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635" windowHeight="7695" tabRatio="750" firstSheet="2"/>
  </bookViews>
  <sheets>
    <sheet name="26秋研究生&amp;本科教材目录" sheetId="1" r:id="rId1"/>
    <sheet name="26秋职业本科教材目录" sheetId="13" r:id="rId2"/>
    <sheet name="26秋本科数字教材" sheetId="10" r:id="rId3"/>
    <sheet name="26秋全国高等教育自学考试指定教材" sheetId="3" r:id="rId4"/>
  </sheets>
  <externalReferences>
    <externalReference r:id="rId5"/>
    <externalReference r:id="rId6"/>
    <externalReference r:id="rId7"/>
    <externalReference r:id="rId8"/>
    <externalReference r:id="rId9"/>
  </externalReferences>
  <definedNames>
    <definedName name="_xlnm._FilterDatabase" localSheetId="0" hidden="1">'26秋研究生&amp;本科教材目录'!$A$1:$O$4803</definedName>
    <definedName name="_xlnm._FilterDatabase" localSheetId="3" hidden="1">'26秋全国高等教育自学考试指定教材'!$H$1:$H$97</definedName>
    <definedName name="_18秋本科去旧书">'26秋研究生&amp;本科教材目录'!$B$1:$N$4135</definedName>
    <definedName name="_18秋高职去旧书">'[2]23秋高职教材目录'!$B$1:$N$1</definedName>
    <definedName name="_18秋中职去旧书">'[1]22秋中职技校教材目录'!$B$1:$M$1</definedName>
    <definedName name="_18秋高职去旧书" localSheetId="3">'[4]25春高职教材目录'!$B$1:$N$1</definedName>
    <definedName name="_18秋本科去旧书" localSheetId="3">#REF!</definedName>
    <definedName name="_18秋中职去旧书" localSheetId="3">'[3]22秋中职技校教材目录'!$B$1:$M$1</definedName>
    <definedName name="_18秋本科去旧书" localSheetId="1">'[5]26秋研究生&amp;本科教材目录'!$B$1:$N$4090</definedName>
    <definedName name="_18秋高职去旧书" localSheetId="1">'[2]23秋高职教材目录'!$B$1:$N$1</definedName>
    <definedName name="_xlnm._FilterDatabase" localSheetId="1" hidden="1">'26秋职业本科教材目录'!$D$1:$D$209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76" name="ID_131391664AA24BF2BBBD3C247066EA4E"/>
        <xdr:cNvPicPr>
          <a:picLocks noChangeAspect="1"/>
        </xdr:cNvPicPr>
      </xdr:nvPicPr>
      <xdr:blipFill>
        <a:blip r:embed="rId1"/>
        <a:stretch>
          <a:fillRect/>
        </a:stretch>
      </xdr:blipFill>
      <xdr:spPr>
        <a:xfrm>
          <a:off x="7448550" y="372271925"/>
          <a:ext cx="1181100" cy="1270000"/>
        </a:xfrm>
        <a:prstGeom prst="rect">
          <a:avLst/>
        </a:prstGeom>
      </xdr:spPr>
    </xdr:pic>
  </etc:cellImage>
  <etc:cellImage>
    <xdr:pic>
      <xdr:nvPicPr>
        <xdr:cNvPr id="168" name="ID_047C19C2161146B4A53F8EE3A323299E"/>
        <xdr:cNvPicPr>
          <a:picLocks noChangeAspect="1"/>
        </xdr:cNvPicPr>
      </xdr:nvPicPr>
      <xdr:blipFill>
        <a:blip r:embed="rId2"/>
        <a:stretch>
          <a:fillRect/>
        </a:stretch>
      </xdr:blipFill>
      <xdr:spPr>
        <a:xfrm>
          <a:off x="12695555" y="19812000"/>
          <a:ext cx="919480" cy="962025"/>
        </a:xfrm>
        <a:prstGeom prst="rect">
          <a:avLst/>
        </a:prstGeom>
      </xdr:spPr>
    </xdr:pic>
  </etc:cellImage>
  <etc:cellImage>
    <xdr:pic>
      <xdr:nvPicPr>
        <xdr:cNvPr id="527" name="ID_E31B46A8D71D422FB551C0DBA769D638"/>
        <xdr:cNvPicPr>
          <a:picLocks noChangeAspect="1"/>
        </xdr:cNvPicPr>
      </xdr:nvPicPr>
      <xdr:blipFill>
        <a:blip r:embed="rId3"/>
        <a:stretch>
          <a:fillRect/>
        </a:stretch>
      </xdr:blipFill>
      <xdr:spPr>
        <a:xfrm>
          <a:off x="7448550" y="318931925"/>
          <a:ext cx="1181100" cy="1270000"/>
        </a:xfrm>
        <a:prstGeom prst="rect">
          <a:avLst/>
        </a:prstGeom>
      </xdr:spPr>
    </xdr:pic>
  </etc:cellImage>
  <etc:cellImage>
    <xdr:pic>
      <xdr:nvPicPr>
        <xdr:cNvPr id="455" name="ID_9CA6D7CAF9B94CA0BFBFE9560C85544B"/>
        <xdr:cNvPicPr>
          <a:picLocks noChangeAspect="1"/>
        </xdr:cNvPicPr>
      </xdr:nvPicPr>
      <xdr:blipFill>
        <a:blip r:embed="rId4"/>
        <a:stretch>
          <a:fillRect/>
        </a:stretch>
      </xdr:blipFill>
      <xdr:spPr>
        <a:xfrm>
          <a:off x="7448550" y="275751925"/>
          <a:ext cx="1181100" cy="1270000"/>
        </a:xfrm>
        <a:prstGeom prst="rect">
          <a:avLst/>
        </a:prstGeom>
      </xdr:spPr>
    </xdr:pic>
  </etc:cellImage>
  <etc:cellImage>
    <xdr:pic>
      <xdr:nvPicPr>
        <xdr:cNvPr id="72" name="ID_B0E9D57A25BD4E9C850EE88A3F915865"/>
        <xdr:cNvPicPr>
          <a:picLocks noChangeAspect="1"/>
        </xdr:cNvPicPr>
      </xdr:nvPicPr>
      <xdr:blipFill>
        <a:blip r:embed="rId5"/>
        <a:stretch>
          <a:fillRect/>
        </a:stretch>
      </xdr:blipFill>
      <xdr:spPr>
        <a:xfrm>
          <a:off x="7448550" y="369731925"/>
          <a:ext cx="1181100" cy="1270000"/>
        </a:xfrm>
        <a:prstGeom prst="rect">
          <a:avLst/>
        </a:prstGeom>
      </xdr:spPr>
    </xdr:pic>
  </etc:cellImage>
  <etc:cellImage>
    <xdr:pic>
      <xdr:nvPicPr>
        <xdr:cNvPr id="42" name="ID_6D3B931C82C14944BE8E6F5145476E8C"/>
        <xdr:cNvPicPr>
          <a:picLocks noChangeAspect="1"/>
        </xdr:cNvPicPr>
      </xdr:nvPicPr>
      <xdr:blipFill>
        <a:blip r:embed="rId6"/>
        <a:stretch>
          <a:fillRect/>
        </a:stretch>
      </xdr:blipFill>
      <xdr:spPr>
        <a:xfrm>
          <a:off x="7448550" y="407831925"/>
          <a:ext cx="1181100" cy="1270000"/>
        </a:xfrm>
        <a:prstGeom prst="rect">
          <a:avLst/>
        </a:prstGeom>
      </xdr:spPr>
    </xdr:pic>
  </etc:cellImage>
  <etc:cellImage>
    <xdr:pic>
      <xdr:nvPicPr>
        <xdr:cNvPr id="413" name="ID_E4DE453FD2A94AC28256F1AB99AFC1D6"/>
        <xdr:cNvPicPr>
          <a:picLocks noChangeAspect="1"/>
        </xdr:cNvPicPr>
      </xdr:nvPicPr>
      <xdr:blipFill>
        <a:blip r:embed="rId7"/>
        <a:stretch>
          <a:fillRect/>
        </a:stretch>
      </xdr:blipFill>
      <xdr:spPr>
        <a:xfrm>
          <a:off x="7448550" y="249081925"/>
          <a:ext cx="1181100" cy="1270000"/>
        </a:xfrm>
        <a:prstGeom prst="rect">
          <a:avLst/>
        </a:prstGeom>
      </xdr:spPr>
    </xdr:pic>
  </etc:cellImage>
  <etc:cellImage>
    <xdr:pic>
      <xdr:nvPicPr>
        <xdr:cNvPr id="307" name="ID_CD34C2F4B6AB4F369EF12522729BE1D3"/>
        <xdr:cNvPicPr>
          <a:picLocks noChangeAspect="1"/>
        </xdr:cNvPicPr>
      </xdr:nvPicPr>
      <xdr:blipFill>
        <a:blip r:embed="rId8"/>
        <a:stretch>
          <a:fillRect/>
        </a:stretch>
      </xdr:blipFill>
      <xdr:spPr>
        <a:xfrm>
          <a:off x="7448550" y="183041925"/>
          <a:ext cx="1181100" cy="1270000"/>
        </a:xfrm>
        <a:prstGeom prst="rect">
          <a:avLst/>
        </a:prstGeom>
      </xdr:spPr>
    </xdr:pic>
  </etc:cellImage>
  <etc:cellImage>
    <xdr:pic>
      <xdr:nvPicPr>
        <xdr:cNvPr id="173" name="ID_6A37D30B1EC648B79E410329C5004DEE"/>
        <xdr:cNvPicPr>
          <a:picLocks noChangeAspect="1"/>
        </xdr:cNvPicPr>
      </xdr:nvPicPr>
      <xdr:blipFill>
        <a:blip r:embed="rId9"/>
        <a:stretch>
          <a:fillRect/>
        </a:stretch>
      </xdr:blipFill>
      <xdr:spPr>
        <a:xfrm>
          <a:off x="7448550" y="103031925"/>
          <a:ext cx="1181100" cy="1270000"/>
        </a:xfrm>
        <a:prstGeom prst="rect">
          <a:avLst/>
        </a:prstGeom>
      </xdr:spPr>
    </xdr:pic>
  </etc:cellImage>
  <etc:cellImage>
    <xdr:pic>
      <xdr:nvPicPr>
        <xdr:cNvPr id="8" name="ID_8B2849BD83494147B2D152715F0DFF14"/>
        <xdr:cNvPicPr>
          <a:picLocks noChangeAspect="1"/>
        </xdr:cNvPicPr>
      </xdr:nvPicPr>
      <xdr:blipFill>
        <a:blip r:embed="rId10"/>
        <a:stretch>
          <a:fillRect/>
        </a:stretch>
      </xdr:blipFill>
      <xdr:spPr>
        <a:xfrm>
          <a:off x="16755745" y="571500"/>
          <a:ext cx="908050" cy="962025"/>
        </a:xfrm>
        <a:prstGeom prst="rect">
          <a:avLst/>
        </a:prstGeom>
      </xdr:spPr>
    </xdr:pic>
  </etc:cellImage>
  <etc:cellImage>
    <xdr:pic>
      <xdr:nvPicPr>
        <xdr:cNvPr id="521" name="ID_8074AB563C664A23B09C8BDA150DF3DC"/>
        <xdr:cNvPicPr>
          <a:picLocks noChangeAspect="1"/>
        </xdr:cNvPicPr>
      </xdr:nvPicPr>
      <xdr:blipFill>
        <a:blip r:embed="rId11"/>
        <a:stretch>
          <a:fillRect/>
        </a:stretch>
      </xdr:blipFill>
      <xdr:spPr>
        <a:xfrm>
          <a:off x="7448550" y="315121925"/>
          <a:ext cx="1181100" cy="1270000"/>
        </a:xfrm>
        <a:prstGeom prst="rect">
          <a:avLst/>
        </a:prstGeom>
      </xdr:spPr>
    </xdr:pic>
  </etc:cellImage>
  <etc:cellImage>
    <xdr:pic>
      <xdr:nvPicPr>
        <xdr:cNvPr id="61" name="ID_9DDDE9B3688848A6B50F8A3DA249EF7D"/>
        <xdr:cNvPicPr>
          <a:picLocks noChangeAspect="1"/>
        </xdr:cNvPicPr>
      </xdr:nvPicPr>
      <xdr:blipFill>
        <a:blip r:embed="rId12"/>
        <a:stretch>
          <a:fillRect/>
        </a:stretch>
      </xdr:blipFill>
      <xdr:spPr>
        <a:xfrm>
          <a:off x="7448550" y="357031925"/>
          <a:ext cx="1181100" cy="1270000"/>
        </a:xfrm>
        <a:prstGeom prst="rect">
          <a:avLst/>
        </a:prstGeom>
      </xdr:spPr>
    </xdr:pic>
  </etc:cellImage>
  <etc:cellImage>
    <xdr:pic>
      <xdr:nvPicPr>
        <xdr:cNvPr id="336" name="ID_BB99543B91C849C9A639ADC46048CE12"/>
        <xdr:cNvPicPr>
          <a:picLocks noChangeAspect="1"/>
        </xdr:cNvPicPr>
      </xdr:nvPicPr>
      <xdr:blipFill>
        <a:blip r:embed="rId13"/>
        <a:stretch>
          <a:fillRect/>
        </a:stretch>
      </xdr:blipFill>
      <xdr:spPr>
        <a:xfrm>
          <a:off x="16812895" y="316144275"/>
          <a:ext cx="1181100" cy="1270000"/>
        </a:xfrm>
        <a:prstGeom prst="rect">
          <a:avLst/>
        </a:prstGeom>
      </xdr:spPr>
    </xdr:pic>
  </etc:cellImage>
  <etc:cellImage>
    <xdr:pic>
      <xdr:nvPicPr>
        <xdr:cNvPr id="323" name="ID_91D348E50BCF444990918370FEEA2169"/>
        <xdr:cNvPicPr>
          <a:picLocks noChangeAspect="1"/>
        </xdr:cNvPicPr>
      </xdr:nvPicPr>
      <xdr:blipFill>
        <a:blip r:embed="rId14"/>
        <a:stretch>
          <a:fillRect/>
        </a:stretch>
      </xdr:blipFill>
      <xdr:spPr>
        <a:xfrm>
          <a:off x="7448550" y="193201925"/>
          <a:ext cx="1181100" cy="1270000"/>
        </a:xfrm>
        <a:prstGeom prst="rect">
          <a:avLst/>
        </a:prstGeom>
      </xdr:spPr>
    </xdr:pic>
  </etc:cellImage>
  <etc:cellImage>
    <xdr:pic>
      <xdr:nvPicPr>
        <xdr:cNvPr id="67" name="ID_C936B01A16EF4A02B378E62CEA4D5C4F"/>
        <xdr:cNvPicPr>
          <a:picLocks noChangeAspect="1"/>
        </xdr:cNvPicPr>
      </xdr:nvPicPr>
      <xdr:blipFill>
        <a:blip r:embed="rId15"/>
        <a:stretch>
          <a:fillRect/>
        </a:stretch>
      </xdr:blipFill>
      <xdr:spPr>
        <a:xfrm>
          <a:off x="7448550" y="36991925"/>
          <a:ext cx="1181100" cy="1270000"/>
        </a:xfrm>
        <a:prstGeom prst="rect">
          <a:avLst/>
        </a:prstGeom>
      </xdr:spPr>
    </xdr:pic>
  </etc:cellImage>
  <etc:cellImage>
    <xdr:pic>
      <xdr:nvPicPr>
        <xdr:cNvPr id="66" name="ID_48F8088B5E754C96979B47159596196D"/>
        <xdr:cNvPicPr>
          <a:picLocks noChangeAspect="1"/>
        </xdr:cNvPicPr>
      </xdr:nvPicPr>
      <xdr:blipFill>
        <a:blip r:embed="rId16"/>
        <a:stretch>
          <a:fillRect/>
        </a:stretch>
      </xdr:blipFill>
      <xdr:spPr>
        <a:xfrm>
          <a:off x="7448550" y="363381925"/>
          <a:ext cx="1181100" cy="1270000"/>
        </a:xfrm>
        <a:prstGeom prst="rect">
          <a:avLst/>
        </a:prstGeom>
      </xdr:spPr>
    </xdr:pic>
  </etc:cellImage>
  <etc:cellImage>
    <xdr:pic>
      <xdr:nvPicPr>
        <xdr:cNvPr id="126" name="ID_0FAEDCDB6B194F2DB532C0FBF3CE5B5F"/>
        <xdr:cNvPicPr>
          <a:picLocks noChangeAspect="1"/>
        </xdr:cNvPicPr>
      </xdr:nvPicPr>
      <xdr:blipFill>
        <a:blip r:embed="rId17"/>
        <a:stretch>
          <a:fillRect/>
        </a:stretch>
      </xdr:blipFill>
      <xdr:spPr>
        <a:xfrm>
          <a:off x="16755745" y="11153775"/>
          <a:ext cx="908050" cy="962025"/>
        </a:xfrm>
        <a:prstGeom prst="rect">
          <a:avLst/>
        </a:prstGeom>
      </xdr:spPr>
    </xdr:pic>
  </etc:cellImage>
  <etc:cellImage>
    <xdr:pic>
      <xdr:nvPicPr>
        <xdr:cNvPr id="253" name="ID_A0C63BC3049F4EA8B5A928CCEEF44671"/>
        <xdr:cNvPicPr>
          <a:picLocks noChangeAspect="1"/>
        </xdr:cNvPicPr>
      </xdr:nvPicPr>
      <xdr:blipFill>
        <a:blip r:embed="rId18"/>
        <a:stretch>
          <a:fillRect/>
        </a:stretch>
      </xdr:blipFill>
      <xdr:spPr>
        <a:xfrm>
          <a:off x="7448550" y="148751925"/>
          <a:ext cx="1181100" cy="1270000"/>
        </a:xfrm>
        <a:prstGeom prst="rect">
          <a:avLst/>
        </a:prstGeom>
      </xdr:spPr>
    </xdr:pic>
  </etc:cellImage>
  <etc:cellImage>
    <xdr:pic>
      <xdr:nvPicPr>
        <xdr:cNvPr id="631" name="ID_5368DE33150A4601BCC3C2D2CA4D57C0"/>
        <xdr:cNvPicPr>
          <a:picLocks noChangeAspect="1"/>
        </xdr:cNvPicPr>
      </xdr:nvPicPr>
      <xdr:blipFill>
        <a:blip r:embed="rId19"/>
        <a:stretch>
          <a:fillRect/>
        </a:stretch>
      </xdr:blipFill>
      <xdr:spPr>
        <a:xfrm>
          <a:off x="7448550" y="379891925"/>
          <a:ext cx="1181100" cy="1270000"/>
        </a:xfrm>
        <a:prstGeom prst="rect">
          <a:avLst/>
        </a:prstGeom>
      </xdr:spPr>
    </xdr:pic>
  </etc:cellImage>
  <etc:cellImage>
    <xdr:pic>
      <xdr:nvPicPr>
        <xdr:cNvPr id="147" name="ID_249AB1261D3B4E83A47CC04056CEA778"/>
        <xdr:cNvPicPr>
          <a:picLocks noChangeAspect="1"/>
        </xdr:cNvPicPr>
      </xdr:nvPicPr>
      <xdr:blipFill>
        <a:blip r:embed="rId20"/>
        <a:stretch>
          <a:fillRect/>
        </a:stretch>
      </xdr:blipFill>
      <xdr:spPr>
        <a:xfrm>
          <a:off x="7448550" y="87791925"/>
          <a:ext cx="1181100" cy="1270000"/>
        </a:xfrm>
        <a:prstGeom prst="rect">
          <a:avLst/>
        </a:prstGeom>
      </xdr:spPr>
    </xdr:pic>
  </etc:cellImage>
  <etc:cellImage>
    <xdr:pic>
      <xdr:nvPicPr>
        <xdr:cNvPr id="68" name="ID_95E666832C4C4027B687448798EE3FB1"/>
        <xdr:cNvPicPr>
          <a:picLocks noChangeAspect="1"/>
        </xdr:cNvPicPr>
      </xdr:nvPicPr>
      <xdr:blipFill>
        <a:blip r:embed="rId21"/>
        <a:stretch>
          <a:fillRect/>
        </a:stretch>
      </xdr:blipFill>
      <xdr:spPr>
        <a:xfrm>
          <a:off x="7448550" y="364651925"/>
          <a:ext cx="1181100" cy="1270000"/>
        </a:xfrm>
        <a:prstGeom prst="rect">
          <a:avLst/>
        </a:prstGeom>
      </xdr:spPr>
    </xdr:pic>
  </etc:cellImage>
  <etc:cellImage>
    <xdr:pic>
      <xdr:nvPicPr>
        <xdr:cNvPr id="453" name="ID_4A6BDFACE0FD4047AB4712DD2829B25C"/>
        <xdr:cNvPicPr>
          <a:picLocks noChangeAspect="1"/>
        </xdr:cNvPicPr>
      </xdr:nvPicPr>
      <xdr:blipFill>
        <a:blip r:embed="rId22"/>
        <a:stretch>
          <a:fillRect/>
        </a:stretch>
      </xdr:blipFill>
      <xdr:spPr>
        <a:xfrm>
          <a:off x="7448550" y="274481925"/>
          <a:ext cx="1181100" cy="1270000"/>
        </a:xfrm>
        <a:prstGeom prst="rect">
          <a:avLst/>
        </a:prstGeom>
      </xdr:spPr>
    </xdr:pic>
  </etc:cellImage>
  <etc:cellImage>
    <xdr:pic>
      <xdr:nvPicPr>
        <xdr:cNvPr id="70" name="ID_A8D7371CE8454CC79E8D007EC391DCAE"/>
        <xdr:cNvPicPr>
          <a:picLocks noChangeAspect="1"/>
        </xdr:cNvPicPr>
      </xdr:nvPicPr>
      <xdr:blipFill>
        <a:blip r:embed="rId23"/>
        <a:stretch>
          <a:fillRect/>
        </a:stretch>
      </xdr:blipFill>
      <xdr:spPr>
        <a:xfrm>
          <a:off x="7448550" y="365921925"/>
          <a:ext cx="1181100" cy="1270000"/>
        </a:xfrm>
        <a:prstGeom prst="rect">
          <a:avLst/>
        </a:prstGeom>
      </xdr:spPr>
    </xdr:pic>
  </etc:cellImage>
  <etc:cellImage>
    <xdr:pic>
      <xdr:nvPicPr>
        <xdr:cNvPr id="51" name="ID_924C0BBB957E4796A528E86DCC81CADB"/>
        <xdr:cNvPicPr>
          <a:picLocks noChangeAspect="1"/>
        </xdr:cNvPicPr>
      </xdr:nvPicPr>
      <xdr:blipFill>
        <a:blip r:embed="rId24"/>
        <a:stretch>
          <a:fillRect/>
        </a:stretch>
      </xdr:blipFill>
      <xdr:spPr>
        <a:xfrm>
          <a:off x="7448550" y="29371925"/>
          <a:ext cx="1181100" cy="1270000"/>
        </a:xfrm>
        <a:prstGeom prst="rect">
          <a:avLst/>
        </a:prstGeom>
      </xdr:spPr>
    </xdr:pic>
  </etc:cellImage>
  <etc:cellImage>
    <xdr:pic>
      <xdr:nvPicPr>
        <xdr:cNvPr id="623" name="ID_BF494B7AB9874376BE8232F303B416E5"/>
        <xdr:cNvPicPr>
          <a:picLocks noChangeAspect="1"/>
        </xdr:cNvPicPr>
      </xdr:nvPicPr>
      <xdr:blipFill>
        <a:blip r:embed="rId25"/>
        <a:stretch>
          <a:fillRect/>
        </a:stretch>
      </xdr:blipFill>
      <xdr:spPr>
        <a:xfrm>
          <a:off x="7448550" y="374811925"/>
          <a:ext cx="1181100" cy="1270000"/>
        </a:xfrm>
        <a:prstGeom prst="rect">
          <a:avLst/>
        </a:prstGeom>
      </xdr:spPr>
    </xdr:pic>
  </etc:cellImage>
  <etc:cellImage>
    <xdr:pic>
      <xdr:nvPicPr>
        <xdr:cNvPr id="52" name="ID_6B2C3587975B4CE792470CB7B6B431A5"/>
        <xdr:cNvPicPr>
          <a:picLocks noChangeAspect="1"/>
        </xdr:cNvPicPr>
      </xdr:nvPicPr>
      <xdr:blipFill>
        <a:blip r:embed="rId26"/>
        <a:stretch>
          <a:fillRect/>
        </a:stretch>
      </xdr:blipFill>
      <xdr:spPr>
        <a:xfrm>
          <a:off x="7448550" y="381161925"/>
          <a:ext cx="1181100" cy="1270000"/>
        </a:xfrm>
        <a:prstGeom prst="rect">
          <a:avLst/>
        </a:prstGeom>
      </xdr:spPr>
    </xdr:pic>
  </etc:cellImage>
  <etc:cellImage>
    <xdr:pic>
      <xdr:nvPicPr>
        <xdr:cNvPr id="467" name="ID_ACDE8DE4BECE4AC792C208097F711750"/>
        <xdr:cNvPicPr>
          <a:picLocks noChangeAspect="1"/>
        </xdr:cNvPicPr>
      </xdr:nvPicPr>
      <xdr:blipFill>
        <a:blip r:embed="rId27"/>
        <a:stretch>
          <a:fillRect/>
        </a:stretch>
      </xdr:blipFill>
      <xdr:spPr>
        <a:xfrm>
          <a:off x="7448550" y="283371925"/>
          <a:ext cx="1181100" cy="1270000"/>
        </a:xfrm>
        <a:prstGeom prst="rect">
          <a:avLst/>
        </a:prstGeom>
      </xdr:spPr>
    </xdr:pic>
  </etc:cellImage>
  <etc:cellImage>
    <xdr:pic>
      <xdr:nvPicPr>
        <xdr:cNvPr id="243" name="ID_F7A5A795D95847D28B8D21BA1395F4F2"/>
        <xdr:cNvPicPr>
          <a:picLocks noChangeAspect="1"/>
        </xdr:cNvPicPr>
      </xdr:nvPicPr>
      <xdr:blipFill>
        <a:blip r:embed="rId28"/>
        <a:stretch>
          <a:fillRect/>
        </a:stretch>
      </xdr:blipFill>
      <xdr:spPr>
        <a:xfrm>
          <a:off x="7448550" y="144941925"/>
          <a:ext cx="1181100" cy="1270000"/>
        </a:xfrm>
        <a:prstGeom prst="rect">
          <a:avLst/>
        </a:prstGeom>
      </xdr:spPr>
    </xdr:pic>
  </etc:cellImage>
  <etc:cellImage>
    <xdr:pic>
      <xdr:nvPicPr>
        <xdr:cNvPr id="50" name="ID_EEB506F465A4402F864FE726C79B8B1B"/>
        <xdr:cNvPicPr>
          <a:picLocks noChangeAspect="1"/>
        </xdr:cNvPicPr>
      </xdr:nvPicPr>
      <xdr:blipFill>
        <a:blip r:embed="rId29"/>
        <a:stretch>
          <a:fillRect/>
        </a:stretch>
      </xdr:blipFill>
      <xdr:spPr>
        <a:xfrm>
          <a:off x="7448550" y="382431925"/>
          <a:ext cx="1181100" cy="1270000"/>
        </a:xfrm>
        <a:prstGeom prst="rect">
          <a:avLst/>
        </a:prstGeom>
      </xdr:spPr>
    </xdr:pic>
  </etc:cellImage>
  <etc:cellImage>
    <xdr:pic>
      <xdr:nvPicPr>
        <xdr:cNvPr id="348" name="ID_0B522CBEE07641A797EA38BD067EE311"/>
        <xdr:cNvPicPr>
          <a:picLocks noChangeAspect="1"/>
        </xdr:cNvPicPr>
      </xdr:nvPicPr>
      <xdr:blipFill>
        <a:blip r:embed="rId30"/>
        <a:stretch>
          <a:fillRect/>
        </a:stretch>
      </xdr:blipFill>
      <xdr:spPr>
        <a:xfrm>
          <a:off x="16812895" y="321916425"/>
          <a:ext cx="1181100" cy="1270000"/>
        </a:xfrm>
        <a:prstGeom prst="rect">
          <a:avLst/>
        </a:prstGeom>
      </xdr:spPr>
    </xdr:pic>
  </etc:cellImage>
  <etc:cellImage>
    <xdr:pic>
      <xdr:nvPicPr>
        <xdr:cNvPr id="136" name="ID_507084C281914396B28CE3012B3FCB9A"/>
        <xdr:cNvPicPr>
          <a:picLocks noChangeAspect="1"/>
        </xdr:cNvPicPr>
      </xdr:nvPicPr>
      <xdr:blipFill>
        <a:blip r:embed="rId31"/>
        <a:stretch>
          <a:fillRect/>
        </a:stretch>
      </xdr:blipFill>
      <xdr:spPr>
        <a:xfrm>
          <a:off x="16755745" y="4419600"/>
          <a:ext cx="908050" cy="962025"/>
        </a:xfrm>
        <a:prstGeom prst="rect">
          <a:avLst/>
        </a:prstGeom>
      </xdr:spPr>
    </xdr:pic>
  </etc:cellImage>
  <etc:cellImage>
    <xdr:pic>
      <xdr:nvPicPr>
        <xdr:cNvPr id="2482" name="ID_A7B089398F4544FF802097BF78D525A9"/>
        <xdr:cNvPicPr>
          <a:picLocks noChangeAspect="1"/>
        </xdr:cNvPicPr>
      </xdr:nvPicPr>
      <xdr:blipFill>
        <a:blip r:embed="rId32"/>
        <a:stretch>
          <a:fillRect/>
        </a:stretch>
      </xdr:blipFill>
      <xdr:spPr>
        <a:xfrm>
          <a:off x="13306425" y="22352000"/>
          <a:ext cx="1181100" cy="1270000"/>
        </a:xfrm>
        <a:prstGeom prst="rect">
          <a:avLst/>
        </a:prstGeom>
      </xdr:spPr>
    </xdr:pic>
  </etc:cellImage>
  <etc:cellImage>
    <xdr:pic>
      <xdr:nvPicPr>
        <xdr:cNvPr id="327" name="ID_132C41FBA0B6452C8C0B986B509F0504"/>
        <xdr:cNvPicPr>
          <a:picLocks noChangeAspect="1"/>
        </xdr:cNvPicPr>
      </xdr:nvPicPr>
      <xdr:blipFill>
        <a:blip r:embed="rId33"/>
        <a:stretch>
          <a:fillRect/>
        </a:stretch>
      </xdr:blipFill>
      <xdr:spPr>
        <a:xfrm>
          <a:off x="7448550" y="195741925"/>
          <a:ext cx="1181100" cy="1270000"/>
        </a:xfrm>
        <a:prstGeom prst="rect">
          <a:avLst/>
        </a:prstGeom>
      </xdr:spPr>
    </xdr:pic>
  </etc:cellImage>
  <etc:cellImage>
    <xdr:pic>
      <xdr:nvPicPr>
        <xdr:cNvPr id="557" name="ID_CAEDB6EE0F6648778BC5F6EB38B0C711"/>
        <xdr:cNvPicPr>
          <a:picLocks noChangeAspect="1"/>
        </xdr:cNvPicPr>
      </xdr:nvPicPr>
      <xdr:blipFill>
        <a:blip r:embed="rId34"/>
        <a:stretch>
          <a:fillRect/>
        </a:stretch>
      </xdr:blipFill>
      <xdr:spPr>
        <a:xfrm>
          <a:off x="7448550" y="334171925"/>
          <a:ext cx="1181100" cy="1270000"/>
        </a:xfrm>
        <a:prstGeom prst="rect">
          <a:avLst/>
        </a:prstGeom>
      </xdr:spPr>
    </xdr:pic>
  </etc:cellImage>
  <etc:cellImage>
    <xdr:pic>
      <xdr:nvPicPr>
        <xdr:cNvPr id="330" name="ID_77F5933ADF3D4E3CB697921324FAE875"/>
        <xdr:cNvPicPr>
          <a:picLocks noChangeAspect="1"/>
        </xdr:cNvPicPr>
      </xdr:nvPicPr>
      <xdr:blipFill>
        <a:blip r:embed="rId35"/>
        <a:stretch>
          <a:fillRect/>
        </a:stretch>
      </xdr:blipFill>
      <xdr:spPr>
        <a:xfrm>
          <a:off x="16812895" y="319954275"/>
          <a:ext cx="1181100" cy="1270000"/>
        </a:xfrm>
        <a:prstGeom prst="rect">
          <a:avLst/>
        </a:prstGeom>
      </xdr:spPr>
    </xdr:pic>
  </etc:cellImage>
  <etc:cellImage>
    <xdr:pic>
      <xdr:nvPicPr>
        <xdr:cNvPr id="132" name="ID_AF9FEB94F6C740D9B059CB2B74C07CC1"/>
        <xdr:cNvPicPr>
          <a:picLocks noChangeAspect="1"/>
        </xdr:cNvPicPr>
      </xdr:nvPicPr>
      <xdr:blipFill>
        <a:blip r:embed="rId36"/>
        <a:stretch>
          <a:fillRect/>
        </a:stretch>
      </xdr:blipFill>
      <xdr:spPr>
        <a:xfrm>
          <a:off x="16812895" y="313258200"/>
          <a:ext cx="1181100" cy="1270000"/>
        </a:xfrm>
        <a:prstGeom prst="rect">
          <a:avLst/>
        </a:prstGeom>
      </xdr:spPr>
    </xdr:pic>
  </etc:cellImage>
  <etc:cellImage>
    <xdr:pic>
      <xdr:nvPicPr>
        <xdr:cNvPr id="82" name="ID_DF73C1EC4D53408288601CE1ABFB9C38"/>
        <xdr:cNvPicPr>
          <a:picLocks noChangeAspect="1"/>
        </xdr:cNvPicPr>
      </xdr:nvPicPr>
      <xdr:blipFill>
        <a:blip r:embed="rId37"/>
        <a:stretch>
          <a:fillRect/>
        </a:stretch>
      </xdr:blipFill>
      <xdr:spPr>
        <a:xfrm>
          <a:off x="7448550" y="384971925"/>
          <a:ext cx="1181100" cy="1270000"/>
        </a:xfrm>
        <a:prstGeom prst="rect">
          <a:avLst/>
        </a:prstGeom>
      </xdr:spPr>
    </xdr:pic>
  </etc:cellImage>
  <etc:cellImage>
    <xdr:pic>
      <xdr:nvPicPr>
        <xdr:cNvPr id="46" name="ID_CC69C999894849E68EB8FB403B27B186"/>
        <xdr:cNvPicPr>
          <a:picLocks noChangeAspect="1"/>
        </xdr:cNvPicPr>
      </xdr:nvPicPr>
      <xdr:blipFill>
        <a:blip r:embed="rId38"/>
        <a:stretch>
          <a:fillRect/>
        </a:stretch>
      </xdr:blipFill>
      <xdr:spPr>
        <a:xfrm>
          <a:off x="7448550" y="387511925"/>
          <a:ext cx="1181100" cy="1270000"/>
        </a:xfrm>
        <a:prstGeom prst="rect">
          <a:avLst/>
        </a:prstGeom>
      </xdr:spPr>
    </xdr:pic>
  </etc:cellImage>
  <etc:cellImage>
    <xdr:pic>
      <xdr:nvPicPr>
        <xdr:cNvPr id="674" name="ID_069787A1E22C43FDAA2FF6C914727DBB"/>
        <xdr:cNvPicPr>
          <a:picLocks noChangeAspect="1"/>
        </xdr:cNvPicPr>
      </xdr:nvPicPr>
      <xdr:blipFill>
        <a:blip r:embed="rId39"/>
        <a:stretch>
          <a:fillRect/>
        </a:stretch>
      </xdr:blipFill>
      <xdr:spPr>
        <a:xfrm>
          <a:off x="7448550" y="405291925"/>
          <a:ext cx="1181100" cy="1270000"/>
        </a:xfrm>
        <a:prstGeom prst="rect">
          <a:avLst/>
        </a:prstGeom>
      </xdr:spPr>
    </xdr:pic>
  </etc:cellImage>
  <etc:cellImage>
    <xdr:pic>
      <xdr:nvPicPr>
        <xdr:cNvPr id="451" name="ID_8EF4B6F6D2764C3590F292BCC051EC05"/>
        <xdr:cNvPicPr>
          <a:picLocks noChangeAspect="1"/>
        </xdr:cNvPicPr>
      </xdr:nvPicPr>
      <xdr:blipFill>
        <a:blip r:embed="rId40"/>
        <a:stretch>
          <a:fillRect/>
        </a:stretch>
      </xdr:blipFill>
      <xdr:spPr>
        <a:xfrm>
          <a:off x="7448550" y="273211925"/>
          <a:ext cx="1181100" cy="1270000"/>
        </a:xfrm>
        <a:prstGeom prst="rect">
          <a:avLst/>
        </a:prstGeom>
      </xdr:spPr>
    </xdr:pic>
  </etc:cellImage>
  <etc:cellImage>
    <xdr:pic>
      <xdr:nvPicPr>
        <xdr:cNvPr id="167" name="ID_22F8440C48B948BC8347808AAF6F7156"/>
        <xdr:cNvPicPr>
          <a:picLocks noChangeAspect="1"/>
        </xdr:cNvPicPr>
      </xdr:nvPicPr>
      <xdr:blipFill>
        <a:blip r:embed="rId41"/>
        <a:stretch>
          <a:fillRect/>
        </a:stretch>
      </xdr:blipFill>
      <xdr:spPr>
        <a:xfrm>
          <a:off x="7448550" y="99221925"/>
          <a:ext cx="1181100" cy="1270000"/>
        </a:xfrm>
        <a:prstGeom prst="rect">
          <a:avLst/>
        </a:prstGeom>
      </xdr:spPr>
    </xdr:pic>
  </etc:cellImage>
  <etc:cellImage>
    <xdr:pic>
      <xdr:nvPicPr>
        <xdr:cNvPr id="45" name="ID_1BBBC8B2F5D44FBD89022F27DE198E0F"/>
        <xdr:cNvPicPr>
          <a:picLocks noChangeAspect="1"/>
        </xdr:cNvPicPr>
      </xdr:nvPicPr>
      <xdr:blipFill>
        <a:blip r:embed="rId42"/>
        <a:stretch>
          <a:fillRect/>
        </a:stretch>
      </xdr:blipFill>
      <xdr:spPr>
        <a:xfrm>
          <a:off x="7448550" y="26831925"/>
          <a:ext cx="1181100" cy="1270000"/>
        </a:xfrm>
        <a:prstGeom prst="rect">
          <a:avLst/>
        </a:prstGeom>
      </xdr:spPr>
    </xdr:pic>
  </etc:cellImage>
  <etc:cellImage>
    <xdr:pic>
      <xdr:nvPicPr>
        <xdr:cNvPr id="641" name="ID_8EE00C6C822449D2A0C3ACA2EB86CE23"/>
        <xdr:cNvPicPr>
          <a:picLocks noChangeAspect="1"/>
        </xdr:cNvPicPr>
      </xdr:nvPicPr>
      <xdr:blipFill>
        <a:blip r:embed="rId43"/>
        <a:stretch>
          <a:fillRect/>
        </a:stretch>
      </xdr:blipFill>
      <xdr:spPr>
        <a:xfrm>
          <a:off x="7448550" y="386241925"/>
          <a:ext cx="1181100" cy="1270000"/>
        </a:xfrm>
        <a:prstGeom prst="rect">
          <a:avLst/>
        </a:prstGeom>
      </xdr:spPr>
    </xdr:pic>
  </etc:cellImage>
  <etc:cellImage>
    <xdr:pic>
      <xdr:nvPicPr>
        <xdr:cNvPr id="130" name="ID_957D7152B5D44B509D5A415A3095238A"/>
        <xdr:cNvPicPr>
          <a:picLocks noChangeAspect="1"/>
        </xdr:cNvPicPr>
      </xdr:nvPicPr>
      <xdr:blipFill>
        <a:blip r:embed="rId44"/>
        <a:stretch>
          <a:fillRect/>
        </a:stretch>
      </xdr:blipFill>
      <xdr:spPr>
        <a:xfrm>
          <a:off x="16755745" y="312296175"/>
          <a:ext cx="1181100" cy="1270000"/>
        </a:xfrm>
        <a:prstGeom prst="rect">
          <a:avLst/>
        </a:prstGeom>
      </xdr:spPr>
    </xdr:pic>
  </etc:cellImage>
  <etc:cellImage>
    <xdr:pic>
      <xdr:nvPicPr>
        <xdr:cNvPr id="80" name="ID_17139B0F9996478C95D6E39EB4490DE5"/>
        <xdr:cNvPicPr>
          <a:picLocks noChangeAspect="1"/>
        </xdr:cNvPicPr>
      </xdr:nvPicPr>
      <xdr:blipFill>
        <a:blip r:embed="rId45"/>
        <a:stretch>
          <a:fillRect/>
        </a:stretch>
      </xdr:blipFill>
      <xdr:spPr>
        <a:xfrm>
          <a:off x="7448550" y="377351925"/>
          <a:ext cx="1181100" cy="1270000"/>
        </a:xfrm>
        <a:prstGeom prst="rect">
          <a:avLst/>
        </a:prstGeom>
      </xdr:spPr>
    </xdr:pic>
  </etc:cellImage>
  <etc:cellImage>
    <xdr:pic>
      <xdr:nvPicPr>
        <xdr:cNvPr id="449" name="ID_AAC4B9087C124E2BBB1AC3FBA6F1B92D"/>
        <xdr:cNvPicPr>
          <a:picLocks noChangeAspect="1"/>
        </xdr:cNvPicPr>
      </xdr:nvPicPr>
      <xdr:blipFill>
        <a:blip r:embed="rId46"/>
        <a:stretch>
          <a:fillRect/>
        </a:stretch>
      </xdr:blipFill>
      <xdr:spPr>
        <a:xfrm>
          <a:off x="7448550" y="271941925"/>
          <a:ext cx="1181100" cy="1270000"/>
        </a:xfrm>
        <a:prstGeom prst="rect">
          <a:avLst/>
        </a:prstGeom>
      </xdr:spPr>
    </xdr:pic>
  </etc:cellImage>
  <etc:cellImage>
    <xdr:pic>
      <xdr:nvPicPr>
        <xdr:cNvPr id="175" name="ID_664B6A5411B3493DA7BCA9B1F9453AF1"/>
        <xdr:cNvPicPr>
          <a:picLocks noChangeAspect="1"/>
        </xdr:cNvPicPr>
      </xdr:nvPicPr>
      <xdr:blipFill>
        <a:blip r:embed="rId47"/>
        <a:stretch>
          <a:fillRect/>
        </a:stretch>
      </xdr:blipFill>
      <xdr:spPr>
        <a:xfrm>
          <a:off x="7448550" y="104301925"/>
          <a:ext cx="1181100" cy="1270000"/>
        </a:xfrm>
        <a:prstGeom prst="rect">
          <a:avLst/>
        </a:prstGeom>
      </xdr:spPr>
    </xdr:pic>
  </etc:cellImage>
  <etc:cellImage>
    <xdr:pic>
      <xdr:nvPicPr>
        <xdr:cNvPr id="54" name="ID_FCFB2C3858064099B45195B771B300B2"/>
        <xdr:cNvPicPr>
          <a:picLocks noChangeAspect="1"/>
        </xdr:cNvPicPr>
      </xdr:nvPicPr>
      <xdr:blipFill>
        <a:blip r:embed="rId48"/>
        <a:stretch>
          <a:fillRect/>
        </a:stretch>
      </xdr:blipFill>
      <xdr:spPr>
        <a:xfrm>
          <a:off x="7448550" y="367191925"/>
          <a:ext cx="1181100" cy="1270000"/>
        </a:xfrm>
        <a:prstGeom prst="rect">
          <a:avLst/>
        </a:prstGeom>
      </xdr:spPr>
    </xdr:pic>
  </etc:cellImage>
  <etc:cellImage>
    <xdr:pic>
      <xdr:nvPicPr>
        <xdr:cNvPr id="354" name="ID_823F12D475EB4F14864C70BF31978CBF"/>
        <xdr:cNvPicPr>
          <a:picLocks noChangeAspect="1"/>
        </xdr:cNvPicPr>
      </xdr:nvPicPr>
      <xdr:blipFill>
        <a:blip r:embed="rId49"/>
        <a:stretch>
          <a:fillRect/>
        </a:stretch>
      </xdr:blipFill>
      <xdr:spPr>
        <a:xfrm>
          <a:off x="16812895" y="328304525"/>
          <a:ext cx="1181100" cy="1270000"/>
        </a:xfrm>
        <a:prstGeom prst="rect">
          <a:avLst/>
        </a:prstGeom>
      </xdr:spPr>
    </xdr:pic>
  </etc:cellImage>
  <etc:cellImage>
    <xdr:pic>
      <xdr:nvPicPr>
        <xdr:cNvPr id="382" name="ID_F1164D1DA3A5458786E38A7D51FDFC9A" descr="KJ27011"/>
        <xdr:cNvPicPr/>
      </xdr:nvPicPr>
      <xdr:blipFill>
        <a:blip r:embed="rId50"/>
        <a:stretch>
          <a:fillRect/>
        </a:stretch>
      </xdr:blipFill>
      <xdr:spPr>
        <a:xfrm>
          <a:off x="0" y="0"/>
          <a:ext cx="2667000" cy="2667000"/>
        </a:xfrm>
        <a:prstGeom prst="rect">
          <a:avLst/>
        </a:prstGeom>
      </xdr:spPr>
    </xdr:pic>
  </etc:cellImage>
  <etc:cellImage>
    <xdr:pic>
      <xdr:nvPicPr>
        <xdr:cNvPr id="371" name="ID_27F9CE156915428988C61DF4F723D610"/>
        <xdr:cNvPicPr>
          <a:picLocks noChangeAspect="1"/>
        </xdr:cNvPicPr>
      </xdr:nvPicPr>
      <xdr:blipFill>
        <a:blip r:embed="rId51"/>
        <a:stretch>
          <a:fillRect/>
        </a:stretch>
      </xdr:blipFill>
      <xdr:spPr>
        <a:xfrm>
          <a:off x="7448550" y="223681925"/>
          <a:ext cx="1181100" cy="1270000"/>
        </a:xfrm>
        <a:prstGeom prst="rect">
          <a:avLst/>
        </a:prstGeom>
      </xdr:spPr>
    </xdr:pic>
  </etc:cellImage>
  <etc:cellImage>
    <xdr:pic>
      <xdr:nvPicPr>
        <xdr:cNvPr id="561" name="ID_E2DAE260EF5D4A45AD39209E23036D65"/>
        <xdr:cNvPicPr>
          <a:picLocks noChangeAspect="1"/>
        </xdr:cNvPicPr>
      </xdr:nvPicPr>
      <xdr:blipFill>
        <a:blip r:embed="rId52"/>
        <a:stretch>
          <a:fillRect/>
        </a:stretch>
      </xdr:blipFill>
      <xdr:spPr>
        <a:xfrm>
          <a:off x="7448550" y="336711925"/>
          <a:ext cx="1181100" cy="1270000"/>
        </a:xfrm>
        <a:prstGeom prst="rect">
          <a:avLst/>
        </a:prstGeom>
      </xdr:spPr>
    </xdr:pic>
  </etc:cellImage>
  <etc:cellImage>
    <xdr:pic>
      <xdr:nvPicPr>
        <xdr:cNvPr id="435" name="ID_1181E22347834822A714CA4B78832564"/>
        <xdr:cNvPicPr>
          <a:picLocks noChangeAspect="1"/>
        </xdr:cNvPicPr>
      </xdr:nvPicPr>
      <xdr:blipFill>
        <a:blip r:embed="rId53"/>
        <a:stretch>
          <a:fillRect/>
        </a:stretch>
      </xdr:blipFill>
      <xdr:spPr>
        <a:xfrm>
          <a:off x="7448550" y="263051925"/>
          <a:ext cx="1181100" cy="1270000"/>
        </a:xfrm>
        <a:prstGeom prst="rect">
          <a:avLst/>
        </a:prstGeom>
      </xdr:spPr>
    </xdr:pic>
  </etc:cellImage>
  <etc:cellImage>
    <xdr:pic>
      <xdr:nvPicPr>
        <xdr:cNvPr id="63" name="ID_349392BC600F468893428E6763F715C6"/>
        <xdr:cNvPicPr>
          <a:picLocks noChangeAspect="1"/>
        </xdr:cNvPicPr>
      </xdr:nvPicPr>
      <xdr:blipFill>
        <a:blip r:embed="rId54"/>
        <a:stretch>
          <a:fillRect/>
        </a:stretch>
      </xdr:blipFill>
      <xdr:spPr>
        <a:xfrm>
          <a:off x="7448550" y="359571925"/>
          <a:ext cx="1181100" cy="1270000"/>
        </a:xfrm>
        <a:prstGeom prst="rect">
          <a:avLst/>
        </a:prstGeom>
      </xdr:spPr>
    </xdr:pic>
  </etc:cellImage>
  <etc:cellImage>
    <xdr:pic>
      <xdr:nvPicPr>
        <xdr:cNvPr id="49" name="ID_C823D3B77F214A2BA5634B7221B2A130"/>
        <xdr:cNvPicPr>
          <a:picLocks noChangeAspect="1"/>
        </xdr:cNvPicPr>
      </xdr:nvPicPr>
      <xdr:blipFill>
        <a:blip r:embed="rId55"/>
        <a:stretch>
          <a:fillRect/>
        </a:stretch>
      </xdr:blipFill>
      <xdr:spPr>
        <a:xfrm>
          <a:off x="16755745" y="1533525"/>
          <a:ext cx="908050" cy="962025"/>
        </a:xfrm>
        <a:prstGeom prst="rect">
          <a:avLst/>
        </a:prstGeom>
      </xdr:spPr>
    </xdr:pic>
  </etc:cellImage>
  <etc:cellImage>
    <xdr:pic>
      <xdr:nvPicPr>
        <xdr:cNvPr id="221" name="ID_4E76EF43CE0E4E08AA305D882C5A6F01"/>
        <xdr:cNvPicPr>
          <a:picLocks noChangeAspect="1"/>
        </xdr:cNvPicPr>
      </xdr:nvPicPr>
      <xdr:blipFill>
        <a:blip r:embed="rId56"/>
        <a:stretch>
          <a:fillRect/>
        </a:stretch>
      </xdr:blipFill>
      <xdr:spPr>
        <a:xfrm>
          <a:off x="7448550" y="130971925"/>
          <a:ext cx="1181100" cy="1270000"/>
        </a:xfrm>
        <a:prstGeom prst="rect">
          <a:avLst/>
        </a:prstGeom>
      </xdr:spPr>
    </xdr:pic>
  </etc:cellImage>
  <etc:cellImage>
    <xdr:pic>
      <xdr:nvPicPr>
        <xdr:cNvPr id="199" name="ID_FE4F0718101B4AE48BF1F9CE0F802027"/>
        <xdr:cNvPicPr>
          <a:picLocks noChangeAspect="1"/>
        </xdr:cNvPicPr>
      </xdr:nvPicPr>
      <xdr:blipFill>
        <a:blip r:embed="rId57"/>
        <a:stretch>
          <a:fillRect/>
        </a:stretch>
      </xdr:blipFill>
      <xdr:spPr>
        <a:xfrm>
          <a:off x="7448550" y="118271925"/>
          <a:ext cx="1181100" cy="1270000"/>
        </a:xfrm>
        <a:prstGeom prst="rect">
          <a:avLst/>
        </a:prstGeom>
      </xdr:spPr>
    </xdr:pic>
  </etc:cellImage>
  <etc:cellImage>
    <xdr:pic>
      <xdr:nvPicPr>
        <xdr:cNvPr id="2473" name="ID_45BFEC8ED7AA4E149AD63050B9829920"/>
        <xdr:cNvPicPr>
          <a:picLocks noChangeAspect="1"/>
        </xdr:cNvPicPr>
      </xdr:nvPicPr>
      <xdr:blipFill>
        <a:blip r:embed="rId58"/>
        <a:stretch>
          <a:fillRect/>
        </a:stretch>
      </xdr:blipFill>
      <xdr:spPr>
        <a:xfrm>
          <a:off x="13306425" y="13385800"/>
          <a:ext cx="1181100" cy="1270000"/>
        </a:xfrm>
        <a:prstGeom prst="rect">
          <a:avLst/>
        </a:prstGeom>
      </xdr:spPr>
    </xdr:pic>
  </etc:cellImage>
  <etc:cellImage>
    <xdr:pic>
      <xdr:nvPicPr>
        <xdr:cNvPr id="356" name="ID_2BBB4F8A226B4E84BD002FCE6924C4B9"/>
        <xdr:cNvPicPr>
          <a:picLocks noChangeAspect="1"/>
        </xdr:cNvPicPr>
      </xdr:nvPicPr>
      <xdr:blipFill>
        <a:blip r:embed="rId59"/>
        <a:stretch>
          <a:fillRect/>
        </a:stretch>
      </xdr:blipFill>
      <xdr:spPr>
        <a:xfrm>
          <a:off x="16812895" y="327034525"/>
          <a:ext cx="1181100" cy="1270000"/>
        </a:xfrm>
        <a:prstGeom prst="rect">
          <a:avLst/>
        </a:prstGeom>
      </xdr:spPr>
    </xdr:pic>
  </etc:cellImage>
  <etc:cellImage>
    <xdr:pic>
      <xdr:nvPicPr>
        <xdr:cNvPr id="159" name="ID_F9AFF1F63D494D62A1DF957A64C43ED8"/>
        <xdr:cNvPicPr>
          <a:picLocks noChangeAspect="1"/>
        </xdr:cNvPicPr>
      </xdr:nvPicPr>
      <xdr:blipFill>
        <a:blip r:embed="rId60"/>
        <a:stretch>
          <a:fillRect/>
        </a:stretch>
      </xdr:blipFill>
      <xdr:spPr>
        <a:xfrm>
          <a:off x="7448550" y="94141925"/>
          <a:ext cx="1181100" cy="1270000"/>
        </a:xfrm>
        <a:prstGeom prst="rect">
          <a:avLst/>
        </a:prstGeom>
      </xdr:spPr>
    </xdr:pic>
  </etc:cellImage>
  <etc:cellImage>
    <xdr:pic>
      <xdr:nvPicPr>
        <xdr:cNvPr id="74" name="ID_B0A27045E6A0484AB3346EE910211C8D"/>
        <xdr:cNvPicPr>
          <a:picLocks noChangeAspect="1"/>
        </xdr:cNvPicPr>
      </xdr:nvPicPr>
      <xdr:blipFill>
        <a:blip r:embed="rId61"/>
        <a:stretch>
          <a:fillRect/>
        </a:stretch>
      </xdr:blipFill>
      <xdr:spPr>
        <a:xfrm>
          <a:off x="7448550" y="371001925"/>
          <a:ext cx="1181100" cy="1270000"/>
        </a:xfrm>
        <a:prstGeom prst="rect">
          <a:avLst/>
        </a:prstGeom>
      </xdr:spPr>
    </xdr:pic>
  </etc:cellImage>
  <etc:cellImage>
    <xdr:pic>
      <xdr:nvPicPr>
        <xdr:cNvPr id="461" name="ID_F5504C0E71C0450A8C682DC084C891EF"/>
        <xdr:cNvPicPr>
          <a:picLocks noChangeAspect="1"/>
        </xdr:cNvPicPr>
      </xdr:nvPicPr>
      <xdr:blipFill>
        <a:blip r:embed="rId62"/>
        <a:stretch>
          <a:fillRect/>
        </a:stretch>
      </xdr:blipFill>
      <xdr:spPr>
        <a:xfrm>
          <a:off x="7448550" y="279561925"/>
          <a:ext cx="1181100" cy="1270000"/>
        </a:xfrm>
        <a:prstGeom prst="rect">
          <a:avLst/>
        </a:prstGeom>
      </xdr:spPr>
    </xdr:pic>
  </etc:cellImage>
  <etc:cellImage>
    <xdr:pic>
      <xdr:nvPicPr>
        <xdr:cNvPr id="78" name="ID_3F53D97E36BB4949832A28F1F16301D7"/>
        <xdr:cNvPicPr>
          <a:picLocks noChangeAspect="1"/>
        </xdr:cNvPicPr>
      </xdr:nvPicPr>
      <xdr:blipFill>
        <a:blip r:embed="rId63"/>
        <a:stretch>
          <a:fillRect/>
        </a:stretch>
      </xdr:blipFill>
      <xdr:spPr>
        <a:xfrm>
          <a:off x="7448550" y="376081925"/>
          <a:ext cx="1181100" cy="1270000"/>
        </a:xfrm>
        <a:prstGeom prst="rect">
          <a:avLst/>
        </a:prstGeom>
      </xdr:spPr>
    </xdr:pic>
  </etc:cellImage>
  <etc:cellImage>
    <xdr:pic>
      <xdr:nvPicPr>
        <xdr:cNvPr id="161" name="ID_5B3CF4ED5A444D068022A0D0034B564E"/>
        <xdr:cNvPicPr>
          <a:picLocks noChangeAspect="1"/>
        </xdr:cNvPicPr>
      </xdr:nvPicPr>
      <xdr:blipFill>
        <a:blip r:embed="rId64"/>
        <a:stretch>
          <a:fillRect/>
        </a:stretch>
      </xdr:blipFill>
      <xdr:spPr>
        <a:xfrm>
          <a:off x="7448550" y="95411925"/>
          <a:ext cx="1181100" cy="1270000"/>
        </a:xfrm>
        <a:prstGeom prst="rect">
          <a:avLst/>
        </a:prstGeom>
      </xdr:spPr>
    </xdr:pic>
  </etc:cellImage>
  <etc:cellImage>
    <xdr:pic>
      <xdr:nvPicPr>
        <xdr:cNvPr id="53" name="ID_68AC5E4B7AFF4DDF8CE332AE81578698"/>
        <xdr:cNvPicPr>
          <a:picLocks noChangeAspect="1"/>
        </xdr:cNvPicPr>
      </xdr:nvPicPr>
      <xdr:blipFill>
        <a:blip r:embed="rId65"/>
        <a:stretch>
          <a:fillRect/>
        </a:stretch>
      </xdr:blipFill>
      <xdr:spPr>
        <a:xfrm>
          <a:off x="7448550" y="30641925"/>
          <a:ext cx="1181100" cy="1270000"/>
        </a:xfrm>
        <a:prstGeom prst="rect">
          <a:avLst/>
        </a:prstGeom>
      </xdr:spPr>
    </xdr:pic>
  </etc:cellImage>
  <etc:cellImage>
    <xdr:pic>
      <xdr:nvPicPr>
        <xdr:cNvPr id="545" name="ID_02A45FC1BE7E46EBBEF30F39880B00CF"/>
        <xdr:cNvPicPr>
          <a:picLocks noChangeAspect="1"/>
        </xdr:cNvPicPr>
      </xdr:nvPicPr>
      <xdr:blipFill>
        <a:blip r:embed="rId66"/>
        <a:stretch>
          <a:fillRect/>
        </a:stretch>
      </xdr:blipFill>
      <xdr:spPr>
        <a:xfrm>
          <a:off x="7448550" y="326551925"/>
          <a:ext cx="1181100" cy="1270000"/>
        </a:xfrm>
        <a:prstGeom prst="rect">
          <a:avLst/>
        </a:prstGeom>
      </xdr:spPr>
    </xdr:pic>
  </etc:cellImage>
  <etc:cellImage>
    <xdr:pic>
      <xdr:nvPicPr>
        <xdr:cNvPr id="163" name="ID_25BFA5204346402DAB35F11E1841404D"/>
        <xdr:cNvPicPr>
          <a:picLocks noChangeAspect="1"/>
        </xdr:cNvPicPr>
      </xdr:nvPicPr>
      <xdr:blipFill>
        <a:blip r:embed="rId67"/>
        <a:stretch>
          <a:fillRect/>
        </a:stretch>
      </xdr:blipFill>
      <xdr:spPr>
        <a:xfrm>
          <a:off x="7448550" y="96681925"/>
          <a:ext cx="1181100" cy="1270000"/>
        </a:xfrm>
        <a:prstGeom prst="rect">
          <a:avLst/>
        </a:prstGeom>
      </xdr:spPr>
    </xdr:pic>
  </etc:cellImage>
  <etc:cellImage>
    <xdr:pic>
      <xdr:nvPicPr>
        <xdr:cNvPr id="245" name="ID_FB3AC3D1CF194BF4AECB930403721990"/>
        <xdr:cNvPicPr>
          <a:picLocks noChangeAspect="1"/>
        </xdr:cNvPicPr>
      </xdr:nvPicPr>
      <xdr:blipFill>
        <a:blip r:embed="rId68"/>
        <a:stretch>
          <a:fillRect/>
        </a:stretch>
      </xdr:blipFill>
      <xdr:spPr>
        <a:xfrm>
          <a:off x="7448550" y="146211925"/>
          <a:ext cx="1181100" cy="1270000"/>
        </a:xfrm>
        <a:prstGeom prst="rect">
          <a:avLst/>
        </a:prstGeom>
      </xdr:spPr>
    </xdr:pic>
  </etc:cellImage>
  <etc:cellImage>
    <xdr:pic>
      <xdr:nvPicPr>
        <xdr:cNvPr id="318" name="ID_8D3D71B3201043B89DB93E0020306D27"/>
        <xdr:cNvPicPr>
          <a:picLocks noChangeAspect="1"/>
        </xdr:cNvPicPr>
      </xdr:nvPicPr>
      <xdr:blipFill>
        <a:blip r:embed="rId69"/>
        <a:stretch>
          <a:fillRect/>
        </a:stretch>
      </xdr:blipFill>
      <xdr:spPr>
        <a:xfrm>
          <a:off x="16812895" y="314220225"/>
          <a:ext cx="1181100" cy="1270000"/>
        </a:xfrm>
        <a:prstGeom prst="rect">
          <a:avLst/>
        </a:prstGeom>
      </xdr:spPr>
    </xdr:pic>
  </etc:cellImage>
  <etc:cellImage>
    <xdr:pic>
      <xdr:nvPicPr>
        <xdr:cNvPr id="83" name="ID_CE04760712E1480EA9B5601B6259028E"/>
        <xdr:cNvPicPr>
          <a:picLocks noChangeAspect="1"/>
        </xdr:cNvPicPr>
      </xdr:nvPicPr>
      <xdr:blipFill>
        <a:blip r:embed="rId70"/>
        <a:stretch>
          <a:fillRect/>
        </a:stretch>
      </xdr:blipFill>
      <xdr:spPr>
        <a:xfrm>
          <a:off x="7448550" y="47151925"/>
          <a:ext cx="1181100" cy="1270000"/>
        </a:xfrm>
        <a:prstGeom prst="rect">
          <a:avLst/>
        </a:prstGeom>
      </xdr:spPr>
    </xdr:pic>
  </etc:cellImage>
  <etc:cellImage>
    <xdr:pic>
      <xdr:nvPicPr>
        <xdr:cNvPr id="165" name="ID_DD1207C69BBE4F9EAE1C1942C44CBCD2"/>
        <xdr:cNvPicPr>
          <a:picLocks noChangeAspect="1"/>
        </xdr:cNvPicPr>
      </xdr:nvPicPr>
      <xdr:blipFill>
        <a:blip r:embed="rId71"/>
        <a:stretch>
          <a:fillRect/>
        </a:stretch>
      </xdr:blipFill>
      <xdr:spPr>
        <a:xfrm>
          <a:off x="7448550" y="97951925"/>
          <a:ext cx="1181100" cy="1270000"/>
        </a:xfrm>
        <a:prstGeom prst="rect">
          <a:avLst/>
        </a:prstGeom>
      </xdr:spPr>
    </xdr:pic>
  </etc:cellImage>
  <etc:cellImage>
    <xdr:pic>
      <xdr:nvPicPr>
        <xdr:cNvPr id="169" name="ID_95C6A633B39E4A2CBA92938FED0566A4"/>
        <xdr:cNvPicPr>
          <a:picLocks noChangeAspect="1"/>
        </xdr:cNvPicPr>
      </xdr:nvPicPr>
      <xdr:blipFill>
        <a:blip r:embed="rId72"/>
        <a:stretch>
          <a:fillRect/>
        </a:stretch>
      </xdr:blipFill>
      <xdr:spPr>
        <a:xfrm>
          <a:off x="7448550" y="100491925"/>
          <a:ext cx="1181100" cy="1270000"/>
        </a:xfrm>
        <a:prstGeom prst="rect">
          <a:avLst/>
        </a:prstGeom>
      </xdr:spPr>
    </xdr:pic>
  </etc:cellImage>
  <etc:cellImage>
    <xdr:pic>
      <xdr:nvPicPr>
        <xdr:cNvPr id="380" name="ID_DC68971699CF4FF4A01C2E83BEA29F97" descr="KJ26994"/>
        <xdr:cNvPicPr/>
      </xdr:nvPicPr>
      <xdr:blipFill>
        <a:blip r:embed="rId73"/>
        <a:stretch>
          <a:fillRect/>
        </a:stretch>
      </xdr:blipFill>
      <xdr:spPr>
        <a:xfrm>
          <a:off x="0" y="0"/>
          <a:ext cx="2667000" cy="2667000"/>
        </a:xfrm>
        <a:prstGeom prst="rect">
          <a:avLst/>
        </a:prstGeom>
      </xdr:spPr>
    </xdr:pic>
  </etc:cellImage>
  <etc:cellImage>
    <xdr:pic>
      <xdr:nvPicPr>
        <xdr:cNvPr id="57" name="ID_823900133FEE4424971ED1648538BB0E"/>
        <xdr:cNvPicPr>
          <a:picLocks noChangeAspect="1"/>
        </xdr:cNvPicPr>
      </xdr:nvPicPr>
      <xdr:blipFill>
        <a:blip r:embed="rId74"/>
        <a:stretch>
          <a:fillRect/>
        </a:stretch>
      </xdr:blipFill>
      <xdr:spPr>
        <a:xfrm>
          <a:off x="7448550" y="33181925"/>
          <a:ext cx="1181100" cy="1270000"/>
        </a:xfrm>
        <a:prstGeom prst="rect">
          <a:avLst/>
        </a:prstGeom>
      </xdr:spPr>
    </xdr:pic>
  </etc:cellImage>
  <etc:cellImage>
    <xdr:pic>
      <xdr:nvPicPr>
        <xdr:cNvPr id="171" name="ID_2D60530FB6F546108A94DB6DD5D255EC"/>
        <xdr:cNvPicPr>
          <a:picLocks noChangeAspect="1"/>
        </xdr:cNvPicPr>
      </xdr:nvPicPr>
      <xdr:blipFill>
        <a:blip r:embed="rId75"/>
        <a:stretch>
          <a:fillRect/>
        </a:stretch>
      </xdr:blipFill>
      <xdr:spPr>
        <a:xfrm>
          <a:off x="7448550" y="101761925"/>
          <a:ext cx="1181100" cy="1270000"/>
        </a:xfrm>
        <a:prstGeom prst="rect">
          <a:avLst/>
        </a:prstGeom>
      </xdr:spPr>
    </xdr:pic>
  </etc:cellImage>
  <etc:cellImage>
    <xdr:pic>
      <xdr:nvPicPr>
        <xdr:cNvPr id="469" name="ID_4AC50FC8444248EABA80D593A592B8DE"/>
        <xdr:cNvPicPr>
          <a:picLocks noChangeAspect="1"/>
        </xdr:cNvPicPr>
      </xdr:nvPicPr>
      <xdr:blipFill>
        <a:blip r:embed="rId76"/>
        <a:stretch>
          <a:fillRect/>
        </a:stretch>
      </xdr:blipFill>
      <xdr:spPr>
        <a:xfrm>
          <a:off x="7448550" y="284641925"/>
          <a:ext cx="1181100" cy="1270000"/>
        </a:xfrm>
        <a:prstGeom prst="rect">
          <a:avLst/>
        </a:prstGeom>
      </xdr:spPr>
    </xdr:pic>
  </etc:cellImage>
  <etc:cellImage>
    <xdr:pic>
      <xdr:nvPicPr>
        <xdr:cNvPr id="149" name="ID_94239CFED626440A82F5EAD294407187"/>
        <xdr:cNvPicPr>
          <a:picLocks noChangeAspect="1"/>
        </xdr:cNvPicPr>
      </xdr:nvPicPr>
      <xdr:blipFill>
        <a:blip r:embed="rId77"/>
        <a:stretch>
          <a:fillRect/>
        </a:stretch>
      </xdr:blipFill>
      <xdr:spPr>
        <a:xfrm>
          <a:off x="7448550" y="89061925"/>
          <a:ext cx="1181100" cy="1270000"/>
        </a:xfrm>
        <a:prstGeom prst="rect">
          <a:avLst/>
        </a:prstGeom>
      </xdr:spPr>
    </xdr:pic>
  </etc:cellImage>
  <etc:cellImage>
    <xdr:pic>
      <xdr:nvPicPr>
        <xdr:cNvPr id="84" name="ID_E756B4AEAF2F4FA9862CE90D64CD4637"/>
        <xdr:cNvPicPr>
          <a:picLocks noChangeAspect="1"/>
        </xdr:cNvPicPr>
      </xdr:nvPicPr>
      <xdr:blipFill>
        <a:blip r:embed="rId78"/>
        <a:stretch>
          <a:fillRect/>
        </a:stretch>
      </xdr:blipFill>
      <xdr:spPr>
        <a:xfrm>
          <a:off x="7448550" y="391321925"/>
          <a:ext cx="1181100" cy="1270000"/>
        </a:xfrm>
        <a:prstGeom prst="rect">
          <a:avLst/>
        </a:prstGeom>
      </xdr:spPr>
    </xdr:pic>
  </etc:cellImage>
  <etc:cellImage>
    <xdr:pic>
      <xdr:nvPicPr>
        <xdr:cNvPr id="411" name="ID_B7583E86FD3244E795B559CBE182FD58"/>
        <xdr:cNvPicPr>
          <a:picLocks noChangeAspect="1"/>
        </xdr:cNvPicPr>
      </xdr:nvPicPr>
      <xdr:blipFill>
        <a:blip r:embed="rId79"/>
        <a:stretch>
          <a:fillRect/>
        </a:stretch>
      </xdr:blipFill>
      <xdr:spPr>
        <a:xfrm>
          <a:off x="7448550" y="247811925"/>
          <a:ext cx="1181100" cy="1270000"/>
        </a:xfrm>
        <a:prstGeom prst="rect">
          <a:avLst/>
        </a:prstGeom>
      </xdr:spPr>
    </xdr:pic>
  </etc:cellImage>
  <etc:cellImage>
    <xdr:pic>
      <xdr:nvPicPr>
        <xdr:cNvPr id="399" name="ID_F66CA9E7938B4351B6580194FC03FA40"/>
        <xdr:cNvPicPr>
          <a:picLocks noChangeAspect="1"/>
        </xdr:cNvPicPr>
      </xdr:nvPicPr>
      <xdr:blipFill>
        <a:blip r:embed="rId80"/>
        <a:stretch>
          <a:fillRect/>
        </a:stretch>
      </xdr:blipFill>
      <xdr:spPr>
        <a:xfrm>
          <a:off x="7448550" y="240191925"/>
          <a:ext cx="1181100" cy="1270000"/>
        </a:xfrm>
        <a:prstGeom prst="rect">
          <a:avLst/>
        </a:prstGeom>
      </xdr:spPr>
    </xdr:pic>
  </etc:cellImage>
  <etc:cellImage>
    <xdr:pic>
      <xdr:nvPicPr>
        <xdr:cNvPr id="2464" name="ID_406D7D7873D043F78C57D530258CF869"/>
        <xdr:cNvPicPr>
          <a:picLocks noChangeAspect="1"/>
        </xdr:cNvPicPr>
      </xdr:nvPicPr>
      <xdr:blipFill>
        <a:blip r:embed="rId81"/>
        <a:stretch>
          <a:fillRect/>
        </a:stretch>
      </xdr:blipFill>
      <xdr:spPr>
        <a:xfrm>
          <a:off x="13306425" y="4419600"/>
          <a:ext cx="1181100" cy="1270000"/>
        </a:xfrm>
        <a:prstGeom prst="rect">
          <a:avLst/>
        </a:prstGeom>
      </xdr:spPr>
    </xdr:pic>
  </etc:cellImage>
  <etc:cellImage>
    <xdr:pic>
      <xdr:nvPicPr>
        <xdr:cNvPr id="425" name="ID_F62E7668A0794F80A899A4BD5BC05218"/>
        <xdr:cNvPicPr>
          <a:picLocks noChangeAspect="1"/>
        </xdr:cNvPicPr>
      </xdr:nvPicPr>
      <xdr:blipFill>
        <a:blip r:embed="rId82"/>
        <a:stretch>
          <a:fillRect/>
        </a:stretch>
      </xdr:blipFill>
      <xdr:spPr>
        <a:xfrm>
          <a:off x="7448550" y="256701925"/>
          <a:ext cx="1181100" cy="1270000"/>
        </a:xfrm>
        <a:prstGeom prst="rect">
          <a:avLst/>
        </a:prstGeom>
      </xdr:spPr>
    </xdr:pic>
  </etc:cellImage>
  <etc:cellImage>
    <xdr:pic>
      <xdr:nvPicPr>
        <xdr:cNvPr id="346" name="ID_F9C7280D8DE54FA0B42D80F4E86194B8"/>
        <xdr:cNvPicPr>
          <a:picLocks noChangeAspect="1"/>
        </xdr:cNvPicPr>
      </xdr:nvPicPr>
      <xdr:blipFill>
        <a:blip r:embed="rId83"/>
        <a:stretch>
          <a:fillRect/>
        </a:stretch>
      </xdr:blipFill>
      <xdr:spPr>
        <a:xfrm>
          <a:off x="16812895" y="323186425"/>
          <a:ext cx="1181100" cy="1270000"/>
        </a:xfrm>
        <a:prstGeom prst="rect">
          <a:avLst/>
        </a:prstGeom>
      </xdr:spPr>
    </xdr:pic>
  </etc:cellImage>
  <etc:cellImage>
    <xdr:pic>
      <xdr:nvPicPr>
        <xdr:cNvPr id="64" name="ID_3F7B70520F1B46BF8AB5B9B9E2DF7E5F"/>
        <xdr:cNvPicPr>
          <a:picLocks noChangeAspect="1"/>
        </xdr:cNvPicPr>
      </xdr:nvPicPr>
      <xdr:blipFill>
        <a:blip r:embed="rId84"/>
        <a:stretch>
          <a:fillRect/>
        </a:stretch>
      </xdr:blipFill>
      <xdr:spPr>
        <a:xfrm>
          <a:off x="7448550" y="362111925"/>
          <a:ext cx="1181100" cy="1270000"/>
        </a:xfrm>
        <a:prstGeom prst="rect">
          <a:avLst/>
        </a:prstGeom>
      </xdr:spPr>
    </xdr:pic>
  </etc:cellImage>
  <etc:cellImage>
    <xdr:pic>
      <xdr:nvPicPr>
        <xdr:cNvPr id="441" name="ID_76E555EF61D44CDA94BBD61CB0B169B0"/>
        <xdr:cNvPicPr>
          <a:picLocks noChangeAspect="1"/>
        </xdr:cNvPicPr>
      </xdr:nvPicPr>
      <xdr:blipFill>
        <a:blip r:embed="rId85"/>
        <a:stretch>
          <a:fillRect/>
        </a:stretch>
      </xdr:blipFill>
      <xdr:spPr>
        <a:xfrm>
          <a:off x="7448550" y="266861925"/>
          <a:ext cx="1181100" cy="1270000"/>
        </a:xfrm>
        <a:prstGeom prst="rect">
          <a:avLst/>
        </a:prstGeom>
      </xdr:spPr>
    </xdr:pic>
  </etc:cellImage>
  <etc:cellImage>
    <xdr:pic>
      <xdr:nvPicPr>
        <xdr:cNvPr id="447" name="ID_C5A1472E89CB448BB6382503DECC73A9"/>
        <xdr:cNvPicPr>
          <a:picLocks noChangeAspect="1"/>
        </xdr:cNvPicPr>
      </xdr:nvPicPr>
      <xdr:blipFill>
        <a:blip r:embed="rId86"/>
        <a:stretch>
          <a:fillRect/>
        </a:stretch>
      </xdr:blipFill>
      <xdr:spPr>
        <a:xfrm>
          <a:off x="7448550" y="270671925"/>
          <a:ext cx="1181100" cy="1270000"/>
        </a:xfrm>
        <a:prstGeom prst="rect">
          <a:avLst/>
        </a:prstGeom>
      </xdr:spPr>
    </xdr:pic>
  </etc:cellImage>
  <etc:cellImage>
    <xdr:pic>
      <xdr:nvPicPr>
        <xdr:cNvPr id="144" name="ID_6E5B0884BD5743379F9AEBC76E3DB675"/>
        <xdr:cNvPicPr>
          <a:picLocks noChangeAspect="1"/>
        </xdr:cNvPicPr>
      </xdr:nvPicPr>
      <xdr:blipFill>
        <a:blip r:embed="rId87"/>
        <a:stretch>
          <a:fillRect/>
        </a:stretch>
      </xdr:blipFill>
      <xdr:spPr>
        <a:xfrm>
          <a:off x="16801465" y="297911520"/>
          <a:ext cx="883285" cy="883285"/>
        </a:xfrm>
        <a:prstGeom prst="rect">
          <a:avLst/>
        </a:prstGeom>
        <a:noFill/>
        <a:ln w="9525">
          <a:noFill/>
        </a:ln>
      </xdr:spPr>
    </xdr:pic>
  </etc:cellImage>
  <etc:cellImage>
    <xdr:pic>
      <xdr:nvPicPr>
        <xdr:cNvPr id="329" name="ID_C8AB97E6CB1D43F397C76B3C7C78F0C5"/>
        <xdr:cNvPicPr>
          <a:picLocks noChangeAspect="1"/>
        </xdr:cNvPicPr>
      </xdr:nvPicPr>
      <xdr:blipFill>
        <a:blip r:embed="rId88"/>
        <a:stretch>
          <a:fillRect/>
        </a:stretch>
      </xdr:blipFill>
      <xdr:spPr>
        <a:xfrm>
          <a:off x="7448550" y="197011925"/>
          <a:ext cx="1181100" cy="1270000"/>
        </a:xfrm>
        <a:prstGeom prst="rect">
          <a:avLst/>
        </a:prstGeom>
      </xdr:spPr>
    </xdr:pic>
  </etc:cellImage>
  <etc:cellImage>
    <xdr:pic>
      <xdr:nvPicPr>
        <xdr:cNvPr id="347" name="ID_65ED5B695DB3401BA5499CB691DC1392"/>
        <xdr:cNvPicPr>
          <a:picLocks noChangeAspect="1"/>
        </xdr:cNvPicPr>
      </xdr:nvPicPr>
      <xdr:blipFill>
        <a:blip r:embed="rId89"/>
        <a:stretch>
          <a:fillRect/>
        </a:stretch>
      </xdr:blipFill>
      <xdr:spPr>
        <a:xfrm>
          <a:off x="7448550" y="208441925"/>
          <a:ext cx="1181100" cy="1270000"/>
        </a:xfrm>
        <a:prstGeom prst="rect">
          <a:avLst/>
        </a:prstGeom>
      </xdr:spPr>
    </xdr:pic>
  </etc:cellImage>
  <etc:cellImage>
    <xdr:pic>
      <xdr:nvPicPr>
        <xdr:cNvPr id="437" name="ID_23CA71AE421D4263B5C533B215CB498C"/>
        <xdr:cNvPicPr>
          <a:picLocks noChangeAspect="1"/>
        </xdr:cNvPicPr>
      </xdr:nvPicPr>
      <xdr:blipFill>
        <a:blip r:embed="rId90"/>
        <a:stretch>
          <a:fillRect/>
        </a:stretch>
      </xdr:blipFill>
      <xdr:spPr>
        <a:xfrm>
          <a:off x="7448550" y="264321925"/>
          <a:ext cx="1181100" cy="1270000"/>
        </a:xfrm>
        <a:prstGeom prst="rect">
          <a:avLst/>
        </a:prstGeom>
      </xdr:spPr>
    </xdr:pic>
  </etc:cellImage>
  <etc:cellImage>
    <xdr:pic>
      <xdr:nvPicPr>
        <xdr:cNvPr id="427" name="ID_CC2C5B678C83404290DF5EF416CD8932"/>
        <xdr:cNvPicPr>
          <a:picLocks noChangeAspect="1"/>
        </xdr:cNvPicPr>
      </xdr:nvPicPr>
      <xdr:blipFill>
        <a:blip r:embed="rId91"/>
        <a:stretch>
          <a:fillRect/>
        </a:stretch>
      </xdr:blipFill>
      <xdr:spPr>
        <a:xfrm>
          <a:off x="7448550" y="257971925"/>
          <a:ext cx="1181100" cy="1270000"/>
        </a:xfrm>
        <a:prstGeom prst="rect">
          <a:avLst/>
        </a:prstGeom>
      </xdr:spPr>
    </xdr:pic>
  </etc:cellImage>
  <etc:cellImage>
    <xdr:pic>
      <xdr:nvPicPr>
        <xdr:cNvPr id="345" name="ID_89DBE85076F649B696C06CC9D88BA69C"/>
        <xdr:cNvPicPr>
          <a:picLocks noChangeAspect="1"/>
        </xdr:cNvPicPr>
      </xdr:nvPicPr>
      <xdr:blipFill>
        <a:blip r:embed="rId92"/>
        <a:stretch>
          <a:fillRect/>
        </a:stretch>
      </xdr:blipFill>
      <xdr:spPr>
        <a:xfrm>
          <a:off x="7448550" y="207171925"/>
          <a:ext cx="1181100" cy="1270000"/>
        </a:xfrm>
        <a:prstGeom prst="rect">
          <a:avLst/>
        </a:prstGeom>
      </xdr:spPr>
    </xdr:pic>
  </etc:cellImage>
  <etc:cellImage>
    <xdr:pic>
      <xdr:nvPicPr>
        <xdr:cNvPr id="439" name="ID_96B85C073402491095EEF714A93FA175"/>
        <xdr:cNvPicPr>
          <a:picLocks noChangeAspect="1"/>
        </xdr:cNvPicPr>
      </xdr:nvPicPr>
      <xdr:blipFill>
        <a:blip r:embed="rId93"/>
        <a:stretch>
          <a:fillRect/>
        </a:stretch>
      </xdr:blipFill>
      <xdr:spPr>
        <a:xfrm>
          <a:off x="7448550" y="265591925"/>
          <a:ext cx="1181100" cy="1270000"/>
        </a:xfrm>
        <a:prstGeom prst="rect">
          <a:avLst/>
        </a:prstGeom>
      </xdr:spPr>
    </xdr:pic>
  </etc:cellImage>
  <etc:cellImage>
    <xdr:pic>
      <xdr:nvPicPr>
        <xdr:cNvPr id="195" name="ID_A29365A89728456F8929C886464EE90E"/>
        <xdr:cNvPicPr>
          <a:picLocks noChangeAspect="1"/>
        </xdr:cNvPicPr>
      </xdr:nvPicPr>
      <xdr:blipFill>
        <a:blip r:embed="rId94"/>
        <a:stretch>
          <a:fillRect/>
        </a:stretch>
      </xdr:blipFill>
      <xdr:spPr>
        <a:xfrm>
          <a:off x="7448550" y="115731925"/>
          <a:ext cx="1181100" cy="1270000"/>
        </a:xfrm>
        <a:prstGeom prst="rect">
          <a:avLst/>
        </a:prstGeom>
      </xdr:spPr>
    </xdr:pic>
  </etc:cellImage>
  <etc:cellImage>
    <xdr:pic>
      <xdr:nvPicPr>
        <xdr:cNvPr id="351" name="ID_DA921086EBE64B1E876A9BCCA63C828E"/>
        <xdr:cNvPicPr>
          <a:picLocks noChangeAspect="1"/>
        </xdr:cNvPicPr>
      </xdr:nvPicPr>
      <xdr:blipFill>
        <a:blip r:embed="rId95"/>
        <a:stretch>
          <a:fillRect/>
        </a:stretch>
      </xdr:blipFill>
      <xdr:spPr>
        <a:xfrm>
          <a:off x="7448550" y="210981925"/>
          <a:ext cx="1181100" cy="1270000"/>
        </a:xfrm>
        <a:prstGeom prst="rect">
          <a:avLst/>
        </a:prstGeom>
      </xdr:spPr>
    </xdr:pic>
  </etc:cellImage>
  <etc:cellImage>
    <xdr:pic>
      <xdr:nvPicPr>
        <xdr:cNvPr id="335" name="ID_DA66FBE96E9F4A798077986F47BA3815"/>
        <xdr:cNvPicPr>
          <a:picLocks noChangeAspect="1"/>
        </xdr:cNvPicPr>
      </xdr:nvPicPr>
      <xdr:blipFill>
        <a:blip r:embed="rId96"/>
        <a:stretch>
          <a:fillRect/>
        </a:stretch>
      </xdr:blipFill>
      <xdr:spPr>
        <a:xfrm>
          <a:off x="7448550" y="200821925"/>
          <a:ext cx="1181100" cy="1270000"/>
        </a:xfrm>
        <a:prstGeom prst="rect">
          <a:avLst/>
        </a:prstGeom>
      </xdr:spPr>
    </xdr:pic>
  </etc:cellImage>
  <etc:cellImage>
    <xdr:pic>
      <xdr:nvPicPr>
        <xdr:cNvPr id="433" name="ID_08197F4924FF4813BF0940D4EA13D842"/>
        <xdr:cNvPicPr>
          <a:picLocks noChangeAspect="1"/>
        </xdr:cNvPicPr>
      </xdr:nvPicPr>
      <xdr:blipFill>
        <a:blip r:embed="rId97"/>
        <a:stretch>
          <a:fillRect/>
        </a:stretch>
      </xdr:blipFill>
      <xdr:spPr>
        <a:xfrm>
          <a:off x="7448550" y="261781925"/>
          <a:ext cx="1181100" cy="1270000"/>
        </a:xfrm>
        <a:prstGeom prst="rect">
          <a:avLst/>
        </a:prstGeom>
      </xdr:spPr>
    </xdr:pic>
  </etc:cellImage>
  <etc:cellImage>
    <xdr:pic>
      <xdr:nvPicPr>
        <xdr:cNvPr id="459" name="ID_A8F56454B1F749A5985857225375EF53"/>
        <xdr:cNvPicPr>
          <a:picLocks noChangeAspect="1"/>
        </xdr:cNvPicPr>
      </xdr:nvPicPr>
      <xdr:blipFill>
        <a:blip r:embed="rId98"/>
        <a:stretch>
          <a:fillRect/>
        </a:stretch>
      </xdr:blipFill>
      <xdr:spPr>
        <a:xfrm>
          <a:off x="7448550" y="278291925"/>
          <a:ext cx="1181100" cy="1270000"/>
        </a:xfrm>
        <a:prstGeom prst="rect">
          <a:avLst/>
        </a:prstGeom>
      </xdr:spPr>
    </xdr:pic>
  </etc:cellImage>
  <etc:cellImage>
    <xdr:pic>
      <xdr:nvPicPr>
        <xdr:cNvPr id="443" name="ID_DD981691BF3345EAB3D522264B0B438A"/>
        <xdr:cNvPicPr>
          <a:picLocks noChangeAspect="1"/>
        </xdr:cNvPicPr>
      </xdr:nvPicPr>
      <xdr:blipFill>
        <a:blip r:embed="rId99"/>
        <a:stretch>
          <a:fillRect/>
        </a:stretch>
      </xdr:blipFill>
      <xdr:spPr>
        <a:xfrm>
          <a:off x="7448550" y="268131925"/>
          <a:ext cx="1181100" cy="1270000"/>
        </a:xfrm>
        <a:prstGeom prst="rect">
          <a:avLst/>
        </a:prstGeom>
      </xdr:spPr>
    </xdr:pic>
  </etc:cellImage>
  <etc:cellImage>
    <xdr:pic>
      <xdr:nvPicPr>
        <xdr:cNvPr id="315" name="ID_E28A7C222CA74B9B8CBD68557888FEBF"/>
        <xdr:cNvPicPr>
          <a:picLocks noChangeAspect="1"/>
        </xdr:cNvPicPr>
      </xdr:nvPicPr>
      <xdr:blipFill>
        <a:blip r:embed="rId100"/>
        <a:stretch>
          <a:fillRect/>
        </a:stretch>
      </xdr:blipFill>
      <xdr:spPr>
        <a:xfrm>
          <a:off x="7448550" y="188121925"/>
          <a:ext cx="1181100" cy="1270000"/>
        </a:xfrm>
        <a:prstGeom prst="rect">
          <a:avLst/>
        </a:prstGeom>
      </xdr:spPr>
    </xdr:pic>
  </etc:cellImage>
  <etc:cellImage>
    <xdr:pic>
      <xdr:nvPicPr>
        <xdr:cNvPr id="431" name="ID_0CF35A728355489A8848472B47BC2721"/>
        <xdr:cNvPicPr>
          <a:picLocks noChangeAspect="1"/>
        </xdr:cNvPicPr>
      </xdr:nvPicPr>
      <xdr:blipFill>
        <a:blip r:embed="rId101"/>
        <a:stretch>
          <a:fillRect/>
        </a:stretch>
      </xdr:blipFill>
      <xdr:spPr>
        <a:xfrm>
          <a:off x="7448550" y="260511925"/>
          <a:ext cx="1181100" cy="1270000"/>
        </a:xfrm>
        <a:prstGeom prst="rect">
          <a:avLst/>
        </a:prstGeom>
      </xdr:spPr>
    </xdr:pic>
  </etc:cellImage>
  <etc:cellImage>
    <xdr:pic>
      <xdr:nvPicPr>
        <xdr:cNvPr id="343" name="ID_641E29C0FE9E47879B3F8A1D1478FEBC"/>
        <xdr:cNvPicPr>
          <a:picLocks noChangeAspect="1"/>
        </xdr:cNvPicPr>
      </xdr:nvPicPr>
      <xdr:blipFill>
        <a:blip r:embed="rId102"/>
        <a:stretch>
          <a:fillRect/>
        </a:stretch>
      </xdr:blipFill>
      <xdr:spPr>
        <a:xfrm>
          <a:off x="7448550" y="205901925"/>
          <a:ext cx="1181100" cy="1270000"/>
        </a:xfrm>
        <a:prstGeom prst="rect">
          <a:avLst/>
        </a:prstGeom>
      </xdr:spPr>
    </xdr:pic>
  </etc:cellImage>
  <etc:cellImage>
    <xdr:pic>
      <xdr:nvPicPr>
        <xdr:cNvPr id="457" name="ID_DFB8B1F31CD5489AB73D8F001DFBB5AA"/>
        <xdr:cNvPicPr>
          <a:picLocks noChangeAspect="1"/>
        </xdr:cNvPicPr>
      </xdr:nvPicPr>
      <xdr:blipFill>
        <a:blip r:embed="rId103"/>
        <a:stretch>
          <a:fillRect/>
        </a:stretch>
      </xdr:blipFill>
      <xdr:spPr>
        <a:xfrm>
          <a:off x="7448550" y="277021925"/>
          <a:ext cx="1181100" cy="1270000"/>
        </a:xfrm>
        <a:prstGeom prst="rect">
          <a:avLst/>
        </a:prstGeom>
      </xdr:spPr>
    </xdr:pic>
  </etc:cellImage>
  <etc:cellImage>
    <xdr:pic>
      <xdr:nvPicPr>
        <xdr:cNvPr id="429" name="ID_56EE2E4D2BB34D6AB9F16220D305541E"/>
        <xdr:cNvPicPr>
          <a:picLocks noChangeAspect="1"/>
        </xdr:cNvPicPr>
      </xdr:nvPicPr>
      <xdr:blipFill>
        <a:blip r:embed="rId104"/>
        <a:stretch>
          <a:fillRect/>
        </a:stretch>
      </xdr:blipFill>
      <xdr:spPr>
        <a:xfrm>
          <a:off x="7448550" y="259241925"/>
          <a:ext cx="1181100" cy="1270000"/>
        </a:xfrm>
        <a:prstGeom prst="rect">
          <a:avLst/>
        </a:prstGeom>
      </xdr:spPr>
    </xdr:pic>
  </etc:cellImage>
  <etc:cellImage>
    <xdr:pic>
      <xdr:nvPicPr>
        <xdr:cNvPr id="331" name="ID_701BD61727AD494FAD6936701B20A3CF"/>
        <xdr:cNvPicPr>
          <a:picLocks noChangeAspect="1"/>
        </xdr:cNvPicPr>
      </xdr:nvPicPr>
      <xdr:blipFill>
        <a:blip r:embed="rId105"/>
        <a:stretch>
          <a:fillRect/>
        </a:stretch>
      </xdr:blipFill>
      <xdr:spPr>
        <a:xfrm>
          <a:off x="7448550" y="198281925"/>
          <a:ext cx="1181100" cy="1270000"/>
        </a:xfrm>
        <a:prstGeom prst="rect">
          <a:avLst/>
        </a:prstGeom>
      </xdr:spPr>
    </xdr:pic>
  </etc:cellImage>
  <etc:cellImage>
    <xdr:pic>
      <xdr:nvPicPr>
        <xdr:cNvPr id="344" name="ID_9761A64B83704AF89CE6DBDDA23734F5"/>
        <xdr:cNvPicPr>
          <a:picLocks noChangeAspect="1"/>
        </xdr:cNvPicPr>
      </xdr:nvPicPr>
      <xdr:blipFill>
        <a:blip r:embed="rId106"/>
        <a:stretch>
          <a:fillRect/>
        </a:stretch>
      </xdr:blipFill>
      <xdr:spPr>
        <a:xfrm>
          <a:off x="16812895" y="324456425"/>
          <a:ext cx="1181100" cy="1270000"/>
        </a:xfrm>
        <a:prstGeom prst="rect">
          <a:avLst/>
        </a:prstGeom>
      </xdr:spPr>
    </xdr:pic>
  </etc:cellImage>
  <etc:cellImage>
    <xdr:pic>
      <xdr:nvPicPr>
        <xdr:cNvPr id="2474" name="ID_F01D0F0A719E4C60AAE966067C2132FD"/>
        <xdr:cNvPicPr>
          <a:picLocks noChangeAspect="1"/>
        </xdr:cNvPicPr>
      </xdr:nvPicPr>
      <xdr:blipFill>
        <a:blip r:embed="rId107"/>
        <a:stretch>
          <a:fillRect/>
        </a:stretch>
      </xdr:blipFill>
      <xdr:spPr>
        <a:xfrm>
          <a:off x="13306425" y="14655800"/>
          <a:ext cx="1181100" cy="1270000"/>
        </a:xfrm>
        <a:prstGeom prst="rect">
          <a:avLst/>
        </a:prstGeom>
      </xdr:spPr>
    </xdr:pic>
  </etc:cellImage>
  <etc:cellImage>
    <xdr:pic>
      <xdr:nvPicPr>
        <xdr:cNvPr id="337" name="ID_F7F430E08E63441A836ED6AA7AFCF74B"/>
        <xdr:cNvPicPr>
          <a:picLocks noChangeAspect="1"/>
        </xdr:cNvPicPr>
      </xdr:nvPicPr>
      <xdr:blipFill>
        <a:blip r:embed="rId108"/>
        <a:stretch>
          <a:fillRect/>
        </a:stretch>
      </xdr:blipFill>
      <xdr:spPr>
        <a:xfrm>
          <a:off x="7448550" y="202091925"/>
          <a:ext cx="1181100" cy="1270000"/>
        </a:xfrm>
        <a:prstGeom prst="rect">
          <a:avLst/>
        </a:prstGeom>
      </xdr:spPr>
    </xdr:pic>
  </etc:cellImage>
  <etc:cellImage>
    <xdr:pic>
      <xdr:nvPicPr>
        <xdr:cNvPr id="369" name="ID_1A822DA6126A4C58975695B907D21F52"/>
        <xdr:cNvPicPr>
          <a:picLocks noChangeAspect="1"/>
        </xdr:cNvPicPr>
      </xdr:nvPicPr>
      <xdr:blipFill>
        <a:blip r:embed="rId109"/>
        <a:stretch>
          <a:fillRect/>
        </a:stretch>
      </xdr:blipFill>
      <xdr:spPr>
        <a:xfrm>
          <a:off x="7448550" y="222411925"/>
          <a:ext cx="1181100" cy="1270000"/>
        </a:xfrm>
        <a:prstGeom prst="rect">
          <a:avLst/>
        </a:prstGeom>
      </xdr:spPr>
    </xdr:pic>
  </etc:cellImage>
  <etc:cellImage>
    <xdr:pic>
      <xdr:nvPicPr>
        <xdr:cNvPr id="358" name="ID_C4CBDCE83AA541F598383F59671DE7D2"/>
        <xdr:cNvPicPr>
          <a:picLocks noChangeAspect="1"/>
        </xdr:cNvPicPr>
      </xdr:nvPicPr>
      <xdr:blipFill>
        <a:blip r:embed="rId110"/>
        <a:stretch>
          <a:fillRect/>
        </a:stretch>
      </xdr:blipFill>
      <xdr:spPr>
        <a:xfrm>
          <a:off x="16812895" y="325764525"/>
          <a:ext cx="1181100" cy="1270000"/>
        </a:xfrm>
        <a:prstGeom prst="rect">
          <a:avLst/>
        </a:prstGeom>
      </xdr:spPr>
    </xdr:pic>
  </etc:cellImage>
  <etc:cellImage>
    <xdr:pic>
      <xdr:nvPicPr>
        <xdr:cNvPr id="62" name="ID_94D7E9115A1E4C21B50FB1DB987CE5A1"/>
        <xdr:cNvPicPr>
          <a:picLocks noChangeAspect="1"/>
        </xdr:cNvPicPr>
      </xdr:nvPicPr>
      <xdr:blipFill>
        <a:blip r:embed="rId111"/>
        <a:stretch>
          <a:fillRect/>
        </a:stretch>
      </xdr:blipFill>
      <xdr:spPr>
        <a:xfrm>
          <a:off x="7448550" y="358301925"/>
          <a:ext cx="1181100" cy="1270000"/>
        </a:xfrm>
        <a:prstGeom prst="rect">
          <a:avLst/>
        </a:prstGeom>
      </xdr:spPr>
    </xdr:pic>
  </etc:cellImage>
  <etc:cellImage>
    <xdr:pic>
      <xdr:nvPicPr>
        <xdr:cNvPr id="241" name="ID_F2B03BE4CBF140C0BA06ACF719478232"/>
        <xdr:cNvPicPr>
          <a:picLocks noChangeAspect="1"/>
        </xdr:cNvPicPr>
      </xdr:nvPicPr>
      <xdr:blipFill>
        <a:blip r:embed="rId112"/>
        <a:stretch>
          <a:fillRect/>
        </a:stretch>
      </xdr:blipFill>
      <xdr:spPr>
        <a:xfrm>
          <a:off x="7448550" y="143671925"/>
          <a:ext cx="1181100" cy="1270000"/>
        </a:xfrm>
        <a:prstGeom prst="rect">
          <a:avLst/>
        </a:prstGeom>
      </xdr:spPr>
    </xdr:pic>
  </etc:cellImage>
  <etc:cellImage>
    <xdr:pic>
      <xdr:nvPicPr>
        <xdr:cNvPr id="445" name="ID_3343B38438A44A6DA497ED2A6000852C"/>
        <xdr:cNvPicPr>
          <a:picLocks noChangeAspect="1"/>
        </xdr:cNvPicPr>
      </xdr:nvPicPr>
      <xdr:blipFill>
        <a:blip r:embed="rId113"/>
        <a:stretch>
          <a:fillRect/>
        </a:stretch>
      </xdr:blipFill>
      <xdr:spPr>
        <a:xfrm>
          <a:off x="7448550" y="269401925"/>
          <a:ext cx="1181100" cy="1270000"/>
        </a:xfrm>
        <a:prstGeom prst="rect">
          <a:avLst/>
        </a:prstGeom>
      </xdr:spPr>
    </xdr:pic>
  </etc:cellImage>
  <etc:cellImage>
    <xdr:pic>
      <xdr:nvPicPr>
        <xdr:cNvPr id="339" name="ID_8F207B5566A9420D9BCC4EA3B5120C0B"/>
        <xdr:cNvPicPr>
          <a:picLocks noChangeAspect="1"/>
        </xdr:cNvPicPr>
      </xdr:nvPicPr>
      <xdr:blipFill>
        <a:blip r:embed="rId114"/>
        <a:stretch>
          <a:fillRect/>
        </a:stretch>
      </xdr:blipFill>
      <xdr:spPr>
        <a:xfrm>
          <a:off x="7448550" y="203361925"/>
          <a:ext cx="1181100" cy="1270000"/>
        </a:xfrm>
        <a:prstGeom prst="rect">
          <a:avLst/>
        </a:prstGeom>
      </xdr:spPr>
    </xdr:pic>
  </etc:cellImage>
  <etc:cellImage>
    <xdr:pic>
      <xdr:nvPicPr>
        <xdr:cNvPr id="465" name="ID_987E8103FD8F4D41A0668F8185D6EF36"/>
        <xdr:cNvPicPr>
          <a:picLocks noChangeAspect="1"/>
        </xdr:cNvPicPr>
      </xdr:nvPicPr>
      <xdr:blipFill>
        <a:blip r:embed="rId115"/>
        <a:stretch>
          <a:fillRect/>
        </a:stretch>
      </xdr:blipFill>
      <xdr:spPr>
        <a:xfrm>
          <a:off x="7448550" y="282101925"/>
          <a:ext cx="1181100" cy="1270000"/>
        </a:xfrm>
        <a:prstGeom prst="rect">
          <a:avLst/>
        </a:prstGeom>
      </xdr:spPr>
    </xdr:pic>
  </etc:cellImage>
  <etc:cellImage>
    <xdr:pic>
      <xdr:nvPicPr>
        <xdr:cNvPr id="333" name="ID_36C27BF299FD40319652B481A3B5D8A9"/>
        <xdr:cNvPicPr>
          <a:picLocks noChangeAspect="1"/>
        </xdr:cNvPicPr>
      </xdr:nvPicPr>
      <xdr:blipFill>
        <a:blip r:embed="rId116"/>
        <a:stretch>
          <a:fillRect/>
        </a:stretch>
      </xdr:blipFill>
      <xdr:spPr>
        <a:xfrm>
          <a:off x="7448550" y="199551925"/>
          <a:ext cx="1181100" cy="1270000"/>
        </a:xfrm>
        <a:prstGeom prst="rect">
          <a:avLst/>
        </a:prstGeom>
      </xdr:spPr>
    </xdr:pic>
  </etc:cellImage>
  <etc:cellImage>
    <xdr:pic>
      <xdr:nvPicPr>
        <xdr:cNvPr id="341" name="ID_03D89896AFF4462485C9F414246A4DE7"/>
        <xdr:cNvPicPr>
          <a:picLocks noChangeAspect="1"/>
        </xdr:cNvPicPr>
      </xdr:nvPicPr>
      <xdr:blipFill>
        <a:blip r:embed="rId117"/>
        <a:stretch>
          <a:fillRect/>
        </a:stretch>
      </xdr:blipFill>
      <xdr:spPr>
        <a:xfrm>
          <a:off x="7448550" y="204631925"/>
          <a:ext cx="1181100" cy="1270000"/>
        </a:xfrm>
        <a:prstGeom prst="rect">
          <a:avLst/>
        </a:prstGeom>
      </xdr:spPr>
    </xdr:pic>
  </etc:cellImage>
  <etc:cellImage>
    <xdr:pic>
      <xdr:nvPicPr>
        <xdr:cNvPr id="555" name="ID_23D57A28C075478E86AB80284D4142D9"/>
        <xdr:cNvPicPr>
          <a:picLocks noChangeAspect="1"/>
        </xdr:cNvPicPr>
      </xdr:nvPicPr>
      <xdr:blipFill>
        <a:blip r:embed="rId118"/>
        <a:stretch>
          <a:fillRect/>
        </a:stretch>
      </xdr:blipFill>
      <xdr:spPr>
        <a:xfrm>
          <a:off x="7448550" y="332901925"/>
          <a:ext cx="1181100" cy="1270000"/>
        </a:xfrm>
        <a:prstGeom prst="rect">
          <a:avLst/>
        </a:prstGeom>
      </xdr:spPr>
    </xdr:pic>
  </etc:cellImage>
  <etc:cellImage>
    <xdr:pic>
      <xdr:nvPicPr>
        <xdr:cNvPr id="59" name="ID_AD7A31109A314C01861E228120968D1E"/>
        <xdr:cNvPicPr>
          <a:picLocks noChangeAspect="1"/>
        </xdr:cNvPicPr>
      </xdr:nvPicPr>
      <xdr:blipFill>
        <a:blip r:embed="rId119"/>
        <a:stretch>
          <a:fillRect/>
        </a:stretch>
      </xdr:blipFill>
      <xdr:spPr>
        <a:xfrm>
          <a:off x="7448550" y="388781925"/>
          <a:ext cx="1181100" cy="1270000"/>
        </a:xfrm>
        <a:prstGeom prst="rect">
          <a:avLst/>
        </a:prstGeom>
      </xdr:spPr>
    </xdr:pic>
  </etc:cellImage>
  <etc:cellImage>
    <xdr:pic>
      <xdr:nvPicPr>
        <xdr:cNvPr id="47" name="ID_73A80617325D44E796EFDC2522315865"/>
        <xdr:cNvPicPr>
          <a:picLocks noChangeAspect="1"/>
        </xdr:cNvPicPr>
      </xdr:nvPicPr>
      <xdr:blipFill>
        <a:blip r:embed="rId120"/>
        <a:stretch>
          <a:fillRect/>
        </a:stretch>
      </xdr:blipFill>
      <xdr:spPr>
        <a:xfrm>
          <a:off x="7448550" y="390051925"/>
          <a:ext cx="1181100" cy="1270000"/>
        </a:xfrm>
        <a:prstGeom prst="rect">
          <a:avLst/>
        </a:prstGeom>
      </xdr:spPr>
    </xdr:pic>
  </etc:cellImage>
  <etc:cellImage>
    <xdr:pic>
      <xdr:nvPicPr>
        <xdr:cNvPr id="551" name="ID_410AFEAA0BDB4FD2B7DE32FC0C8E4113"/>
        <xdr:cNvPicPr>
          <a:picLocks noChangeAspect="1"/>
        </xdr:cNvPicPr>
      </xdr:nvPicPr>
      <xdr:blipFill>
        <a:blip r:embed="rId121"/>
        <a:stretch>
          <a:fillRect/>
        </a:stretch>
      </xdr:blipFill>
      <xdr:spPr>
        <a:xfrm>
          <a:off x="7448550" y="330361925"/>
          <a:ext cx="1181100" cy="1270000"/>
        </a:xfrm>
        <a:prstGeom prst="rect">
          <a:avLst/>
        </a:prstGeom>
      </xdr:spPr>
    </xdr:pic>
  </etc:cellImage>
  <etc:cellImage>
    <xdr:pic>
      <xdr:nvPicPr>
        <xdr:cNvPr id="58" name="ID_1A1BEF7EDA83491E9DA23136FB3F43F4"/>
        <xdr:cNvPicPr>
          <a:picLocks noChangeAspect="1"/>
        </xdr:cNvPicPr>
      </xdr:nvPicPr>
      <xdr:blipFill>
        <a:blip r:embed="rId122"/>
        <a:stretch>
          <a:fillRect/>
        </a:stretch>
      </xdr:blipFill>
      <xdr:spPr>
        <a:xfrm>
          <a:off x="7448550" y="383701925"/>
          <a:ext cx="1181100" cy="1270000"/>
        </a:xfrm>
        <a:prstGeom prst="rect">
          <a:avLst/>
        </a:prstGeom>
      </xdr:spPr>
    </xdr:pic>
  </etc:cellImage>
  <etc:cellImage>
    <xdr:pic>
      <xdr:nvPicPr>
        <xdr:cNvPr id="197" name="ID_47A85216C4CD4D9FA5A7588286ADD160"/>
        <xdr:cNvPicPr>
          <a:picLocks noChangeAspect="1"/>
        </xdr:cNvPicPr>
      </xdr:nvPicPr>
      <xdr:blipFill>
        <a:blip r:embed="rId123"/>
        <a:stretch>
          <a:fillRect/>
        </a:stretch>
      </xdr:blipFill>
      <xdr:spPr>
        <a:xfrm>
          <a:off x="7448550" y="117001925"/>
          <a:ext cx="1181100" cy="1270000"/>
        </a:xfrm>
        <a:prstGeom prst="rect">
          <a:avLst/>
        </a:prstGeom>
      </xdr:spPr>
    </xdr:pic>
  </etc:cellImage>
  <etc:cellImage>
    <xdr:pic>
      <xdr:nvPicPr>
        <xdr:cNvPr id="349" name="ID_07BE5194C5AB4E489023C6EF086A4C2E"/>
        <xdr:cNvPicPr>
          <a:picLocks noChangeAspect="1"/>
        </xdr:cNvPicPr>
      </xdr:nvPicPr>
      <xdr:blipFill>
        <a:blip r:embed="rId124"/>
        <a:stretch>
          <a:fillRect/>
        </a:stretch>
      </xdr:blipFill>
      <xdr:spPr>
        <a:xfrm>
          <a:off x="7448550" y="209711925"/>
          <a:ext cx="1181100" cy="1270000"/>
        </a:xfrm>
        <a:prstGeom prst="rect">
          <a:avLst/>
        </a:prstGeom>
      </xdr:spPr>
    </xdr:pic>
  </etc:cellImage>
  <etc:cellImage>
    <xdr:pic>
      <xdr:nvPicPr>
        <xdr:cNvPr id="317" name="ID_CF0AE57ED5EB401AA2AB129626DF3C42"/>
        <xdr:cNvPicPr>
          <a:picLocks noChangeAspect="1"/>
        </xdr:cNvPicPr>
      </xdr:nvPicPr>
      <xdr:blipFill>
        <a:blip r:embed="rId125"/>
        <a:stretch>
          <a:fillRect/>
        </a:stretch>
      </xdr:blipFill>
      <xdr:spPr>
        <a:xfrm>
          <a:off x="7448550" y="189391925"/>
          <a:ext cx="1181100" cy="1270000"/>
        </a:xfrm>
        <a:prstGeom prst="rect">
          <a:avLst/>
        </a:prstGeom>
      </xdr:spPr>
    </xdr:pic>
  </etc:cellImage>
  <etc:cellImage>
    <xdr:pic>
      <xdr:nvPicPr>
        <xdr:cNvPr id="193" name="ID_F3221DC688684C6C9C2FC482B82F74A2"/>
        <xdr:cNvPicPr>
          <a:picLocks noChangeAspect="1"/>
        </xdr:cNvPicPr>
      </xdr:nvPicPr>
      <xdr:blipFill>
        <a:blip r:embed="rId126"/>
        <a:stretch>
          <a:fillRect/>
        </a:stretch>
      </xdr:blipFill>
      <xdr:spPr>
        <a:xfrm>
          <a:off x="7448550" y="114461925"/>
          <a:ext cx="1181100" cy="1270000"/>
        </a:xfrm>
        <a:prstGeom prst="rect">
          <a:avLst/>
        </a:prstGeom>
      </xdr:spPr>
    </xdr:pic>
  </etc:cellImage>
  <etc:cellImage>
    <xdr:pic>
      <xdr:nvPicPr>
        <xdr:cNvPr id="152" name="ID_AF7B3E1E41E6445689EA01D129748294"/>
        <xdr:cNvPicPr>
          <a:picLocks noChangeAspect="1"/>
        </xdr:cNvPicPr>
      </xdr:nvPicPr>
      <xdr:blipFill>
        <a:blip r:embed="rId127"/>
        <a:stretch>
          <a:fillRect/>
        </a:stretch>
      </xdr:blipFill>
      <xdr:spPr>
        <a:xfrm>
          <a:off x="17717770" y="357511350"/>
          <a:ext cx="1181100" cy="1270000"/>
        </a:xfrm>
        <a:prstGeom prst="rect">
          <a:avLst/>
        </a:prstGeom>
      </xdr:spPr>
    </xdr:pic>
  </etc:cellImage>
  <etc:cellImage>
    <xdr:pic>
      <xdr:nvPicPr>
        <xdr:cNvPr id="367" name="ID_68EDCBF5C9974819B76A98EC769D9EC1"/>
        <xdr:cNvPicPr>
          <a:picLocks noChangeAspect="1"/>
        </xdr:cNvPicPr>
      </xdr:nvPicPr>
      <xdr:blipFill>
        <a:blip r:embed="rId128"/>
        <a:stretch>
          <a:fillRect/>
        </a:stretch>
      </xdr:blipFill>
      <xdr:spPr>
        <a:xfrm>
          <a:off x="7448550" y="221141925"/>
          <a:ext cx="1181100" cy="1270000"/>
        </a:xfrm>
        <a:prstGeom prst="rect">
          <a:avLst/>
        </a:prstGeom>
      </xdr:spPr>
    </xdr:pic>
  </etc:cellImage>
  <etc:cellImage>
    <xdr:pic>
      <xdr:nvPicPr>
        <xdr:cNvPr id="359" name="ID_758A59ACC1CA4B4EA30F862B69C3B764"/>
        <xdr:cNvPicPr>
          <a:picLocks noChangeAspect="1"/>
        </xdr:cNvPicPr>
      </xdr:nvPicPr>
      <xdr:blipFill>
        <a:blip r:embed="rId129"/>
        <a:stretch>
          <a:fillRect/>
        </a:stretch>
      </xdr:blipFill>
      <xdr:spPr>
        <a:xfrm>
          <a:off x="7448550" y="216061925"/>
          <a:ext cx="1181100" cy="1270000"/>
        </a:xfrm>
        <a:prstGeom prst="rect">
          <a:avLst/>
        </a:prstGeom>
      </xdr:spPr>
    </xdr:pic>
  </etc:cellImage>
  <etc:cellImage>
    <xdr:pic>
      <xdr:nvPicPr>
        <xdr:cNvPr id="60" name="ID_0859800C5E5D40638A67F26A79BFDCD0"/>
        <xdr:cNvPicPr>
          <a:picLocks noChangeAspect="1"/>
        </xdr:cNvPicPr>
      </xdr:nvPicPr>
      <xdr:blipFill>
        <a:blip r:embed="rId130"/>
        <a:stretch>
          <a:fillRect/>
        </a:stretch>
      </xdr:blipFill>
      <xdr:spPr>
        <a:xfrm>
          <a:off x="7448550" y="373541925"/>
          <a:ext cx="1181100" cy="1270000"/>
        </a:xfrm>
        <a:prstGeom prst="rect">
          <a:avLst/>
        </a:prstGeom>
      </xdr:spPr>
    </xdr:pic>
  </etc:cellImage>
  <etc:cellImage>
    <xdr:pic>
      <xdr:nvPicPr>
        <xdr:cNvPr id="403" name="ID_3577CD98EEE84DEB8B8542BAD6665FB3"/>
        <xdr:cNvPicPr>
          <a:picLocks noChangeAspect="1"/>
        </xdr:cNvPicPr>
      </xdr:nvPicPr>
      <xdr:blipFill>
        <a:blip r:embed="rId131"/>
        <a:stretch>
          <a:fillRect/>
        </a:stretch>
      </xdr:blipFill>
      <xdr:spPr>
        <a:xfrm>
          <a:off x="7448550" y="242731925"/>
          <a:ext cx="1181100" cy="1270000"/>
        </a:xfrm>
        <a:prstGeom prst="rect">
          <a:avLst/>
        </a:prstGeom>
      </xdr:spPr>
    </xdr:pic>
  </etc:cellImage>
  <etc:cellImage>
    <xdr:pic>
      <xdr:nvPicPr>
        <xdr:cNvPr id="48" name="ID_09991711EB5B4615B08BADA4ACC1DD15"/>
        <xdr:cNvPicPr>
          <a:picLocks noChangeAspect="1"/>
        </xdr:cNvPicPr>
      </xdr:nvPicPr>
      <xdr:blipFill>
        <a:blip r:embed="rId132"/>
        <a:stretch>
          <a:fillRect/>
        </a:stretch>
      </xdr:blipFill>
      <xdr:spPr>
        <a:xfrm>
          <a:off x="7448550" y="368461925"/>
          <a:ext cx="1181100" cy="1270000"/>
        </a:xfrm>
        <a:prstGeom prst="rect">
          <a:avLst/>
        </a:prstGeom>
      </xdr:spPr>
    </xdr:pic>
  </etc:cellImage>
  <etc:cellImage>
    <xdr:pic>
      <xdr:nvPicPr>
        <xdr:cNvPr id="342" name="ID_4597D3F959D641BD882801742B03DBE0"/>
        <xdr:cNvPicPr>
          <a:picLocks noChangeAspect="1"/>
        </xdr:cNvPicPr>
      </xdr:nvPicPr>
      <xdr:blipFill>
        <a:blip r:embed="rId133"/>
        <a:stretch>
          <a:fillRect/>
        </a:stretch>
      </xdr:blipFill>
      <xdr:spPr>
        <a:xfrm>
          <a:off x="16812895" y="325726425"/>
          <a:ext cx="1181100" cy="1270000"/>
        </a:xfrm>
        <a:prstGeom prst="rect">
          <a:avLst/>
        </a:prstGeom>
      </xdr:spPr>
    </xdr:pic>
  </etc:cellImage>
  <etc:cellImage>
    <xdr:pic>
      <xdr:nvPicPr>
        <xdr:cNvPr id="334" name="ID_261F1B5207B04A9190CD279F938CF719"/>
        <xdr:cNvPicPr>
          <a:picLocks noChangeAspect="1"/>
        </xdr:cNvPicPr>
      </xdr:nvPicPr>
      <xdr:blipFill>
        <a:blip r:embed="rId134"/>
        <a:stretch>
          <a:fillRect/>
        </a:stretch>
      </xdr:blipFill>
      <xdr:spPr>
        <a:xfrm>
          <a:off x="16812895" y="317414275"/>
          <a:ext cx="1181100" cy="1270000"/>
        </a:xfrm>
        <a:prstGeom prst="rect">
          <a:avLst/>
        </a:prstGeom>
      </xdr:spPr>
    </xdr:pic>
  </etc:cellImage>
  <etc:cellImage>
    <xdr:pic>
      <xdr:nvPicPr>
        <xdr:cNvPr id="189" name="ID_4B23526444FB4DE79A9AA43641BB412D"/>
        <xdr:cNvPicPr>
          <a:picLocks noChangeAspect="1"/>
        </xdr:cNvPicPr>
      </xdr:nvPicPr>
      <xdr:blipFill>
        <a:blip r:embed="rId135"/>
        <a:stretch>
          <a:fillRect/>
        </a:stretch>
      </xdr:blipFill>
      <xdr:spPr>
        <a:xfrm>
          <a:off x="7448550" y="111921925"/>
          <a:ext cx="1181100" cy="1270000"/>
        </a:xfrm>
        <a:prstGeom prst="rect">
          <a:avLst/>
        </a:prstGeom>
      </xdr:spPr>
    </xdr:pic>
  </etc:cellImage>
  <etc:cellImage>
    <xdr:pic>
      <xdr:nvPicPr>
        <xdr:cNvPr id="2483" name="ID_B07098F299D749CBAF2C395042989F7C"/>
        <xdr:cNvPicPr>
          <a:picLocks noChangeAspect="1"/>
        </xdr:cNvPicPr>
      </xdr:nvPicPr>
      <xdr:blipFill>
        <a:blip r:embed="rId136"/>
        <a:stretch>
          <a:fillRect/>
        </a:stretch>
      </xdr:blipFill>
      <xdr:spPr>
        <a:xfrm>
          <a:off x="13306425" y="23622000"/>
          <a:ext cx="1181100" cy="1270000"/>
        </a:xfrm>
        <a:prstGeom prst="rect">
          <a:avLst/>
        </a:prstGeom>
      </xdr:spPr>
    </xdr:pic>
  </etc:cellImage>
  <etc:cellImage>
    <xdr:pic>
      <xdr:nvPicPr>
        <xdr:cNvPr id="305" name="ID_A6D0E47B57AC45BA8B827908D0CAE92B"/>
        <xdr:cNvPicPr>
          <a:picLocks noChangeAspect="1"/>
        </xdr:cNvPicPr>
      </xdr:nvPicPr>
      <xdr:blipFill>
        <a:blip r:embed="rId137"/>
        <a:stretch>
          <a:fillRect/>
        </a:stretch>
      </xdr:blipFill>
      <xdr:spPr>
        <a:xfrm>
          <a:off x="7448550" y="181771925"/>
          <a:ext cx="1181100" cy="1270000"/>
        </a:xfrm>
        <a:prstGeom prst="rect">
          <a:avLst/>
        </a:prstGeom>
      </xdr:spPr>
    </xdr:pic>
  </etc:cellImage>
  <etc:cellImage>
    <xdr:pic>
      <xdr:nvPicPr>
        <xdr:cNvPr id="309" name="ID_F114284F0F3D441098BBA571B905522C"/>
        <xdr:cNvPicPr>
          <a:picLocks noChangeAspect="1"/>
        </xdr:cNvPicPr>
      </xdr:nvPicPr>
      <xdr:blipFill>
        <a:blip r:embed="rId138"/>
        <a:stretch>
          <a:fillRect/>
        </a:stretch>
      </xdr:blipFill>
      <xdr:spPr>
        <a:xfrm>
          <a:off x="7448550" y="184311925"/>
          <a:ext cx="1181100" cy="1270000"/>
        </a:xfrm>
        <a:prstGeom prst="rect">
          <a:avLst/>
        </a:prstGeom>
      </xdr:spPr>
    </xdr:pic>
  </etc:cellImage>
  <etc:cellImage>
    <xdr:pic>
      <xdr:nvPicPr>
        <xdr:cNvPr id="357" name="ID_6B78F8E6ACF24A28A333182A48C7E7AE"/>
        <xdr:cNvPicPr>
          <a:picLocks noChangeAspect="1"/>
        </xdr:cNvPicPr>
      </xdr:nvPicPr>
      <xdr:blipFill>
        <a:blip r:embed="rId139"/>
        <a:stretch>
          <a:fillRect/>
        </a:stretch>
      </xdr:blipFill>
      <xdr:spPr>
        <a:xfrm>
          <a:off x="7448550" y="214791925"/>
          <a:ext cx="1181100" cy="1270000"/>
        </a:xfrm>
        <a:prstGeom prst="rect">
          <a:avLst/>
        </a:prstGeom>
      </xdr:spPr>
    </xdr:pic>
  </etc:cellImage>
  <etc:cellImage>
    <xdr:pic>
      <xdr:nvPicPr>
        <xdr:cNvPr id="311" name="ID_4A10DA8C5E8A4FAFB9BD56B02C5C193D"/>
        <xdr:cNvPicPr>
          <a:picLocks noChangeAspect="1"/>
        </xdr:cNvPicPr>
      </xdr:nvPicPr>
      <xdr:blipFill>
        <a:blip r:embed="rId140"/>
        <a:stretch>
          <a:fillRect/>
        </a:stretch>
      </xdr:blipFill>
      <xdr:spPr>
        <a:xfrm>
          <a:off x="7448550" y="185581925"/>
          <a:ext cx="1181100" cy="1270000"/>
        </a:xfrm>
        <a:prstGeom prst="rect">
          <a:avLst/>
        </a:prstGeom>
      </xdr:spPr>
    </xdr:pic>
  </etc:cellImage>
  <etc:cellImage>
    <xdr:pic>
      <xdr:nvPicPr>
        <xdr:cNvPr id="313" name="ID_39E14D890895499BBE67096C03F5A36A"/>
        <xdr:cNvPicPr>
          <a:picLocks noChangeAspect="1"/>
        </xdr:cNvPicPr>
      </xdr:nvPicPr>
      <xdr:blipFill>
        <a:blip r:embed="rId141"/>
        <a:stretch>
          <a:fillRect/>
        </a:stretch>
      </xdr:blipFill>
      <xdr:spPr>
        <a:xfrm>
          <a:off x="7448550" y="186851925"/>
          <a:ext cx="1181100" cy="1270000"/>
        </a:xfrm>
        <a:prstGeom prst="rect">
          <a:avLst/>
        </a:prstGeom>
      </xdr:spPr>
    </xdr:pic>
  </etc:cellImage>
  <etc:cellImage>
    <xdr:pic>
      <xdr:nvPicPr>
        <xdr:cNvPr id="56" name="ID_3D6288AC167449DF9C0BFDE172DF0B85"/>
        <xdr:cNvPicPr>
          <a:picLocks noChangeAspect="1"/>
        </xdr:cNvPicPr>
      </xdr:nvPicPr>
      <xdr:blipFill>
        <a:blip r:embed="rId142"/>
        <a:stretch>
          <a:fillRect/>
        </a:stretch>
      </xdr:blipFill>
      <xdr:spPr>
        <a:xfrm>
          <a:off x="7448550" y="401481925"/>
          <a:ext cx="1181100" cy="1270000"/>
        </a:xfrm>
        <a:prstGeom prst="rect">
          <a:avLst/>
        </a:prstGeom>
      </xdr:spPr>
    </xdr:pic>
  </etc:cellImage>
  <etc:cellImage>
    <xdr:pic>
      <xdr:nvPicPr>
        <xdr:cNvPr id="319" name="ID_211C21C5CFC34F56821E79AC9D05C526"/>
        <xdr:cNvPicPr>
          <a:picLocks noChangeAspect="1"/>
        </xdr:cNvPicPr>
      </xdr:nvPicPr>
      <xdr:blipFill>
        <a:blip r:embed="rId143"/>
        <a:stretch>
          <a:fillRect/>
        </a:stretch>
      </xdr:blipFill>
      <xdr:spPr>
        <a:xfrm>
          <a:off x="7448550" y="190661925"/>
          <a:ext cx="1181100" cy="1270000"/>
        </a:xfrm>
        <a:prstGeom prst="rect">
          <a:avLst/>
        </a:prstGeom>
      </xdr:spPr>
    </xdr:pic>
  </etc:cellImage>
  <etc:cellImage>
    <xdr:pic>
      <xdr:nvPicPr>
        <xdr:cNvPr id="365" name="ID_64827FEA943C4E2D96EDA8360F52B480"/>
        <xdr:cNvPicPr>
          <a:picLocks noChangeAspect="1"/>
        </xdr:cNvPicPr>
      </xdr:nvPicPr>
      <xdr:blipFill>
        <a:blip r:embed="rId144"/>
        <a:stretch>
          <a:fillRect/>
        </a:stretch>
      </xdr:blipFill>
      <xdr:spPr>
        <a:xfrm>
          <a:off x="7448550" y="219871925"/>
          <a:ext cx="1181100" cy="1270000"/>
        </a:xfrm>
        <a:prstGeom prst="rect">
          <a:avLst/>
        </a:prstGeom>
      </xdr:spPr>
    </xdr:pic>
  </etc:cellImage>
  <etc:cellImage>
    <xdr:pic>
      <xdr:nvPicPr>
        <xdr:cNvPr id="321" name="ID_6EE485FE519E4A1CBC272C66D76D70FA"/>
        <xdr:cNvPicPr>
          <a:picLocks noChangeAspect="1"/>
        </xdr:cNvPicPr>
      </xdr:nvPicPr>
      <xdr:blipFill>
        <a:blip r:embed="rId145"/>
        <a:stretch>
          <a:fillRect/>
        </a:stretch>
      </xdr:blipFill>
      <xdr:spPr>
        <a:xfrm>
          <a:off x="7448550" y="191931925"/>
          <a:ext cx="1181100" cy="1270000"/>
        </a:xfrm>
        <a:prstGeom prst="rect">
          <a:avLst/>
        </a:prstGeom>
      </xdr:spPr>
    </xdr:pic>
  </etc:cellImage>
  <etc:cellImage>
    <xdr:pic>
      <xdr:nvPicPr>
        <xdr:cNvPr id="187" name="ID_BC440CE4792B453284BF70705B0FC916"/>
        <xdr:cNvPicPr>
          <a:picLocks noChangeAspect="1"/>
        </xdr:cNvPicPr>
      </xdr:nvPicPr>
      <xdr:blipFill>
        <a:blip r:embed="rId146"/>
        <a:stretch>
          <a:fillRect/>
        </a:stretch>
      </xdr:blipFill>
      <xdr:spPr>
        <a:xfrm>
          <a:off x="7448550" y="110651925"/>
          <a:ext cx="1181100" cy="1270000"/>
        </a:xfrm>
        <a:prstGeom prst="rect">
          <a:avLst/>
        </a:prstGeom>
      </xdr:spPr>
    </xdr:pic>
  </etc:cellImage>
  <etc:cellImage>
    <xdr:pic>
      <xdr:nvPicPr>
        <xdr:cNvPr id="142" name="ID_76B8131FFD1047AEA46648BF90BD07D0"/>
        <xdr:cNvPicPr>
          <a:picLocks noChangeAspect="1"/>
        </xdr:cNvPicPr>
      </xdr:nvPicPr>
      <xdr:blipFill>
        <a:blip r:embed="rId147"/>
        <a:stretch>
          <a:fillRect/>
        </a:stretch>
      </xdr:blipFill>
      <xdr:spPr>
        <a:xfrm>
          <a:off x="16755745" y="2495550"/>
          <a:ext cx="908050" cy="962025"/>
        </a:xfrm>
        <a:prstGeom prst="rect">
          <a:avLst/>
        </a:prstGeom>
      </xdr:spPr>
    </xdr:pic>
  </etc:cellImage>
  <etc:cellImage>
    <xdr:pic>
      <xdr:nvPicPr>
        <xdr:cNvPr id="2477" name="ID_68A596B284F74086AC453BDA1D8664B4"/>
        <xdr:cNvPicPr>
          <a:picLocks noChangeAspect="1"/>
        </xdr:cNvPicPr>
      </xdr:nvPicPr>
      <xdr:blipFill>
        <a:blip r:embed="rId148"/>
        <a:stretch>
          <a:fillRect/>
        </a:stretch>
      </xdr:blipFill>
      <xdr:spPr>
        <a:xfrm>
          <a:off x="13306425" y="17233900"/>
          <a:ext cx="1181100" cy="1270000"/>
        </a:xfrm>
        <a:prstGeom prst="rect">
          <a:avLst/>
        </a:prstGeom>
      </xdr:spPr>
    </xdr:pic>
  </etc:cellImage>
  <etc:cellImage>
    <xdr:pic>
      <xdr:nvPicPr>
        <xdr:cNvPr id="355" name="ID_3D6512C8F68A4ABCBE17835C496ABA42"/>
        <xdr:cNvPicPr>
          <a:picLocks noChangeAspect="1"/>
        </xdr:cNvPicPr>
      </xdr:nvPicPr>
      <xdr:blipFill>
        <a:blip r:embed="rId149"/>
        <a:stretch>
          <a:fillRect/>
        </a:stretch>
      </xdr:blipFill>
      <xdr:spPr>
        <a:xfrm>
          <a:off x="7448550" y="213521925"/>
          <a:ext cx="1181100" cy="1270000"/>
        </a:xfrm>
        <a:prstGeom prst="rect">
          <a:avLst/>
        </a:prstGeom>
      </xdr:spPr>
    </xdr:pic>
  </etc:cellImage>
  <etc:cellImage>
    <xdr:pic>
      <xdr:nvPicPr>
        <xdr:cNvPr id="401" name="ID_531488690DA14E65A780D180E6E06722"/>
        <xdr:cNvPicPr>
          <a:picLocks noChangeAspect="1"/>
        </xdr:cNvPicPr>
      </xdr:nvPicPr>
      <xdr:blipFill>
        <a:blip r:embed="rId150"/>
        <a:stretch>
          <a:fillRect/>
        </a:stretch>
      </xdr:blipFill>
      <xdr:spPr>
        <a:xfrm>
          <a:off x="7448550" y="241461925"/>
          <a:ext cx="1181100" cy="1270000"/>
        </a:xfrm>
        <a:prstGeom prst="rect">
          <a:avLst/>
        </a:prstGeom>
      </xdr:spPr>
    </xdr:pic>
  </etc:cellImage>
  <etc:cellImage>
    <xdr:pic>
      <xdr:nvPicPr>
        <xdr:cNvPr id="361" name="ID_1D37BF7B39D24C1C90ABC45EF517F762"/>
        <xdr:cNvPicPr>
          <a:picLocks noChangeAspect="1"/>
        </xdr:cNvPicPr>
      </xdr:nvPicPr>
      <xdr:blipFill>
        <a:blip r:embed="rId151"/>
        <a:stretch>
          <a:fillRect/>
        </a:stretch>
      </xdr:blipFill>
      <xdr:spPr>
        <a:xfrm>
          <a:off x="7448550" y="217331925"/>
          <a:ext cx="1181100" cy="1270000"/>
        </a:xfrm>
        <a:prstGeom prst="rect">
          <a:avLst/>
        </a:prstGeom>
      </xdr:spPr>
    </xdr:pic>
  </etc:cellImage>
  <etc:cellImage>
    <xdr:pic>
      <xdr:nvPicPr>
        <xdr:cNvPr id="363" name="ID_48F99A253A4941638245AB41BA1282DA"/>
        <xdr:cNvPicPr>
          <a:picLocks noChangeAspect="1"/>
        </xdr:cNvPicPr>
      </xdr:nvPicPr>
      <xdr:blipFill>
        <a:blip r:embed="rId152"/>
        <a:stretch>
          <a:fillRect/>
        </a:stretch>
      </xdr:blipFill>
      <xdr:spPr>
        <a:xfrm>
          <a:off x="7448550" y="218601925"/>
          <a:ext cx="1181100" cy="1270000"/>
        </a:xfrm>
        <a:prstGeom prst="rect">
          <a:avLst/>
        </a:prstGeom>
      </xdr:spPr>
    </xdr:pic>
  </etc:cellImage>
  <etc:cellImage>
    <xdr:pic>
      <xdr:nvPicPr>
        <xdr:cNvPr id="656" name="ID_DC9A624DA9D142DAB750FD3ABAC1CE77"/>
        <xdr:cNvPicPr>
          <a:picLocks noChangeAspect="1"/>
        </xdr:cNvPicPr>
      </xdr:nvPicPr>
      <xdr:blipFill>
        <a:blip r:embed="rId153"/>
        <a:stretch>
          <a:fillRect/>
        </a:stretch>
      </xdr:blipFill>
      <xdr:spPr>
        <a:xfrm>
          <a:off x="7448550" y="393861925"/>
          <a:ext cx="1181100" cy="1270000"/>
        </a:xfrm>
        <a:prstGeom prst="rect">
          <a:avLst/>
        </a:prstGeom>
      </xdr:spPr>
    </xdr:pic>
  </etc:cellImage>
  <etc:cellImage>
    <xdr:pic>
      <xdr:nvPicPr>
        <xdr:cNvPr id="40" name="ID_D346C3BE1DC94EE4BE2E4B967C6BFBF0"/>
        <xdr:cNvPicPr>
          <a:picLocks noChangeAspect="1"/>
        </xdr:cNvPicPr>
      </xdr:nvPicPr>
      <xdr:blipFill>
        <a:blip r:embed="rId154"/>
        <a:stretch>
          <a:fillRect/>
        </a:stretch>
      </xdr:blipFill>
      <xdr:spPr>
        <a:xfrm>
          <a:off x="7448550" y="406561925"/>
          <a:ext cx="1181100" cy="1270000"/>
        </a:xfrm>
        <a:prstGeom prst="rect">
          <a:avLst/>
        </a:prstGeom>
      </xdr:spPr>
    </xdr:pic>
  </etc:cellImage>
  <etc:cellImage>
    <xdr:pic>
      <xdr:nvPicPr>
        <xdr:cNvPr id="1981" name="ID_B764D5C4F3DA448AB739D399613F5129"/>
        <xdr:cNvPicPr>
          <a:picLocks noChangeAspect="1"/>
        </xdr:cNvPicPr>
      </xdr:nvPicPr>
      <xdr:blipFill>
        <a:blip r:embed="rId155"/>
        <a:stretch>
          <a:fillRect/>
        </a:stretch>
      </xdr:blipFill>
      <xdr:spPr>
        <a:xfrm>
          <a:off x="15759430" y="24440515"/>
          <a:ext cx="1116965" cy="1238885"/>
        </a:xfrm>
        <a:prstGeom prst="rect">
          <a:avLst/>
        </a:prstGeom>
      </xdr:spPr>
    </xdr:pic>
  </etc:cellImage>
  <etc:cellImage>
    <xdr:pic>
      <xdr:nvPicPr>
        <xdr:cNvPr id="790" name="ID_A0BF94C939E34C0CA299A2937220D477"/>
        <xdr:cNvPicPr>
          <a:picLocks noChangeAspect="1"/>
        </xdr:cNvPicPr>
      </xdr:nvPicPr>
      <xdr:blipFill>
        <a:blip r:embed="rId156"/>
        <a:stretch>
          <a:fillRect/>
        </a:stretch>
      </xdr:blipFill>
      <xdr:spPr>
        <a:xfrm>
          <a:off x="15559405" y="479082100"/>
          <a:ext cx="1295400" cy="1270000"/>
        </a:xfrm>
        <a:prstGeom prst="rect">
          <a:avLst/>
        </a:prstGeom>
      </xdr:spPr>
    </xdr:pic>
  </etc:cellImage>
  <etc:cellImage>
    <xdr:pic>
      <xdr:nvPicPr>
        <xdr:cNvPr id="781" name="ID_98F43C16593C4B5087734801D9A6AF3E"/>
        <xdr:cNvPicPr>
          <a:picLocks noChangeAspect="1"/>
        </xdr:cNvPicPr>
      </xdr:nvPicPr>
      <xdr:blipFill>
        <a:blip r:embed="rId157"/>
        <a:stretch>
          <a:fillRect/>
        </a:stretch>
      </xdr:blipFill>
      <xdr:spPr>
        <a:xfrm>
          <a:off x="15560040" y="480352100"/>
          <a:ext cx="1358265" cy="1270000"/>
        </a:xfrm>
        <a:prstGeom prst="rect">
          <a:avLst/>
        </a:prstGeom>
      </xdr:spPr>
    </xdr:pic>
  </etc:cellImage>
  <etc:cellImage>
    <xdr:pic>
      <xdr:nvPicPr>
        <xdr:cNvPr id="797" name="ID_66951D0CEF2945A4A598023DCF85CDF6"/>
        <xdr:cNvPicPr>
          <a:picLocks noChangeAspect="1"/>
        </xdr:cNvPicPr>
      </xdr:nvPicPr>
      <xdr:blipFill>
        <a:blip r:embed="rId158"/>
        <a:stretch>
          <a:fillRect/>
        </a:stretch>
      </xdr:blipFill>
      <xdr:spPr>
        <a:xfrm>
          <a:off x="15559405" y="476542100"/>
          <a:ext cx="1295400" cy="1270000"/>
        </a:xfrm>
        <a:prstGeom prst="rect">
          <a:avLst/>
        </a:prstGeom>
      </xdr:spPr>
    </xdr:pic>
  </etc:cellImage>
  <etc:cellImage>
    <xdr:pic>
      <xdr:nvPicPr>
        <xdr:cNvPr id="796" name="ID_77BDBAC9C76944AC9E5E032916AB6C62"/>
        <xdr:cNvPicPr>
          <a:picLocks noChangeAspect="1"/>
        </xdr:cNvPicPr>
      </xdr:nvPicPr>
      <xdr:blipFill>
        <a:blip r:embed="rId159"/>
        <a:stretch>
          <a:fillRect/>
        </a:stretch>
      </xdr:blipFill>
      <xdr:spPr>
        <a:xfrm>
          <a:off x="15559405" y="475272100"/>
          <a:ext cx="1295400" cy="1270000"/>
        </a:xfrm>
        <a:prstGeom prst="rect">
          <a:avLst/>
        </a:prstGeom>
      </xdr:spPr>
    </xdr:pic>
  </etc:cellImage>
  <etc:cellImage>
    <xdr:pic>
      <xdr:nvPicPr>
        <xdr:cNvPr id="774" name="ID_A784164E67DC415A9563352CC54D1787"/>
        <xdr:cNvPicPr>
          <a:picLocks noChangeAspect="1"/>
        </xdr:cNvPicPr>
      </xdr:nvPicPr>
      <xdr:blipFill>
        <a:blip r:embed="rId160"/>
        <a:stretch>
          <a:fillRect/>
        </a:stretch>
      </xdr:blipFill>
      <xdr:spPr>
        <a:xfrm>
          <a:off x="15560040" y="489242100"/>
          <a:ext cx="1358265" cy="1270000"/>
        </a:xfrm>
        <a:prstGeom prst="rect">
          <a:avLst/>
        </a:prstGeom>
      </xdr:spPr>
    </xdr:pic>
  </etc:cellImage>
  <etc:cellImage>
    <xdr:pic>
      <xdr:nvPicPr>
        <xdr:cNvPr id="1964" name="ID_7D385DABC6554171868BD09375C12B55"/>
        <xdr:cNvPicPr>
          <a:picLocks noChangeAspect="1"/>
        </xdr:cNvPicPr>
      </xdr:nvPicPr>
      <xdr:blipFill>
        <a:blip r:embed="rId161"/>
        <a:stretch>
          <a:fillRect/>
        </a:stretch>
      </xdr:blipFill>
      <xdr:spPr>
        <a:xfrm>
          <a:off x="15692755" y="2841625"/>
          <a:ext cx="1304290" cy="1270000"/>
        </a:xfrm>
        <a:prstGeom prst="rect">
          <a:avLst/>
        </a:prstGeom>
      </xdr:spPr>
    </xdr:pic>
  </etc:cellImage>
  <etc:cellImage>
    <xdr:pic>
      <xdr:nvPicPr>
        <xdr:cNvPr id="792" name="ID_01B77CD60DAF45CA89840FCC3499A34C"/>
        <xdr:cNvPicPr>
          <a:picLocks noChangeAspect="1"/>
        </xdr:cNvPicPr>
      </xdr:nvPicPr>
      <xdr:blipFill>
        <a:blip r:embed="rId162"/>
        <a:stretch>
          <a:fillRect/>
        </a:stretch>
      </xdr:blipFill>
      <xdr:spPr>
        <a:xfrm>
          <a:off x="15559405" y="470192100"/>
          <a:ext cx="1295400" cy="1270000"/>
        </a:xfrm>
        <a:prstGeom prst="rect">
          <a:avLst/>
        </a:prstGeom>
      </xdr:spPr>
    </xdr:pic>
  </etc:cellImage>
  <etc:cellImage>
    <xdr:pic>
      <xdr:nvPicPr>
        <xdr:cNvPr id="940" name="ID_AA0B91C874AC4B7AB875D206AF9FA467"/>
        <xdr:cNvPicPr>
          <a:picLocks noChangeAspect="1"/>
        </xdr:cNvPicPr>
      </xdr:nvPicPr>
      <xdr:blipFill>
        <a:blip r:embed="rId163"/>
        <a:stretch>
          <a:fillRect/>
        </a:stretch>
      </xdr:blipFill>
      <xdr:spPr>
        <a:xfrm>
          <a:off x="15759430" y="15550515"/>
          <a:ext cx="1116965" cy="1238885"/>
        </a:xfrm>
        <a:prstGeom prst="rect">
          <a:avLst/>
        </a:prstGeom>
      </xdr:spPr>
    </xdr:pic>
  </etc:cellImage>
  <etc:cellImage>
    <xdr:pic>
      <xdr:nvPicPr>
        <xdr:cNvPr id="813" name="ID_F2705CBE71C148149027B3D3EBD09B60"/>
        <xdr:cNvPicPr>
          <a:picLocks noChangeAspect="1"/>
        </xdr:cNvPicPr>
      </xdr:nvPicPr>
      <xdr:blipFill>
        <a:blip r:embed="rId164"/>
        <a:stretch>
          <a:fillRect/>
        </a:stretch>
      </xdr:blipFill>
      <xdr:spPr>
        <a:xfrm>
          <a:off x="15518765" y="503215275"/>
          <a:ext cx="1437640" cy="1271270"/>
        </a:xfrm>
        <a:prstGeom prst="rect">
          <a:avLst/>
        </a:prstGeom>
      </xdr:spPr>
    </xdr:pic>
  </etc:cellImage>
  <etc:cellImage>
    <xdr:pic>
      <xdr:nvPicPr>
        <xdr:cNvPr id="795" name="ID_7C41A8AD8125442095D85330E72D0B5C"/>
        <xdr:cNvPicPr>
          <a:picLocks noChangeAspect="1"/>
        </xdr:cNvPicPr>
      </xdr:nvPicPr>
      <xdr:blipFill>
        <a:blip r:embed="rId165"/>
        <a:stretch>
          <a:fillRect/>
        </a:stretch>
      </xdr:blipFill>
      <xdr:spPr>
        <a:xfrm>
          <a:off x="15559405" y="474002100"/>
          <a:ext cx="1295400" cy="1270000"/>
        </a:xfrm>
        <a:prstGeom prst="rect">
          <a:avLst/>
        </a:prstGeom>
      </xdr:spPr>
    </xdr:pic>
  </etc:cellImage>
  <etc:cellImage>
    <xdr:pic>
      <xdr:nvPicPr>
        <xdr:cNvPr id="1976" name="ID_C28BA8DEA8A042D5A3AB3C53099D0218"/>
        <xdr:cNvPicPr>
          <a:picLocks noChangeAspect="1"/>
        </xdr:cNvPicPr>
      </xdr:nvPicPr>
      <xdr:blipFill>
        <a:blip r:embed="rId166"/>
        <a:stretch>
          <a:fillRect/>
        </a:stretch>
      </xdr:blipFill>
      <xdr:spPr>
        <a:xfrm>
          <a:off x="15759430" y="18090515"/>
          <a:ext cx="1116965" cy="1238885"/>
        </a:xfrm>
        <a:prstGeom prst="rect">
          <a:avLst/>
        </a:prstGeom>
      </xdr:spPr>
    </xdr:pic>
  </etc:cellImage>
  <etc:cellImage>
    <xdr:pic>
      <xdr:nvPicPr>
        <xdr:cNvPr id="2" name="ID_62E612D0D08944A590C6146D364A8A07"/>
        <xdr:cNvPicPr>
          <a:picLocks noChangeAspect="1"/>
        </xdr:cNvPicPr>
      </xdr:nvPicPr>
      <xdr:blipFill>
        <a:blip r:embed="rId167"/>
        <a:stretch>
          <a:fillRect/>
        </a:stretch>
      </xdr:blipFill>
      <xdr:spPr>
        <a:xfrm>
          <a:off x="9829800" y="30641925"/>
          <a:ext cx="1219200" cy="1270000"/>
        </a:xfrm>
        <a:prstGeom prst="rect">
          <a:avLst/>
        </a:prstGeom>
      </xdr:spPr>
    </xdr:pic>
  </etc:cellImage>
  <etc:cellImage>
    <xdr:pic>
      <xdr:nvPicPr>
        <xdr:cNvPr id="778" name="ID_287C779D155E4AD2AB01340FCCFDCDB4"/>
        <xdr:cNvPicPr>
          <a:picLocks noChangeAspect="1"/>
        </xdr:cNvPicPr>
      </xdr:nvPicPr>
      <xdr:blipFill>
        <a:blip r:embed="rId168"/>
        <a:stretch>
          <a:fillRect/>
        </a:stretch>
      </xdr:blipFill>
      <xdr:spPr>
        <a:xfrm>
          <a:off x="15560040" y="484162100"/>
          <a:ext cx="1358265" cy="1270000"/>
        </a:xfrm>
        <a:prstGeom prst="rect">
          <a:avLst/>
        </a:prstGeom>
      </xdr:spPr>
    </xdr:pic>
  </etc:cellImage>
  <etc:cellImage>
    <xdr:pic>
      <xdr:nvPicPr>
        <xdr:cNvPr id="794" name="ID_FB9BA1B2C79B4A709FE0379396FE9F7F"/>
        <xdr:cNvPicPr>
          <a:picLocks noChangeAspect="1"/>
        </xdr:cNvPicPr>
      </xdr:nvPicPr>
      <xdr:blipFill>
        <a:blip r:embed="rId169"/>
        <a:stretch>
          <a:fillRect/>
        </a:stretch>
      </xdr:blipFill>
      <xdr:spPr>
        <a:xfrm>
          <a:off x="15559405" y="472732100"/>
          <a:ext cx="1295400" cy="1270000"/>
        </a:xfrm>
        <a:prstGeom prst="rect">
          <a:avLst/>
        </a:prstGeom>
      </xdr:spPr>
    </xdr:pic>
  </etc:cellImage>
  <etc:cellImage>
    <xdr:pic>
      <xdr:nvPicPr>
        <xdr:cNvPr id="945" name="ID_9F1FB9990A304B0EAFB70DB0F22D58E7"/>
        <xdr:cNvPicPr>
          <a:picLocks noChangeAspect="1"/>
        </xdr:cNvPicPr>
      </xdr:nvPicPr>
      <xdr:blipFill>
        <a:blip r:embed="rId170"/>
        <a:stretch>
          <a:fillRect/>
        </a:stretch>
      </xdr:blipFill>
      <xdr:spPr>
        <a:xfrm>
          <a:off x="15721330" y="63792100"/>
          <a:ext cx="1143000" cy="1270000"/>
        </a:xfrm>
        <a:prstGeom prst="rect">
          <a:avLst/>
        </a:prstGeom>
      </xdr:spPr>
    </xdr:pic>
  </etc:cellImage>
  <etc:cellImage>
    <xdr:pic>
      <xdr:nvPicPr>
        <xdr:cNvPr id="821" name="ID_19F74B639658414FBFBEBEB7EC32B001"/>
        <xdr:cNvPicPr>
          <a:picLocks noChangeAspect="1"/>
        </xdr:cNvPicPr>
      </xdr:nvPicPr>
      <xdr:blipFill>
        <a:blip r:embed="rId171"/>
        <a:stretch>
          <a:fillRect/>
        </a:stretch>
      </xdr:blipFill>
      <xdr:spPr>
        <a:xfrm>
          <a:off x="15518765" y="501945275"/>
          <a:ext cx="1437640" cy="1270000"/>
        </a:xfrm>
        <a:prstGeom prst="rect">
          <a:avLst/>
        </a:prstGeom>
      </xdr:spPr>
    </xdr:pic>
  </etc:cellImage>
  <etc:cellImage>
    <xdr:pic>
      <xdr:nvPicPr>
        <xdr:cNvPr id="953" name="ID_D3BA7747792441CAB87EA39DBBED7B50"/>
        <xdr:cNvPicPr>
          <a:picLocks noChangeAspect="1"/>
        </xdr:cNvPicPr>
      </xdr:nvPicPr>
      <xdr:blipFill>
        <a:blip r:embed="rId172"/>
        <a:stretch>
          <a:fillRect/>
        </a:stretch>
      </xdr:blipFill>
      <xdr:spPr>
        <a:xfrm>
          <a:off x="15721330" y="43472100"/>
          <a:ext cx="1143000" cy="1270000"/>
        </a:xfrm>
        <a:prstGeom prst="rect">
          <a:avLst/>
        </a:prstGeom>
      </xdr:spPr>
    </xdr:pic>
  </etc:cellImage>
  <etc:cellImage>
    <xdr:pic>
      <xdr:nvPicPr>
        <xdr:cNvPr id="793" name="ID_AF23398130384BB292EC1F499BBE418B"/>
        <xdr:cNvPicPr>
          <a:picLocks noChangeAspect="1"/>
        </xdr:cNvPicPr>
      </xdr:nvPicPr>
      <xdr:blipFill>
        <a:blip r:embed="rId173"/>
        <a:stretch>
          <a:fillRect/>
        </a:stretch>
      </xdr:blipFill>
      <xdr:spPr>
        <a:xfrm>
          <a:off x="15559405" y="471462100"/>
          <a:ext cx="1295400" cy="1270000"/>
        </a:xfrm>
        <a:prstGeom prst="rect">
          <a:avLst/>
        </a:prstGeom>
      </xdr:spPr>
    </xdr:pic>
  </etc:cellImage>
  <etc:cellImage>
    <xdr:pic>
      <xdr:nvPicPr>
        <xdr:cNvPr id="833" name="ID_E17491CB88A344C8823235A095BD2561"/>
        <xdr:cNvPicPr>
          <a:picLocks noChangeAspect="1"/>
        </xdr:cNvPicPr>
      </xdr:nvPicPr>
      <xdr:blipFill>
        <a:blip r:embed="rId174"/>
        <a:stretch>
          <a:fillRect/>
        </a:stretch>
      </xdr:blipFill>
      <xdr:spPr>
        <a:xfrm>
          <a:off x="15614015" y="508433070"/>
          <a:ext cx="1308100" cy="1269365"/>
        </a:xfrm>
        <a:prstGeom prst="rect">
          <a:avLst/>
        </a:prstGeom>
      </xdr:spPr>
    </xdr:pic>
  </etc:cellImage>
  <etc:cellImage>
    <xdr:pic>
      <xdr:nvPicPr>
        <xdr:cNvPr id="2020" name="ID_044D62578F4045CA829BF789F92D18A2"/>
        <xdr:cNvPicPr>
          <a:picLocks noChangeAspect="1"/>
        </xdr:cNvPicPr>
      </xdr:nvPicPr>
      <xdr:blipFill>
        <a:blip r:embed="rId175"/>
        <a:stretch>
          <a:fillRect/>
        </a:stretch>
      </xdr:blipFill>
      <xdr:spPr>
        <a:xfrm>
          <a:off x="15721330" y="68872100"/>
          <a:ext cx="1143000" cy="1270000"/>
        </a:xfrm>
        <a:prstGeom prst="rect">
          <a:avLst/>
        </a:prstGeom>
      </xdr:spPr>
    </xdr:pic>
  </etc:cellImage>
  <etc:cellImage>
    <xdr:pic>
      <xdr:nvPicPr>
        <xdr:cNvPr id="947" name="ID_297AD3C2D6F94B3F914448AEBC17CEB8"/>
        <xdr:cNvPicPr>
          <a:picLocks noChangeAspect="1"/>
        </xdr:cNvPicPr>
      </xdr:nvPicPr>
      <xdr:blipFill>
        <a:blip r:embed="rId176"/>
        <a:stretch>
          <a:fillRect/>
        </a:stretch>
      </xdr:blipFill>
      <xdr:spPr>
        <a:xfrm>
          <a:off x="15721330" y="57442100"/>
          <a:ext cx="1143000" cy="1270000"/>
        </a:xfrm>
        <a:prstGeom prst="rect">
          <a:avLst/>
        </a:prstGeom>
      </xdr:spPr>
    </xdr:pic>
  </etc:cellImage>
  <etc:cellImage>
    <xdr:pic>
      <xdr:nvPicPr>
        <xdr:cNvPr id="249" name="ID_DCBA0DD479A241FFA207855FCF30116D"/>
        <xdr:cNvPicPr>
          <a:picLocks noChangeAspect="1"/>
        </xdr:cNvPicPr>
      </xdr:nvPicPr>
      <xdr:blipFill>
        <a:blip r:embed="rId177"/>
        <a:stretch>
          <a:fillRect/>
        </a:stretch>
      </xdr:blipFill>
      <xdr:spPr>
        <a:xfrm>
          <a:off x="15486380" y="491810040"/>
          <a:ext cx="1518285" cy="1270000"/>
        </a:xfrm>
        <a:prstGeom prst="rect">
          <a:avLst/>
        </a:prstGeom>
      </xdr:spPr>
    </xdr:pic>
  </etc:cellImage>
  <etc:cellImage>
    <xdr:pic>
      <xdr:nvPicPr>
        <xdr:cNvPr id="798" name="ID_5D2FBE5BDDDF4687BCE26E4287B04426"/>
        <xdr:cNvPicPr>
          <a:picLocks noChangeAspect="1"/>
        </xdr:cNvPicPr>
      </xdr:nvPicPr>
      <xdr:blipFill>
        <a:blip r:embed="rId178"/>
        <a:stretch>
          <a:fillRect/>
        </a:stretch>
      </xdr:blipFill>
      <xdr:spPr>
        <a:xfrm>
          <a:off x="15559405" y="477812100"/>
          <a:ext cx="1295400" cy="1270000"/>
        </a:xfrm>
        <a:prstGeom prst="rect">
          <a:avLst/>
        </a:prstGeom>
      </xdr:spPr>
    </xdr:pic>
  </etc:cellImage>
  <etc:cellImage>
    <xdr:pic>
      <xdr:nvPicPr>
        <xdr:cNvPr id="1978" name="ID_48E23E02FF3942A1A1A189814075F9F0"/>
        <xdr:cNvPicPr>
          <a:picLocks noChangeAspect="1"/>
        </xdr:cNvPicPr>
      </xdr:nvPicPr>
      <xdr:blipFill>
        <a:blip r:embed="rId179"/>
        <a:stretch>
          <a:fillRect/>
        </a:stretch>
      </xdr:blipFill>
      <xdr:spPr>
        <a:xfrm>
          <a:off x="15759430" y="20630515"/>
          <a:ext cx="1116965" cy="1238885"/>
        </a:xfrm>
        <a:prstGeom prst="rect">
          <a:avLst/>
        </a:prstGeom>
      </xdr:spPr>
    </xdr:pic>
  </etc:cellImage>
  <etc:cellImage>
    <xdr:pic>
      <xdr:nvPicPr>
        <xdr:cNvPr id="1997" name="ID_85FC41B2193B47A496BE37F2F85A4A48"/>
        <xdr:cNvPicPr>
          <a:picLocks noChangeAspect="1"/>
        </xdr:cNvPicPr>
      </xdr:nvPicPr>
      <xdr:blipFill>
        <a:blip r:embed="rId180"/>
        <a:stretch>
          <a:fillRect/>
        </a:stretch>
      </xdr:blipFill>
      <xdr:spPr>
        <a:xfrm>
          <a:off x="15816580" y="39662100"/>
          <a:ext cx="1113790" cy="1270000"/>
        </a:xfrm>
        <a:prstGeom prst="rect">
          <a:avLst/>
        </a:prstGeom>
      </xdr:spPr>
    </xdr:pic>
  </etc:cellImage>
  <etc:cellImage>
    <xdr:pic>
      <xdr:nvPicPr>
        <xdr:cNvPr id="1963" name="ID_BE7B2A69DF2C4B13A96636CBE5E3E18B"/>
        <xdr:cNvPicPr>
          <a:picLocks noChangeAspect="1"/>
        </xdr:cNvPicPr>
      </xdr:nvPicPr>
      <xdr:blipFill>
        <a:blip r:embed="rId181"/>
        <a:stretch>
          <a:fillRect/>
        </a:stretch>
      </xdr:blipFill>
      <xdr:spPr>
        <a:xfrm>
          <a:off x="15692755" y="1571625"/>
          <a:ext cx="1304290" cy="1270000"/>
        </a:xfrm>
        <a:prstGeom prst="rect">
          <a:avLst/>
        </a:prstGeom>
      </xdr:spPr>
    </xdr:pic>
  </etc:cellImage>
  <etc:cellImage>
    <xdr:pic>
      <xdr:nvPicPr>
        <xdr:cNvPr id="486" name="ID_4F843C81890849DBAE832C31E1257CBF"/>
        <xdr:cNvPicPr>
          <a:picLocks noChangeAspect="1"/>
        </xdr:cNvPicPr>
      </xdr:nvPicPr>
      <xdr:blipFill>
        <a:blip r:embed="rId182"/>
        <a:stretch>
          <a:fillRect/>
        </a:stretch>
      </xdr:blipFill>
      <xdr:spPr>
        <a:xfrm>
          <a:off x="15486380" y="490541945"/>
          <a:ext cx="1518285" cy="1268730"/>
        </a:xfrm>
        <a:prstGeom prst="rect">
          <a:avLst/>
        </a:prstGeom>
      </xdr:spPr>
    </xdr:pic>
  </etc:cellImage>
  <etc:cellImage>
    <xdr:pic>
      <xdr:nvPicPr>
        <xdr:cNvPr id="951" name="ID_51C342699B8E4D7C9EA92B69220B794C"/>
        <xdr:cNvPicPr>
          <a:picLocks noChangeAspect="1"/>
        </xdr:cNvPicPr>
      </xdr:nvPicPr>
      <xdr:blipFill>
        <a:blip r:embed="rId183"/>
        <a:stretch>
          <a:fillRect/>
        </a:stretch>
      </xdr:blipFill>
      <xdr:spPr>
        <a:xfrm>
          <a:off x="15721330" y="40932100"/>
          <a:ext cx="1143000" cy="1270000"/>
        </a:xfrm>
        <a:prstGeom prst="rect">
          <a:avLst/>
        </a:prstGeom>
      </xdr:spPr>
    </xdr:pic>
  </etc:cellImage>
  <etc:cellImage>
    <xdr:pic>
      <xdr:nvPicPr>
        <xdr:cNvPr id="831" name="ID_7448CF2AE97A42E5B1D0BD78F3241810"/>
        <xdr:cNvPicPr>
          <a:picLocks noChangeAspect="1"/>
        </xdr:cNvPicPr>
      </xdr:nvPicPr>
      <xdr:blipFill>
        <a:blip r:embed="rId184"/>
        <a:stretch>
          <a:fillRect/>
        </a:stretch>
      </xdr:blipFill>
      <xdr:spPr>
        <a:xfrm>
          <a:off x="15614015" y="505893070"/>
          <a:ext cx="1308100" cy="1270000"/>
        </a:xfrm>
        <a:prstGeom prst="rect">
          <a:avLst/>
        </a:prstGeom>
      </xdr:spPr>
    </xdr:pic>
  </etc:cellImage>
  <etc:cellImage>
    <xdr:pic>
      <xdr:nvPicPr>
        <xdr:cNvPr id="1991" name="ID_B2E35A57692148D5B2AF400129BC61DF"/>
        <xdr:cNvPicPr>
          <a:picLocks noChangeAspect="1"/>
        </xdr:cNvPicPr>
      </xdr:nvPicPr>
      <xdr:blipFill>
        <a:blip r:embed="rId185"/>
        <a:stretch>
          <a:fillRect/>
        </a:stretch>
      </xdr:blipFill>
      <xdr:spPr>
        <a:xfrm>
          <a:off x="15816580" y="32042100"/>
          <a:ext cx="1113790" cy="1270000"/>
        </a:xfrm>
        <a:prstGeom prst="rect">
          <a:avLst/>
        </a:prstGeom>
      </xdr:spPr>
    </xdr:pic>
  </etc:cellImage>
  <etc:cellImage>
    <xdr:pic>
      <xdr:nvPicPr>
        <xdr:cNvPr id="812" name="ID_AAA07E5631BD4FC2BCCCCB55EC574AF2"/>
        <xdr:cNvPicPr>
          <a:picLocks noChangeAspect="1"/>
        </xdr:cNvPicPr>
      </xdr:nvPicPr>
      <xdr:blipFill>
        <a:blip r:embed="rId186"/>
        <a:stretch>
          <a:fillRect/>
        </a:stretch>
      </xdr:blipFill>
      <xdr:spPr>
        <a:xfrm>
          <a:off x="15518765" y="504487815"/>
          <a:ext cx="1437640" cy="1270000"/>
        </a:xfrm>
        <a:prstGeom prst="rect">
          <a:avLst/>
        </a:prstGeom>
      </xdr:spPr>
    </xdr:pic>
  </etc:cellImage>
  <etc:cellImage>
    <xdr:pic>
      <xdr:nvPicPr>
        <xdr:cNvPr id="1989" name="ID_1CFA1D5F4FB241359D68742A146F60D6"/>
        <xdr:cNvPicPr>
          <a:picLocks noChangeAspect="1"/>
        </xdr:cNvPicPr>
      </xdr:nvPicPr>
      <xdr:blipFill>
        <a:blip r:embed="rId187"/>
        <a:stretch>
          <a:fillRect/>
        </a:stretch>
      </xdr:blipFill>
      <xdr:spPr>
        <a:xfrm>
          <a:off x="15816580" y="30772100"/>
          <a:ext cx="1113790" cy="1270000"/>
        </a:xfrm>
        <a:prstGeom prst="rect">
          <a:avLst/>
        </a:prstGeom>
      </xdr:spPr>
    </xdr:pic>
  </etc:cellImage>
  <etc:cellImage>
    <xdr:pic>
      <xdr:nvPicPr>
        <xdr:cNvPr id="957" name="ID_1AA0A7027121475B8DC5269556940360"/>
        <xdr:cNvPicPr>
          <a:picLocks noChangeAspect="1"/>
        </xdr:cNvPicPr>
      </xdr:nvPicPr>
      <xdr:blipFill>
        <a:blip r:embed="rId188"/>
        <a:stretch>
          <a:fillRect/>
        </a:stretch>
      </xdr:blipFill>
      <xdr:spPr>
        <a:xfrm>
          <a:off x="15721330" y="49822100"/>
          <a:ext cx="1143000" cy="1270000"/>
        </a:xfrm>
        <a:prstGeom prst="rect">
          <a:avLst/>
        </a:prstGeom>
      </xdr:spPr>
    </xdr:pic>
  </etc:cellImage>
  <etc:cellImage>
    <xdr:pic>
      <xdr:nvPicPr>
        <xdr:cNvPr id="901" name="ID_97C1376AA3B749A8811643E906974DEC"/>
        <xdr:cNvPicPr>
          <a:picLocks noChangeAspect="1"/>
        </xdr:cNvPicPr>
      </xdr:nvPicPr>
      <xdr:blipFill>
        <a:blip r:embed="rId189"/>
        <a:stretch>
          <a:fillRect/>
        </a:stretch>
      </xdr:blipFill>
      <xdr:spPr>
        <a:xfrm>
          <a:off x="15738475" y="597209880"/>
          <a:ext cx="1225550" cy="1270000"/>
        </a:xfrm>
        <a:prstGeom prst="rect">
          <a:avLst/>
        </a:prstGeom>
      </xdr:spPr>
    </xdr:pic>
  </etc:cellImage>
  <etc:cellImage>
    <xdr:pic>
      <xdr:nvPicPr>
        <xdr:cNvPr id="791" name="ID_876D610D56474B5EBBA590909AF18C71"/>
        <xdr:cNvPicPr>
          <a:picLocks noChangeAspect="1"/>
        </xdr:cNvPicPr>
      </xdr:nvPicPr>
      <xdr:blipFill>
        <a:blip r:embed="rId190"/>
        <a:stretch>
          <a:fillRect/>
        </a:stretch>
      </xdr:blipFill>
      <xdr:spPr>
        <a:xfrm>
          <a:off x="15559405" y="468922100"/>
          <a:ext cx="1295400" cy="1270000"/>
        </a:xfrm>
        <a:prstGeom prst="rect">
          <a:avLst/>
        </a:prstGeom>
      </xdr:spPr>
    </xdr:pic>
  </etc:cellImage>
  <etc:cellImage>
    <xdr:pic>
      <xdr:nvPicPr>
        <xdr:cNvPr id="1987" name="ID_E671A7BBA9774371ADF179EF1DA04CB7"/>
        <xdr:cNvPicPr>
          <a:picLocks noChangeAspect="1"/>
        </xdr:cNvPicPr>
      </xdr:nvPicPr>
      <xdr:blipFill>
        <a:blip r:embed="rId191"/>
        <a:stretch>
          <a:fillRect/>
        </a:stretch>
      </xdr:blipFill>
      <xdr:spPr>
        <a:xfrm>
          <a:off x="15816580" y="28232100"/>
          <a:ext cx="1113790" cy="1270000"/>
        </a:xfrm>
        <a:prstGeom prst="rect">
          <a:avLst/>
        </a:prstGeom>
      </xdr:spPr>
    </xdr:pic>
  </etc:cellImage>
  <etc:cellImage>
    <xdr:pic>
      <xdr:nvPicPr>
        <xdr:cNvPr id="2014" name="ID_EF3F5051809C41318D0138BE6D89445B"/>
        <xdr:cNvPicPr>
          <a:picLocks noChangeAspect="1"/>
        </xdr:cNvPicPr>
      </xdr:nvPicPr>
      <xdr:blipFill>
        <a:blip r:embed="rId192"/>
        <a:stretch>
          <a:fillRect/>
        </a:stretch>
      </xdr:blipFill>
      <xdr:spPr>
        <a:xfrm>
          <a:off x="15721330" y="61252100"/>
          <a:ext cx="1143000" cy="1270000"/>
        </a:xfrm>
        <a:prstGeom prst="rect">
          <a:avLst/>
        </a:prstGeom>
      </xdr:spPr>
    </xdr:pic>
  </etc:cellImage>
  <etc:cellImage>
    <xdr:pic>
      <xdr:nvPicPr>
        <xdr:cNvPr id="2023" name="ID_2B2296238FE14CC8B93265C7351B9795"/>
        <xdr:cNvPicPr>
          <a:picLocks noChangeAspect="1"/>
        </xdr:cNvPicPr>
      </xdr:nvPicPr>
      <xdr:blipFill>
        <a:blip r:embed="rId193" r:link="rId194"/>
        <a:stretch>
          <a:fillRect/>
        </a:stretch>
      </xdr:blipFill>
      <xdr:spPr>
        <a:xfrm>
          <a:off x="15695930" y="340360"/>
          <a:ext cx="1177925" cy="1165225"/>
        </a:xfrm>
        <a:prstGeom prst="rect">
          <a:avLst/>
        </a:prstGeom>
        <a:noFill/>
        <a:ln>
          <a:noFill/>
        </a:ln>
      </xdr:spPr>
    </xdr:pic>
  </etc:cellImage>
  <etc:cellImage>
    <xdr:pic>
      <xdr:nvPicPr>
        <xdr:cNvPr id="939" name="ID_BCA59C34E3FD40EEBE794DADF23B48E6"/>
        <xdr:cNvPicPr>
          <a:picLocks noChangeAspect="1"/>
        </xdr:cNvPicPr>
      </xdr:nvPicPr>
      <xdr:blipFill>
        <a:blip r:embed="rId195"/>
        <a:stretch>
          <a:fillRect/>
        </a:stretch>
      </xdr:blipFill>
      <xdr:spPr>
        <a:xfrm>
          <a:off x="15759430" y="14280515"/>
          <a:ext cx="1116965" cy="1238885"/>
        </a:xfrm>
        <a:prstGeom prst="rect">
          <a:avLst/>
        </a:prstGeom>
      </xdr:spPr>
    </xdr:pic>
  </etc:cellImage>
  <etc:cellImage>
    <xdr:pic>
      <xdr:nvPicPr>
        <xdr:cNvPr id="2021" name="ID_AE985F85720444AF96BAB13000C6819C"/>
        <xdr:cNvPicPr>
          <a:picLocks noChangeAspect="1"/>
        </xdr:cNvPicPr>
      </xdr:nvPicPr>
      <xdr:blipFill>
        <a:blip r:embed="rId196"/>
        <a:stretch>
          <a:fillRect/>
        </a:stretch>
      </xdr:blipFill>
      <xdr:spPr>
        <a:xfrm>
          <a:off x="15721330" y="70142100"/>
          <a:ext cx="1143000" cy="1270000"/>
        </a:xfrm>
        <a:prstGeom prst="rect">
          <a:avLst/>
        </a:prstGeom>
      </xdr:spPr>
    </xdr:pic>
  </etc:cellImage>
  <etc:cellImage>
    <xdr:pic>
      <xdr:nvPicPr>
        <xdr:cNvPr id="941" name="ID_226E2C739B964524BB99794C8517078A"/>
        <xdr:cNvPicPr>
          <a:picLocks noChangeAspect="1"/>
        </xdr:cNvPicPr>
      </xdr:nvPicPr>
      <xdr:blipFill>
        <a:blip r:embed="rId197"/>
        <a:stretch>
          <a:fillRect/>
        </a:stretch>
      </xdr:blipFill>
      <xdr:spPr>
        <a:xfrm>
          <a:off x="15759430" y="16820515"/>
          <a:ext cx="1116965" cy="1238885"/>
        </a:xfrm>
        <a:prstGeom prst="rect">
          <a:avLst/>
        </a:prstGeom>
      </xdr:spPr>
    </xdr:pic>
  </etc:cellImage>
  <etc:cellImage>
    <xdr:pic>
      <xdr:nvPicPr>
        <xdr:cNvPr id="779" name="ID_6C92A069F4454259A61F548653B89ABF"/>
        <xdr:cNvPicPr>
          <a:picLocks noChangeAspect="1"/>
        </xdr:cNvPicPr>
      </xdr:nvPicPr>
      <xdr:blipFill>
        <a:blip r:embed="rId198"/>
        <a:stretch>
          <a:fillRect/>
        </a:stretch>
      </xdr:blipFill>
      <xdr:spPr>
        <a:xfrm>
          <a:off x="15560040" y="482892100"/>
          <a:ext cx="1358265" cy="1270000"/>
        </a:xfrm>
        <a:prstGeom prst="rect">
          <a:avLst/>
        </a:prstGeom>
      </xdr:spPr>
    </xdr:pic>
  </etc:cellImage>
  <etc:cellImage>
    <xdr:pic>
      <xdr:nvPicPr>
        <xdr:cNvPr id="1994" name="ID_210106E9EE844BEEB0BE1886BA67D229"/>
        <xdr:cNvPicPr>
          <a:picLocks noChangeAspect="1"/>
        </xdr:cNvPicPr>
      </xdr:nvPicPr>
      <xdr:blipFill>
        <a:blip r:embed="rId199"/>
        <a:stretch>
          <a:fillRect/>
        </a:stretch>
      </xdr:blipFill>
      <xdr:spPr>
        <a:xfrm>
          <a:off x="15816580" y="35852100"/>
          <a:ext cx="1113790" cy="1270000"/>
        </a:xfrm>
        <a:prstGeom prst="rect">
          <a:avLst/>
        </a:prstGeom>
      </xdr:spPr>
    </xdr:pic>
  </etc:cellImage>
  <etc:cellImage>
    <xdr:pic>
      <xdr:nvPicPr>
        <xdr:cNvPr id="1957" name="ID_178C36D7123D4DAAAC2C8C54EFD969D1"/>
        <xdr:cNvPicPr>
          <a:picLocks noChangeAspect="1"/>
        </xdr:cNvPicPr>
      </xdr:nvPicPr>
      <xdr:blipFill>
        <a:blip r:embed="rId200"/>
        <a:stretch>
          <a:fillRect/>
        </a:stretch>
      </xdr:blipFill>
      <xdr:spPr>
        <a:xfrm>
          <a:off x="15655290" y="335280"/>
          <a:ext cx="1182370" cy="1161415"/>
        </a:xfrm>
        <a:prstGeom prst="rect">
          <a:avLst/>
        </a:prstGeom>
      </xdr:spPr>
    </xdr:pic>
  </etc:cellImage>
  <etc:cellImage>
    <xdr:pic>
      <xdr:nvPicPr>
        <xdr:cNvPr id="1972" name="ID_F41B8C6E115844DEAC36A5CC0DC61941"/>
        <xdr:cNvPicPr>
          <a:picLocks noChangeAspect="1"/>
        </xdr:cNvPicPr>
      </xdr:nvPicPr>
      <xdr:blipFill>
        <a:blip r:embed="rId201"/>
        <a:stretch>
          <a:fillRect/>
        </a:stretch>
      </xdr:blipFill>
      <xdr:spPr>
        <a:xfrm>
          <a:off x="15683230" y="12979400"/>
          <a:ext cx="1190625" cy="1270000"/>
        </a:xfrm>
        <a:prstGeom prst="rect">
          <a:avLst/>
        </a:prstGeom>
      </xdr:spPr>
    </xdr:pic>
  </etc:cellImage>
  <etc:cellImage>
    <xdr:pic>
      <xdr:nvPicPr>
        <xdr:cNvPr id="956" name="ID_577C14CD1DC14D75BA1025ED5BAE8E89"/>
        <xdr:cNvPicPr>
          <a:picLocks noChangeAspect="1"/>
        </xdr:cNvPicPr>
      </xdr:nvPicPr>
      <xdr:blipFill>
        <a:blip r:embed="rId202"/>
        <a:stretch>
          <a:fillRect/>
        </a:stretch>
      </xdr:blipFill>
      <xdr:spPr>
        <a:xfrm>
          <a:off x="15721330" y="48552100"/>
          <a:ext cx="1143000" cy="1270000"/>
        </a:xfrm>
        <a:prstGeom prst="rect">
          <a:avLst/>
        </a:prstGeom>
      </xdr:spPr>
    </xdr:pic>
  </etc:cellImage>
  <etc:cellImage>
    <xdr:pic>
      <xdr:nvPicPr>
        <xdr:cNvPr id="1992" name="ID_BAF5E52817A04328A16C131F90418BB3"/>
        <xdr:cNvPicPr>
          <a:picLocks noChangeAspect="1"/>
        </xdr:cNvPicPr>
      </xdr:nvPicPr>
      <xdr:blipFill>
        <a:blip r:embed="rId203"/>
        <a:stretch>
          <a:fillRect/>
        </a:stretch>
      </xdr:blipFill>
      <xdr:spPr>
        <a:xfrm>
          <a:off x="15816580" y="33312100"/>
          <a:ext cx="1113790" cy="1270000"/>
        </a:xfrm>
        <a:prstGeom prst="rect">
          <a:avLst/>
        </a:prstGeom>
      </xdr:spPr>
    </xdr:pic>
  </etc:cellImage>
  <etc:cellImage>
    <xdr:pic>
      <xdr:nvPicPr>
        <xdr:cNvPr id="2012" name="ID_B15A6599E72642149D0ADBD8713647DE"/>
        <xdr:cNvPicPr>
          <a:picLocks noChangeAspect="1"/>
        </xdr:cNvPicPr>
      </xdr:nvPicPr>
      <xdr:blipFill>
        <a:blip r:embed="rId204"/>
        <a:stretch>
          <a:fillRect/>
        </a:stretch>
      </xdr:blipFill>
      <xdr:spPr>
        <a:xfrm>
          <a:off x="15721330" y="58712100"/>
          <a:ext cx="1143000" cy="1270000"/>
        </a:xfrm>
        <a:prstGeom prst="rect">
          <a:avLst/>
        </a:prstGeom>
      </xdr:spPr>
    </xdr:pic>
  </etc:cellImage>
  <etc:cellImage>
    <xdr:pic>
      <xdr:nvPicPr>
        <xdr:cNvPr id="888" name="ID_6FCE2C0C74A94BBABF3BAA314AA30B38"/>
        <xdr:cNvPicPr>
          <a:picLocks noChangeAspect="1"/>
        </xdr:cNvPicPr>
      </xdr:nvPicPr>
      <xdr:blipFill>
        <a:blip r:embed="rId205"/>
        <a:stretch>
          <a:fillRect/>
        </a:stretch>
      </xdr:blipFill>
      <xdr:spPr>
        <a:xfrm>
          <a:off x="15643225" y="595941150"/>
          <a:ext cx="1293495" cy="1269365"/>
        </a:xfrm>
        <a:prstGeom prst="rect">
          <a:avLst/>
        </a:prstGeom>
      </xdr:spPr>
    </xdr:pic>
  </etc:cellImage>
  <etc:cellImage>
    <xdr:pic>
      <xdr:nvPicPr>
        <xdr:cNvPr id="955" name="ID_EABDAA9A86354901ADEEAC745911DB4F"/>
        <xdr:cNvPicPr>
          <a:picLocks noChangeAspect="1"/>
        </xdr:cNvPicPr>
      </xdr:nvPicPr>
      <xdr:blipFill>
        <a:blip r:embed="rId206"/>
        <a:stretch>
          <a:fillRect/>
        </a:stretch>
      </xdr:blipFill>
      <xdr:spPr>
        <a:xfrm>
          <a:off x="15721330" y="46012100"/>
          <a:ext cx="1143000" cy="1270000"/>
        </a:xfrm>
        <a:prstGeom prst="rect">
          <a:avLst/>
        </a:prstGeom>
      </xdr:spPr>
    </xdr:pic>
  </etc:cellImage>
  <etc:cellImage>
    <xdr:pic>
      <xdr:nvPicPr>
        <xdr:cNvPr id="1993" name="ID_DCB0614E3058463E81F43036C5EF7876"/>
        <xdr:cNvPicPr>
          <a:picLocks noChangeAspect="1"/>
        </xdr:cNvPicPr>
      </xdr:nvPicPr>
      <xdr:blipFill>
        <a:blip r:embed="rId207"/>
        <a:stretch>
          <a:fillRect/>
        </a:stretch>
      </xdr:blipFill>
      <xdr:spPr>
        <a:xfrm>
          <a:off x="15816580" y="34582100"/>
          <a:ext cx="1113790" cy="1270000"/>
        </a:xfrm>
        <a:prstGeom prst="rect">
          <a:avLst/>
        </a:prstGeom>
      </xdr:spPr>
    </xdr:pic>
  </etc:cellImage>
  <etc:cellImage>
    <xdr:pic>
      <xdr:nvPicPr>
        <xdr:cNvPr id="2006" name="ID_7FDA6B10DC844B17827C15D2D83283A4"/>
        <xdr:cNvPicPr>
          <a:picLocks noChangeAspect="1"/>
        </xdr:cNvPicPr>
      </xdr:nvPicPr>
      <xdr:blipFill>
        <a:blip r:embed="rId208"/>
        <a:stretch>
          <a:fillRect/>
        </a:stretch>
      </xdr:blipFill>
      <xdr:spPr>
        <a:xfrm>
          <a:off x="15721330" y="51092100"/>
          <a:ext cx="1143000" cy="1270000"/>
        </a:xfrm>
        <a:prstGeom prst="rect">
          <a:avLst/>
        </a:prstGeom>
      </xdr:spPr>
    </xdr:pic>
  </etc:cellImage>
  <etc:cellImage>
    <xdr:pic>
      <xdr:nvPicPr>
        <xdr:cNvPr id="1965" name="ID_C2D61DF325BA47E3B7AA628ACBD41F56"/>
        <xdr:cNvPicPr>
          <a:picLocks noChangeAspect="1"/>
        </xdr:cNvPicPr>
      </xdr:nvPicPr>
      <xdr:blipFill>
        <a:blip r:embed="rId209"/>
        <a:stretch>
          <a:fillRect/>
        </a:stretch>
      </xdr:blipFill>
      <xdr:spPr>
        <a:xfrm>
          <a:off x="15692755" y="4111625"/>
          <a:ext cx="1304290" cy="1270000"/>
        </a:xfrm>
        <a:prstGeom prst="rect">
          <a:avLst/>
        </a:prstGeom>
      </xdr:spPr>
    </xdr:pic>
  </etc:cellImage>
  <etc:cellImage>
    <xdr:pic>
      <xdr:nvPicPr>
        <xdr:cNvPr id="950" name="ID_6594AA785C5E465CA599483F34FAB9D8"/>
        <xdr:cNvPicPr>
          <a:picLocks noChangeAspect="1"/>
        </xdr:cNvPicPr>
      </xdr:nvPicPr>
      <xdr:blipFill>
        <a:blip r:embed="rId210"/>
        <a:stretch>
          <a:fillRect/>
        </a:stretch>
      </xdr:blipFill>
      <xdr:spPr>
        <a:xfrm>
          <a:off x="15721330" y="52362100"/>
          <a:ext cx="1143000" cy="1270000"/>
        </a:xfrm>
        <a:prstGeom prst="rect">
          <a:avLst/>
        </a:prstGeom>
      </xdr:spPr>
    </xdr:pic>
  </etc:cellImage>
  <etc:cellImage>
    <xdr:pic>
      <xdr:nvPicPr>
        <xdr:cNvPr id="780" name="ID_7DEF7B2AE67144039855B159DCDDF77F"/>
        <xdr:cNvPicPr>
          <a:picLocks noChangeAspect="1"/>
        </xdr:cNvPicPr>
      </xdr:nvPicPr>
      <xdr:blipFill>
        <a:blip r:embed="rId211"/>
        <a:stretch>
          <a:fillRect/>
        </a:stretch>
      </xdr:blipFill>
      <xdr:spPr>
        <a:xfrm>
          <a:off x="15560040" y="481622100"/>
          <a:ext cx="1358265" cy="1270000"/>
        </a:xfrm>
        <a:prstGeom prst="rect">
          <a:avLst/>
        </a:prstGeom>
      </xdr:spPr>
    </xdr:pic>
  </etc:cellImage>
  <etc:cellImage>
    <xdr:pic>
      <xdr:nvPicPr>
        <xdr:cNvPr id="1967" name="ID_E89CCC363F3D46BDA414F866D8FBF9BC"/>
        <xdr:cNvPicPr>
          <a:picLocks noChangeAspect="1"/>
        </xdr:cNvPicPr>
      </xdr:nvPicPr>
      <xdr:blipFill>
        <a:blip r:embed="rId212"/>
        <a:stretch>
          <a:fillRect/>
        </a:stretch>
      </xdr:blipFill>
      <xdr:spPr>
        <a:xfrm>
          <a:off x="15683230" y="6629400"/>
          <a:ext cx="1190625" cy="1270000"/>
        </a:xfrm>
        <a:prstGeom prst="rect">
          <a:avLst/>
        </a:prstGeom>
      </xdr:spPr>
    </xdr:pic>
  </etc:cellImage>
  <etc:cellImage>
    <xdr:pic>
      <xdr:nvPicPr>
        <xdr:cNvPr id="952" name="ID_4C7A1E52DC74452BB6FA80F779658687"/>
        <xdr:cNvPicPr>
          <a:picLocks noChangeAspect="1"/>
        </xdr:cNvPicPr>
      </xdr:nvPicPr>
      <xdr:blipFill>
        <a:blip r:embed="rId213"/>
        <a:stretch>
          <a:fillRect/>
        </a:stretch>
      </xdr:blipFill>
      <xdr:spPr>
        <a:xfrm>
          <a:off x="15721330" y="42202100"/>
          <a:ext cx="1143000" cy="1270000"/>
        </a:xfrm>
        <a:prstGeom prst="rect">
          <a:avLst/>
        </a:prstGeom>
      </xdr:spPr>
    </xdr:pic>
  </etc:cellImage>
  <etc:cellImage>
    <xdr:pic>
      <xdr:nvPicPr>
        <xdr:cNvPr id="895" name="ID_3D3EAB12009E4C06B6DC12819B03B1C0"/>
        <xdr:cNvPicPr>
          <a:picLocks noChangeAspect="1"/>
        </xdr:cNvPicPr>
      </xdr:nvPicPr>
      <xdr:blipFill>
        <a:blip r:embed="rId214"/>
        <a:stretch>
          <a:fillRect/>
        </a:stretch>
      </xdr:blipFill>
      <xdr:spPr>
        <a:xfrm>
          <a:off x="15642590" y="5412740"/>
          <a:ext cx="1266825" cy="1201420"/>
        </a:xfrm>
        <a:prstGeom prst="rect">
          <a:avLst/>
        </a:prstGeom>
      </xdr:spPr>
    </xdr:pic>
  </etc:cellImage>
  <etc:cellImage>
    <xdr:pic>
      <xdr:nvPicPr>
        <xdr:cNvPr id="2015" name="ID_421F1237743244F4ABDCC785B3ECADDB"/>
        <xdr:cNvPicPr>
          <a:picLocks noChangeAspect="1"/>
        </xdr:cNvPicPr>
      </xdr:nvPicPr>
      <xdr:blipFill>
        <a:blip r:embed="rId215"/>
        <a:stretch>
          <a:fillRect/>
        </a:stretch>
      </xdr:blipFill>
      <xdr:spPr>
        <a:xfrm>
          <a:off x="15721330" y="62522100"/>
          <a:ext cx="1143000" cy="1270000"/>
        </a:xfrm>
        <a:prstGeom prst="rect">
          <a:avLst/>
        </a:prstGeom>
      </xdr:spPr>
    </xdr:pic>
  </etc:cellImage>
  <etc:cellImage>
    <xdr:pic>
      <xdr:nvPicPr>
        <xdr:cNvPr id="948" name="ID_5CECCACA9C324C6088431053F2E3AAC0"/>
        <xdr:cNvPicPr>
          <a:picLocks noChangeAspect="1"/>
        </xdr:cNvPicPr>
      </xdr:nvPicPr>
      <xdr:blipFill>
        <a:blip r:embed="rId216"/>
        <a:stretch>
          <a:fillRect/>
        </a:stretch>
      </xdr:blipFill>
      <xdr:spPr>
        <a:xfrm>
          <a:off x="15721330" y="56172100"/>
          <a:ext cx="1143000" cy="1270000"/>
        </a:xfrm>
        <a:prstGeom prst="rect">
          <a:avLst/>
        </a:prstGeom>
      </xdr:spPr>
    </xdr:pic>
  </etc:cellImage>
  <etc:cellImage>
    <xdr:pic>
      <xdr:nvPicPr>
        <xdr:cNvPr id="949" name="ID_5B346ADDF47D40B6990B2E7576A1FF10"/>
        <xdr:cNvPicPr>
          <a:picLocks noChangeAspect="1"/>
        </xdr:cNvPicPr>
      </xdr:nvPicPr>
      <xdr:blipFill>
        <a:blip r:embed="rId217"/>
        <a:stretch>
          <a:fillRect/>
        </a:stretch>
      </xdr:blipFill>
      <xdr:spPr>
        <a:xfrm>
          <a:off x="15721330" y="54902100"/>
          <a:ext cx="1143000" cy="1270000"/>
        </a:xfrm>
        <a:prstGeom prst="rect">
          <a:avLst/>
        </a:prstGeom>
      </xdr:spPr>
    </xdr:pic>
  </etc:cellImage>
  <etc:cellImage>
    <xdr:pic>
      <xdr:nvPicPr>
        <xdr:cNvPr id="1995" name="ID_C2078EA2319C447B8D91335E1C16F093"/>
        <xdr:cNvPicPr>
          <a:picLocks noChangeAspect="1"/>
        </xdr:cNvPicPr>
      </xdr:nvPicPr>
      <xdr:blipFill>
        <a:blip r:embed="rId218"/>
        <a:stretch>
          <a:fillRect/>
        </a:stretch>
      </xdr:blipFill>
      <xdr:spPr>
        <a:xfrm>
          <a:off x="15816580" y="37122100"/>
          <a:ext cx="1113790" cy="1270000"/>
        </a:xfrm>
        <a:prstGeom prst="rect">
          <a:avLst/>
        </a:prstGeom>
      </xdr:spPr>
    </xdr:pic>
  </etc:cellImage>
  <etc:cellImage>
    <xdr:pic>
      <xdr:nvPicPr>
        <xdr:cNvPr id="2008" name="ID_D515CEA768B74B53906F7AB12CBE00A5"/>
        <xdr:cNvPicPr>
          <a:picLocks noChangeAspect="1"/>
        </xdr:cNvPicPr>
      </xdr:nvPicPr>
      <xdr:blipFill>
        <a:blip r:embed="rId219"/>
        <a:stretch>
          <a:fillRect/>
        </a:stretch>
      </xdr:blipFill>
      <xdr:spPr>
        <a:xfrm>
          <a:off x="15721330" y="53632100"/>
          <a:ext cx="1143000" cy="1270000"/>
        </a:xfrm>
        <a:prstGeom prst="rect">
          <a:avLst/>
        </a:prstGeom>
      </xdr:spPr>
    </xdr:pic>
  </etc:cellImage>
  <etc:cellImage>
    <xdr:pic>
      <xdr:nvPicPr>
        <xdr:cNvPr id="954" name="ID_C09CA99DD185435D830D553B67EB850B"/>
        <xdr:cNvPicPr>
          <a:picLocks noChangeAspect="1"/>
        </xdr:cNvPicPr>
      </xdr:nvPicPr>
      <xdr:blipFill>
        <a:blip r:embed="rId220"/>
        <a:stretch>
          <a:fillRect/>
        </a:stretch>
      </xdr:blipFill>
      <xdr:spPr>
        <a:xfrm>
          <a:off x="15721330" y="44742100"/>
          <a:ext cx="1143000" cy="1270000"/>
        </a:xfrm>
        <a:prstGeom prst="rect">
          <a:avLst/>
        </a:prstGeom>
      </xdr:spPr>
    </xdr:pic>
  </etc:cellImage>
  <etc:cellImage>
    <xdr:pic>
      <xdr:nvPicPr>
        <xdr:cNvPr id="775" name="ID_F0B2C745BF2A407890E8B00FF04DC528"/>
        <xdr:cNvPicPr>
          <a:picLocks noChangeAspect="1"/>
        </xdr:cNvPicPr>
      </xdr:nvPicPr>
      <xdr:blipFill>
        <a:blip r:embed="rId221"/>
        <a:stretch>
          <a:fillRect/>
        </a:stretch>
      </xdr:blipFill>
      <xdr:spPr>
        <a:xfrm>
          <a:off x="15560040" y="487972100"/>
          <a:ext cx="1358265" cy="1270000"/>
        </a:xfrm>
        <a:prstGeom prst="rect">
          <a:avLst/>
        </a:prstGeom>
      </xdr:spPr>
    </xdr:pic>
  </etc:cellImage>
  <etc:cellImage>
    <xdr:pic>
      <xdr:nvPicPr>
        <xdr:cNvPr id="1996" name="ID_09C8D798E92840DA972F70D549F97AB0"/>
        <xdr:cNvPicPr>
          <a:picLocks noChangeAspect="1"/>
        </xdr:cNvPicPr>
      </xdr:nvPicPr>
      <xdr:blipFill>
        <a:blip r:embed="rId222"/>
        <a:stretch>
          <a:fillRect/>
        </a:stretch>
      </xdr:blipFill>
      <xdr:spPr>
        <a:xfrm>
          <a:off x="15816580" y="38392100"/>
          <a:ext cx="1113790" cy="1270000"/>
        </a:xfrm>
        <a:prstGeom prst="rect">
          <a:avLst/>
        </a:prstGeom>
      </xdr:spPr>
    </xdr:pic>
  </etc:cellImage>
  <etc:cellImage>
    <xdr:pic>
      <xdr:nvPicPr>
        <xdr:cNvPr id="1980" name="ID_8E2D6C99B9094648AAFC479303E15756"/>
        <xdr:cNvPicPr>
          <a:picLocks noChangeAspect="1"/>
        </xdr:cNvPicPr>
      </xdr:nvPicPr>
      <xdr:blipFill>
        <a:blip r:embed="rId223"/>
        <a:stretch>
          <a:fillRect/>
        </a:stretch>
      </xdr:blipFill>
      <xdr:spPr>
        <a:xfrm>
          <a:off x="15759430" y="23170515"/>
          <a:ext cx="1116965" cy="1238885"/>
        </a:xfrm>
        <a:prstGeom prst="rect">
          <a:avLst/>
        </a:prstGeom>
      </xdr:spPr>
    </xdr:pic>
  </etc:cellImage>
  <etc:cellImage>
    <xdr:pic>
      <xdr:nvPicPr>
        <xdr:cNvPr id="34" name="ID_49D7F7A30DE94E85AE08DE6CC5B7DA94"/>
        <xdr:cNvPicPr>
          <a:picLocks noChangeAspect="1"/>
        </xdr:cNvPicPr>
      </xdr:nvPicPr>
      <xdr:blipFill>
        <a:blip r:embed="rId224"/>
        <a:stretch>
          <a:fillRect/>
        </a:stretch>
      </xdr:blipFill>
      <xdr:spPr>
        <a:xfrm>
          <a:off x="17882870" y="10439400"/>
          <a:ext cx="1257300" cy="1270000"/>
        </a:xfrm>
        <a:prstGeom prst="rect">
          <a:avLst/>
        </a:prstGeom>
      </xdr:spPr>
    </xdr:pic>
  </etc:cellImage>
  <etc:cellImage>
    <xdr:pic>
      <xdr:nvPicPr>
        <xdr:cNvPr id="21" name="ID_AFE64F5E930A4439BE442474B23A84C8"/>
        <xdr:cNvPicPr>
          <a:picLocks noChangeAspect="1"/>
        </xdr:cNvPicPr>
      </xdr:nvPicPr>
      <xdr:blipFill>
        <a:blip r:embed="rId225"/>
        <a:stretch>
          <a:fillRect/>
        </a:stretch>
      </xdr:blipFill>
      <xdr:spPr>
        <a:xfrm>
          <a:off x="15605125" y="614959400"/>
          <a:ext cx="1228725" cy="1270000"/>
        </a:xfrm>
        <a:prstGeom prst="rect">
          <a:avLst/>
        </a:prstGeom>
      </xdr:spPr>
    </xdr:pic>
  </etc:cellImage>
  <etc:cellImage>
    <xdr:pic>
      <xdr:nvPicPr>
        <xdr:cNvPr id="3" name="ID_51B9B36F2C4C40B886692EF9AFF111F8"/>
        <xdr:cNvPicPr>
          <a:picLocks noChangeAspect="1"/>
        </xdr:cNvPicPr>
      </xdr:nvPicPr>
      <xdr:blipFill>
        <a:blip r:embed="rId226"/>
        <a:stretch>
          <a:fillRect/>
        </a:stretch>
      </xdr:blipFill>
      <xdr:spPr>
        <a:xfrm>
          <a:off x="17882870" y="15519400"/>
          <a:ext cx="1257300" cy="1270000"/>
        </a:xfrm>
        <a:prstGeom prst="rect">
          <a:avLst/>
        </a:prstGeom>
      </xdr:spPr>
    </xdr:pic>
  </etc:cellImage>
  <etc:cellImage>
    <xdr:pic>
      <xdr:nvPicPr>
        <xdr:cNvPr id="27" name="ID_5DC3CC1FF5E34ED3B929E3F6050356DC"/>
        <xdr:cNvPicPr>
          <a:picLocks noChangeAspect="1"/>
        </xdr:cNvPicPr>
      </xdr:nvPicPr>
      <xdr:blipFill>
        <a:blip r:embed="rId227"/>
        <a:stretch>
          <a:fillRect/>
        </a:stretch>
      </xdr:blipFill>
      <xdr:spPr>
        <a:xfrm>
          <a:off x="17882870" y="9169400"/>
          <a:ext cx="1257300" cy="1270000"/>
        </a:xfrm>
        <a:prstGeom prst="rect">
          <a:avLst/>
        </a:prstGeom>
      </xdr:spPr>
    </xdr:pic>
  </etc:cellImage>
  <etc:cellImage>
    <xdr:pic>
      <xdr:nvPicPr>
        <xdr:cNvPr id="4" name="ID_847823EE74BD4AC09B2D87C387267E01"/>
        <xdr:cNvPicPr>
          <a:picLocks noChangeAspect="1"/>
        </xdr:cNvPicPr>
      </xdr:nvPicPr>
      <xdr:blipFill>
        <a:blip r:embed="rId228"/>
        <a:stretch>
          <a:fillRect/>
        </a:stretch>
      </xdr:blipFill>
      <xdr:spPr>
        <a:xfrm>
          <a:off x="15605125" y="627659400"/>
          <a:ext cx="1228725" cy="1270000"/>
        </a:xfrm>
        <a:prstGeom prst="rect">
          <a:avLst/>
        </a:prstGeom>
      </xdr:spPr>
    </xdr:pic>
  </etc:cellImage>
  <etc:cellImage>
    <xdr:pic>
      <xdr:nvPicPr>
        <xdr:cNvPr id="886" name="ID_240B6729A46D4ACF8EB1D8F902BE7C93"/>
        <xdr:cNvPicPr>
          <a:picLocks noChangeAspect="1"/>
        </xdr:cNvPicPr>
      </xdr:nvPicPr>
      <xdr:blipFill>
        <a:blip r:embed="rId229"/>
        <a:stretch>
          <a:fillRect/>
        </a:stretch>
      </xdr:blipFill>
      <xdr:spPr>
        <a:xfrm>
          <a:off x="15605125" y="616229400"/>
          <a:ext cx="1228725" cy="1270000"/>
        </a:xfrm>
        <a:prstGeom prst="rect">
          <a:avLst/>
        </a:prstGeom>
      </xdr:spPr>
    </xdr:pic>
  </etc:cellImage>
  <etc:cellImage>
    <xdr:pic>
      <xdr:nvPicPr>
        <xdr:cNvPr id="25" name="ID_3C95CCBEBF7C43F597201F1500CA2478"/>
        <xdr:cNvPicPr>
          <a:picLocks noChangeAspect="1"/>
        </xdr:cNvPicPr>
      </xdr:nvPicPr>
      <xdr:blipFill>
        <a:blip r:embed="rId230"/>
        <a:stretch>
          <a:fillRect/>
        </a:stretch>
      </xdr:blipFill>
      <xdr:spPr>
        <a:xfrm>
          <a:off x="15605125" y="625119400"/>
          <a:ext cx="1228725" cy="1270000"/>
        </a:xfrm>
        <a:prstGeom prst="rect">
          <a:avLst/>
        </a:prstGeom>
      </xdr:spPr>
    </xdr:pic>
  </etc:cellImage>
  <etc:cellImage>
    <xdr:pic>
      <xdr:nvPicPr>
        <xdr:cNvPr id="22" name="ID_D287F6164A8A4698871FBB73B23F9EAF"/>
        <xdr:cNvPicPr>
          <a:picLocks noChangeAspect="1"/>
        </xdr:cNvPicPr>
      </xdr:nvPicPr>
      <xdr:blipFill>
        <a:blip r:embed="rId231"/>
        <a:stretch>
          <a:fillRect/>
        </a:stretch>
      </xdr:blipFill>
      <xdr:spPr>
        <a:xfrm>
          <a:off x="15605125" y="617499400"/>
          <a:ext cx="1228725" cy="1270000"/>
        </a:xfrm>
        <a:prstGeom prst="rect">
          <a:avLst/>
        </a:prstGeom>
      </xdr:spPr>
    </xdr:pic>
  </etc:cellImage>
  <etc:cellImage>
    <xdr:pic>
      <xdr:nvPicPr>
        <xdr:cNvPr id="43" name="ID_AD3FFC5D26984D29AFB1F0FB6FD528F6"/>
        <xdr:cNvPicPr>
          <a:picLocks noChangeAspect="1"/>
        </xdr:cNvPicPr>
      </xdr:nvPicPr>
      <xdr:blipFill>
        <a:blip r:embed="rId232"/>
        <a:stretch>
          <a:fillRect/>
        </a:stretch>
      </xdr:blipFill>
      <xdr:spPr>
        <a:xfrm>
          <a:off x="17882870" y="12979400"/>
          <a:ext cx="1257300" cy="1270000"/>
        </a:xfrm>
        <a:prstGeom prst="rect">
          <a:avLst/>
        </a:prstGeom>
      </xdr:spPr>
    </xdr:pic>
  </etc:cellImage>
  <etc:cellImage>
    <xdr:pic>
      <xdr:nvPicPr>
        <xdr:cNvPr id="33" name="ID_84FC7FA35A3A442DB2E7C72046DCAC3B"/>
        <xdr:cNvPicPr>
          <a:picLocks noChangeAspect="1"/>
        </xdr:cNvPicPr>
      </xdr:nvPicPr>
      <xdr:blipFill>
        <a:blip r:embed="rId233"/>
        <a:stretch>
          <a:fillRect/>
        </a:stretch>
      </xdr:blipFill>
      <xdr:spPr>
        <a:xfrm>
          <a:off x="17882870" y="14249400"/>
          <a:ext cx="1257300" cy="1270000"/>
        </a:xfrm>
        <a:prstGeom prst="rect">
          <a:avLst/>
        </a:prstGeom>
      </xdr:spPr>
    </xdr:pic>
  </etc:cellImage>
  <etc:cellImage>
    <xdr:pic>
      <xdr:nvPicPr>
        <xdr:cNvPr id="20" name="ID_4D5EAF53C57C46D6B4EA4E07445C0C9C"/>
        <xdr:cNvPicPr>
          <a:picLocks noChangeAspect="1"/>
        </xdr:cNvPicPr>
      </xdr:nvPicPr>
      <xdr:blipFill>
        <a:blip r:embed="rId160"/>
        <a:stretch>
          <a:fillRect/>
        </a:stretch>
      </xdr:blipFill>
      <xdr:spPr>
        <a:xfrm>
          <a:off x="17882870" y="6629400"/>
          <a:ext cx="1257300" cy="1270000"/>
        </a:xfrm>
        <a:prstGeom prst="rect">
          <a:avLst/>
        </a:prstGeom>
      </xdr:spPr>
    </xdr:pic>
  </etc:cellImage>
  <etc:cellImage>
    <xdr:pic>
      <xdr:nvPicPr>
        <xdr:cNvPr id="41" name="ID_3C8EB49B28044C278E20D9AF9605BBA5"/>
        <xdr:cNvPicPr>
          <a:picLocks noChangeAspect="1"/>
        </xdr:cNvPicPr>
      </xdr:nvPicPr>
      <xdr:blipFill>
        <a:blip r:embed="rId234"/>
        <a:stretch>
          <a:fillRect/>
        </a:stretch>
      </xdr:blipFill>
      <xdr:spPr>
        <a:xfrm>
          <a:off x="15605125" y="623849400"/>
          <a:ext cx="1228725" cy="1270000"/>
        </a:xfrm>
        <a:prstGeom prst="rect">
          <a:avLst/>
        </a:prstGeom>
      </xdr:spPr>
    </xdr:pic>
  </etc:cellImage>
  <etc:cellImage>
    <xdr:pic>
      <xdr:nvPicPr>
        <xdr:cNvPr id="39" name="ID_56D3EC6605D5419D9C34C1B89C87E4D2"/>
        <xdr:cNvPicPr>
          <a:picLocks noChangeAspect="1"/>
        </xdr:cNvPicPr>
      </xdr:nvPicPr>
      <xdr:blipFill>
        <a:blip r:embed="rId235"/>
        <a:stretch>
          <a:fillRect/>
        </a:stretch>
      </xdr:blipFill>
      <xdr:spPr>
        <a:xfrm>
          <a:off x="15605125" y="622579400"/>
          <a:ext cx="1228725" cy="1270000"/>
        </a:xfrm>
        <a:prstGeom prst="rect">
          <a:avLst/>
        </a:prstGeom>
      </xdr:spPr>
    </xdr:pic>
  </etc:cellImage>
  <etc:cellImage>
    <xdr:pic>
      <xdr:nvPicPr>
        <xdr:cNvPr id="701" name="ID_A58A643B5F2042D299320966912E9B3A"/>
        <xdr:cNvPicPr>
          <a:picLocks noChangeAspect="1"/>
        </xdr:cNvPicPr>
      </xdr:nvPicPr>
      <xdr:blipFill>
        <a:blip r:embed="rId154"/>
        <a:stretch>
          <a:fillRect/>
        </a:stretch>
      </xdr:blipFill>
      <xdr:spPr>
        <a:xfrm>
          <a:off x="9829800" y="443391925"/>
          <a:ext cx="1219200" cy="1270000"/>
        </a:xfrm>
        <a:prstGeom prst="rect">
          <a:avLst/>
        </a:prstGeom>
      </xdr:spPr>
    </xdr:pic>
  </etc:cellImage>
  <etc:cellImage>
    <xdr:pic>
      <xdr:nvPicPr>
        <xdr:cNvPr id="31" name="ID_D51FCA2FFBE54DAB88397739721D977C"/>
        <xdr:cNvPicPr>
          <a:picLocks noChangeAspect="1"/>
        </xdr:cNvPicPr>
      </xdr:nvPicPr>
      <xdr:blipFill>
        <a:blip r:embed="rId236"/>
        <a:stretch>
          <a:fillRect/>
        </a:stretch>
      </xdr:blipFill>
      <xdr:spPr>
        <a:xfrm>
          <a:off x="15605125" y="620039400"/>
          <a:ext cx="1228725" cy="1270000"/>
        </a:xfrm>
        <a:prstGeom prst="rect">
          <a:avLst/>
        </a:prstGeom>
      </xdr:spPr>
    </xdr:pic>
  </etc:cellImage>
</etc:cellImages>
</file>

<file path=xl/sharedStrings.xml><?xml version="1.0" encoding="utf-8"?>
<sst xmlns="http://schemas.openxmlformats.org/spreadsheetml/2006/main" count="34266" uniqueCount="26222">
  <si>
    <t>序号</t>
  </si>
  <si>
    <t>近一年新书书号</t>
  </si>
  <si>
    <t>书名</t>
  </si>
  <si>
    <t>书号</t>
  </si>
  <si>
    <t>作者</t>
  </si>
  <si>
    <t>定价</t>
  </si>
  <si>
    <t>配套资源</t>
  </si>
  <si>
    <t>十一五国规</t>
  </si>
  <si>
    <t>十二五国规</t>
  </si>
  <si>
    <t>十四五国规</t>
  </si>
  <si>
    <t>印次出版日期</t>
  </si>
  <si>
    <t>备注</t>
  </si>
  <si>
    <t>本书特色</t>
  </si>
  <si>
    <t>ISBN</t>
  </si>
  <si>
    <t>链接</t>
  </si>
  <si>
    <t>研究生教材</t>
  </si>
  <si>
    <t>研究生教材&gt;机电类</t>
  </si>
  <si>
    <t>高等机构学</t>
  </si>
  <si>
    <t>52299</t>
  </si>
  <si>
    <t>张春林</t>
  </si>
  <si>
    <t>电子课件</t>
  </si>
  <si>
    <t>978-7-111-52299-7</t>
  </si>
  <si>
    <t>http://www.cmpedu.com/books/book/2051961.htm</t>
  </si>
  <si>
    <t>电力电子系统建模及控制</t>
  </si>
  <si>
    <t>17765</t>
  </si>
  <si>
    <t>徐德鸿</t>
  </si>
  <si>
    <t>7-111-17765-7/TM.1404课</t>
  </si>
  <si>
    <t>http://www.cmpedu.com/books/book/2066942.htm</t>
  </si>
  <si>
    <t>电接触理论及应用</t>
  </si>
  <si>
    <t>73008</t>
  </si>
  <si>
    <t>荣命哲 杨飞</t>
  </si>
  <si>
    <t>978-7-111-73008-8</t>
  </si>
  <si>
    <t>http://www.cmpedu.com/books/book/5606919.htm</t>
  </si>
  <si>
    <t>76538</t>
  </si>
  <si>
    <t>宽禁带功率半导体器件建模与应用</t>
  </si>
  <si>
    <t>肖龙</t>
  </si>
  <si>
    <t>978-7-111-76538-7</t>
  </si>
  <si>
    <t>http://www.cmpedu.com/books/book/5608614.htm</t>
  </si>
  <si>
    <t>三自由度永磁球形电动机</t>
  </si>
  <si>
    <t>72307</t>
  </si>
  <si>
    <t>王群京 李国丽</t>
  </si>
  <si>
    <t>978-7-111-72307-3</t>
  </si>
  <si>
    <t>http://www.cmpedu.com/books/book/5606549.htm</t>
  </si>
  <si>
    <t>机械故障诊断的复杂性理论与方法</t>
  </si>
  <si>
    <t>73087</t>
  </si>
  <si>
    <t>郑近德 潘海洋 童靳于</t>
  </si>
  <si>
    <t>978-7-111-73087-3</t>
  </si>
  <si>
    <t>http://www.cmpedu.com/books/book/5606773.htm</t>
  </si>
  <si>
    <t>78818</t>
  </si>
  <si>
    <t>润滑可靠性建模理论及应用</t>
  </si>
  <si>
    <t>陶友瑞 裴佳星 吴淼杰 段书用</t>
  </si>
  <si>
    <t>978-7-111-78818-8</t>
  </si>
  <si>
    <t>http://www.cmpedu.com/books/book/5609763.htm</t>
  </si>
  <si>
    <t>研究生教材&gt;土建类</t>
  </si>
  <si>
    <t>79070</t>
  </si>
  <si>
    <t>ABAQUS建筑结构防灾减灾分析实例教程</t>
  </si>
  <si>
    <t>钱凯</t>
  </si>
  <si>
    <t>978-7-111-79070-9</t>
  </si>
  <si>
    <t>http://www.cmpedu.com/books/book/5609833.htm</t>
  </si>
  <si>
    <t>77595</t>
  </si>
  <si>
    <t>ABAQUS结构非线性分析实例教程</t>
  </si>
  <si>
    <t>丁发兴 余志武</t>
  </si>
  <si>
    <t>978-7-111-77595-9</t>
  </si>
  <si>
    <t>http://www.cmpedu.com/books/book/5609116.htm</t>
  </si>
  <si>
    <t>77325</t>
  </si>
  <si>
    <t>地铁全寿命周期安全风险智能分析、诊断及应用</t>
  </si>
  <si>
    <t>周诚 王帆 方琦</t>
  </si>
  <si>
    <t>“十四五”时期国家重点出版物出版专项规划项目</t>
  </si>
  <si>
    <t>978-7-111-77325-2</t>
  </si>
  <si>
    <t>http://www.cmpedu.com/books/book/5608926.htm</t>
  </si>
  <si>
    <t>建设项目全过程造价管理</t>
  </si>
  <si>
    <t>69313</t>
  </si>
  <si>
    <t>李海凌 项勇</t>
  </si>
  <si>
    <t>978-7-111-69313-0</t>
  </si>
  <si>
    <t>http://www.cmpedu.com/books/book/5605070.htm</t>
  </si>
  <si>
    <t>有限元方法与MATLAB程序设计</t>
  </si>
  <si>
    <t>72309</t>
  </si>
  <si>
    <t>周克民 李霞 吴俊超</t>
  </si>
  <si>
    <t>电子课件、习题答案</t>
  </si>
  <si>
    <t>978-7-111-72309-7</t>
  </si>
  <si>
    <t>http://www.cmpedu.com/books/book/5606600.htm</t>
  </si>
  <si>
    <t>结构动力学（第2版）</t>
  </si>
  <si>
    <t>68793</t>
  </si>
  <si>
    <t>刘晶波 杜修力</t>
  </si>
  <si>
    <t>电子课件、习题解答、其他资源</t>
  </si>
  <si>
    <t>“十三五”国家重点出版物出版规划项目</t>
  </si>
  <si>
    <t>978-7-111-68793-1</t>
  </si>
  <si>
    <t>http://www.cmpedu.com/books/book/5605073.htm</t>
  </si>
  <si>
    <t>页岩多尺度各向异性力学行为</t>
  </si>
  <si>
    <t>76031</t>
  </si>
  <si>
    <t>李英杰 王炳乾 张亮</t>
  </si>
  <si>
    <t>978-7-111-76031-3</t>
  </si>
  <si>
    <t>http://www.cmpedu.com/books/book/5608395.htm</t>
  </si>
  <si>
    <t>岩土弹塑性力学（第2版）</t>
  </si>
  <si>
    <t>74934</t>
  </si>
  <si>
    <t>吕玺琳 等</t>
  </si>
  <si>
    <t>授课PPT、二维码、大纲、动画、视频、计算小程序、习题答案</t>
  </si>
  <si>
    <t>“十三五”国家重点出版物出版规划项目\新形态教材</t>
  </si>
  <si>
    <t>978-7-111-74934-9</t>
  </si>
  <si>
    <t>http://www.cmpedu.com/books/book/5607663.htm</t>
  </si>
  <si>
    <t>79094</t>
  </si>
  <si>
    <t>桥梁结构随机振动</t>
  </si>
  <si>
    <t>苏成   冼剑华</t>
  </si>
  <si>
    <t>978-7-111-79094-5</t>
  </si>
  <si>
    <t>http://www.cmpedu.com/books/book/5609951.htm</t>
  </si>
  <si>
    <t>传统风格建筑组合框架抗震性能及设计方法</t>
  </si>
  <si>
    <t>72418</t>
  </si>
  <si>
    <t>薛建阳 翟磊 戚亮杰</t>
  </si>
  <si>
    <t>978-7-111-72418-6</t>
  </si>
  <si>
    <t>http://www.cmpedu.com/books/book/5606782.htm</t>
  </si>
  <si>
    <t>研究生教材&gt;计算机类</t>
  </si>
  <si>
    <t>76447</t>
  </si>
  <si>
    <t>高级算法</t>
  </si>
  <si>
    <t>林海</t>
  </si>
  <si>
    <t>电子课件、微课视频、大纲、试卷及答案、MOOC(B站)</t>
  </si>
  <si>
    <t>978-7-111-76447-2</t>
  </si>
  <si>
    <t>http://www.cmpedu.com/books/book/5608710.htm</t>
  </si>
  <si>
    <t>图计算技术：深入理解图计算架构、系统和应用</t>
  </si>
  <si>
    <t>73405</t>
  </si>
  <si>
    <t>张宇</t>
  </si>
  <si>
    <t>978-7-111-73405-5</t>
  </si>
  <si>
    <t>http://www.cmpedu.com/books/book/5607097.htm</t>
  </si>
  <si>
    <t>大数据十讲</t>
  </si>
  <si>
    <t>73681</t>
  </si>
  <si>
    <t>周烜 陈志广</t>
  </si>
  <si>
    <t>978-7-111-73681-3</t>
  </si>
  <si>
    <t>http://www.cmpedu.com/books/book/5607347.htm</t>
  </si>
  <si>
    <t>73516</t>
  </si>
  <si>
    <t>量子计算十讲</t>
  </si>
  <si>
    <t>孙晓明 尚云 李绿周</t>
  </si>
  <si>
    <t>978-7-111-73516-8</t>
  </si>
  <si>
    <t>http://www.cmpedu.com/books/book/5607568.htm</t>
  </si>
  <si>
    <t>信息系统实证研究的20种重要理论与应用Ⅱ</t>
  </si>
  <si>
    <t>74002</t>
  </si>
  <si>
    <t>袁勤俭 杨雨娇 张一涵</t>
  </si>
  <si>
    <t>978-7-111-74002-5</t>
  </si>
  <si>
    <t>http://www.cmpedu.com/books/book/5607222.htm</t>
  </si>
  <si>
    <t>本科教材</t>
  </si>
  <si>
    <t>本科教材&gt;公共课</t>
  </si>
  <si>
    <t>本科教材&gt;公共课&gt;素质课</t>
  </si>
  <si>
    <t>75013</t>
  </si>
  <si>
    <t>职场礼仪</t>
  </si>
  <si>
    <t>李媛媛</t>
  </si>
  <si>
    <t>电子课件、二维码、慕课视频、大纲、延伸阅读、习题答案</t>
  </si>
  <si>
    <t>新形态教材</t>
  </si>
  <si>
    <t>978-7-111-75013-0</t>
  </si>
  <si>
    <t>http://www.cmpedu.com/books/book/5607843.htm</t>
  </si>
  <si>
    <t>高校在校生实用交往技能与礼仪</t>
  </si>
  <si>
    <t>64311</t>
  </si>
  <si>
    <t>刘庆宽</t>
  </si>
  <si>
    <t>978-7-111-64311-1</t>
  </si>
  <si>
    <t>http://www.cmpedu.com/books/book/5601691.htm</t>
  </si>
  <si>
    <t>78661</t>
  </si>
  <si>
    <t>心理与成长：大学生心理健康引航（第2版）</t>
  </si>
  <si>
    <t>贾楠</t>
  </si>
  <si>
    <t>978-7-111-78661-0</t>
  </si>
  <si>
    <t>http://www.cmpedu.com/books/book/5609651.htm</t>
  </si>
  <si>
    <t>现代生物学导论</t>
  </si>
  <si>
    <t>71275</t>
  </si>
  <si>
    <t>杨扬</t>
  </si>
  <si>
    <t>课件、视频</t>
  </si>
  <si>
    <t>978-7-111-71275-6</t>
  </si>
  <si>
    <t>http://www.cmpedu.com/books/book/5606177.htm</t>
  </si>
  <si>
    <t>军事理论与技能训练教程</t>
  </si>
  <si>
    <t>47726</t>
  </si>
  <si>
    <t>王英杰</t>
  </si>
  <si>
    <t>978-7-111-47726-6</t>
  </si>
  <si>
    <t>http://www.cmpedu.com/books/book/2035102.htm</t>
  </si>
  <si>
    <t>78305</t>
  </si>
  <si>
    <t>高等学校实验室安全教育</t>
  </si>
  <si>
    <t>陈余</t>
  </si>
  <si>
    <t>多媒体课件、教案、题库及考试软件</t>
  </si>
  <si>
    <t>978-7-111-78305-3</t>
  </si>
  <si>
    <t>http://www.cmpedu.com/books/book/5609432.htm</t>
  </si>
  <si>
    <t>大学语文教程</t>
  </si>
  <si>
    <t>58320</t>
  </si>
  <si>
    <t>孔琦 编著</t>
  </si>
  <si>
    <t>978-7-111-58320-2</t>
  </si>
  <si>
    <t>http://www.cmpedu.com/books/book/5605347.htm</t>
  </si>
  <si>
    <t>中文沟通与写作（第2版）</t>
  </si>
  <si>
    <t>68967</t>
  </si>
  <si>
    <t>王用源</t>
  </si>
  <si>
    <t>电子课件、大纲</t>
  </si>
  <si>
    <t/>
  </si>
  <si>
    <t>978-7-111-68967-6</t>
  </si>
  <si>
    <t>http://www.cmpedu.com/books/book/5604948.htm</t>
  </si>
  <si>
    <t>本科教材&gt;公共课&gt;创新与创业</t>
  </si>
  <si>
    <t>如何教创业：基于实践的百森教学法（第二卷）</t>
  </si>
  <si>
    <t>72628</t>
  </si>
  <si>
    <r>
      <rPr>
        <sz val="11"/>
        <color rgb="FF000000"/>
        <rFont val="宋体"/>
        <charset val="134"/>
      </rPr>
      <t>[美]海迪</t>
    </r>
    <r>
      <rPr>
        <sz val="11"/>
        <color rgb="FF000000"/>
        <rFont val="宋体"/>
        <charset val="0"/>
      </rPr>
      <t>·M.</t>
    </r>
    <r>
      <rPr>
        <sz val="11"/>
        <color rgb="FF000000"/>
        <rFont val="宋体"/>
        <charset val="134"/>
      </rPr>
      <t>内克（</t>
    </r>
    <r>
      <rPr>
        <sz val="11"/>
        <color rgb="FF000000"/>
        <rFont val="宋体"/>
        <charset val="0"/>
      </rPr>
      <t>Heidi M. Neck</t>
    </r>
    <r>
      <rPr>
        <sz val="11"/>
        <color rgb="FF000000"/>
        <rFont val="宋体"/>
        <charset val="134"/>
      </rPr>
      <t>）等著</t>
    </r>
  </si>
  <si>
    <t>978-7-111-72628-9</t>
  </si>
  <si>
    <t>http://www.cmpedu.com/books/book/5606892.htm</t>
  </si>
  <si>
    <t>商业计划书案例：从创新创业大赛到创业实战</t>
  </si>
  <si>
    <t>69399</t>
  </si>
  <si>
    <t>邓立治 邓张升 唐雨歆</t>
  </si>
  <si>
    <t>978-7-111-69399-4</t>
  </si>
  <si>
    <t>http://www.cmpedu.com/books/book/5605037.htm</t>
  </si>
  <si>
    <t>77304</t>
  </si>
  <si>
    <t>商业计划书：原理、演示与案例（第3版）</t>
  </si>
  <si>
    <t>邓立治</t>
  </si>
  <si>
    <t>十四五</t>
  </si>
  <si>
    <t>“十四五”普通高等教育本科国家级规划教材</t>
  </si>
  <si>
    <t>978-7-111-77304-7</t>
  </si>
  <si>
    <t>http://www.cmpedu.com/books/book/5609096.htm</t>
  </si>
  <si>
    <t>76704</t>
  </si>
  <si>
    <t>创新思维与创业实战</t>
  </si>
  <si>
    <t>顾颖 王莉芳</t>
  </si>
  <si>
    <t>978-7-111-76704-6</t>
  </si>
  <si>
    <t>http://www.cmpedu.com/books/book/5608823.htm</t>
  </si>
  <si>
    <t>创新思维与方法（第2版）</t>
  </si>
  <si>
    <t>72738</t>
  </si>
  <si>
    <t>杜存臣 胡燕 周苏 等编著</t>
  </si>
  <si>
    <t>电子课件、习题集、教学进度表、实验与思考</t>
  </si>
  <si>
    <t>978-7-111-72738-5</t>
  </si>
  <si>
    <t>http://www.cmpedu.com/books/book/5606679.htm</t>
  </si>
  <si>
    <t>创新思维与创新方法</t>
  </si>
  <si>
    <t>63064</t>
  </si>
  <si>
    <t>罗玲玲 武青艳 代岩岩</t>
  </si>
  <si>
    <t>978-7-111-63064-7</t>
  </si>
  <si>
    <t>http://www.cmpedu.com/books/book/5600585.htm</t>
  </si>
  <si>
    <t>75953</t>
  </si>
  <si>
    <t>可拓创新思维及训练 第2版</t>
  </si>
  <si>
    <t>李兴森 张玲玲</t>
  </si>
  <si>
    <t>978-7-111-75953-9</t>
  </si>
  <si>
    <t>http://www.cmpedu.com/books/book/5610212.htm</t>
  </si>
  <si>
    <t>创新实践教育通识——大学生如何启动创造性项目</t>
  </si>
  <si>
    <t>76330</t>
  </si>
  <si>
    <t>吴迪</t>
  </si>
  <si>
    <t>978-7-111-76330-7</t>
  </si>
  <si>
    <t>http://www.cmpedu.com/books/book/5608478.htm</t>
  </si>
  <si>
    <t>创新工程实践</t>
  </si>
  <si>
    <t>65940</t>
  </si>
  <si>
    <t>张海霞 等 著</t>
  </si>
  <si>
    <t>978-7-111-65940-2</t>
  </si>
  <si>
    <t>http://www.cmpedu.com/books/book/5602613.htm</t>
  </si>
  <si>
    <t>79310</t>
  </si>
  <si>
    <t>创新创业基础PBL教程：理论与实践</t>
  </si>
  <si>
    <t>王学义  杨琰华</t>
  </si>
  <si>
    <t>978-7-111-79310-6</t>
  </si>
  <si>
    <t>http://www.cmpedu.com/books/book/5610016.htm</t>
  </si>
  <si>
    <t>77746</t>
  </si>
  <si>
    <t>创新创业基础（第2版）</t>
  </si>
  <si>
    <t>刘志阳 林嵩 路江涌</t>
  </si>
  <si>
    <t>978-7-111-77746-5</t>
  </si>
  <si>
    <t>http://www.cmpedu.com/books/book/5609231.htm</t>
  </si>
  <si>
    <t>创新创业创青春（第2版）</t>
  </si>
  <si>
    <t>70905</t>
  </si>
  <si>
    <t>苗苗 沈火明</t>
  </si>
  <si>
    <t>二维码</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</si>
  <si>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国家重点出版物出版规划项目</t>
    </r>
  </si>
  <si>
    <t>978-7-111-70905-3</t>
  </si>
  <si>
    <t>http://www.cmpedu.com/books/book/5606075.htm</t>
  </si>
  <si>
    <t>创新创业课程 教与学</t>
  </si>
  <si>
    <t>63431</t>
  </si>
  <si>
    <t>谢强 韦衡冰</t>
  </si>
  <si>
    <t>978-7-111-63431-7</t>
  </si>
  <si>
    <t>http://www.cmpedu.com/books/book/5600567.htm</t>
  </si>
  <si>
    <t>创新创业实战教程</t>
  </si>
  <si>
    <t>67398</t>
  </si>
  <si>
    <t>丁斌</t>
  </si>
  <si>
    <t>978-7-111-67398-9</t>
  </si>
  <si>
    <t>http://www.cmpedu.com/books/book/5604249.htm</t>
  </si>
  <si>
    <t>创新创业典型案例分析</t>
  </si>
  <si>
    <t>70776</t>
  </si>
  <si>
    <t>陈建校</t>
  </si>
  <si>
    <t>978-7-111-70776-9</t>
  </si>
  <si>
    <t>http://www.cmpedu.com/books/book/5605695.htm</t>
  </si>
  <si>
    <t>创业研究前沿：问题、理论与方法</t>
  </si>
  <si>
    <t>70715</t>
  </si>
  <si>
    <t>杨俊 朱沆 于晓宇</t>
  </si>
  <si>
    <t>978-7-111-70715-8</t>
  </si>
  <si>
    <t>http://www.cmpedu.com/books/book/5605668.htm</t>
  </si>
  <si>
    <t>社会创业：理论与实践（第2版）</t>
  </si>
  <si>
    <t>75399</t>
  </si>
  <si>
    <r>
      <rPr>
        <sz val="11"/>
        <color rgb="FF000000"/>
        <rFont val="宋体"/>
        <charset val="0"/>
      </rPr>
      <t>[</t>
    </r>
    <r>
      <rPr>
        <sz val="11"/>
        <color rgb="FF000000"/>
        <rFont val="宋体"/>
        <charset val="134"/>
      </rPr>
      <t>加拿大</t>
    </r>
    <r>
      <rPr>
        <sz val="11"/>
        <color rgb="FF000000"/>
        <rFont val="宋体"/>
        <charset val="0"/>
      </rPr>
      <t>]</t>
    </r>
    <r>
      <rPr>
        <sz val="11"/>
        <color rgb="FF000000"/>
        <rFont val="宋体"/>
        <charset val="134"/>
      </rPr>
      <t>斯晓夫</t>
    </r>
    <r>
      <rPr>
        <sz val="11"/>
        <color rgb="FF000000"/>
        <rFont val="宋体"/>
        <charset val="0"/>
      </rPr>
      <t xml:space="preserve"> [</t>
    </r>
    <r>
      <rPr>
        <sz val="11"/>
        <color rgb="FF000000"/>
        <rFont val="宋体"/>
        <charset val="134"/>
      </rPr>
      <t>中</t>
    </r>
    <r>
      <rPr>
        <sz val="11"/>
        <color rgb="FF000000"/>
        <rFont val="宋体"/>
        <charset val="0"/>
      </rPr>
      <t>]</t>
    </r>
    <r>
      <rPr>
        <sz val="11"/>
        <color rgb="FF000000"/>
        <rFont val="宋体"/>
        <charset val="134"/>
      </rPr>
      <t>刘志阳</t>
    </r>
    <r>
      <rPr>
        <sz val="11"/>
        <color rgb="FF000000"/>
        <rFont val="宋体"/>
        <charset val="0"/>
      </rPr>
      <t xml:space="preserve"> </t>
    </r>
    <r>
      <rPr>
        <sz val="11"/>
        <color rgb="FF000000"/>
        <rFont val="宋体"/>
        <charset val="134"/>
      </rPr>
      <t>林嵩</t>
    </r>
    <r>
      <rPr>
        <sz val="11"/>
        <color rgb="FF000000"/>
        <rFont val="宋体"/>
        <charset val="0"/>
      </rPr>
      <t xml:space="preserve"> </t>
    </r>
    <r>
      <rPr>
        <sz val="11"/>
        <color rgb="FF000000"/>
        <rFont val="宋体"/>
        <charset val="134"/>
      </rPr>
      <t>汪忠</t>
    </r>
  </si>
  <si>
    <t>978-7-111-75399-5</t>
  </si>
  <si>
    <t>http://www.cmpedu.com/books/book/5607976.htm</t>
  </si>
  <si>
    <t>数字创业</t>
  </si>
  <si>
    <t>75837</t>
  </si>
  <si>
    <t>李雪灵 王冲 蔡莉</t>
  </si>
  <si>
    <t>978-7-111-75837-2</t>
  </si>
  <si>
    <t>http://www.cmpedu.com/books/book/5608296.htm</t>
  </si>
  <si>
    <t>创业财务管理</t>
  </si>
  <si>
    <t>66602</t>
  </si>
  <si>
    <t>袁凤林 编著</t>
  </si>
  <si>
    <t>978-7-111-66602-8</t>
  </si>
  <si>
    <t>http://www.cmpedu.com/books/book/5603443.htm</t>
  </si>
  <si>
    <t>76200</t>
  </si>
  <si>
    <t>创业管理（第6版）</t>
  </si>
  <si>
    <t>张玉利 薛红志 陈寒松 李华晶</t>
  </si>
  <si>
    <t>十一五</t>
  </si>
  <si>
    <t>十二五</t>
  </si>
  <si>
    <t>首届全国教材建设奖一等奖/“十四五”普通高等教育本科国家级规划教材</t>
  </si>
  <si>
    <t>本书特色：
★全国优秀教材一等奖
★国家级精品课程和精品视频公开课教材。
★“十二五”普通高等教育本科国家级规划教材
★教育部普通高等教育精品教材。</t>
  </si>
  <si>
    <t>978-7-111-76200-3</t>
  </si>
  <si>
    <t>http://www.cmpedu.com/books/book/5608509.htm</t>
  </si>
  <si>
    <t>创业基础</t>
  </si>
  <si>
    <t>69361</t>
  </si>
  <si>
    <t>栗继祖</t>
  </si>
  <si>
    <t>978-7-111-69361-1</t>
  </si>
  <si>
    <t>http://www.cmpedu.com/books/book/5605102.htm</t>
  </si>
  <si>
    <t>创新创业基础</t>
  </si>
  <si>
    <t>54164</t>
  </si>
  <si>
    <t>孙洪义</t>
  </si>
  <si>
    <t>978-7-111-54164-6</t>
  </si>
  <si>
    <t>http://www.cmpedu.com/books/book/2054066.htm</t>
  </si>
  <si>
    <t>数字时代组织转型与公司创业前沿文献研究</t>
  </si>
  <si>
    <t>72449</t>
  </si>
  <si>
    <t>田莉 周冬梅 李雪灵</t>
  </si>
  <si>
    <t>978-7-111-72449-0</t>
  </si>
  <si>
    <t>http://www.cmpedu.com/books/book/5606586.htm</t>
  </si>
  <si>
    <t>创业设计与实务</t>
  </si>
  <si>
    <t>52964</t>
  </si>
  <si>
    <t>杨芳</t>
  </si>
  <si>
    <t>978-7-111-52964-4</t>
  </si>
  <si>
    <t>http://www.cmpedu.com/books/book/2052834.htm</t>
  </si>
  <si>
    <t>社会创业学：社会创业思维·过程·实践</t>
  </si>
  <si>
    <t>69526</t>
  </si>
  <si>
    <t>魏拴成 王晶 葛凤 曹扬 编著</t>
  </si>
  <si>
    <t>电子课件、习题解答、教案大纲、其他资源</t>
  </si>
  <si>
    <t>978-7-111-69526-4</t>
  </si>
  <si>
    <t>http://www.cmpedu.com/books/book/5605253.htm</t>
  </si>
  <si>
    <t>社会创业：理论与实践</t>
  </si>
  <si>
    <t>61933</t>
  </si>
  <si>
    <t>[加]斯晓夫 刘志阳 林嵩 吕力等</t>
  </si>
  <si>
    <t>978-7-111-61933-8</t>
  </si>
  <si>
    <t>http://www.cmpedu.com/books/book/5585565.htm</t>
  </si>
  <si>
    <t>73277</t>
  </si>
  <si>
    <t>大学生就业指导（第4版）</t>
  </si>
  <si>
    <t>竺照轩 许鲁挺</t>
  </si>
  <si>
    <t>978-7-111-73277-8</t>
  </si>
  <si>
    <t>http://www.cmpedu.com/books/book/5606888.htm</t>
  </si>
  <si>
    <t>大学生创业启程（第2版）</t>
  </si>
  <si>
    <t>61937</t>
  </si>
  <si>
    <t>丁忠明</t>
  </si>
  <si>
    <t>978-7-111-61937-6</t>
  </si>
  <si>
    <t>http://www.cmpedu.com/books/book/5585564.htm</t>
  </si>
  <si>
    <t>73590</t>
  </si>
  <si>
    <t>大学生创新创业基础（第2版）</t>
  </si>
  <si>
    <t>李国强,刘君</t>
  </si>
  <si>
    <t>978-7-111-73590-8</t>
  </si>
  <si>
    <t>http://www.cmpedu.com/books/book/5607062.htm</t>
  </si>
  <si>
    <t>大学生创新创业法律实务教程</t>
  </si>
  <si>
    <t>70527</t>
  </si>
  <si>
    <t>段海风 廖芳</t>
  </si>
  <si>
    <t>978-7-111-70527-7</t>
  </si>
  <si>
    <t>http://www.cmpedu.com/books/book/5605780.htm</t>
  </si>
  <si>
    <t>创新与创业管理</t>
  </si>
  <si>
    <t>50972</t>
  </si>
  <si>
    <t>王延荣</t>
  </si>
  <si>
    <t>978-7-111-50972-1</t>
  </si>
  <si>
    <t>http://www.cmpedu.com/books/book/2064617.htm</t>
  </si>
  <si>
    <t>职业规划与成功素质训练（第2版）</t>
  </si>
  <si>
    <t>58703</t>
  </si>
  <si>
    <t>阚雅玲</t>
  </si>
  <si>
    <t>978-7-111-58703-3</t>
  </si>
  <si>
    <t>http://www.cmpedu.com/books/book/2065307.htm</t>
  </si>
  <si>
    <t>青少年社会工作</t>
  </si>
  <si>
    <t>44319</t>
  </si>
  <si>
    <t>李楠</t>
  </si>
  <si>
    <t>978-7-111-44319-3</t>
  </si>
  <si>
    <t>http://www.cmpedu.com/books/book/2024922.htm</t>
  </si>
  <si>
    <t>本科教材&gt;公共课&gt;文献检索与论文写作</t>
  </si>
  <si>
    <t>74930</t>
  </si>
  <si>
    <t>现代文献检索与利用（第2版）</t>
  </si>
  <si>
    <t>饶宗政</t>
  </si>
  <si>
    <t>978-7-111-74930-1</t>
  </si>
  <si>
    <t>http://www.cmpedu.com/books/book/5607822.htm</t>
  </si>
  <si>
    <t>77470</t>
  </si>
  <si>
    <t>信息检索与应用</t>
  </si>
  <si>
    <t>胡小飞 胡媛</t>
  </si>
  <si>
    <t>978-7-111-77470-9</t>
  </si>
  <si>
    <t>http://www.cmpedu.com/books/book/5609068.htm</t>
  </si>
  <si>
    <t>信息资源检索： 理论.技巧.训练（第3版）</t>
  </si>
  <si>
    <t>56370</t>
  </si>
  <si>
    <t>李谋信</t>
  </si>
  <si>
    <t>978-7-111-56370-9</t>
  </si>
  <si>
    <t>http://www.cmpedu.com/books/book/2063041.htm</t>
  </si>
  <si>
    <t>大学生专利文献信息检索与利用</t>
  </si>
  <si>
    <t>33437</t>
  </si>
  <si>
    <t>宋剑祥</t>
  </si>
  <si>
    <t>978-7-111-33437-8</t>
  </si>
  <si>
    <t>http://www.cmpedu.com/books/book/168558.htm</t>
  </si>
  <si>
    <t>文献检索与科技论文写作入门</t>
  </si>
  <si>
    <t>60712</t>
  </si>
  <si>
    <t>王红军</t>
  </si>
  <si>
    <t>本书特色：
★按照专业认证最新要求编写而成。
★本书主要面向理工科大学生，针对其在大学学习阶段涉及的科技论文撰写､毕业设计论文撰写等相关内容提供写作指导和建议，也针对其在研究生学习阶段会涉及的开题报告和学位论文撰写､科技论文撰写等相关内容提供参考。
★ 本书的编写特色是结构清晰､由浅入深､循序渐进､简单实用，方便教师教学与学生阅读。</t>
  </si>
  <si>
    <t>978-7-111-60712-0</t>
  </si>
  <si>
    <t>http://www.cmpedu.com/books/book/5529822.htm</t>
  </si>
  <si>
    <t>78718</t>
  </si>
  <si>
    <t>文献检索与论文写作初步</t>
  </si>
  <si>
    <t>梁福军</t>
  </si>
  <si>
    <t>微课视频</t>
  </si>
  <si>
    <t>978-7-111-78718-1</t>
  </si>
  <si>
    <t>http://www.cmpedu.com/books/book/5609855.htm</t>
  </si>
  <si>
    <t>80001</t>
  </si>
  <si>
    <t>AI辅助论文写作实战：从选题到发表的全流程大模型辅助</t>
  </si>
  <si>
    <t>国高教育</t>
  </si>
  <si>
    <t>978-7-111-80001-9</t>
  </si>
  <si>
    <t>http://www.cmpedu.com/books/book/5610567.htm</t>
  </si>
  <si>
    <t>73874</t>
  </si>
  <si>
    <t>专业学位硕士论文写作指南（第4版）</t>
  </si>
  <si>
    <t>978-7-111-73874-9</t>
  </si>
  <si>
    <t>http://www.cmpedu.com/books/book/5607231.htm</t>
  </si>
  <si>
    <t>学术论文写作导论</t>
  </si>
  <si>
    <t>72189</t>
  </si>
  <si>
    <t>周成军 周新年 编著</t>
  </si>
  <si>
    <t>978-7-111-72189-5</t>
  </si>
  <si>
    <t>http://www.cmpedu.com/books/book/5606460.htm</t>
  </si>
  <si>
    <t>科技创新与论文写作（第3版）</t>
  </si>
  <si>
    <t>46791</t>
  </si>
  <si>
    <t>戴起勋</t>
  </si>
  <si>
    <t>普通高等教育“十一五”国家级规划教材</t>
  </si>
  <si>
    <t>978-7-111-46791-5</t>
  </si>
  <si>
    <t>http://www.cmpedu.com/books/book/2032264.htm</t>
  </si>
  <si>
    <t>77883</t>
  </si>
  <si>
    <t>科技论文写作（第2版）</t>
  </si>
  <si>
    <t>闫茂德 左磊 杨盼盼 曹雯</t>
  </si>
  <si>
    <t>电子课件、教学大纲、模拟试卷</t>
  </si>
  <si>
    <t>978-7-111-77883-7</t>
  </si>
  <si>
    <t>http://www.cmpedu.com/books/book/5609229.htm</t>
  </si>
  <si>
    <t>如何写论文（第2版）</t>
  </si>
  <si>
    <t>76668</t>
  </si>
  <si>
    <t>刘钧</t>
  </si>
  <si>
    <t>教学课件、大纲、拓展阅读、习题及解答</t>
  </si>
  <si>
    <t>978-7-111-76668-1</t>
  </si>
  <si>
    <t>http://www.cmpedu.com/books/book/5608769.htm</t>
  </si>
  <si>
    <t>79786</t>
  </si>
  <si>
    <t>论文写作简明教程</t>
  </si>
  <si>
    <t>978-7-111-79786-9</t>
  </si>
  <si>
    <t>78684</t>
  </si>
  <si>
    <t>英语科技论文写作</t>
  </si>
  <si>
    <t>二维码、视频</t>
  </si>
  <si>
    <t>978-7-111-78684-9</t>
  </si>
  <si>
    <t>http://www.cmpedu.com/books/book/5610147.htm</t>
  </si>
  <si>
    <t>英语科技论文语法、词汇与修辞 SCI论文实例解析和语病润色248例</t>
  </si>
  <si>
    <t>67354</t>
  </si>
  <si>
    <t>978-7-111-67354-5</t>
  </si>
  <si>
    <t>http://www.cmpedu.com/books/book/5604328.htm</t>
  </si>
  <si>
    <t>本科教材&gt;公共课&gt;化学</t>
  </si>
  <si>
    <t>80528</t>
  </si>
  <si>
    <t>化学：中心科学--化学应用篇（英文影印版·原书第14版）</t>
  </si>
  <si>
    <t>[美]西奥多·L.布朗（Theodore L. Brown）等</t>
  </si>
  <si>
    <t>978-7-111-80528-1</t>
  </si>
  <si>
    <t>http://www.cmpedu.com/books/book/5610704.htm</t>
  </si>
  <si>
    <t>80529</t>
  </si>
  <si>
    <t>化学：中心科学--化学平衡篇（英文影印版·原书第14版）</t>
  </si>
  <si>
    <t>978-7-111-80529-8</t>
  </si>
  <si>
    <t>http://www.cmpedu.com/books/book/5610705.htm</t>
  </si>
  <si>
    <t>80530</t>
  </si>
  <si>
    <t>化学：中心科学--物质结构篇（英文影印版·原书第14版）</t>
  </si>
  <si>
    <t>978-7-111-80530-4</t>
  </si>
  <si>
    <t>http://www.cmpedu.com/books/book/5610706.htm</t>
  </si>
  <si>
    <t>71340</t>
  </si>
  <si>
    <t>化学：中心科学--化学平衡篇（翻译版·原书第14版）</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</si>
  <si>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西奥多</t>
    </r>
    <r>
      <rPr>
        <sz val="11"/>
        <color rgb="FF000000"/>
        <rFont val="宋体"/>
        <charset val="0"/>
      </rPr>
      <t>·L.</t>
    </r>
    <r>
      <rPr>
        <sz val="11"/>
        <color rgb="FF000000"/>
        <rFont val="宋体"/>
        <charset val="134"/>
      </rPr>
      <t>布朗（</t>
    </r>
    <r>
      <rPr>
        <sz val="11"/>
        <color rgb="FF000000"/>
        <rFont val="宋体"/>
        <charset val="0"/>
      </rPr>
      <t>Theodore L. Brown</t>
    </r>
    <r>
      <rPr>
        <sz val="11"/>
        <color rgb="FF000000"/>
        <rFont val="宋体"/>
        <charset val="134"/>
      </rPr>
      <t>）等著</t>
    </r>
  </si>
  <si>
    <t>978-7-111-71340-1</t>
  </si>
  <si>
    <t>http://www.cmpedu.com/books/book/5607148.htm</t>
  </si>
  <si>
    <t>71350</t>
  </si>
  <si>
    <t>化学：中心科学--化学应用篇（翻译版·原书第14版）</t>
  </si>
  <si>
    <t>978-7-111-71350-0</t>
  </si>
  <si>
    <t>http://www.cmpedu.com/books/book/5607147.htm</t>
  </si>
  <si>
    <t>71338</t>
  </si>
  <si>
    <t>化学：中心科学--物质结构篇（翻译版·原书第14版）</t>
  </si>
  <si>
    <t>978-7-111-71338-8</t>
  </si>
  <si>
    <t>http://www.cmpedu.com/books/book/5607149.htm</t>
  </si>
  <si>
    <t>80257</t>
  </si>
  <si>
    <t>工科大学化学（第2版）</t>
  </si>
  <si>
    <t>宿辉</t>
  </si>
  <si>
    <t>电子课件、习题答案、微课视频、试题试卷、教学大纲、思维导图</t>
  </si>
  <si>
    <t>978-7-111-80257-0</t>
  </si>
  <si>
    <t>http://www.cmpedu.com/books/book/5610741.htm</t>
  </si>
  <si>
    <t>分析化学和定量分析（英文版）</t>
  </si>
  <si>
    <t>36726</t>
  </si>
  <si>
    <t>[美]David S.Hage、James R.Carr</t>
  </si>
  <si>
    <t>国外高校优秀教材精选</t>
  </si>
  <si>
    <t>978-7-111-36726-0</t>
  </si>
  <si>
    <t>http://www.cmpedu.com/books/book/2065949.htm</t>
  </si>
  <si>
    <t>无机与分析化学实验</t>
  </si>
  <si>
    <t>48003</t>
  </si>
  <si>
    <t>李荣</t>
  </si>
  <si>
    <t>978-7-111-48003-7</t>
  </si>
  <si>
    <t>http://www.cmpedu.com/books/book/2038187.htm</t>
  </si>
  <si>
    <t>本科教材&gt;公共课&gt;大学物理</t>
  </si>
  <si>
    <t>77359</t>
  </si>
  <si>
    <t>大学生理工专题导读——傅里叶变换及应用</t>
  </si>
  <si>
    <t>[美] J.F.詹姆斯（J.F.James）</t>
  </si>
  <si>
    <t>978-7-111-77359-7</t>
  </si>
  <si>
    <t>http://www.cmpedu.com/books/book/5609123.htm</t>
  </si>
  <si>
    <t>大学生理工专题导读---拉格朗日量和哈密顿量</t>
  </si>
  <si>
    <t>71848</t>
  </si>
  <si>
    <t>[美]帕特里克·哈米尔（Patrick Hamill）</t>
  </si>
  <si>
    <t>习题解答</t>
  </si>
  <si>
    <t>978-7-111-71848-2</t>
  </si>
  <si>
    <t>http://www.cmpedu.com/books/book/5606355.htm</t>
  </si>
  <si>
    <t>大学生理工专题导读---波</t>
  </si>
  <si>
    <t>68697</t>
  </si>
  <si>
    <t>[美]丹尼尔·弗莱施（Daniel Fleisch）等</t>
  </si>
  <si>
    <t>978-7-111-68697-2</t>
  </si>
  <si>
    <t>http://www.cmpedu.com/books/book/5604984.htm</t>
  </si>
  <si>
    <t>大学生理工专题导读---量纲分析</t>
  </si>
  <si>
    <t>65562</t>
  </si>
  <si>
    <t>[美]多恩·S.莱蒙斯（Don S.Lemons）
王瑞 刘艳娜 李亚玲 译</t>
  </si>
  <si>
    <t>978-7-111-65562-6</t>
  </si>
  <si>
    <t>http://www.cmpedu.com/books/book/5602460.htm</t>
  </si>
  <si>
    <t>大学生理工专题导读---地球物理方程</t>
  </si>
  <si>
    <t>72288</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</si>
  <si>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威廉</t>
    </r>
    <r>
      <rPr>
        <sz val="11"/>
        <color rgb="FF000000"/>
        <rFont val="宋体"/>
        <charset val="0"/>
      </rPr>
      <t>·</t>
    </r>
    <r>
      <rPr>
        <sz val="11"/>
        <color rgb="FF000000"/>
        <rFont val="宋体"/>
        <charset val="134"/>
      </rPr>
      <t>劳里（</t>
    </r>
    <r>
      <rPr>
        <sz val="11"/>
        <color rgb="FF000000"/>
        <rFont val="宋体"/>
        <charset val="0"/>
      </rPr>
      <t xml:space="preserve">William Lowrie </t>
    </r>
    <r>
      <rPr>
        <sz val="11"/>
        <color rgb="FF000000"/>
        <rFont val="宋体"/>
        <charset val="134"/>
      </rPr>
      <t>）著</t>
    </r>
  </si>
  <si>
    <t>978-7-111-72288-5</t>
  </si>
  <si>
    <t>http://www.cmpedu.com/books/book/5606584.htm</t>
  </si>
  <si>
    <t>大学生理工专题导读——矢量与张量分析</t>
  </si>
  <si>
    <t>65528</t>
  </si>
  <si>
    <r>
      <rPr>
        <sz val="11"/>
        <color rgb="FF000000"/>
        <rFont val="宋体"/>
        <charset val="0"/>
      </rPr>
      <t>[</t>
    </r>
    <r>
      <rPr>
        <sz val="11"/>
        <color rgb="FF000000"/>
        <rFont val="宋体"/>
        <charset val="134"/>
      </rPr>
      <t>美</t>
    </r>
    <r>
      <rPr>
        <sz val="11"/>
        <color rgb="FF000000"/>
        <rFont val="宋体"/>
        <charset val="0"/>
      </rPr>
      <t xml:space="preserve">] </t>
    </r>
    <r>
      <rPr>
        <sz val="11"/>
        <color rgb="FF000000"/>
        <rFont val="宋体"/>
        <charset val="134"/>
      </rPr>
      <t>丹尼尔</t>
    </r>
    <r>
      <rPr>
        <sz val="11"/>
        <color rgb="FF000000"/>
        <rFont val="宋体"/>
        <charset val="0"/>
      </rPr>
      <t>·A.</t>
    </r>
    <r>
      <rPr>
        <sz val="11"/>
        <color rgb="FF000000"/>
        <rFont val="宋体"/>
        <charset val="134"/>
      </rPr>
      <t>弗莱施（</t>
    </r>
    <r>
      <rPr>
        <sz val="11"/>
        <color rgb="FF000000"/>
        <rFont val="宋体"/>
        <charset val="0"/>
      </rPr>
      <t>Daniel A.Fleisch</t>
    </r>
    <r>
      <rPr>
        <sz val="11"/>
        <color rgb="FF000000"/>
        <rFont val="宋体"/>
        <charset val="134"/>
      </rPr>
      <t>）著</t>
    </r>
  </si>
  <si>
    <t>978-7-111-65528-2</t>
  </si>
  <si>
    <t>http://www.cmpedu.com/books/book/5602461.htm</t>
  </si>
  <si>
    <t>天文学导论实验</t>
  </si>
  <si>
    <t>75592</t>
  </si>
  <si>
    <t>张文昭 高健 张记成</t>
  </si>
  <si>
    <t>978-7-111-75592-0</t>
  </si>
  <si>
    <t>http://www.cmpedu.com/books/book/5608198.htm</t>
  </si>
  <si>
    <t>77206</t>
  </si>
  <si>
    <t>电磁学与近代物理基础教程</t>
  </si>
  <si>
    <t>姜文龙 付艳清 杨中雨</t>
  </si>
  <si>
    <t>电子课件、教案、习题答案</t>
  </si>
  <si>
    <t>978-7-111-77206-4</t>
  </si>
  <si>
    <t>http://www.cmpedu.com/books/book/5608944.htm</t>
  </si>
  <si>
    <t>物理学原理（翻译版 原书第10版）上卷</t>
  </si>
  <si>
    <t>63402</t>
  </si>
  <si>
    <t>[美]吉尔·沃克（Jearl Walker）等</t>
  </si>
  <si>
    <t>978-7-111-63402-7</t>
  </si>
  <si>
    <t>http://www.cmpedu.com/books/book/5604601.htm</t>
  </si>
  <si>
    <t>物理学原理（翻译版 原书第10版）下卷</t>
  </si>
  <si>
    <t>64625</t>
  </si>
  <si>
    <t>978-7-111-64625-9</t>
  </si>
  <si>
    <t>http://www.cmpedu.com/books/book/5604600.htm</t>
  </si>
  <si>
    <t>西尔斯当代大学物理简明教程（英文改编版　原书第13版）</t>
  </si>
  <si>
    <t>69712</t>
  </si>
  <si>
    <t>[美]休·D.杨（Hugh D．Young）等著</t>
  </si>
  <si>
    <t>英文版</t>
  </si>
  <si>
    <t>978-7-111-69712-1</t>
  </si>
  <si>
    <t>http://www.cmpedu.com/books/book/5607111.htm</t>
  </si>
  <si>
    <t>西尔斯当代大学物理（翻译版　原书第13版） 下卷</t>
  </si>
  <si>
    <t>61158</t>
  </si>
  <si>
    <t>[美]休·D.杨（Hugh D.Young）等著</t>
  </si>
  <si>
    <t>978-7-111-61158-5</t>
  </si>
  <si>
    <t>http://www.cmpedu.com/books/book/5601959.htm</t>
  </si>
  <si>
    <t>西尔斯当代大学物理（上册）（英文改编版）</t>
  </si>
  <si>
    <t>27533</t>
  </si>
  <si>
    <t>邓铁如</t>
  </si>
  <si>
    <t>双语教学专用国外高校优秀教材精选</t>
  </si>
  <si>
    <t>978-7-111-27533-6</t>
  </si>
  <si>
    <t>http://www.cmpedu.com/books/book/2065253.htm</t>
  </si>
  <si>
    <t>西尔斯当代大学物理（下册）（英文改编版）</t>
  </si>
  <si>
    <t>27741</t>
  </si>
  <si>
    <t>978-7-111-27741-5</t>
  </si>
  <si>
    <t>http://www.cmpedu.com/books/book/60345.htm</t>
  </si>
  <si>
    <t>西尔斯当代大学物理（英文版 原书第13版）</t>
  </si>
  <si>
    <t>67198</t>
  </si>
  <si>
    <t>[美] 休 D．杨（Hugh D．Young）等</t>
  </si>
  <si>
    <t>978-7-111-67198-5</t>
  </si>
  <si>
    <t>http://www.cmpedu.com/books/book/5604250.htm</t>
  </si>
  <si>
    <t>75156</t>
  </si>
  <si>
    <t>飞行特色大学物理（上册）（第4版）</t>
  </si>
  <si>
    <t>林万峰</t>
  </si>
  <si>
    <t>教学课件</t>
  </si>
  <si>
    <t>978-7-111-75156-4</t>
  </si>
  <si>
    <t>http://www.cmpedu.com/books/book/5607716.htm</t>
  </si>
  <si>
    <t>飞行特色大学物理（下册）（第4版）</t>
  </si>
  <si>
    <t>71840</t>
  </si>
  <si>
    <t>978-7-111-71840-6</t>
  </si>
  <si>
    <t>http://www.cmpedu.com/books/book/5606115.htm</t>
  </si>
  <si>
    <t>耶鲁大学开放课程：基础物理 力学、相对论和热力学</t>
  </si>
  <si>
    <t>56654</t>
  </si>
  <si>
    <t>[美]R.Shankar著</t>
  </si>
  <si>
    <t>题解等</t>
  </si>
  <si>
    <t>978-7-111-56654-0</t>
  </si>
  <si>
    <t>http://www.cmpedu.com/books/book/2064541.htm</t>
  </si>
  <si>
    <t>耶鲁大学开放课程：基础物理Ⅱ 电磁学、光学和量子力学</t>
  </si>
  <si>
    <t>60824</t>
  </si>
  <si>
    <t>[美] R. SHANKAR 著刘兆龙 吴晓丽 胡海云 译</t>
  </si>
  <si>
    <t>扫二维码获取</t>
  </si>
  <si>
    <t>978-7-111-60824-0</t>
  </si>
  <si>
    <t>http://www.cmpedu.com/books/book/5535175.htm</t>
  </si>
  <si>
    <t>哈里德大学物理学（上册）</t>
  </si>
  <si>
    <t>25964</t>
  </si>
  <si>
    <t>滕小瑛</t>
  </si>
  <si>
    <t>电子课件、习题库</t>
  </si>
  <si>
    <t>由国际经典教材改编，适用于理工科学生</t>
  </si>
  <si>
    <t>978-7-111-25964-0</t>
  </si>
  <si>
    <t>http://www.cmpedu.com/books/book/2063367.htm</t>
  </si>
  <si>
    <t>哈里德大学物理学（下册）</t>
  </si>
  <si>
    <t>25965</t>
  </si>
  <si>
    <t>978-7-111-25965-7</t>
  </si>
  <si>
    <t>http://www.cmpedu.com/books/book/2065222.htm</t>
  </si>
  <si>
    <t>78196</t>
  </si>
  <si>
    <t>基础物理学</t>
  </si>
  <si>
    <t>白炳莲  张凤琴</t>
  </si>
  <si>
    <t>吉林大学本科“十四五”规划教材</t>
  </si>
  <si>
    <t>978-7-111-78196-7</t>
  </si>
  <si>
    <t>http://www.cmpedu.com/books/book/5609496.htm</t>
  </si>
  <si>
    <t>普通物理 力学</t>
  </si>
  <si>
    <t>72197</t>
  </si>
  <si>
    <t>刘兆龙 石宏霆 王菲</t>
  </si>
  <si>
    <t>电子课件、二维码、习题答案</t>
  </si>
  <si>
    <t>978-7-111-72197-0</t>
  </si>
  <si>
    <t>http://www.cmpedu.com/books/book/5606701.htm</t>
  </si>
  <si>
    <t>《普通物理 力学》学习指导与习题解答</t>
  </si>
  <si>
    <t>72202</t>
  </si>
  <si>
    <t>石宏霆 刘兆龙 王菲</t>
  </si>
  <si>
    <t>978-7-111-72202-1</t>
  </si>
  <si>
    <t>http://www.cmpedu.com/books/book/5606700.htm</t>
  </si>
  <si>
    <t>物理学基础（原书第6版）</t>
  </si>
  <si>
    <t>15715</t>
  </si>
  <si>
    <t>哈里德</t>
  </si>
  <si>
    <t>7-111-15715-X</t>
  </si>
  <si>
    <t>http://www.cmpedu.com/books/book/59932.htm</t>
  </si>
  <si>
    <t>应用型本科大学物理　上册</t>
  </si>
  <si>
    <t>70045</t>
  </si>
  <si>
    <t>白晓明</t>
  </si>
  <si>
    <t>978-7-111-70045-6</t>
  </si>
  <si>
    <t>http://www.cmpedu.com/books/book/5605549.htm</t>
  </si>
  <si>
    <t>应用型本科大学物理　下册</t>
  </si>
  <si>
    <t>70672</t>
  </si>
  <si>
    <t>978-7-111-70672-4</t>
  </si>
  <si>
    <t>http://www.cmpedu.com/books/book/5605789.htm</t>
  </si>
  <si>
    <t>77044</t>
  </si>
  <si>
    <t>新编大学物理教程 上册</t>
  </si>
  <si>
    <t>陈兰莉 石明吉</t>
  </si>
  <si>
    <t>多媒体课件、二维码、视频、习题解答</t>
  </si>
  <si>
    <t>978-7-111-77044-2</t>
  </si>
  <si>
    <t>http://www.cmpedu.com/books/book/5608885.htm</t>
  </si>
  <si>
    <t>77096</t>
  </si>
  <si>
    <t>新编大学物理教程 下册</t>
  </si>
  <si>
    <t>二维码、视频、习题简答</t>
  </si>
  <si>
    <t>978-7-111-77096-1</t>
  </si>
  <si>
    <t>http://www.cmpedu.com/books/book/5608848.htm</t>
  </si>
  <si>
    <t>80000</t>
  </si>
  <si>
    <t>大学物理 上册</t>
  </si>
  <si>
    <t>唐斌 伍振海</t>
  </si>
  <si>
    <t>电子课件、一书一码</t>
  </si>
  <si>
    <t>978-7-111-80000-2</t>
  </si>
  <si>
    <t>http://www.cmpedu.com/books/book/5610240.htm</t>
  </si>
  <si>
    <t>73506</t>
  </si>
  <si>
    <t>大学物理 上册（第3版）</t>
  </si>
  <si>
    <t>许瑞珍 贾谊明 叶晴莹</t>
  </si>
  <si>
    <t>“十二五”普通高等教育本科国家级规划教材</t>
  </si>
  <si>
    <t>978-7-111-73506-9</t>
  </si>
  <si>
    <t>http://www.cmpedu.com/books/book/5607189.htm</t>
  </si>
  <si>
    <t>大学物理 下册（第3版）</t>
  </si>
  <si>
    <t>73731</t>
  </si>
  <si>
    <t>许瑞珍 贾谊明 陈志华</t>
  </si>
  <si>
    <t>978-7-111-73731-5</t>
  </si>
  <si>
    <t>http://www.cmpedu.com/books/book/5607188.htm</t>
  </si>
  <si>
    <t>大学物理 上册（第2版）</t>
  </si>
  <si>
    <t>67519</t>
  </si>
  <si>
    <t>陆健</t>
  </si>
  <si>
    <t>978-7-111-67519-8</t>
  </si>
  <si>
    <t>http://www.cmpedu.com/books/book/5604682.htm</t>
  </si>
  <si>
    <t>大学物理 下册（第2版）</t>
  </si>
  <si>
    <t>68656</t>
  </si>
  <si>
    <t>978-7-111-68656-9</t>
  </si>
  <si>
    <t>http://www.cmpedu.com/books/book/5604997.htm</t>
  </si>
  <si>
    <t>大学物理（上）</t>
  </si>
  <si>
    <t>70872</t>
  </si>
  <si>
    <t>张博 邵雅斌</t>
  </si>
  <si>
    <t>978-7-111-70872-8</t>
  </si>
  <si>
    <t>http://www.cmpedu.com/books/book/5605982.htm</t>
  </si>
  <si>
    <t>大学物理（下）</t>
  </si>
  <si>
    <t>68065</t>
  </si>
  <si>
    <t>陈晨 张博</t>
  </si>
  <si>
    <t>978-7-111-68065-9</t>
  </si>
  <si>
    <t>http://www.cmpedu.com/books/book/5604661.htm</t>
  </si>
  <si>
    <t>大学物理实验</t>
  </si>
  <si>
    <t>68025</t>
  </si>
  <si>
    <t>郭庆龙</t>
  </si>
  <si>
    <t>978-7-111-68025-3</t>
  </si>
  <si>
    <t>http://www.cmpedu.com/books/book/5604604.htm</t>
  </si>
  <si>
    <t>79348</t>
  </si>
  <si>
    <t>大学物理学 上册（第2版）</t>
  </si>
  <si>
    <t>郝会颖  邢杰  赵长春</t>
  </si>
  <si>
    <t>978-7-111-79348-9</t>
  </si>
  <si>
    <t>http://www.cmpedu.com/books/book/5610023.htm</t>
  </si>
  <si>
    <t>79512</t>
  </si>
  <si>
    <r>
      <rPr>
        <sz val="11"/>
        <color rgb="FF000000"/>
        <rFont val="宋体"/>
        <charset val="134"/>
      </rPr>
      <t>大学物理学</t>
    </r>
    <r>
      <rPr>
        <sz val="11"/>
        <color rgb="FF000000"/>
        <rFont val="宋体"/>
        <charset val="0"/>
      </rPr>
      <t xml:space="preserve"> </t>
    </r>
    <r>
      <rPr>
        <sz val="11"/>
        <color rgb="FF000000"/>
        <rFont val="宋体"/>
        <charset val="134"/>
      </rPr>
      <t>下册（第</t>
    </r>
    <r>
      <rPr>
        <sz val="11"/>
        <color rgb="FF000000"/>
        <rFont val="宋体"/>
        <charset val="0"/>
      </rPr>
      <t>2</t>
    </r>
    <r>
      <rPr>
        <sz val="11"/>
        <color rgb="FF000000"/>
        <rFont val="宋体"/>
        <charset val="134"/>
      </rPr>
      <t>版）</t>
    </r>
  </si>
  <si>
    <t>赵长春  高禄  郝会颖</t>
  </si>
  <si>
    <t>978-7-111-79512-4</t>
  </si>
  <si>
    <t>http://www.cmpedu.com/books/book/5610088.htm</t>
  </si>
  <si>
    <t>当代大学物理（工科）上册</t>
  </si>
  <si>
    <t>64460</t>
  </si>
  <si>
    <t>吴平 邱红梅 徐美</t>
  </si>
  <si>
    <t>978-7-111-64460-6</t>
  </si>
  <si>
    <t>http://www.cmpedu.com/books/book/5601708.htm</t>
  </si>
  <si>
    <t>当代大学物理（工科）下册</t>
  </si>
  <si>
    <t>67107</t>
  </si>
  <si>
    <t>吴平　邱红梅　徐美</t>
  </si>
  <si>
    <t>978-7-111-67107-7</t>
  </si>
  <si>
    <t>http://www.cmpedu.com/books/book/5603738.htm</t>
  </si>
  <si>
    <t>大学物理学（下册）</t>
  </si>
  <si>
    <t>48740</t>
  </si>
  <si>
    <t>李文胜</t>
  </si>
  <si>
    <t>978-7-111-48740-1</t>
  </si>
  <si>
    <t>http://www.cmpedu.com/books/book/2043115.htm</t>
  </si>
  <si>
    <t>大学物理活页习题集</t>
  </si>
  <si>
    <t>39835</t>
  </si>
  <si>
    <t>崔乃毅</t>
  </si>
  <si>
    <t>978-7-111-39835-6</t>
  </si>
  <si>
    <t>http://www.cmpedu.com/books/book/2064868.htm</t>
  </si>
  <si>
    <t>79945</t>
  </si>
  <si>
    <t>大学物理教程 上册 （第2版）</t>
  </si>
  <si>
    <t>王新顺 毛晓芹</t>
  </si>
  <si>
    <t>电子课件、习题解答</t>
  </si>
  <si>
    <t>978-7-111-79945-0</t>
  </si>
  <si>
    <t>http://www.cmpedu.com/books/book/5610565.htm</t>
  </si>
  <si>
    <t>大学物理教程（下册）</t>
  </si>
  <si>
    <t>64892</t>
  </si>
  <si>
    <t>王新顺 李艳华</t>
  </si>
  <si>
    <t>978-7-111-64892-5</t>
  </si>
  <si>
    <t>http://www.cmpedu.com/books/book/5602468.htm</t>
  </si>
  <si>
    <t>大学物理</t>
  </si>
  <si>
    <t>42670</t>
  </si>
  <si>
    <t>李光</t>
  </si>
  <si>
    <t>978-7-111-42670-7</t>
  </si>
  <si>
    <t>http://www.cmpedu.com/books/book/2022105.htm</t>
  </si>
  <si>
    <t>64291</t>
  </si>
  <si>
    <t>闵琦　</t>
  </si>
  <si>
    <t>978-7-111-64291-6</t>
  </si>
  <si>
    <t>http://www.cmpedu.com/books/book/5601746.htm</t>
  </si>
  <si>
    <t>大学物理（上册）</t>
  </si>
  <si>
    <t>54269</t>
  </si>
  <si>
    <t>钟寿仙</t>
  </si>
  <si>
    <t>电子课件、习题答案、动画、延伸阅读</t>
  </si>
  <si>
    <t>978-7-111-54269-8</t>
  </si>
  <si>
    <t>http://www.cmpedu.com/books/book/2054006.htm</t>
  </si>
  <si>
    <t>大学物理（下册）</t>
  </si>
  <si>
    <t>54270</t>
  </si>
  <si>
    <t>李元成</t>
  </si>
  <si>
    <t>978-7-111-54270-4</t>
  </si>
  <si>
    <t>http://www.cmpedu.com/books/book/2054005.htm</t>
  </si>
  <si>
    <t>大学物理同步辅导与复习自测（第2版）</t>
  </si>
  <si>
    <t>48827</t>
  </si>
  <si>
    <t>顾铮先</t>
  </si>
  <si>
    <t>978-7-111-48827-9</t>
  </si>
  <si>
    <t>http://www.cmpedu.com/books/book/2043720.htm</t>
  </si>
  <si>
    <t>74453</t>
  </si>
  <si>
    <t>大学物理基础教程（全一册）（第3版）</t>
  </si>
  <si>
    <t>尹国盛</t>
  </si>
  <si>
    <t>978-7-111-74453-5</t>
  </si>
  <si>
    <t>http://www.cmpedu.com/books/book/5607601.htm</t>
  </si>
  <si>
    <t>74965</t>
  </si>
  <si>
    <t>大学物理简明教程（IntroductiontoUniversityPhysics）</t>
  </si>
  <si>
    <t>赵可 樊代和</t>
  </si>
  <si>
    <t>978-7-111-74965-3</t>
  </si>
  <si>
    <t>http://www.cmpedu.com/books/book/5607765.htm</t>
  </si>
  <si>
    <t>大学物理简明教程（上册）（第2版）</t>
  </si>
  <si>
    <t>62488</t>
  </si>
  <si>
    <t>施卫</t>
  </si>
  <si>
    <t>本书特色：
★“十二五”普通高等教育国家级规划教材
★汲取了当前国内外优秀教材改革的成果，具有紧贴教学实践、符合教学规律和深入浅出等特点。</t>
  </si>
  <si>
    <t>978-7-111-62488-2</t>
  </si>
  <si>
    <t>http://www.cmpedu.com/books/book/5600412.htm</t>
  </si>
  <si>
    <t>大学物理简明教程（下册）（第2版）</t>
  </si>
  <si>
    <t>63795</t>
  </si>
  <si>
    <t>978-7-111-63795-0</t>
  </si>
  <si>
    <t>http://www.cmpedu.com/books/book/5601312.htm</t>
  </si>
  <si>
    <t>大学物理实验教程（第2版）</t>
  </si>
  <si>
    <t>29441</t>
  </si>
  <si>
    <t>978-7-111-29441-2</t>
  </si>
  <si>
    <t>http://www.cmpedu.com/books/book/60532.htm</t>
  </si>
  <si>
    <t>大学物理学 上册</t>
  </si>
  <si>
    <t>73433</t>
  </si>
  <si>
    <t>高磊 林春丹 冷文秀</t>
  </si>
  <si>
    <t>978-7-111-73433-8</t>
  </si>
  <si>
    <t>http://www.cmpedu.com/books/book/5607294.htm</t>
  </si>
  <si>
    <t>大学物理学（上册）</t>
  </si>
  <si>
    <t>40334</t>
  </si>
  <si>
    <t>杜秀国</t>
  </si>
  <si>
    <t>978-7-111-40334-0</t>
  </si>
  <si>
    <t>http://www.cmpedu.com/books/book/2018072.htm</t>
  </si>
  <si>
    <t>41747</t>
  </si>
  <si>
    <t>姜广军</t>
  </si>
  <si>
    <t>978-7-111-41747-7</t>
  </si>
  <si>
    <t>http://www.cmpedu.com/books/book/2066981.htm</t>
  </si>
  <si>
    <t>大学物理实验（第4版）</t>
  </si>
  <si>
    <t>69850</t>
  </si>
  <si>
    <t>吉林省普通本科高校省级重点教材</t>
  </si>
  <si>
    <t>978-7-111-69850-0</t>
  </si>
  <si>
    <t>http://www.cmpedu.com/books/book/5606122.htm</t>
  </si>
  <si>
    <t>大学物理实验指导与报告</t>
  </si>
  <si>
    <t>52853</t>
  </si>
  <si>
    <t>徐鸣</t>
  </si>
  <si>
    <t>978-7-111-52853-1</t>
  </si>
  <si>
    <t>http://www.cmpedu.com/books/book/2052800.htm</t>
  </si>
  <si>
    <r>
      <rPr>
        <sz val="11"/>
        <color rgb="FF000000"/>
        <rFont val="宋体"/>
        <charset val="134"/>
      </rPr>
      <t>大学物理学</t>
    </r>
    <r>
      <rPr>
        <sz val="11"/>
        <color rgb="FF000000"/>
        <rFont val="宋体"/>
        <charset val="0"/>
      </rPr>
      <t xml:space="preserve"> </t>
    </r>
    <r>
      <rPr>
        <sz val="11"/>
        <color rgb="FF000000"/>
        <rFont val="宋体"/>
        <charset val="134"/>
      </rPr>
      <t>第一卷</t>
    </r>
    <r>
      <rPr>
        <sz val="11"/>
        <color rgb="FF000000"/>
        <rFont val="宋体"/>
        <charset val="0"/>
      </rPr>
      <t xml:space="preserve"> </t>
    </r>
    <r>
      <rPr>
        <sz val="11"/>
        <color rgb="FF000000"/>
        <rFont val="宋体"/>
        <charset val="134"/>
      </rPr>
      <t>经典物理基础（第</t>
    </r>
    <r>
      <rPr>
        <sz val="11"/>
        <color rgb="FF000000"/>
        <rFont val="宋体"/>
        <charset val="0"/>
      </rPr>
      <t>6</t>
    </r>
    <r>
      <rPr>
        <sz val="11"/>
        <color rgb="FF000000"/>
        <rFont val="宋体"/>
        <charset val="134"/>
      </rPr>
      <t>版）</t>
    </r>
  </si>
  <si>
    <t>76950</t>
  </si>
  <si>
    <t>王建邦 张永梅</t>
  </si>
  <si>
    <t>多媒体课件、教学大纲</t>
  </si>
  <si>
    <t>本书特色：
★“十二五”普通高等教育国家级规划教材
★重视物理思想和方法的培养，在文字叙述上按“是不是”“为什么”“怎么做”“怎么用”的潜台词，为学生的学思结合留下足够的空间，引导学生在阅读教材时自主积极的思考，培养学生质疑问难的意识和能力。</t>
  </si>
  <si>
    <t>978-7-111-76950-7</t>
  </si>
  <si>
    <t>http://www.cmpedu.com/books/book/5608883.htm</t>
  </si>
  <si>
    <t>78295</t>
  </si>
  <si>
    <t>大学物理学 第二卷 近代物理基础 （第6版）</t>
  </si>
  <si>
    <t>多媒体课件、二维码、视频、教学大纲</t>
  </si>
  <si>
    <t>978-7-111-78295-7</t>
  </si>
  <si>
    <t>http://www.cmpedu.com/books/book/5609469.htm</t>
  </si>
  <si>
    <t>大学物理学学习指导与练习解答</t>
  </si>
  <si>
    <t>48123</t>
  </si>
  <si>
    <t>978-7-111-48123-2</t>
  </si>
  <si>
    <t>http://www.cmpedu.com/books/book/2040646.htm</t>
  </si>
  <si>
    <t>大学物理学习训练（上）</t>
  </si>
  <si>
    <t>61382</t>
  </si>
  <si>
    <t>龚艳春　武文远</t>
  </si>
  <si>
    <t>978-7-111-61382-4</t>
  </si>
  <si>
    <t>http://www.cmpedu.com/books/book/5536630.htm</t>
  </si>
  <si>
    <t>大学物理学习训练（下）</t>
  </si>
  <si>
    <t>60619</t>
  </si>
  <si>
    <t>龚艳春</t>
  </si>
  <si>
    <t>978-7-111-60619-2</t>
  </si>
  <si>
    <t>http://www.cmpedu.com/books/book/5520186.htm</t>
  </si>
  <si>
    <t>大学物理学习导引与能力训练（第3版）</t>
  </si>
  <si>
    <t>61601</t>
  </si>
  <si>
    <t>武文远　龚艳春　等编著</t>
  </si>
  <si>
    <t>978-7-111-61601-6</t>
  </si>
  <si>
    <t>http://www.cmpedu.com/books/book/5543540.htm</t>
  </si>
  <si>
    <t>64032</t>
  </si>
  <si>
    <t>王晓鸥　严导淦　万伟</t>
  </si>
  <si>
    <t>978-7-111-64032-5</t>
  </si>
  <si>
    <t>http://www.cmpedu.com/books/book/5602021.htm</t>
  </si>
  <si>
    <t>大学物理学 下册（第2版）</t>
  </si>
  <si>
    <t>64033</t>
  </si>
  <si>
    <t>王晓鸥　严导淦　万伟　</t>
  </si>
  <si>
    <t>978-7-111-64033-2</t>
  </si>
  <si>
    <t>http://www.cmpedu.com/books/book/5602022.htm</t>
  </si>
  <si>
    <t>79891</t>
  </si>
  <si>
    <t>大学物理学简明教程</t>
  </si>
  <si>
    <t>张永梅  颉琦</t>
  </si>
  <si>
    <t>978-7-111-79891-0</t>
  </si>
  <si>
    <t>http://www.cmpedu.com/books/book/5610566.htm</t>
  </si>
  <si>
    <t>大学物理简明教程</t>
  </si>
  <si>
    <t>67350</t>
  </si>
  <si>
    <t>付静</t>
  </si>
  <si>
    <t>978-7-111-67350-7</t>
  </si>
  <si>
    <t>http://www.cmpedu.com/books/book/5604311.htm</t>
  </si>
  <si>
    <t>73694</t>
  </si>
  <si>
    <t>大学物理教程（第2版）（力学、电磁学、波动光学）</t>
  </si>
  <si>
    <t>王海威 严导淦 易江林</t>
  </si>
  <si>
    <t>978-7-111-73694-3</t>
  </si>
  <si>
    <t>http://www.cmpedu.com/books/book/5607126.htm</t>
  </si>
  <si>
    <t>大学物理（少学时）（第4版）</t>
  </si>
  <si>
    <t>69390</t>
  </si>
  <si>
    <t>张宇 任延宇 韩权</t>
  </si>
  <si>
    <t>电子课件、习题详解、补充习题及详解</t>
  </si>
  <si>
    <t>本书特色：
★普通高等教育“十一五”国家级规划教材
★70～90学时少学时适用。
★配课件、学习指导与题解。</t>
  </si>
  <si>
    <t>978-7-111-69390-1</t>
  </si>
  <si>
    <t>http://www.cmpedu.com/books/book/5605141.htm</t>
  </si>
  <si>
    <t>基础物理实验（上册）</t>
  </si>
  <si>
    <t>63959</t>
  </si>
  <si>
    <t>唐芳 董国波</t>
  </si>
  <si>
    <t>操作视频</t>
  </si>
  <si>
    <t>978-7-111-63959-6</t>
  </si>
  <si>
    <t>http://www.cmpedu.com/books/book/5601265.htm</t>
  </si>
  <si>
    <t>基础物理实验（下册）</t>
  </si>
  <si>
    <t>67536</t>
  </si>
  <si>
    <t>董国波 唐芳</t>
  </si>
  <si>
    <t>978-7-111-67536-5</t>
  </si>
  <si>
    <t>http://www.cmpedu.com/books/book/5604688.htm</t>
  </si>
  <si>
    <t>物理学实验教程（第3版）</t>
  </si>
  <si>
    <t>74238</t>
  </si>
  <si>
    <t>刘东华 于毅</t>
  </si>
  <si>
    <t>978-7-111-74238-8</t>
  </si>
  <si>
    <t>http://www.cmpedu.com/books/book/5607517.htm</t>
  </si>
  <si>
    <t>物理演示实验</t>
  </si>
  <si>
    <t>60356</t>
  </si>
  <si>
    <t>郎海涛</t>
  </si>
  <si>
    <t>978-7-111-60356-6</t>
  </si>
  <si>
    <t>http://www.cmpedu.com/books/book/5520935.htm</t>
  </si>
  <si>
    <t>79710</t>
  </si>
  <si>
    <t>工科物理实验</t>
  </si>
  <si>
    <t>迭东 朱兴华  李会东</t>
  </si>
  <si>
    <t>电子课件、教学大纲</t>
  </si>
  <si>
    <t>978-7-111-79710-4</t>
  </si>
  <si>
    <t>http://www.cmpedu.com/books/book/5610157.htm</t>
  </si>
  <si>
    <t>79770</t>
  </si>
  <si>
    <t>大学物理实验教程</t>
  </si>
  <si>
    <t>张广斌  王长顺</t>
  </si>
  <si>
    <t>978-7-111-79770-8</t>
  </si>
  <si>
    <t>http://www.cmpedu.com/books/book/5610526.htm</t>
  </si>
  <si>
    <t>71431</t>
  </si>
  <si>
    <t>谢超然</t>
  </si>
  <si>
    <t>978-7-111-71431-6</t>
  </si>
  <si>
    <t>http://www.cmpedu.com/books/book/5606337.htm</t>
  </si>
  <si>
    <t>大学物理实验指导</t>
  </si>
  <si>
    <t>71856</t>
  </si>
  <si>
    <t>闵琦</t>
  </si>
  <si>
    <t>电子课件、二维码</t>
  </si>
  <si>
    <t>978-7-111-71856-7</t>
  </si>
  <si>
    <t>http://www.cmpedu.com/books/book/5606288.htm</t>
  </si>
  <si>
    <t>大学物理实验教程——基础综合性实验</t>
  </si>
  <si>
    <t>64534</t>
  </si>
  <si>
    <t>黄耀清 赵宏伟 葛坚坚</t>
  </si>
  <si>
    <t>978-7-111-64534-4</t>
  </si>
  <si>
    <t>http://www.cmpedu.com/books/book/5601696.htm</t>
  </si>
  <si>
    <t>19780</t>
  </si>
  <si>
    <t>佘彦武 李宁湘</t>
  </si>
  <si>
    <t>7-111-19780-1</t>
  </si>
  <si>
    <t>http://www.cmpedu.com/books/book/57407.htm</t>
  </si>
  <si>
    <t>66920</t>
  </si>
  <si>
    <t>王新顺 王本阳</t>
  </si>
  <si>
    <t>978-7-111-66920-3</t>
  </si>
  <si>
    <t>http://www.cmpedu.com/books/book/5603753.htm</t>
  </si>
  <si>
    <t>68150</t>
  </si>
  <si>
    <t>刘扭参</t>
  </si>
  <si>
    <t>978-7-111-68150-2</t>
  </si>
  <si>
    <t>http://www.cmpedu.com/books/book/5604634.htm</t>
  </si>
  <si>
    <t>大学物理实验教程（第4版）</t>
  </si>
  <si>
    <t>57812</t>
  </si>
  <si>
    <t>祁铮</t>
  </si>
  <si>
    <t>978-7-111-57812-3</t>
  </si>
  <si>
    <t>http://www.cmpedu.com/books/book/2064347.htm</t>
  </si>
  <si>
    <t>51181</t>
  </si>
  <si>
    <t>吴平</t>
  </si>
  <si>
    <t>978-7-111-51181-6</t>
  </si>
  <si>
    <t>http://www.cmpedu.com/books/book/1050207.htm</t>
  </si>
  <si>
    <t>58542</t>
  </si>
  <si>
    <t>刘毅</t>
  </si>
  <si>
    <t>978-7-111-58542-8</t>
  </si>
  <si>
    <t>http://www.cmpedu.com/books/book/2065528.htm</t>
  </si>
  <si>
    <t>48937</t>
  </si>
  <si>
    <t>刘文军</t>
  </si>
  <si>
    <t>978-7-111-48937-5</t>
  </si>
  <si>
    <t>http://www.cmpedu.com/books/book/2043123.htm</t>
  </si>
  <si>
    <t>41335</t>
  </si>
  <si>
    <t>陈庆东</t>
  </si>
  <si>
    <t>978-7-111-41335-6</t>
  </si>
  <si>
    <t>http://www.cmpedu.com/books/book/2063218.htm</t>
  </si>
  <si>
    <t>63809</t>
  </si>
  <si>
    <t>黄水平 郑庚兴 王和平</t>
  </si>
  <si>
    <t>978-7-111-63809-4</t>
  </si>
  <si>
    <t>http://www.cmpedu.com/books/book/5601237.htm</t>
  </si>
  <si>
    <t>大学物理实验基础教程</t>
  </si>
  <si>
    <t>71543</t>
  </si>
  <si>
    <t>张广斌</t>
  </si>
  <si>
    <t>978-7-111-71543-6</t>
  </si>
  <si>
    <t>http://www.cmpedu.com/books/book/5606166.htm</t>
  </si>
  <si>
    <t>80126</t>
  </si>
  <si>
    <t>张晓兰  闫凯</t>
  </si>
  <si>
    <t>978-7-111-80126-9</t>
  </si>
  <si>
    <t>http://www.cmpedu.com/books/book/5610612.htm</t>
  </si>
  <si>
    <t>80087</t>
  </si>
  <si>
    <t>庄云飞  丁东  蔡莉莉</t>
  </si>
  <si>
    <t>978-7-111-80087-3</t>
  </si>
  <si>
    <t>http://www.cmpedu.com/books/book/5610573.htm</t>
  </si>
  <si>
    <t>79413</t>
  </si>
  <si>
    <t>施碧云 陈子栋</t>
  </si>
  <si>
    <t>978-7-111-79413-4</t>
  </si>
  <si>
    <t>http://www.cmpedu.com/books/book/5610002.htm</t>
  </si>
  <si>
    <t>78777</t>
  </si>
  <si>
    <t>吴云飞 王林琳 张漫</t>
  </si>
  <si>
    <t>978-7-111-78777-8</t>
  </si>
  <si>
    <t>http://www.cmpedu.com/books/book/5609692.htm</t>
  </si>
  <si>
    <t>73768</t>
  </si>
  <si>
    <t>周方圆</t>
  </si>
  <si>
    <t>天工讲堂二维码</t>
  </si>
  <si>
    <t>978-7-111-73768-1</t>
  </si>
  <si>
    <t>http://www.cmpedu.com/books/book/5609646.htm</t>
  </si>
  <si>
    <t>78644</t>
  </si>
  <si>
    <t>李芳 龙玫</t>
  </si>
  <si>
    <t>978-7-111-78644-3</t>
  </si>
  <si>
    <t>http://www.cmpedu.com/books/book/5609608.htm</t>
  </si>
  <si>
    <t>76446</t>
  </si>
  <si>
    <t>代福</t>
  </si>
  <si>
    <t>978-7-111-76446-5</t>
  </si>
  <si>
    <t>http://www.cmpedu.com/books/book/5608684.htm</t>
  </si>
  <si>
    <t>72799</t>
  </si>
  <si>
    <t>李雪</t>
  </si>
  <si>
    <t>978-7-111-72799-6</t>
  </si>
  <si>
    <t>http://www.cmpedu.com/books/book/5606699.htm</t>
  </si>
  <si>
    <t>66220</t>
  </si>
  <si>
    <t>池红岩 王影 朱波</t>
  </si>
  <si>
    <t>978-7-111-66220-4</t>
  </si>
  <si>
    <t>http://www.cmpedu.com/books/book/5603360.htm</t>
  </si>
  <si>
    <t>69848</t>
  </si>
  <si>
    <t>罗旺 王欢 张韬</t>
  </si>
  <si>
    <t>978-7-111-69848-7</t>
  </si>
  <si>
    <t>http://www.cmpedu.com/books/book/5605290.htm</t>
  </si>
  <si>
    <t>58603</t>
  </si>
  <si>
    <t>占美琼</t>
  </si>
  <si>
    <t>978-7-111-58603-6</t>
  </si>
  <si>
    <t>http://www.cmpedu.com/books/book/2065607.htm</t>
  </si>
  <si>
    <t>57305</t>
  </si>
  <si>
    <t>杨文韬</t>
  </si>
  <si>
    <t>978-7-111-57305-0</t>
  </si>
  <si>
    <t>http://www.cmpedu.com/books/book/2064175.htm</t>
  </si>
  <si>
    <t>大学物理实验（第2版）</t>
  </si>
  <si>
    <t>69295</t>
  </si>
  <si>
    <t>张新超 杨健</t>
  </si>
  <si>
    <t>978-7-111-69295-9</t>
  </si>
  <si>
    <t>http://www.cmpedu.com/books/book/5605067.htm</t>
  </si>
  <si>
    <t>78079</t>
  </si>
  <si>
    <t>大学物理实验（第3版）</t>
  </si>
  <si>
    <t>欧阳建明  彭刚  何焰兰</t>
  </si>
  <si>
    <t>978-7-111-78079-3</t>
  </si>
  <si>
    <t>http://www.cmpedu.com/books/book/5609433.htm</t>
  </si>
  <si>
    <t>大学物理教程（上）</t>
  </si>
  <si>
    <t>48741</t>
  </si>
  <si>
    <t>陈兰莉</t>
  </si>
  <si>
    <t>978-7-111-48741-8</t>
  </si>
  <si>
    <t>http://www.cmpedu.com/books/book/2064867.htm</t>
  </si>
  <si>
    <t>大学物理教程（下）</t>
  </si>
  <si>
    <t>48742</t>
  </si>
  <si>
    <t>978-7-111-48742-5</t>
  </si>
  <si>
    <t>http://www.cmpedu.com/books/book/2065082.htm</t>
  </si>
  <si>
    <t>64325</t>
  </si>
  <si>
    <t>北京工商大学物理教研室　编著</t>
  </si>
  <si>
    <t>978-7-111-64325-8</t>
  </si>
  <si>
    <t>http://www.cmpedu.com/books/book/5601738.htm</t>
  </si>
  <si>
    <t>40315</t>
  </si>
  <si>
    <t>陈子栋</t>
  </si>
  <si>
    <t>978-7-111-40315-9</t>
  </si>
  <si>
    <t>http://www.cmpedu.com/books/book/2018288.htm</t>
  </si>
  <si>
    <t>28909</t>
  </si>
  <si>
    <t>王红岩 张国镇</t>
  </si>
  <si>
    <t>978-7-111-28909-8</t>
  </si>
  <si>
    <t>http://www.cmpedu.com/books/book/60560.htm</t>
  </si>
  <si>
    <t>大学物理实验数字化教程</t>
  </si>
  <si>
    <t>64250</t>
  </si>
  <si>
    <t>樊代和</t>
  </si>
  <si>
    <t>演示操作视频等</t>
  </si>
  <si>
    <t>978-7-111-64250-3</t>
  </si>
  <si>
    <t>http://www.cmpedu.com/books/book/5601293.htm</t>
  </si>
  <si>
    <t>77375</t>
  </si>
  <si>
    <t>张映辉</t>
  </si>
  <si>
    <t>978-7-111-77375-7</t>
  </si>
  <si>
    <t>http://www.cmpedu.com/books/book/5609473.htm</t>
  </si>
  <si>
    <t>73110</t>
  </si>
  <si>
    <t>大学物理学（少课时）（第2版）</t>
  </si>
  <si>
    <t>邹艳 王红梅</t>
  </si>
  <si>
    <t>978-7-111-73110-8</t>
  </si>
  <si>
    <t>http://www.cmpedu.com/books/book/5607056.htm</t>
  </si>
  <si>
    <t>45144</t>
  </si>
  <si>
    <t>刘国营</t>
  </si>
  <si>
    <t>978-7-111-45144-0</t>
  </si>
  <si>
    <t>http://www.cmpedu.com/books/book/2025716.htm</t>
  </si>
  <si>
    <t>45192</t>
  </si>
  <si>
    <t>仉志余</t>
  </si>
  <si>
    <t>978-7-111-45192-1</t>
  </si>
  <si>
    <t>http://www.cmpedu.com/books/book/2064604.htm</t>
  </si>
  <si>
    <t>78774</t>
  </si>
  <si>
    <t>新编大学物理活页习题集</t>
  </si>
  <si>
    <t>米仪琳 毛志国</t>
  </si>
  <si>
    <t>微信二维码、活页式</t>
  </si>
  <si>
    <t>978-7-111-78774-7</t>
  </si>
  <si>
    <t>http://www.cmpedu.com/books/book/5609826.htm</t>
  </si>
  <si>
    <t>大学物理练习题册</t>
  </si>
  <si>
    <t>25326</t>
  </si>
  <si>
    <t>刘果红</t>
  </si>
  <si>
    <t>978-7-111-25326-6</t>
  </si>
  <si>
    <t>http://www.cmpedu.com/books/book/58864.htm</t>
  </si>
  <si>
    <t>大学物理习题精编</t>
  </si>
  <si>
    <t>52852</t>
  </si>
  <si>
    <t>侯磊</t>
  </si>
  <si>
    <t>978-7-111-52852-4</t>
  </si>
  <si>
    <t>http://www.cmpedu.com/books/book/2052799.htm</t>
  </si>
  <si>
    <t>新课程中学物理实验技能训练</t>
  </si>
  <si>
    <t>50243</t>
  </si>
  <si>
    <t>陈晓莉</t>
  </si>
  <si>
    <t>978-7-111-50243-2</t>
  </si>
  <si>
    <t>http://www.cmpedu.com/books/book/2047327.htm</t>
  </si>
  <si>
    <t>本科教材&gt;公共课&gt;大学数学</t>
  </si>
  <si>
    <t>自然科学及工程中的数学方法（第一册）</t>
  </si>
  <si>
    <t>69460</t>
  </si>
  <si>
    <t>[美]玛丽·L. 博厄斯（Mary L. Boas）</t>
  </si>
  <si>
    <t>978-7-111-69460-1</t>
  </si>
  <si>
    <t>http://www.cmpedu.com/books/book/5605285.htm</t>
  </si>
  <si>
    <t>自然科学及工程中的数学方法（第二册）</t>
  </si>
  <si>
    <t>70705</t>
  </si>
  <si>
    <t>978-7-111-70705-9</t>
  </si>
  <si>
    <t>http://www.cmpedu.com/books/book/5605745.htm</t>
  </si>
  <si>
    <t>74473</t>
  </si>
  <si>
    <t>自然科学及工程中的数学方法（第三册）</t>
  </si>
  <si>
    <t>978-7-111-74473-3</t>
  </si>
  <si>
    <t>http://www.cmpedu.com/books/book/5607696.htm</t>
  </si>
  <si>
    <t>大学生理工专题导读——数值方法</t>
  </si>
  <si>
    <t>66526</t>
  </si>
  <si>
    <t>[美] 伊恩 H.哈钦森（Ian H.Hutchinson）著</t>
  </si>
  <si>
    <t>978-7-111-66526-7</t>
  </si>
  <si>
    <t>http://www.cmpedu.com/books/book/5603731.htm</t>
  </si>
  <si>
    <t>大学生理工专题导读——数据与误差分析</t>
  </si>
  <si>
    <t>72755</t>
  </si>
  <si>
    <r>
      <rPr>
        <sz val="11"/>
        <color rgb="FF000000"/>
        <rFont val="宋体"/>
        <charset val="0"/>
      </rPr>
      <t>[</t>
    </r>
    <r>
      <rPr>
        <sz val="11"/>
        <color rgb="FF000000"/>
        <rFont val="宋体"/>
        <charset val="134"/>
      </rPr>
      <t>美</t>
    </r>
    <r>
      <rPr>
        <sz val="11"/>
        <color rgb="FF000000"/>
        <rFont val="宋体"/>
        <charset val="0"/>
      </rPr>
      <t xml:space="preserve">] </t>
    </r>
    <r>
      <rPr>
        <sz val="11"/>
        <color rgb="FF000000"/>
        <rFont val="宋体"/>
        <charset val="134"/>
      </rPr>
      <t>赫尔曼</t>
    </r>
    <r>
      <rPr>
        <sz val="11"/>
        <color rgb="FF000000"/>
        <rFont val="宋体"/>
        <charset val="0"/>
      </rPr>
      <t xml:space="preserve"> ·J.C.</t>
    </r>
    <r>
      <rPr>
        <sz val="11"/>
        <color rgb="FF000000"/>
        <rFont val="宋体"/>
        <charset val="134"/>
      </rPr>
      <t>贝伦森</t>
    </r>
    <r>
      <rPr>
        <sz val="11"/>
        <color rgb="FF000000"/>
        <rFont val="宋体"/>
        <charset val="0"/>
      </rPr>
      <t xml:space="preserve"> </t>
    </r>
    <r>
      <rPr>
        <sz val="11"/>
        <color rgb="FF000000"/>
        <rFont val="宋体"/>
        <charset val="134"/>
      </rPr>
      <t>著</t>
    </r>
  </si>
  <si>
    <t>978-7-111-72755-2</t>
  </si>
  <si>
    <t>http://www.cmpedu.com/books/book/5606653.htm</t>
  </si>
  <si>
    <t>大学生（本科 非数学类）数学竞赛辅导 线性代数精题精讲精练</t>
  </si>
  <si>
    <t>53218</t>
  </si>
  <si>
    <t>陈启浩</t>
  </si>
  <si>
    <t>978-7-111-53218-7</t>
  </si>
  <si>
    <t>http://www.cmpedu.com/books/book/2052989.htm</t>
  </si>
  <si>
    <t>大学生（本科 非数学类）数学竞赛辅导第2版 高等数学精题精讲精练</t>
  </si>
  <si>
    <t>60118</t>
  </si>
  <si>
    <t>978-7-111-60118-0</t>
  </si>
  <si>
    <t>http://www.cmpedu.com/books/book/5519731.htm</t>
  </si>
  <si>
    <t>73727</t>
  </si>
  <si>
    <t>数学文化（第3版）</t>
  </si>
  <si>
    <t>薛有才 张洪涛 龚世才</t>
  </si>
  <si>
    <r>
      <rPr>
        <sz val="11"/>
        <color rgb="FF000000"/>
        <rFont val="宋体"/>
        <charset val="134"/>
      </rPr>
      <t>浙江省普通高校</t>
    </r>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优秀教材</t>
    </r>
    <r>
      <rPr>
        <sz val="11"/>
        <color rgb="FF000000"/>
        <rFont val="宋体"/>
        <charset val="0"/>
      </rPr>
      <t>/</t>
    </r>
    <r>
      <rPr>
        <sz val="11"/>
        <color rgb="FF000000"/>
        <rFont val="宋体"/>
        <charset val="134"/>
      </rPr>
      <t>新形态教材</t>
    </r>
  </si>
  <si>
    <t>978-7-111-73727-8</t>
  </si>
  <si>
    <t>http://www.cmpedu.com/books/book/5607483.htm</t>
  </si>
  <si>
    <t>那些年你没学明白的数学--攻读研究生必知必会的数学</t>
  </si>
  <si>
    <t>55478</t>
  </si>
  <si>
    <t>[美]Thomas A. Garrity</t>
  </si>
  <si>
    <t>978-7-111-55478-3</t>
  </si>
  <si>
    <t>http://www.cmpedu.com/books/book/2062482.htm</t>
  </si>
  <si>
    <t>天才引导的历程：数学中的伟大定理</t>
  </si>
  <si>
    <t>40329</t>
  </si>
  <si>
    <t>（美）William Dunham</t>
  </si>
  <si>
    <t>978-7-111-40329-6</t>
  </si>
  <si>
    <t>http://www.cmpedu.com/books/book/2054580.htm</t>
  </si>
  <si>
    <t>组合证明的艺术</t>
  </si>
  <si>
    <t>58552</t>
  </si>
  <si>
    <t>[美]阿瑟 T.本杰明（Arthur T.Benjamin）等著</t>
  </si>
  <si>
    <t>978-7-111-58552-7</t>
  </si>
  <si>
    <t>http://www.cmpedu.com/books/book/5600291.htm</t>
  </si>
  <si>
    <t>78434</t>
  </si>
  <si>
    <t>高等数学 上册</t>
  </si>
  <si>
    <t>樊艮</t>
  </si>
  <si>
    <t>PPT课件、视频讲解、大纲、习题答案</t>
  </si>
  <si>
    <t>978-7-111-78434-0</t>
  </si>
  <si>
    <t>http://www.cmpedu.com/books/book/5609672.htm</t>
  </si>
  <si>
    <t>80013</t>
  </si>
  <si>
    <t>高等数学 下册</t>
  </si>
  <si>
    <t>黄益</t>
  </si>
  <si>
    <t>978-7-111-80013-2</t>
  </si>
  <si>
    <t>http://www.cmpedu.com/books/book/5610584.htm</t>
  </si>
  <si>
    <t>76074</t>
  </si>
  <si>
    <t>高等数学（上册）</t>
  </si>
  <si>
    <t>程美玉</t>
  </si>
  <si>
    <t>PPT课件、大纲、模拟试卷及答案</t>
  </si>
  <si>
    <t>中国机械工业教育协会“十四五”普通高等教育规划教材</t>
  </si>
  <si>
    <t>978-7-111-76074-0</t>
  </si>
  <si>
    <t>http://www.cmpedu.com/books/book/5608318.htm</t>
  </si>
  <si>
    <t>高等数学（下册）</t>
  </si>
  <si>
    <t>77097</t>
  </si>
  <si>
    <t>PPT课件、教学大纲、模拟试卷及答案</t>
  </si>
  <si>
    <t>978-7-111-77097-8</t>
  </si>
  <si>
    <t>http://www.cmpedu.com/books/book/5608921.htm</t>
  </si>
  <si>
    <t>74993</t>
  </si>
  <si>
    <t>高等数学上册（第2版）</t>
  </si>
  <si>
    <t>蒋国强</t>
  </si>
  <si>
    <t>PPT课件、二维码、大纲、习题详解、模拟试卷</t>
  </si>
  <si>
    <t>978-7-111-74993-6</t>
  </si>
  <si>
    <t>http://www.cmpedu.com/books/book/5607816.htm</t>
  </si>
  <si>
    <t>74994</t>
  </si>
  <si>
    <t>高等数学下册（第2版）</t>
  </si>
  <si>
    <t>PPT课件、大纲、习题详解、模拟试卷</t>
  </si>
  <si>
    <t>978-7-111-74994-3</t>
  </si>
  <si>
    <t>http://www.cmpedu.com/books/book/5607823.htm</t>
  </si>
  <si>
    <t>74995</t>
  </si>
  <si>
    <t>高等数学（经济管理类）（第5版）</t>
  </si>
  <si>
    <t>刘金林</t>
  </si>
  <si>
    <t>PPT课件、习题详解、大纲、模拟试卷</t>
  </si>
  <si>
    <t>978-7-111-74995-0</t>
  </si>
  <si>
    <t>http://www.cmpedu.com/books/book/5607824.htm</t>
  </si>
  <si>
    <t>74997</t>
  </si>
  <si>
    <t>高等数学 上册（第3版）</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</si>
  <si>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江苏省高等学校重点教材</t>
    </r>
  </si>
  <si>
    <t>978-7-111-74997-4</t>
  </si>
  <si>
    <t>http://www.cmpedu.com/books/book/5607826.htm</t>
  </si>
  <si>
    <t>74998</t>
  </si>
  <si>
    <t>高等数学 下册（第3版）</t>
  </si>
  <si>
    <t>978-7-111-74998-1</t>
  </si>
  <si>
    <t>http://www.cmpedu.com/books/book/5607825.htm</t>
  </si>
  <si>
    <t>72899</t>
  </si>
  <si>
    <r>
      <rPr>
        <sz val="11"/>
        <color rgb="FF000000"/>
        <rFont val="宋体"/>
        <charset val="134"/>
      </rPr>
      <t>王娜</t>
    </r>
    <r>
      <rPr>
        <sz val="11"/>
        <color rgb="FF000000"/>
        <rFont val="宋体"/>
        <charset val="0"/>
      </rPr>
      <t xml:space="preserve"> </t>
    </r>
    <r>
      <rPr>
        <sz val="11"/>
        <color rgb="FF000000"/>
        <rFont val="宋体"/>
        <charset val="134"/>
      </rPr>
      <t>罗敏娜</t>
    </r>
    <r>
      <rPr>
        <sz val="11"/>
        <color rgb="FF000000"/>
        <rFont val="宋体"/>
        <charset val="0"/>
      </rPr>
      <t xml:space="preserve"> </t>
    </r>
    <r>
      <rPr>
        <sz val="11"/>
        <color rgb="FF000000"/>
        <rFont val="宋体"/>
        <charset val="134"/>
      </rPr>
      <t>杨淑辉</t>
    </r>
  </si>
  <si>
    <t>电子课件、视频、大纲、习题答案</t>
  </si>
  <si>
    <t>978-7-111-72899-3</t>
  </si>
  <si>
    <t>http://www.cmpedu.com/books/book/5606878.htm</t>
  </si>
  <si>
    <t>75141</t>
  </si>
  <si>
    <t>吴志丹 卢立才 耿莹</t>
  </si>
  <si>
    <t>978-7-111-75141-0</t>
  </si>
  <si>
    <t>http://www.cmpedu.com/books/book/5607497.htm</t>
  </si>
  <si>
    <t>高等数学 第二册</t>
  </si>
  <si>
    <t>69972</t>
  </si>
  <si>
    <t>黄贺艳 张雯莹 胡洪江</t>
  </si>
  <si>
    <t>中本贯通</t>
  </si>
  <si>
    <t>978-7-111-69972-9</t>
  </si>
  <si>
    <t>http://www.cmpedu.com/books/book/5605463.htm</t>
  </si>
  <si>
    <t>71251</t>
  </si>
  <si>
    <t>王震 惠小健 于蓉蓉</t>
  </si>
  <si>
    <t>978-7-111-71251-0</t>
  </si>
  <si>
    <t>http://www.cmpedu.com/books/book/5606109.htm</t>
  </si>
  <si>
    <t>71304</t>
  </si>
  <si>
    <t>惠小健 章培军 刘小刚</t>
  </si>
  <si>
    <t>978-7-111-71304-3</t>
  </si>
  <si>
    <t>http://www.cmpedu.com/books/book/5606074.htm</t>
  </si>
  <si>
    <t>75145</t>
  </si>
  <si>
    <t>高等数学（少学时）下册（第2版）</t>
  </si>
  <si>
    <t>高文君</t>
  </si>
  <si>
    <t>PPT课件、视频、大纲、答案</t>
  </si>
  <si>
    <t>河南省“十四五”普通高等教育规划教材</t>
  </si>
  <si>
    <t>978-7-111-75145-8</t>
  </si>
  <si>
    <t>http://www.cmpedu.com/books/book/5608354.htm</t>
  </si>
  <si>
    <t>75146</t>
  </si>
  <si>
    <t>高等数学（少学时）上册（第2版）</t>
  </si>
  <si>
    <t>978-7-111-75146-5</t>
  </si>
  <si>
    <t>http://www.cmpedu.com/books/book/5608355.htm</t>
  </si>
  <si>
    <t>74377</t>
  </si>
  <si>
    <t>高等数学（经济类）上册（第2版）</t>
  </si>
  <si>
    <t>张立东 孟祥波 张希彬</t>
  </si>
  <si>
    <t>PPT课件、重点难点视频讲解、大纲、习题答案</t>
  </si>
  <si>
    <t>中国轻工业“十三五”规划教材</t>
  </si>
  <si>
    <t>978-7-111-74377-4</t>
  </si>
  <si>
    <t>http://www.cmpedu.com/books/book/5608391.htm</t>
  </si>
  <si>
    <t>高等数学（经济类）下册（第2版）</t>
  </si>
  <si>
    <t>74393</t>
  </si>
  <si>
    <t>978-7-111-74393-4</t>
  </si>
  <si>
    <t>http://www.cmpedu.com/books/book/5608390.htm</t>
  </si>
  <si>
    <t>高等数学（经济类）（第3版）</t>
  </si>
  <si>
    <t>34387</t>
  </si>
  <si>
    <t>蒋兴国</t>
  </si>
  <si>
    <t>978-7-111-34387-5</t>
  </si>
  <si>
    <t>http://www.cmpedu.com/books/book/169456.htm</t>
  </si>
  <si>
    <t>63243</t>
  </si>
  <si>
    <t>王冰</t>
  </si>
  <si>
    <t>978-7-111-63243-6</t>
  </si>
  <si>
    <t>http://www.cmpedu.com/books/book/5600572.htm</t>
  </si>
  <si>
    <t>64610</t>
  </si>
  <si>
    <t>廖飞</t>
  </si>
  <si>
    <t>书伴</t>
  </si>
  <si>
    <t>978-7-111-64610-5</t>
  </si>
  <si>
    <t>http://www.cmpedu.com/books/book/5601727.htm</t>
  </si>
  <si>
    <t>63017</t>
  </si>
  <si>
    <t>徐美林 路云</t>
  </si>
  <si>
    <t>扫码</t>
  </si>
  <si>
    <t>978-7-111-63017-3</t>
  </si>
  <si>
    <t>http://www.cmpedu.com/books/book/5600805.htm</t>
  </si>
  <si>
    <t>64380</t>
  </si>
  <si>
    <t>鲍勇 张艳君</t>
  </si>
  <si>
    <t>978-7-111-64380-7</t>
  </si>
  <si>
    <t>http://www.cmpedu.com/books/book/5601402.htm</t>
  </si>
  <si>
    <t>46254</t>
  </si>
  <si>
    <t>陈敬华</t>
  </si>
  <si>
    <t>978-7-111-46254-5</t>
  </si>
  <si>
    <t>http://www.cmpedu.com/books/book/2063425.htm</t>
  </si>
  <si>
    <t>74376</t>
  </si>
  <si>
    <t>高等数学（少学时）（第2版）</t>
  </si>
  <si>
    <t>王爱青 张海霞</t>
  </si>
  <si>
    <t>重点难点视频讲解、PPT课件、习题答案</t>
  </si>
  <si>
    <t>978-7-111-74376-7</t>
  </si>
  <si>
    <t>http://www.cmpedu.com/books/book/5607584.htm</t>
  </si>
  <si>
    <t>74516</t>
  </si>
  <si>
    <r>
      <rPr>
        <sz val="11"/>
        <color rgb="FF000000"/>
        <rFont val="宋体"/>
        <charset val="134"/>
      </rPr>
      <t>高等数学教程（上册）（第</t>
    </r>
    <r>
      <rPr>
        <sz val="11"/>
        <color rgb="FF000000"/>
        <rFont val="宋体"/>
        <charset val="0"/>
      </rPr>
      <t>4</t>
    </r>
    <r>
      <rPr>
        <sz val="11"/>
        <color rgb="FF000000"/>
        <rFont val="宋体"/>
        <charset val="134"/>
      </rPr>
      <t>版）</t>
    </r>
  </si>
  <si>
    <t>范周田 张汉林 黄秋梅</t>
  </si>
  <si>
    <t>电子课件、二维码、视频、大纲、习题答案、模拟试卷</t>
  </si>
  <si>
    <t>“十三五”国家重点出版物出版规划项目/北京高等教育精品教材</t>
  </si>
  <si>
    <t>978-7-111-74516-7</t>
  </si>
  <si>
    <t>http://www.cmpedu.com/books/book/5608248.htm</t>
  </si>
  <si>
    <t>74638</t>
  </si>
  <si>
    <t>高等数学教程（下册）（第4版）</t>
  </si>
  <si>
    <t>范周田 张汉林 彭娟</t>
  </si>
  <si>
    <t>PPT课件、微课视频、大纲、习题详解、模拟试卷</t>
  </si>
  <si>
    <t>978-7-111-74638-6</t>
  </si>
  <si>
    <t>http://www.cmpedu.com/books/book/5608194.htm</t>
  </si>
  <si>
    <t>76168</t>
  </si>
  <si>
    <t>高等数学例题与习题集（与教材第4版配套）</t>
  </si>
  <si>
    <t>彭娟 黄秋梅 张汉林 范周田</t>
  </si>
  <si>
    <t>978-7-111-76168-6</t>
  </si>
  <si>
    <t>http://www.cmpedu.com/books/book/5608727.htm</t>
  </si>
  <si>
    <t>高等数学学习指导</t>
  </si>
  <si>
    <t>57857</t>
  </si>
  <si>
    <t>李丹</t>
  </si>
  <si>
    <t>978-7-111-57857-4</t>
  </si>
  <si>
    <t>http://www.cmpedu.com/books/book/2064566.htm</t>
  </si>
  <si>
    <t>74216</t>
  </si>
  <si>
    <t>高等数学解题方法技巧精讲教程</t>
  </si>
  <si>
    <t>李兴华</t>
  </si>
  <si>
    <t>说课视频、教学大纲</t>
  </si>
  <si>
    <t>978-7-111-74216-6</t>
  </si>
  <si>
    <t>http://www.cmpedu.com/books/book/5607727.htm</t>
  </si>
  <si>
    <t>高等工程数学</t>
  </si>
  <si>
    <t>61846</t>
  </si>
  <si>
    <t>郑洲顺 张鸿雁 王国富</t>
  </si>
  <si>
    <t>978-7-111-61846-1</t>
  </si>
  <si>
    <t>http://www.cmpedu.com/books/book/5585096.htm</t>
  </si>
  <si>
    <t>73835</t>
  </si>
  <si>
    <t>高等代数考研----高频真题分类精解300例（第2版）</t>
  </si>
  <si>
    <t>陈现平 张彬</t>
  </si>
  <si>
    <t>978-7-111-73835-0</t>
  </si>
  <si>
    <t>http://www.cmpedu.com/books/book/5607622.htm</t>
  </si>
  <si>
    <t>79592</t>
  </si>
  <si>
    <t>矢量分析与场论</t>
  </si>
  <si>
    <t>于海涛 周健阳  章国庆 沈建琪</t>
  </si>
  <si>
    <t>978-7-111-79592-6</t>
  </si>
  <si>
    <t>http://www.cmpedu.com/books/book/5610151.htm</t>
  </si>
  <si>
    <t>工科数学分析 上册</t>
  </si>
  <si>
    <t>61483</t>
  </si>
  <si>
    <t>马儒宁 唐月红</t>
  </si>
  <si>
    <t>978-7-111-61483-8</t>
  </si>
  <si>
    <t>http://www.cmpedu.com/books/book/5602081.htm</t>
  </si>
  <si>
    <t>74050</t>
  </si>
  <si>
    <t>工科数学分析 上册（第2版）</t>
  </si>
  <si>
    <t>孙兵 毛京中</t>
  </si>
  <si>
    <t>PPT课件、7堂专题视频课、大纲、模拟试卷答案</t>
  </si>
  <si>
    <t>978-7-111-74050-6</t>
  </si>
  <si>
    <t>http://www.cmpedu.com/books/book/5608212.htm</t>
  </si>
  <si>
    <t>74107</t>
  </si>
  <si>
    <r>
      <rPr>
        <sz val="11"/>
        <color rgb="FF000000"/>
        <rFont val="宋体"/>
        <charset val="134"/>
      </rPr>
      <t>工科数学分析 下册（第</t>
    </r>
    <r>
      <rPr>
        <sz val="11"/>
        <color rgb="FF000000"/>
        <rFont val="宋体"/>
        <charset val="0"/>
      </rPr>
      <t>2</t>
    </r>
    <r>
      <rPr>
        <sz val="11"/>
        <color rgb="FF000000"/>
        <rFont val="宋体"/>
        <charset val="134"/>
      </rPr>
      <t>版）</t>
    </r>
  </si>
  <si>
    <t>电子课件、大纲、模拟试卷答案</t>
  </si>
  <si>
    <t>978-7-111-74107-7</t>
  </si>
  <si>
    <t>http://www.cmpedu.com/books/book/5608225.htm</t>
  </si>
  <si>
    <t>工科数学分析习题全解 上册</t>
  </si>
  <si>
    <t>70037</t>
  </si>
  <si>
    <t>孙兵</t>
  </si>
  <si>
    <t>978-7-111-70037-1</t>
  </si>
  <si>
    <t>http://www.cmpedu.com/books/book/5605487.htm</t>
  </si>
  <si>
    <t>工科数学分析习题全解 下册</t>
  </si>
  <si>
    <t>70180</t>
  </si>
  <si>
    <t>978-7-111-70180-4</t>
  </si>
  <si>
    <t>http://www.cmpedu.com/books/book/5605530.htm</t>
  </si>
  <si>
    <t>工科数学分析教程（上册）（第4版）</t>
  </si>
  <si>
    <t>63119</t>
  </si>
  <si>
    <t>丁效华 孙振绮</t>
  </si>
  <si>
    <t>“十三五”国家重点出版物出版规划项目/普通高等教育“十一五”国家级规划教材</t>
  </si>
  <si>
    <t>978-7-111-63119-4</t>
  </si>
  <si>
    <t>http://www.cmpedu.com/books/book/5601400.htm</t>
  </si>
  <si>
    <t>工科数学分析教程（下册）（第4版）</t>
  </si>
  <si>
    <t>63376</t>
  </si>
  <si>
    <t>孙振绮 金承日</t>
  </si>
  <si>
    <t>978-7-111-63376-1</t>
  </si>
  <si>
    <t>http://www.cmpedu.com/books/book/5602209.htm</t>
  </si>
  <si>
    <t>数学分析专题</t>
  </si>
  <si>
    <t>75856</t>
  </si>
  <si>
    <t>贾高 刘晓俊 黄晨</t>
  </si>
  <si>
    <t>978-7-111-75856-3</t>
  </si>
  <si>
    <t>http://www.cmpedu.com/books/book/5608397.htm</t>
  </si>
  <si>
    <t>数值分析</t>
  </si>
  <si>
    <t>76914</t>
  </si>
  <si>
    <t>陈丽娟 王丽莎</t>
  </si>
  <si>
    <t>教学大纲、授课PPT、教学视频、习题参考答案、样卷等</t>
  </si>
  <si>
    <t>978-7-111-76914-9</t>
  </si>
  <si>
    <t>http://www.cmpedu.com/books/book/5608770.htm</t>
  </si>
  <si>
    <t>71553</t>
  </si>
  <si>
    <t>陈学松</t>
  </si>
  <si>
    <t>978-7-111-71553-5</t>
  </si>
  <si>
    <t>http://www.cmpedu.com/books/book/5606127.htm</t>
  </si>
  <si>
    <t>数学分析 上册</t>
  </si>
  <si>
    <t>70539</t>
  </si>
  <si>
    <t>闫志忠 李保奎 沈良</t>
  </si>
  <si>
    <t>工业和信息化部“十四五”规划教材</t>
  </si>
  <si>
    <t>978-7-111-70539-0</t>
  </si>
  <si>
    <t>http://www.cmpedu.com/books/book/5605720.htm</t>
  </si>
  <si>
    <t>数学分析学习巩固与提高（上册）</t>
  </si>
  <si>
    <t>32662</t>
  </si>
  <si>
    <t>孙玉泉</t>
  </si>
  <si>
    <t>978-7-111-32662-5</t>
  </si>
  <si>
    <t>http://www.cmpedu.com/books/book/168399.htm</t>
  </si>
  <si>
    <t>76661</t>
  </si>
  <si>
    <t>数学物理方法（第3版）</t>
  </si>
  <si>
    <t>黄志祥 柯导明</t>
  </si>
  <si>
    <t>融媒体新形态教材</t>
  </si>
  <si>
    <t>978-7-111-76661-2</t>
  </si>
  <si>
    <t>http://www.cmpedu.com/books/book/5608549.htm</t>
  </si>
  <si>
    <t>应用微积分</t>
  </si>
  <si>
    <t>69288</t>
  </si>
  <si>
    <t>曹显兵</t>
  </si>
  <si>
    <t>电子课件、视频、习题答案</t>
  </si>
  <si>
    <t>978-7-111-69288-1</t>
  </si>
  <si>
    <t>http://www.cmpedu.com/books/book/5605279.htm</t>
  </si>
  <si>
    <t>79787</t>
  </si>
  <si>
    <t>微积分 下册</t>
  </si>
  <si>
    <t>电子课件、教案、教学大纲、思维导图、微课视频、模拟试题及答案</t>
  </si>
  <si>
    <t>哈尔滨理工大学“十四五"规划教材</t>
  </si>
  <si>
    <t>978-7-111-79787-6</t>
  </si>
  <si>
    <t>http://www.cmpedu.com/books/book/5610161.htm</t>
  </si>
  <si>
    <t>78390</t>
  </si>
  <si>
    <t>微积分 上册</t>
  </si>
  <si>
    <t>杨淑辉 王娜 罗敏娜</t>
  </si>
  <si>
    <t>PPT课件、视频讲解、教学大纲、习题解答</t>
  </si>
  <si>
    <t>978-7-111-78390-9</t>
  </si>
  <si>
    <t>http://www.cmpedu.com/books/book/5609697.htm</t>
  </si>
  <si>
    <t>78952</t>
  </si>
  <si>
    <t>汪海蓉</t>
  </si>
  <si>
    <t>课件、教案、教学大纲、思维导图、微课视频、模拟试题及答案</t>
  </si>
  <si>
    <r>
      <rPr>
        <sz val="11"/>
        <color rgb="FF000000"/>
        <rFont val="宋体"/>
        <charset val="134"/>
      </rPr>
      <t>哈尔滨理工大学</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规划教材</t>
    </r>
  </si>
  <si>
    <t>978-7-111-78952-9</t>
  </si>
  <si>
    <t>http://www.cmpedu.com/books/book/5609758.htm</t>
  </si>
  <si>
    <t>微积分</t>
  </si>
  <si>
    <t>67542</t>
  </si>
  <si>
    <t>李远飞</t>
  </si>
  <si>
    <t>978-7-111-67542-6</t>
  </si>
  <si>
    <t>http://www.cmpedu.com/books/book/5605007.htm</t>
  </si>
  <si>
    <t>微积分（翻译版·原书第9版）</t>
  </si>
  <si>
    <t>33375</t>
  </si>
  <si>
    <t>刘深泉</t>
  </si>
  <si>
    <t>978-7-111-33375-3</t>
  </si>
  <si>
    <t>http://www.cmpedu.com/books/book/2067065.htm</t>
  </si>
  <si>
    <t>77778</t>
  </si>
  <si>
    <t>微积分（下册）</t>
  </si>
  <si>
    <t>王娜 杨淑辉 罗敏娜</t>
  </si>
  <si>
    <t>PPT课件、二维码、视频、大纲、习题答案</t>
  </si>
  <si>
    <t>978-7-111-77778-6</t>
  </si>
  <si>
    <t>http://www.cmpedu.com/books/book/5609003.htm</t>
  </si>
  <si>
    <t>微积分（上册）（第2版）</t>
  </si>
  <si>
    <t>47731</t>
  </si>
  <si>
    <t>陈一宏</t>
  </si>
  <si>
    <t>978-7-111-47731-0</t>
  </si>
  <si>
    <t>http://www.cmpedu.com/books/book/2049582.htm</t>
  </si>
  <si>
    <t>微积分（下册）（第2版）</t>
  </si>
  <si>
    <t>50244</t>
  </si>
  <si>
    <t>陈一宏 张润琦</t>
  </si>
  <si>
    <t>978-7-111-50244-9</t>
  </si>
  <si>
    <t>http://www.cmpedu.com/books/book/2047328.htm</t>
  </si>
  <si>
    <t>微积分（第2版）</t>
  </si>
  <si>
    <t>38153</t>
  </si>
  <si>
    <t>田立平</t>
  </si>
  <si>
    <t>978-7-111-38153-2</t>
  </si>
  <si>
    <t>http://www.cmpedu.com/books/book/2013563.htm</t>
  </si>
  <si>
    <t>74108</t>
  </si>
  <si>
    <t>微积分（第3版）</t>
  </si>
  <si>
    <t>范周田 张汉林 董庆华 彭娟</t>
  </si>
  <si>
    <t>PPT课件、微课视频及部分习题详解、大纲模拟试卷</t>
  </si>
  <si>
    <t>978-7-111-74108-4</t>
  </si>
  <si>
    <t>http://www.cmpedu.com/books/book/5608358.htm</t>
  </si>
  <si>
    <t>79078</t>
  </si>
  <si>
    <t>微积分 （经济管理）（第3版）</t>
  </si>
  <si>
    <t>彭红军 张伟 宋飞</t>
  </si>
  <si>
    <t>978-7-111-79078-5</t>
  </si>
  <si>
    <t>http://www.cmpedu.com/books/book/5609797.htm</t>
  </si>
  <si>
    <t>微积分（经济管理）上册</t>
  </si>
  <si>
    <t>65483</t>
  </si>
  <si>
    <t>徐厚宝 闫晓霞 编</t>
  </si>
  <si>
    <t>978-7-111-65483-4</t>
  </si>
  <si>
    <t>http://www.cmpedu.com/books/book/5602410.htm</t>
  </si>
  <si>
    <t>微积分（经济管理）下册</t>
  </si>
  <si>
    <t>66708</t>
  </si>
  <si>
    <t>徐厚宝 闫晓霞</t>
  </si>
  <si>
    <t>978-7-111-66708-7</t>
  </si>
  <si>
    <t>http://www.cmpedu.com/books/book/5604110.htm</t>
  </si>
  <si>
    <t>59588</t>
  </si>
  <si>
    <t>侯亚君 许可 王宏栋</t>
  </si>
  <si>
    <t>978-7-111-59588-5</t>
  </si>
  <si>
    <t>http://www.cmpedu.com/books/book/5519686.htm</t>
  </si>
  <si>
    <t>微积分（英文版·原书第9版）</t>
  </si>
  <si>
    <t>27598</t>
  </si>
  <si>
    <t>[美]Dale.Varberg Edwin J.Purcell等</t>
  </si>
  <si>
    <t>978-7-111-27598-5</t>
  </si>
  <si>
    <t>http://www.cmpedu.com/books/book/2063403.htm</t>
  </si>
  <si>
    <t>微积分学习辅导与提高</t>
  </si>
  <si>
    <t>31946</t>
  </si>
  <si>
    <t>苏燕玲</t>
  </si>
  <si>
    <t>978-7-111-31946-7</t>
  </si>
  <si>
    <t>http://www.cmpedu.com/books/book/64533.htm</t>
  </si>
  <si>
    <t>解析几何</t>
  </si>
  <si>
    <t>72832</t>
  </si>
  <si>
    <t>曹丽梅 司新辉 李晔</t>
  </si>
  <si>
    <t>电子课件、二维码、大纲、习题答案、代码</t>
  </si>
  <si>
    <t>978-7-111-72832-0</t>
  </si>
  <si>
    <t>http://www.cmpedu.com/books/book/5606487.htm</t>
  </si>
  <si>
    <t>复变函数</t>
  </si>
  <si>
    <t>29526</t>
  </si>
  <si>
    <t>唐生强 唐青干 黄文韬</t>
  </si>
  <si>
    <t>978-7-111-29526-6</t>
  </si>
  <si>
    <t>http://www.cmpedu.com/books/book/2063426.htm</t>
  </si>
  <si>
    <t>复变函数论与运算微积（第3版）</t>
  </si>
  <si>
    <t>62867</t>
  </si>
  <si>
    <t>孙振绮</t>
  </si>
  <si>
    <t>978-7-111-62867-5</t>
  </si>
  <si>
    <t>http://www.cmpedu.com/books/book/5600564.htm</t>
  </si>
  <si>
    <t>79769</t>
  </si>
  <si>
    <t>复变函数与积分变换</t>
  </si>
  <si>
    <t>徐夫义</t>
  </si>
  <si>
    <t xml:space="preserve">PPT课件、教学大纲 、习题答案 、重点授课视频 </t>
  </si>
  <si>
    <t>978-7-111-79769-2</t>
  </si>
  <si>
    <t>http://www.cmpedu.com/books/book/5610512.htm</t>
  </si>
  <si>
    <t>79830</t>
  </si>
  <si>
    <t>复变函数与积分变换（第2版）</t>
  </si>
  <si>
    <t>丁蕾 陈岩 潘维运 宋桂荣</t>
  </si>
  <si>
    <t>PPT课件、教学大纲 、源代码、模拟试卷及答案、重点授课视频</t>
  </si>
  <si>
    <t>978-7-111-79830-9</t>
  </si>
  <si>
    <t>http://www.cmpedu.com/books/book/5610527.htm</t>
  </si>
  <si>
    <t>78604</t>
  </si>
  <si>
    <t>张神星</t>
  </si>
  <si>
    <t>PPT课件、习题解答、教学大纲</t>
  </si>
  <si>
    <t>978-7-111-78604-7</t>
  </si>
  <si>
    <t>http://www.cmpedu.com/books/book/5609796.htm</t>
  </si>
  <si>
    <t>78294</t>
  </si>
  <si>
    <t>陈丽娟 张蕾</t>
  </si>
  <si>
    <t>PPT课件、重点难点讲解视频、教学大纲、习题答案</t>
  </si>
  <si>
    <t>978-7-111-78294-0</t>
  </si>
  <si>
    <t>http://www.cmpedu.com/books/book/5609434.htm</t>
  </si>
  <si>
    <t>72000</t>
  </si>
  <si>
    <t>赖新兴</t>
  </si>
  <si>
    <t>天工讲堂APP</t>
  </si>
  <si>
    <t>978-7-111-72000-3</t>
  </si>
  <si>
    <t>http://www.cmpedu.com/books/book/5606267.htm</t>
  </si>
  <si>
    <t>68218</t>
  </si>
  <si>
    <t>李君 于非非</t>
  </si>
  <si>
    <t>978-7-111-68218-9</t>
  </si>
  <si>
    <t>http://www.cmpedu.com/books/book/5604703.htm</t>
  </si>
  <si>
    <t>64537</t>
  </si>
  <si>
    <t>张建国 肖维维</t>
  </si>
  <si>
    <t>978-7-111-64537-5</t>
  </si>
  <si>
    <t>http://www.cmpedu.com/books/book/5604260.htm</t>
  </si>
  <si>
    <t>75323</t>
  </si>
  <si>
    <t>复变函数与积分变换（第3版）</t>
  </si>
  <si>
    <t>薛有才</t>
  </si>
  <si>
    <t>授课PPT、章节小结、自测题与答案</t>
  </si>
  <si>
    <t>978-7-111-75323-0</t>
  </si>
  <si>
    <t>http://www.cmpedu.com/books/book/5608184.htm</t>
  </si>
  <si>
    <t>47239</t>
  </si>
  <si>
    <t>杜洪艳</t>
  </si>
  <si>
    <t>978-7-111-47239-1</t>
  </si>
  <si>
    <t>http://www.cmpedu.com/books/book/2035680.htm</t>
  </si>
  <si>
    <t>52635</t>
  </si>
  <si>
    <t>孙妍</t>
  </si>
  <si>
    <t>978-7-111-52635-3</t>
  </si>
  <si>
    <t>http://www.cmpedu.com/books/book/2052683.htm</t>
  </si>
  <si>
    <t>43084</t>
  </si>
  <si>
    <t>杨巧林</t>
  </si>
  <si>
    <t>978-7-111-43084-1</t>
  </si>
  <si>
    <t>http://www.cmpedu.com/books/book/2022117.htm</t>
  </si>
  <si>
    <t>常微分方程与解析几何</t>
  </si>
  <si>
    <t>60453</t>
  </si>
  <si>
    <t>孙兵 毛京中 朱国庆 姜海燕</t>
  </si>
  <si>
    <t>请用书教师联系作者索取。</t>
  </si>
  <si>
    <t>978-7-111-60453-2</t>
  </si>
  <si>
    <t>http://www.cmpedu.com/books/book/5520176.htm</t>
  </si>
  <si>
    <t>趣味空间几何学</t>
  </si>
  <si>
    <t>70223</t>
  </si>
  <si>
    <t>洪涛清</t>
  </si>
  <si>
    <t>电子课件、课程标准、考题</t>
  </si>
  <si>
    <t>978-7-111-70223-8</t>
  </si>
  <si>
    <t>http://www.cmpedu.com/books/book/5605712.htm</t>
  </si>
  <si>
    <t>线性代数核心内容解析与解题指导</t>
  </si>
  <si>
    <t>71798</t>
  </si>
  <si>
    <t>刘洪星</t>
  </si>
  <si>
    <t>978-7-111-71798-0</t>
  </si>
  <si>
    <t>http://www.cmpedu.com/books/book/5606421.htm</t>
  </si>
  <si>
    <t>线性代数应用案例及解题技巧教程</t>
  </si>
  <si>
    <t>76414</t>
  </si>
  <si>
    <t>978-7-111-76414-4</t>
  </si>
  <si>
    <t>http://www.cmpedu.com/books/book/5608519.htm</t>
  </si>
  <si>
    <t>应用线性代数</t>
  </si>
  <si>
    <t>67634</t>
  </si>
  <si>
    <t>肖占魁 黄华林 林增强</t>
  </si>
  <si>
    <t>978-7-111-67634-8</t>
  </si>
  <si>
    <t>http://www.cmpedu.com/books/book/5604622.htm</t>
  </si>
  <si>
    <t>线性代数：从理论到应用（数据科学与统计专业适用）</t>
  </si>
  <si>
    <t>75842</t>
  </si>
  <si>
    <t>高光远</t>
  </si>
  <si>
    <t>PPT课件、大纲、随堂测试题目与答案、案例代码</t>
  </si>
  <si>
    <t>978-7-111-75842-6</t>
  </si>
  <si>
    <t>http://www.cmpedu.com/books/book/5608615.htm</t>
  </si>
  <si>
    <t>线性代数及其应用</t>
  </si>
  <si>
    <t>72665</t>
  </si>
  <si>
    <t>李庶民 戴琳</t>
  </si>
  <si>
    <t>二维码、融媒体一书一码</t>
  </si>
  <si>
    <t>978-7-111-72665-4</t>
  </si>
  <si>
    <t>http://www.cmpedu.com/books/book/5606629.htm</t>
  </si>
  <si>
    <t>线性代数及其应用（原书第6版）</t>
  </si>
  <si>
    <t>72803</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</si>
  <si>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戴维</t>
    </r>
    <r>
      <rPr>
        <sz val="11"/>
        <color rgb="FF000000"/>
        <rFont val="宋体"/>
        <charset val="0"/>
      </rPr>
      <t xml:space="preserve">·C. </t>
    </r>
    <r>
      <rPr>
        <sz val="11"/>
        <color rgb="FF000000"/>
        <rFont val="宋体"/>
        <charset val="134"/>
      </rPr>
      <t>雷</t>
    </r>
    <r>
      <rPr>
        <sz val="11"/>
        <color rgb="FF000000"/>
        <rFont val="宋体"/>
        <charset val="0"/>
      </rPr>
      <t xml:space="preserve">(David C.Lay) </t>
    </r>
    <r>
      <rPr>
        <sz val="11"/>
        <color rgb="FF000000"/>
        <rFont val="宋体"/>
        <charset val="134"/>
      </rPr>
      <t>等著</t>
    </r>
  </si>
  <si>
    <t>978-7-111-72803-0</t>
  </si>
  <si>
    <t>http://www.cmpedu.com/books/book/5606777.htm</t>
  </si>
  <si>
    <t>78498</t>
  </si>
  <si>
    <t>线性代数</t>
  </si>
  <si>
    <t>李明珠 王丽莎</t>
  </si>
  <si>
    <t>电子课件、教学大纲、习题讲解</t>
  </si>
  <si>
    <t>978-7-111-78498-2</t>
  </si>
  <si>
    <t>http://www.cmpedu.com/books/book/5610111.htm</t>
  </si>
  <si>
    <t>79082</t>
  </si>
  <si>
    <t>吴礼斌 吴磊</t>
  </si>
  <si>
    <t>978-7-111-79082-2</t>
  </si>
  <si>
    <t>http://www.cmpedu.com/books/book/5609795.htm</t>
  </si>
  <si>
    <t>76380</t>
  </si>
  <si>
    <t>冯青华</t>
  </si>
  <si>
    <t>PPT课件、二维码、重点难点视频讲解、习题详解、教学大纲</t>
  </si>
  <si>
    <t>978-7-111-76380-2</t>
  </si>
  <si>
    <t>http://www.cmpedu.com/books/book/5608840.htm</t>
  </si>
  <si>
    <t>76142</t>
  </si>
  <si>
    <t>赵建红 陈雄</t>
  </si>
  <si>
    <t>课件、微课视频、MATLAB引入</t>
  </si>
  <si>
    <t>978-7-111-76142-6</t>
  </si>
  <si>
    <t>http://www.cmpedu.com/books/book/5608386.htm</t>
  </si>
  <si>
    <t>72915</t>
  </si>
  <si>
    <t>孙健 王翠芳</t>
  </si>
  <si>
    <t>电子课件、天空讲堂</t>
  </si>
  <si>
    <t>978-7-111-72915-0</t>
  </si>
  <si>
    <t>http://www.cmpedu.com/books/book/5606900.htm</t>
  </si>
  <si>
    <t>78893</t>
  </si>
  <si>
    <t>线性代数（第2版）</t>
  </si>
  <si>
    <t>李兴华 华秀英</t>
  </si>
  <si>
    <t>电子课件、教案、教学大纲、思维导图、微课视频、模拟试卷及答案</t>
  </si>
  <si>
    <t>黑龙江省“十四五”普通高等教育省级本科规划教材</t>
  </si>
  <si>
    <t>978-7-111-78893-5</t>
  </si>
  <si>
    <t>http://www.cmpedu.com/books/book/5609574.htm</t>
  </si>
  <si>
    <t>65851</t>
  </si>
  <si>
    <t>上海交通大学数学科学学院 组编</t>
  </si>
  <si>
    <t>书伴微客电子课件</t>
  </si>
  <si>
    <t>978-7-111-65851-1</t>
  </si>
  <si>
    <t>http://www.cmpedu.com/books/book/5602595.htm</t>
  </si>
  <si>
    <t>64732</t>
  </si>
  <si>
    <t>王岚</t>
  </si>
  <si>
    <t>978-7-111-64732-4</t>
  </si>
  <si>
    <t>http://www.cmpedu.com/books/book/5602176.htm</t>
  </si>
  <si>
    <t>68177</t>
  </si>
  <si>
    <t>黄先开</t>
  </si>
  <si>
    <t>978-7-111-68177-9</t>
  </si>
  <si>
    <t>http://www.cmpedu.com/books/book/5604878.htm</t>
  </si>
  <si>
    <t>70421</t>
  </si>
  <si>
    <r>
      <rPr>
        <sz val="11"/>
        <color rgb="FF000000"/>
        <rFont val="宋体"/>
        <charset val="134"/>
      </rPr>
      <t>许毅</t>
    </r>
    <r>
      <rPr>
        <sz val="11"/>
        <color rgb="FF000000"/>
        <rFont val="宋体"/>
        <charset val="0"/>
      </rPr>
      <t xml:space="preserve"> </t>
    </r>
    <r>
      <rPr>
        <sz val="11"/>
        <color rgb="FF000000"/>
        <rFont val="宋体"/>
        <charset val="134"/>
      </rPr>
      <t>庞淑萍</t>
    </r>
  </si>
  <si>
    <t>978-7-111-70421-8</t>
  </si>
  <si>
    <t>http://www.cmpedu.com/books/book/5605681.htm</t>
  </si>
  <si>
    <t>61520</t>
  </si>
  <si>
    <t>马锐 罗兆富</t>
  </si>
  <si>
    <t>978-7-111-61520-0</t>
  </si>
  <si>
    <t>http://www.cmpedu.com/books/book/5585437.htm</t>
  </si>
  <si>
    <t>63227</t>
  </si>
  <si>
    <t>王发兴 蒋志芳 郑莹</t>
  </si>
  <si>
    <t>978-7-111-63227-6</t>
  </si>
  <si>
    <t>http://www.cmpedu.com/books/book/5600552.htm</t>
  </si>
  <si>
    <t>62465</t>
  </si>
  <si>
    <t>张新华 张浩 王勇</t>
  </si>
  <si>
    <t>978-7-111-62465-3</t>
  </si>
  <si>
    <t>http://www.cmpedu.com/books/book/5600520.htm</t>
  </si>
  <si>
    <t>77246</t>
  </si>
  <si>
    <t>线性代数（第3版）</t>
  </si>
  <si>
    <t>刘白羽 张丽静</t>
  </si>
  <si>
    <t>“十三五”国家重点出版物出版规划项目\普通高等教育“十一五”国家级规划教材</t>
  </si>
  <si>
    <t>978-7-111-77246-0</t>
  </si>
  <si>
    <t>http://www.cmpedu.com/books/book/5609495.htm</t>
  </si>
  <si>
    <t>50883</t>
  </si>
  <si>
    <t>陈帆</t>
  </si>
  <si>
    <t>978-7-111-50883-0</t>
  </si>
  <si>
    <t>http://www.cmpedu.com/books/book/2049364.htm</t>
  </si>
  <si>
    <t>线性代数（修订版）</t>
  </si>
  <si>
    <t>54557</t>
  </si>
  <si>
    <t>董晓波</t>
  </si>
  <si>
    <t>978-7-111-54557-6</t>
  </si>
  <si>
    <t>http://www.cmpedu.com/books/book/2054618.htm</t>
  </si>
  <si>
    <t>08519</t>
  </si>
  <si>
    <t>王尚平 李艳丽</t>
  </si>
  <si>
    <t>7-111-08519-1</t>
  </si>
  <si>
    <t>http://www.cmpedu.com/books/book/168761.htm</t>
  </si>
  <si>
    <t>75912</t>
  </si>
  <si>
    <t>线性代数（第5版）</t>
  </si>
  <si>
    <t>陈建华</t>
  </si>
  <si>
    <t>PPT课件、大纲、教案、习题详解、模拟试卷</t>
  </si>
  <si>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t>
    </r>
    <r>
      <rPr>
        <sz val="11"/>
        <color rgb="FF000000"/>
        <rFont val="宋体"/>
        <charset val="0"/>
      </rPr>
      <t xml:space="preserve"> “</t>
    </r>
    <r>
      <rPr>
        <sz val="11"/>
        <color rgb="FF000000"/>
        <rFont val="宋体"/>
        <charset val="134"/>
      </rPr>
      <t>十二五</t>
    </r>
    <r>
      <rPr>
        <sz val="11"/>
        <color rgb="FF000000"/>
        <rFont val="宋体"/>
        <charset val="0"/>
      </rPr>
      <t>”</t>
    </r>
    <r>
      <rPr>
        <sz val="11"/>
        <color rgb="FF000000"/>
        <rFont val="宋体"/>
        <charset val="134"/>
      </rPr>
      <t>江苏省高等学校重点教材</t>
    </r>
  </si>
  <si>
    <t>978-7-111-75912-6</t>
  </si>
  <si>
    <t>http://www.cmpedu.com/books/book/5608288.htm</t>
  </si>
  <si>
    <t>76026</t>
  </si>
  <si>
    <t>王震 惠小健</t>
  </si>
  <si>
    <t>PPT课件、大纲、模拟试卷、源代码</t>
  </si>
  <si>
    <t>978-7-111-76026-9</t>
  </si>
  <si>
    <t>http://www.cmpedu.com/books/book/5608396.htm</t>
  </si>
  <si>
    <t>72290</t>
  </si>
  <si>
    <t>李秀丽</t>
  </si>
  <si>
    <t>978-7-111-72290-8</t>
  </si>
  <si>
    <t>http://www.cmpedu.com/books/book/5606638.htm</t>
  </si>
  <si>
    <t>线性代数和概率统计基础</t>
  </si>
  <si>
    <t>49217</t>
  </si>
  <si>
    <t>文华艳 唐定云</t>
  </si>
  <si>
    <t>978-7-111-49217-7</t>
  </si>
  <si>
    <t>http://www.cmpedu.com/books/book/2043493.htm</t>
  </si>
  <si>
    <t>试验设计与分析</t>
  </si>
  <si>
    <t>70465</t>
  </si>
  <si>
    <t>易泰河 编著</t>
  </si>
  <si>
    <t>978-7-111-70465-2</t>
  </si>
  <si>
    <t>http://www.cmpedu.com/books/book/5605760.htm</t>
  </si>
  <si>
    <t>生活中的概率趣事（升级版）</t>
  </si>
  <si>
    <t>60251</t>
  </si>
  <si>
    <t>[瑞典]彼得·欧佛森（Peter Olofsson）著</t>
  </si>
  <si>
    <t>978-7-111-60251-4</t>
  </si>
  <si>
    <t>http://www.cmpedu.com/books/book/5519626.htm</t>
  </si>
  <si>
    <t>数理统计</t>
  </si>
  <si>
    <t>75621</t>
  </si>
  <si>
    <t>赵颖 王典朋 孔祥顺 虞俊</t>
  </si>
  <si>
    <t>PPT课件、教学大纲、教学日历、模拟试卷答案</t>
  </si>
  <si>
    <t>978-7-111-75621-7</t>
  </si>
  <si>
    <t>http://www.cmpedu.com/books/book/5608323.htm</t>
  </si>
  <si>
    <t>概率论与统计推断（原书第10版）</t>
  </si>
  <si>
    <t>70099</t>
  </si>
  <si>
    <t>[美]罗伯特 V.霍格 (Robert V. Hogg) 等</t>
  </si>
  <si>
    <t>978-7-111-70099-9</t>
  </si>
  <si>
    <t>http://www.cmpedu.com/books/book/5605441.htm</t>
  </si>
  <si>
    <t>78732</t>
  </si>
  <si>
    <t>概率论与数理统计——基于R语言（应用型本科院校适用）</t>
  </si>
  <si>
    <t>方红</t>
  </si>
  <si>
    <t>课件、二维码、教学大纲</t>
  </si>
  <si>
    <t>978-7-111-78732-7</t>
  </si>
  <si>
    <t>http://www.cmpedu.com/books/book/5609790.htm</t>
  </si>
  <si>
    <t>73895</t>
  </si>
  <si>
    <t>概率论与数理统计（理工类）</t>
  </si>
  <si>
    <t>张春琴 杨兰珍 周彩丽 田大增</t>
  </si>
  <si>
    <t>PPT课件、视频、大纲、习题答案、模拟试卷及解答</t>
  </si>
  <si>
    <t>978-7-111-73895-4</t>
  </si>
  <si>
    <t>http://www.cmpedu.com/books/book/5608463.htm</t>
  </si>
  <si>
    <t>74211</t>
  </si>
  <si>
    <t>概率论与数理统计</t>
  </si>
  <si>
    <t>课件、教案、习题详解、思维导图、源代码、实验图片</t>
  </si>
  <si>
    <t>978-7-111-74211-1</t>
  </si>
  <si>
    <t>http://www.cmpedu.com/books/book/5608159.htm</t>
  </si>
  <si>
    <t>72142</t>
  </si>
  <si>
    <t>李建辉 王震 任水利</t>
  </si>
  <si>
    <t>电子课件、教案、大纲、习题答案、代码</t>
  </si>
  <si>
    <t>978-7-111-72142-0</t>
  </si>
  <si>
    <t>http://www.cmpedu.com/books/book/5606472.htm</t>
  </si>
  <si>
    <t>68760</t>
  </si>
  <si>
    <t>房永飞 赵颖 田玉斌</t>
  </si>
  <si>
    <t>978-7-111-68760-3</t>
  </si>
  <si>
    <t>http://www.cmpedu.com/books/book/5604781.htm</t>
  </si>
  <si>
    <t>概率论与数理统计习题精讲</t>
  </si>
  <si>
    <t>70773</t>
  </si>
  <si>
    <t>房永飞 田玉斌 朱蓉禅</t>
  </si>
  <si>
    <t>978-7-111-70773-8</t>
  </si>
  <si>
    <t>http://www.cmpedu.com/books/book/5605870.htm</t>
  </si>
  <si>
    <t>概率论与数理统计（第4版）</t>
  </si>
  <si>
    <t>71043</t>
  </si>
  <si>
    <t>臧鸿雁 李娜</t>
  </si>
  <si>
    <t xml:space="preserve">电子课件、微课视频 </t>
  </si>
  <si>
    <t>978-7-111-71043-1</t>
  </si>
  <si>
    <t>http://www.cmpedu.com/books/book/5606053.htm</t>
  </si>
  <si>
    <t>63231</t>
  </si>
  <si>
    <t>978-7-111-63231-3</t>
  </si>
  <si>
    <t>http://www.cmpedu.com/books/book/5600479.htm</t>
  </si>
  <si>
    <t>72819</t>
  </si>
  <si>
    <t>孟祥波 张立东</t>
  </si>
  <si>
    <t>天工讲堂APP、二维码</t>
  </si>
  <si>
    <r>
      <rPr>
        <sz val="11"/>
        <color rgb="FF000000"/>
        <rFont val="宋体"/>
        <charset val="134"/>
      </rPr>
      <t>中国轻工业</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规划立项教材</t>
    </r>
    <r>
      <rPr>
        <sz val="11"/>
        <color rgb="FF000000"/>
        <rFont val="宋体"/>
        <charset val="0"/>
      </rPr>
      <t>\</t>
    </r>
    <r>
      <rPr>
        <sz val="11"/>
        <color rgb="FF000000"/>
        <rFont val="宋体"/>
        <charset val="134"/>
      </rPr>
      <t>新形态教材</t>
    </r>
  </si>
  <si>
    <t>978-7-111-72819-1</t>
  </si>
  <si>
    <t>http://www.cmpedu.com/books/book/5606808.htm</t>
  </si>
  <si>
    <t>59056</t>
  </si>
  <si>
    <t>赵伟</t>
  </si>
  <si>
    <t>978-7-111-59056-9</t>
  </si>
  <si>
    <t>http://www.cmpedu.com/books/book/2065993.htm</t>
  </si>
  <si>
    <t>概率论与数理统计（第2版）</t>
  </si>
  <si>
    <t>08589</t>
  </si>
  <si>
    <t>马新民</t>
  </si>
  <si>
    <t>7-111-08589-2</t>
  </si>
  <si>
    <t>http://www.cmpedu.com/books/book/2064783.htm</t>
  </si>
  <si>
    <t>概率论与数理统计（第3版）</t>
  </si>
  <si>
    <t>62582</t>
  </si>
  <si>
    <t>孙振绮 丁效华</t>
  </si>
  <si>
    <t>“十三五”国家重点出版物出版规划项目/山东省精品课程配套教材</t>
  </si>
  <si>
    <t>978-7-111-62582-7</t>
  </si>
  <si>
    <t>http://www.cmpedu.com/books/book/5603507.htm</t>
  </si>
  <si>
    <t>73830</t>
  </si>
  <si>
    <t>概率论与数理统计全程指导（第4版）</t>
  </si>
  <si>
    <t>李娜 臧鸿雁</t>
  </si>
  <si>
    <t>978-7-111-73830-5</t>
  </si>
  <si>
    <t>http://www.cmpedu.com/books/book/5607295.htm</t>
  </si>
  <si>
    <t>61542</t>
  </si>
  <si>
    <t>宗序平</t>
  </si>
  <si>
    <t>978-7-111-61542-2</t>
  </si>
  <si>
    <t>http://www.cmpedu.com/books/book/5600196.htm</t>
  </si>
  <si>
    <t>概率论与数理统计学习指导</t>
  </si>
  <si>
    <t>29886</t>
  </si>
  <si>
    <t>王逸迅</t>
  </si>
  <si>
    <t>978-7-111-29886-1</t>
  </si>
  <si>
    <t>http://www.cmpedu.com/books/book/55577.htm</t>
  </si>
  <si>
    <t>概率论与数理统计期末试卷精解精练</t>
  </si>
  <si>
    <t>77220</t>
  </si>
  <si>
    <t>方兴 蒋丹华 夏治南 张隽</t>
  </si>
  <si>
    <t>978-7-111-77220-0</t>
  </si>
  <si>
    <t>http://www.cmpedu.com/books/book/5609007.htm</t>
  </si>
  <si>
    <t>79456</t>
  </si>
  <si>
    <t>概率论与数理统计配套作业</t>
  </si>
  <si>
    <t>蒋丹华 夏治南 方兴 徐敏强 张隽</t>
  </si>
  <si>
    <t>978-7-111-79456-1</t>
  </si>
  <si>
    <t>http://www.cmpedu.com/books/book/5610036.htm</t>
  </si>
  <si>
    <t>概率统计教程（第2版）</t>
  </si>
  <si>
    <t>62345</t>
  </si>
  <si>
    <t>邢家省 马健 刘明菊 编著</t>
  </si>
  <si>
    <t>978-7-111-62345-8</t>
  </si>
  <si>
    <t>http://www.cmpedu.com/books/book/5600301.htm</t>
  </si>
  <si>
    <t>新工科数学基础三 线性代数及Python实现</t>
  </si>
  <si>
    <t>69290</t>
  </si>
  <si>
    <t>王振友 陈学松 李锋</t>
  </si>
  <si>
    <t>978-7-111-69290-4</t>
  </si>
  <si>
    <t>http://www.cmpedu.com/books/book/5605090.htm</t>
  </si>
  <si>
    <t>新工科数学基础四 概率论与数理统计及Python实现</t>
  </si>
  <si>
    <t>67855</t>
  </si>
  <si>
    <t>王振友 陈学松 肖存涛</t>
  </si>
  <si>
    <t>978-7-111-67855-7</t>
  </si>
  <si>
    <t>http://www.cmpedu.com/books/book/5604826.htm</t>
  </si>
  <si>
    <t>概率统计与随机过程习题解集（第2版）</t>
  </si>
  <si>
    <t>68438</t>
  </si>
  <si>
    <t>邢家省 刘明菊 马健</t>
  </si>
  <si>
    <t>978-7-111-68438-1</t>
  </si>
  <si>
    <t>http://www.cmpedu.com/books/book/5604759.htm</t>
  </si>
  <si>
    <t>应用数理统计（基于MATLAB实现）</t>
  </si>
  <si>
    <t>72335</t>
  </si>
  <si>
    <t>李建辉 王震 章培军</t>
  </si>
  <si>
    <t>978-7-111-72335-6</t>
  </si>
  <si>
    <t>http://www.cmpedu.com/books/book/5606631.htm</t>
  </si>
  <si>
    <t>应用数理统计</t>
  </si>
  <si>
    <t>14560</t>
  </si>
  <si>
    <t>叶慈南</t>
  </si>
  <si>
    <t>978-7-111-14560-8</t>
  </si>
  <si>
    <t>http://www.cmpedu.com/books/book/2018040.htm</t>
  </si>
  <si>
    <t>数理统计及其应用（原书第6版）</t>
  </si>
  <si>
    <t>72919</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</si>
  <si>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理查德</t>
    </r>
    <r>
      <rPr>
        <sz val="11"/>
        <color rgb="FF000000"/>
        <rFont val="宋体"/>
        <charset val="0"/>
      </rPr>
      <t>·J.</t>
    </r>
    <r>
      <rPr>
        <sz val="11"/>
        <color rgb="FF000000"/>
        <rFont val="宋体"/>
        <charset val="134"/>
      </rPr>
      <t>拉森（</t>
    </r>
    <r>
      <rPr>
        <sz val="11"/>
        <color rgb="FF000000"/>
        <rFont val="宋体"/>
        <charset val="0"/>
      </rPr>
      <t>Richard J. Larsen</t>
    </r>
    <r>
      <rPr>
        <sz val="11"/>
        <color rgb="FF000000"/>
        <rFont val="宋体"/>
        <charset val="134"/>
      </rPr>
      <t>）等著</t>
    </r>
  </si>
  <si>
    <t>978-7-111-72919-8</t>
  </si>
  <si>
    <t>http://www.cmpedu.com/books/book/5607028.htm</t>
  </si>
  <si>
    <t>本科教材&gt;理学类</t>
  </si>
  <si>
    <t>本科教材&gt;理学类&gt;数学与应用数学</t>
  </si>
  <si>
    <t>数论概论（原书第4版）</t>
  </si>
  <si>
    <t>52200</t>
  </si>
  <si>
    <t>[美]约瑟夫H.西尔弗曼（Joseph H.Silverman）</t>
  </si>
  <si>
    <t>978-7-111-52200-3</t>
  </si>
  <si>
    <t>http://www.cmpedu.com/books/book/2052639.htm</t>
  </si>
  <si>
    <t>79194</t>
  </si>
  <si>
    <t>数学类专业毕业论文撰写方法</t>
  </si>
  <si>
    <t>李洪亮 裴慧丽 马红艳</t>
  </si>
  <si>
    <t>978-7-111-79194-2</t>
  </si>
  <si>
    <t>http://www.cmpedu.com/books/book/5610011.htm</t>
  </si>
  <si>
    <t>77588</t>
  </si>
  <si>
    <t>事实与似实：数据科学家教你辨虚实</t>
  </si>
  <si>
    <t>[美]霍华德·维纳（Howard Wainer）</t>
  </si>
  <si>
    <t>978-7-111-77588-1</t>
  </si>
  <si>
    <t>http://www.cmpedu.com/books/book/5609115.htm</t>
  </si>
  <si>
    <t>初等数论基础</t>
  </si>
  <si>
    <t>70839</t>
  </si>
  <si>
    <t>王迪吉 边红 于海征</t>
  </si>
  <si>
    <t>978-7-111-70839-1</t>
  </si>
  <si>
    <t>http://www.cmpedu.com/books/book/5605917.htm</t>
  </si>
  <si>
    <t>78863</t>
  </si>
  <si>
    <t>数学教学论</t>
  </si>
  <si>
    <t>李红玲 张玉环 杨一 甘艳 高鹏</t>
  </si>
  <si>
    <t>电子课件、二维码、微课视频、习题解答</t>
  </si>
  <si>
    <t>978-7-111-78863-8</t>
  </si>
  <si>
    <t>http://www.cmpedu.com/books/book/5609825.htm</t>
  </si>
  <si>
    <t>73688</t>
  </si>
  <si>
    <t>数学教学论与案例分析</t>
  </si>
  <si>
    <t>罗敏娜 王娜</t>
  </si>
  <si>
    <t>978-7-111-73688-2</t>
  </si>
  <si>
    <t>http://www.cmpedu.com/books/book/5607195.htm</t>
  </si>
  <si>
    <t>高等数学教学设计</t>
  </si>
  <si>
    <t>64773</t>
  </si>
  <si>
    <t>储继迅 王萍</t>
  </si>
  <si>
    <t>978-7-111-64773-7</t>
  </si>
  <si>
    <t>http://www.cmpedu.com/books/book/5602110.htm</t>
  </si>
  <si>
    <t>大学数学教学案例集：概率论与数理统计篇</t>
  </si>
  <si>
    <t>72732</t>
  </si>
  <si>
    <t>赵鲁涛</t>
  </si>
  <si>
    <t>978-7-111-72732-3</t>
  </si>
  <si>
    <t>http://www.cmpedu.com/books/book/5606671.htm</t>
  </si>
  <si>
    <t>78456</t>
  </si>
  <si>
    <t>抽象代数初步</t>
  </si>
  <si>
    <t>孙超超 田运波 李娟</t>
  </si>
  <si>
    <t>978-7-111-78456-2</t>
  </si>
  <si>
    <t>http://www.cmpedu.com/books/book/5609785.htm</t>
  </si>
  <si>
    <t>73179</t>
  </si>
  <si>
    <t>微分几何教学设计</t>
  </si>
  <si>
    <t>刘白羽</t>
  </si>
  <si>
    <t>二维码、动画演示</t>
  </si>
  <si>
    <t>978-7-111-73179-5</t>
  </si>
  <si>
    <t>http://www.cmpedu.com/books/book/5607673.htm</t>
  </si>
  <si>
    <t>实分析与复分析（英文版·原书第3版·典藏版）</t>
  </si>
  <si>
    <t>61955</t>
  </si>
  <si>
    <t>[美]沃尔特·鲁丁（Walter Rudin）</t>
  </si>
  <si>
    <t>978-7-111-61955-0</t>
  </si>
  <si>
    <t>http://www.cmpedu.com/books/book/5585582.htm</t>
  </si>
  <si>
    <t>优美的数学思维：问题求解与证明（原书第2版）</t>
  </si>
  <si>
    <t>66277</t>
  </si>
  <si>
    <t>[美]约翰 P.迪 安格罗（John P.D'Angelo）等</t>
  </si>
  <si>
    <t>978-7-111-66277-8</t>
  </si>
  <si>
    <t>http://www.cmpedu.com/books/book/5602579.htm</t>
  </si>
  <si>
    <t>泛函分析</t>
  </si>
  <si>
    <t>61654</t>
  </si>
  <si>
    <t>[美] 伊莱亚斯 M.斯坦恩（Elias M.Stein）等</t>
  </si>
  <si>
    <t>978-7-111-61654-2</t>
  </si>
  <si>
    <t>http://www.cmpedu.com/books/book/5601088.htm</t>
  </si>
  <si>
    <t>傅里叶分析</t>
  </si>
  <si>
    <t>63484</t>
  </si>
  <si>
    <t>978-7-111-63484-3</t>
  </si>
  <si>
    <t>http://www.cmpedu.com/books/book/5602189.htm</t>
  </si>
  <si>
    <t>拓扑学（原书第2版）</t>
  </si>
  <si>
    <t>17507</t>
  </si>
  <si>
    <t>[美]James R.Munkres 熊金城译</t>
  </si>
  <si>
    <t>7-111-17507-7</t>
  </si>
  <si>
    <t>http://www.cmpedu.com/books/book/2011280.htm</t>
  </si>
  <si>
    <t>复分析</t>
  </si>
  <si>
    <t>55297</t>
  </si>
  <si>
    <t>[美]Elias M.Stein、Rami Shakarchi著</t>
  </si>
  <si>
    <t>978-7-111-55297-0</t>
  </si>
  <si>
    <t>http://www.cmpedu.com/books/book/2055646.htm</t>
  </si>
  <si>
    <t>复分析（英文版·原书第3版·典藏版）</t>
  </si>
  <si>
    <t>70102</t>
  </si>
  <si>
    <t>[美]拉尔斯·V. 阿尔福斯</t>
  </si>
  <si>
    <t>978-7-111-70102-6</t>
  </si>
  <si>
    <t>http://www.cmpedu.com/books/book/5605440.htm</t>
  </si>
  <si>
    <t>复分析基础及工程应用（英文版·原书第3版）典藏版</t>
  </si>
  <si>
    <t>64733</t>
  </si>
  <si>
    <t>[美] E. B. 萨夫（E. B. Saff）等著</t>
  </si>
  <si>
    <t>978-7-111-64733-1</t>
  </si>
  <si>
    <t>http://www.cmpedu.com/books/book/5601774.htm</t>
  </si>
  <si>
    <t>实分析</t>
  </si>
  <si>
    <t>55296</t>
  </si>
  <si>
    <t>978-7-111-55296-3</t>
  </si>
  <si>
    <t>http://www.cmpedu.com/books/book/2055645.htm</t>
  </si>
  <si>
    <t>凸分析</t>
  </si>
  <si>
    <t>58182</t>
  </si>
  <si>
    <t>[美]Ralph Tyrell Rockafellar</t>
  </si>
  <si>
    <t>978-7-111-58182-6</t>
  </si>
  <si>
    <t>http://www.cmpedu.com/books/book/2066061.htm</t>
  </si>
  <si>
    <t>组合数学（第2版）</t>
  </si>
  <si>
    <t>66569</t>
  </si>
  <si>
    <t>殷剑宏 编著</t>
  </si>
  <si>
    <t>978-7-111-66569-4</t>
  </si>
  <si>
    <t>http://www.cmpedu.com/books/book/5603551.htm</t>
  </si>
  <si>
    <t>组合数学（原书第5版·典藏版）</t>
  </si>
  <si>
    <t>74886</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</si>
  <si>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理查德</t>
    </r>
    <r>
      <rPr>
        <sz val="11"/>
        <color rgb="FF000000"/>
        <rFont val="宋体"/>
        <charset val="0"/>
      </rPr>
      <t>·A.</t>
    </r>
    <r>
      <rPr>
        <sz val="11"/>
        <color rgb="FF000000"/>
        <rFont val="宋体"/>
        <charset val="134"/>
      </rPr>
      <t>布鲁迪（</t>
    </r>
    <r>
      <rPr>
        <sz val="11"/>
        <color rgb="FF000000"/>
        <rFont val="宋体"/>
        <charset val="0"/>
      </rPr>
      <t>Richard A. Brualdi</t>
    </r>
    <r>
      <rPr>
        <sz val="11"/>
        <color rgb="FF000000"/>
        <rFont val="宋体"/>
        <charset val="134"/>
      </rPr>
      <t>）等著</t>
    </r>
  </si>
  <si>
    <t>978-7-111-74886-1</t>
  </si>
  <si>
    <t>http://www.cmpedu.com/books/book/5607803.htm</t>
  </si>
  <si>
    <t>图论导引（原书第2版）典藏版</t>
  </si>
  <si>
    <t>64194</t>
  </si>
  <si>
    <t>[美]道格拉斯·韦斯特（Douglas West）等</t>
  </si>
  <si>
    <t>978-7-111-64194-0</t>
  </si>
  <si>
    <t>http://www.cmpedu.com/books/book/5601139.htm</t>
  </si>
  <si>
    <t>非线性动力学与混沌（翻译版·原书第2版）</t>
  </si>
  <si>
    <t>54894</t>
  </si>
  <si>
    <t>[美]Steven H.Strogatz著</t>
  </si>
  <si>
    <t>978-7-111-54894-2</t>
  </si>
  <si>
    <t>http://www.cmpedu.com/books/book/2055593.htm</t>
  </si>
  <si>
    <t>常微分方程基础（英文版·原书第5版）</t>
  </si>
  <si>
    <t>17848</t>
  </si>
  <si>
    <t>[美]C.Henry Edwards</t>
  </si>
  <si>
    <t>7-111-17848-3/O.465课</t>
  </si>
  <si>
    <t>http://www.cmpedu.com/books/book/63894.htm</t>
  </si>
  <si>
    <t>76230</t>
  </si>
  <si>
    <t>偏微分方程</t>
  </si>
  <si>
    <t>赵志红 刘宇 王雯雯</t>
  </si>
  <si>
    <t>978-7-111-76230-0</t>
  </si>
  <si>
    <t>http://www.cmpedu.com/books/book/5608946.htm</t>
  </si>
  <si>
    <t>复变函数及其应用（翻译版·原书第9版）</t>
  </si>
  <si>
    <t>50506</t>
  </si>
  <si>
    <t>[美]詹姆斯·沃德·布朗、鲁埃尔·V.丘吉尔著</t>
  </si>
  <si>
    <t>978-7-111-50506-8</t>
  </si>
  <si>
    <t>http://www.cmpedu.com/books/book/2048185.htm</t>
  </si>
  <si>
    <t>74456</t>
  </si>
  <si>
    <t>矩阵论</t>
  </si>
  <si>
    <t>王震 任水利 吴静</t>
  </si>
  <si>
    <t>电子课件、大纲、模拟试卷、部分例题配有Maple计算程序</t>
  </si>
  <si>
    <t>978-7-111-74456-6</t>
  </si>
  <si>
    <t>http://www.cmpedu.com/books/book/5607979.htm</t>
  </si>
  <si>
    <t>数学规划及其应用</t>
  </si>
  <si>
    <t>58567</t>
  </si>
  <si>
    <t>范玉妹 徐尔</t>
  </si>
  <si>
    <t>978-7-111-58567-1</t>
  </si>
  <si>
    <t>http://www.cmpedu.com/books/book/2065981.htm</t>
  </si>
  <si>
    <t>数学分析原理（英文版·原书第3版·典藏版）</t>
  </si>
  <si>
    <t>61954</t>
  </si>
  <si>
    <t>978-7-111-61954-3</t>
  </si>
  <si>
    <t>http://www.cmpedu.com/books/book/5585575.htm</t>
  </si>
  <si>
    <t>数学建模（原书第5版）</t>
  </si>
  <si>
    <t>47952</t>
  </si>
  <si>
    <t>[美]Frank R.Giordano、William P.Fox等著</t>
  </si>
  <si>
    <t>978-7-111-47952-9</t>
  </si>
  <si>
    <t>http://www.cmpedu.com/books/book/2052577.htm</t>
  </si>
  <si>
    <t>数学建模方法与CUMCM赛题详解</t>
  </si>
  <si>
    <t>47593</t>
  </si>
  <si>
    <t>黄静静</t>
  </si>
  <si>
    <t>978-7-111-47593-4</t>
  </si>
  <si>
    <t>http://www.cmpedu.com/books/book/2037003.htm</t>
  </si>
  <si>
    <t>数学建模案例集锦</t>
  </si>
  <si>
    <t>70038</t>
  </si>
  <si>
    <t>宁波大学数学与统计学院 数学建模教研室</t>
  </si>
  <si>
    <t>天空讲堂APP</t>
  </si>
  <si>
    <t>978-7-111-70038-8</t>
  </si>
  <si>
    <t>http://www.cmpedu.com/books/book/5605542.htm</t>
  </si>
  <si>
    <t>数学软件与数学实验</t>
  </si>
  <si>
    <t>76182</t>
  </si>
  <si>
    <t>徐美林 徐婕</t>
  </si>
  <si>
    <t>PPT课件、重点难点视频详解、大纲、习题答案</t>
  </si>
  <si>
    <t>978-7-111-76182-2</t>
  </si>
  <si>
    <t>http://www.cmpedu.com/books/book/5608425.htm</t>
  </si>
  <si>
    <t>数学实验与数学建模</t>
  </si>
  <si>
    <t>67598</t>
  </si>
  <si>
    <t>朱婧 司新辉</t>
  </si>
  <si>
    <t>978-7-111-67598-3</t>
  </si>
  <si>
    <t>http://www.cmpedu.com/books/book/5604580.htm</t>
  </si>
  <si>
    <t>数学实验</t>
  </si>
  <si>
    <t>71521</t>
  </si>
  <si>
    <t>王洁</t>
  </si>
  <si>
    <t>电子课件、二维码、部分源代码</t>
  </si>
  <si>
    <t>浙江省普通高校“十三五”新形态教材</t>
  </si>
  <si>
    <t>978-7-111-71521-4</t>
  </si>
  <si>
    <t>http://www.cmpedu.com/books/book/5606263.htm</t>
  </si>
  <si>
    <t>76439</t>
  </si>
  <si>
    <t>数学实验（第4版）</t>
  </si>
  <si>
    <t>李秀珍 张晓平</t>
  </si>
  <si>
    <t>978-7-111-76439-7</t>
  </si>
  <si>
    <t>http://www.cmpedu.com/books/book/5608520.htm</t>
  </si>
  <si>
    <t>Python数学实验</t>
  </si>
  <si>
    <t>71341</t>
  </si>
  <si>
    <t>李汉龙 隋英 韩婷</t>
  </si>
  <si>
    <t>电子课件、习题答案、部分代码</t>
  </si>
  <si>
    <t>978-7-111-71341-8</t>
  </si>
  <si>
    <t>http://www.cmpedu.com/books/book/5606059.htm</t>
  </si>
  <si>
    <t>75841</t>
  </si>
  <si>
    <t>MATLAB与数学实验（第3版）</t>
  </si>
  <si>
    <t>艾冬梅 李艳睛 张丽静 李晔</t>
  </si>
  <si>
    <t>978-7-111-75841-9</t>
  </si>
  <si>
    <t>http://www.cmpedu.com/books/book/5608361.htm</t>
  </si>
  <si>
    <t>76723</t>
  </si>
  <si>
    <t>Steiner树相关优化问题研究</t>
  </si>
  <si>
    <t>王海燕</t>
  </si>
  <si>
    <t>978-7-111-76723-7</t>
  </si>
  <si>
    <t>http://www.cmpedu.com/books/book/5608686.htm</t>
  </si>
  <si>
    <t>本科教材&gt;理学类&gt;物理学</t>
  </si>
  <si>
    <t>伯克利物理学教程（SI版）（第1卷） 力学（翻译版·原书第2版）</t>
  </si>
  <si>
    <t>51362</t>
  </si>
  <si>
    <t>[美]C.基特尔著</t>
  </si>
  <si>
    <t>978-7-111-51362-9</t>
  </si>
  <si>
    <t>http://www.cmpedu.com/books/book/2050542.htm</t>
  </si>
  <si>
    <t>伯克利物理学教程（SI版）（第2卷） 电磁学（翻译版·原书第3版）</t>
  </si>
  <si>
    <t>57451</t>
  </si>
  <si>
    <t>[美]E.M.珀塞尔著</t>
  </si>
  <si>
    <t>978-7-111-57451-4</t>
  </si>
  <si>
    <t>http://www.cmpedu.com/books/book/2066222.htm</t>
  </si>
  <si>
    <t>伯克利物理学教程（SI版）（第3卷）波动学（翻译版）</t>
  </si>
  <si>
    <t>51543</t>
  </si>
  <si>
    <t>[美]F·S.克劳福德著</t>
  </si>
  <si>
    <t>978-7-111-51543-2</t>
  </si>
  <si>
    <t>http://www.cmpedu.com/books/book/2051183.htm</t>
  </si>
  <si>
    <t>伯克利物理学教程（SI版）（第4卷） 量子物理学（翻译版）</t>
  </si>
  <si>
    <t>50668</t>
  </si>
  <si>
    <t>[美]E.H.威切曼著</t>
  </si>
  <si>
    <t>978-7-111-50668-3</t>
  </si>
  <si>
    <t>http://www.cmpedu.com/books/book/2048741.htm</t>
  </si>
  <si>
    <t>伯克利物理学教程（SI版）（第5卷） 统计物理学（翻译版）</t>
  </si>
  <si>
    <t>50445</t>
  </si>
  <si>
    <t>[美]F.瑞夫著</t>
  </si>
  <si>
    <t>978-7-111-50445-0</t>
  </si>
  <si>
    <t>http://www.cmpedu.com/books/book/2047862.htm</t>
  </si>
  <si>
    <t>伯克利物理学教程（SI版） 第1卷 力学（英文影印版·原书第2版）</t>
  </si>
  <si>
    <t>46457</t>
  </si>
  <si>
    <t>[美]Charles Kittel</t>
  </si>
  <si>
    <t>978-7-111-46457-0</t>
  </si>
  <si>
    <t>http://www.cmpedu.com/books/book/2029595.htm</t>
  </si>
  <si>
    <t>75073</t>
  </si>
  <si>
    <t>COMSOL多物理场仿真入门指南（第2版）</t>
  </si>
  <si>
    <t>李星辰 姚雯</t>
  </si>
  <si>
    <t>978-7-111-75073-4</t>
  </si>
  <si>
    <t>http://www.cmpedu.com/books/book/5608366.htm</t>
  </si>
  <si>
    <t>基泰尔固体物理学（英文影印版·全球版）</t>
  </si>
  <si>
    <t>65366</t>
  </si>
  <si>
    <t>[美] 查尔斯 基泰尔（Charles Kittel） 著</t>
  </si>
  <si>
    <t>978-7-111-65366-0</t>
  </si>
  <si>
    <t>http://www.cmpedu.com/books/book/5602516.htm</t>
  </si>
  <si>
    <t>狄拉克量子力学原理</t>
  </si>
  <si>
    <t>58704</t>
  </si>
  <si>
    <t>[英]保罗·迪拉克（P.A.M. Dirac） 著 凌东波 译</t>
  </si>
  <si>
    <t>978-7-111-58704-0</t>
  </si>
  <si>
    <t>http://www.cmpedu.com/books/book/5519570.htm</t>
  </si>
  <si>
    <t>量子理论：可视化量子过程及其应用</t>
  </si>
  <si>
    <t>68985</t>
  </si>
  <si>
    <t>[英]鲍勃·科克(Bob Coecke) 等</t>
  </si>
  <si>
    <t>978-7-111-68985-0</t>
  </si>
  <si>
    <t>http://www.cmpedu.com/books/book/5604860.htm</t>
  </si>
  <si>
    <t>79294</t>
  </si>
  <si>
    <t>现代量子力学（原书第3版）</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</si>
  <si>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樱井纯（</t>
    </r>
    <r>
      <rPr>
        <sz val="11"/>
        <color rgb="FF000000"/>
        <rFont val="宋体"/>
        <charset val="0"/>
      </rPr>
      <t>J.J. Sakurai</t>
    </r>
    <r>
      <rPr>
        <sz val="11"/>
        <color rgb="FF000000"/>
        <rFont val="宋体"/>
        <charset val="134"/>
      </rPr>
      <t>）等</t>
    </r>
  </si>
  <si>
    <t>978-7-111-79294-9</t>
  </si>
  <si>
    <t>http://www.cmpedu.com/books/book/5610554.htm</t>
  </si>
  <si>
    <r>
      <rPr>
        <sz val="11"/>
        <color rgb="FF000000"/>
        <rFont val="宋体"/>
        <charset val="134"/>
      </rPr>
      <t>量子力学概论（英文注释版</t>
    </r>
    <r>
      <rPr>
        <sz val="11"/>
        <color rgb="FF000000"/>
        <rFont val="宋体"/>
        <charset val="0"/>
      </rPr>
      <t>·</t>
    </r>
    <r>
      <rPr>
        <sz val="11"/>
        <color rgb="FF000000"/>
        <rFont val="宋体"/>
        <charset val="134"/>
      </rPr>
      <t>原书第</t>
    </r>
    <r>
      <rPr>
        <sz val="11"/>
        <color rgb="FF000000"/>
        <rFont val="宋体"/>
        <charset val="0"/>
      </rPr>
      <t>3</t>
    </r>
    <r>
      <rPr>
        <sz val="11"/>
        <color rgb="FF000000"/>
        <rFont val="宋体"/>
        <charset val="134"/>
      </rPr>
      <t>版）</t>
    </r>
  </si>
  <si>
    <t>65751</t>
  </si>
  <si>
    <t>[美] 大卫·J. 格里菲斯（David J. Griffiths）等</t>
  </si>
  <si>
    <t>978-7-111-65751-4</t>
  </si>
  <si>
    <t>http://www.cmpedu.com/books/book/5603382.htm</t>
  </si>
  <si>
    <t>71766</t>
  </si>
  <si>
    <r>
      <rPr>
        <sz val="11"/>
        <color rgb="FF000000"/>
        <rFont val="宋体"/>
        <charset val="134"/>
      </rPr>
      <t>量子力学概论（翻译版</t>
    </r>
    <r>
      <rPr>
        <sz val="11"/>
        <color rgb="FF000000"/>
        <rFont val="宋体"/>
        <charset val="0"/>
      </rPr>
      <t>·</t>
    </r>
    <r>
      <rPr>
        <sz val="11"/>
        <color rgb="FF000000"/>
        <rFont val="宋体"/>
        <charset val="134"/>
      </rPr>
      <t>原书第</t>
    </r>
    <r>
      <rPr>
        <sz val="11"/>
        <color rgb="FF000000"/>
        <rFont val="宋体"/>
        <charset val="0"/>
      </rPr>
      <t>3</t>
    </r>
    <r>
      <rPr>
        <sz val="11"/>
        <color rgb="FF000000"/>
        <rFont val="宋体"/>
        <charset val="134"/>
      </rPr>
      <t>版）</t>
    </r>
  </si>
  <si>
    <r>
      <rPr>
        <sz val="11"/>
        <color rgb="FF000000"/>
        <rFont val="宋体"/>
        <charset val="134"/>
      </rPr>
      <t>（美）大卫</t>
    </r>
    <r>
      <rPr>
        <sz val="11"/>
        <color rgb="FF000000"/>
        <rFont val="宋体"/>
        <charset val="0"/>
      </rPr>
      <t xml:space="preserve">·J. </t>
    </r>
    <r>
      <rPr>
        <sz val="11"/>
        <color rgb="FF000000"/>
        <rFont val="宋体"/>
        <charset val="134"/>
      </rPr>
      <t>格里菲斯（</t>
    </r>
    <r>
      <rPr>
        <sz val="11"/>
        <color rgb="FF000000"/>
        <rFont val="宋体"/>
        <charset val="0"/>
      </rPr>
      <t>David J. Griffiths</t>
    </r>
    <r>
      <rPr>
        <sz val="11"/>
        <color rgb="FF000000"/>
        <rFont val="宋体"/>
        <charset val="134"/>
      </rPr>
      <t>）等著</t>
    </r>
  </si>
  <si>
    <t>978-7-111-71766-9</t>
  </si>
  <si>
    <t>http://www.cmpedu.com/books/book/5606719.htm</t>
  </si>
  <si>
    <t>73080</t>
  </si>
  <si>
    <t>量子力学</t>
  </si>
  <si>
    <t>周闪</t>
  </si>
  <si>
    <t>电子课件、教案大纲</t>
  </si>
  <si>
    <t>978-7-111-73080-4</t>
  </si>
  <si>
    <t>http://www.cmpedu.com/books/book/5607486.htm</t>
  </si>
  <si>
    <t>77810</t>
  </si>
  <si>
    <t>电动力学导论（翻译版·原书第4版）</t>
  </si>
  <si>
    <t>（美）大卫·J. 格里菲斯（David J. Griffiths）</t>
  </si>
  <si>
    <t>978-7-111-77810-3</t>
  </si>
  <si>
    <t>http://www.cmpedu.com/books/book/5609243.htm</t>
  </si>
  <si>
    <t>Griffiths量子力学概论学习指导与习题解答</t>
  </si>
  <si>
    <t>36524</t>
  </si>
  <si>
    <t>胡行</t>
  </si>
  <si>
    <t>978-7-111-36524-2</t>
  </si>
  <si>
    <t>http://www.cmpedu.com/books/book/2012122.htm</t>
  </si>
  <si>
    <t>力学概论（翻译版·原书第2版）</t>
  </si>
  <si>
    <t>56499</t>
  </si>
  <si>
    <t>[美]Daniel Kleppner著</t>
  </si>
  <si>
    <t>978-7-111-56499-7</t>
  </si>
  <si>
    <t>http://www.cmpedu.com/books/book/2065520.htm</t>
  </si>
  <si>
    <t>粒子物理导论（翻译版·原书第2版）</t>
  </si>
  <si>
    <t>54342</t>
  </si>
  <si>
    <t>[美]David J.Griffiths著</t>
  </si>
  <si>
    <t>978-7-111-54342-8</t>
  </si>
  <si>
    <t>http://www.cmpedu.com/books/book/2053980.htm</t>
  </si>
  <si>
    <t>热物理学导论（翻译版）</t>
  </si>
  <si>
    <t>68909</t>
  </si>
  <si>
    <t>[美]丹尼尔· V. 施罗德（Daniel V. Schroeder）</t>
  </si>
  <si>
    <t>教师用习题解答</t>
  </si>
  <si>
    <t>978-7-111-68909-6</t>
  </si>
  <si>
    <t>http://www.cmpedu.com/books/book/5605289.htm</t>
  </si>
  <si>
    <t>物理学史与物理学方法论</t>
  </si>
  <si>
    <t>63549</t>
  </si>
  <si>
    <t>王小平 王丽军 寇志起 编著</t>
  </si>
  <si>
    <t>978-7-111-63549-9</t>
  </si>
  <si>
    <t>http://www.cmpedu.com/books/book/5600843.htm</t>
  </si>
  <si>
    <t>78627</t>
  </si>
  <si>
    <t>中学物理课程实训教程</t>
  </si>
  <si>
    <t>李红梅  冯洁  李志坚</t>
  </si>
  <si>
    <t>课件、微课视频</t>
  </si>
  <si>
    <t>978-7-111-78627-6</t>
  </si>
  <si>
    <t>http://www.cmpedu.com/books/book/5609871.htm</t>
  </si>
  <si>
    <t>本科教材&gt;教育学类</t>
  </si>
  <si>
    <t>本科教材&gt;教育学类&gt;学前教育</t>
  </si>
  <si>
    <t>游戏与儿童发展（原书第4版）</t>
  </si>
  <si>
    <t>51131</t>
  </si>
  <si>
    <t>[美]Joe L.Frost、Sue C.Wortham等著</t>
  </si>
  <si>
    <t>学前教育精品译丛</t>
  </si>
  <si>
    <t>978-7-111-51131-1</t>
  </si>
  <si>
    <t>http://www.cmpedu.com/books/book/2050128.htm</t>
  </si>
  <si>
    <t>促进儿童社会性和情绪的发展--基于教师的反思性实践</t>
  </si>
  <si>
    <t>48960</t>
  </si>
  <si>
    <t>[美]Janice E.Katz著</t>
  </si>
  <si>
    <t>978-7-111-48960-3</t>
  </si>
  <si>
    <t>http://www.cmpedu.com/books/book/2046500.htm</t>
  </si>
  <si>
    <t>本科教材&gt;经济学门类</t>
  </si>
  <si>
    <t>本科教材&gt;经济学门类&gt;经济学类</t>
  </si>
  <si>
    <t>本科教材&gt;经济学门类&gt;经济学类&gt;经济学</t>
  </si>
  <si>
    <t>经济学通识：基础理论与研究方法</t>
  </si>
  <si>
    <t>73535</t>
  </si>
  <si>
    <t>阚双 杨童舒</t>
  </si>
  <si>
    <t>教案大纲、习题解答、电子课件、试题试卷</t>
  </si>
  <si>
    <t>978-7-111-73535-9</t>
  </si>
  <si>
    <t>http://www.cmpedu.com/books/book/5607110.htm</t>
  </si>
  <si>
    <t>经济思想史</t>
  </si>
  <si>
    <t>61479</t>
  </si>
  <si>
    <t>魏丽莉</t>
  </si>
  <si>
    <t>978-7-111-61479-1</t>
  </si>
  <si>
    <t>http://www.cmpedu.com/books/book/5539981.htm</t>
  </si>
  <si>
    <t>76342</t>
  </si>
  <si>
    <t>经济学导论（第2版）</t>
  </si>
  <si>
    <t>徐丹丹 徐秋慧 徐小茗</t>
  </si>
  <si>
    <t>978-7-111-76342-0</t>
  </si>
  <si>
    <t>http://www.cmpedu.com/books/book/5608459.htm</t>
  </si>
  <si>
    <t>经济法（第4版）</t>
  </si>
  <si>
    <t>66275</t>
  </si>
  <si>
    <t>葛恒云 孙小龙</t>
  </si>
  <si>
    <t>978-7-111-66275-4</t>
  </si>
  <si>
    <t>http://www.cmpedu.com/books/book/5602550.htm</t>
  </si>
  <si>
    <t>80384</t>
  </si>
  <si>
    <t>经济学基础</t>
  </si>
  <si>
    <t>郑慕强  杨程玲 黄之琦</t>
  </si>
  <si>
    <t>978-7-111-80384-3</t>
  </si>
  <si>
    <t>http://www.cmpedu.com/books/book/5610750.htm</t>
  </si>
  <si>
    <t>经济学原理</t>
  </si>
  <si>
    <t>65378</t>
  </si>
  <si>
    <t>国彦兵</t>
  </si>
  <si>
    <t>978-7-111-65378-3</t>
  </si>
  <si>
    <t>http://www.cmpedu.com/books/book/5602087.htm</t>
  </si>
  <si>
    <t>实验经济学原理：市场、博弈和策略行为（原书第2版）</t>
  </si>
  <si>
    <t>73951</t>
  </si>
  <si>
    <t>（美）查尔斯·A.霍尔特（Charles A. Holt）</t>
  </si>
  <si>
    <t>978-7-111-73951-7</t>
  </si>
  <si>
    <t>http://www.cmpedu.com/books/book/5607701.htm</t>
  </si>
  <si>
    <t>西方经济学概论（第3版）</t>
  </si>
  <si>
    <t>73948</t>
  </si>
  <si>
    <t>刘平</t>
  </si>
  <si>
    <t>978-7-111-73948-7</t>
  </si>
  <si>
    <t>http://www.cmpedu.com/books/book/5607248.htm</t>
  </si>
  <si>
    <t>经济学（微观）（英文版·原书第7版）</t>
  </si>
  <si>
    <t>74662</t>
  </si>
  <si>
    <t>[美] R. 格伦·哈伯德（R. Glenn Hubbard）等著</t>
  </si>
  <si>
    <t>978-7-111-74662-1</t>
  </si>
  <si>
    <t>http://www.cmpedu.com/books/book/5607767.htm</t>
  </si>
  <si>
    <t>经济学（微观）（原书第7版）</t>
  </si>
  <si>
    <t>71012</t>
  </si>
  <si>
    <t>[美]R.格伦·哈伯德（R. Glenn Hubbard）等</t>
  </si>
  <si>
    <t>978-7-111-71012-7</t>
  </si>
  <si>
    <t>http://www.cmpedu.com/books/book/5606140.htm</t>
  </si>
  <si>
    <t>经济学（宏观）（英文版·原书第7版）</t>
  </si>
  <si>
    <t>74966</t>
  </si>
  <si>
    <r>
      <rPr>
        <sz val="11"/>
        <color rgb="FF000000"/>
        <rFont val="宋体"/>
        <charset val="0"/>
      </rPr>
      <t>[</t>
    </r>
    <r>
      <rPr>
        <sz val="11"/>
        <color rgb="FF000000"/>
        <rFont val="宋体"/>
        <charset val="134"/>
      </rPr>
      <t>美</t>
    </r>
    <r>
      <rPr>
        <sz val="11"/>
        <color rgb="FF000000"/>
        <rFont val="宋体"/>
        <charset val="0"/>
      </rPr>
      <t xml:space="preserve">]R. </t>
    </r>
    <r>
      <rPr>
        <sz val="11"/>
        <color rgb="FF000000"/>
        <rFont val="宋体"/>
        <charset val="134"/>
      </rPr>
      <t>格伦</t>
    </r>
    <r>
      <rPr>
        <sz val="11"/>
        <color rgb="FF000000"/>
        <rFont val="宋体"/>
        <charset val="0"/>
      </rPr>
      <t>·</t>
    </r>
    <r>
      <rPr>
        <sz val="11"/>
        <color rgb="FF000000"/>
        <rFont val="宋体"/>
        <charset val="134"/>
      </rPr>
      <t>哈伯德（</t>
    </r>
    <r>
      <rPr>
        <sz val="11"/>
        <color rgb="FF000000"/>
        <rFont val="宋体"/>
        <charset val="0"/>
      </rPr>
      <t>R. Glenn Hubbard</t>
    </r>
    <r>
      <rPr>
        <sz val="11"/>
        <color rgb="FF000000"/>
        <rFont val="宋体"/>
        <charset val="134"/>
      </rPr>
      <t>）等著</t>
    </r>
  </si>
  <si>
    <t>978-7-111-74966-0</t>
  </si>
  <si>
    <t>http://www.cmpedu.com/books/book/5607837.htm</t>
  </si>
  <si>
    <t>经济学（微观部分·英文版）</t>
  </si>
  <si>
    <t>55558</t>
  </si>
  <si>
    <t>[美]迪恩·卡尔兰（Dean Karlan）等</t>
  </si>
  <si>
    <t>978-7-111-55558-2</t>
  </si>
  <si>
    <t>http://www.cmpedu.com/books/book/2062429.htm</t>
  </si>
  <si>
    <t>宏观经济学（原书第7版）</t>
  </si>
  <si>
    <t>61920</t>
  </si>
  <si>
    <t>[法]奥利维尔·布兰查德（Olivier Blanchard）</t>
  </si>
  <si>
    <t>978-7-111-61920-8</t>
  </si>
  <si>
    <t>http://www.cmpedu.com/books/book/5585581.htm</t>
  </si>
  <si>
    <t>技术经济学（第2版）</t>
  </si>
  <si>
    <t>61067</t>
  </si>
  <si>
    <t>方勇</t>
  </si>
  <si>
    <t>978-7-111-61067-0</t>
  </si>
  <si>
    <t>http://www.cmpedu.com/books/book/5531857.htm</t>
  </si>
  <si>
    <t>技术经济学</t>
  </si>
  <si>
    <t>64807</t>
  </si>
  <si>
    <t>赵维双 宋凯 田凤权</t>
  </si>
  <si>
    <t>978-7-111-64807-9</t>
  </si>
  <si>
    <t>http://www.cmpedu.com/books/book/5601987.htm</t>
  </si>
  <si>
    <t>55933</t>
  </si>
  <si>
    <t>祝爱民</t>
  </si>
  <si>
    <t>978-7-111-55933-7</t>
  </si>
  <si>
    <t>http://www.cmpedu.com/books/book/2062307.htm</t>
  </si>
  <si>
    <t>技术经济学（第4版）</t>
  </si>
  <si>
    <t>70325</t>
  </si>
  <si>
    <t>刘秋华</t>
  </si>
  <si>
    <t>978-7-111-70325-9</t>
  </si>
  <si>
    <t>http://www.cmpedu.com/books/book/5605632.htm</t>
  </si>
  <si>
    <t>79705</t>
  </si>
  <si>
    <t>技术经济学概论（第4版）</t>
  </si>
  <si>
    <t>陈立文  陈敬武</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</si>
  <si>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普通高等教育本科国家级规划教材</t>
    </r>
    <r>
      <rPr>
        <sz val="11"/>
        <color rgb="FF000000"/>
        <rFont val="宋体"/>
        <charset val="0"/>
      </rPr>
      <t>/</t>
    </r>
    <r>
      <rPr>
        <sz val="11"/>
        <color rgb="FF000000"/>
        <rFont val="宋体"/>
        <charset val="134"/>
      </rPr>
      <t>河北省</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普通高等教育本科规划教材</t>
    </r>
  </si>
  <si>
    <t>978-7-111-79705-0</t>
  </si>
  <si>
    <t>http://www.cmpedu.com/books/book/5610137.htm</t>
  </si>
  <si>
    <t>产业经济学</t>
  </si>
  <si>
    <t>75119</t>
  </si>
  <si>
    <t>干春晖</t>
  </si>
  <si>
    <t>978-7-111-75119-9</t>
  </si>
  <si>
    <t>http://www.cmpedu.com/books/book/5608196.htm</t>
  </si>
  <si>
    <t>76488</t>
  </si>
  <si>
    <t>产业经济学（第3版）</t>
  </si>
  <si>
    <t>刘志彪</t>
  </si>
  <si>
    <t>978-7-111-76488-5</t>
  </si>
  <si>
    <t>http://www.cmpedu.com/books/book/5608681.htm</t>
  </si>
  <si>
    <t>城市经济学</t>
  </si>
  <si>
    <t>71254</t>
  </si>
  <si>
    <t>张明斗</t>
  </si>
  <si>
    <t>视频、课件、大纲、习题答案</t>
  </si>
  <si>
    <t>978-7-111-71254-1</t>
  </si>
  <si>
    <t>http://www.cmpedu.com/books/book/5606093.htm</t>
  </si>
  <si>
    <t>国际经济学（第2版）</t>
  </si>
  <si>
    <t>71904</t>
  </si>
  <si>
    <t>胡静寅</t>
  </si>
  <si>
    <t>978-7-111-71904-5</t>
  </si>
  <si>
    <t>http://www.cmpedu.com/books/book/5606300.htm</t>
  </si>
  <si>
    <t>行为经济学</t>
  </si>
  <si>
    <t>55606</t>
  </si>
  <si>
    <t>[美]大卫 R.贾斯特 （David R. Just ）</t>
  </si>
  <si>
    <t>978-7-111-55606-0</t>
  </si>
  <si>
    <t>http://www.cmpedu.com/books/book/2062438.htm</t>
  </si>
  <si>
    <t>74906</t>
  </si>
  <si>
    <t>数字经济学</t>
  </si>
  <si>
    <t>井然哲</t>
  </si>
  <si>
    <t>978-7-111-74906-6</t>
  </si>
  <si>
    <t>http://www.cmpedu.com/books/book/5607756.htm</t>
  </si>
  <si>
    <t>69505</t>
  </si>
  <si>
    <t>孙毅</t>
  </si>
  <si>
    <t>978-7-111-69505-9</t>
  </si>
  <si>
    <t>http://www.cmpedu.com/books/book/5605062.htm</t>
  </si>
  <si>
    <t>78846</t>
  </si>
  <si>
    <t>数字经济概论</t>
  </si>
  <si>
    <t>甘甜 刘大鹏</t>
  </si>
  <si>
    <t>教学课件、大纲、虚拟仿真实验、习题及答案</t>
  </si>
  <si>
    <t>978-7-111-78846-1</t>
  </si>
  <si>
    <t>http://www.cmpedu.com/books/book/5609673.htm</t>
  </si>
  <si>
    <t>79729</t>
  </si>
  <si>
    <t>商业智能原理、技术及应用（第2版）</t>
  </si>
  <si>
    <t>戴小廷 王雪艳 央吉</t>
  </si>
  <si>
    <t>电子课件、教学大纲、授课计划、课后练习等</t>
  </si>
  <si>
    <t>978-7-111-79729-6</t>
  </si>
  <si>
    <t>http://www.cmpedu.com/books/book/5610179.htm</t>
  </si>
  <si>
    <t>79783</t>
  </si>
  <si>
    <t>Python财经应用——编程基础、数据分析与可视化</t>
  </si>
  <si>
    <t>蒋红兰  李辉</t>
  </si>
  <si>
    <t>电子课件、教学大纲、考试试卷、习题参考答案、实验指导书</t>
  </si>
  <si>
    <t>978-7-111-79783-8</t>
  </si>
  <si>
    <t>http://www.cmpedu.com/books/book/5610192.htm</t>
  </si>
  <si>
    <t>可持续发展与循环经济</t>
  </si>
  <si>
    <t>75481</t>
  </si>
  <si>
    <t>王宇波 程琳琳</t>
  </si>
  <si>
    <t>PPT课件、大纲、习题答案</t>
  </si>
  <si>
    <t>978-7-111-75481-7</t>
  </si>
  <si>
    <t>http://www.cmpedu.com/books/book/5608374.htm</t>
  </si>
  <si>
    <t>发展经济学(原书第12版）</t>
  </si>
  <si>
    <t>66024</t>
  </si>
  <si>
    <t>[美] 迈克尔·P.托达罗（Michael P.Todaro）等</t>
  </si>
  <si>
    <t>978-7-111-66024-8</t>
  </si>
  <si>
    <t>http://www.cmpedu.com/books/book/5603364.htm</t>
  </si>
  <si>
    <t>本科教材&gt;经济学门类&gt;经济学类&gt;经济统计学</t>
  </si>
  <si>
    <t>统计推断（翻译版·原书第2版）</t>
  </si>
  <si>
    <t>27876</t>
  </si>
  <si>
    <t>[美]George Casello Roger L.Berger</t>
  </si>
  <si>
    <t>978-7-111-27876-4</t>
  </si>
  <si>
    <t>http://www.cmpedu.com/books/book/2063224.htm</t>
  </si>
  <si>
    <t>时间序列分析及应用：R语言</t>
  </si>
  <si>
    <t>32572</t>
  </si>
  <si>
    <t>潘红宇</t>
  </si>
  <si>
    <t>978-7-111-32572-7</t>
  </si>
  <si>
    <t>http://www.cmpedu.com/books/book/2052399.htm</t>
  </si>
  <si>
    <t>79118</t>
  </si>
  <si>
    <t>应用时间序列分析：基于 R 和 Python</t>
  </si>
  <si>
    <t>吴喜之  刘苗</t>
  </si>
  <si>
    <t>978-7-111-79118-8</t>
  </si>
  <si>
    <t>http://www.cmpedu.com/books/book/5610117.htm</t>
  </si>
  <si>
    <t>应用时间序列分析--R软件陪同（第2版）</t>
  </si>
  <si>
    <t>58702</t>
  </si>
  <si>
    <t>吴喜之</t>
  </si>
  <si>
    <t>978-7-111-58702-6</t>
  </si>
  <si>
    <t>http://www.cmpedu.com/books/book/2065557.htm</t>
  </si>
  <si>
    <t>77329</t>
  </si>
  <si>
    <t>时间序列分析</t>
  </si>
  <si>
    <t>唐立</t>
  </si>
  <si>
    <t>PPT课件、重点难点讲解视频、程序代码、教学大纲、习题答案</t>
  </si>
  <si>
    <t>978-7-111-77329-0</t>
  </si>
  <si>
    <t>http://www.cmpedu.com/books/book/5609147.htm</t>
  </si>
  <si>
    <t>统计计算 使用R</t>
  </si>
  <si>
    <t>55362</t>
  </si>
  <si>
    <t>[美]玛利亚 L.里佐（Maria L. Rizzo）</t>
  </si>
  <si>
    <t>978-7-111-55362-5</t>
  </si>
  <si>
    <t>http://www.cmpedu.com/books/book/2055701.htm</t>
  </si>
  <si>
    <t>QCA设计原理与应用：超越定性与定量研究的新方法</t>
  </si>
  <si>
    <t>57368</t>
  </si>
  <si>
    <t>[比利时]伯努瓦 里豪克斯（Benot Rihoux）等</t>
  </si>
  <si>
    <t>978-7-111-57368-5</t>
  </si>
  <si>
    <t>http://www.cmpedu.com/books/book/2063471.htm</t>
  </si>
  <si>
    <t>QCA方法从入门到精通：基于R语言</t>
  </si>
  <si>
    <t>67521</t>
  </si>
  <si>
    <t>[罗]阿德里安·杜萨(Adrian Dusa) 著</t>
  </si>
  <si>
    <t>978-7-111-67521-1</t>
  </si>
  <si>
    <t>http://www.cmpedu.com/books/book/5604242.htm</t>
  </si>
  <si>
    <t>商务与经济统计（精要版·原书第9版）</t>
  </si>
  <si>
    <t>75480</t>
  </si>
  <si>
    <t>[美]戴维·R. 安德森（David R. Anderson） 等著</t>
  </si>
  <si>
    <t>978-7-111-75480-0</t>
  </si>
  <si>
    <t>http://www.cmpedu.com/books/book/5608107.htm</t>
  </si>
  <si>
    <t>商务与经济统计方法（原书第17版）</t>
  </si>
  <si>
    <t>74875</t>
  </si>
  <si>
    <t>[美]道格拉斯·A.林德（Douglas A.Lind）等著</t>
  </si>
  <si>
    <t>978-7-111-74875-5</t>
  </si>
  <si>
    <t>http://www.cmpedu.com/books/book/5608234.htm</t>
  </si>
  <si>
    <t>商务数据分析导论</t>
  </si>
  <si>
    <t>69333</t>
  </si>
  <si>
    <t>朱晓峰 程琳 王一民</t>
  </si>
  <si>
    <t>教学PPT课件、实训原始数据、实训操作视频等资料</t>
  </si>
  <si>
    <t>978-7-111-69333-8</t>
  </si>
  <si>
    <t>http://www.cmpedu.com/books/book/5605204.htm</t>
  </si>
  <si>
    <t>74195</t>
  </si>
  <si>
    <t>商务统计分析（第2版）</t>
  </si>
  <si>
    <t>林军 钱艳俊</t>
  </si>
  <si>
    <t>教学PPT、习题答案、考试样卷及答案</t>
  </si>
  <si>
    <t>978-7-111-74195-4</t>
  </si>
  <si>
    <t>http://www.cmpedu.com/books/book/5607554.htm</t>
  </si>
  <si>
    <t>经济统计学（第2版）</t>
  </si>
  <si>
    <t>26591</t>
  </si>
  <si>
    <t>王莹 徐颖</t>
  </si>
  <si>
    <t>978-7-111-26591-7</t>
  </si>
  <si>
    <t>http://www.cmpedu.com/books/book/2063188.htm</t>
  </si>
  <si>
    <t>管理统计学（第2版）</t>
  </si>
  <si>
    <t>70134</t>
  </si>
  <si>
    <t>雷怀英</t>
  </si>
  <si>
    <t>978-7-111-70134-7</t>
  </si>
  <si>
    <t>http://www.cmpedu.com/books/book/5605423.htm</t>
  </si>
  <si>
    <t>工程统计学</t>
  </si>
  <si>
    <t>28507</t>
  </si>
  <si>
    <t>苗瑞 蒋祖华</t>
  </si>
  <si>
    <t>978-7-111-28507-6</t>
  </si>
  <si>
    <t>http://www.cmpedu.com/books/book/60545.htm</t>
  </si>
  <si>
    <t>统计分析软件：使用R与Python</t>
  </si>
  <si>
    <t>75706</t>
  </si>
  <si>
    <t>王洪</t>
  </si>
  <si>
    <t>PPT课件、大纲、模拟试题答案、实验作业答案、课后习题答案</t>
  </si>
  <si>
    <t>978-7-111-75706-1</t>
  </si>
  <si>
    <t>http://www.cmpedu.com/books/book/5608411.htm</t>
  </si>
  <si>
    <t>统计学及其应用 基于R软件</t>
  </si>
  <si>
    <t>70573</t>
  </si>
  <si>
    <r>
      <rPr>
        <sz val="11"/>
        <color rgb="FF000000"/>
        <rFont val="宋体"/>
        <charset val="134"/>
      </rPr>
      <t>朱彬</t>
    </r>
    <r>
      <rPr>
        <sz val="11"/>
        <color rgb="FF000000"/>
        <rFont val="宋体"/>
        <charset val="0"/>
      </rPr>
      <t xml:space="preserve"> </t>
    </r>
    <r>
      <rPr>
        <sz val="11"/>
        <color rgb="FF000000"/>
        <rFont val="宋体"/>
        <charset val="134"/>
      </rPr>
      <t>薛文娟</t>
    </r>
  </si>
  <si>
    <t>978-7-111-70573-4</t>
  </si>
  <si>
    <t>http://www.cmpedu.com/books/book/5605763.htm</t>
  </si>
  <si>
    <t>统计学---Stata应用与分析</t>
  </si>
  <si>
    <t>64101</t>
  </si>
  <si>
    <t>陈舒艳</t>
  </si>
  <si>
    <t>978-7-111-64101-8</t>
  </si>
  <si>
    <t>http://www.cmpedu.com/books/book/5601264.htm</t>
  </si>
  <si>
    <t>77623</t>
  </si>
  <si>
    <t>统计学原理（第4版）</t>
  </si>
  <si>
    <t>宫春子 刘宝</t>
  </si>
  <si>
    <t>立体化教辅资源</t>
  </si>
  <si>
    <t>978-7-111-77623-9</t>
  </si>
  <si>
    <t>http://www.cmpedu.com/books/book/5609374.htm</t>
  </si>
  <si>
    <t>统计学</t>
  </si>
  <si>
    <t>76541</t>
  </si>
  <si>
    <t>傅毅 龚秀芳 汪传江</t>
  </si>
  <si>
    <t>978-7-111-76541-7</t>
  </si>
  <si>
    <t>http://www.cmpedu.com/books/book/5608792.htm</t>
  </si>
  <si>
    <t>统计学（原书第6版）</t>
  </si>
  <si>
    <t>60365</t>
  </si>
  <si>
    <t>[美]威廉 M.门登霍尔（William M. Mendenhall）等</t>
  </si>
  <si>
    <t>978-7-111-60365-8</t>
  </si>
  <si>
    <t>http://www.cmpedu.com/books/book/5519787.htm</t>
  </si>
  <si>
    <t>统计学（第5版）</t>
  </si>
  <si>
    <t>61723</t>
  </si>
  <si>
    <t>李金昌 苏为华</t>
  </si>
  <si>
    <t>本书特色：
★“十二五”普通高等教育本科国家级规划教材。
★加入大数据统计的内容，嵌入统计思维。</t>
  </si>
  <si>
    <t>978-7-111-61723-5</t>
  </si>
  <si>
    <t>http://www.cmpedu.com/books/book/5585416.htm</t>
  </si>
  <si>
    <t>统计学（第3版）</t>
  </si>
  <si>
    <t>73568</t>
  </si>
  <si>
    <r>
      <rPr>
        <sz val="11"/>
        <color rgb="FF000000"/>
        <rFont val="宋体"/>
        <charset val="134"/>
      </rPr>
      <t>向蓉美</t>
    </r>
    <r>
      <rPr>
        <sz val="11"/>
        <color rgb="FF000000"/>
        <rFont val="宋体"/>
        <charset val="0"/>
      </rPr>
      <t xml:space="preserve"> </t>
    </r>
    <r>
      <rPr>
        <sz val="11"/>
        <color rgb="FF000000"/>
        <rFont val="宋体"/>
        <charset val="134"/>
      </rPr>
      <t>王青华</t>
    </r>
    <r>
      <rPr>
        <sz val="11"/>
        <color rgb="FF000000"/>
        <rFont val="宋体"/>
        <charset val="0"/>
      </rPr>
      <t xml:space="preserve"> </t>
    </r>
    <r>
      <rPr>
        <sz val="11"/>
        <color rgb="FF000000"/>
        <rFont val="宋体"/>
        <charset val="134"/>
      </rPr>
      <t>马丹</t>
    </r>
  </si>
  <si>
    <t>本书特色：
★本次修订适当增加了大数据与统计学关系的内容,全面更新了各章的引例和统计数据,增加了各章练习题。
★增加了二维码资源,包括推荐的扩展阅读、数据库、有关部分数据处理的软件操作和输出结果解读等。</t>
  </si>
  <si>
    <t>978-7-111-73568-7</t>
  </si>
  <si>
    <t>http://www.cmpedu.com/books/book/5607166.htm</t>
  </si>
  <si>
    <t>73575</t>
  </si>
  <si>
    <t>《统计学 第3版》学习指导及能力提升训练</t>
  </si>
  <si>
    <t>978-7-111-73575-5</t>
  </si>
  <si>
    <t>http://www.cmpedu.com/books/book/5607179.htm</t>
  </si>
  <si>
    <t>统计学实验</t>
  </si>
  <si>
    <t>56866</t>
  </si>
  <si>
    <t>张兆丰</t>
  </si>
  <si>
    <t>978-7-111-56866-7</t>
  </si>
  <si>
    <t>http://www.cmpedu.com/books/book/2063067.htm</t>
  </si>
  <si>
    <t>统计学--原理与Excel应用</t>
  </si>
  <si>
    <t>52190</t>
  </si>
  <si>
    <t>田海霞</t>
  </si>
  <si>
    <t>978-7-111-52190-7</t>
  </si>
  <si>
    <t>http://www.cmpedu.com/books/book/2051912.htm</t>
  </si>
  <si>
    <t>统计学——原理与SPSS应用（第2版）</t>
  </si>
  <si>
    <t>61602</t>
  </si>
  <si>
    <t>王浩 陆璐</t>
  </si>
  <si>
    <t>978-7-111-61602-3</t>
  </si>
  <si>
    <t>http://www.cmpedu.com/books/book/5584964.htm</t>
  </si>
  <si>
    <t>统计学习题集</t>
  </si>
  <si>
    <t>55293</t>
  </si>
  <si>
    <t>徐蔼婷 李金昌</t>
  </si>
  <si>
    <t>978-7-111-55293-2</t>
  </si>
  <si>
    <t>http://www.cmpedu.com/books/book/2055644.htm</t>
  </si>
  <si>
    <t>统计学基础（第3版）</t>
  </si>
  <si>
    <t>71484</t>
  </si>
  <si>
    <t>徐江</t>
  </si>
  <si>
    <t>参考答案扫二维码获取</t>
  </si>
  <si>
    <t>978-7-111-71484-2</t>
  </si>
  <si>
    <t>http://www.cmpedu.com/books/book/5606116.htm</t>
  </si>
  <si>
    <t>统计学习理论基础</t>
  </si>
  <si>
    <t>55522</t>
  </si>
  <si>
    <t>[美]桑吉夫 库尔卡尼，吉尔伯特 哈曼</t>
  </si>
  <si>
    <t>978-7-111-55522-3</t>
  </si>
  <si>
    <t>http://www.cmpedu.com/books/book/2062289.htm</t>
  </si>
  <si>
    <r>
      <rPr>
        <sz val="11"/>
        <color rgb="FF000000"/>
        <rFont val="宋体"/>
        <charset val="134"/>
      </rPr>
      <t>应用统计学（第</t>
    </r>
    <r>
      <rPr>
        <sz val="11"/>
        <color rgb="FF000000"/>
        <rFont val="宋体"/>
        <charset val="0"/>
      </rPr>
      <t>3</t>
    </r>
    <r>
      <rPr>
        <sz val="11"/>
        <color rgb="FF000000"/>
        <rFont val="宋体"/>
        <charset val="134"/>
      </rPr>
      <t>版）</t>
    </r>
  </si>
  <si>
    <t>71725</t>
  </si>
  <si>
    <t>周志丹</t>
  </si>
  <si>
    <t>978-7-111-71725-6</t>
  </si>
  <si>
    <t>http://www.cmpedu.com/books/book/5606553.htm</t>
  </si>
  <si>
    <t>应用统计学（第2版）</t>
  </si>
  <si>
    <t>64454</t>
  </si>
  <si>
    <t>谢忠秋 丁兴烁 等</t>
  </si>
  <si>
    <t>978-7-111-64454-5</t>
  </si>
  <si>
    <t>http://www.cmpedu.com/books/book/5601747.htm</t>
  </si>
  <si>
    <t>应用统计学（第3版）</t>
  </si>
  <si>
    <t>51871</t>
  </si>
  <si>
    <t>龚有容</t>
  </si>
  <si>
    <t>978-7-111-51871-6</t>
  </si>
  <si>
    <t>http://www.cmpedu.com/books/book/2051720.htm</t>
  </si>
  <si>
    <t>应用统计学</t>
  </si>
  <si>
    <t>45805</t>
  </si>
  <si>
    <t>潘杰义</t>
  </si>
  <si>
    <t>978-7-111-45805-0</t>
  </si>
  <si>
    <t>http://www.cmpedu.com/books/book/2028404.htm</t>
  </si>
  <si>
    <t>78712</t>
  </si>
  <si>
    <t>多元统计分析</t>
  </si>
  <si>
    <t>吴延科 晏振</t>
  </si>
  <si>
    <t>978-7-111-78712-9</t>
  </si>
  <si>
    <t>http://www.cmpedu.com/books/book/5609819.htm</t>
  </si>
  <si>
    <t>应用多元统计（原书第5版）</t>
  </si>
  <si>
    <t>71933</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</si>
  <si>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芭芭拉</t>
    </r>
    <r>
      <rPr>
        <sz val="11"/>
        <color rgb="FF000000"/>
        <rFont val="宋体"/>
        <charset val="0"/>
      </rPr>
      <t>·G.</t>
    </r>
    <r>
      <rPr>
        <sz val="11"/>
        <color rgb="FF000000"/>
        <rFont val="宋体"/>
        <charset val="134"/>
      </rPr>
      <t>塔巴尼克</t>
    </r>
    <r>
      <rPr>
        <sz val="11"/>
        <color rgb="FF000000"/>
        <rFont val="宋体"/>
        <charset val="0"/>
      </rPr>
      <t>(Barbara G. Tabachnick)</t>
    </r>
    <r>
      <rPr>
        <sz val="11"/>
        <color rgb="FF000000"/>
        <rFont val="宋体"/>
        <charset val="134"/>
      </rPr>
      <t>等著</t>
    </r>
  </si>
  <si>
    <t>978-7-111-71933-5</t>
  </si>
  <si>
    <t>http://www.cmpedu.com/books/book/5606765.htm</t>
  </si>
  <si>
    <t>79596</t>
  </si>
  <si>
    <t>现代精算预测建模：从统计模型到机器学习算法</t>
  </si>
  <si>
    <t>978-7-111-79596-4</t>
  </si>
  <si>
    <t>http://www.cmpedu.com/books/book/5610162.htm</t>
  </si>
  <si>
    <t>77229</t>
  </si>
  <si>
    <t>高级计量经济分析及Stata应用</t>
  </si>
  <si>
    <t>王周伟</t>
  </si>
  <si>
    <t>978-7-111-77229-3</t>
  </si>
  <si>
    <t>http://www.cmpedu.com/books/book/5609114.htm</t>
  </si>
  <si>
    <t>79379</t>
  </si>
  <si>
    <t>计量经济学--使用Python</t>
  </si>
  <si>
    <t>朱顺泉 杨炳铎</t>
  </si>
  <si>
    <t>数字文件、教学课件、教学大纲、教学进度表、案例分析等资源</t>
  </si>
  <si>
    <t>978-7-111-79379-3</t>
  </si>
  <si>
    <t>http://www.cmpedu.com/books/book/5609970.htm</t>
  </si>
  <si>
    <t>75696</t>
  </si>
  <si>
    <t>计量经济学（第2版）</t>
  </si>
  <si>
    <t>马成文</t>
  </si>
  <si>
    <t>978-7-111-75696-5</t>
  </si>
  <si>
    <t>http://www.cmpedu.com/books/book/5608349.htm</t>
  </si>
  <si>
    <t>74528</t>
  </si>
  <si>
    <r>
      <rPr>
        <sz val="11"/>
        <color rgb="FF000000"/>
        <rFont val="宋体"/>
        <charset val="134"/>
      </rPr>
      <t>计量经济学基础（第</t>
    </r>
    <r>
      <rPr>
        <sz val="11"/>
        <color rgb="FF000000"/>
        <rFont val="宋体"/>
        <charset val="0"/>
      </rPr>
      <t>3</t>
    </r>
    <r>
      <rPr>
        <sz val="11"/>
        <color rgb="FF000000"/>
        <rFont val="宋体"/>
        <charset val="134"/>
      </rPr>
      <t>版）</t>
    </r>
  </si>
  <si>
    <t>电子课件、二维码、课件、微课、上机实验、参考答案</t>
  </si>
  <si>
    <t>978-7-111-74528-0</t>
  </si>
  <si>
    <t>http://www.cmpedu.com/books/book/5607630.htm</t>
  </si>
  <si>
    <t>计量经济学基础</t>
  </si>
  <si>
    <t>54494</t>
  </si>
  <si>
    <t>付宏 尹康</t>
  </si>
  <si>
    <t>978-7-111-54494-4</t>
  </si>
  <si>
    <t>http://www.cmpedu.com/books/book/2054266.htm</t>
  </si>
  <si>
    <t>50026</t>
  </si>
  <si>
    <t>刘家国</t>
  </si>
  <si>
    <t>978-7-111-50026-1</t>
  </si>
  <si>
    <t>http://www.cmpedu.com/books/book/2046966.htm</t>
  </si>
  <si>
    <t>77724</t>
  </si>
  <si>
    <t>计量经济学及其应用（第4版）</t>
  </si>
  <si>
    <t>杜江</t>
  </si>
  <si>
    <t>978-7-111-77724-3</t>
  </si>
  <si>
    <t>http://www.cmpedu.com/books/book/5609464.htm</t>
  </si>
  <si>
    <t>应用计量经济学（原书第7版）</t>
  </si>
  <si>
    <t>56546</t>
  </si>
  <si>
    <t>[美]A.H. 施图德蒙德（A.H.Studenmund）</t>
  </si>
  <si>
    <t>978-7-111-56546-8</t>
  </si>
  <si>
    <t>http://www.cmpedu.com/books/book/2062904.htm</t>
  </si>
  <si>
    <t>SPSS统计教程--从研究设计到数据分析（含1CD）</t>
  </si>
  <si>
    <t>18021</t>
  </si>
  <si>
    <t>丁国盛 李涛</t>
  </si>
  <si>
    <t>7-111-18021-6/F.2866</t>
  </si>
  <si>
    <t>http://www.cmpedu.com/books/book/60161.htm</t>
  </si>
  <si>
    <t>Excel2019统计数据处理与分析</t>
  </si>
  <si>
    <t>64678</t>
  </si>
  <si>
    <t>薛亚宏</t>
  </si>
  <si>
    <t>微客资源素材省级精品课在线开放课程</t>
  </si>
  <si>
    <t>978-7-111-64678-5</t>
  </si>
  <si>
    <t>http://www.cmpedu.com/books/book/5601869.htm</t>
  </si>
  <si>
    <t>本科教材&gt;经济学门类&gt;经济与贸易类</t>
  </si>
  <si>
    <t>跨国公司经营与管理（第3版）</t>
  </si>
  <si>
    <t>69912</t>
  </si>
  <si>
    <t>卢进勇 郜志雄 温丽琴等编著</t>
  </si>
  <si>
    <t>978-7-111-69912-5</t>
  </si>
  <si>
    <t>http://www.cmpedu.com/books/book/5605353.htm</t>
  </si>
  <si>
    <t>跨国公司经营与管理（第4版）</t>
  </si>
  <si>
    <t>64472</t>
  </si>
  <si>
    <t>崔日明 徐春祥 编著</t>
  </si>
  <si>
    <t>课件、习题答案、教学大纲</t>
  </si>
  <si>
    <t>“十二五”普通高等教育本科国家级规划教材/普通高等教育“十一五”国家级规划教材</t>
  </si>
  <si>
    <t>本书特色：
★国家级规划教材，名师经典，畅销多年，广受好评。
★理论完整、结构得当、体系简明、内容新颖。
★配套PPT课件、教学大纲。</t>
  </si>
  <si>
    <t>978-7-111-64472-9</t>
  </si>
  <si>
    <t>http://www.cmpedu.com/books/book/5601856.htm</t>
  </si>
  <si>
    <t>跨国公司经营与管理</t>
  </si>
  <si>
    <t>64126</t>
  </si>
  <si>
    <t>陈小文</t>
  </si>
  <si>
    <t>978-7-111-64126-1</t>
  </si>
  <si>
    <t>http://www.cmpedu.com/books/book/5601765.htm</t>
  </si>
  <si>
    <t>当代跨国公司管理（第2版）</t>
  </si>
  <si>
    <t>44154</t>
  </si>
  <si>
    <t>陈向东</t>
  </si>
  <si>
    <t>978-7-111-44154-0</t>
  </si>
  <si>
    <t>http://www.cmpedu.com/books/book/2023747.htm</t>
  </si>
  <si>
    <t>国际服务贸易</t>
  </si>
  <si>
    <t>72242</t>
  </si>
  <si>
    <t>蔡宏波</t>
  </si>
  <si>
    <t>电子课件、习题答案、教学大纲</t>
  </si>
  <si>
    <t>978-7-111-72242-7</t>
  </si>
  <si>
    <t>http://www.cmpedu.com/books/book/5606525.htm</t>
  </si>
  <si>
    <t>75810</t>
  </si>
  <si>
    <t>国际服务贸易（第4版）</t>
  </si>
  <si>
    <t>汪素芹</t>
  </si>
  <si>
    <t>电子课件、大纲、习题答案</t>
  </si>
  <si>
    <t>978-7-111-75810-5</t>
  </si>
  <si>
    <t>http://www.cmpedu.com/books/book/5608261.htm</t>
  </si>
  <si>
    <t>79159</t>
  </si>
  <si>
    <t>国际服务贸易（第3版）</t>
  </si>
  <si>
    <t>陈宪 殷凤</t>
  </si>
  <si>
    <t>978-7-111-79159-1</t>
  </si>
  <si>
    <t>http://www.cmpedu.com/books/book/5609911.htm</t>
  </si>
  <si>
    <t>国际经济合作（第2版）</t>
  </si>
  <si>
    <t>71595</t>
  </si>
  <si>
    <t>孙莹</t>
  </si>
  <si>
    <t>978-7-111-71595-5</t>
  </si>
  <si>
    <t>http://www.cmpedu.com/books/book/5606154.htm</t>
  </si>
  <si>
    <t>国际经济合作（第3版）</t>
  </si>
  <si>
    <t>62597</t>
  </si>
  <si>
    <t>崔日明 李兵 包艳</t>
  </si>
  <si>
    <t>978-7-111-62597-1</t>
  </si>
  <si>
    <t>http://www.cmpedu.com/books/book/5600427.htm</t>
  </si>
  <si>
    <t>国际贸易单证实务</t>
  </si>
  <si>
    <t>63350</t>
  </si>
  <si>
    <t>沈建军</t>
  </si>
  <si>
    <t>978-7-111-63350-1</t>
  </si>
  <si>
    <t>http://www.cmpedu.com/books/book/5600929.htm</t>
  </si>
  <si>
    <t>国际贸易（第3版）</t>
  </si>
  <si>
    <t>76906</t>
  </si>
  <si>
    <t>崔日明 张桂梅 张志明</t>
  </si>
  <si>
    <t>电子课件、大纲、课后习题答案</t>
  </si>
  <si>
    <t>978-7-111-76906-4</t>
  </si>
  <si>
    <t>http://www.cmpedu.com/books/book/5608746.htm</t>
  </si>
  <si>
    <t>国际贸易概论</t>
  </si>
  <si>
    <t>68126</t>
  </si>
  <si>
    <t>李盾</t>
  </si>
  <si>
    <t>978-7-111-68126-7</t>
  </si>
  <si>
    <t>http://www.cmpedu.com/books/book/5604443.htm</t>
  </si>
  <si>
    <t>79083</t>
  </si>
  <si>
    <t>国际贸易理论与实务</t>
  </si>
  <si>
    <t>周英</t>
  </si>
  <si>
    <t>课件、教学大纲、习题及答案</t>
  </si>
  <si>
    <t>978-7-111-79083-9</t>
  </si>
  <si>
    <t>http://www.cmpedu.com/books/book/5610028.htm</t>
  </si>
  <si>
    <t>77395</t>
  </si>
  <si>
    <t>邱爱莲</t>
  </si>
  <si>
    <t>电子课件、课后习题答案、教学大纲</t>
  </si>
  <si>
    <t>978-7-111-77395-5</t>
  </si>
  <si>
    <t>http://www.cmpedu.com/books/book/5609171.htm</t>
  </si>
  <si>
    <t>75685</t>
  </si>
  <si>
    <t>宋冬凌 何慧爽</t>
  </si>
  <si>
    <t>978-7-111-75685-9</t>
  </si>
  <si>
    <t>http://www.cmpedu.com/books/book/5608229.htm</t>
  </si>
  <si>
    <t>74052</t>
  </si>
  <si>
    <r>
      <rPr>
        <sz val="11"/>
        <color rgb="FF000000"/>
        <rFont val="宋体"/>
        <charset val="134"/>
      </rPr>
      <t>国际贸易理论与实务（第</t>
    </r>
    <r>
      <rPr>
        <sz val="11"/>
        <color rgb="FF000000"/>
        <rFont val="宋体"/>
        <charset val="0"/>
      </rPr>
      <t>4</t>
    </r>
    <r>
      <rPr>
        <sz val="11"/>
        <color rgb="FF000000"/>
        <rFont val="宋体"/>
        <charset val="134"/>
      </rPr>
      <t>版）</t>
    </r>
  </si>
  <si>
    <t>陈岩 编著</t>
  </si>
  <si>
    <t>本书特色：
★增加数字化教学资源，内置二维码，师生可利用移动终端便捷地学习拓展知识以及单证样例；
★根据2018年我国“关检合一”改革举措，对书中相关内容做了修订补充；
★更新章首案例，增加了课后习题内容，更好地配合课上学习以及课后练习。</t>
  </si>
  <si>
    <t>978-7-111-74052-0</t>
  </si>
  <si>
    <t>http://www.cmpedu.com/books/book/5607477.htm</t>
  </si>
  <si>
    <t>国际贸易理论与实务（第3版）</t>
  </si>
  <si>
    <t>63642</t>
  </si>
  <si>
    <t>赵静敏 郑凌霄 孙勤</t>
  </si>
  <si>
    <t>978-7-111-63642-7</t>
  </si>
  <si>
    <t>http://www.cmpedu.com/books/book/5600807.htm</t>
  </si>
  <si>
    <t>国际贸易理论与实务（第5版）</t>
  </si>
  <si>
    <t>72241</t>
  </si>
  <si>
    <t>胡丹婷 徐志远 卓骏 成蓉</t>
  </si>
  <si>
    <t>978-7-111-72241-0</t>
  </si>
  <si>
    <t>http://www.cmpedu.com/books/book/5606595.htm</t>
  </si>
  <si>
    <t>国际贸易理论与实务（第2版）</t>
  </si>
  <si>
    <t>57198</t>
  </si>
  <si>
    <t>李雁玲</t>
  </si>
  <si>
    <t>978-7-111-57198-8</t>
  </si>
  <si>
    <t>http://www.cmpedu.com/books/book/2063665.htm</t>
  </si>
  <si>
    <t>77456</t>
  </si>
  <si>
    <t>国际贸易实务（第3版）</t>
  </si>
  <si>
    <t>崔日明 李丹 张欣</t>
  </si>
  <si>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t>
    </r>
  </si>
  <si>
    <t>978-7-111-77456-3</t>
  </si>
  <si>
    <t>http://www.cmpedu.com/books/book/5609121.htm</t>
  </si>
  <si>
    <t>国际贸易实务（英文版）</t>
  </si>
  <si>
    <t>75131</t>
  </si>
  <si>
    <t>尤宏兵 许立帆</t>
  </si>
  <si>
    <t>978-7-111-75131-1</t>
  </si>
  <si>
    <t>http://www.cmpedu.com/books/book/5608235.htm</t>
  </si>
  <si>
    <t>国际贸易实务（新形态版）</t>
  </si>
  <si>
    <t>66165</t>
  </si>
  <si>
    <t>胡跃</t>
  </si>
  <si>
    <t>978-7-111-66165-8</t>
  </si>
  <si>
    <t>http://www.cmpedu.com/books/book/5603324.htm</t>
  </si>
  <si>
    <t>国际贸易实务（第4版）</t>
  </si>
  <si>
    <t>55833</t>
  </si>
  <si>
    <t>胡丹婷 成蓉 编著</t>
  </si>
  <si>
    <t>978-7-111-55833-0</t>
  </si>
  <si>
    <t>http://www.cmpedu.com/books/book/5605436.htm</t>
  </si>
  <si>
    <t>国际贸易实务</t>
  </si>
  <si>
    <t>70498</t>
  </si>
  <si>
    <t>俞毅</t>
  </si>
  <si>
    <t>978-7-111-70498-0</t>
  </si>
  <si>
    <t>http://www.cmpedu.com/books/book/5605560.htm</t>
  </si>
  <si>
    <t>75604</t>
  </si>
  <si>
    <t>徐春祥 梁姝娜</t>
  </si>
  <si>
    <t>978-7-111-75604-0</t>
  </si>
  <si>
    <t>http://www.cmpedu.com/books/book/5608252.htm</t>
  </si>
  <si>
    <t>国际贸易学（第3版）</t>
  </si>
  <si>
    <t>52497</t>
  </si>
  <si>
    <t>董瑾</t>
  </si>
  <si>
    <t>978-7-111-52497-7</t>
  </si>
  <si>
    <t>http://www.cmpedu.com/books/book/2052019.htm</t>
  </si>
  <si>
    <t>国际贸易学</t>
  </si>
  <si>
    <t>65524</t>
  </si>
  <si>
    <t>徐松</t>
  </si>
  <si>
    <t>978-7-111-65524-4</t>
  </si>
  <si>
    <t>http://www.cmpedu.com/books/book/5602378.htm</t>
  </si>
  <si>
    <t>79225</t>
  </si>
  <si>
    <t>国际商法</t>
  </si>
  <si>
    <t>卢功文</t>
  </si>
  <si>
    <t>978-7-111-79225-3</t>
  </si>
  <si>
    <t>http://www.cmpedu.com/books/book/5609904.htm</t>
  </si>
  <si>
    <t>73369</t>
  </si>
  <si>
    <t>王宾容</t>
  </si>
  <si>
    <t>978-7-111-73369-0</t>
  </si>
  <si>
    <t>http://www.cmpedu.com/books/book/5606989.htm</t>
  </si>
  <si>
    <t>国际商法（第4版）</t>
  </si>
  <si>
    <t>76951</t>
  </si>
  <si>
    <t>田东文</t>
  </si>
  <si>
    <t>电子课件、二维码、大纲、课后习题答案</t>
  </si>
  <si>
    <t>北京高校优质本科教材/北京高等教育精品教材/新形态教材</t>
  </si>
  <si>
    <t>978-7-111-76951-4</t>
  </si>
  <si>
    <t>http://www.cmpedu.com/books/book/5608842.htm</t>
  </si>
  <si>
    <t>国际商法（英文版·原书第6版）</t>
  </si>
  <si>
    <t>61240</t>
  </si>
  <si>
    <t>[美]雷·奥古斯特（Ray August）等</t>
  </si>
  <si>
    <t>978-7-111-61240-7</t>
  </si>
  <si>
    <t>http://www.cmpedu.com/books/book/5532486.htm</t>
  </si>
  <si>
    <t>国际商法（原书第6版）</t>
  </si>
  <si>
    <t>59069</t>
  </si>
  <si>
    <t>978-7-111-59069-9</t>
  </si>
  <si>
    <t>http://www.cmpedu.com/books/book/2066193.htm</t>
  </si>
  <si>
    <t>76578</t>
  </si>
  <si>
    <t>宁烨 杜晓君</t>
  </si>
  <si>
    <t>978-7-111-76578-3</t>
  </si>
  <si>
    <t>http://www.cmpedu.com/books/book/5608715.htm</t>
  </si>
  <si>
    <t>76461</t>
  </si>
  <si>
    <t>国际商务导论（第2版）</t>
  </si>
  <si>
    <t>曲如晓 曾燕萍 刘霞</t>
  </si>
  <si>
    <t>978-7-111-76461-8</t>
  </si>
  <si>
    <t>http://www.cmpedu.com/books/book/5608605.htm</t>
  </si>
  <si>
    <t>国际商务：环境与运作（原书第15版）</t>
  </si>
  <si>
    <t>55870</t>
  </si>
  <si>
    <t>[美]约翰 D.丹尼尔斯（迈阿密大学）</t>
  </si>
  <si>
    <t>978-7-111-55870-5</t>
  </si>
  <si>
    <t>http://www.cmpedu.com/books/book/2062337.htm</t>
  </si>
  <si>
    <t>国际商务（第4版）</t>
  </si>
  <si>
    <t>68794</t>
  </si>
  <si>
    <t>王炜瀚 王健</t>
  </si>
  <si>
    <t>978-7-111-68794-8</t>
  </si>
  <si>
    <t>http://www.cmpedu.com/books/book/5604684.htm</t>
  </si>
  <si>
    <t>国际商务英语</t>
  </si>
  <si>
    <t>67213</t>
  </si>
  <si>
    <t>978-7-111-67213-5</t>
  </si>
  <si>
    <t>http://www.cmpedu.com/books/book/5603978.htm</t>
  </si>
  <si>
    <t>国际商务英语：谈判与函电</t>
  </si>
  <si>
    <t>70507</t>
  </si>
  <si>
    <t>杨红 邱婉宁 编著</t>
  </si>
  <si>
    <t>978-7-111-70507-9</t>
  </si>
  <si>
    <t>http://www.cmpedu.com/books/book/5605664.htm</t>
  </si>
  <si>
    <t>国际商务函电双语教程（第2版）</t>
  </si>
  <si>
    <t>55302</t>
  </si>
  <si>
    <t>董金玲 郝景亚 郑凌霄 孙洁</t>
  </si>
  <si>
    <t>978-7-111-55302-1</t>
  </si>
  <si>
    <t>http://www.cmpedu.com/books/book/2055647.htm</t>
  </si>
  <si>
    <t>78899</t>
  </si>
  <si>
    <t>国际商务谈判精要（原书第7版）</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</si>
  <si>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罗伊</t>
    </r>
    <r>
      <rPr>
        <sz val="11"/>
        <color rgb="FF000000"/>
        <rFont val="宋体"/>
        <charset val="0"/>
      </rPr>
      <t>·J.</t>
    </r>
    <r>
      <rPr>
        <sz val="11"/>
        <color rgb="FF000000"/>
        <rFont val="宋体"/>
        <charset val="134"/>
      </rPr>
      <t>列维奇（</t>
    </r>
    <r>
      <rPr>
        <sz val="11"/>
        <color rgb="FF000000"/>
        <rFont val="宋体"/>
        <charset val="0"/>
      </rPr>
      <t>Roy J. Lewicki</t>
    </r>
    <r>
      <rPr>
        <sz val="11"/>
        <color rgb="FF000000"/>
        <rFont val="宋体"/>
        <charset val="134"/>
      </rPr>
      <t>）等</t>
    </r>
  </si>
  <si>
    <t>978-7-111-78899-7</t>
  </si>
  <si>
    <t>http://www.cmpedu.com/books/book/5609868.htm</t>
  </si>
  <si>
    <t>国际商务谈判（英文版·原书第6版）</t>
  </si>
  <si>
    <t>55634</t>
  </si>
  <si>
    <t>[美]罗伊J.列维奇（Roy J. Lewicki）等</t>
  </si>
  <si>
    <t>978-7-111-55634-3</t>
  </si>
  <si>
    <t>http://www.cmpedu.com/books/book/2062439.htm</t>
  </si>
  <si>
    <t>国际商务谈判（第3版）</t>
  </si>
  <si>
    <t>53979</t>
  </si>
  <si>
    <t>董丽丽</t>
  </si>
  <si>
    <t>978-7-111-53979-7</t>
  </si>
  <si>
    <t>http://www.cmpedu.com/books/book/2054127.htm</t>
  </si>
  <si>
    <t>65058</t>
  </si>
  <si>
    <t>刘向丽</t>
  </si>
  <si>
    <t>ppt、课后习题答案、教学大纲</t>
  </si>
  <si>
    <t>978-7-111-65058-4</t>
  </si>
  <si>
    <t>http://www.cmpedu.com/books/book/5602112.htm</t>
  </si>
  <si>
    <t>78621</t>
  </si>
  <si>
    <t>国际市场营销学 （第5版）</t>
  </si>
  <si>
    <t>李威</t>
  </si>
  <si>
    <t>978-7-111-78621-4</t>
  </si>
  <si>
    <t>http://www.cmpedu.com/books/book/5609735.htm</t>
  </si>
  <si>
    <t>国际市场营销学（第2版）</t>
  </si>
  <si>
    <t>72744</t>
  </si>
  <si>
    <t>朱雪芹 丁华 李冰</t>
  </si>
  <si>
    <t>978-7-111-72744-6</t>
  </si>
  <si>
    <t>http://www.cmpedu.com/books/book/5606716.htm</t>
  </si>
  <si>
    <t>78104</t>
  </si>
  <si>
    <t>国际市场营销学（第4版）</t>
  </si>
  <si>
    <t>逯宇铎 陈阵 潘祖凡</t>
  </si>
  <si>
    <t>电子课件、教学大纲、课后习题答案</t>
  </si>
  <si>
    <t>普通高等教育“十一五”国家级规划教材\浙江省普通本科高校“十四五”重点立项建设教材\辽宁省“十二五”普通高等教育本科省级规划教材</t>
  </si>
  <si>
    <t>978-7-111-78104-2</t>
  </si>
  <si>
    <t>http://www.cmpedu.com/books/book/5609376.htm</t>
  </si>
  <si>
    <t>国际市场营销学（英文版·原书第7版）</t>
  </si>
  <si>
    <t>62951</t>
  </si>
  <si>
    <t>[丹] 斯文德·霍伦森（Svend Hollensen）</t>
  </si>
  <si>
    <t>978-7-111-62951-1</t>
  </si>
  <si>
    <t>http://www.cmpedu.com/books/book/5600399.htm</t>
  </si>
  <si>
    <t>国际市场营销学（原书第18版）</t>
  </si>
  <si>
    <t>75993</t>
  </si>
  <si>
    <r>
      <rPr>
        <sz val="11"/>
        <color rgb="FF000000"/>
        <rFont val="宋体"/>
        <charset val="134"/>
      </rPr>
      <t>[美</t>
    </r>
    <r>
      <rPr>
        <sz val="11"/>
        <color rgb="FF000000"/>
        <rFont val="宋体"/>
        <charset val="0"/>
      </rPr>
      <t>]</t>
    </r>
    <r>
      <rPr>
        <sz val="11"/>
        <color rgb="FF000000"/>
        <rFont val="宋体"/>
        <charset val="134"/>
      </rPr>
      <t>菲利普</t>
    </r>
    <r>
      <rPr>
        <sz val="11"/>
        <color rgb="FF000000"/>
        <rFont val="宋体"/>
        <charset val="0"/>
      </rPr>
      <t xml:space="preserve">·R. </t>
    </r>
    <r>
      <rPr>
        <sz val="11"/>
        <color rgb="FF000000"/>
        <rFont val="宋体"/>
        <charset val="134"/>
      </rPr>
      <t>凯特奥拉（</t>
    </r>
    <r>
      <rPr>
        <sz val="11"/>
        <color rgb="FF000000"/>
        <rFont val="宋体"/>
        <charset val="0"/>
      </rPr>
      <t>Philip R. Cateora</t>
    </r>
    <r>
      <rPr>
        <sz val="11"/>
        <color rgb="FF000000"/>
        <rFont val="宋体"/>
        <charset val="134"/>
      </rPr>
      <t>）</t>
    </r>
    <r>
      <rPr>
        <sz val="11"/>
        <color rgb="FF000000"/>
        <rFont val="宋体"/>
        <charset val="0"/>
      </rPr>
      <t xml:space="preserve"> </t>
    </r>
    <r>
      <rPr>
        <sz val="11"/>
        <color rgb="FF000000"/>
        <rFont val="宋体"/>
        <charset val="134"/>
      </rPr>
      <t>等著</t>
    </r>
  </si>
  <si>
    <t>978-7-111-75993-5</t>
  </si>
  <si>
    <t>http://www.cmpedu.com/books/book/5608427.htm</t>
  </si>
  <si>
    <t>国际市场营销：理论、环境与策略</t>
  </si>
  <si>
    <t>74683</t>
  </si>
  <si>
    <t>张言彩 许晓晴 鲍恩波</t>
  </si>
  <si>
    <t>978-7-111-74683-6</t>
  </si>
  <si>
    <t>http://www.cmpedu.com/books/book/5607461.htm</t>
  </si>
  <si>
    <t>报关实务（第3版）</t>
  </si>
  <si>
    <t>62982</t>
  </si>
  <si>
    <t>曲如晓</t>
  </si>
  <si>
    <t>978-7-111-62982-5</t>
  </si>
  <si>
    <t>http://www.cmpedu.com/books/book/5600444.htm</t>
  </si>
  <si>
    <t>海关与报关实务（第2版）</t>
  </si>
  <si>
    <t>65543</t>
  </si>
  <si>
    <t>翟士军</t>
  </si>
  <si>
    <t>电子课件、教学大纲、课后习题</t>
  </si>
  <si>
    <t>978-7-111-65543-5</t>
  </si>
  <si>
    <t>http://www.cmpedu.com/books/book/5602379.htm</t>
  </si>
  <si>
    <t>世界市场行情新编（第2版）</t>
  </si>
  <si>
    <t>41610</t>
  </si>
  <si>
    <t>赵春明</t>
  </si>
  <si>
    <t>978-7-111-41610-4</t>
  </si>
  <si>
    <t>http://www.cmpedu.com/books/book/2063238.htm</t>
  </si>
  <si>
    <t>世界市场行情</t>
  </si>
  <si>
    <t>70126</t>
  </si>
  <si>
    <t>张弛 王金亮</t>
  </si>
  <si>
    <t>978-7-111-70126-2</t>
  </si>
  <si>
    <t>http://www.cmpedu.com/books/book/5605658.htm</t>
  </si>
  <si>
    <t>外贸函电（第3版）</t>
  </si>
  <si>
    <t>52033</t>
  </si>
  <si>
    <t>赵银德</t>
  </si>
  <si>
    <t>978-7-111-52033-7</t>
  </si>
  <si>
    <t>http://www.cmpedu.com/books/book/2064618.htm</t>
  </si>
  <si>
    <t>经贸英语阅读教程（第3版）</t>
  </si>
  <si>
    <t>40348</t>
  </si>
  <si>
    <t>潘忠 王茜</t>
  </si>
  <si>
    <t>978-7-111-40348-7</t>
  </si>
  <si>
    <t>http://www.cmpedu.com/books/book/2017427.htm</t>
  </si>
  <si>
    <t>78157</t>
  </si>
  <si>
    <t>国际金融（原书第16版）</t>
  </si>
  <si>
    <t>[美]大卫·K.艾特曼(David K.Eiteman) 等</t>
  </si>
  <si>
    <t>978-7-111-78157-8</t>
  </si>
  <si>
    <t>http://www.cmpedu.com/books/book/5609569.htm</t>
  </si>
  <si>
    <t>国际金融（原书第5版）</t>
  </si>
  <si>
    <t>66424</t>
  </si>
  <si>
    <t>[美]迈克尔·H.莫菲特（Michael H. Moffett）等</t>
  </si>
  <si>
    <t>978-7-111-66424-6</t>
  </si>
  <si>
    <t>http://www.cmpedu.com/books/book/5603598.htm</t>
  </si>
  <si>
    <t>国际金融（英文版·原书第5版）</t>
  </si>
  <si>
    <t>67041</t>
  </si>
  <si>
    <t>[美]迈克尔·H.莫菲特(Michael H. Moffett)等</t>
  </si>
  <si>
    <t>978-7-111-67041-4</t>
  </si>
  <si>
    <t>http://www.cmpedu.com/books/book/5603696.htm</t>
  </si>
  <si>
    <t>国际金融学（第3版）</t>
  </si>
  <si>
    <t>71748</t>
  </si>
  <si>
    <r>
      <rPr>
        <sz val="11"/>
        <color rgb="FF000000"/>
        <rFont val="宋体"/>
        <charset val="134"/>
      </rPr>
      <t>刘园</t>
    </r>
    <r>
      <rPr>
        <sz val="11"/>
        <color rgb="FF000000"/>
        <rFont val="宋体"/>
        <charset val="0"/>
      </rPr>
      <t xml:space="preserve"> </t>
    </r>
    <r>
      <rPr>
        <sz val="11"/>
        <color rgb="FF000000"/>
        <rFont val="宋体"/>
        <charset val="134"/>
      </rPr>
      <t>王亦豪</t>
    </r>
  </si>
  <si>
    <t>978-7-111-71748-5</t>
  </si>
  <si>
    <t>http://www.cmpedu.com/books/book/5606335.htm</t>
  </si>
  <si>
    <t>国际金融理论与实务（第2版）</t>
  </si>
  <si>
    <t>57477</t>
  </si>
  <si>
    <t>朱旭强</t>
  </si>
  <si>
    <t>978-7-111-57477-4</t>
  </si>
  <si>
    <t>http://www.cmpedu.com/books/book/2063963.htm</t>
  </si>
  <si>
    <t>国际金融：理论与政策</t>
  </si>
  <si>
    <t>68785</t>
  </si>
  <si>
    <t>汪洋</t>
  </si>
  <si>
    <t>978-7-111-68785-6</t>
  </si>
  <si>
    <t>http://www.cmpedu.com/books/book/5604691.htm</t>
  </si>
  <si>
    <t>中国对外贸易概论（第5版）</t>
  </si>
  <si>
    <t>69337</t>
  </si>
  <si>
    <t>本书特色：
★国家级规划教材，名师经典，畅销多年，广受好评。 
★内容全面、体系完整、重视应用、关注现状。 
★配套PPT课件、课后习题答案、教学大纲。</t>
  </si>
  <si>
    <t>978-7-111-69337-6</t>
  </si>
  <si>
    <t>http://www.cmpedu.com/books/book/5605245.htm</t>
  </si>
  <si>
    <t>本科教材&gt;经济学门类&gt;金融学类</t>
  </si>
  <si>
    <t>金融学</t>
  </si>
  <si>
    <t>70179</t>
  </si>
  <si>
    <t>姜法芹 袁凯 贾宪军</t>
  </si>
  <si>
    <t>视频微课、教案大纲、习题解答、电子课件</t>
  </si>
  <si>
    <t>978-7-111-70179-8</t>
  </si>
  <si>
    <t>http://www.cmpedu.com/books/book/5605559.htm</t>
  </si>
  <si>
    <t>79609</t>
  </si>
  <si>
    <t>金融学（第3版）</t>
  </si>
  <si>
    <t>丁志国  赵晶</t>
  </si>
  <si>
    <t>978-7-111-79609-1</t>
  </si>
  <si>
    <t>http://www.cmpedu.com/books/book/5610176.htm</t>
  </si>
  <si>
    <t>77457</t>
  </si>
  <si>
    <t>董金玲 陈彦华</t>
  </si>
  <si>
    <t>978-7-111-77457-0</t>
  </si>
  <si>
    <t>http://www.cmpedu.com/books/book/5609146.htm</t>
  </si>
  <si>
    <t>碳金融</t>
  </si>
  <si>
    <t>76912</t>
  </si>
  <si>
    <t>彭红军 顾光同 石宝峰</t>
  </si>
  <si>
    <t>电子课件、习题解答、教案大纲</t>
  </si>
  <si>
    <t>978-7-111-76912-5</t>
  </si>
  <si>
    <t>http://www.cmpedu.com/books/book/5608800.htm</t>
  </si>
  <si>
    <t>79043</t>
  </si>
  <si>
    <t>企业碳金融</t>
  </si>
  <si>
    <t>赵龙峰</t>
  </si>
  <si>
    <t>978-7-111-79043-3</t>
  </si>
  <si>
    <t>http://www.cmpedu.com/books/book/5609831.htm</t>
  </si>
  <si>
    <t>公司金融（基础篇）（英文版·原书第12版）</t>
  </si>
  <si>
    <t>58124</t>
  </si>
  <si>
    <t>[英]理查德 A.布雷利（Richard A.Brealey）等</t>
  </si>
  <si>
    <t>978-7-111-58124-6</t>
  </si>
  <si>
    <t>http://www.cmpedu.com/books/book/2064588.htm</t>
  </si>
  <si>
    <t>公司金融（原书第12版）（基础篇）</t>
  </si>
  <si>
    <t>57059</t>
  </si>
  <si>
    <t>[英]理查德 A. 布雷利（Richard A. Brealey）伦敦商学院 等</t>
  </si>
  <si>
    <t>978-7-111-57059-2</t>
  </si>
  <si>
    <t>http://www.cmpedu.com/books/book/2063312.htm</t>
  </si>
  <si>
    <t>公司金融（原书第12版）（进阶篇）</t>
  </si>
  <si>
    <t>57058</t>
  </si>
  <si>
    <t>978-7-111-57058-5</t>
  </si>
  <si>
    <t>http://www.cmpedu.com/books/book/2063313.htm</t>
  </si>
  <si>
    <t>78411</t>
  </si>
  <si>
    <t>供应链金融：机制原理、风险分析与技术创新</t>
  </si>
  <si>
    <t>蔡港树</t>
  </si>
  <si>
    <t>978-7-111-78411-1</t>
  </si>
  <si>
    <t>http://www.cmpedu.com/books/book/5609700.htm</t>
  </si>
  <si>
    <t>网络金融（第2版）</t>
  </si>
  <si>
    <t>67328</t>
  </si>
  <si>
    <t>蔡皎洁 编著</t>
  </si>
  <si>
    <t>电子课件、教学视</t>
  </si>
  <si>
    <t>978-7-111-67328-6</t>
  </si>
  <si>
    <t>http://www.cmpedu.com/books/book/5604096.htm</t>
  </si>
  <si>
    <t>网络金融（第4版）</t>
  </si>
  <si>
    <t>60720</t>
  </si>
  <si>
    <t>张劲松</t>
  </si>
  <si>
    <t>978-7-111-60720-5</t>
  </si>
  <si>
    <t>http://www.cmpedu.com/books/book/5520309.htm</t>
  </si>
  <si>
    <t>行为金融学（第2版）</t>
  </si>
  <si>
    <t>60851</t>
  </si>
  <si>
    <t>饶育蕾 彭叠峰 盛虎</t>
  </si>
  <si>
    <t>本书特色：
★明确行为金融学的定位与逻辑，形成基于行为金融学的投资决策方。</t>
  </si>
  <si>
    <t>978-7-111-60851-6</t>
  </si>
  <si>
    <t>http://www.cmpedu.com/books/book/5522183.htm</t>
  </si>
  <si>
    <t>货币金融学（英文版·美国商学院版·原书第5版）</t>
  </si>
  <si>
    <t>69244</t>
  </si>
  <si>
    <t>[美]弗雷德里克 S.米什金(Frederic S. Mishkin) 等</t>
  </si>
  <si>
    <t>978-7-111-69244-7</t>
  </si>
  <si>
    <t>http://www.cmpedu.com/books/book/5605024.htm</t>
  </si>
  <si>
    <t>76075</t>
  </si>
  <si>
    <t>货币金融学（第4版）</t>
  </si>
  <si>
    <t>蒋先玲</t>
  </si>
  <si>
    <t>本书特色：★第4版在保留了前3版基本框架和特点的基础上，特别注重教材的时效性，发挥教材的“育人”功能，将二十大精神和中央金融工作会议精神融入教材，是一本全面且富有中国特色的货币金融学教材。
★以本书为指定教材的线下课程“货币银行学”获首批“国家级一流本科课程（线下课程）”称号，录制的慕课（MOOC）获“国家精品在线开放课程”称号和“国家级一流本科课程（线上课程）”称号。</t>
  </si>
  <si>
    <t>978-7-111-76075-7</t>
  </si>
  <si>
    <t>http://www.cmpedu.com/books/book/5608471.htm</t>
  </si>
  <si>
    <t>78533</t>
  </si>
  <si>
    <t>货币金融学习题集（第4版）</t>
  </si>
  <si>
    <t>978-7-111-78533-0</t>
  </si>
  <si>
    <t>http://www.cmpedu.com/books/book/5609571.htm</t>
  </si>
  <si>
    <t>货币金融学</t>
  </si>
  <si>
    <t>65012</t>
  </si>
  <si>
    <t>钱水土</t>
  </si>
  <si>
    <t>本书特色：
★浙江省级精品课程
★浙江省高等学校在线开放课程配套教材，历时7年更新。</t>
  </si>
  <si>
    <t>978-7-111-65012-6</t>
  </si>
  <si>
    <t>http://www.cmpedu.com/books/book/5601857.htm</t>
  </si>
  <si>
    <t>中央银行学</t>
  </si>
  <si>
    <t>63489</t>
  </si>
  <si>
    <t>978-7-111-63489-8</t>
  </si>
  <si>
    <t>http://www.cmpedu.com/books/book/5600566.htm</t>
  </si>
  <si>
    <t>77353</t>
  </si>
  <si>
    <t>金融工程原理及设计</t>
  </si>
  <si>
    <t>杨海军</t>
  </si>
  <si>
    <t>978-7-111-77353-5</t>
  </si>
  <si>
    <t>http://www.cmpedu.com/books/book/5609143.htm</t>
  </si>
  <si>
    <t>金融工程</t>
  </si>
  <si>
    <t>71936</t>
  </si>
  <si>
    <t>付剑茹 周德才 陈华 编著</t>
  </si>
  <si>
    <t>978-7-111-71936-6</t>
  </si>
  <si>
    <t>http://www.cmpedu.com/books/book/5606299.htm</t>
  </si>
  <si>
    <t>75862</t>
  </si>
  <si>
    <t>金融工程——理论·实务·案例（第2版）</t>
  </si>
  <si>
    <t>周玉江</t>
  </si>
  <si>
    <t>978-7-111-75862-4</t>
  </si>
  <si>
    <t>http://www.cmpedu.com/books/book/5608321.htm</t>
  </si>
  <si>
    <t>76298</t>
  </si>
  <si>
    <t>衍生金融工具基础（第2版）</t>
  </si>
  <si>
    <t>任翠玉</t>
  </si>
  <si>
    <t>978-7-111-76298-0</t>
  </si>
  <si>
    <t>http://www.cmpedu.com/books/book/5608598.htm</t>
  </si>
  <si>
    <t>78979</t>
  </si>
  <si>
    <t>衍生金融工具</t>
  </si>
  <si>
    <t>王晋忠</t>
  </si>
  <si>
    <t>978-7-111-78979-6</t>
  </si>
  <si>
    <t>http://www.cmpedu.com/books/book/5609843.htm</t>
  </si>
  <si>
    <t>金融服务营销（第2版）</t>
  </si>
  <si>
    <t>64657</t>
  </si>
  <si>
    <t>周晓明</t>
  </si>
  <si>
    <t>978-7-111-64657-0</t>
  </si>
  <si>
    <t>http://www.cmpedu.com/books/book/5601783.htm</t>
  </si>
  <si>
    <t>金融市场学（第2版）</t>
  </si>
  <si>
    <t>64656</t>
  </si>
  <si>
    <t>韩国文 张彻</t>
  </si>
  <si>
    <t>978-7-111-64656-3</t>
  </si>
  <si>
    <t>http://www.cmpedu.com/books/book/5602149.htm</t>
  </si>
  <si>
    <t>金融市场与金融机构（英文版·原书第9版）</t>
  </si>
  <si>
    <t>67007</t>
  </si>
  <si>
    <t>[美]弗雷德里克 S. 米什金（Frederic S. Mishkin）等</t>
  </si>
  <si>
    <t>978-7-111-67007-0</t>
  </si>
  <si>
    <t>http://www.cmpedu.com/books/book/5603608.htm</t>
  </si>
  <si>
    <t>78100</t>
  </si>
  <si>
    <t>金融市场与金融机构（原书第10版）</t>
  </si>
  <si>
    <t>[美]弗雷德里克·S. 米什金（Frederic S. Mishkin）等</t>
  </si>
  <si>
    <t>978-7-111-78100-4</t>
  </si>
  <si>
    <t>http://www.cmpedu.com/books/book/5609558.htm</t>
  </si>
  <si>
    <t>金融市场与金融机构基础（原书第5版）</t>
  </si>
  <si>
    <t>72519</t>
  </si>
  <si>
    <r>
      <rPr>
        <sz val="11"/>
        <color rgb="FF000000"/>
        <rFont val="宋体"/>
        <charset val="134"/>
      </rPr>
      <t>{美]弗兰克</t>
    </r>
    <r>
      <rPr>
        <sz val="11"/>
        <color rgb="FF000000"/>
        <rFont val="宋体"/>
        <charset val="0"/>
      </rPr>
      <t>·J.</t>
    </r>
    <r>
      <rPr>
        <sz val="11"/>
        <color rgb="FF000000"/>
        <rFont val="宋体"/>
        <charset val="134"/>
      </rPr>
      <t>法博齐 等著</t>
    </r>
  </si>
  <si>
    <t>978-7-111-72519-0</t>
  </si>
  <si>
    <t>http://www.cmpedu.com/books/book/5606645.htm</t>
  </si>
  <si>
    <t>风险管理与金融机构（原书第5版）</t>
  </si>
  <si>
    <t>67127</t>
  </si>
  <si>
    <t>[加]约翰.赫尔(John C.Hull)</t>
  </si>
  <si>
    <t>978-7-111-67127-5</t>
  </si>
  <si>
    <t>http://www.cmpedu.com/books/book/5604237.htm</t>
  </si>
  <si>
    <t>金融随机数学基础（第2版）</t>
  </si>
  <si>
    <t>73091</t>
  </si>
  <si>
    <t>冉启康 编著</t>
  </si>
  <si>
    <t>978-7-111-73091-0</t>
  </si>
  <si>
    <t>http://www.cmpedu.com/books/book/5606899.htm</t>
  </si>
  <si>
    <t>金融数据分析导论：基于R语言</t>
  </si>
  <si>
    <t>43506</t>
  </si>
  <si>
    <t>[美]Ruey S.Tsay</t>
  </si>
  <si>
    <t>978-7-111-43506-8</t>
  </si>
  <si>
    <t>http://www.cmpedu.com/books/book/2052514.htm</t>
  </si>
  <si>
    <t>金融风险管理</t>
  </si>
  <si>
    <t>65721</t>
  </si>
  <si>
    <t>[加]王勇 关晶奇 隋鹏达</t>
  </si>
  <si>
    <t>978-7-111-65721-7</t>
  </si>
  <si>
    <t>http://www.cmpedu.com/books/book/5602182.htm</t>
  </si>
  <si>
    <t>78984</t>
  </si>
  <si>
    <t>金融风险管理（第2版）</t>
  </si>
  <si>
    <t>郭战琴 李永奎</t>
  </si>
  <si>
    <t>978-7-111-78984-0</t>
  </si>
  <si>
    <t>http://www.cmpedu.com/books/book/5609866.htm</t>
  </si>
  <si>
    <t>80139</t>
  </si>
  <si>
    <t>风险管理：数据驱动与AI赋能 （第3版）</t>
  </si>
  <si>
    <t>978-7-111-80139-9</t>
  </si>
  <si>
    <t>http://www.cmpedu.com/books/book/5610572.htm</t>
  </si>
  <si>
    <t>金融科技概论</t>
  </si>
  <si>
    <t>73313</t>
  </si>
  <si>
    <t>马勇</t>
  </si>
  <si>
    <t>978-7-111-73313-3</t>
  </si>
  <si>
    <t>http://www.cmpedu.com/books/book/5606946.htm</t>
  </si>
  <si>
    <t>66507</t>
  </si>
  <si>
    <t>陈波 戴韡</t>
  </si>
  <si>
    <t>978-7-111-66507-6</t>
  </si>
  <si>
    <t>http://www.cmpedu.com/books/book/5603593.htm</t>
  </si>
  <si>
    <t>70927</t>
  </si>
  <si>
    <t>曹衷阳 王重润 编著</t>
  </si>
  <si>
    <t>978-7-111-70927-5</t>
  </si>
  <si>
    <t>http://www.cmpedu.com/books/book/5605730.htm</t>
  </si>
  <si>
    <t>金融监管科技</t>
  </si>
  <si>
    <t>71057</t>
  </si>
  <si>
    <t>巴曙松</t>
  </si>
  <si>
    <t>978-7-111-71057-8</t>
  </si>
  <si>
    <t>http://www.cmpedu.com/books/book/5606076.htm</t>
  </si>
  <si>
    <t>79019</t>
  </si>
  <si>
    <t>商用机器学习（原书第3版）</t>
  </si>
  <si>
    <t>约翰·赫尔</t>
  </si>
  <si>
    <t>978-7-111-79019-8</t>
  </si>
  <si>
    <t>http://www.cmpedu.com/books/book/5609924.htm</t>
  </si>
  <si>
    <t>金融与财务机器学习</t>
  </si>
  <si>
    <t>74114</t>
  </si>
  <si>
    <t>姜富伟 唐国豪 马甜</t>
  </si>
  <si>
    <t>电子课件、大纲、习题答案、程序代码</t>
  </si>
  <si>
    <t>978-7-111-74114-5</t>
  </si>
  <si>
    <t>http://www.cmpedu.com/books/book/5607694.htm</t>
  </si>
  <si>
    <t>保险学原理与应用</t>
  </si>
  <si>
    <t>76437</t>
  </si>
  <si>
    <t>苑莹 宁烨 吴冬梅</t>
  </si>
  <si>
    <t>978-7-111-76437-3</t>
  </si>
  <si>
    <t>http://www.cmpedu.com/books/book/5608645.htm</t>
  </si>
  <si>
    <t>76364</t>
  </si>
  <si>
    <t>商业银行经营管理（第2版）</t>
  </si>
  <si>
    <t>张桥云</t>
  </si>
  <si>
    <t>978-7-111-76364-2</t>
  </si>
  <si>
    <t>http://www.cmpedu.com/books/book/5608594.htm</t>
  </si>
  <si>
    <t>商业银行会计</t>
  </si>
  <si>
    <t>63242</t>
  </si>
  <si>
    <t>王海霞 范淑芳</t>
  </si>
  <si>
    <t>978-7-111-63242-9</t>
  </si>
  <si>
    <t>http://www.cmpedu.com/books/book/5600453.htm</t>
  </si>
  <si>
    <t>个人理财：流程与案例</t>
  </si>
  <si>
    <t>69498</t>
  </si>
  <si>
    <t>张颖</t>
  </si>
  <si>
    <t>978-7-111-69498-4</t>
  </si>
  <si>
    <t>http://www.cmpedu.com/books/book/5605084.htm</t>
  </si>
  <si>
    <t>财富管理：理论与实践</t>
  </si>
  <si>
    <t>67696</t>
  </si>
  <si>
    <t>易行健</t>
  </si>
  <si>
    <t>978-7-111-67696-6</t>
  </si>
  <si>
    <t>http://www.cmpedu.com/books/book/5604286.htm</t>
  </si>
  <si>
    <t>股权设计与股权激励</t>
  </si>
  <si>
    <t>77294</t>
  </si>
  <si>
    <t>王宏哲</t>
  </si>
  <si>
    <t>978-7-111-77294-1</t>
  </si>
  <si>
    <t>http://www.cmpedu.com/books/book/5609006.htm</t>
  </si>
  <si>
    <t>76189</t>
  </si>
  <si>
    <t>投资银行学：理论与案例（第4版）</t>
  </si>
  <si>
    <t>马晓军</t>
  </si>
  <si>
    <t>本书特色：
★南开20余年课程总结，丰富的国内外案例。
★第四版根据2020年以来资本市场的重大政策变化进行调整，主要是北交所、科创板、创业板的变化、增加中概股的部分内容；再融资方面的变化如非公开发行的政策变化。
★数据、案例也进行更新。</t>
  </si>
  <si>
    <t>978-7-111-76189-1</t>
  </si>
  <si>
    <t>http://www.cmpedu.com/books/book/5608552.htm</t>
  </si>
  <si>
    <t>投资银行、对冲基金和私募股权投资(原书第3版)</t>
  </si>
  <si>
    <t>62106</t>
  </si>
  <si>
    <t>[美]戴维·斯托厄尔（David P.Stowell）</t>
  </si>
  <si>
    <t>978-7-111-62106-5</t>
  </si>
  <si>
    <t>http://www.cmpedu.com/books/book/5590909.htm</t>
  </si>
  <si>
    <t>72896</t>
  </si>
  <si>
    <t>投资学原理及应用（第5版）</t>
  </si>
  <si>
    <t>贺显南 编著</t>
  </si>
  <si>
    <t>本书特色：
★理论与实践深度融合，可复制、可操作的投资策略和投资方法。
★案例材料、数据和分析中均立足于当前中国投资市场的最新发展。
★还专门开发提供了配套的练习题、试卷、阅读材料和视频材料。</t>
  </si>
  <si>
    <t>978-7-111-72896-2</t>
  </si>
  <si>
    <t>http://www.cmpedu.com/books/book/5606897.htm</t>
  </si>
  <si>
    <t>80075</t>
  </si>
  <si>
    <t>投资学原理及应用习题集</t>
  </si>
  <si>
    <t>贺显南</t>
  </si>
  <si>
    <t>978-7-111-80075-0</t>
  </si>
  <si>
    <t>http://www.cmpedu.com/books/book/5610659.htm</t>
  </si>
  <si>
    <t>78546</t>
  </si>
  <si>
    <t>投资学（原书第12版）</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</si>
  <si>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滋维</t>
    </r>
    <r>
      <rPr>
        <sz val="11"/>
        <color rgb="FF000000"/>
        <rFont val="宋体"/>
        <charset val="0"/>
      </rPr>
      <t>·</t>
    </r>
    <r>
      <rPr>
        <sz val="11"/>
        <color rgb="FF000000"/>
        <rFont val="宋体"/>
        <charset val="134"/>
      </rPr>
      <t>博迪（</t>
    </r>
    <r>
      <rPr>
        <sz val="11"/>
        <color rgb="FF000000"/>
        <rFont val="宋体"/>
        <charset val="0"/>
      </rPr>
      <t>Zvi Bodie）等</t>
    </r>
  </si>
  <si>
    <t>978-7-111-78546-0</t>
  </si>
  <si>
    <t>http://www.cmpedu.com/books/book/5609736.htm</t>
  </si>
  <si>
    <t>投资学（原书第10版）习题集</t>
  </si>
  <si>
    <t>60620</t>
  </si>
  <si>
    <t>[美]滋维·博迪（Zvi Bodie）等</t>
  </si>
  <si>
    <t>978-7-111-60620-8</t>
  </si>
  <si>
    <t>http://www.cmpedu.com/books/book/5520187.htm</t>
  </si>
  <si>
    <t>72450</t>
  </si>
  <si>
    <t>投资学(原书第11版·精要版)</t>
  </si>
  <si>
    <r>
      <rPr>
        <sz val="11"/>
        <color rgb="FF000000"/>
        <rFont val="宋体"/>
        <charset val="134"/>
      </rPr>
      <t>[美]滋维</t>
    </r>
    <r>
      <rPr>
        <sz val="11"/>
        <color rgb="FF000000"/>
        <rFont val="宋体"/>
        <charset val="0"/>
      </rPr>
      <t>·</t>
    </r>
    <r>
      <rPr>
        <sz val="11"/>
        <color rgb="FF000000"/>
        <rFont val="宋体"/>
        <charset val="134"/>
      </rPr>
      <t>博迪（</t>
    </r>
    <r>
      <rPr>
        <sz val="11"/>
        <color rgb="FF000000"/>
        <rFont val="宋体"/>
        <charset val="0"/>
      </rPr>
      <t>Zvi Bodie</t>
    </r>
    <r>
      <rPr>
        <sz val="11"/>
        <color rgb="FF000000"/>
        <rFont val="宋体"/>
        <charset val="134"/>
      </rPr>
      <t>）等</t>
    </r>
  </si>
  <si>
    <t>978-7-111-72450-6</t>
  </si>
  <si>
    <t>http://www.cmpedu.com/books/book/5606984.htm</t>
  </si>
  <si>
    <t>投资学（英文版·原书第10版）</t>
  </si>
  <si>
    <t>58160</t>
  </si>
  <si>
    <t>[美]滋维·博迪（Zvi Bodie） 亚历克斯·凯恩（Alex Kane）</t>
  </si>
  <si>
    <t>978-7-111-58160-4</t>
  </si>
  <si>
    <t>http://www.cmpedu.com/books/book/2064589.htm</t>
  </si>
  <si>
    <t>78282</t>
  </si>
  <si>
    <t>金融投资学--使用Python</t>
  </si>
  <si>
    <t>朱顺泉</t>
  </si>
  <si>
    <t>教学课件、教学大纲、案例运行数据、试卷与答案</t>
  </si>
  <si>
    <t>978-7-111-78282-7</t>
  </si>
  <si>
    <t>http://www.cmpedu.com/books/book/5609409.htm</t>
  </si>
  <si>
    <t>期权、期货及其他衍生产品（原书第11版）</t>
  </si>
  <si>
    <t>71644</t>
  </si>
  <si>
    <r>
      <rPr>
        <sz val="11"/>
        <color rgb="FF000000"/>
        <rFont val="宋体"/>
        <charset val="134"/>
      </rPr>
      <t>[加]约翰</t>
    </r>
    <r>
      <rPr>
        <sz val="11"/>
        <color rgb="FF000000"/>
        <rFont val="宋体"/>
        <charset val="0"/>
      </rPr>
      <t>·</t>
    </r>
    <r>
      <rPr>
        <sz val="11"/>
        <color rgb="FF000000"/>
        <rFont val="宋体"/>
        <charset val="134"/>
      </rPr>
      <t>赫尔</t>
    </r>
    <r>
      <rPr>
        <sz val="11"/>
        <color rgb="FF000000"/>
        <rFont val="宋体"/>
        <charset val="0"/>
      </rPr>
      <t xml:space="preserve">(John C.Hull) </t>
    </r>
    <r>
      <rPr>
        <sz val="11"/>
        <color rgb="FF000000"/>
        <rFont val="宋体"/>
        <charset val="134"/>
      </rPr>
      <t>著</t>
    </r>
  </si>
  <si>
    <t>978-7-111-71644-0</t>
  </si>
  <si>
    <t>http://www.cmpedu.com/books/book/5606466.htm</t>
  </si>
  <si>
    <t>79455</t>
  </si>
  <si>
    <t>《期权、期货及其他衍生产品（原书第11版）》习题集</t>
  </si>
  <si>
    <t>[加]约翰·赫尔（John C. Hull）</t>
  </si>
  <si>
    <t>978-7-111-79455-4</t>
  </si>
  <si>
    <t>http://www.cmpedu.com/books/book/5610013.htm</t>
  </si>
  <si>
    <t>固定收益证券</t>
  </si>
  <si>
    <t>62508</t>
  </si>
  <si>
    <t>[美]彼得罗·韦罗内西( Pietro Veronesi )</t>
  </si>
  <si>
    <t>978-7-111-62508-7</t>
  </si>
  <si>
    <t>http://www.cmpedu.com/books/book/5600348.htm</t>
  </si>
  <si>
    <t>专利资产证券化理论与实践</t>
  </si>
  <si>
    <t>74586</t>
  </si>
  <si>
    <t>屠新曙 安雪梅</t>
  </si>
  <si>
    <t>978-7-111-74586-0</t>
  </si>
  <si>
    <t>http://www.cmpedu.com/books/book/5607868.htm</t>
  </si>
  <si>
    <t>证券投资学</t>
  </si>
  <si>
    <t>51525</t>
  </si>
  <si>
    <t>朱晋</t>
  </si>
  <si>
    <t>978-7-111-51525-8</t>
  </si>
  <si>
    <t>http://www.cmpedu.com/books/book/2051065.htm</t>
  </si>
  <si>
    <t>78616</t>
  </si>
  <si>
    <t>证券投资分析</t>
  </si>
  <si>
    <t>姚亚伟</t>
  </si>
  <si>
    <t>课件、视频、大纲、习题答案、教学案例、实验项目、习题集</t>
  </si>
  <si>
    <t>上海市高校市级一流本科课程配套教材</t>
  </si>
  <si>
    <t>978-7-111-78616-0</t>
  </si>
  <si>
    <t>http://www.cmpedu.com/books/book/5609834.htm</t>
  </si>
  <si>
    <t>证券投资分析：理论、实务、方法与案例</t>
  </si>
  <si>
    <t>72500</t>
  </si>
  <si>
    <t>[新]王德宏 编著</t>
  </si>
  <si>
    <t>978-7-111-72500-8</t>
  </si>
  <si>
    <t>http://www.cmpedu.com/books/book/5606796.htm</t>
  </si>
  <si>
    <t>证券投资分析（第3版）</t>
  </si>
  <si>
    <t>69339</t>
  </si>
  <si>
    <t>李国强 李雯</t>
  </si>
  <si>
    <t>978-7-111-69339-0</t>
  </si>
  <si>
    <t>http://www.cmpedu.com/books/book/5605131.htm</t>
  </si>
  <si>
    <t>证券投资实训（第3版）</t>
  </si>
  <si>
    <t>64385</t>
  </si>
  <si>
    <t>吴纬地 孙可娜 编著</t>
  </si>
  <si>
    <t>978-7-111-64385-2</t>
  </si>
  <si>
    <t>http://www.cmpedu.com/books/book/5601724.htm</t>
  </si>
  <si>
    <t>本科教材&gt;管理学门类</t>
  </si>
  <si>
    <t>本科教材&gt;管理学门类&gt;管理科学与工程类</t>
  </si>
  <si>
    <t>本科教材&gt;管理学门类&gt;管理科学与工程类&gt;管理科学</t>
  </si>
  <si>
    <t>78463</t>
  </si>
  <si>
    <t>通用管理知识概论</t>
  </si>
  <si>
    <t>王丽平</t>
  </si>
  <si>
    <t>PPT课件、虚拟对话视频</t>
  </si>
  <si>
    <t>978-7-111-78463-0</t>
  </si>
  <si>
    <t>http://www.cmpedu.com/books/book/5609680.htm</t>
  </si>
  <si>
    <t>经济管理类本科生研究设计与方法</t>
  </si>
  <si>
    <t>74680</t>
  </si>
  <si>
    <t>潘煜 郭珊珊</t>
  </si>
  <si>
    <t>978-7-111-74680-5</t>
  </si>
  <si>
    <t>http://www.cmpedu.com/books/book/5607809.htm</t>
  </si>
  <si>
    <t>78386</t>
  </si>
  <si>
    <t>扎根范式：研究方法与实务</t>
  </si>
  <si>
    <t>贾旭东 衡量</t>
  </si>
  <si>
    <t>978-7-111-78386-2</t>
  </si>
  <si>
    <t>http://www.cmpedu.com/books/book/5609523.htm</t>
  </si>
  <si>
    <t>80093</t>
  </si>
  <si>
    <t>扎根理论研究方法</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</si>
  <si>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贾尼斯</t>
    </r>
    <r>
      <rPr>
        <sz val="11"/>
        <color rgb="FF000000"/>
        <rFont val="宋体"/>
        <charset val="0"/>
      </rPr>
      <t xml:space="preserve">·M. </t>
    </r>
    <r>
      <rPr>
        <sz val="11"/>
        <color rgb="FF000000"/>
        <rFont val="宋体"/>
        <charset val="134"/>
      </rPr>
      <t>摩尔斯（</t>
    </r>
    <r>
      <rPr>
        <sz val="11"/>
        <color rgb="FF000000"/>
        <rFont val="宋体"/>
        <charset val="0"/>
      </rPr>
      <t>Janice M. Morse</t>
    </r>
    <r>
      <rPr>
        <sz val="11"/>
        <color rgb="FF000000"/>
        <rFont val="宋体"/>
        <charset val="134"/>
      </rPr>
      <t>）等</t>
    </r>
  </si>
  <si>
    <t>978-7-111-80093-4</t>
  </si>
  <si>
    <t>http://www.cmpedu.com/books/book/5610510.htm</t>
  </si>
  <si>
    <t>77985</t>
  </si>
  <si>
    <t>管理科学与工程类专业和课程创新实践研究</t>
  </si>
  <si>
    <t>祁红梅 王芹鹏 郭义荣 宋晓刚 等</t>
  </si>
  <si>
    <t>978-7-111-77985-8</t>
  </si>
  <si>
    <t>http://www.cmpedu.com/books/book/5609408.htm</t>
  </si>
  <si>
    <t>MATLAB R2018基础与实例教程</t>
  </si>
  <si>
    <t>61991</t>
  </si>
  <si>
    <t>阳平华</t>
  </si>
  <si>
    <t>978-7-111-61991-8</t>
  </si>
  <si>
    <t>http://www.cmpedu.com/books/book/5585202.htm</t>
  </si>
  <si>
    <t>MATLAB数据分析方法（第2版）</t>
  </si>
  <si>
    <t>55850</t>
  </si>
  <si>
    <t>吴礼斌 李柏年</t>
  </si>
  <si>
    <t>978-7-111-55850-7</t>
  </si>
  <si>
    <t>http://www.cmpedu.com/books/book/2062442.htm</t>
  </si>
  <si>
    <t>76620</t>
  </si>
  <si>
    <t>MATLAB教程及实训（第4版）</t>
  </si>
  <si>
    <t>曹弋</t>
  </si>
  <si>
    <t>电子课件、微课视频、全书授课视频、习题参考答案</t>
  </si>
  <si>
    <t>978-7-111-76620-9</t>
  </si>
  <si>
    <t>http://www.cmpedu.com/books/book/5608691.htm</t>
  </si>
  <si>
    <t>MATLAB基础与应用教程</t>
  </si>
  <si>
    <t>56550</t>
  </si>
  <si>
    <t>张 涛</t>
  </si>
  <si>
    <t>978-7-111-56550-5</t>
  </si>
  <si>
    <t>http://www.cmpedu.com/books/book/2062901.htm</t>
  </si>
  <si>
    <t>MATLAB 8.5基础教程</t>
  </si>
  <si>
    <t>53210</t>
  </si>
  <si>
    <t>杨德平</t>
  </si>
  <si>
    <t>978-7-111-53210-1</t>
  </si>
  <si>
    <t>http://www.cmpedu.com/books/book/2052988.htm</t>
  </si>
  <si>
    <t>MATLAB 9.8 基础教程</t>
  </si>
  <si>
    <t>69675</t>
  </si>
  <si>
    <t>杨德平 李聪 杨本硕</t>
  </si>
  <si>
    <t>978-7-111-69675-9</t>
  </si>
  <si>
    <t>http://www.cmpedu.com/books/book/5605183.htm</t>
  </si>
  <si>
    <t>MATLAB建模与仿真应用教程（第3版）</t>
  </si>
  <si>
    <t>69175</t>
  </si>
  <si>
    <t>刘德胜 赵魁 陈晓伟 等编著</t>
  </si>
  <si>
    <t>电子课件,案例视频、实例源文件</t>
  </si>
  <si>
    <t>978-7-111-69175-4</t>
  </si>
  <si>
    <t>http://www.cmpedu.com/books/book/5605000.htm</t>
  </si>
  <si>
    <t>MATLAB建模与仿真实用教程</t>
  </si>
  <si>
    <t>59850</t>
  </si>
  <si>
    <t>王健</t>
  </si>
  <si>
    <t>978-7-111-59850-3</t>
  </si>
  <si>
    <t>http://www.cmpedu.com/books/book/2067066.htm</t>
  </si>
  <si>
    <t>MATLAB数值计算基础与实例教程</t>
  </si>
  <si>
    <t>59869</t>
  </si>
  <si>
    <t>978-7-111-59869-5</t>
  </si>
  <si>
    <t>http://www.cmpedu.com/books/book/2067063.htm</t>
  </si>
  <si>
    <t>数据、模型与决策（原书第16版）</t>
  </si>
  <si>
    <t>76044</t>
  </si>
  <si>
    <r>
      <rPr>
        <sz val="11"/>
        <color rgb="FF000000"/>
        <rFont val="宋体"/>
        <charset val="134"/>
      </rPr>
      <t>[美]杰弗里</t>
    </r>
    <r>
      <rPr>
        <sz val="11"/>
        <color rgb="FF000000"/>
        <rFont val="宋体"/>
        <charset val="0"/>
      </rPr>
      <t xml:space="preserve">·D. </t>
    </r>
    <r>
      <rPr>
        <sz val="11"/>
        <color rgb="FF000000"/>
        <rFont val="宋体"/>
        <charset val="134"/>
      </rPr>
      <t>坎姆（</t>
    </r>
    <r>
      <rPr>
        <sz val="11"/>
        <color rgb="FF000000"/>
        <rFont val="宋体"/>
        <charset val="0"/>
      </rPr>
      <t>Jeffrey D. Camm</t>
    </r>
    <r>
      <rPr>
        <sz val="11"/>
        <color rgb="FF000000"/>
        <rFont val="宋体"/>
        <charset val="134"/>
      </rPr>
      <t>）等著</t>
    </r>
  </si>
  <si>
    <t>978-7-111-76044-3</t>
  </si>
  <si>
    <t>http://www.cmpedu.com/books/book/5608492.htm</t>
  </si>
  <si>
    <t>75818</t>
  </si>
  <si>
    <t>数据、模型与决策</t>
  </si>
  <si>
    <t>朱顺泉 何晓光 刘桂芳 李亮</t>
  </si>
  <si>
    <t>教学课件、大纲、教学执行计划、进度表、课堂案例、试卷答案、案例运行数据</t>
  </si>
  <si>
    <t>978-7-111-75818-1</t>
  </si>
  <si>
    <t>http://www.cmpedu.com/books/book/5608280.htm</t>
  </si>
  <si>
    <t>44510</t>
  </si>
  <si>
    <t>李连友</t>
  </si>
  <si>
    <t>978-7-111-44510-4</t>
  </si>
  <si>
    <t>http://www.cmpedu.com/books/book/2063436.htm</t>
  </si>
  <si>
    <t>数据、模型与决策：管理科学的数学基础（第2版）</t>
  </si>
  <si>
    <t>69462</t>
  </si>
  <si>
    <t>梁樑 杨锋 苟清龙</t>
  </si>
  <si>
    <t>978-7-111-69462-5</t>
  </si>
  <si>
    <t>http://www.cmpedu.com/books/book/5605114.htm</t>
  </si>
  <si>
    <t>数据、模型与决策：基于电子表格的建模和案例研究方法（原书第6版）</t>
  </si>
  <si>
    <t>69627</t>
  </si>
  <si>
    <t>[美]弗雷德里克·S.希利尔(Frederick S.Hillier) 等</t>
  </si>
  <si>
    <t>978-7-111-69627-8</t>
  </si>
  <si>
    <t>http://www.cmpedu.com/books/book/5605166.htm</t>
  </si>
  <si>
    <t>大数据技术与管理决策</t>
  </si>
  <si>
    <t>70926</t>
  </si>
  <si>
    <r>
      <rPr>
        <sz val="11"/>
        <color rgb="FF000000"/>
        <rFont val="宋体"/>
        <charset val="134"/>
      </rPr>
      <t>翟运开</t>
    </r>
    <r>
      <rPr>
        <sz val="11"/>
        <color rgb="FF000000"/>
        <rFont val="宋体"/>
        <charset val="0"/>
      </rPr>
      <t xml:space="preserve"> </t>
    </r>
    <r>
      <rPr>
        <sz val="11"/>
        <color rgb="FF000000"/>
        <rFont val="宋体"/>
        <charset val="134"/>
      </rPr>
      <t>李金林</t>
    </r>
  </si>
  <si>
    <t>978-7-111-70926-8</t>
  </si>
  <si>
    <t>http://www.cmpedu.com/books/book/5605846.htm</t>
  </si>
  <si>
    <t>77324</t>
  </si>
  <si>
    <t>经济预测与决策技术及MATLAB实现</t>
  </si>
  <si>
    <t>杨本硕 张宇辰 刘喜华</t>
  </si>
  <si>
    <t>978-7-111-77324-5</t>
  </si>
  <si>
    <t>http://www.cmpedu.com/books/book/5609073.htm</t>
  </si>
  <si>
    <t>预测与决策教程（第2版）</t>
  </si>
  <si>
    <t>61916</t>
  </si>
  <si>
    <t>李华 胡奇英</t>
  </si>
  <si>
    <t>978-7-111-61916-1</t>
  </si>
  <si>
    <t>http://www.cmpedu.com/books/book/5600462.htm</t>
  </si>
  <si>
    <t>决策分析基础</t>
  </si>
  <si>
    <t>62696</t>
  </si>
  <si>
    <t>[美]罗纳德A.霍华德（Ronald A .Howard）等</t>
  </si>
  <si>
    <t>978-7-111-62696-1</t>
  </si>
  <si>
    <t>http://www.cmpedu.com/books/book/5600289.htm</t>
  </si>
  <si>
    <t>博弈论：策略分析入门（原书第3版）</t>
  </si>
  <si>
    <t>70091</t>
  </si>
  <si>
    <t>林谦</t>
  </si>
  <si>
    <t>978-7-111-70091-3</t>
  </si>
  <si>
    <t>http://www.cmpedu.com/books/book/5605352.htm</t>
  </si>
  <si>
    <t>博弈论：商业竞合之道</t>
  </si>
  <si>
    <t>65380</t>
  </si>
  <si>
    <t>翟凤勇 孙成双 叶蔓</t>
  </si>
  <si>
    <t>978-7-111-65380-6</t>
  </si>
  <si>
    <t>http://www.cmpedu.com/books/book/5601988.htm</t>
  </si>
  <si>
    <t>如何阅读管理学文献：提出科学问题与构建理论</t>
  </si>
  <si>
    <t>68849</t>
  </si>
  <si>
    <t>贾明</t>
  </si>
  <si>
    <t>978-7-111-68849-5</t>
  </si>
  <si>
    <t>http://www.cmpedu.com/books/book/5604757.htm</t>
  </si>
  <si>
    <t>西方管理思想史</t>
  </si>
  <si>
    <t>73067</t>
  </si>
  <si>
    <t>苏勇</t>
  </si>
  <si>
    <t>978-7-111-73067-5</t>
  </si>
  <si>
    <t>http://www.cmpedu.com/books/book/5606931.htm</t>
  </si>
  <si>
    <t>78904</t>
  </si>
  <si>
    <t>管理优化方法与应用</t>
  </si>
  <si>
    <t>蒋忠中</t>
  </si>
  <si>
    <t>978-7-111-78904-8</t>
  </si>
  <si>
    <t>http://www.cmpedu.com/books/book/5609972.htm</t>
  </si>
  <si>
    <t>78874</t>
  </si>
  <si>
    <t>管理研究设计与方法（第3版）</t>
  </si>
  <si>
    <t>于晓宇 赵红丹 范丽先  等</t>
  </si>
  <si>
    <t>978-7-111-78874-4</t>
  </si>
  <si>
    <t>http://www.cmpedu.com/books/book/5609963.htm</t>
  </si>
  <si>
    <t>79699</t>
  </si>
  <si>
    <t>管理研究方法：逻辑、软件与案例</t>
  </si>
  <si>
    <t>杨皎平</t>
  </si>
  <si>
    <t>978-7-111-79699-2</t>
  </si>
  <si>
    <t>http://www.cmpedu.com/books/book/5610093.htm</t>
  </si>
  <si>
    <t>79892</t>
  </si>
  <si>
    <t>管理学研究方法与论文写作 （第2版）</t>
  </si>
  <si>
    <t>杨学儒 董保宝 叶文平</t>
  </si>
  <si>
    <t>978-7-111-79892-7</t>
  </si>
  <si>
    <t>http://www.cmpedu.com/books/book/5610545.htm</t>
  </si>
  <si>
    <t>75852</t>
  </si>
  <si>
    <t>管理研究的思维方式：透过复杂的现象发现问题的本质（第2版）</t>
  </si>
  <si>
    <t>978-7-111-75852-5</t>
  </si>
  <si>
    <t>http://www.cmpedu.com/books/book/5608307.htm</t>
  </si>
  <si>
    <t>管理学的实证研究方法入门</t>
  </si>
  <si>
    <t>46439</t>
  </si>
  <si>
    <t>黄晓治</t>
  </si>
  <si>
    <t>978-7-111-46439-6</t>
  </si>
  <si>
    <t>http://www.cmpedu.com/books/book/2031421.htm</t>
  </si>
  <si>
    <t>现代管理学（第3版）</t>
  </si>
  <si>
    <t>67650</t>
  </si>
  <si>
    <t>张英奎 孙军 姚水洪</t>
  </si>
  <si>
    <t>978-7-111-67650-8</t>
  </si>
  <si>
    <t>http://www.cmpedu.com/books/book/5604299.htm</t>
  </si>
  <si>
    <t>管理学（原书第2版）</t>
  </si>
  <si>
    <t>59524</t>
  </si>
  <si>
    <t>兰杰·古拉蒂（Ranjay Gulati）等</t>
  </si>
  <si>
    <t>978-7-111-59524-3</t>
  </si>
  <si>
    <t>http://www.cmpedu.com/books/book/2066501.htm</t>
  </si>
  <si>
    <t>管理学</t>
  </si>
  <si>
    <t>73899</t>
  </si>
  <si>
    <t>刘力钢</t>
  </si>
  <si>
    <t>978-7-111-73899-2</t>
  </si>
  <si>
    <t>http://www.cmpedu.com/books/book/5607271.htm</t>
  </si>
  <si>
    <t>35399</t>
  </si>
  <si>
    <t>李彦斌</t>
  </si>
  <si>
    <t>978-7-111-35399-7</t>
  </si>
  <si>
    <t>http://www.cmpedu.com/books/book/169351.htm</t>
  </si>
  <si>
    <t>管理学（第4版）</t>
  </si>
  <si>
    <t>58885</t>
  </si>
  <si>
    <t>乔忠</t>
  </si>
  <si>
    <t>电子课件、课后答案</t>
  </si>
  <si>
    <t>本书特色：
★国家级规划教材，名师经典，畅销多年，广受好评。
★西方管理理论与中国管理理论与实践有机结合。
★课后练习题形式多样。 
★配套PPT课件、课后练习题详细答案。
★双色印刷，突出重点。</t>
  </si>
  <si>
    <t>978-7-111-58885-6</t>
  </si>
  <si>
    <t>http://www.cmpedu.com/books/book/2066121.htm</t>
  </si>
  <si>
    <t>管理学基础</t>
  </si>
  <si>
    <t>57987</t>
  </si>
  <si>
    <t>朱雪芹</t>
  </si>
  <si>
    <t>978-7-111-57987-8</t>
  </si>
  <si>
    <t>http://www.cmpedu.com/books/book/2064828.htm</t>
  </si>
  <si>
    <t>管理学原理</t>
  </si>
  <si>
    <t>54028</t>
  </si>
  <si>
    <t>吴淑芳 李树超</t>
  </si>
  <si>
    <t>本书特色：
★精品课程配套教材，体系篇幅合理，理论深度适中。
★配有PPT课件。</t>
  </si>
  <si>
    <t>978-7-111-54028-1</t>
  </si>
  <si>
    <t>http://www.cmpedu.com/books/book/2054112.htm</t>
  </si>
  <si>
    <t>管理学：原理与实践（原书第10版）</t>
  </si>
  <si>
    <t>62225</t>
  </si>
  <si>
    <t>[美]斯蒂芬 P.罗宾斯（Stephen P. Robbins）等</t>
  </si>
  <si>
    <t>978-7-111-62225-3</t>
  </si>
  <si>
    <t>http://www.cmpedu.com/books/book/5600154.htm</t>
  </si>
  <si>
    <t>管理学（第2版）</t>
  </si>
  <si>
    <t>60890</t>
  </si>
  <si>
    <t>郝云宏 向荣</t>
  </si>
  <si>
    <t>978-7-111-60890-5</t>
  </si>
  <si>
    <t>http://www.cmpedu.com/books/book/5535226.htm</t>
  </si>
  <si>
    <t>管理学原理（原书第10版）</t>
  </si>
  <si>
    <t>59992</t>
  </si>
  <si>
    <t>[美]理查德 L.达夫特（Richard L. Daft） 等</t>
  </si>
  <si>
    <t>978-7-111-59992-0</t>
  </si>
  <si>
    <t>http://www.cmpedu.com/books/book/2066846.htm</t>
  </si>
  <si>
    <t>管理学原理（英文版·原书第10版）</t>
  </si>
  <si>
    <t>61000</t>
  </si>
  <si>
    <t>978-7-111-61000-7</t>
  </si>
  <si>
    <t>http://www.cmpedu.com/books/book/5525838.htm</t>
  </si>
  <si>
    <t>管理沟通（第2版）</t>
  </si>
  <si>
    <t>75149</t>
  </si>
  <si>
    <t>林蓉蓉 许罗丹</t>
  </si>
  <si>
    <t>教学课件、大纲、课后习题答案</t>
  </si>
  <si>
    <t>978-7-111-75149-6</t>
  </si>
  <si>
    <t>http://www.cmpedu.com/books/book/5608100.htm</t>
  </si>
  <si>
    <t>75491</t>
  </si>
  <si>
    <t>管理沟通：成功管理的基石（第5版）</t>
  </si>
  <si>
    <t>魏江 王颂</t>
  </si>
  <si>
    <t>首届全国教材建设奖二等奖/浙江省普通高校“十二五”优秀教材</t>
  </si>
  <si>
    <t>本书特色：
★全国优秀教材二等奖
★浙江省普通高校“十二五”优秀教材
★魏江带你通晓管理沟通的基本策略与技能：面谈技能、倾听技能、演讲技能、会议组织、危机沟通、跨文化沟通等。
★在内容安排上，本书设计了引题、情境模拟训练、总结回顾、问题讨论、自我技能测试等</t>
  </si>
  <si>
    <t>978-7-111-75491-6</t>
  </si>
  <si>
    <t>http://www.cmpedu.com/books/book/5608211.htm</t>
  </si>
  <si>
    <t>商务与管理沟通（英文版·原书第12版）</t>
  </si>
  <si>
    <t>70730</t>
  </si>
  <si>
    <t>[美]基蒂·O.洛克（Kitty O. Locker）等</t>
  </si>
  <si>
    <t>978-7-111-70730-1</t>
  </si>
  <si>
    <t>http://www.cmpedu.com/books/book/5605663.htm</t>
  </si>
  <si>
    <t>商务与管理沟通（原书第12版）</t>
  </si>
  <si>
    <t>69607</t>
  </si>
  <si>
    <t>[美]基蒂·O.洛克(Kitty O. Locker)等</t>
  </si>
  <si>
    <t>978-7-111-69607-0</t>
  </si>
  <si>
    <t>http://www.cmpedu.com/books/book/5605142.htm</t>
  </si>
  <si>
    <t>跨文化管理概论</t>
  </si>
  <si>
    <t>64877</t>
  </si>
  <si>
    <t>王朝晖</t>
  </si>
  <si>
    <t>ppt、习题答案、模拟试卷</t>
  </si>
  <si>
    <t>978-7-111-64877-2</t>
  </si>
  <si>
    <t>http://www.cmpedu.com/books/book/5602113.htm</t>
  </si>
  <si>
    <t>管理伦理学</t>
  </si>
  <si>
    <t>56437</t>
  </si>
  <si>
    <t>978-7-111-56437-9</t>
  </si>
  <si>
    <t>http://www.cmpedu.com/books/book/2062544.htm</t>
  </si>
  <si>
    <t>管理哲学</t>
  </si>
  <si>
    <t>61009</t>
  </si>
  <si>
    <t>孙新波</t>
  </si>
  <si>
    <t>978-7-111-61009-0</t>
  </si>
  <si>
    <t>http://www.cmpedu.com/books/book/5524852.htm</t>
  </si>
  <si>
    <t>管理经济学：理论与案例（第2版）</t>
  </si>
  <si>
    <t>74913</t>
  </si>
  <si>
    <t>毛蕴诗 宋耘</t>
  </si>
  <si>
    <t>978-7-111-74913-4</t>
  </si>
  <si>
    <t>http://www.cmpedu.com/books/book/5607870.htm</t>
  </si>
  <si>
    <t>80271</t>
  </si>
  <si>
    <t>管理经济学（原书第14版）</t>
  </si>
  <si>
    <t>[美]克里斯托弗·R. 托马斯（Christopher R.Thomas）等</t>
  </si>
  <si>
    <t>978-7-111-80271-6</t>
  </si>
  <si>
    <t>http://www.cmpedu.com/books/book/5610728.htm</t>
  </si>
  <si>
    <t>61105</t>
  </si>
  <si>
    <t>[美]詹姆斯 R. 麦圭根（James R. McGuigan） 等</t>
  </si>
  <si>
    <t>978-7-111-61105-9</t>
  </si>
  <si>
    <t>http://www.cmpedu.com/books/book/5526930.htm</t>
  </si>
  <si>
    <t>经济管理概论（第3版）</t>
  </si>
  <si>
    <t>68493</t>
  </si>
  <si>
    <t>贾国柱 张人千</t>
  </si>
  <si>
    <t>978-7-111-68493-0</t>
  </si>
  <si>
    <t>http://www.cmpedu.com/books/book/5604568.htm</t>
  </si>
  <si>
    <t>经济管理基础</t>
  </si>
  <si>
    <t>56902</t>
  </si>
  <si>
    <t>邓金堂 胡树林</t>
  </si>
  <si>
    <t>978-7-111-56902-2</t>
  </si>
  <si>
    <t>http://www.cmpedu.com/books/book/2063646.htm</t>
  </si>
  <si>
    <t>65702</t>
  </si>
  <si>
    <t>李涛 高军</t>
  </si>
  <si>
    <t>978-7-111-65702-6</t>
  </si>
  <si>
    <t>http://www.cmpedu.com/books/book/5602484.htm</t>
  </si>
  <si>
    <t>78391</t>
  </si>
  <si>
    <t>领导力教程</t>
  </si>
  <si>
    <t>吕鸿江</t>
  </si>
  <si>
    <t>电子课件、案例分析、习题答案、测评工具</t>
  </si>
  <si>
    <t>978-7-111-78391-6</t>
  </si>
  <si>
    <t>http://www.cmpedu.com/books/book/5610205.htm</t>
  </si>
  <si>
    <t>领导学：在实践中提升领导力（原书第10版）</t>
  </si>
  <si>
    <t>73617</t>
  </si>
  <si>
    <r>
      <rPr>
        <sz val="11"/>
        <color rgb="FF000000"/>
        <rFont val="宋体"/>
        <charset val="134"/>
      </rPr>
      <t>[美]理查德</t>
    </r>
    <r>
      <rPr>
        <sz val="11"/>
        <color rgb="FF000000"/>
        <rFont val="宋体"/>
        <charset val="0"/>
      </rPr>
      <t xml:space="preserve">·L. </t>
    </r>
    <r>
      <rPr>
        <sz val="11"/>
        <color rgb="FF000000"/>
        <rFont val="宋体"/>
        <charset val="134"/>
      </rPr>
      <t>哈格斯（</t>
    </r>
    <r>
      <rPr>
        <sz val="11"/>
        <color rgb="FF000000"/>
        <rFont val="宋体"/>
        <charset val="0"/>
      </rPr>
      <t>Richard L. Hughes</t>
    </r>
    <r>
      <rPr>
        <sz val="11"/>
        <color rgb="FF000000"/>
        <rFont val="宋体"/>
        <charset val="134"/>
      </rPr>
      <t>）等著</t>
    </r>
  </si>
  <si>
    <t>978-7-111-73617-2</t>
  </si>
  <si>
    <t>http://www.cmpedu.com/books/book/5607165.htm</t>
  </si>
  <si>
    <t>领导学</t>
  </si>
  <si>
    <t>66480</t>
  </si>
  <si>
    <t>仵凤清 刘娜 尹凡</t>
  </si>
  <si>
    <t>978-7-111-66480-2</t>
  </si>
  <si>
    <t>http://www.cmpedu.com/books/book/5603414.htm</t>
  </si>
  <si>
    <t>77770</t>
  </si>
  <si>
    <t>领导学：理论与实践</t>
  </si>
  <si>
    <t>张玲 于天罡</t>
  </si>
  <si>
    <t>978-7-111-77770-0</t>
  </si>
  <si>
    <t>http://www.cmpedu.com/books/book/5609942.htm</t>
  </si>
  <si>
    <t>企业信息化管理与应用</t>
  </si>
  <si>
    <t>39273</t>
  </si>
  <si>
    <t>袁清文</t>
  </si>
  <si>
    <t>978-7-111-39273-6</t>
  </si>
  <si>
    <t>http://www.cmpedu.com/books/book/2016625.htm</t>
  </si>
  <si>
    <t>企业信息化管理与创新</t>
  </si>
  <si>
    <t>75325</t>
  </si>
  <si>
    <t>张道海 金帅</t>
  </si>
  <si>
    <t>978-7-111-75325-4</t>
  </si>
  <si>
    <t>http://www.cmpedu.com/books/book/5607852.htm</t>
  </si>
  <si>
    <t>77626</t>
  </si>
  <si>
    <t>公司治理：国际案例的视角</t>
  </si>
  <si>
    <t>陈靖涵（Jean Jinghan Chen）</t>
  </si>
  <si>
    <t>978-7-111-77626-0</t>
  </si>
  <si>
    <t>http://www.cmpedu.com/books/book/5609206.htm</t>
  </si>
  <si>
    <t>企业社会责任</t>
  </si>
  <si>
    <t>72131</t>
  </si>
  <si>
    <t>978-7-111-72131-4</t>
  </si>
  <si>
    <t>http://www.cmpedu.com/books/book/5606476.htm</t>
  </si>
  <si>
    <t>企业管理学</t>
  </si>
  <si>
    <t>63531</t>
  </si>
  <si>
    <t>宿恺 袁峰</t>
  </si>
  <si>
    <t>978-7-111-63531-4</t>
  </si>
  <si>
    <t>http://www.cmpedu.com/books/book/5600772.htm</t>
  </si>
  <si>
    <t>53735</t>
  </si>
  <si>
    <t>袁宇</t>
  </si>
  <si>
    <t>978-7-111-53735-9</t>
  </si>
  <si>
    <t>http://www.cmpedu.com/books/book/2053451.htm</t>
  </si>
  <si>
    <t>现代企业管理（第2版）</t>
  </si>
  <si>
    <t>39908</t>
  </si>
  <si>
    <t>周荣辅 王玖河</t>
  </si>
  <si>
    <t>978-7-111-39908-7</t>
  </si>
  <si>
    <t>http://www.cmpedu.com/books/book/2016939.htm</t>
  </si>
  <si>
    <t>62238</t>
  </si>
  <si>
    <t>宁凌 唐楚生</t>
  </si>
  <si>
    <t>978-7-111-62238-3</t>
  </si>
  <si>
    <t>http://www.cmpedu.com/books/book/5600246.htm</t>
  </si>
  <si>
    <t>现代企业管理（第3版）</t>
  </si>
  <si>
    <t>59108</t>
  </si>
  <si>
    <t>高海晨</t>
  </si>
  <si>
    <t>978-7-111-59108-5</t>
  </si>
  <si>
    <t>http://www.cmpedu.com/books/book/2066300.htm</t>
  </si>
  <si>
    <t>现代企业管理导论（第2版）</t>
  </si>
  <si>
    <t>26824</t>
  </si>
  <si>
    <t>孙义敏</t>
  </si>
  <si>
    <t>978-7-111-26824-6</t>
  </si>
  <si>
    <t>http://www.cmpedu.com/books/book/2063427.htm</t>
  </si>
  <si>
    <t>现代企业管理</t>
  </si>
  <si>
    <t>47437</t>
  </si>
  <si>
    <t>王素梅</t>
  </si>
  <si>
    <t>978-7-111-47437-1</t>
  </si>
  <si>
    <t>http://www.cmpedu.com/books/book/2041745.htm</t>
  </si>
  <si>
    <t>企业风险管理</t>
  </si>
  <si>
    <t>72604</t>
  </si>
  <si>
    <t>张立明 杨玥</t>
  </si>
  <si>
    <t>978-7-111-72604-3</t>
  </si>
  <si>
    <t>http://www.cmpedu.com/books/book/5606632.htm</t>
  </si>
  <si>
    <t>战略推演：获取竞争优势的思维与方法</t>
  </si>
  <si>
    <t>63481</t>
  </si>
  <si>
    <t>王昶</t>
  </si>
  <si>
    <t>978-7-111-63481-2</t>
  </si>
  <si>
    <t>http://www.cmpedu.com/books/book/2064650.htm</t>
  </si>
  <si>
    <t>75775</t>
  </si>
  <si>
    <t>战略管理：思维与要径（第5版）</t>
  </si>
  <si>
    <t>黄旭</t>
  </si>
  <si>
    <t>本书特色：
★“十二五”普通高等教育本科国家级规划教材
★本书案例丰富，涉及的企业有华为、阿里巴巴、京东、小米、科大讯飞、海尔、顺丰、联通、宜家、爱彼迎等。
★在每章中设计了战略行动、专栏视点等栏目</t>
  </si>
  <si>
    <t>978-7-111-75775-7</t>
  </si>
  <si>
    <t>http://www.cmpedu.com/books/book/5608295.htm</t>
  </si>
  <si>
    <t>战略管理：竞争与全球化（概念）（英文版·原书第12版）</t>
  </si>
  <si>
    <t>61962</t>
  </si>
  <si>
    <t>[美] 迈克尔· A.希特（Michael A.Hitt）</t>
  </si>
  <si>
    <t>978-7-111-61962-8</t>
  </si>
  <si>
    <t>http://www.cmpedu.com/books/book/5585448.htm</t>
  </si>
  <si>
    <t>战略管理：竞争与全球化（概念）（原书第12版）</t>
  </si>
  <si>
    <t>61134</t>
  </si>
  <si>
    <t>[美] 迈克尔A·希勒（Michael A.Hitt）等</t>
  </si>
  <si>
    <t>978-7-111-61134-9</t>
  </si>
  <si>
    <t>http://www.cmpedu.com/books/book/5528812.htm</t>
  </si>
  <si>
    <t>战略管理：概念与案例（原书第12版）</t>
  </si>
  <si>
    <t>68626</t>
  </si>
  <si>
    <t>[美]查尔斯 W. L. 希尔(Charles W. L. Hill)等</t>
  </si>
  <si>
    <t>978-7-111-68626-2</t>
  </si>
  <si>
    <t>http://www.cmpedu.com/books/book/5604625.htm</t>
  </si>
  <si>
    <t>74675</t>
  </si>
  <si>
    <t>战略管理：概念与案例（原书第23版）</t>
  </si>
  <si>
    <r>
      <rPr>
        <sz val="11"/>
        <color rgb="FF000000"/>
        <rFont val="宋体"/>
        <charset val="134"/>
      </rPr>
      <t>[美]小阿瑟</t>
    </r>
    <r>
      <rPr>
        <sz val="11"/>
        <color rgb="FF000000"/>
        <rFont val="宋体"/>
        <charset val="0"/>
      </rPr>
      <t xml:space="preserve">·A. </t>
    </r>
    <r>
      <rPr>
        <sz val="11"/>
        <color rgb="FF000000"/>
        <rFont val="宋体"/>
        <charset val="134"/>
      </rPr>
      <t>汤普森（</t>
    </r>
    <r>
      <rPr>
        <sz val="11"/>
        <color rgb="FF000000"/>
        <rFont val="宋体"/>
        <charset val="0"/>
      </rPr>
      <t>Arthur A. Thompson,Jr.</t>
    </r>
    <r>
      <rPr>
        <sz val="11"/>
        <color rgb="FF000000"/>
        <rFont val="宋体"/>
        <charset val="134"/>
      </rPr>
      <t>）等著</t>
    </r>
  </si>
  <si>
    <t>978-7-111-74675-1</t>
  </si>
  <si>
    <t>http://www.cmpedu.com/books/book/5608413.htm</t>
  </si>
  <si>
    <t>77581</t>
  </si>
  <si>
    <t>战略管理（第3版）</t>
  </si>
  <si>
    <t>魏江 刘洋 邬爱其</t>
  </si>
  <si>
    <t>第二届全国教材建设奖/“十四五”普通高等教育本科国家级规划教材</t>
  </si>
  <si>
    <t>本书特色：
★浙大魏江带你认识：战略既不是飘渺的空中楼阁，也不仅仅是高层的运筹帷幄，而是全体员工思想和行动的合一。
★本书第 3 版在第 2 版的基础上做了大幅修订和更新，吸收了数字战略的最新研究成果，增加了中国企业在数字经济时代的鲜活管理实践，优化了战略管理的内容与体系。</t>
  </si>
  <si>
    <t>978-7-111-77581-2</t>
  </si>
  <si>
    <t>http://www.cmpedu.com/books/book/5609125.htm</t>
  </si>
  <si>
    <t>战略管理（原书第5版）</t>
  </si>
  <si>
    <t>57018</t>
  </si>
  <si>
    <t>[美]杰伊 B. 巴尼（Jay B.Barney）（犹他大学）等</t>
  </si>
  <si>
    <t>978-7-111-57018-9</t>
  </si>
  <si>
    <t>http://www.cmpedu.com/books/book/2063167.htm</t>
  </si>
  <si>
    <t>企业战略</t>
  </si>
  <si>
    <t>53033</t>
  </si>
  <si>
    <t>李杰 滕斌圣</t>
  </si>
  <si>
    <t>978-7-111-53033-6</t>
  </si>
  <si>
    <t>http://www.cmpedu.com/books/book/2052857.htm</t>
  </si>
  <si>
    <t>80034</t>
  </si>
  <si>
    <t>企业战略管理</t>
  </si>
  <si>
    <t>韩炜  胡新华</t>
  </si>
  <si>
    <t>978-7-111-80034-7</t>
  </si>
  <si>
    <t>http://www.cmpedu.com/books/book/5610553.htm</t>
  </si>
  <si>
    <t>73904</t>
  </si>
  <si>
    <t>李文莲</t>
  </si>
  <si>
    <t>978-7-111-73904-3</t>
  </si>
  <si>
    <t>http://www.cmpedu.com/books/book/5607293.htm</t>
  </si>
  <si>
    <t>79058</t>
  </si>
  <si>
    <t>企业战略管理：方法、案例与实践（第4版）</t>
  </si>
  <si>
    <t>肖智润</t>
  </si>
  <si>
    <t>免费提供立体化教辅资源</t>
  </si>
  <si>
    <t>978-7-111-79058-7</t>
  </si>
  <si>
    <t>http://www.cmpedu.com/books/book/5609884.htm</t>
  </si>
  <si>
    <t>78635</t>
  </si>
  <si>
    <t>企业战略管理（第4版）</t>
  </si>
  <si>
    <t>李艳双 张东生 张培 梁林 焦康乐</t>
  </si>
  <si>
    <t>978-7-111-78635-1</t>
  </si>
  <si>
    <t>http://www.cmpedu.com/books/book/5609563.htm</t>
  </si>
  <si>
    <t>75257</t>
  </si>
  <si>
    <t>企业战略管理案例解析</t>
  </si>
  <si>
    <t>李艳双 于树江</t>
  </si>
  <si>
    <t>978-7-111-75257-8</t>
  </si>
  <si>
    <t>http://www.cmpedu.com/books/book/5607839.htm</t>
  </si>
  <si>
    <t>78237</t>
  </si>
  <si>
    <t>企业低碳运营管理</t>
  </si>
  <si>
    <t>洪兆富 陈继光</t>
  </si>
  <si>
    <t>978-7-111-78237-7</t>
  </si>
  <si>
    <t>http://www.cmpedu.com/books/book/5609380.htm</t>
  </si>
  <si>
    <t>78046</t>
  </si>
  <si>
    <t>生产运营管理</t>
  </si>
  <si>
    <t>牟绍波  肖东华</t>
  </si>
  <si>
    <t>课件、教学大纲、课后习题答案</t>
  </si>
  <si>
    <t>978-7-111-78046-5</t>
  </si>
  <si>
    <t>http://www.cmpedu.com/books/book/5609387.htm</t>
  </si>
  <si>
    <t>74293</t>
  </si>
  <si>
    <t>生产与运作管理（第5版）</t>
  </si>
  <si>
    <t>陈志祥</t>
  </si>
  <si>
    <t>978-7-111-74293-7</t>
  </si>
  <si>
    <t>http://www.cmpedu.com/books/book/5607778.htm</t>
  </si>
  <si>
    <t>76161</t>
  </si>
  <si>
    <t>生产与运作管理（第4版）</t>
  </si>
  <si>
    <t>张群 马风才</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</si>
  <si>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普通高等教育本科国家级规划教材</t>
    </r>
    <r>
      <rPr>
        <sz val="11"/>
        <color rgb="FF000000"/>
        <rFont val="宋体"/>
        <charset val="0"/>
      </rPr>
      <t>,</t>
    </r>
    <r>
      <rPr>
        <sz val="11"/>
        <color rgb="FF000000"/>
        <rFont val="宋体"/>
        <charset val="134"/>
      </rPr>
      <t>教育部普通高等教育精品教材</t>
    </r>
  </si>
  <si>
    <t>978-7-111-76161-7</t>
  </si>
  <si>
    <t>http://www.cmpedu.com/books/book/5608479.htm</t>
  </si>
  <si>
    <t>生产系统建模与仿真</t>
  </si>
  <si>
    <t>39319</t>
  </si>
  <si>
    <t>周泓</t>
  </si>
  <si>
    <t>教育部高等学校管理科学与工程类学科专业教学指导委员会推荐教材</t>
  </si>
  <si>
    <t>978-7-111-39319-1</t>
  </si>
  <si>
    <t>http://www.cmpedu.com/books/book/2016686.htm</t>
  </si>
  <si>
    <t>79587</t>
  </si>
  <si>
    <t>生产运作管理（第7版）</t>
  </si>
  <si>
    <t>陈荣秋 马士华  崔南方 关旭</t>
  </si>
  <si>
    <t>本书特色：
★作为生产运作管理领域的经典教科书，本书凝结了华中科技大学陈荣秋教授和马士华教授 40 多年来的教学与研究经验，并融入了编写团队的新近研究成果。本书系统地阐述了生产运作管理的概念、理论和方法，将生产运作管理的丰富内容从系统设计、运行、维护与改进的视角组织起来，体系合理、完整，案例丰富，书中配有大量的思考题与练习题。
★相对第 6 版，第 7 版重新梳理了部分观点，使编写更贴合当下人才培养需求，对书中大量案例进行了更新，引入了数字化技术、AI 融合及大数据应用等方面的内容，充分反映生产运作管理领域的重要变革和发展趋势，增强了本书的实用性与启发性。</t>
  </si>
  <si>
    <t>978-7-111-79587-2</t>
  </si>
  <si>
    <t>http://www.cmpedu.com/books/book/5610058.htm</t>
  </si>
  <si>
    <t>79714</t>
  </si>
  <si>
    <t>运营管理</t>
  </si>
  <si>
    <t>贾晓菁 李桂君 高咏玲 钱程</t>
  </si>
  <si>
    <t>电子课件、二维码、习题答案、自测题</t>
  </si>
  <si>
    <t>978-7-111-79714-2</t>
  </si>
  <si>
    <t>http://www.cmpedu.com/books/book/5610203.htm</t>
  </si>
  <si>
    <t>运营管理：新思维、新模式、新方法</t>
  </si>
  <si>
    <t>72571</t>
  </si>
  <si>
    <t>王能民 何奇东 张萌</t>
  </si>
  <si>
    <t>978-7-111-72571-8</t>
  </si>
  <si>
    <t>http://www.cmpedu.com/books/book/5606561.htm</t>
  </si>
  <si>
    <t>74354</t>
  </si>
  <si>
    <t>雷森 张立明</t>
  </si>
  <si>
    <t>教学大纲、课件、习题答案</t>
  </si>
  <si>
    <t>978-7-111-74354-5</t>
  </si>
  <si>
    <t>http://www.cmpedu.com/books/book/5607691.htm</t>
  </si>
  <si>
    <t>运营管理（原书第13版）</t>
  </si>
  <si>
    <t>62316</t>
  </si>
  <si>
    <t>[美]威廉 J. 史蒂文森（William J.Stevenson） [中] 张群</t>
  </si>
  <si>
    <t>978-7-111-62316-8</t>
  </si>
  <si>
    <t>http://www.cmpedu.com/books/book/5600166.htm</t>
  </si>
  <si>
    <t>运营管理（英文版·原书第13版）</t>
  </si>
  <si>
    <t>63594</t>
  </si>
  <si>
    <t>[美]威廉 J. 史蒂文森（William J.Stevenson）著</t>
  </si>
  <si>
    <t>978-7-111-63594-9</t>
  </si>
  <si>
    <t>http://www.cmpedu.com/books/book/5601981.htm</t>
  </si>
  <si>
    <t>运营管理（原书第15版）</t>
  </si>
  <si>
    <t>63049</t>
  </si>
  <si>
    <t>[美]F. 罗伯特·雅各布斯（F. Robert Jacobs）等著</t>
  </si>
  <si>
    <t>978-7-111-63049-4</t>
  </si>
  <si>
    <t>http://www.cmpedu.com/books/book/5601873.htm</t>
  </si>
  <si>
    <t>79184</t>
  </si>
  <si>
    <t>运营管理（第3版）</t>
  </si>
  <si>
    <t>刘国胜  张毕西</t>
  </si>
  <si>
    <t>978-7-111-79184-3</t>
  </si>
  <si>
    <t>http://www.cmpedu.com/books/book/5609922.htm</t>
  </si>
  <si>
    <t>运营管理——原理、方法与物流实践</t>
  </si>
  <si>
    <t>61460</t>
  </si>
  <si>
    <t>兰洪杰</t>
  </si>
  <si>
    <t>978-7-111-61460-9</t>
  </si>
  <si>
    <t>http://www.cmpedu.com/books/book/5600250.htm</t>
  </si>
  <si>
    <t>运营管理（新形态版）</t>
  </si>
  <si>
    <t>67980</t>
  </si>
  <si>
    <t>刘蕾</t>
  </si>
  <si>
    <t>978-7-111-67980-6</t>
  </si>
  <si>
    <t>http://www.cmpedu.com/books/book/5604611.htm</t>
  </si>
  <si>
    <t>61370</t>
  </si>
  <si>
    <t>贾晓菁 李桂君 高咏玲 编著</t>
  </si>
  <si>
    <t>978-7-111-61370-1</t>
  </si>
  <si>
    <t>http://www.cmpedu.com/books/book/5585155.htm</t>
  </si>
  <si>
    <t>76991</t>
  </si>
  <si>
    <t>运营管理（第7版）</t>
  </si>
  <si>
    <t>马风才 谷炜</t>
  </si>
  <si>
    <t>本书特色：
★“十二五”普通高等教育本科国家级规划教材
★北京高等教育精品教材，北京高等学校优质教材。
★运营视图化。</t>
  </si>
  <si>
    <t>978-7-111-76991-0</t>
  </si>
  <si>
    <t>http://www.cmpedu.com/books/book/5608912.htm</t>
  </si>
  <si>
    <t>79733</t>
  </si>
  <si>
    <t>管理系统工程</t>
  </si>
  <si>
    <r>
      <rPr>
        <sz val="11"/>
        <color rgb="FF000000"/>
        <rFont val="宋体"/>
        <charset val="134"/>
      </rPr>
      <t>唐泳</t>
    </r>
    <r>
      <rPr>
        <sz val="11"/>
        <color rgb="FF000000"/>
        <rFont val="宋体"/>
        <charset val="0"/>
      </rPr>
      <t xml:space="preserve"> </t>
    </r>
    <r>
      <rPr>
        <sz val="11"/>
        <color rgb="FF000000"/>
        <rFont val="宋体"/>
        <charset val="134"/>
      </rPr>
      <t>罗冬晖</t>
    </r>
  </si>
  <si>
    <t>电子课件、实验指引、教学大纲</t>
  </si>
  <si>
    <t>978-7-111-79733-3</t>
  </si>
  <si>
    <t>http://www.cmpedu.com/books/book/5610175.htm</t>
  </si>
  <si>
    <t>75311</t>
  </si>
  <si>
    <t>系统工程（第6版）</t>
  </si>
  <si>
    <t>汪应洛</t>
  </si>
  <si>
    <t>第二届全国教材建设奖一等奖/“十四五”普通高等教育本科国家级规划教材</t>
  </si>
  <si>
    <t>978-7-111-75311-7</t>
  </si>
  <si>
    <t>http://www.cmpedu.com/books/book/5607926.htm</t>
  </si>
  <si>
    <t>系统工程与运筹学</t>
  </si>
  <si>
    <t>73162</t>
  </si>
  <si>
    <t>焦爱英</t>
  </si>
  <si>
    <t>978-7-111-73162-7</t>
  </si>
  <si>
    <t>http://www.cmpedu.com/books/book/5607037.htm</t>
  </si>
  <si>
    <t>75206</t>
  </si>
  <si>
    <t>基于模型的系统工程 运载火箭MBSE研制范式与工程实践</t>
  </si>
  <si>
    <t>张文丰 刘雄 赵志杰</t>
  </si>
  <si>
    <t>978-7-111-75206-6</t>
  </si>
  <si>
    <t>http://www.cmpedu.com/books/book/5609876.htm</t>
  </si>
  <si>
    <t>管理运筹学</t>
  </si>
  <si>
    <t>74545</t>
  </si>
  <si>
    <t>田世海</t>
  </si>
  <si>
    <t>PPT课件、习题答案、思政视频</t>
  </si>
  <si>
    <t>978-7-111-74545-7</t>
  </si>
  <si>
    <t>http://www.cmpedu.com/books/book/5607741.htm</t>
  </si>
  <si>
    <t>78728</t>
  </si>
  <si>
    <t>运筹学</t>
  </si>
  <si>
    <t>马超群</t>
  </si>
  <si>
    <t>课件、试题答案</t>
  </si>
  <si>
    <t>978-7-111-78728-0</t>
  </si>
  <si>
    <t>http://www.cmpedu.com/books/book/5609789.htm</t>
  </si>
  <si>
    <t>运筹学：原理、工具及应用</t>
  </si>
  <si>
    <t>67203</t>
  </si>
  <si>
    <t>肖勇波</t>
  </si>
  <si>
    <t>978-7-111-67203-6</t>
  </si>
  <si>
    <t>http://www.cmpedu.com/books/book/5603703.htm</t>
  </si>
  <si>
    <t>运筹学（原书第2版）</t>
  </si>
  <si>
    <t>60033</t>
  </si>
  <si>
    <t>[美]罗纳德 L.拉丁（Ronald L.Rardin）</t>
  </si>
  <si>
    <t>978-7-111-60033-6</t>
  </si>
  <si>
    <t>http://www.cmpedu.com/books/book/2066930.htm</t>
  </si>
  <si>
    <t>运筹学（第4版）</t>
  </si>
  <si>
    <t>71056</t>
  </si>
  <si>
    <t>吴祈宗</t>
  </si>
  <si>
    <t>本书特色：
★内容由浅入深、由易到难，书中有大量的例题，特别容易学习。
★随书配光盘，扩充教材内容，增加更多例题。
★有配套的习题及参考答案，PPT课件。</t>
  </si>
  <si>
    <t>978-7-111-71056-1</t>
  </si>
  <si>
    <t>http://www.cmpedu.com/books/book/5605919.htm</t>
  </si>
  <si>
    <t>运筹学与最优化方法（第3版）</t>
  </si>
  <si>
    <t>70295</t>
  </si>
  <si>
    <t>侯福均 吴祈宗</t>
  </si>
  <si>
    <t>978-7-111-70295-5</t>
  </si>
  <si>
    <t>http://www.cmpedu.com/books/book/5605606.htm</t>
  </si>
  <si>
    <t>44298</t>
  </si>
  <si>
    <t>李锋 庄东</t>
  </si>
  <si>
    <t>978-7-111-44298-1</t>
  </si>
  <si>
    <t>http://www.cmpedu.com/books/book/2024183.htm</t>
  </si>
  <si>
    <t>77302</t>
  </si>
  <si>
    <t>运筹学（第2版）</t>
  </si>
  <si>
    <t>周晶</t>
  </si>
  <si>
    <t>PPT课件、习题答案、模拟试卷</t>
  </si>
  <si>
    <t>江苏省高等学校重点教材</t>
  </si>
  <si>
    <t>978-7-111-77302-3</t>
  </si>
  <si>
    <t>http://www.cmpedu.com/books/book/5609342.htm</t>
  </si>
  <si>
    <t>79248</t>
  </si>
  <si>
    <t>运筹学（第3版）</t>
  </si>
  <si>
    <t>赵文燕  孔造杰</t>
  </si>
  <si>
    <t>课件</t>
  </si>
  <si>
    <t>978-7-111-79248-2</t>
  </si>
  <si>
    <t>http://www.cmpedu.com/books/book/5609975.htm</t>
  </si>
  <si>
    <t>44029</t>
  </si>
  <si>
    <t>熊伟</t>
  </si>
  <si>
    <t>978-7-111-44029-1</t>
  </si>
  <si>
    <t>http://www.cmpedu.com/books/book/2033740.htm</t>
  </si>
  <si>
    <t>75736</t>
  </si>
  <si>
    <t>质量管理学（第4版）</t>
  </si>
  <si>
    <t>温德成</t>
  </si>
  <si>
    <r>
      <rPr>
        <sz val="11"/>
        <color rgb="FF000000"/>
        <rFont val="宋体"/>
        <charset val="134"/>
      </rPr>
      <t>中国机械工业教育协会</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普通高等教育规划教材</t>
    </r>
  </si>
  <si>
    <t>978-7-111-75736-8</t>
  </si>
  <si>
    <t>http://www.cmpedu.com/books/book/5608227.htm</t>
  </si>
  <si>
    <t>质量管理学</t>
  </si>
  <si>
    <t>68564</t>
  </si>
  <si>
    <t>苗瑞 朱相鹏 编著</t>
  </si>
  <si>
    <t>978-7-111-68564-7</t>
  </si>
  <si>
    <t>http://www.cmpedu.com/books/book/5604938.htm</t>
  </si>
  <si>
    <t>76967</t>
  </si>
  <si>
    <t>质量管理（第4版）</t>
  </si>
  <si>
    <t>谷炜 马风才</t>
  </si>
  <si>
    <t>978-7-111-76967-5</t>
  </si>
  <si>
    <t>http://www.cmpedu.com/books/book/5608899.htm</t>
  </si>
  <si>
    <t>质量管理学（第2版）</t>
  </si>
  <si>
    <t>62947</t>
  </si>
  <si>
    <t>马义中 汪建均 编著</t>
  </si>
  <si>
    <t>978-7-111-62947-4</t>
  </si>
  <si>
    <t>http://www.cmpedu.com/books/book/5600521.htm</t>
  </si>
  <si>
    <t>现代质量工程（第4版）</t>
  </si>
  <si>
    <t>63660</t>
  </si>
  <si>
    <t>张根保</t>
  </si>
  <si>
    <t>本书特色：
★国家级规划教材，名师经典，推陈出新，广受好评。
★采用了最新标准，比如ISO9000族标准、卓越质量经营模式等。 
★配套电子课件、课后练习题详细答案、模拟试卷及其参考答案、教案。
★双色印刷，突出重点。</t>
  </si>
  <si>
    <t>978-7-111-63660-1</t>
  </si>
  <si>
    <t>http://www.cmpedu.com/books/book/5601106.htm</t>
  </si>
  <si>
    <t>74637</t>
  </si>
  <si>
    <t>现代质量管理学（第5版）</t>
  </si>
  <si>
    <t>韩福荣</t>
  </si>
  <si>
    <t>普通高等教育“十一五”国家级规划教材\新形态教材</t>
  </si>
  <si>
    <t>本书特色：
★国家级规划教材，名师经典，推陈出新，广受好评 
★校企合作，实际改善质量管理的案例。
★采用了最新质量管理体系标准、卓越质量经营模式等。
★本书作者根据长期的教学经验和实践经验编写而成，体现了新理论、新方法和新标准。 
★配有PPT课件，双色印刷，突出重点。</t>
  </si>
  <si>
    <t>978-7-111-74637-9</t>
  </si>
  <si>
    <t>http://www.cmpedu.com/books/book/5607749.htm</t>
  </si>
  <si>
    <t>78455</t>
  </si>
  <si>
    <t>测量系统分析</t>
  </si>
  <si>
    <t>项荣</t>
  </si>
  <si>
    <t>978-7-111-78455-5</t>
  </si>
  <si>
    <t>http://www.cmpedu.com/books/book/5609648.htm</t>
  </si>
  <si>
    <t>78322</t>
  </si>
  <si>
    <t>数字创新管理</t>
  </si>
  <si>
    <t>王节祥 俞荣建 缪沁男 王真</t>
  </si>
  <si>
    <t>978-7-111-78322-0</t>
  </si>
  <si>
    <t>http://www.cmpedu.com/books/book/5609508.htm</t>
  </si>
  <si>
    <t>76784</t>
  </si>
  <si>
    <t>创新管理</t>
  </si>
  <si>
    <t>杨治 叶竹馨</t>
  </si>
  <si>
    <t>978-7-111-76784-8</t>
  </si>
  <si>
    <t>http://www.cmpedu.com/books/book/5608844.htm</t>
  </si>
  <si>
    <t>技术创新管理</t>
  </si>
  <si>
    <t>37737</t>
  </si>
  <si>
    <t>雷家驌</t>
  </si>
  <si>
    <t>978-7-111-37737-5</t>
  </si>
  <si>
    <t>http://www.cmpedu.com/books/book/2013335.htm</t>
  </si>
  <si>
    <t>论语的管理精义</t>
  </si>
  <si>
    <t>48449</t>
  </si>
  <si>
    <t>张钢</t>
  </si>
  <si>
    <t>978-7-111-48449-3</t>
  </si>
  <si>
    <t>http://www.cmpedu.com/books/book/2040402.htm</t>
  </si>
  <si>
    <t>本科教材&gt;管理学门类&gt;管理科学与工程类&gt;信息管理与信息系统</t>
  </si>
  <si>
    <t>80166</t>
  </si>
  <si>
    <t>大数据赋能的管理信息系统</t>
  </si>
  <si>
    <t>江雨燕 赵峰   周传华</t>
  </si>
  <si>
    <t>978-7-111-80166-5</t>
  </si>
  <si>
    <t>http://www.cmpedu.com/books/book/5610651.htm</t>
  </si>
  <si>
    <t>77744</t>
  </si>
  <si>
    <t>管理信息系统</t>
  </si>
  <si>
    <t>颜志军  贾琳</t>
  </si>
  <si>
    <t>978-7-111-77744-1</t>
  </si>
  <si>
    <t>http://www.cmpedu.com/books/book/5609258.htm</t>
  </si>
  <si>
    <t>67847</t>
  </si>
  <si>
    <t>胡笑梅,张子振</t>
  </si>
  <si>
    <t>978-7-111-67847-2</t>
  </si>
  <si>
    <t>http://www.cmpedu.com/books/book/5604320.htm</t>
  </si>
  <si>
    <t>66565</t>
  </si>
  <si>
    <t>邱立新</t>
  </si>
  <si>
    <t>978-7-111-66565-6</t>
  </si>
  <si>
    <t>http://www.cmpedu.com/books/book/5603412.htm</t>
  </si>
  <si>
    <t>79479</t>
  </si>
  <si>
    <t>管理信息系统（英文版·原书第17版）</t>
  </si>
  <si>
    <r>
      <rPr>
        <sz val="11"/>
        <color rgb="FF000000"/>
        <rFont val="宋体"/>
        <charset val="0"/>
      </rPr>
      <t>[</t>
    </r>
    <r>
      <rPr>
        <sz val="11"/>
        <color rgb="FF000000"/>
        <rFont val="宋体"/>
        <charset val="134"/>
      </rPr>
      <t>美</t>
    </r>
    <r>
      <rPr>
        <sz val="11"/>
        <color rgb="FF000000"/>
        <rFont val="宋体"/>
        <charset val="0"/>
      </rPr>
      <t xml:space="preserve">] </t>
    </r>
    <r>
      <rPr>
        <sz val="11"/>
        <color rgb="FF000000"/>
        <rFont val="宋体"/>
        <charset val="134"/>
      </rPr>
      <t>肯尼斯</t>
    </r>
    <r>
      <rPr>
        <sz val="11"/>
        <color rgb="FF000000"/>
        <rFont val="宋体"/>
        <charset val="0"/>
      </rPr>
      <t xml:space="preserve">·C. </t>
    </r>
    <r>
      <rPr>
        <sz val="11"/>
        <color rgb="FF000000"/>
        <rFont val="宋体"/>
        <charset val="134"/>
      </rPr>
      <t>劳顿（</t>
    </r>
    <r>
      <rPr>
        <sz val="11"/>
        <color rgb="FF000000"/>
        <rFont val="宋体"/>
        <charset val="0"/>
      </rPr>
      <t>Kenneth C. Laudon</t>
    </r>
    <r>
      <rPr>
        <sz val="11"/>
        <color rgb="FF000000"/>
        <rFont val="宋体"/>
        <charset val="134"/>
      </rPr>
      <t>）等</t>
    </r>
  </si>
  <si>
    <t>978-7-111-79479-0</t>
  </si>
  <si>
    <t>http://www.cmpedu.com/books/book/5610066.htm</t>
  </si>
  <si>
    <t>77239</t>
  </si>
  <si>
    <t>管理信息系统（原书第17版）</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</si>
  <si>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肯尼斯</t>
    </r>
    <r>
      <rPr>
        <sz val="11"/>
        <color rgb="FF000000"/>
        <rFont val="宋体"/>
        <charset val="0"/>
      </rPr>
      <t>·C.</t>
    </r>
    <r>
      <rPr>
        <sz val="11"/>
        <color rgb="FF000000"/>
        <rFont val="宋体"/>
        <charset val="134"/>
      </rPr>
      <t>劳顿（</t>
    </r>
    <r>
      <rPr>
        <sz val="11"/>
        <color rgb="FF000000"/>
        <rFont val="宋体"/>
        <charset val="0"/>
      </rPr>
      <t>Kenneth C. Laudon</t>
    </r>
    <r>
      <rPr>
        <sz val="11"/>
        <color rgb="FF000000"/>
        <rFont val="宋体"/>
        <charset val="134"/>
      </rPr>
      <t>）等</t>
    </r>
  </si>
  <si>
    <t>978-7-111-77239-2</t>
  </si>
  <si>
    <t>http://www.cmpedu.com/books/book/5609150.htm</t>
  </si>
  <si>
    <t>管理信息系统（第2版）</t>
  </si>
  <si>
    <t>62010</t>
  </si>
  <si>
    <t>庄玉良 贺超</t>
  </si>
  <si>
    <t>978-7-111-62010-5</t>
  </si>
  <si>
    <t>http://www.cmpedu.com/books/book/5585566.htm</t>
  </si>
  <si>
    <t>77460</t>
  </si>
  <si>
    <t>信息分析（第2版）</t>
  </si>
  <si>
    <t>文庭孝</t>
  </si>
  <si>
    <t>电子课件、教学大纲、习题答案、模拟试卷</t>
  </si>
  <si>
    <t>978-7-111-77460-0</t>
  </si>
  <si>
    <t>http://www.cmpedu.com/books/book/5609306.htm</t>
  </si>
  <si>
    <t>信息系统安全</t>
  </si>
  <si>
    <t>65845</t>
  </si>
  <si>
    <t>张基温 栾英姿 王玉斐 编著</t>
  </si>
  <si>
    <t>978-7-111-65845-0</t>
  </si>
  <si>
    <t>http://www.cmpedu.com/books/book/5602589.htm</t>
  </si>
  <si>
    <t>信息资源管理：理论与实践</t>
  </si>
  <si>
    <t>44960</t>
  </si>
  <si>
    <t>肖明</t>
  </si>
  <si>
    <t>978-7-111-44960-7</t>
  </si>
  <si>
    <t>http://www.cmpedu.com/books/book/2025932.htm</t>
  </si>
  <si>
    <t>信息时代的管理信息系统（原书第9版）</t>
  </si>
  <si>
    <t>55438</t>
  </si>
  <si>
    <t>[美]斯蒂芬·哈格（Stephen Haag）等</t>
  </si>
  <si>
    <t>978-7-111-55438-7</t>
  </si>
  <si>
    <t>http://www.cmpedu.com/books/book/2055775.htm</t>
  </si>
  <si>
    <t>本科教材&gt;管理学门类&gt;管理科学与工程类&gt;工程管理</t>
  </si>
  <si>
    <t>工程管理研究基本方法</t>
  </si>
  <si>
    <t>71953</t>
  </si>
  <si>
    <t>吴泽斌 许菱</t>
  </si>
  <si>
    <t>978-7-111-71953-3</t>
  </si>
  <si>
    <t>http://www.cmpedu.com/books/book/5606392.htm</t>
  </si>
  <si>
    <t>75640</t>
  </si>
  <si>
    <t>工程管理信息系统</t>
  </si>
  <si>
    <t>王天日 戴宏</t>
  </si>
  <si>
    <t>教学课件、大纲 、试卷及答案、教学-教材体系导图</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</si>
  <si>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时期国家重点出版物出版专项规划项目</t>
    </r>
  </si>
  <si>
    <t>978-7-111-75640-8</t>
  </si>
  <si>
    <t>http://www.cmpedu.com/books/book/5608240.htm</t>
  </si>
  <si>
    <t>土木工程经济与管理</t>
  </si>
  <si>
    <t>71221</t>
  </si>
  <si>
    <t>项勇 卢立宇 陈泽友</t>
  </si>
  <si>
    <t>978-7-111-71221-3</t>
  </si>
  <si>
    <t>http://www.cmpedu.com/books/book/5605967.htm</t>
  </si>
  <si>
    <t>78773</t>
  </si>
  <si>
    <t>工程财务管理 （第3版）</t>
  </si>
  <si>
    <t>项勇 魏瑶</t>
  </si>
  <si>
    <t>课件、二维码</t>
  </si>
  <si>
    <t>978-7-111-78773-0</t>
  </si>
  <si>
    <t>http://www.cmpedu.com/books/book/5609766.htm</t>
  </si>
  <si>
    <t>工程审计</t>
  </si>
  <si>
    <t>63806</t>
  </si>
  <si>
    <t>赵庆华 余璠璟 邵荣庆</t>
  </si>
  <si>
    <t>978-7-111-63806-3</t>
  </si>
  <si>
    <t>http://www.cmpedu.com/books/book/5601127.htm</t>
  </si>
  <si>
    <t>工程经济学原理及应用</t>
  </si>
  <si>
    <t>70226</t>
  </si>
  <si>
    <t>黄有亮</t>
  </si>
  <si>
    <t>本书特色：
★知识体系完备、工程案例丰富、注入思政元素。
★配有精美课件，二维码链接教学视频。
★在线课程(MOOC)视频学习资料。</t>
  </si>
  <si>
    <t>978-7-111-70226-9</t>
  </si>
  <si>
    <t>http://www.cmpedu.com/books/book/5605605.htm</t>
  </si>
  <si>
    <t>78617</t>
  </si>
  <si>
    <t>工程经济学</t>
  </si>
  <si>
    <t>项薇</t>
  </si>
  <si>
    <t>教学课件、教学大纲、习题答案、双语术语</t>
  </si>
  <si>
    <t>浙江省普通本科高校“十四五”重点立项建设教材</t>
  </si>
  <si>
    <t>978-7-111-78617-7</t>
  </si>
  <si>
    <t>http://www.cmpedu.com/books/book/5609786.htm</t>
  </si>
  <si>
    <t>74633</t>
  </si>
  <si>
    <t>工程经济学（第2版）</t>
  </si>
  <si>
    <t>杜春艳 唐菁菁 周迎</t>
  </si>
  <si>
    <t>电子课件、二维码、视频、大纲、习题答案、模拟试卷答案</t>
  </si>
  <si>
    <t>978-7-111-74633-1</t>
  </si>
  <si>
    <t>http://www.cmpedu.com/books/book/5607598.htm</t>
  </si>
  <si>
    <t>50380</t>
  </si>
  <si>
    <t>吴锋 叶锋</t>
  </si>
  <si>
    <t>978-7-111-50380-4</t>
  </si>
  <si>
    <t>http://www.cmpedu.com/books/book/2047602.htm</t>
  </si>
  <si>
    <t>72201</t>
  </si>
  <si>
    <t>程正中 齐园 刁昳</t>
  </si>
  <si>
    <t>978-7-111-72201-4</t>
  </si>
  <si>
    <t>http://www.cmpedu.com/books/book/5606484.htm</t>
  </si>
  <si>
    <r>
      <rPr>
        <sz val="11"/>
        <color rgb="FF000000"/>
        <rFont val="宋体"/>
        <charset val="134"/>
      </rPr>
      <t>工程经济学（第</t>
    </r>
    <r>
      <rPr>
        <sz val="11"/>
        <color rgb="FF000000"/>
        <rFont val="宋体"/>
        <charset val="0"/>
      </rPr>
      <t>4</t>
    </r>
    <r>
      <rPr>
        <sz val="11"/>
        <color rgb="FF000000"/>
        <rFont val="宋体"/>
        <charset val="134"/>
      </rPr>
      <t>版）</t>
    </r>
  </si>
  <si>
    <t>72199</t>
  </si>
  <si>
    <t>于立君 郝利光</t>
  </si>
  <si>
    <t>电子课件、二维码、习题答案 模拟试卷、大纲</t>
  </si>
  <si>
    <t>978-7-111-72199-4</t>
  </si>
  <si>
    <t>http://www.cmpedu.com/books/book/5606552.htm</t>
  </si>
  <si>
    <t>76128</t>
  </si>
  <si>
    <t>张祥雷</t>
  </si>
  <si>
    <t>课件、答案、教学大纲、教学视频、期末测试试卷及答案</t>
  </si>
  <si>
    <t>978-7-111-76128-0</t>
  </si>
  <si>
    <t>http://www.cmpedu.com/books/book/5608328.htm</t>
  </si>
  <si>
    <t>34335</t>
  </si>
  <si>
    <t>綦振平</t>
  </si>
  <si>
    <t>978-7-111-34335-6</t>
  </si>
  <si>
    <t>http://www.cmpedu.com/books/book/169483.htm</t>
  </si>
  <si>
    <t>65216</t>
  </si>
  <si>
    <t>陈中柘 李海庆 编著</t>
  </si>
  <si>
    <t>978-7-111-65216-8</t>
  </si>
  <si>
    <t>http://www.cmpedu.com/books/book/5602177.htm</t>
  </si>
  <si>
    <t>66566</t>
  </si>
  <si>
    <t>张普伟</t>
  </si>
  <si>
    <t>978-7-111-66566-3</t>
  </si>
  <si>
    <t>http://www.cmpedu.com/books/book/5603402.htm</t>
  </si>
  <si>
    <t>67162</t>
  </si>
  <si>
    <t>杨晓冬</t>
  </si>
  <si>
    <t>978-7-111-67162-6</t>
  </si>
  <si>
    <t>http://www.cmpedu.com/books/book/5604172.htm</t>
  </si>
  <si>
    <t>77701</t>
  </si>
  <si>
    <t>工程经济学（第4版）</t>
  </si>
  <si>
    <t>电子课件、二维码、视频</t>
  </si>
  <si>
    <t>978-7-111-77701-4</t>
  </si>
  <si>
    <t>http://www.cmpedu.com/books/book/5609037.htm</t>
  </si>
  <si>
    <t>77345</t>
  </si>
  <si>
    <t>李敏 孙佳秋</t>
  </si>
  <si>
    <t>PPT课件、教学大纲、电子教案、重点授课视频、课后习题及答案、教学-教材体系导图</t>
  </si>
  <si>
    <t>978-7-111-77345-0</t>
  </si>
  <si>
    <t>http://www.cmpedu.com/books/book/5609134.htm</t>
  </si>
  <si>
    <t>工程经济学（第3版）</t>
  </si>
  <si>
    <t>69957</t>
  </si>
  <si>
    <t>郭献芳 申淑娟</t>
  </si>
  <si>
    <t>“十二五”江苏省高等学校重点教材</t>
  </si>
  <si>
    <t>本书特色：
★“十二五”江苏省高等学校重点教材
★每章章前提示了“内容提要”和“关键词”，并按照知识体系、主要知识点和初学者容易出现的偏误，编写了相应的“学习指导”。
★依据新的教学要求和标准编写而成，更加适应高等院校应用型人才的培养需求以及PBL、PBTL等模式教学组织的需要。</t>
  </si>
  <si>
    <t>978-7-111-69957-6</t>
  </si>
  <si>
    <t>http://www.cmpedu.com/books/book/5605450.htm</t>
  </si>
  <si>
    <t>工程经济学（英文版 原书第16版）</t>
  </si>
  <si>
    <t>63958</t>
  </si>
  <si>
    <t>[美] 威廉 G.沙立文(William G. Sullivan)</t>
  </si>
  <si>
    <t>978-7-111-63958-9</t>
  </si>
  <si>
    <t>http://www.cmpedu.com/books/book/5602391.htm</t>
  </si>
  <si>
    <t>工程经济学与工业企业管理</t>
  </si>
  <si>
    <t>61060</t>
  </si>
  <si>
    <t>刘巍巍</t>
  </si>
  <si>
    <t>978-7-111-61060-1</t>
  </si>
  <si>
    <t>http://www.cmpedu.com/books/book/5526668.htm</t>
  </si>
  <si>
    <t>工程经济与项目管理</t>
  </si>
  <si>
    <t>68613</t>
  </si>
  <si>
    <t>王付宇 汪和平 夏明长</t>
  </si>
  <si>
    <t>978-7-111-68613-2</t>
  </si>
  <si>
    <t>http://www.cmpedu.com/books/book/5604790.htm</t>
  </si>
  <si>
    <t>建设项目评估（第3版）</t>
  </si>
  <si>
    <t>52720</t>
  </si>
  <si>
    <t>闫军印</t>
  </si>
  <si>
    <t>978-7-111-52720-6</t>
  </si>
  <si>
    <t>http://www.cmpedu.com/books/book/2052722.htm</t>
  </si>
  <si>
    <t>项目可行性研究与评估（第2版）</t>
  </si>
  <si>
    <t>61845</t>
  </si>
  <si>
    <t>高华</t>
  </si>
  <si>
    <t>978-7-111-61845-4</t>
  </si>
  <si>
    <t>http://www.cmpedu.com/books/book/5585126.htm</t>
  </si>
  <si>
    <t>建设工程项目投资与融资</t>
  </si>
  <si>
    <t>66432</t>
  </si>
  <si>
    <t>项勇 卢立宇 徐姣姣</t>
  </si>
  <si>
    <t>978-7-111-66432-1</t>
  </si>
  <si>
    <t>http://www.cmpedu.com/books/book/5603386.htm</t>
  </si>
  <si>
    <t>工程项目管理原理</t>
  </si>
  <si>
    <t>62379</t>
  </si>
  <si>
    <t>王卓甫 王文顺</t>
  </si>
  <si>
    <t>978-7-111-62379-3</t>
  </si>
  <si>
    <t>http://www.cmpedu.com/books/book/5600337.htm</t>
  </si>
  <si>
    <t>工程项目管理理论与实践</t>
  </si>
  <si>
    <t>54815</t>
  </si>
  <si>
    <t>吴卫红</t>
  </si>
  <si>
    <t>978-7-111-54815-7</t>
  </si>
  <si>
    <t>http://www.cmpedu.com/books/book/2054673.htm</t>
  </si>
  <si>
    <t>工程项目管理BIM应用教程</t>
  </si>
  <si>
    <t>74318</t>
  </si>
  <si>
    <t>徐勇戈 高志坚</t>
  </si>
  <si>
    <t>课件、二维码、大纲、习题解答、试卷答案、视频</t>
  </si>
  <si>
    <t>978-7-111-74318-7</t>
  </si>
  <si>
    <t>http://www.cmpedu.com/books/book/5607532.htm</t>
  </si>
  <si>
    <t>73245</t>
  </si>
  <si>
    <t>工程项目管理（含BIM应用）</t>
  </si>
  <si>
    <t>978-7-111-73245-7</t>
  </si>
  <si>
    <t>http://www.cmpedu.com/books/book/5606981.htm</t>
  </si>
  <si>
    <t>79064</t>
  </si>
  <si>
    <t>工程项目管理</t>
  </si>
  <si>
    <t>尹正 杨苏 马新新</t>
  </si>
  <si>
    <t>978-7-111-79064-8</t>
  </si>
  <si>
    <t>http://www.cmpedu.com/books/book/5610012.htm</t>
  </si>
  <si>
    <t>67220</t>
  </si>
  <si>
    <t>吴守荣 任英伟</t>
  </si>
  <si>
    <t>978-7-111-67220-3</t>
  </si>
  <si>
    <t>http://www.cmpedu.com/books/book/5604090.htm</t>
  </si>
  <si>
    <t>68535</t>
  </si>
  <si>
    <t>杨晓林</t>
  </si>
  <si>
    <t>978-7-111-68535-7</t>
  </si>
  <si>
    <t>http://www.cmpedu.com/books/book/5604853.htm</t>
  </si>
  <si>
    <t>74642</t>
  </si>
  <si>
    <t>工程项目管理（第2版）</t>
  </si>
  <si>
    <t>陈云钢</t>
  </si>
  <si>
    <t>电子课件、二维码、大纲、习题答案、模拟试卷答案、课件、视频</t>
  </si>
  <si>
    <t>978-7-111-74642-3</t>
  </si>
  <si>
    <t>http://www.cmpedu.com/books/book/5607619.htm</t>
  </si>
  <si>
    <t>55280</t>
  </si>
  <si>
    <t>朱贵臣</t>
  </si>
  <si>
    <t>978-7-111-55280-2</t>
  </si>
  <si>
    <t>http://www.cmpedu.com/books/book/2055464.htm</t>
  </si>
  <si>
    <t>71004</t>
  </si>
  <si>
    <t>项勇 王辉 卢立宇</t>
  </si>
  <si>
    <t>模拟试卷、参考答案、教学大纲、PPT电子课件、典型案例</t>
  </si>
  <si>
    <t>978-7-111-71004-2</t>
  </si>
  <si>
    <t>http://www.cmpedu.com/books/book/5605913.htm</t>
  </si>
  <si>
    <t>50037</t>
  </si>
  <si>
    <t>蔺石柱 闫文周</t>
  </si>
  <si>
    <t>978-7-111-50037-7</t>
  </si>
  <si>
    <t>http://www.cmpedu.com/books/book/2046968.htm</t>
  </si>
  <si>
    <t>45614</t>
  </si>
  <si>
    <t>韩英爱</t>
  </si>
  <si>
    <t>978-7-111-45614-8</t>
  </si>
  <si>
    <t>http://www.cmpedu.com/books/book/2027727.htm</t>
  </si>
  <si>
    <t>46624</t>
  </si>
  <si>
    <t>董晶</t>
  </si>
  <si>
    <t>978-7-111-46624-6</t>
  </si>
  <si>
    <t>http://www.cmpedu.com/books/book/2039180.htm</t>
  </si>
  <si>
    <t>现代工程项目管理</t>
  </si>
  <si>
    <t>72448</t>
  </si>
  <si>
    <t>白礼彪 杜强</t>
  </si>
  <si>
    <t>978-7-111-72448-3</t>
  </si>
  <si>
    <t>http://www.cmpedu.com/books/book/5607908.htm</t>
  </si>
  <si>
    <t>79766</t>
  </si>
  <si>
    <t>工程项目碳管理理论与实务</t>
  </si>
  <si>
    <t>洪竞科 张静晓 温全</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</si>
  <si>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时期国家重点出版物出版专项规划项目</t>
    </r>
  </si>
  <si>
    <t>978-7-111-79766-1</t>
  </si>
  <si>
    <t>http://www.cmpedu.com/books/book/5610085.htm</t>
  </si>
  <si>
    <t>78735</t>
  </si>
  <si>
    <t>工程项目碳经济</t>
  </si>
  <si>
    <t>张静晓 洪竞科</t>
  </si>
  <si>
    <t>PPT课件、教学大纲、教学教材体系导图、课后习题解答、试卷及答案</t>
  </si>
  <si>
    <t>978-7-111-78735-8</t>
  </si>
  <si>
    <t>http://www.cmpedu.com/books/book/5609628.htm</t>
  </si>
  <si>
    <t>工程项目融资</t>
  </si>
  <si>
    <t>74789</t>
  </si>
  <si>
    <t>李明 殷乾亮 赖小东</t>
  </si>
  <si>
    <t>二维码、视频、大纲、案例、授课PPT</t>
  </si>
  <si>
    <t>978-7-111-74789-5</t>
  </si>
  <si>
    <t>http://www.cmpedu.com/books/book/5608130.htm</t>
  </si>
  <si>
    <t>74496</t>
  </si>
  <si>
    <t>工程项目融资（第4版）</t>
  </si>
  <si>
    <t>刘亚臣 包红霏</t>
  </si>
  <si>
    <t>电子课件、二维码、大纲、习题答案</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</si>
  <si>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国家重点出版物出版规划项目</t>
    </r>
    <r>
      <rPr>
        <sz val="11"/>
        <color rgb="FF000000"/>
        <rFont val="宋体"/>
        <charset val="0"/>
      </rPr>
      <t>\</t>
    </r>
    <r>
      <rPr>
        <sz val="11"/>
        <color rgb="FF000000"/>
        <rFont val="宋体"/>
        <charset val="134"/>
      </rPr>
      <t>新形态教材</t>
    </r>
  </si>
  <si>
    <t>978-7-111-74496-2</t>
  </si>
  <si>
    <t>http://www.cmpedu.com/books/book/5607686.htm</t>
  </si>
  <si>
    <t>工程项目投资与融资</t>
  </si>
  <si>
    <t>72534</t>
  </si>
  <si>
    <t>王乐</t>
  </si>
  <si>
    <t>978-7-111-72534-3</t>
  </si>
  <si>
    <t>http://www.cmpedu.com/books/book/5606577.htm</t>
  </si>
  <si>
    <t>工程项目投资与融资（第2版）</t>
  </si>
  <si>
    <t>72003</t>
  </si>
  <si>
    <t>宋永发 石磊 林婧 刘莎 窦玉丹 编著</t>
  </si>
  <si>
    <t>978-7-111-72003-4</t>
  </si>
  <si>
    <t>http://www.cmpedu.com/books/book/5606332.htm</t>
  </si>
  <si>
    <t>工程项目审计</t>
  </si>
  <si>
    <t>67818</t>
  </si>
  <si>
    <t>李建峰 李晓钏 赵剑锋</t>
  </si>
  <si>
    <t>978-7-111-67818-2</t>
  </si>
  <si>
    <t>http://www.cmpedu.com/books/book/5604478.htm</t>
  </si>
  <si>
    <t>工程项目合同管理原理与案例</t>
  </si>
  <si>
    <t>69287</t>
  </si>
  <si>
    <t>杨高升 杨志勇</t>
  </si>
  <si>
    <t>电子课件、教学参考资料、视频资料</t>
  </si>
  <si>
    <t>978-7-111-69287-4</t>
  </si>
  <si>
    <t>http://www.cmpedu.com/books/book/5605095.htm</t>
  </si>
  <si>
    <t>项目管理导论</t>
  </si>
  <si>
    <t>58827</t>
  </si>
  <si>
    <t>白思俊</t>
  </si>
  <si>
    <t>978-7-111-58827-6</t>
  </si>
  <si>
    <t>http://www.cmpedu.com/books/book/2065434.htm</t>
  </si>
  <si>
    <t>79844</t>
  </si>
  <si>
    <t>项目管理理论与实务（第3版）</t>
  </si>
  <si>
    <t>左小德　</t>
  </si>
  <si>
    <t>978-7-111-79844-6</t>
  </si>
  <si>
    <t>http://www.cmpedu.com/books/book/5610143.htm</t>
  </si>
  <si>
    <t>项目管理——原理与案例</t>
  </si>
  <si>
    <t>64071</t>
  </si>
  <si>
    <t>牟绍波 张嗣徽</t>
  </si>
  <si>
    <t>978-7-111-64071-4</t>
  </si>
  <si>
    <t>http://www.cmpedu.com/books/book/5601151.htm</t>
  </si>
  <si>
    <t>77929</t>
  </si>
  <si>
    <t>项目管理（第3版）</t>
  </si>
  <si>
    <t>第二届全国教材建设奖/“十二五”普通高等教育本科国家级规划教材</t>
  </si>
  <si>
    <t>978-7-111-77929-2</t>
  </si>
  <si>
    <t>http://www.cmpedu.com/books/book/5609388.htm</t>
  </si>
  <si>
    <t>72994</t>
  </si>
  <si>
    <t>陈翔 骆珣</t>
  </si>
  <si>
    <t>978-7-111-72994-5</t>
  </si>
  <si>
    <t>http://www.cmpedu.com/books/book/5606887.htm</t>
  </si>
  <si>
    <t>项目管理（英文版·原书第4版）</t>
  </si>
  <si>
    <t>61543</t>
  </si>
  <si>
    <t>[美]杰弗里 K.宾图（Jeffrey K. Pinto）（宾夕法尼亚州立大学）</t>
  </si>
  <si>
    <t>978-7-111-61543-9</t>
  </si>
  <si>
    <t>http://www.cmpedu.com/books/book/5536442.htm</t>
  </si>
  <si>
    <t>项目管理（原书第4版）</t>
  </si>
  <si>
    <t>61131</t>
  </si>
  <si>
    <t>[美]杰弗里 K.宾图（Jeffrey K.Pinto）</t>
  </si>
  <si>
    <t>978-7-111-61131-8</t>
  </si>
  <si>
    <t>http://www.cmpedu.com/books/book/5527925.htm</t>
  </si>
  <si>
    <t>项目管理案例教程（第3版）</t>
  </si>
  <si>
    <t>60523</t>
  </si>
  <si>
    <t>978-7-111-60523-2</t>
  </si>
  <si>
    <t>http://www.cmpedu.com/books/book/5519774.htm</t>
  </si>
  <si>
    <t>项目管理（第2版）</t>
  </si>
  <si>
    <t>56961</t>
  </si>
  <si>
    <t>周跃进</t>
  </si>
  <si>
    <t>978-7-111-56961-9</t>
  </si>
  <si>
    <t>http://www.cmpedu.com/books/book/2064103.htm</t>
  </si>
  <si>
    <t>77126</t>
  </si>
  <si>
    <t>978-7-111-77126-5</t>
  </si>
  <si>
    <t>http://www.cmpedu.com/books/book/5609005.htm</t>
  </si>
  <si>
    <t>项目管理教程（第2版）</t>
  </si>
  <si>
    <t>28939</t>
  </si>
  <si>
    <t>骆珣</t>
  </si>
  <si>
    <t>978-7-111-28939-5</t>
  </si>
  <si>
    <t>http://www.cmpedu.com/books/book/2063340.htm</t>
  </si>
  <si>
    <t>项目采购与合同管理</t>
  </si>
  <si>
    <t>71196</t>
  </si>
  <si>
    <t>徐水太</t>
  </si>
  <si>
    <t>978-7-111-71196-4</t>
  </si>
  <si>
    <t>http://www.cmpedu.com/books/book/5605963.htm</t>
  </si>
  <si>
    <t>项目成本管理（第3版）</t>
  </si>
  <si>
    <t>60692</t>
  </si>
  <si>
    <t>孙慧</t>
  </si>
  <si>
    <t>978-7-111-60692-5</t>
  </si>
  <si>
    <t>http://www.cmpedu.com/books/book/5520316.htm</t>
  </si>
  <si>
    <t>项目风险管理（第3版）</t>
  </si>
  <si>
    <t>60530</t>
  </si>
  <si>
    <t>沈建明</t>
  </si>
  <si>
    <t>978-7-111-60530-0</t>
  </si>
  <si>
    <t>http://www.cmpedu.com/books/book/5520237.htm</t>
  </si>
  <si>
    <t>项目计划与控制（第3版）</t>
  </si>
  <si>
    <t>60796</t>
  </si>
  <si>
    <t>卢向南</t>
  </si>
  <si>
    <t>978-7-111-60796-0</t>
  </si>
  <si>
    <t>http://www.cmpedu.com/books/book/5525809.htm</t>
  </si>
  <si>
    <t>项目融资/PPP（第3版）</t>
  </si>
  <si>
    <t>60495</t>
  </si>
  <si>
    <t>戴大双 石磊</t>
  </si>
  <si>
    <t>978-7-111-60495-2</t>
  </si>
  <si>
    <t>http://www.cmpedu.com/books/book/5520179.htm</t>
  </si>
  <si>
    <t>风险评估方法</t>
  </si>
  <si>
    <t>56585</t>
  </si>
  <si>
    <t>张曾莲</t>
  </si>
  <si>
    <t>978-7-111-56585-7</t>
  </si>
  <si>
    <t>http://www.cmpedu.com/books/book/2063133.htm</t>
  </si>
  <si>
    <t>项目论证与评估（第3版）</t>
  </si>
  <si>
    <t>59929</t>
  </si>
  <si>
    <t>戚安邦</t>
  </si>
  <si>
    <t>978-7-111-59929-6</t>
  </si>
  <si>
    <t>http://www.cmpedu.com/books/book/2067026.htm</t>
  </si>
  <si>
    <t>工程管理导论</t>
  </si>
  <si>
    <t>60117</t>
  </si>
  <si>
    <t>成虎 宁延</t>
  </si>
  <si>
    <t>978-7-111-60117-3</t>
  </si>
  <si>
    <t>http://www.cmpedu.com/books/book/2067106.htm</t>
  </si>
  <si>
    <t>工程管理专业英语</t>
  </si>
  <si>
    <t>63702</t>
  </si>
  <si>
    <t>宁欣 吴春林</t>
  </si>
  <si>
    <t>978-7-111-63702-8</t>
  </si>
  <si>
    <t>http://www.cmpedu.com/books/book/5601146.htm</t>
  </si>
  <si>
    <t>60554</t>
  </si>
  <si>
    <t>孟宪强</t>
  </si>
  <si>
    <t>978-7-111-60554-6</t>
  </si>
  <si>
    <t>http://www.cmpedu.com/books/book/5519648.htm</t>
  </si>
  <si>
    <t>建筑企业管理学</t>
  </si>
  <si>
    <t>67076</t>
  </si>
  <si>
    <t>王丹</t>
  </si>
  <si>
    <t>978-7-111-67076-6</t>
  </si>
  <si>
    <t>http://www.cmpedu.com/books/book/5603613.htm</t>
  </si>
  <si>
    <t>建设法规与案例分析</t>
  </si>
  <si>
    <t>74308</t>
  </si>
  <si>
    <t>廖志浓</t>
  </si>
  <si>
    <t>978-7-111-74308-8</t>
  </si>
  <si>
    <t>http://www.cmpedu.com/books/book/5607385.htm</t>
  </si>
  <si>
    <r>
      <rPr>
        <sz val="11"/>
        <color rgb="FF000000"/>
        <rFont val="宋体"/>
        <charset val="134"/>
      </rPr>
      <t>建设法规（第</t>
    </r>
    <r>
      <rPr>
        <sz val="11"/>
        <color rgb="FF000000"/>
        <rFont val="宋体"/>
        <charset val="0"/>
      </rPr>
      <t>2</t>
    </r>
    <r>
      <rPr>
        <sz val="11"/>
        <color rgb="FF000000"/>
        <rFont val="宋体"/>
        <charset val="134"/>
      </rPr>
      <t>版）</t>
    </r>
  </si>
  <si>
    <t>72344</t>
  </si>
  <si>
    <t>徐勇戈 宁文泽</t>
  </si>
  <si>
    <t>电子课件、新版法律汇编、案例</t>
  </si>
  <si>
    <t>978-7-111-72344-8</t>
  </si>
  <si>
    <t>http://www.cmpedu.com/books/book/5606528.htm</t>
  </si>
  <si>
    <t>建设法规（第2版）</t>
  </si>
  <si>
    <t>70880</t>
  </si>
  <si>
    <t>项勇 卢立宇 黄锐</t>
  </si>
  <si>
    <t>电子课件和课后思考题参考答案</t>
  </si>
  <si>
    <t>978-7-111-70880-3</t>
  </si>
  <si>
    <t>http://www.cmpedu.com/books/book/5605794.htm</t>
  </si>
  <si>
    <t>73561</t>
  </si>
  <si>
    <t>建设工程法规（第2版）</t>
  </si>
  <si>
    <t>鲁正 李庭辉</t>
  </si>
  <si>
    <t>PPT、思考题参考答案等</t>
  </si>
  <si>
    <t>978-7-111-73561-8</t>
  </si>
  <si>
    <t>http://www.cmpedu.com/books/book/5607065.htm</t>
  </si>
  <si>
    <t>工程建设法规与法律实务（第2版）</t>
  </si>
  <si>
    <t>68553</t>
  </si>
  <si>
    <t>隋海波</t>
  </si>
  <si>
    <t>978-7-111-68553-1</t>
  </si>
  <si>
    <t>http://www.cmpedu.com/books/book/5604839.htm</t>
  </si>
  <si>
    <t>76557</t>
  </si>
  <si>
    <t>工程建设法规与案例（第3版）</t>
  </si>
  <si>
    <t>刘黎虹 袁其华</t>
  </si>
  <si>
    <t>PPT课件、二维码、例题、习题及解析、模拟试卷及答案</t>
  </si>
  <si>
    <t>本书特色：
★根据新颁布和新修订建设法律法规编写
★对接执业资格 满足工程实践需要
★重点难点有例题 学练结合效果好
★以案说法 针对性和实用性强
★教学资源丰富 便于讲授与学习</t>
  </si>
  <si>
    <t>978-7-111-76557-8</t>
  </si>
  <si>
    <t>http://www.cmpedu.com/books/book/5608550.htm</t>
  </si>
  <si>
    <t>工程招投标模拟实训教程</t>
  </si>
  <si>
    <t>74157</t>
  </si>
  <si>
    <t>柏乃宁 张友志 张玮</t>
  </si>
  <si>
    <t>978-7-111-74157-2</t>
  </si>
  <si>
    <t>http://www.cmpedu.com/books/book/5607388.htm</t>
  </si>
  <si>
    <t>78785</t>
  </si>
  <si>
    <t>工程招投标与合同管理</t>
  </si>
  <si>
    <t>金国辉</t>
  </si>
  <si>
    <t>PPT教学课件、大纲、试卷、授课视频</t>
  </si>
  <si>
    <t>978-7-111-78785-3</t>
  </si>
  <si>
    <t>http://www.cmpedu.com/books/book/5609683.htm</t>
  </si>
  <si>
    <t>工程招标投标与合同管理</t>
  </si>
  <si>
    <t>61432</t>
  </si>
  <si>
    <t>王俊安</t>
  </si>
  <si>
    <t>978-7-111-61432-6</t>
  </si>
  <si>
    <t>http://www.cmpedu.com/books/book/5536594.htm</t>
  </si>
  <si>
    <t>工程招投标与合同管理（第2版）</t>
  </si>
  <si>
    <t>67494</t>
  </si>
  <si>
    <t>沈中友</t>
  </si>
  <si>
    <t>本书特色：
★依据现行的相关法律、法规和合同示范文本,结合全国造价工程师、 全国监理工程师、 一级建造师等执业资格考试相关内容编写。
★每章都有导入案例, 章末都配有习 题 (多为历年执业资格考试真题), 书后还附有课程设计任务书、 工程招 标文件实例。
★配有精美课件，习题解答</t>
  </si>
  <si>
    <t>978-7-111-67494-8</t>
  </si>
  <si>
    <t>http://www.cmpedu.com/books/book/5604289.htm</t>
  </si>
  <si>
    <t>招投标与合同管理工作坊--案例教学教程</t>
  </si>
  <si>
    <t>51281</t>
  </si>
  <si>
    <t>严玲</t>
  </si>
  <si>
    <t>978-7-111-51281-3</t>
  </si>
  <si>
    <t>http://www.cmpedu.com/books/book/2050420.htm</t>
  </si>
  <si>
    <t>工程招投标与合同管理（第4版）</t>
  </si>
  <si>
    <t>70515</t>
  </si>
  <si>
    <t>刘黎虹 伏玉</t>
  </si>
  <si>
    <t>讲义、电子课件、习题答案、题库和试卷</t>
  </si>
  <si>
    <t>本书特色：
★依据相关新修订的法律法规、文件及合同示范文本修订。
★将基础理论与例题、案例相结合，通过大量典型例题练习和案例分析，强化重要知识点的学习和理解，突出应用性与操作性。
★编入了国家职业资格考试相关例题和案例</t>
  </si>
  <si>
    <t>978-7-111-70515-4</t>
  </si>
  <si>
    <t>http://www.cmpedu.com/books/book/5605739.htm</t>
  </si>
  <si>
    <t>建设工程招投标与合同管理（第2版）</t>
  </si>
  <si>
    <t>71510</t>
  </si>
  <si>
    <r>
      <rPr>
        <sz val="11"/>
        <color rgb="FF000000"/>
        <rFont val="宋体"/>
        <charset val="134"/>
      </rPr>
      <t>李海凌</t>
    </r>
    <r>
      <rPr>
        <sz val="11"/>
        <color rgb="FF000000"/>
        <rFont val="宋体"/>
        <charset val="0"/>
      </rPr>
      <t xml:space="preserve"> </t>
    </r>
    <r>
      <rPr>
        <sz val="11"/>
        <color rgb="FF000000"/>
        <rFont val="宋体"/>
        <charset val="134"/>
      </rPr>
      <t>王莉</t>
    </r>
    <r>
      <rPr>
        <sz val="11"/>
        <color rgb="FF000000"/>
        <rFont val="宋体"/>
        <charset val="0"/>
      </rPr>
      <t xml:space="preserve"> </t>
    </r>
    <r>
      <rPr>
        <sz val="11"/>
        <color rgb="FF000000"/>
        <rFont val="宋体"/>
        <charset val="134"/>
      </rPr>
      <t>卢立宇</t>
    </r>
  </si>
  <si>
    <t>978-7-111-71510-8</t>
  </si>
  <si>
    <t>http://www.cmpedu.com/books/book/5606087.htm</t>
  </si>
  <si>
    <t>71163</t>
  </si>
  <si>
    <t>薛立 金益民</t>
  </si>
  <si>
    <t>978-7-111-71163-6</t>
  </si>
  <si>
    <t>http://www.cmpedu.com/books/book/5605986.htm</t>
  </si>
  <si>
    <t>建设工程招投标与合同管理</t>
  </si>
  <si>
    <t>69711</t>
  </si>
  <si>
    <t>978-7-111-69711-4</t>
  </si>
  <si>
    <t>http://www.cmpedu.com/books/book/5605325.htm</t>
  </si>
  <si>
    <t>80056</t>
  </si>
  <si>
    <t>康香萍 付志霞</t>
  </si>
  <si>
    <t>PPT 、教学大纲 、课后习题解答 、试卷及答案 、教学-教材体系导图、小程序在线答</t>
  </si>
  <si>
    <t>978-7-111-80056-9</t>
  </si>
  <si>
    <t>http://www.cmpedu.com/books/book/5610535.htm</t>
  </si>
  <si>
    <t>79146</t>
  </si>
  <si>
    <t>建设工程合同管理</t>
  </si>
  <si>
    <t>林婧</t>
  </si>
  <si>
    <r>
      <rPr>
        <sz val="11"/>
        <color rgb="FF000000"/>
        <rFont val="宋体"/>
        <charset val="0"/>
      </rPr>
      <t>PPT</t>
    </r>
    <r>
      <rPr>
        <sz val="11"/>
        <color rgb="FF000000"/>
        <rFont val="宋体"/>
        <charset val="134"/>
      </rPr>
      <t>课件、视频、大纲、参考答案、模拟试卷及答案</t>
    </r>
  </si>
  <si>
    <t>978-7-111-79146-1</t>
  </si>
  <si>
    <t>http://www.cmpedu.com/books/book/5609844.htm</t>
  </si>
  <si>
    <t>64996</t>
  </si>
  <si>
    <t>徐勇戈 编著</t>
  </si>
  <si>
    <t>978-7-111-64996-0</t>
  </si>
  <si>
    <t>http://www.cmpedu.com/books/book/5601961.htm</t>
  </si>
  <si>
    <t>建设工程合同管理与索赔（第3版）</t>
  </si>
  <si>
    <t>57879</t>
  </si>
  <si>
    <t>刘仁辉</t>
  </si>
  <si>
    <t>978-7-111-57879-6</t>
  </si>
  <si>
    <t>http://www.cmpedu.com/books/book/2064340.htm</t>
  </si>
  <si>
    <t>建设工程风险管理</t>
  </si>
  <si>
    <t>68004</t>
  </si>
  <si>
    <t>袁竞峰</t>
  </si>
  <si>
    <t>978-7-111-68004-8</t>
  </si>
  <si>
    <t>http://www.cmpedu.com/books/book/5604888.htm</t>
  </si>
  <si>
    <t>建设工程信息管理</t>
  </si>
  <si>
    <t>68816</t>
  </si>
  <si>
    <t>满庆鹏 孙成双</t>
  </si>
  <si>
    <t>978-7-111-68816-7</t>
  </si>
  <si>
    <t>http://www.cmpedu.com/books/book/5604939.htm</t>
  </si>
  <si>
    <t>建设工程施工索赔</t>
  </si>
  <si>
    <t>41027</t>
  </si>
  <si>
    <t>978-7-111-41027-0</t>
  </si>
  <si>
    <t>http://www.cmpedu.com/books/book/2018890.htm</t>
  </si>
  <si>
    <t>建设工程施工管理</t>
  </si>
  <si>
    <t>59876</t>
  </si>
  <si>
    <t>李忠富</t>
  </si>
  <si>
    <t>978-7-111-59876-3</t>
  </si>
  <si>
    <t>http://www.cmpedu.com/books/book/2067000.htm</t>
  </si>
  <si>
    <t>建设工程管理概论</t>
  </si>
  <si>
    <t>67349</t>
  </si>
  <si>
    <t>李小冬 李玉龙 曹新颖</t>
  </si>
  <si>
    <t>978-7-111-67349-1</t>
  </si>
  <si>
    <t>http://www.cmpedu.com/books/book/5604329.htm</t>
  </si>
  <si>
    <t>79250</t>
  </si>
  <si>
    <t>建设工程监理概论</t>
  </si>
  <si>
    <t>周光权 马天柱 李鹏炜</t>
  </si>
  <si>
    <t>教学大纲、视频、授课PPT、课后思考题参考答案、模拟试卷</t>
  </si>
  <si>
    <t>978-7-111-79250-5</t>
  </si>
  <si>
    <t>http://www.cmpedu.com/books/book/5610685.htm</t>
  </si>
  <si>
    <t>建设工程监理</t>
  </si>
  <si>
    <t>67547</t>
  </si>
  <si>
    <t>廖奇云 李兴苏</t>
  </si>
  <si>
    <t>978-7-111-67547-1</t>
  </si>
  <si>
    <t>http://www.cmpedu.com/books/book/5604353.htm</t>
  </si>
  <si>
    <t>74632</t>
  </si>
  <si>
    <r>
      <rPr>
        <sz val="11"/>
        <color rgb="FF000000"/>
        <rFont val="宋体"/>
        <charset val="134"/>
      </rPr>
      <t>工程建设监理概论（第</t>
    </r>
    <r>
      <rPr>
        <sz val="11"/>
        <color rgb="FF000000"/>
        <rFont val="宋体"/>
        <charset val="0"/>
      </rPr>
      <t>4</t>
    </r>
    <r>
      <rPr>
        <sz val="11"/>
        <color rgb="FF000000"/>
        <rFont val="宋体"/>
        <charset val="134"/>
      </rPr>
      <t>版）</t>
    </r>
  </si>
  <si>
    <t>张向东 齐锡晶 苏丽娟</t>
  </si>
  <si>
    <t>本书特色：
★在第3版的基础上，据我国工程建设监理方面的现行规定，结合教材思政要求及近年来注册监理工程师执业资格考试真题进行了修订。
★可作为参加注册监理工程师执业资格考试的复习用书，还可作为土建类相关工程技术人员的参考书。
★本书双色印刷，阅读体验感好；配有教师用授课PPT、习题解答、教学大纲、模拟试卷等资源。</t>
  </si>
  <si>
    <t>978-7-111-74632-4</t>
  </si>
  <si>
    <t>http://www.cmpedu.com/books/book/5607439.htm</t>
  </si>
  <si>
    <t>73178</t>
  </si>
  <si>
    <t>本书特色：
★本书以工程项目监理基础知识和项目目标管理为主线，结合实例分析解读监理工程师对工程项目进行监督管理的活动，突出监理方以建设工程项目为对象的咨询服务职能的特点，结构新颖，读者不仅能够学习工程项目监理的专业基础知识，而且可以快速地根据实践过程中遇到的问题找到相对应的处理方式，实用性强。
★书中内容融入课程思政元素。
★书中每章前均设置了“本章学习目标”，章后附有一定量的思考题和二维码形式的客观题（微信扫描二维码可自行做题，提交后可查看答案）。</t>
  </si>
  <si>
    <t>978-7-111-73178-8</t>
  </si>
  <si>
    <t>http://www.cmpedu.com/books/book/5606885.htm</t>
  </si>
  <si>
    <t>58385</t>
  </si>
  <si>
    <t>978-7-111-58385-1</t>
  </si>
  <si>
    <t>http://www.cmpedu.com/books/book/2065081.htm</t>
  </si>
  <si>
    <t>建设工程监理（第3版）</t>
  </si>
  <si>
    <t>52598</t>
  </si>
  <si>
    <t>978-7-111-52598-1</t>
  </si>
  <si>
    <t>http://www.cmpedu.com/books/book/2052667.htm</t>
  </si>
  <si>
    <t>本科教材&gt;管理学门类&gt;管理科学与工程类&gt;房地产开发与管理</t>
  </si>
  <si>
    <t>79313</t>
  </si>
  <si>
    <t>房地产估价</t>
  </si>
  <si>
    <t>沈良峰</t>
  </si>
  <si>
    <t>978-7-111-79313-7</t>
  </si>
  <si>
    <t>http://www.cmpedu.com/books/book/5610020.htm</t>
  </si>
  <si>
    <t>63347</t>
  </si>
  <si>
    <t>刘军琦 陈常优 李江涛</t>
  </si>
  <si>
    <t>978-7-111-63347-1</t>
  </si>
  <si>
    <t>http://www.cmpedu.com/books/book/5600894.htm</t>
  </si>
  <si>
    <t>25496</t>
  </si>
  <si>
    <t>张洪力</t>
  </si>
  <si>
    <t>978-7-111-25496-6</t>
  </si>
  <si>
    <t>http://www.cmpedu.com/books/book/55773.htm</t>
  </si>
  <si>
    <t>39864</t>
  </si>
  <si>
    <t>刘薇</t>
  </si>
  <si>
    <t>978-7-111-39864-6</t>
  </si>
  <si>
    <t>http://www.cmpedu.com/books/book/2017345.htm</t>
  </si>
  <si>
    <t>房地产法律法规</t>
  </si>
  <si>
    <t>68837</t>
  </si>
  <si>
    <t>刘建利</t>
  </si>
  <si>
    <t>978-7-111-68837-2</t>
  </si>
  <si>
    <t>http://www.cmpedu.com/books/book/5604879.htm</t>
  </si>
  <si>
    <t>77933</t>
  </si>
  <si>
    <t>房地产策划与开发</t>
  </si>
  <si>
    <t>赵延军 等</t>
  </si>
  <si>
    <t>教师课件、习题答案</t>
  </si>
  <si>
    <t>978-7-111-77933-9</t>
  </si>
  <si>
    <t>http://www.cmpedu.com/books/book/5609249.htm</t>
  </si>
  <si>
    <t>房地产开发与经营</t>
  </si>
  <si>
    <t>65432</t>
  </si>
  <si>
    <t>李德智 蒋英 陈红霞</t>
  </si>
  <si>
    <t>978-7-111-65432-2</t>
  </si>
  <si>
    <t>http://www.cmpedu.com/books/book/5602374.htm</t>
  </si>
  <si>
    <t>物业管理理论与实务</t>
  </si>
  <si>
    <t>50681</t>
  </si>
  <si>
    <t>臧炜彤</t>
  </si>
  <si>
    <t>978-7-111-50681-2</t>
  </si>
  <si>
    <t>http://www.cmpedu.com/books/book/2048746.htm</t>
  </si>
  <si>
    <t>本科教材&gt;管理学门类&gt;管理科学与工程类&gt;工程造价</t>
  </si>
  <si>
    <t>施工项目成本管理</t>
  </si>
  <si>
    <t>64692</t>
  </si>
  <si>
    <t>杨嘉玲 张宇帆</t>
  </si>
  <si>
    <t>978-7-111-64692-1</t>
  </si>
  <si>
    <t>http://www.cmpedu.com/books/book/5601776.htm</t>
  </si>
  <si>
    <t>工程造价专业导论</t>
  </si>
  <si>
    <t>66223</t>
  </si>
  <si>
    <t>李海凌 刘宇凡</t>
  </si>
  <si>
    <t>978-7-111-66223-5</t>
  </si>
  <si>
    <t>http://www.cmpedu.com/books/book/5603305.htm</t>
  </si>
  <si>
    <t>79256</t>
  </si>
  <si>
    <t>工程造价专业毕业设计指导</t>
  </si>
  <si>
    <t>陈胜明 李海凌</t>
  </si>
  <si>
    <t>978-7-111-79256-7</t>
  </si>
  <si>
    <t>http://www.cmpedu.com/books/book/5609869.htm</t>
  </si>
  <si>
    <t>工程计价学（第4版）</t>
  </si>
  <si>
    <t>68747</t>
  </si>
  <si>
    <t>严玲 尹贻林</t>
  </si>
  <si>
    <t>978-7-111-68747-4</t>
  </si>
  <si>
    <t>http://www.cmpedu.com/books/book/5604874.htm</t>
  </si>
  <si>
    <t>80518</t>
  </si>
  <si>
    <t>工程估价（第2版）</t>
  </si>
  <si>
    <t>石晓波  肖跃军  王波</t>
  </si>
  <si>
    <t>PPT课件、教学大纲、思考题及习题参考答案、测试试卷</t>
  </si>
  <si>
    <t>978-7-111-80518-2</t>
  </si>
  <si>
    <t>http://www.cmpedu.com/books/book/5610757.htm</t>
  </si>
  <si>
    <t>工程造价（专业）概论（第2版）</t>
  </si>
  <si>
    <t>56588</t>
  </si>
  <si>
    <t>李建峰</t>
  </si>
  <si>
    <t>“十二五”普通高等教育本科国家级规划教材/“十三五”国家重点出版物出版规划项目</t>
  </si>
  <si>
    <t>978-7-111-56588-8</t>
  </si>
  <si>
    <t>http://www.cmpedu.com/books/book/2062780.htm</t>
  </si>
  <si>
    <t>工程造价与财务管理实务</t>
  </si>
  <si>
    <t>70479</t>
  </si>
  <si>
    <t>霍海娥 项勇</t>
  </si>
  <si>
    <t>978-7-111-70479-9</t>
  </si>
  <si>
    <t>http://www.cmpedu.com/books/book/5605595.htm</t>
  </si>
  <si>
    <t>78425</t>
  </si>
  <si>
    <t>工程造价管理</t>
  </si>
  <si>
    <t>陈胜明  李海凌</t>
  </si>
  <si>
    <t>978-7-111-78425-8</t>
  </si>
  <si>
    <t>http://www.cmpedu.com/books/book/5609446.htm</t>
  </si>
  <si>
    <t>71754</t>
  </si>
  <si>
    <t>冯辉红</t>
  </si>
  <si>
    <t>二维码、教学大纲、授课PPT、课后题参考答案、样卷、视频、案例</t>
  </si>
  <si>
    <t>978-7-111-71754-6</t>
  </si>
  <si>
    <t>http://www.cmpedu.com/books/book/5609050.htm</t>
  </si>
  <si>
    <t>75027</t>
  </si>
  <si>
    <t>工程造价管理（第2版）</t>
  </si>
  <si>
    <t>汪和平 王付宇 李艳</t>
  </si>
  <si>
    <t>电子课件、二维码视频、大纲、习题答案</t>
  </si>
  <si>
    <t>978-7-111-75027-7</t>
  </si>
  <si>
    <t>http://www.cmpedu.com/books/book/5607626.htm</t>
  </si>
  <si>
    <t>57011</t>
  </si>
  <si>
    <t>978-7-111-57011-0</t>
  </si>
  <si>
    <t>http://www.cmpedu.com/books/book/2063465.htm</t>
  </si>
  <si>
    <t>工程造价管理（第3版）</t>
  </si>
  <si>
    <t>69624</t>
  </si>
  <si>
    <t>林君晓 冯羽生</t>
  </si>
  <si>
    <t>978-7-111-69624-7</t>
  </si>
  <si>
    <t>http://www.cmpedu.com/books/book/5605268.htm</t>
  </si>
  <si>
    <t>46699</t>
  </si>
  <si>
    <t>马楠</t>
  </si>
  <si>
    <t>978-7-111-46699-4</t>
  </si>
  <si>
    <t>http://www.cmpedu.com/books/book/2037400.htm</t>
  </si>
  <si>
    <t>建设工程造价管理（第2版）</t>
  </si>
  <si>
    <t>54870</t>
  </si>
  <si>
    <t>刘允延</t>
  </si>
  <si>
    <t>978-7-111-54870-6</t>
  </si>
  <si>
    <t>http://www.cmpedu.com/books/book/2054872.htm</t>
  </si>
  <si>
    <t>工程造价典型案例分析</t>
  </si>
  <si>
    <t>64067</t>
  </si>
  <si>
    <t>王付宇 汪和平 王治国</t>
  </si>
  <si>
    <t>978-7-111-64067-7</t>
  </si>
  <si>
    <t>http://www.cmpedu.com/books/book/5601816.htm</t>
  </si>
  <si>
    <t>建筑工程碳排放计量</t>
  </si>
  <si>
    <t>70965</t>
  </si>
  <si>
    <t>张孝存 王凤来</t>
  </si>
  <si>
    <t>978-7-111-70965-7</t>
  </si>
  <si>
    <t>http://www.cmpedu.com/books/book/5605892.htm</t>
  </si>
  <si>
    <t>73412</t>
  </si>
  <si>
    <t>建设工程定额原理与实务（第3版）</t>
  </si>
  <si>
    <t>李建峰 等编著</t>
  </si>
  <si>
    <t>978-7-111-73412-3</t>
  </si>
  <si>
    <t>http://www.cmpedu.com/books/book/5607059.htm</t>
  </si>
  <si>
    <t>建筑工程算量计价软件应用实训</t>
  </si>
  <si>
    <t>53206</t>
  </si>
  <si>
    <t>金景慧</t>
  </si>
  <si>
    <t>978-7-111-53206-4</t>
  </si>
  <si>
    <t>http://www.cmpedu.com/books/book/2052986.htm</t>
  </si>
  <si>
    <t>建筑工程计量与计价BIM应用</t>
  </si>
  <si>
    <t>75573</t>
  </si>
  <si>
    <t>杨静  曲秀姝</t>
  </si>
  <si>
    <t>PPT课件、习题答案、教学大纲、操作视频、图样、BIM应用计算书</t>
  </si>
  <si>
    <t>"十四五"时期国家重点出版物出版专项规划项目</t>
  </si>
  <si>
    <t>本书特色：
★名校名师力作，新形态教材，双色印刷。
★教学资源丰富，有电子课件、习题答案、教学大纲、工程案例图样、BIM操作教学视频、BIM应用计算书等资源。
★兼具理论性和实践性，主要内容为工程量清单与BIM应用、建筑工程工程量清单的编制与BIM应用、装饰工程工程量清单的编制与BIM应用、措施项目和其他项目工程量清单的编制与BIM应用、建筑工程计量与支付及BIM全过程造价管理，以理论知识+实践应用的形式编写，例题与理论结合紧密，文字与图表结合，语言简练，信息丰富。</t>
  </si>
  <si>
    <t>978-7-111-75573-9</t>
  </si>
  <si>
    <t>http://www.cmpedu.com/books/book/5608157.htm</t>
  </si>
  <si>
    <t>78960</t>
  </si>
  <si>
    <t>建筑工程计量与计价</t>
  </si>
  <si>
    <t>郝伟</t>
  </si>
  <si>
    <t>大纲、习题答案、模拟考试试卷及答案</t>
  </si>
  <si>
    <t>978-7-111-78960-4</t>
  </si>
  <si>
    <t>http://www.cmpedu.com/books/book/5609897.htm</t>
  </si>
  <si>
    <t>71900</t>
  </si>
  <si>
    <t>曾垂军</t>
  </si>
  <si>
    <t>电子课件、微课视频</t>
  </si>
  <si>
    <t>978-7-111-71900-7</t>
  </si>
  <si>
    <t>http://www.cmpedu.com/books/book/5606364.htm</t>
  </si>
  <si>
    <t>56846</t>
  </si>
  <si>
    <t>978-7-111-56846-9</t>
  </si>
  <si>
    <t>http://www.cmpedu.com/books/book/2063525.htm</t>
  </si>
  <si>
    <t>建筑工程计量与计价（第3版）</t>
  </si>
  <si>
    <t>71979</t>
  </si>
  <si>
    <t>张建平 张宇帆</t>
  </si>
  <si>
    <t>“十三五”国家重点出版物出版规划项目/新形态教材</t>
  </si>
  <si>
    <t>978-7-111-71979-3</t>
  </si>
  <si>
    <t>http://www.cmpedu.com/books/book/5606423.htm</t>
  </si>
  <si>
    <t>建筑工程计量与计价（第2版）</t>
  </si>
  <si>
    <t>46731</t>
  </si>
  <si>
    <t>焦红</t>
  </si>
  <si>
    <t>978-7-111-46731-1</t>
  </si>
  <si>
    <t>http://www.cmpedu.com/books/book/2032027.htm</t>
  </si>
  <si>
    <t>建筑工程计价（第2版）</t>
  </si>
  <si>
    <t>54624</t>
  </si>
  <si>
    <t>李伟</t>
  </si>
  <si>
    <t>978-7-111-54624-5</t>
  </si>
  <si>
    <t>http://www.cmpedu.com/books/book/2054636.htm</t>
  </si>
  <si>
    <t>建设工程计价基础与定额原理</t>
  </si>
  <si>
    <t>52039</t>
  </si>
  <si>
    <t>陶学明</t>
  </si>
  <si>
    <t>978-7-111-52039-9</t>
  </si>
  <si>
    <t>http://www.cmpedu.com/books/book/2051817.htm</t>
  </si>
  <si>
    <t>建筑工程估价</t>
  </si>
  <si>
    <t>68107</t>
  </si>
  <si>
    <t>许程洁</t>
  </si>
  <si>
    <t>978-7-111-68107-6</t>
  </si>
  <si>
    <t>http://www.cmpedu.com/books/book/5604665.htm</t>
  </si>
  <si>
    <t>70940</t>
  </si>
  <si>
    <t>刘钦 方俊 闫瑾</t>
  </si>
  <si>
    <t>978-7-111-70940-4</t>
  </si>
  <si>
    <t>http://www.cmpedu.com/books/book/5605931.htm</t>
  </si>
  <si>
    <t>装配式建筑工程计量与计价</t>
  </si>
  <si>
    <t>66921</t>
  </si>
  <si>
    <t>肖光朋</t>
  </si>
  <si>
    <t>PPT电子课件</t>
  </si>
  <si>
    <t>978-7-111-66921-0</t>
  </si>
  <si>
    <t>http://www.cmpedu.com/books/book/5603633.htm</t>
  </si>
  <si>
    <t>建设工程信息管理（第2版）</t>
  </si>
  <si>
    <t>21839</t>
  </si>
  <si>
    <t>李晓东 张德群</t>
  </si>
  <si>
    <t>978-7-111-21839-5</t>
  </si>
  <si>
    <t>http://www.cmpedu.com/books/book/92300.htm</t>
  </si>
  <si>
    <t>建筑施工</t>
  </si>
  <si>
    <t>72334</t>
  </si>
  <si>
    <t>倪国栋</t>
  </si>
  <si>
    <t>978-7-111-72334-9</t>
  </si>
  <si>
    <t>http://www.cmpedu.com/books/book/5606882.htm</t>
  </si>
  <si>
    <t>建筑施工技术与组织（第2版）</t>
  </si>
  <si>
    <t>72866</t>
  </si>
  <si>
    <t>本书特色：
★本书依据现行的施工规范和标准，图文并茂且系统地介绍了土木建筑主要专业工种工程的施工工艺技术原理与方法，详细阐述了施工组织的基本理论、原则和方法，并以实例讲述了施工组织设计的编制。
★本书文前的“教学建议（学习导言）”给出了“建筑施工技术与组织”课程的性质与任务、课程内容的框架体系和知识要点、课内外教学内容及学时分配、课程特点与教学方法、相关教学资料与网站等，为教师教学提供帮助。
★书中每章前附有学习要点（含知识点、重点、难点），章后附有本章小结及关键概念、习题（含复习思考题和练习题）以及二维码形式的客观题（微信扫描二维码可在线做题，提交后可参看答案）。</t>
  </si>
  <si>
    <t>978-7-111-72866-5</t>
  </si>
  <si>
    <t>http://www.cmpedu.com/books/book/5607001.htm</t>
  </si>
  <si>
    <t>建筑施工组织与管理（第4版）</t>
  </si>
  <si>
    <t>68020</t>
  </si>
  <si>
    <t>978-7-111-68020-8</t>
  </si>
  <si>
    <t>http://www.cmpedu.com/books/book/5604574.htm</t>
  </si>
  <si>
    <t>建筑施工组织设计工作坊——案例教学教程</t>
  </si>
  <si>
    <t>71377</t>
  </si>
  <si>
    <t>吴绍艳 陈文强</t>
  </si>
  <si>
    <t>电子课件、电子课件</t>
  </si>
  <si>
    <t>978-7-111-71377-7</t>
  </si>
  <si>
    <t>http://www.cmpedu.com/books/book/5606208.htm</t>
  </si>
  <si>
    <t>建筑施工企业会计</t>
  </si>
  <si>
    <t>49784</t>
  </si>
  <si>
    <t>吕孝侠</t>
  </si>
  <si>
    <t>978-7-111-49784-4</t>
  </si>
  <si>
    <t>http://www.cmpedu.com/books/book/2045742.htm</t>
  </si>
  <si>
    <t>土木工程计价基础</t>
  </si>
  <si>
    <t>73795</t>
  </si>
  <si>
    <t>魏显峰 李前进</t>
  </si>
  <si>
    <t>978-7-111-73795-7</t>
  </si>
  <si>
    <t>http://www.cmpedu.com/books/book/5607208.htm</t>
  </si>
  <si>
    <t>土木工程概预算（第2版）</t>
  </si>
  <si>
    <t>48075</t>
  </si>
  <si>
    <t>张岩俊</t>
  </si>
  <si>
    <t>978-7-111-48075-4</t>
  </si>
  <si>
    <t>http://www.cmpedu.com/books/book/2039922.htm</t>
  </si>
  <si>
    <t>施工企业会计</t>
  </si>
  <si>
    <t>68780</t>
  </si>
  <si>
    <t>项勇 卢立宇 苏洋杨</t>
  </si>
  <si>
    <t>978-7-111-68780-1</t>
  </si>
  <si>
    <t>http://www.cmpedu.com/books/book/5604813.htm</t>
  </si>
  <si>
    <t>78705</t>
  </si>
  <si>
    <t>施工企业财务管理（第4版）</t>
  </si>
  <si>
    <t>宋晓巍 任凤辉</t>
  </si>
  <si>
    <t>PPT课件、视频、大纲、课后习题参考答案、小程序在线练习题、教学教材体系导图</t>
  </si>
  <si>
    <t>978-7-111-78705-1</t>
  </si>
  <si>
    <t>http://www.cmpedu.com/books/book/5609624.htm</t>
  </si>
  <si>
    <t>资产评估理论与实务</t>
  </si>
  <si>
    <t>33061</t>
  </si>
  <si>
    <t>宋传联</t>
  </si>
  <si>
    <t>978-7-111-33061-5</t>
  </si>
  <si>
    <t>http://www.cmpedu.com/books/book/2064739.htm</t>
  </si>
  <si>
    <t>通用安装工程计量与计价</t>
  </si>
  <si>
    <t>71037</t>
  </si>
  <si>
    <t>冯羽生 林君晓</t>
  </si>
  <si>
    <t>978-7-111-71037-0</t>
  </si>
  <si>
    <t>http://www.cmpedu.com/books/book/5606011.htm</t>
  </si>
  <si>
    <t>75416</t>
  </si>
  <si>
    <t>安装工程计量与计价</t>
  </si>
  <si>
    <t>李杰 曾开发</t>
  </si>
  <si>
    <t>教学课件、二维码、视频、大纲、课后习题解答</t>
  </si>
  <si>
    <t>978-7-111-75416-9</t>
  </si>
  <si>
    <t>http://www.cmpedu.com/books/book/5608174.htm</t>
  </si>
  <si>
    <t>安装工程计量与计价（第3版）</t>
  </si>
  <si>
    <t>70755</t>
  </si>
  <si>
    <t>李海凌 卢永琴</t>
  </si>
  <si>
    <t>电子课件和课后习题答案</t>
  </si>
  <si>
    <t>本书特色：
★以微课的形式增加知识点、重点、难点的讲解视频，手机微信扫描书中二维码可观看相应授课视频。
★章后附有二维码形式的课后习题（客观题），读者可用微信扫描二维码，自行做题，提交后可查看答案。
★依据最新的相关法律、法规和规范，详细完整地介绍了安装工程计量与计价原理及方法。</t>
  </si>
  <si>
    <t>978-7-111-70755-4</t>
  </si>
  <si>
    <t>http://www.cmpedu.com/books/book/5605775.htm</t>
  </si>
  <si>
    <t>68317</t>
  </si>
  <si>
    <t>沈巍</t>
  </si>
  <si>
    <t>978-7-111-68317-9</t>
  </si>
  <si>
    <t>http://www.cmpedu.com/books/book/5604843.htm</t>
  </si>
  <si>
    <t>交通工程计量与计价</t>
  </si>
  <si>
    <t>67947</t>
  </si>
  <si>
    <t>顾伟红 郝伟</t>
  </si>
  <si>
    <t>978-7-111-67947-9</t>
  </si>
  <si>
    <t>http://www.cmpedu.com/books/book/5604720.htm</t>
  </si>
  <si>
    <t>80083</t>
  </si>
  <si>
    <t>建筑安装工程造价与施工组织管理（第4版）</t>
  </si>
  <si>
    <t>陈刚 张泉 李小华</t>
  </si>
  <si>
    <t>978-7-111-80083-5</t>
  </si>
  <si>
    <t>建筑安装工程造价与施工管理（第3版）</t>
  </si>
  <si>
    <t>69296</t>
  </si>
  <si>
    <t>丁云飞</t>
  </si>
  <si>
    <t>978-7-111-69296-6</t>
  </si>
  <si>
    <t>http://www.cmpedu.com/books/book/5605100.htm</t>
  </si>
  <si>
    <t>本科教材&gt;管理学门类&gt;工业工程类</t>
  </si>
  <si>
    <t>工业工程师基础知识培训用书</t>
  </si>
  <si>
    <t>61020</t>
  </si>
  <si>
    <t>鲁建厦</t>
  </si>
  <si>
    <t>978-7-111-61020-5</t>
  </si>
  <si>
    <t>http://www.cmpedu.com/books/book/5529518.htm</t>
  </si>
  <si>
    <t>工业工程基础与实践</t>
  </si>
  <si>
    <t>52264</t>
  </si>
  <si>
    <t>梁迪</t>
  </si>
  <si>
    <t>978-7-111-52264-5</t>
  </si>
  <si>
    <t>http://www.cmpedu.com/books/book/2051942.htm</t>
  </si>
  <si>
    <t>工业工程概论（第3版）</t>
  </si>
  <si>
    <t>67952</t>
  </si>
  <si>
    <t>薛伟 蒋祖华</t>
  </si>
  <si>
    <t>978-7-111-67952-3</t>
  </si>
  <si>
    <t>http://www.cmpedu.com/books/book/5604613.htm</t>
  </si>
  <si>
    <t>基础工业工程（第3版）</t>
  </si>
  <si>
    <t>68483</t>
  </si>
  <si>
    <t>易树平 郭伏</t>
  </si>
  <si>
    <t>电子课件、课后习题答案</t>
  </si>
  <si>
    <t>本书特色：
★“十三五”国家重点出版物出版规划项目，“十二五”普通高等教育本科国家级规划教材，普通高等教育“十一五”国家级规划教材。
★名师经典，畅销多年，广受好评。
★工业工程专业第一品牌！工业工程专业最佳入门书！
★体系完整、案例丰富、图文并茂、易教好学。 
★PPT课件、课后习题答案。
★双色印刷，装帧精美。</t>
  </si>
  <si>
    <t>978-7-111-68483-1</t>
  </si>
  <si>
    <t>http://www.cmpedu.com/books/book/5605212.htm</t>
  </si>
  <si>
    <t>工业工程导论</t>
  </si>
  <si>
    <t>12337</t>
  </si>
  <si>
    <t>罗振璧</t>
  </si>
  <si>
    <t>7-111-12337-9</t>
  </si>
  <si>
    <t>http://www.cmpedu.com/books/book/59800.htm</t>
  </si>
  <si>
    <t>工业工程案例精选</t>
  </si>
  <si>
    <t>65501</t>
  </si>
  <si>
    <t>陈友玲</t>
  </si>
  <si>
    <t>978-7-111-65501-5</t>
  </si>
  <si>
    <t>http://www.cmpedu.com/books/book/5602526.htm</t>
  </si>
  <si>
    <t>79821</t>
  </si>
  <si>
    <t>工业工程专业英语（第3版）</t>
  </si>
  <si>
    <t>周跃进 马力</t>
  </si>
  <si>
    <t>978-7-111-79821-7</t>
  </si>
  <si>
    <t>http://www.cmpedu.com/books/book/5610206.htm</t>
  </si>
  <si>
    <t>人因工程学（第2版）</t>
  </si>
  <si>
    <t>59062</t>
  </si>
  <si>
    <t>郭伏 钱省三</t>
  </si>
  <si>
    <t>本书特色：
★“十二五”普通高等教育本科国家级规划教材/普通高等教育“十一五”国家级规划教材
★“十三五”国家重点出版物出版规划项目
★名师经典，畅销多年，广受好评。
★体系完整、深浅适度、图文并茂、案例丰富。
★慕课、教学大纲、考评方式与标准、学习指南、PPT课件。
★双色印刷，装帧精美！</t>
  </si>
  <si>
    <t>978-7-111-59062-0</t>
  </si>
  <si>
    <t>http://www.cmpedu.com/books/book/2067080.htm</t>
  </si>
  <si>
    <t>离散系统仿真与优化--面向工业工程的应用</t>
  </si>
  <si>
    <t>55090</t>
  </si>
  <si>
    <t>王谦 李波</t>
  </si>
  <si>
    <t>978-7-111-55090-7</t>
  </si>
  <si>
    <t>http://www.cmpedu.com/books/book/2055539.htm</t>
  </si>
  <si>
    <t>生产计划与控制</t>
  </si>
  <si>
    <t>74760</t>
  </si>
  <si>
    <t>尹静 赵林琳</t>
  </si>
  <si>
    <t>PPT课件、教学大纲、习题答案</t>
  </si>
  <si>
    <t>978-7-111-74760-4</t>
  </si>
  <si>
    <t>http://www.cmpedu.com/books/book/5607827.htm</t>
  </si>
  <si>
    <t>72372</t>
  </si>
  <si>
    <t>胡耀光 编著</t>
  </si>
  <si>
    <t>978-7-111-72372-1</t>
  </si>
  <si>
    <t>http://www.cmpedu.com/books/book/5607032.htm</t>
  </si>
  <si>
    <t>生产计划与控制（第2版）</t>
  </si>
  <si>
    <t>34644</t>
  </si>
  <si>
    <t>王丽莉</t>
  </si>
  <si>
    <t>978-7-111-34644-9</t>
  </si>
  <si>
    <t>http://www.cmpedu.com/books/book/169369.htm</t>
  </si>
  <si>
    <t>62522</t>
  </si>
  <si>
    <t>吴爱华 赵馨智</t>
  </si>
  <si>
    <t>978-7-111-62522-3</t>
  </si>
  <si>
    <t>http://www.cmpedu.com/books/book/5600447.htm</t>
  </si>
  <si>
    <t>设施规划（第2版）</t>
  </si>
  <si>
    <t>67366</t>
  </si>
  <si>
    <t>周宏明</t>
  </si>
  <si>
    <t>978-7-111-67366-8</t>
  </si>
  <si>
    <t>http://www.cmpedu.com/books/book/5604292.htm</t>
  </si>
  <si>
    <t>现代设施规划与物流分析（第2版）</t>
  </si>
  <si>
    <t>62596</t>
  </si>
  <si>
    <t>戢守峰</t>
  </si>
  <si>
    <t>978-7-111-62596-4</t>
  </si>
  <si>
    <t>http://www.cmpedu.com/books/book/5600409.htm</t>
  </si>
  <si>
    <t>先进制造系统（第2版）</t>
  </si>
  <si>
    <t>58186</t>
  </si>
  <si>
    <t>戴庆辉 等 编著</t>
  </si>
  <si>
    <t>978-7-111-58186-4</t>
  </si>
  <si>
    <t>http://www.cmpedu.com/books/book/5519585.htm</t>
  </si>
  <si>
    <t>现代制造系统</t>
  </si>
  <si>
    <t>14789</t>
  </si>
  <si>
    <t>罗振璧 朱耀祥</t>
  </si>
  <si>
    <t>7-111-14789-8</t>
  </si>
  <si>
    <t>http://www.cmpedu.com/books/book/61237.htm</t>
  </si>
  <si>
    <t>现代制造质量控制基础</t>
  </si>
  <si>
    <t>52346</t>
  </si>
  <si>
    <t>万军</t>
  </si>
  <si>
    <t>978-7-111-52346-8</t>
  </si>
  <si>
    <t>http://www.cmpedu.com/books/book/2051975.htm</t>
  </si>
  <si>
    <t>质量管理与控制（第2版）</t>
  </si>
  <si>
    <t>34935</t>
  </si>
  <si>
    <t>张凤荣</t>
  </si>
  <si>
    <t>978-7-111-34935-8</t>
  </si>
  <si>
    <t>http://www.cmpedu.com/books/book/169184.htm</t>
  </si>
  <si>
    <t>质量管理与可靠性（第3版）</t>
  </si>
  <si>
    <t>63554</t>
  </si>
  <si>
    <t>苏秦</t>
  </si>
  <si>
    <t>978-7-111-63554-3</t>
  </si>
  <si>
    <t>http://www.cmpedu.com/books/book/5601075.htm</t>
  </si>
  <si>
    <t>本科教材&gt;管理学门类&gt;物流管理与工程类</t>
  </si>
  <si>
    <t>78122</t>
  </si>
  <si>
    <t>智慧物流概论（第2版）</t>
  </si>
  <si>
    <t>魏学将 王猛 张庆英</t>
  </si>
  <si>
    <t>电子课件、教学视频、教学大纲、授课计划、课后练习、智慧课</t>
  </si>
  <si>
    <t>本书特色：
★新形态立体化教材，内容系统全面，可扫码观看视频。
★配套资源丰富：电子课件、教学大纲、授课计划、教学视频。</t>
  </si>
  <si>
    <t>978-7-111-78122-6</t>
  </si>
  <si>
    <t>http://www.cmpedu.com/books/book/5609385.htm</t>
  </si>
  <si>
    <t>智慧港口仿真与优化</t>
  </si>
  <si>
    <t>72302</t>
  </si>
  <si>
    <t>周琛淏</t>
  </si>
  <si>
    <t>978-7-111-72302-8</t>
  </si>
  <si>
    <t>http://www.cmpedu.com/books/book/5606381.htm</t>
  </si>
  <si>
    <t>智慧仓储实务——规划、建设与运营</t>
  </si>
  <si>
    <t>72451</t>
  </si>
  <si>
    <t>操露</t>
  </si>
  <si>
    <t>教学ppt、教学大纲、电子教案、案例视频、习题库及答案、实验指导书、二维码视频</t>
  </si>
  <si>
    <t>978-7-111-72451-3</t>
  </si>
  <si>
    <t>http://www.cmpedu.com/books/book/5606536.htm</t>
  </si>
  <si>
    <t>智慧物流与现代供应链</t>
  </si>
  <si>
    <t>64825</t>
  </si>
  <si>
    <t>施先亮</t>
  </si>
  <si>
    <t>978-7-111-64825-3</t>
  </si>
  <si>
    <t>http://www.cmpedu.com/books/book/5602063.htm</t>
  </si>
  <si>
    <t>智慧物流装备与应用</t>
  </si>
  <si>
    <t>68366</t>
  </si>
  <si>
    <t>王猛 魏学将 张庆英</t>
  </si>
  <si>
    <t>电子课件、教学大纲、授课计划、教学扩展视频和课后练习等教学资源</t>
  </si>
  <si>
    <t>978-7-111-68366-7</t>
  </si>
  <si>
    <t>http://www.cmpedu.com/books/book/5604571.htm</t>
  </si>
  <si>
    <t>73240</t>
  </si>
  <si>
    <t>智慧物流信息技术与应用</t>
  </si>
  <si>
    <t>魏学将 王猛 李文锋 编著</t>
  </si>
  <si>
    <t>电子课件、教学大纲、授课计划、教学扩展视频和课后练习等</t>
  </si>
  <si>
    <t>978-7-111-73240-2</t>
  </si>
  <si>
    <t>http://www.cmpedu.com/books/book/5606898.htm</t>
  </si>
  <si>
    <t>73541</t>
  </si>
  <si>
    <t>供应链大数据：理论、方法与应用</t>
  </si>
  <si>
    <t>代四广 曹玉姣 申红艳 赵学彧</t>
  </si>
  <si>
    <t>教学PPT、教学大纲、电子教案和课后习题答案等</t>
  </si>
  <si>
    <t>978-7-111-73541-0</t>
  </si>
  <si>
    <t>http://www.cmpedu.com/books/book/5607067.htm</t>
  </si>
  <si>
    <t>77549</t>
  </si>
  <si>
    <t>智慧供应链管理</t>
  </si>
  <si>
    <t>浦徐进 张文 程郁琨</t>
  </si>
  <si>
    <t>978-7-111-77549-2</t>
  </si>
  <si>
    <t>http://www.cmpedu.com/books/book/5609223.htm</t>
  </si>
  <si>
    <t>78115</t>
  </si>
  <si>
    <t>数智时代下的供应链管理：理论与实践</t>
  </si>
  <si>
    <t>包兴 肖迪</t>
  </si>
  <si>
    <t>电子课件、习题和试卷</t>
  </si>
  <si>
    <t>978-7-111-78115-8</t>
  </si>
  <si>
    <t>http://www.cmpedu.com/books/book/5609423.htm</t>
  </si>
  <si>
    <t>78821</t>
  </si>
  <si>
    <t>数字化供应链管理</t>
  </si>
  <si>
    <t>苗青 葛洪磊 王菲</t>
  </si>
  <si>
    <t>978-7-111-78821-8</t>
  </si>
  <si>
    <t>http://www.cmpedu.com/books/book/5609739.htm</t>
  </si>
  <si>
    <t>79014</t>
  </si>
  <si>
    <t>物流经济学（第4版）</t>
  </si>
  <si>
    <t>舒辉</t>
  </si>
  <si>
    <t>978-7-111-79014-3</t>
  </si>
  <si>
    <t>http://www.cmpedu.com/books/book/5609874.htm</t>
  </si>
  <si>
    <t>物流服务质量管理：理论及应用</t>
  </si>
  <si>
    <t>68727</t>
  </si>
  <si>
    <t>姜岩</t>
  </si>
  <si>
    <t>978-7-111-68727-6</t>
  </si>
  <si>
    <t>http://www.cmpedu.com/books/book/5604950.htm</t>
  </si>
  <si>
    <t>物流学导论</t>
  </si>
  <si>
    <t>47438</t>
  </si>
  <si>
    <t>郑凯 田源</t>
  </si>
  <si>
    <t>978-7-111-47438-8</t>
  </si>
  <si>
    <t>http://www.cmpedu.com/books/book/2049581.htm</t>
  </si>
  <si>
    <t>物流管理概论（第3版）</t>
  </si>
  <si>
    <t>57097</t>
  </si>
  <si>
    <t>田源</t>
  </si>
  <si>
    <t>978-7-111-57097-4</t>
  </si>
  <si>
    <t>http://www.cmpedu.com/books/book/2063861.htm</t>
  </si>
  <si>
    <t>物流管理概论（第2版）</t>
  </si>
  <si>
    <t>72711</t>
  </si>
  <si>
    <t>王勇</t>
  </si>
  <si>
    <t>978-7-111-72711-8</t>
  </si>
  <si>
    <t>http://www.cmpedu.com/books/book/5606711.htm</t>
  </si>
  <si>
    <t>物流学（第2版）</t>
  </si>
  <si>
    <t>72602</t>
  </si>
  <si>
    <t>978-7-111-72602-9</t>
  </si>
  <si>
    <t>http://www.cmpedu.com/books/book/5606610.htm</t>
  </si>
  <si>
    <t>现代物流学</t>
  </si>
  <si>
    <t>70599</t>
  </si>
  <si>
    <t>刘利民，李秋正 编著</t>
  </si>
  <si>
    <t>978-7-111-70599-4</t>
  </si>
  <si>
    <t>http://www.cmpedu.com/books/book/5605569.htm</t>
  </si>
  <si>
    <t>73442</t>
  </si>
  <si>
    <t>初良勇</t>
  </si>
  <si>
    <t>978-7-111-73442-0</t>
  </si>
  <si>
    <t>http://www.cmpedu.com/books/book/5607198.htm</t>
  </si>
  <si>
    <t>物流英语</t>
  </si>
  <si>
    <t>22743</t>
  </si>
  <si>
    <t>王雅璨</t>
  </si>
  <si>
    <t>978-7-111-22743-4</t>
  </si>
  <si>
    <t>http://www.cmpedu.com/books/book/5519921.htm</t>
  </si>
  <si>
    <t>物流专业英语（第2版）</t>
  </si>
  <si>
    <t>58648</t>
  </si>
  <si>
    <t>周晓晔 徐剑</t>
  </si>
  <si>
    <t>978-7-111-58648-7</t>
  </si>
  <si>
    <t>http://www.cmpedu.com/books/book/2065644.htm</t>
  </si>
  <si>
    <t>采购与供应管理</t>
  </si>
  <si>
    <t>61101</t>
  </si>
  <si>
    <t>徐杰</t>
  </si>
  <si>
    <t>978-7-111-61101-1</t>
  </si>
  <si>
    <t>http://www.cmpedu.com/books/book/5542026.htm</t>
  </si>
  <si>
    <t>采购与供应管理（原书第15版）</t>
  </si>
  <si>
    <t>63694</t>
  </si>
  <si>
    <t>[加]P.弗雷泽·约翰逊（P.Fraser Johnson）等</t>
  </si>
  <si>
    <t>978-7-111-63694-6</t>
  </si>
  <si>
    <t>http://www.cmpedu.com/books/book/5601271.htm</t>
  </si>
  <si>
    <t>采购与供应中的合同与关系管理</t>
  </si>
  <si>
    <t>46970</t>
  </si>
  <si>
    <t>[英]CIPS著</t>
  </si>
  <si>
    <t>978-7-111-46970-4</t>
  </si>
  <si>
    <t>http://www.cmpedu.com/books/book/2036167.htm</t>
  </si>
  <si>
    <t>采购与供应管理（第2版）</t>
  </si>
  <si>
    <t>52868</t>
  </si>
  <si>
    <t>骆建文</t>
  </si>
  <si>
    <t>978-7-111-52868-5</t>
  </si>
  <si>
    <t>http://www.cmpedu.com/books/book/2063421.htm</t>
  </si>
  <si>
    <t>全球采购与供应管理</t>
  </si>
  <si>
    <t>63086</t>
  </si>
  <si>
    <t>徐天舒 刘碧玉 编著</t>
  </si>
  <si>
    <t>978-7-111-63086-9</t>
  </si>
  <si>
    <t>http://www.cmpedu.com/books/book/5600495.htm</t>
  </si>
  <si>
    <t>采购管理</t>
  </si>
  <si>
    <t>48912</t>
  </si>
  <si>
    <t>978-7-111-48912-2</t>
  </si>
  <si>
    <t>http://www.cmpedu.com/books/book/2065255.htm</t>
  </si>
  <si>
    <t>采购管理（第4版）</t>
  </si>
  <si>
    <t>69338</t>
  </si>
  <si>
    <t>徐杰 卞文良</t>
  </si>
  <si>
    <t>本书特色：
★体系实用，逻辑清晰，深度适当、言语简练。
★首创“采购管理”教材课堂问答式教材体例。
★百余所国内高校采用的权威教材。
★PPT课件、电子教案、教学大纲、教学建议、补充案例分析案、模拟试题等教学资源。
★双色印刷，版面美观、重点更加突出。</t>
  </si>
  <si>
    <t>978-7-111-69338-3</t>
  </si>
  <si>
    <t>http://www.cmpedu.com/books/book/5605127.htm</t>
  </si>
  <si>
    <t>采购管理实务</t>
  </si>
  <si>
    <t>43024</t>
  </si>
  <si>
    <t>钱芝网</t>
  </si>
  <si>
    <t>978-7-111-43024-7</t>
  </si>
  <si>
    <t>http://www.cmpedu.com/books/book/2022116.htm</t>
  </si>
  <si>
    <t>64096</t>
  </si>
  <si>
    <t>李圣状 乔良 戚光远</t>
  </si>
  <si>
    <t>978-7-111-64096-7</t>
  </si>
  <si>
    <t>http://www.cmpedu.com/books/book/5601161.htm</t>
  </si>
  <si>
    <t>物流采购管理</t>
  </si>
  <si>
    <t>53166</t>
  </si>
  <si>
    <t>戴小廷</t>
  </si>
  <si>
    <t>978-7-111-53166-1</t>
  </si>
  <si>
    <t>http://www.cmpedu.com/books/book/2052892.htm</t>
  </si>
  <si>
    <t>仓储管理（第3版）</t>
  </si>
  <si>
    <t>50943</t>
  </si>
  <si>
    <t>978-7-111-50943-1</t>
  </si>
  <si>
    <t>http://www.cmpedu.com/books/book/2049485.htm</t>
  </si>
  <si>
    <t>现代库存管理：模型、算法与Python实现</t>
  </si>
  <si>
    <t>74614</t>
  </si>
  <si>
    <t>杨超林 葛冬冬</t>
  </si>
  <si>
    <t>PPT课件、源代码、数据</t>
  </si>
  <si>
    <t>978-7-111-74614-0</t>
  </si>
  <si>
    <t>http://www.cmpedu.com/books/book/5607771.htm</t>
  </si>
  <si>
    <t>仓储管理与库存控制</t>
  </si>
  <si>
    <t>69803</t>
  </si>
  <si>
    <t>李滢棠</t>
  </si>
  <si>
    <t>教案大纲、习题解答、电子课件</t>
  </si>
  <si>
    <t>978-7-111-69803-6</t>
  </si>
  <si>
    <t>http://www.cmpedu.com/books/book/5605287.htm</t>
  </si>
  <si>
    <t>74645</t>
  </si>
  <si>
    <t>仓储与配送管理（第2版）</t>
  </si>
  <si>
    <t>贾春玉 刘富成 钟耀广</t>
  </si>
  <si>
    <t>978-7-111-74645-4</t>
  </si>
  <si>
    <t>http://www.cmpedu.com/books/book/5607761.htm</t>
  </si>
  <si>
    <t>现代仓储与配送管理：基于仓配一体化</t>
  </si>
  <si>
    <t>64443</t>
  </si>
  <si>
    <t>刘常宝</t>
  </si>
  <si>
    <t>978-7-111-64443-9</t>
  </si>
  <si>
    <t>http://www.cmpedu.com/books/book/5601781.htm</t>
  </si>
  <si>
    <t>78689</t>
  </si>
  <si>
    <t>冷链物流</t>
  </si>
  <si>
    <t>甘俊伟</t>
  </si>
  <si>
    <t>教学课件、教学大纲、课后习题答案</t>
  </si>
  <si>
    <t>978-7-111-78689-4</t>
  </si>
  <si>
    <t>http://www.cmpedu.com/books/book/5609803.htm</t>
  </si>
  <si>
    <t>76929</t>
  </si>
  <si>
    <t>李军涛 梁贺君</t>
  </si>
  <si>
    <t>978-7-111-76929-3</t>
  </si>
  <si>
    <t>http://www.cmpedu.com/books/book/5608846.htm</t>
  </si>
  <si>
    <t>73863</t>
  </si>
  <si>
    <t>冷链物流管理（第2版）</t>
  </si>
  <si>
    <t>汪利虹 冷凯君</t>
  </si>
  <si>
    <t>978-7-111-73863-3</t>
  </si>
  <si>
    <t>http://www.cmpedu.com/books/book/5607419.htm</t>
  </si>
  <si>
    <t>77226</t>
  </si>
  <si>
    <t>冷链供应链管理</t>
  </si>
  <si>
    <t>王婷 李义猛</t>
  </si>
  <si>
    <t>978-7-111-77226-2</t>
  </si>
  <si>
    <t>http://www.cmpedu.com/books/book/5609122.htm</t>
  </si>
  <si>
    <t>物流与供应链管理</t>
  </si>
  <si>
    <t>40441</t>
  </si>
  <si>
    <t>顾穗珊</t>
  </si>
  <si>
    <t>978-7-111-40441-5</t>
  </si>
  <si>
    <t>http://www.cmpedu.com/books/book/2018078.htm</t>
  </si>
  <si>
    <t>物流与供应链管理——新商业·新链接·新物流（第2版）</t>
  </si>
  <si>
    <t>72835</t>
  </si>
  <si>
    <t>朱传波</t>
  </si>
  <si>
    <t>978-7-111-72835-1</t>
  </si>
  <si>
    <t>http://www.cmpedu.com/books/book/5606803.htm</t>
  </si>
  <si>
    <t>79806</t>
  </si>
  <si>
    <t>供应链规划与设计</t>
  </si>
  <si>
    <r>
      <rPr>
        <sz val="11"/>
        <color rgb="FF000000"/>
        <rFont val="宋体"/>
        <charset val="134"/>
      </rPr>
      <t>张广胜</t>
    </r>
    <r>
      <rPr>
        <sz val="11"/>
        <color rgb="FF000000"/>
        <rFont val="宋体"/>
        <charset val="0"/>
      </rPr>
      <t xml:space="preserve"> </t>
    </r>
    <r>
      <rPr>
        <sz val="11"/>
        <color rgb="FF000000"/>
        <rFont val="宋体"/>
        <charset val="134"/>
      </rPr>
      <t>张兆民</t>
    </r>
  </si>
  <si>
    <t>978-7-111-79806-4</t>
  </si>
  <si>
    <t>http://www.cmpedu.com/books/book/5610129.htm</t>
  </si>
  <si>
    <t>79800</t>
  </si>
  <si>
    <t>供应链管理</t>
  </si>
  <si>
    <t>赵林度 王海燕</t>
  </si>
  <si>
    <t>978-7-111-79800-2</t>
  </si>
  <si>
    <t>http://www.cmpedu.com/books/book/5610158.htm</t>
  </si>
  <si>
    <t>77717</t>
  </si>
  <si>
    <t>霍宝锋</t>
  </si>
  <si>
    <t>978-7-111-77717-5</t>
  </si>
  <si>
    <t>http://www.cmpedu.com/books/book/5609237.htm</t>
  </si>
  <si>
    <t>72789</t>
  </si>
  <si>
    <t>杨建华 王为人</t>
  </si>
  <si>
    <t>978-7-111-72789-7</t>
  </si>
  <si>
    <t>http://www.cmpedu.com/books/book/5606810.htm</t>
  </si>
  <si>
    <t>72538</t>
  </si>
  <si>
    <t>978-7-111-72538-1</t>
  </si>
  <si>
    <t>http://www.cmpedu.com/books/book/5606537.htm</t>
  </si>
  <si>
    <t>供应链管理（第2版修订版）</t>
  </si>
  <si>
    <t>66934</t>
  </si>
  <si>
    <t>王叶峰</t>
  </si>
  <si>
    <t>978-7-111-66934-0</t>
  </si>
  <si>
    <t>http://www.cmpedu.com/books/book/5603588.htm</t>
  </si>
  <si>
    <t>77992</t>
  </si>
  <si>
    <t>供应链管理（第7版）</t>
  </si>
  <si>
    <t>马士华 关旭</t>
  </si>
  <si>
    <t>第二届全国教材建设奖</t>
  </si>
  <si>
    <t>本书特色：
★中国物流学会副会长、华中科技大学马士华教授倾力之作《供应链管理》第6版，高校师生和实践者的必备读物。</t>
  </si>
  <si>
    <t>978-7-111-77992-6</t>
  </si>
  <si>
    <t>http://www.cmpedu.com/books/book/5609340.htm</t>
  </si>
  <si>
    <t>供应链管理（第3版）</t>
  </si>
  <si>
    <t>53185</t>
  </si>
  <si>
    <t>本书特色：
★国家级规划教材、北京市精品教材。
★国内百余所高校采用，被誉为供应链管理“体系最完善的教材之一”。
★权威作者，物流标准术语制定人之一。
★体系严谨、内容丰富，理论和实践分配得当，特别适合普通高等教育。
★配有PPT课件。
★双色印刷，版面美观、重点更加突出。</t>
  </si>
  <si>
    <t>978-7-111-53185-2</t>
  </si>
  <si>
    <t>http://www.cmpedu.com/books/book/2063416.htm</t>
  </si>
  <si>
    <t>18207</t>
  </si>
  <si>
    <t>邵晓峰 张存禄</t>
  </si>
  <si>
    <t>7-111-18207-3/F.2909课</t>
  </si>
  <si>
    <t>http://www.cmpedu.com/books/book/56917.htm</t>
  </si>
  <si>
    <t>供应链管理：理论与实践</t>
  </si>
  <si>
    <t>33657</t>
  </si>
  <si>
    <t>包兴</t>
  </si>
  <si>
    <t>978-7-111-33657-0</t>
  </si>
  <si>
    <t>http://www.cmpedu.com/books/book/169214.htm</t>
  </si>
  <si>
    <t>供应链管理：理论、方法与实训</t>
  </si>
  <si>
    <t>71343</t>
  </si>
  <si>
    <t>杜文意 靳荣利</t>
  </si>
  <si>
    <t>978-7-111-71343-2</t>
  </si>
  <si>
    <t>http://www.cmpedu.com/books/book/5606120.htm</t>
  </si>
  <si>
    <t>供应链与物流管理</t>
  </si>
  <si>
    <t>23927</t>
  </si>
  <si>
    <t>郭士正 卢震</t>
  </si>
  <si>
    <t>978-7-111-23927-7</t>
  </si>
  <si>
    <t>http://www.cmpedu.com/books/book/59211.htm</t>
  </si>
  <si>
    <t>供应链物流管理（英文版·原书第5版）</t>
  </si>
  <si>
    <t>69934</t>
  </si>
  <si>
    <t>[美]唐纳德·J. 鲍尔索克斯（Donald J. Bowersox）等</t>
  </si>
  <si>
    <t>978-7-111-69934-7</t>
  </si>
  <si>
    <t>http://www.cmpedu.com/books/book/5605351.htm</t>
  </si>
  <si>
    <t>供应链物流管理（原书第5版）</t>
  </si>
  <si>
    <t>69028</t>
  </si>
  <si>
    <t>[美]唐纳德·J. 鲍尔索克斯(Donald J. Bowersox) 等</t>
  </si>
  <si>
    <t>978-7-111-69028-3</t>
  </si>
  <si>
    <t>http://www.cmpedu.com/books/book/5604904.htm</t>
  </si>
  <si>
    <t>国际航运经济概论</t>
  </si>
  <si>
    <t>54245</t>
  </si>
  <si>
    <t>唐宋元</t>
  </si>
  <si>
    <t>978-7-111-54245-2</t>
  </si>
  <si>
    <t>http://www.cmpedu.com/books/book/2054019.htm</t>
  </si>
  <si>
    <t>港口物流</t>
  </si>
  <si>
    <t>65627</t>
  </si>
  <si>
    <t>易燕 袁炎清</t>
  </si>
  <si>
    <t>978-7-111-65627-2</t>
  </si>
  <si>
    <t>http://www.cmpedu.com/books/book/5602464.htm</t>
  </si>
  <si>
    <t>73791</t>
  </si>
  <si>
    <t>港口物流（第3版）</t>
  </si>
  <si>
    <t>王斌义</t>
  </si>
  <si>
    <t>978-7-111-73791-9</t>
  </si>
  <si>
    <t>http://www.cmpedu.com/books/book/5607221.htm</t>
  </si>
  <si>
    <t>国际物流</t>
  </si>
  <si>
    <t>69718</t>
  </si>
  <si>
    <t>张如云</t>
  </si>
  <si>
    <t>PPT 课件、教学大纲、课后习题答案、微课视</t>
  </si>
  <si>
    <t>978-7-111-69718-3</t>
  </si>
  <si>
    <t>http://www.cmpedu.com/books/book/5605357.htm</t>
  </si>
  <si>
    <t>77306</t>
  </si>
  <si>
    <t>国际物流学（第2版）</t>
  </si>
  <si>
    <t>张良卫</t>
  </si>
  <si>
    <t>978-7-111-77306-1</t>
  </si>
  <si>
    <t>http://www.cmpedu.com/books/book/5609120.htm</t>
  </si>
  <si>
    <t>国际物流管理（第4版）</t>
  </si>
  <si>
    <t>76635</t>
  </si>
  <si>
    <t>逯宇铎 苏振东</t>
  </si>
  <si>
    <t>PPT课件、习题答案、教学大纲</t>
  </si>
  <si>
    <r>
      <rPr>
        <sz val="11"/>
        <color rgb="FF000000"/>
        <rFont val="宋体"/>
        <charset val="134"/>
      </rPr>
      <t>辽宁省</t>
    </r>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普通高等教育本科省级规划教材</t>
    </r>
  </si>
  <si>
    <t>978-7-111-76635-3</t>
  </si>
  <si>
    <t>http://www.cmpedu.com/books/book/5608875.htm</t>
  </si>
  <si>
    <t>国际物流管理</t>
  </si>
  <si>
    <t>48452</t>
  </si>
  <si>
    <t>许良 赵小鹏 宋新</t>
  </si>
  <si>
    <t>978-7-111-48452-3</t>
  </si>
  <si>
    <t>http://www.cmpedu.com/books/book/2040255.htm</t>
  </si>
  <si>
    <t>物流安全</t>
  </si>
  <si>
    <t>33296</t>
  </si>
  <si>
    <t>沈斐敏</t>
  </si>
  <si>
    <t>978-7-111-33296-1</t>
  </si>
  <si>
    <t>http://www.cmpedu.com/books/book/169285.htm</t>
  </si>
  <si>
    <t>物流成本管理（第4版）</t>
  </si>
  <si>
    <t>70643</t>
  </si>
  <si>
    <t>易华 李伊松</t>
  </si>
  <si>
    <t>978-7-111-70643-4</t>
  </si>
  <si>
    <t>http://www.cmpedu.com/books/book/5605845.htm</t>
  </si>
  <si>
    <t>79970</t>
  </si>
  <si>
    <t>物流工程学</t>
  </si>
  <si>
    <t>陈汝斌 张保成</t>
  </si>
  <si>
    <t>国家级一流本科专业建设系列教材</t>
  </si>
  <si>
    <t>978-7-111-79970-2</t>
  </si>
  <si>
    <t>http://www.cmpedu.com/books/book/5610557.htm</t>
  </si>
  <si>
    <t>物流工程（第2版）</t>
  </si>
  <si>
    <t>67367</t>
  </si>
  <si>
    <t>齐二石 方庆琯 霍艳芳</t>
  </si>
  <si>
    <t>978-7-111-67367-5</t>
  </si>
  <si>
    <t>http://www.cmpedu.com/books/book/5604314.htm</t>
  </si>
  <si>
    <t>逆向物流管理</t>
  </si>
  <si>
    <t>64868</t>
  </si>
  <si>
    <t>田源 编著</t>
  </si>
  <si>
    <t>978-7-111-64868-0</t>
  </si>
  <si>
    <t>http://www.cmpedu.com/books/book/5602006.htm</t>
  </si>
  <si>
    <t>物流信息管理（第2版）</t>
  </si>
  <si>
    <t>67633</t>
  </si>
  <si>
    <t>林自葵 刘建生 编著</t>
  </si>
  <si>
    <t>978-7-111-67633-1</t>
  </si>
  <si>
    <t>http://www.cmpedu.com/books/book/5604371.htm</t>
  </si>
  <si>
    <t>物流信息技术与信息系统</t>
  </si>
  <si>
    <t>67000</t>
  </si>
  <si>
    <t>978-7-111-67000-1</t>
  </si>
  <si>
    <t>http://www.cmpedu.com/books/book/5603605.htm</t>
  </si>
  <si>
    <t>75100</t>
  </si>
  <si>
    <t>物流管理信息系统（第2版）</t>
  </si>
  <si>
    <t>王道平 李明芳</t>
  </si>
  <si>
    <t>电子教案</t>
  </si>
  <si>
    <t>978-7-111-75100-7</t>
  </si>
  <si>
    <t>http://www.cmpedu.com/books/book/5607853.htm</t>
  </si>
  <si>
    <t>物流信息系统（第2版）</t>
  </si>
  <si>
    <t>66645</t>
  </si>
  <si>
    <t>冯耕中 吴勇 石晓梅</t>
  </si>
  <si>
    <t>978-7-111-66645-5</t>
  </si>
  <si>
    <t>http://www.cmpedu.com/books/book/5603595.htm</t>
  </si>
  <si>
    <t>现代物流信息管理与技术（第2版）</t>
  </si>
  <si>
    <t>70071</t>
  </si>
  <si>
    <t>郑少峰 张春英</t>
  </si>
  <si>
    <t>PPT、物流软件、教学大纲、授课计划、教学视频和课后习题</t>
  </si>
  <si>
    <t>978-7-111-70071-5</t>
  </si>
  <si>
    <t>http://www.cmpedu.com/books/book/5605398.htm</t>
  </si>
  <si>
    <t>79944</t>
  </si>
  <si>
    <t>现代物流管理概论（第2版）</t>
  </si>
  <si>
    <t>胡海清</t>
  </si>
  <si>
    <t>978-7-111-79944-3</t>
  </si>
  <si>
    <t>http://www.cmpedu.com/books/book/5610237.htm</t>
  </si>
  <si>
    <t>现代物流设施与规划（第3版）</t>
  </si>
  <si>
    <t>59698</t>
  </si>
  <si>
    <t>方庆琯</t>
  </si>
  <si>
    <t>978-7-111-59698-1</t>
  </si>
  <si>
    <t>http://www.cmpedu.com/books/book/2066921.htm</t>
  </si>
  <si>
    <t>物流系统规划与设计：理论与方法（第2版）</t>
  </si>
  <si>
    <t>71265</t>
  </si>
  <si>
    <t>王术峰 编著</t>
  </si>
  <si>
    <t>978-7-111-71265-7</t>
  </si>
  <si>
    <t>http://www.cmpedu.com/books/book/5606205.htm</t>
  </si>
  <si>
    <t>73667</t>
  </si>
  <si>
    <t>物流系统规划与设计（第2版）</t>
  </si>
  <si>
    <t>陈德良</t>
  </si>
  <si>
    <t>978-7-111-73667-7</t>
  </si>
  <si>
    <t>http://www.cmpedu.com/books/book/5607163.htm</t>
  </si>
  <si>
    <t>物流系统建模与仿真</t>
  </si>
  <si>
    <t>60324</t>
  </si>
  <si>
    <t>鲁晓春 黄帝 编著</t>
  </si>
  <si>
    <t>978-7-111-60324-5</t>
  </si>
  <si>
    <t>http://www.cmpedu.com/books/book/5519671.htm</t>
  </si>
  <si>
    <t>78458</t>
  </si>
  <si>
    <t>物流系统建模与仿真实用教程：基于FlexSim中文版</t>
  </si>
  <si>
    <t>马向国 刘同娟 李天硕</t>
  </si>
  <si>
    <t>电子课件、案例模型文件</t>
  </si>
  <si>
    <t>978-7-111-78458-6</t>
  </si>
  <si>
    <t>http://www.cmpedu.com/books/book/5609559.htm</t>
  </si>
  <si>
    <t>配送管理（第3版）</t>
  </si>
  <si>
    <t>53136</t>
  </si>
  <si>
    <t>汝宜红 宋伯慧</t>
  </si>
  <si>
    <t>978-7-111-53136-4</t>
  </si>
  <si>
    <t>http://www.cmpedu.com/books/book/2052882.htm</t>
  </si>
  <si>
    <t>79214</t>
  </si>
  <si>
    <t>运输管理（第4版）</t>
  </si>
  <si>
    <t>梁金萍    齐云英</t>
  </si>
  <si>
    <t>课件、教学大纲、微课视频、试题及答案</t>
  </si>
  <si>
    <t>978-7-111-79214-7</t>
  </si>
  <si>
    <t>http://www.cmpedu.com/books/book/5610024.htm</t>
  </si>
  <si>
    <t>运输管理（第2版）</t>
  </si>
  <si>
    <t>73188</t>
  </si>
  <si>
    <t>王术峰</t>
  </si>
  <si>
    <t>978-7-111-73188-7</t>
  </si>
  <si>
    <t>http://www.cmpedu.com/books/book/5606856.htm</t>
  </si>
  <si>
    <t>74504</t>
  </si>
  <si>
    <t>物流配送中心规划与设计（第5版）</t>
  </si>
  <si>
    <t>贾争现 冯丽帆</t>
  </si>
  <si>
    <t>978-7-111-74504-4</t>
  </si>
  <si>
    <t>http://www.cmpedu.com/books/book/5607480.htm</t>
  </si>
  <si>
    <t>现代物流装备</t>
  </si>
  <si>
    <t>67671</t>
  </si>
  <si>
    <t>张振华 贾淑娟 顾九春</t>
  </si>
  <si>
    <t>PPT</t>
  </si>
  <si>
    <t>978-7-111-67671-3</t>
  </si>
  <si>
    <t>http://www.cmpedu.com/books/book/5604376.htm</t>
  </si>
  <si>
    <t>75290</t>
  </si>
  <si>
    <t>物流技术与装备（第2版）</t>
  </si>
  <si>
    <t>刘翠翠 吴霞</t>
  </si>
  <si>
    <t>978-7-111-75290-5</t>
  </si>
  <si>
    <t>http://www.cmpedu.com/books/book/5607912.htm</t>
  </si>
  <si>
    <t>企业物流管理（第2版）</t>
  </si>
  <si>
    <t>34344</t>
  </si>
  <si>
    <t>赵启兰</t>
  </si>
  <si>
    <t>978-7-111-34344-8</t>
  </si>
  <si>
    <t>http://www.cmpedu.com/books/book/2063214.htm</t>
  </si>
  <si>
    <t>商品学概论（第2版）</t>
  </si>
  <si>
    <t>51495</t>
  </si>
  <si>
    <t>978-7-111-51495-4</t>
  </si>
  <si>
    <t>http://www.cmpedu.com/books/book/2051026.htm</t>
  </si>
  <si>
    <t>79513</t>
  </si>
  <si>
    <t>商品学（第3版）</t>
  </si>
  <si>
    <t>陈文汉</t>
  </si>
  <si>
    <t>978-7-111-79513-1</t>
  </si>
  <si>
    <t>http://www.cmpedu.com/books/book/5610110.htm</t>
  </si>
  <si>
    <t>本科教材&gt;管理学门类&gt;电子商务类</t>
  </si>
  <si>
    <t>78015</t>
  </si>
  <si>
    <t>跨境电商概论（第3版）</t>
  </si>
  <si>
    <t>袁平 周志丹</t>
  </si>
  <si>
    <t>978-7-111-78015-1</t>
  </si>
  <si>
    <t>http://www.cmpedu.com/books/book/5609288.htm</t>
  </si>
  <si>
    <t>74933</t>
  </si>
  <si>
    <t>跨境电子商务概论（第2版）</t>
  </si>
  <si>
    <t>张夏恒</t>
  </si>
  <si>
    <t>978-7-111-74933-2</t>
  </si>
  <si>
    <t>http://www.cmpedu.com/books/book/5607769.htm</t>
  </si>
  <si>
    <t>跨境电子商务</t>
  </si>
  <si>
    <t>66717</t>
  </si>
  <si>
    <t>逯宇铎 陈璇</t>
  </si>
  <si>
    <t>978-7-111-66717-9</t>
  </si>
  <si>
    <t>http://www.cmpedu.com/books/book/5603609.htm</t>
  </si>
  <si>
    <t>58709</t>
  </si>
  <si>
    <t>韩小蕊</t>
  </si>
  <si>
    <t>978-7-111-58709-5</t>
  </si>
  <si>
    <t>http://www.cmpedu.com/books/book/2065423.htm</t>
  </si>
  <si>
    <t>63776</t>
  </si>
  <si>
    <t>978-7-111-63776-9</t>
  </si>
  <si>
    <t>http://www.cmpedu.com/books/book/5601719.htm</t>
  </si>
  <si>
    <t>跨境电子商务案例</t>
  </si>
  <si>
    <t>63775</t>
  </si>
  <si>
    <t>逯宇铎 陈璇 孙速超</t>
  </si>
  <si>
    <t>978-7-111-63775-2</t>
  </si>
  <si>
    <t>http://www.cmpedu.com/books/book/5601723.htm</t>
  </si>
  <si>
    <t>跨境电子商务理论与实务（第2版）</t>
  </si>
  <si>
    <t>68118</t>
  </si>
  <si>
    <t>常广庶</t>
  </si>
  <si>
    <t>978-7-111-68118-2</t>
  </si>
  <si>
    <t>http://www.cmpedu.com/books/book/5604788.htm</t>
  </si>
  <si>
    <t>跨境电商物流</t>
  </si>
  <si>
    <t>70236</t>
  </si>
  <si>
    <t>陈璇 韩雪</t>
  </si>
  <si>
    <t>978-7-111-70236-8</t>
  </si>
  <si>
    <t>http://www.cmpedu.com/books/book/5605561.htm</t>
  </si>
  <si>
    <t>网络直播运营实务</t>
  </si>
  <si>
    <t>74179</t>
  </si>
  <si>
    <t>杨漾 张浩淼 张宏宇</t>
  </si>
  <si>
    <t>978-7-111-74179-4</t>
  </si>
  <si>
    <t>http://www.cmpedu.com/books/book/5607327.htm</t>
  </si>
  <si>
    <t>电子商务（第3版）</t>
  </si>
  <si>
    <t>75059</t>
  </si>
  <si>
    <t>谈晓勇 任永梅</t>
  </si>
  <si>
    <t>二维码、大纲、PPT、思考题答案、模拟套题答案、视频、实验指引</t>
  </si>
  <si>
    <t>978-7-111-75059-8</t>
  </si>
  <si>
    <t>http://www.cmpedu.com/books/book/5607737.htm</t>
  </si>
  <si>
    <t>电子商务概论</t>
  </si>
  <si>
    <t>70196</t>
  </si>
  <si>
    <t>江雨燕 高毅斌</t>
  </si>
  <si>
    <t>978-7-111-70196-5</t>
  </si>
  <si>
    <t>http://www.cmpedu.com/books/book/5605551.htm</t>
  </si>
  <si>
    <t>69606</t>
  </si>
  <si>
    <t>赵红 宿恺</t>
  </si>
  <si>
    <t>978-7-111-69606-3</t>
  </si>
  <si>
    <t>http://www.cmpedu.com/books/book/5605120.htm</t>
  </si>
  <si>
    <t>电子商务概论（第3版）</t>
  </si>
  <si>
    <t>76556</t>
  </si>
  <si>
    <t>范云芝 魏文姬</t>
  </si>
  <si>
    <t>教学课件、教学大纲、电子教案、习题答案、模拟试卷</t>
  </si>
  <si>
    <t>978-7-111-76556-1</t>
  </si>
  <si>
    <t>http://www.cmpedu.com/books/book/5608620.htm</t>
  </si>
  <si>
    <t>电子商务概论（第2版）</t>
  </si>
  <si>
    <t>72995</t>
  </si>
  <si>
    <t>鲜军</t>
  </si>
  <si>
    <t>978-7-111-72995-2</t>
  </si>
  <si>
    <t>http://www.cmpedu.com/books/book/5606848.htm</t>
  </si>
  <si>
    <t>71823</t>
  </si>
  <si>
    <t>张淑琴</t>
  </si>
  <si>
    <t>978-7-111-71823-9</t>
  </si>
  <si>
    <t>http://www.cmpedu.com/books/book/5606390.htm</t>
  </si>
  <si>
    <t>58801</t>
  </si>
  <si>
    <t>高功步</t>
  </si>
  <si>
    <t>978-7-111-58801-6</t>
  </si>
  <si>
    <t>http://www.cmpedu.com/books/book/2066068.htm</t>
  </si>
  <si>
    <t>79527</t>
  </si>
  <si>
    <t>电子商务：平台视角</t>
  </si>
  <si>
    <t>江毅</t>
  </si>
  <si>
    <t>978-7-111-79527-8</t>
  </si>
  <si>
    <t>http://www.cmpedu.com/books/book/5610027.htm</t>
  </si>
  <si>
    <t>电子商务：商业模式、战略与运营</t>
  </si>
  <si>
    <t>76790</t>
  </si>
  <si>
    <t>杨雪</t>
  </si>
  <si>
    <t>978-7-111-76790-9</t>
  </si>
  <si>
    <t>http://www.cmpedu.com/books/book/5608827.htm</t>
  </si>
  <si>
    <t>电子商务（原书第12版）</t>
  </si>
  <si>
    <t>63716</t>
  </si>
  <si>
    <t>[美] 加里·P.施奈德（Gary P. Schneider）等</t>
  </si>
  <si>
    <t>978-7-111-63716-5</t>
  </si>
  <si>
    <t>http://www.cmpedu.com/books/book/5601158.htm</t>
  </si>
  <si>
    <t>电子商务案例分析</t>
  </si>
  <si>
    <t>46967</t>
  </si>
  <si>
    <t>赵冬梅</t>
  </si>
  <si>
    <t>978-7-111-46967-4</t>
  </si>
  <si>
    <t>http://www.cmpedu.com/books/book/2063417.htm</t>
  </si>
  <si>
    <t>电子商务安全（第2版）</t>
  </si>
  <si>
    <t>67325</t>
  </si>
  <si>
    <t>朱建明 王秀利 李洋</t>
  </si>
  <si>
    <t>978-7-111-67325-5</t>
  </si>
  <si>
    <t>http://www.cmpedu.com/books/book/5604112.htm</t>
  </si>
  <si>
    <t>65306</t>
  </si>
  <si>
    <t>张波 朱艳娜 编著</t>
  </si>
  <si>
    <t>978-7-111-65306-6</t>
  </si>
  <si>
    <t>http://www.cmpedu.com/books/book/5602107.htm</t>
  </si>
  <si>
    <t>电子商务安全与电子支付（第4版）</t>
  </si>
  <si>
    <t>64655</t>
  </si>
  <si>
    <t>杨立钒 万以娴</t>
  </si>
  <si>
    <t>978-7-111-64655-6</t>
  </si>
  <si>
    <t>http://www.cmpedu.com/books/book/5601929.htm</t>
  </si>
  <si>
    <t>75107</t>
  </si>
  <si>
    <t>电子商务系统分析与设计（第3版）</t>
  </si>
  <si>
    <t>吴子珺</t>
  </si>
  <si>
    <t>978-7-111-75107-6</t>
  </si>
  <si>
    <t>http://www.cmpedu.com/books/book/5607883.htm</t>
  </si>
  <si>
    <t>电子商务物流</t>
  </si>
  <si>
    <t>60671</t>
  </si>
  <si>
    <t>978-7-111-60671-0</t>
  </si>
  <si>
    <t>http://www.cmpedu.com/books/book/5521183.htm</t>
  </si>
  <si>
    <t>电子商务物流（第2版）</t>
  </si>
  <si>
    <t>66474</t>
  </si>
  <si>
    <t>毕娅</t>
  </si>
  <si>
    <t>978-7-111-66474-1</t>
  </si>
  <si>
    <t>http://www.cmpedu.com/books/book/5603439.htm</t>
  </si>
  <si>
    <t>电子商务物流管理（第2版）</t>
  </si>
  <si>
    <t>44294</t>
  </si>
  <si>
    <t>杨路明</t>
  </si>
  <si>
    <t>978-7-111-44294-3</t>
  </si>
  <si>
    <t>http://www.cmpedu.com/books/book/2024182.htm</t>
  </si>
  <si>
    <t>77373</t>
  </si>
  <si>
    <t>电子商务运营管理（第2版）</t>
  </si>
  <si>
    <t>张波 齐莉丽 郭悦红</t>
  </si>
  <si>
    <t>教学课件、大纲、习题答案</t>
  </si>
  <si>
    <t>978-7-111-77373-3</t>
  </si>
  <si>
    <t>http://www.cmpedu.com/books/book/5609124.htm</t>
  </si>
  <si>
    <t>75034</t>
  </si>
  <si>
    <t>电子商务英语教程（第2版）</t>
  </si>
  <si>
    <t>张强华 司爱侠</t>
  </si>
  <si>
    <t>电子课件、二维码、大纲、音频材料、习题答案、词汇总表</t>
  </si>
  <si>
    <t>978-7-111-75034-5</t>
  </si>
  <si>
    <t>http://www.cmpedu.com/books/book/5607684.htm</t>
  </si>
  <si>
    <t>电子商务与社交商务导论（原书第4版）</t>
  </si>
  <si>
    <t>63657</t>
  </si>
  <si>
    <t>[美]埃弗雷姆·特班（Efraim Turban）等</t>
  </si>
  <si>
    <t>978-7-111-63657-1</t>
  </si>
  <si>
    <t>http://www.cmpedu.com/books/book/5601081.htm</t>
  </si>
  <si>
    <r>
      <rPr>
        <sz val="11"/>
        <color indexed="8"/>
        <rFont val="宋体"/>
        <charset val="134"/>
      </rPr>
      <t>电子商务：管理与社交网络视角（原书第</t>
    </r>
    <r>
      <rPr>
        <sz val="11"/>
        <color theme="1"/>
        <rFont val="宋体"/>
        <charset val="134"/>
      </rPr>
      <t>9</t>
    </r>
    <r>
      <rPr>
        <sz val="11"/>
        <color indexed="8"/>
        <rFont val="宋体"/>
        <charset val="134"/>
      </rPr>
      <t>版）</t>
    </r>
  </si>
  <si>
    <t>66056</t>
  </si>
  <si>
    <t>978-7-111-66056-9</t>
  </si>
  <si>
    <t>http://www.cmpedu.com/books/book/5602467.htm</t>
  </si>
  <si>
    <t>网上支付与电子银行（第2版）</t>
  </si>
  <si>
    <t>50024</t>
  </si>
  <si>
    <t>曾明 帅青红 苗苗</t>
  </si>
  <si>
    <t>978-7-111-50024-7</t>
  </si>
  <si>
    <t>http://www.cmpedu.com/books/book/2046964.htm</t>
  </si>
  <si>
    <t>银行电子商务与网上支付（第2版）</t>
  </si>
  <si>
    <t>42130</t>
  </si>
  <si>
    <t>李洪心</t>
  </si>
  <si>
    <t>978-7-111-42130-6</t>
  </si>
  <si>
    <t>http://www.cmpedu.com/books/book/2065144.htm</t>
  </si>
  <si>
    <t>电子政务平台：服务质量、公众满意及提升对策研究</t>
  </si>
  <si>
    <t>71810</t>
  </si>
  <si>
    <t>李志刚 饶媛媛 谷锦锦 著</t>
  </si>
  <si>
    <t>978-7-111-71810-9</t>
  </si>
  <si>
    <t>http://www.cmpedu.com/books/book/5606293.htm</t>
  </si>
  <si>
    <t>本科教材&gt;管理学门类&gt;旅游管理类</t>
  </si>
  <si>
    <t>本科教材&gt;管理学门类&gt;旅游管理类&gt;旅游管理</t>
  </si>
  <si>
    <t>75537</t>
  </si>
  <si>
    <t>旅游服务礼仪（第3版）</t>
  </si>
  <si>
    <t>杨晓星 李雨轩</t>
  </si>
  <si>
    <t>PPT课件、视频、试卷</t>
  </si>
  <si>
    <t>978-7-111-75537-1</t>
  </si>
  <si>
    <t>http://www.cmpedu.com/books/book/5608209.htm</t>
  </si>
  <si>
    <t>旅游市场营销学（第2版）</t>
  </si>
  <si>
    <t>68859</t>
  </si>
  <si>
    <t>鲍富元</t>
  </si>
  <si>
    <t>978-7-111-68859-4</t>
  </si>
  <si>
    <t>http://www.cmpedu.com/books/book/5604952.htm</t>
  </si>
  <si>
    <t>旅游资源学</t>
  </si>
  <si>
    <t>69795</t>
  </si>
  <si>
    <t>谢泽明</t>
  </si>
  <si>
    <t>电子课件、习题解答、教案大纲、试题试卷、网站链接</t>
  </si>
  <si>
    <t>978-7-111-69795-4</t>
  </si>
  <si>
    <t>http://www.cmpedu.com/books/book/5605381.htm</t>
  </si>
  <si>
    <t>48528</t>
  </si>
  <si>
    <t>张吉献</t>
  </si>
  <si>
    <t>978-7-111-48528-5</t>
  </si>
  <si>
    <t>http://www.cmpedu.com/books/book/2066197.htm</t>
  </si>
  <si>
    <t>旅游统计学</t>
  </si>
  <si>
    <t>48466</t>
  </si>
  <si>
    <t>张珊</t>
  </si>
  <si>
    <t>978-7-111-48466-0</t>
  </si>
  <si>
    <t>http://www.cmpedu.com/books/book/2043480.htm</t>
  </si>
  <si>
    <t>旅行社经营管理实务</t>
  </si>
  <si>
    <t>67357</t>
  </si>
  <si>
    <t>张静 何守伦</t>
  </si>
  <si>
    <t>978-7-111-67357-6</t>
  </si>
  <si>
    <t>http://www.cmpedu.com/books/book/5604438.htm</t>
  </si>
  <si>
    <t>休闲与旅游学概论（第2版）</t>
  </si>
  <si>
    <t>69298</t>
  </si>
  <si>
    <t>黄安民</t>
  </si>
  <si>
    <t>电子课件、试题试卷</t>
  </si>
  <si>
    <t>978-7-111-69298-0</t>
  </si>
  <si>
    <t>http://www.cmpedu.com/books/book/5605140.htm</t>
  </si>
  <si>
    <t>本科教材&gt;管理学门类&gt;旅游管理类&gt;酒店管理</t>
  </si>
  <si>
    <t>酒店管理概论（第2版）</t>
  </si>
  <si>
    <t>65276</t>
  </si>
  <si>
    <t>丁林 窦梓雯 汤文霞</t>
  </si>
  <si>
    <t>978-7-111-65276-2</t>
  </si>
  <si>
    <t>http://www.cmpedu.com/books/book/5602166.htm</t>
  </si>
  <si>
    <t>酒店管理概论</t>
  </si>
  <si>
    <t>71481</t>
  </si>
  <si>
    <t>王丹鹤</t>
  </si>
  <si>
    <t>978-7-111-71481-1</t>
  </si>
  <si>
    <t>http://www.cmpedu.com/books/book/5606158.htm</t>
  </si>
  <si>
    <t>52695</t>
  </si>
  <si>
    <t>田彩云</t>
  </si>
  <si>
    <t>978-7-111-52695-7</t>
  </si>
  <si>
    <t>http://www.cmpedu.com/books/book/2066849.htm</t>
  </si>
  <si>
    <t>酒店战略管理</t>
  </si>
  <si>
    <t>42378</t>
  </si>
  <si>
    <t>杨劲松</t>
  </si>
  <si>
    <t>978-7-111-42378-2</t>
  </si>
  <si>
    <t>http://www.cmpedu.com/books/book/2020375.htm</t>
  </si>
  <si>
    <t>酒店管理信息系统</t>
  </si>
  <si>
    <t>71058</t>
  </si>
  <si>
    <t>耿佳 王伯航</t>
  </si>
  <si>
    <t>978-7-111-71058-5</t>
  </si>
  <si>
    <t>http://www.cmpedu.com/books/book/5605952.htm</t>
  </si>
  <si>
    <t>酒店人力资源管理</t>
  </si>
  <si>
    <t>37442</t>
  </si>
  <si>
    <t>罗旭华</t>
  </si>
  <si>
    <t>978-7-111-37442-8</t>
  </si>
  <si>
    <t>http://www.cmpedu.com/books/book/2063798.htm</t>
  </si>
  <si>
    <t>酒店财务管理</t>
  </si>
  <si>
    <t>50839</t>
  </si>
  <si>
    <t>张玉凤</t>
  </si>
  <si>
    <t>978-7-111-50839-7</t>
  </si>
  <si>
    <t>http://www.cmpedu.com/books/book/5603813.htm</t>
  </si>
  <si>
    <t>75759</t>
  </si>
  <si>
    <t>酒店与旅游业市场营销——基于数字化创新</t>
  </si>
  <si>
    <t>黄昕</t>
  </si>
  <si>
    <t>978-7-111-75759-7</t>
  </si>
  <si>
    <t>http://www.cmpedu.com/books/book/5608281.htm</t>
  </si>
  <si>
    <t>酒店与旅游业客户关系管理——基于数字化运营</t>
  </si>
  <si>
    <t>67918</t>
  </si>
  <si>
    <t>黄昕 汪京强 编著</t>
  </si>
  <si>
    <t>全方位、立体化教学资源包</t>
  </si>
  <si>
    <t>978-7-111-67918-9</t>
  </si>
  <si>
    <t>http://www.cmpedu.com/books/book/5604791.htm</t>
  </si>
  <si>
    <t>38855</t>
  </si>
  <si>
    <t>陈文力</t>
  </si>
  <si>
    <t>978-7-111-38855-5</t>
  </si>
  <si>
    <t>http://www.cmpedu.com/books/book/2015195.htm</t>
  </si>
  <si>
    <t>民宿运营与管理</t>
  </si>
  <si>
    <t>71646</t>
  </si>
  <si>
    <t>李雨轩 杨晓星 编著</t>
  </si>
  <si>
    <t>教学课件、教学大纲和课后习题答案</t>
  </si>
  <si>
    <t>978-7-111-71646-4</t>
  </si>
  <si>
    <t>http://www.cmpedu.com/books/book/5606373.htm</t>
  </si>
  <si>
    <t>酒店前厅客房服务与管理</t>
  </si>
  <si>
    <t>61438</t>
  </si>
  <si>
    <t>仇学琴</t>
  </si>
  <si>
    <t>978-7-111-61438-8</t>
  </si>
  <si>
    <t>http://www.cmpedu.com/books/book/5585340.htm</t>
  </si>
  <si>
    <t>酒店英语与国际服务文化（移动学习版）——3A酒店英语认证教材 上册</t>
  </si>
  <si>
    <t>67571</t>
  </si>
  <si>
    <t>3A系列教材编写组</t>
  </si>
  <si>
    <t>978-7-111-67571-6</t>
  </si>
  <si>
    <t>http://www.cmpedu.com/books/book/5604400.htm</t>
  </si>
  <si>
    <t>酒店英语与国际服务文化（移动学习版）——3A酒店英语认证教材 下册</t>
  </si>
  <si>
    <t>67570</t>
  </si>
  <si>
    <t>978-7-111-67570-9</t>
  </si>
  <si>
    <t>http://www.cmpedu.com/books/book/5604399.htm</t>
  </si>
  <si>
    <t>本科教材&gt;管理学门类&gt;工商管理类</t>
  </si>
  <si>
    <t>本科教材&gt;管理学门类&gt;工商管理类&gt;基础课</t>
  </si>
  <si>
    <t>大学生商业基础教程</t>
  </si>
  <si>
    <t>70224</t>
  </si>
  <si>
    <t>李奕轩</t>
  </si>
  <si>
    <t>978-7-111-70224-5</t>
  </si>
  <si>
    <t>http://www.cmpedu.com/books/book/5605451.htm</t>
  </si>
  <si>
    <t>78619</t>
  </si>
  <si>
    <t>新编商务应用文写作</t>
  </si>
  <si>
    <t>教学课件、大纲、习题及答案、补充资料</t>
  </si>
  <si>
    <t>978-7-111-78619-1</t>
  </si>
  <si>
    <t>http://www.cmpedu.com/books/book/5609622.htm</t>
  </si>
  <si>
    <t>当代全球商务（原书第12版）</t>
  </si>
  <si>
    <t>72860</t>
  </si>
  <si>
    <r>
      <rPr>
        <sz val="11"/>
        <color rgb="FF000000"/>
        <rFont val="宋体"/>
        <charset val="134"/>
      </rPr>
      <t>[美]查尔斯</t>
    </r>
    <r>
      <rPr>
        <sz val="11"/>
        <color rgb="FF000000"/>
        <rFont val="宋体"/>
        <charset val="0"/>
      </rPr>
      <t>·W.L.</t>
    </r>
    <r>
      <rPr>
        <sz val="11"/>
        <color rgb="FF000000"/>
        <rFont val="宋体"/>
        <charset val="134"/>
      </rPr>
      <t>希尔（</t>
    </r>
    <r>
      <rPr>
        <sz val="11"/>
        <color rgb="FF000000"/>
        <rFont val="宋体"/>
        <charset val="0"/>
      </rPr>
      <t>Charles W.L.Hill</t>
    </r>
    <r>
      <rPr>
        <sz val="11"/>
        <color rgb="FF000000"/>
        <rFont val="宋体"/>
        <charset val="134"/>
      </rPr>
      <t>）著</t>
    </r>
  </si>
  <si>
    <t>978-7-111-72860-3</t>
  </si>
  <si>
    <t>http://www.cmpedu.com/books/book/5606855.htm</t>
  </si>
  <si>
    <t>移动商务理论与实务</t>
  </si>
  <si>
    <t>62260</t>
  </si>
  <si>
    <t>李立威 王晓红 李丹丹</t>
  </si>
  <si>
    <t>978-7-111-62260-4</t>
  </si>
  <si>
    <t>http://www.cmpedu.com/books/book/5599999.htm</t>
  </si>
  <si>
    <t>基于信息化的精益生产管理</t>
  </si>
  <si>
    <t>53567</t>
  </si>
  <si>
    <t>王晶 王彬 王军 严慧 著</t>
  </si>
  <si>
    <t>978-7-111-53567-6</t>
  </si>
  <si>
    <t>http://www.cmpedu.com/books/book/2053400.htm</t>
  </si>
  <si>
    <t>精益生产</t>
  </si>
  <si>
    <t>28260</t>
  </si>
  <si>
    <t>刘树华 鲁建厦</t>
  </si>
  <si>
    <t>978-7-111-28260-0</t>
  </si>
  <si>
    <t>http://www.cmpedu.com/books/book/60398.htm</t>
  </si>
  <si>
    <t>80008</t>
  </si>
  <si>
    <t>企业策划理论与实务（第4版）</t>
  </si>
  <si>
    <t>王光辉</t>
  </si>
  <si>
    <t>978-7-111-80008-8</t>
  </si>
  <si>
    <t>http://www.cmpedu.com/books/book/5610507.htm</t>
  </si>
  <si>
    <t>商业伦理与企业社会责任</t>
  </si>
  <si>
    <t>77016</t>
  </si>
  <si>
    <t>徐月华</t>
  </si>
  <si>
    <t>978-7-111-77016-9</t>
  </si>
  <si>
    <t>http://www.cmpedu.com/books/book/5608831.htm</t>
  </si>
  <si>
    <t>商业伦理学</t>
  </si>
  <si>
    <t>53556</t>
  </si>
  <si>
    <t>刘爱军 钟尉</t>
  </si>
  <si>
    <t>978-7-111-53556-0</t>
  </si>
  <si>
    <t>http://www.cmpedu.com/books/book/2053397.htm</t>
  </si>
  <si>
    <t>重新设计社会科学研究</t>
  </si>
  <si>
    <t>61975</t>
  </si>
  <si>
    <t>[美]查尔斯 C.拉金（Charles C. Ragin）</t>
  </si>
  <si>
    <t>978-7-111-61975-8</t>
  </si>
  <si>
    <t>http://www.cmpedu.com/books/book/5585532.htm</t>
  </si>
  <si>
    <t>企业伦理与社会责任</t>
  </si>
  <si>
    <t>35442</t>
  </si>
  <si>
    <t>赵斌</t>
  </si>
  <si>
    <t>978-7-111-35442-0</t>
  </si>
  <si>
    <t>http://www.cmpedu.com/books/book/169642.htm</t>
  </si>
  <si>
    <t>79314</t>
  </si>
  <si>
    <t>企业文化（第5版）</t>
  </si>
  <si>
    <t>乐国林 陈春花 张党珠 王甜</t>
  </si>
  <si>
    <t>978-7-111-79314-4</t>
  </si>
  <si>
    <t>http://www.cmpedu.com/books/book/5610056.htm</t>
  </si>
  <si>
    <t>企业文化学（第2版）</t>
  </si>
  <si>
    <t>76648</t>
  </si>
  <si>
    <t>李亚民</t>
  </si>
  <si>
    <t>978-7-111-76648-3</t>
  </si>
  <si>
    <t>http://www.cmpedu.com/books/book/5608739.htm</t>
  </si>
  <si>
    <t>ERP沙盘模拟实训教程</t>
  </si>
  <si>
    <t>68789</t>
  </si>
  <si>
    <t>史恭龙 王媛</t>
  </si>
  <si>
    <t>978-7-111-68789-4</t>
  </si>
  <si>
    <t>http://www.cmpedu.com/books/book/5604982.htm</t>
  </si>
  <si>
    <t>企业资源计划（ERP）原理与沙盘模拟：基于中小企业与ITMC软件</t>
  </si>
  <si>
    <t>52423</t>
  </si>
  <si>
    <t>978-7-111-52423-6</t>
  </si>
  <si>
    <t>http://www.cmpedu.com/books/book/2052003.htm</t>
  </si>
  <si>
    <t>78311</t>
  </si>
  <si>
    <t>企业资源计划（ERP）原理与实践（第4版）</t>
  </si>
  <si>
    <t>张涛</t>
  </si>
  <si>
    <t>978-7-111-78311-4</t>
  </si>
  <si>
    <t>http://www.cmpedu.com/books/book/5609418.htm</t>
  </si>
  <si>
    <t>77253</t>
  </si>
  <si>
    <t>ERP原理与实施教程——基于金蝶K/3 Cloud创新管理平台</t>
  </si>
  <si>
    <t>杜建国 李雯</t>
  </si>
  <si>
    <t>PPT课件、教学大纲、课后习题答案</t>
  </si>
  <si>
    <t>978-7-111-77253-8</t>
  </si>
  <si>
    <t>http://www.cmpedu.com/books/book/5609051.htm</t>
  </si>
  <si>
    <t>人际沟通教程（医药类专业适用）</t>
  </si>
  <si>
    <t>67737</t>
  </si>
  <si>
    <t>翁开源</t>
  </si>
  <si>
    <t>PPT、大纲，课后答案</t>
  </si>
  <si>
    <t>978-7-111-67737-6</t>
  </si>
  <si>
    <t>http://www.cmpedu.com/books/book/5604401.htm</t>
  </si>
  <si>
    <t>78577</t>
  </si>
  <si>
    <t>数智时代的组织管理</t>
  </si>
  <si>
    <t>龙立荣 王海江</t>
  </si>
  <si>
    <t>978-7-111-78577-4</t>
  </si>
  <si>
    <t>http://www.cmpedu.com/books/book/5609626.htm</t>
  </si>
  <si>
    <t>79306</t>
  </si>
  <si>
    <t>数智化组织管理</t>
  </si>
  <si>
    <t>倪渊 潘阳 金春华 张健</t>
  </si>
  <si>
    <t>978-7-111-79306-9</t>
  </si>
  <si>
    <t>http://www.cmpedu.com/books/book/5609979.htm</t>
  </si>
  <si>
    <t>组织演化论（原书第3版）</t>
  </si>
  <si>
    <t>72684</t>
  </si>
  <si>
    <r>
      <rPr>
        <sz val="11"/>
        <color rgb="FF000000"/>
        <rFont val="宋体"/>
        <charset val="134"/>
      </rPr>
      <t>[美</t>
    </r>
    <r>
      <rPr>
        <sz val="11"/>
        <color rgb="FF000000"/>
        <rFont val="宋体"/>
        <charset val="0"/>
      </rPr>
      <t>]</t>
    </r>
    <r>
      <rPr>
        <sz val="11"/>
        <color rgb="FF000000"/>
        <rFont val="宋体"/>
        <charset val="134"/>
      </rPr>
      <t>霍华德</t>
    </r>
    <r>
      <rPr>
        <sz val="11"/>
        <color rgb="FF000000"/>
        <rFont val="宋体"/>
        <charset val="0"/>
      </rPr>
      <t xml:space="preserve">·E. </t>
    </r>
    <r>
      <rPr>
        <sz val="11"/>
        <color rgb="FF000000"/>
        <rFont val="宋体"/>
        <charset val="134"/>
      </rPr>
      <t>奥尔德里奇（</t>
    </r>
    <r>
      <rPr>
        <sz val="11"/>
        <color rgb="FF000000"/>
        <rFont val="宋体"/>
        <charset val="0"/>
      </rPr>
      <t>Howard E. Aldrich</t>
    </r>
    <r>
      <rPr>
        <sz val="11"/>
        <color rgb="FF000000"/>
        <rFont val="宋体"/>
        <charset val="134"/>
      </rPr>
      <t>）等</t>
    </r>
  </si>
  <si>
    <t>978-7-111-72684-5</t>
  </si>
  <si>
    <t>http://www.cmpedu.com/books/book/5606967.htm</t>
  </si>
  <si>
    <t>79538</t>
  </si>
  <si>
    <t>组织行为学（英文版·原书第9版）</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</si>
  <si>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史蒂文</t>
    </r>
    <r>
      <rPr>
        <sz val="11"/>
        <color rgb="FF000000"/>
        <rFont val="宋体"/>
        <charset val="0"/>
      </rPr>
      <t xml:space="preserve">·L. </t>
    </r>
    <r>
      <rPr>
        <sz val="11"/>
        <color rgb="FF000000"/>
        <rFont val="宋体"/>
        <charset val="134"/>
      </rPr>
      <t>麦克沙恩（</t>
    </r>
    <r>
      <rPr>
        <sz val="11"/>
        <color rgb="FF000000"/>
        <rFont val="宋体"/>
        <charset val="0"/>
      </rPr>
      <t>Steven L. McShane</t>
    </r>
    <r>
      <rPr>
        <sz val="11"/>
        <color rgb="FF000000"/>
        <rFont val="宋体"/>
        <charset val="134"/>
      </rPr>
      <t>）等</t>
    </r>
  </si>
  <si>
    <t>978-7-111-79538-4</t>
  </si>
  <si>
    <t>http://www.cmpedu.com/books/book/5610084.htm</t>
  </si>
  <si>
    <t>77709</t>
  </si>
  <si>
    <t>组织行为学（原书第9版）</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</si>
  <si>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史蒂文</t>
    </r>
    <r>
      <rPr>
        <sz val="11"/>
        <color rgb="FF000000"/>
        <rFont val="宋体"/>
        <charset val="0"/>
      </rPr>
      <t xml:space="preserve">·L. </t>
    </r>
    <r>
      <rPr>
        <sz val="11"/>
        <color rgb="FF000000"/>
        <rFont val="宋体"/>
        <charset val="134"/>
      </rPr>
      <t>麦克沙恩（</t>
    </r>
    <r>
      <rPr>
        <sz val="11"/>
        <color rgb="FF000000"/>
        <rFont val="宋体"/>
        <charset val="0"/>
      </rPr>
      <t>Steven L.McShane</t>
    </r>
    <r>
      <rPr>
        <sz val="11"/>
        <color rgb="FF000000"/>
        <rFont val="宋体"/>
        <charset val="134"/>
      </rPr>
      <t>）等</t>
    </r>
  </si>
  <si>
    <t>978-7-111-77709-0</t>
  </si>
  <si>
    <t>http://www.cmpedu.com/books/book/5609321.htm</t>
  </si>
  <si>
    <t>76588</t>
  </si>
  <si>
    <t>组织行为学（第5版）</t>
  </si>
  <si>
    <t>陈春花 曹洲涛 宋一晓 苏涛</t>
  </si>
  <si>
    <t>本书特色：
★组织管理的核心价值，需要回归到组织赋能与激活人，以响应全球化、互联网与数字技术、巨变的环境等。
★本教材不仅融入了大量实际案例，以阐释组织行为学的主要管理理论、核心问题和现实管理中的应用场景，还通过团队练习、网络练习、自我测试等增强可读性、趣味性与实用性。</t>
  </si>
  <si>
    <t>978-7-111-76588-2</t>
  </si>
  <si>
    <t>http://www.cmpedu.com/books/book/5608722.htm</t>
  </si>
  <si>
    <t>组织行为学</t>
  </si>
  <si>
    <t>67173</t>
  </si>
  <si>
    <t>王淑红</t>
  </si>
  <si>
    <t>国家精品在线开放课程教材</t>
  </si>
  <si>
    <t>978-7-111-67173-2</t>
  </si>
  <si>
    <t>http://www.cmpedu.com/books/book/5604416.htm</t>
  </si>
  <si>
    <t>组织行为学（第2版）</t>
  </si>
  <si>
    <t>46172</t>
  </si>
  <si>
    <t>王晶晶</t>
  </si>
  <si>
    <t>978-7-111-46172-2</t>
  </si>
  <si>
    <t>http://www.cmpedu.com/books/book/2028140.htm</t>
  </si>
  <si>
    <t>组织理论与设计（第2版）</t>
  </si>
  <si>
    <t>77056</t>
  </si>
  <si>
    <t>武立东</t>
  </si>
  <si>
    <t>978-7-111-77056-5</t>
  </si>
  <si>
    <t>http://www.cmpedu.com/books/book/5608902.htm</t>
  </si>
  <si>
    <t>元分析方法：校正研究结果中的误差和偏差（原书第3版）</t>
  </si>
  <si>
    <t>70687</t>
  </si>
  <si>
    <t>弗兰克·L.施密特（Frank L. Schmidt）</t>
  </si>
  <si>
    <t>978-7-111-70687-8</t>
  </si>
  <si>
    <t>http://www.cmpedu.com/books/book/5605673.htm</t>
  </si>
  <si>
    <t>本科教材&gt;管理学门类&gt;工商管理类&gt;市场营销</t>
  </si>
  <si>
    <t>市场营销学：理论、方法及应用</t>
  </si>
  <si>
    <t>74228</t>
  </si>
  <si>
    <t>张初兵</t>
  </si>
  <si>
    <t>978-7-111-74228-9</t>
  </si>
  <si>
    <t>http://www.cmpedu.com/books/book/5607374.htm</t>
  </si>
  <si>
    <t>市场营销：网络时代的超越竞争（第4版）</t>
  </si>
  <si>
    <t>74209</t>
  </si>
  <si>
    <t>杨洪涛</t>
  </si>
  <si>
    <t>本书特色：
★聚焦于当今数字时代的消费者的新变化与企业市场营销管理新变化；
★ 案例丰富，增加课程思政案例；
★同名配套课程在全国六大慕课平台同步运营，与教材保持互动；
★配备全套教材配套数字资源。</t>
  </si>
  <si>
    <t>978-7-111-74209-8</t>
  </si>
  <si>
    <t>http://www.cmpedu.com/books/book/5607377.htm</t>
  </si>
  <si>
    <t>市场营销原理（亚洲版·原书第4版）</t>
  </si>
  <si>
    <t>66760</t>
  </si>
  <si>
    <t>[美]菲利普·科特勒（Philip Kotler）等</t>
  </si>
  <si>
    <t>978-7-111-66760-5</t>
  </si>
  <si>
    <t>http://www.cmpedu.com/books/book/5603615.htm</t>
  </si>
  <si>
    <t>市场营销原理（亚洲版·英文版·原书第4版）</t>
  </si>
  <si>
    <t>67126</t>
  </si>
  <si>
    <t>[美]菲利普·科特勒 加里·阿姆斯特朗 等</t>
  </si>
  <si>
    <t>978-7-111-67126-8</t>
  </si>
  <si>
    <t>http://www.cmpedu.com/books/book/5604341.htm</t>
  </si>
  <si>
    <t>市场营销学：理论与实践</t>
  </si>
  <si>
    <t>72988</t>
  </si>
  <si>
    <t>杜鹏 樊帅 廖婧萍</t>
  </si>
  <si>
    <t>978-7-111-72988-4</t>
  </si>
  <si>
    <t>http://www.cmpedu.com/books/book/5606769.htm</t>
  </si>
  <si>
    <t>市场营销学（原书第13版）</t>
  </si>
  <si>
    <t>62427</t>
  </si>
  <si>
    <t>[美]加里·阿姆斯特朗(Gary Armstrong)等</t>
  </si>
  <si>
    <t>978-7-111-62427-1</t>
  </si>
  <si>
    <t>http://www.cmpedu.com/books/book/5600190.htm</t>
  </si>
  <si>
    <t>市场营销学（第3版）</t>
  </si>
  <si>
    <t>73778</t>
  </si>
  <si>
    <t>段淑梅 张纯荣</t>
  </si>
  <si>
    <t>978-7-111-73778-0</t>
  </si>
  <si>
    <t>http://www.cmpedu.com/books/book/5607205.htm</t>
  </si>
  <si>
    <t>78353</t>
  </si>
  <si>
    <t>市场营销管理：需求的创造与传递（第6版）</t>
  </si>
  <si>
    <t>王龙 钱旭潮</t>
  </si>
  <si>
    <t>本书特色：
★聚焦营销本质，以需求为主线构建教材体系；
★契合时代背景，拓展、更新教材模块与内容。</t>
  </si>
  <si>
    <t>978-7-111-78353-4</t>
  </si>
  <si>
    <t>http://www.cmpedu.com/books/book/5609594.htm</t>
  </si>
  <si>
    <t>市场营销学</t>
  </si>
  <si>
    <t>64821</t>
  </si>
  <si>
    <t>张启明 杨龙志</t>
  </si>
  <si>
    <t>978-7-111-64821-5</t>
  </si>
  <si>
    <t>http://www.cmpedu.com/books/book/5601879.htm</t>
  </si>
  <si>
    <t>69969</t>
  </si>
  <si>
    <t>张娟</t>
  </si>
  <si>
    <t>电子课件、试题试卷、教案大纲、习题解答</t>
  </si>
  <si>
    <t>978-7-111-69969-9</t>
  </si>
  <si>
    <t>http://www.cmpedu.com/books/book/5605359.htm</t>
  </si>
  <si>
    <t>69960</t>
  </si>
  <si>
    <t>陈守则</t>
  </si>
  <si>
    <t>978-7-111-69960-6</t>
  </si>
  <si>
    <t>http://www.cmpedu.com/books/book/5605336.htm</t>
  </si>
  <si>
    <t>市场营销学（第4版）</t>
  </si>
  <si>
    <t>71861</t>
  </si>
  <si>
    <t>许以洪 杨一翁</t>
  </si>
  <si>
    <t>978-7-111-71861-1</t>
  </si>
  <si>
    <t>http://www.cmpedu.com/books/book/5606214.htm</t>
  </si>
  <si>
    <t>现代推销学教程（第2版）</t>
  </si>
  <si>
    <t>58649</t>
  </si>
  <si>
    <t>978-7-111-58649-4</t>
  </si>
  <si>
    <t>http://www.cmpedu.com/books/book/2065400.htm</t>
  </si>
  <si>
    <t>市场营销专业英语（第2版）</t>
  </si>
  <si>
    <t>53049</t>
  </si>
  <si>
    <t>沈铖 刘晓峰</t>
  </si>
  <si>
    <t>978-7-111-53049-7</t>
  </si>
  <si>
    <t>http://www.cmpedu.com/books/book/2052861.htm</t>
  </si>
  <si>
    <t>计量营销学（第2版）</t>
  </si>
  <si>
    <t>62024</t>
  </si>
  <si>
    <t>田广 欧阳峰 编著</t>
  </si>
  <si>
    <t>978-7-111-62024-2</t>
  </si>
  <si>
    <t>http://www.cmpedu.com/books/book/5585406.htm</t>
  </si>
  <si>
    <t>79605</t>
  </si>
  <si>
    <t>企业低碳营销</t>
  </si>
  <si>
    <t>卢亭宇 常玉</t>
  </si>
  <si>
    <t>978-7-111-79605-3</t>
  </si>
  <si>
    <t>http://www.cmpedu.com/books/book/5610087.htm</t>
  </si>
  <si>
    <t>76331</t>
  </si>
  <si>
    <t>数字营销学</t>
  </si>
  <si>
    <t>黄劲松</t>
  </si>
  <si>
    <t>978-7-111-76331-4</t>
  </si>
  <si>
    <t>http://www.cmpedu.com/books/book/5608543.htm</t>
  </si>
  <si>
    <t>智慧营销学</t>
  </si>
  <si>
    <t>77142</t>
  </si>
  <si>
    <t>赵占波 张语涵 姚凯</t>
  </si>
  <si>
    <t>教学视频、教学大纲、习题参考答案</t>
  </si>
  <si>
    <t>978-7-111-77142-5</t>
  </si>
  <si>
    <t>http://www.cmpedu.com/books/book/5608918.htm</t>
  </si>
  <si>
    <t>智能营销与计算广告</t>
  </si>
  <si>
    <t>74015</t>
  </si>
  <si>
    <t>陈韵博</t>
  </si>
  <si>
    <t>978-7-111-74015-5</t>
  </si>
  <si>
    <t>http://www.cmpedu.com/books/book/5607314.htm</t>
  </si>
  <si>
    <t>人工智能营销</t>
  </si>
  <si>
    <t>71937</t>
  </si>
  <si>
    <t>贺爱忠 聂元昆</t>
  </si>
  <si>
    <t>978-7-111-71937-3</t>
  </si>
  <si>
    <t>http://www.cmpedu.com/books/book/5606378.htm</t>
  </si>
  <si>
    <t>新媒体营销：数字、工具与运营</t>
  </si>
  <si>
    <t>72785</t>
  </si>
  <si>
    <t>陈钦兰 周飞 陈小燕 等编著</t>
  </si>
  <si>
    <t>978-7-111-72785-9</t>
  </si>
  <si>
    <t>http://www.cmpedu.com/books/book/5606712.htm</t>
  </si>
  <si>
    <t>78936</t>
  </si>
  <si>
    <t>新媒体运营</t>
  </si>
  <si>
    <t>张晞 刘洁</t>
  </si>
  <si>
    <t>二维码、视频、电子课件</t>
  </si>
  <si>
    <t>978-7-111-78936-9</t>
  </si>
  <si>
    <t>http://www.cmpedu.com/books/book/5609781.htm</t>
  </si>
  <si>
    <t>营销策划：方法、技巧与文案（第4版）</t>
  </si>
  <si>
    <t>67266</t>
  </si>
  <si>
    <t>孟韬</t>
  </si>
  <si>
    <t>本书特色：
★本书包括基础篇、专题篇和行业篇三大部分。
★有方法、有技巧、有文案，阐述透彻、案例丰富的营销策划书籍。</t>
  </si>
  <si>
    <t>978-7-111-67266-1</t>
  </si>
  <si>
    <t>http://www.cmpedu.com/books/book/5603660.htm</t>
  </si>
  <si>
    <t>营销管理经典案例分析</t>
  </si>
  <si>
    <t>69893</t>
  </si>
  <si>
    <t>马宝龙</t>
  </si>
  <si>
    <t>978-7-111-69893-7</t>
  </si>
  <si>
    <t>http://www.cmpedu.com/books/book/5605230.htm</t>
  </si>
  <si>
    <t>78981</t>
  </si>
  <si>
    <t>营销管理：理论与案例</t>
  </si>
  <si>
    <t>刘璞 陈朝阳</t>
  </si>
  <si>
    <t>978-7-111-78981-9</t>
  </si>
  <si>
    <t>http://www.cmpedu.com/books/book/5609860.htm</t>
  </si>
  <si>
    <t>销售管理</t>
  </si>
  <si>
    <t>74542</t>
  </si>
  <si>
    <t>刘洪深</t>
  </si>
  <si>
    <t>978-7-111-74542-6</t>
  </si>
  <si>
    <t>http://www.cmpedu.com/books/book/5607714.htm</t>
  </si>
  <si>
    <t>74529</t>
  </si>
  <si>
    <t>销售管理（第2版）</t>
  </si>
  <si>
    <t>孙伟</t>
  </si>
  <si>
    <t>978-7-111-74529-7</t>
  </si>
  <si>
    <t>http://www.cmpedu.com/books/book/5607521.htm</t>
  </si>
  <si>
    <t>80021</t>
  </si>
  <si>
    <t>零售学  （第2版）</t>
  </si>
  <si>
    <r>
      <rPr>
        <sz val="11"/>
        <color rgb="FF000000"/>
        <rFont val="宋体"/>
        <charset val="134"/>
      </rPr>
      <t>白玉苓</t>
    </r>
    <r>
      <rPr>
        <sz val="11"/>
        <color rgb="FF000000"/>
        <rFont val="宋体"/>
        <charset val="0"/>
      </rPr>
      <t xml:space="preserve">  </t>
    </r>
    <r>
      <rPr>
        <sz val="11"/>
        <color rgb="FF000000"/>
        <rFont val="宋体"/>
        <charset val="134"/>
      </rPr>
      <t>陆亚新</t>
    </r>
  </si>
  <si>
    <t>978-7-111-80021-7</t>
  </si>
  <si>
    <t>http://www.cmpedu.com/books/book/5610633.htm</t>
  </si>
  <si>
    <t>零售学</t>
  </si>
  <si>
    <t>70142</t>
  </si>
  <si>
    <t>管玉梅 编著</t>
  </si>
  <si>
    <t>978-7-111-70142-2</t>
  </si>
  <si>
    <t>http://www.cmpedu.com/books/book/5605363.htm</t>
  </si>
  <si>
    <t>零售管理（原书第9版）</t>
  </si>
  <si>
    <t>58584</t>
  </si>
  <si>
    <t>[美]迈克尔·利维（Michael Levy）等</t>
  </si>
  <si>
    <t>978-7-111-58584-8</t>
  </si>
  <si>
    <t>http://www.cmpedu.com/books/book/2065161.htm</t>
  </si>
  <si>
    <t>营销渠道管理</t>
  </si>
  <si>
    <t>71864</t>
  </si>
  <si>
    <r>
      <rPr>
        <sz val="11"/>
        <color rgb="FF000000"/>
        <rFont val="宋体"/>
        <charset val="134"/>
      </rPr>
      <t>李克芳</t>
    </r>
    <r>
      <rPr>
        <sz val="11"/>
        <color rgb="FF000000"/>
        <rFont val="宋体"/>
        <charset val="0"/>
      </rPr>
      <t xml:space="preserve"> </t>
    </r>
    <r>
      <rPr>
        <sz val="11"/>
        <color rgb="FF000000"/>
        <rFont val="宋体"/>
        <charset val="134"/>
      </rPr>
      <t>范新河</t>
    </r>
  </si>
  <si>
    <t>978-7-111-71864-2</t>
  </si>
  <si>
    <t>http://www.cmpedu.com/books/book/5606389.htm</t>
  </si>
  <si>
    <t>营销渠道管理--理论与实务</t>
  </si>
  <si>
    <t>56363</t>
  </si>
  <si>
    <t>朱岩 李树玲</t>
  </si>
  <si>
    <t>978-7-111-56363-1</t>
  </si>
  <si>
    <t>http://www.cmpedu.com/books/book/2062526.htm</t>
  </si>
  <si>
    <t>75335</t>
  </si>
  <si>
    <t>营销渠道管理（第4版）</t>
  </si>
  <si>
    <t>郑锐洪</t>
  </si>
  <si>
    <t>本书特色：
★突出渠道管理的策略与方法，体现出理论的可读性、系统化和策略的本土化、实用性。
★凝结了作者多年的渠道管理经验，理论精练，案例丰富，配套资源完善</t>
  </si>
  <si>
    <t>978-7-111-75335-3</t>
  </si>
  <si>
    <t>http://www.cmpedu.com/books/book/5607921.htm</t>
  </si>
  <si>
    <t>商务礼仪实务教程</t>
  </si>
  <si>
    <t>49871</t>
  </si>
  <si>
    <t>刘砺 荆素芳 扶齐</t>
  </si>
  <si>
    <t>978-7-111-49871-1</t>
  </si>
  <si>
    <t>http://www.cmpedu.com/books/book/2046289.htm</t>
  </si>
  <si>
    <t>73574</t>
  </si>
  <si>
    <t>广告策划创新实务</t>
  </si>
  <si>
    <t>刘世忠</t>
  </si>
  <si>
    <t>视频</t>
  </si>
  <si>
    <t>978-7-111-73574-8</t>
  </si>
  <si>
    <t>http://www.cmpedu.com/books/book/5607052.htm</t>
  </si>
  <si>
    <t>广告策划：实务与案例（第3版）</t>
  </si>
  <si>
    <t>58622</t>
  </si>
  <si>
    <t>吴柏林</t>
  </si>
  <si>
    <t>978-7-111-58622-7</t>
  </si>
  <si>
    <t>http://www.cmpedu.com/books/book/2065308.htm</t>
  </si>
  <si>
    <t>广告策划模式与方法</t>
  </si>
  <si>
    <t>44927</t>
  </si>
  <si>
    <t>赵立敏</t>
  </si>
  <si>
    <t>978-7-111-44927-0</t>
  </si>
  <si>
    <t>http://www.cmpedu.com/books/book/2025930.htm</t>
  </si>
  <si>
    <t>机电产品市场营销学（第2版）</t>
  </si>
  <si>
    <t>07872</t>
  </si>
  <si>
    <t>李元元</t>
  </si>
  <si>
    <t>7-111-07872-1</t>
  </si>
  <si>
    <t>http://www.cmpedu.com/books/book/168767.htm</t>
  </si>
  <si>
    <t>78561</t>
  </si>
  <si>
    <t>客户关系管理理论与应用（第3版）</t>
  </si>
  <si>
    <t>李志刚</t>
  </si>
  <si>
    <t>课件、大纲、练习题及参考答案、课后案例分析、课程实习与实践操作使用指南</t>
  </si>
  <si>
    <t>978-7-111-78561-3</t>
  </si>
  <si>
    <t>http://www.cmpedu.com/books/book/5609566.htm</t>
  </si>
  <si>
    <t>75529</t>
  </si>
  <si>
    <t>客户关系管理：理念、技术与策略（第5版）</t>
  </si>
  <si>
    <t>苏朝晖</t>
  </si>
  <si>
    <t>本书特色：
★介绍了客户关系的建立、客户关系的维护、客户关系的挽救等三个关键问题。
★书中援引了大量典型的案例与章节内容相匹配，具有时代感与本土化的特点。</t>
  </si>
  <si>
    <t>978-7-111-75529-6</t>
  </si>
  <si>
    <t>http://www.cmpedu.com/books/book/5607974.htm</t>
  </si>
  <si>
    <t>客户关系管理：面向商业数字化转型</t>
  </si>
  <si>
    <t>70565</t>
  </si>
  <si>
    <t>齐佳音 吴联仁 编著</t>
  </si>
  <si>
    <t>978-7-111-70565-9</t>
  </si>
  <si>
    <t>http://www.cmpedu.com/books/book/5605603.htm</t>
  </si>
  <si>
    <t>客户关系管理</t>
  </si>
  <si>
    <t>72644</t>
  </si>
  <si>
    <t>石梦菊 潘友仙</t>
  </si>
  <si>
    <t>978-7-111-72644-9</t>
  </si>
  <si>
    <t>http://www.cmpedu.com/books/book/5606676.htm</t>
  </si>
  <si>
    <t>58838</t>
  </si>
  <si>
    <t>胡英 丁思颖</t>
  </si>
  <si>
    <t>978-7-111-58838-2</t>
  </si>
  <si>
    <t>http://www.cmpedu.com/books/book/2065762.htm</t>
  </si>
  <si>
    <t>品牌学——知识体系与管理实务（第2版）</t>
  </si>
  <si>
    <t>64783</t>
  </si>
  <si>
    <t>周云</t>
  </si>
  <si>
    <t>978-7-111-64783-6</t>
  </si>
  <si>
    <t>http://www.cmpedu.com/books/book/5601877.htm</t>
  </si>
  <si>
    <t>80402</t>
  </si>
  <si>
    <t>品牌管理（第3版）</t>
  </si>
  <si>
    <t>王新刚</t>
  </si>
  <si>
    <t>978-7-111-80402-4</t>
  </si>
  <si>
    <t>http://www.cmpedu.com/books/book/5610648.htm</t>
  </si>
  <si>
    <t>品牌管理（第2版）</t>
  </si>
  <si>
    <t>69978</t>
  </si>
  <si>
    <t>黎建新</t>
  </si>
  <si>
    <t>978-7-111-69978-1</t>
  </si>
  <si>
    <t>http://www.cmpedu.com/books/book/5605346.htm</t>
  </si>
  <si>
    <t>68336</t>
  </si>
  <si>
    <t>苏勇 史健勇 何智美</t>
  </si>
  <si>
    <t>978-7-111-68336-0</t>
  </si>
  <si>
    <t>http://www.cmpedu.com/books/book/5604479.htm</t>
  </si>
  <si>
    <t>品牌管理（第4版）</t>
  </si>
  <si>
    <t>71226</t>
  </si>
  <si>
    <t>978-7-111-71226-8</t>
  </si>
  <si>
    <t>http://www.cmpedu.com/books/book/5606058.htm</t>
  </si>
  <si>
    <t>品牌管理：塑造、提升与维护</t>
  </si>
  <si>
    <t>69321</t>
  </si>
  <si>
    <t>黄永春 李光明</t>
  </si>
  <si>
    <t>978-7-111-69321-5</t>
  </si>
  <si>
    <t>http://www.cmpedu.com/books/book/5605030.htm</t>
  </si>
  <si>
    <t>75949</t>
  </si>
  <si>
    <t>品牌传播</t>
  </si>
  <si>
    <t>周朝霞</t>
  </si>
  <si>
    <t>教学课件、习题答案、案例阅读</t>
  </si>
  <si>
    <t>978-7-111-75949-2</t>
  </si>
  <si>
    <t>http://www.cmpedu.com/books/book/5608266.htm</t>
  </si>
  <si>
    <t>网络营销：基础、实务与案例</t>
  </si>
  <si>
    <t>72906</t>
  </si>
  <si>
    <t>张亚明 编著</t>
  </si>
  <si>
    <t>978-7-111-72906-8</t>
  </si>
  <si>
    <t>http://www.cmpedu.com/books/book/5606829.htm</t>
  </si>
  <si>
    <t>74999</t>
  </si>
  <si>
    <t>网络营销（第3版）</t>
  </si>
  <si>
    <t>978-7-111-74999-8</t>
  </si>
  <si>
    <t>http://www.cmpedu.com/books/book/5607802.htm</t>
  </si>
  <si>
    <t>78080</t>
  </si>
  <si>
    <t>网络营销（第4版）</t>
  </si>
  <si>
    <t>杨文红  魏兆连</t>
  </si>
  <si>
    <t>978-7-111-78080-9</t>
  </si>
  <si>
    <t>http://www.cmpedu.com/books/book/5609303.htm</t>
  </si>
  <si>
    <t>商务谈判理论与实务——策略、技巧与实训</t>
  </si>
  <si>
    <t>74033</t>
  </si>
  <si>
    <t>韩薇薇 华欣</t>
  </si>
  <si>
    <t>978-7-111-74033-9</t>
  </si>
  <si>
    <t>http://www.cmpedu.com/books/book/5607242.htm</t>
  </si>
  <si>
    <t>商务谈判（第3版）</t>
  </si>
  <si>
    <t>72849</t>
  </si>
  <si>
    <t>段淑梅 张晓</t>
  </si>
  <si>
    <t>978-7-111-72849-8</t>
  </si>
  <si>
    <t>http://www.cmpedu.com/books/book/5606636.htm</t>
  </si>
  <si>
    <t>商务谈判与沟通</t>
  </si>
  <si>
    <t>60653</t>
  </si>
  <si>
    <t>崔文丹</t>
  </si>
  <si>
    <t>978-7-111-60653-6</t>
  </si>
  <si>
    <t>http://www.cmpedu.com/books/book/5526842.htm</t>
  </si>
  <si>
    <t>68169</t>
  </si>
  <si>
    <t>张国良</t>
  </si>
  <si>
    <t>978-7-111-68169-4</t>
  </si>
  <si>
    <t>http://www.cmpedu.com/books/book/5604441.htm</t>
  </si>
  <si>
    <t>策划原理与实践（第2版）</t>
  </si>
  <si>
    <t>51344</t>
  </si>
  <si>
    <t>强海涛</t>
  </si>
  <si>
    <t>978-7-111-51344-5</t>
  </si>
  <si>
    <t>http://www.cmpedu.com/books/book/2050534.htm</t>
  </si>
  <si>
    <t>市场调查预测与决策（第2版）</t>
  </si>
  <si>
    <t>62058</t>
  </si>
  <si>
    <t>978-7-111-62058-7</t>
  </si>
  <si>
    <t>http://www.cmpedu.com/books/book/5600482.htm</t>
  </si>
  <si>
    <t>市场调查与预测：理论、技术与实务</t>
  </si>
  <si>
    <t>72540</t>
  </si>
  <si>
    <t>吕燕 编著</t>
  </si>
  <si>
    <t>978-7-111-72540-4</t>
  </si>
  <si>
    <t>http://www.cmpedu.com/books/book/5606673.htm</t>
  </si>
  <si>
    <t>市场调查与预测（第3版）</t>
  </si>
  <si>
    <t>65841</t>
  </si>
  <si>
    <t>许以洪 陈青姣</t>
  </si>
  <si>
    <t>978-7-111-65841-2</t>
  </si>
  <si>
    <t>http://www.cmpedu.com/books/book/5602520.htm</t>
  </si>
  <si>
    <t>79377</t>
  </si>
  <si>
    <t>978-7-111-79377-9</t>
  </si>
  <si>
    <t>http://www.cmpedu.com/books/book/5609964.htm</t>
  </si>
  <si>
    <t>市场调查与预测（第2版）</t>
  </si>
  <si>
    <t>67906</t>
  </si>
  <si>
    <t>杨勇</t>
  </si>
  <si>
    <t>978-7-111-67906-6</t>
  </si>
  <si>
    <t>http://www.cmpedu.com/books/book/5604346.htm</t>
  </si>
  <si>
    <t>市场调查与预测</t>
  </si>
  <si>
    <t>54889</t>
  </si>
  <si>
    <t>马连福</t>
  </si>
  <si>
    <t>978-7-111-54889-8</t>
  </si>
  <si>
    <t>http://www.cmpedu.com/books/book/2055594.htm</t>
  </si>
  <si>
    <t>77524</t>
  </si>
  <si>
    <t>石冬冬 林红菱 等</t>
  </si>
  <si>
    <t>978-7-111-77524-9</t>
  </si>
  <si>
    <t>http://www.cmpedu.com/books/book/5609238.htm</t>
  </si>
  <si>
    <t>75283</t>
  </si>
  <si>
    <t>当代市场调研（原书第12版）</t>
  </si>
  <si>
    <r>
      <rPr>
        <sz val="11"/>
        <color rgb="FF000000"/>
        <rFont val="宋体"/>
        <charset val="134"/>
      </rPr>
      <t>[美]小卡尔</t>
    </r>
    <r>
      <rPr>
        <sz val="11"/>
        <color rgb="FF000000"/>
        <rFont val="宋体"/>
        <charset val="0"/>
      </rPr>
      <t>·</t>
    </r>
    <r>
      <rPr>
        <sz val="11"/>
        <color rgb="FF000000"/>
        <rFont val="宋体"/>
        <charset val="134"/>
      </rPr>
      <t>麦克丹尼尔（</t>
    </r>
    <r>
      <rPr>
        <sz val="11"/>
        <color rgb="FF000000"/>
        <rFont val="宋体"/>
        <charset val="0"/>
      </rPr>
      <t>Carl McDaniel Jr.</t>
    </r>
    <r>
      <rPr>
        <sz val="11"/>
        <color rgb="FF000000"/>
        <rFont val="宋体"/>
        <charset val="134"/>
      </rPr>
      <t>）等著</t>
    </r>
  </si>
  <si>
    <t>978-7-111-75283-7</t>
  </si>
  <si>
    <t>http://www.cmpedu.com/books/book/5607903.htm</t>
  </si>
  <si>
    <t>77313</t>
  </si>
  <si>
    <t>服务营销学（第3版）</t>
  </si>
  <si>
    <t>李克芳 聂元昆</t>
  </si>
  <si>
    <t>978-7-111-77313-9</t>
  </si>
  <si>
    <t>http://www.cmpedu.com/books/book/5609069.htm</t>
  </si>
  <si>
    <t>79382</t>
  </si>
  <si>
    <t>服务营销（原书第8版）</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</si>
  <si>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瓦拉瑞尔</t>
    </r>
    <r>
      <rPr>
        <sz val="11"/>
        <color rgb="FF000000"/>
        <rFont val="宋体"/>
        <charset val="0"/>
      </rPr>
      <t xml:space="preserve">· A. </t>
    </r>
    <r>
      <rPr>
        <sz val="11"/>
        <color rgb="FF000000"/>
        <rFont val="宋体"/>
        <charset val="134"/>
      </rPr>
      <t>泽丝曼尔（</t>
    </r>
    <r>
      <rPr>
        <sz val="11"/>
        <color rgb="FF000000"/>
        <rFont val="宋体"/>
        <charset val="0"/>
      </rPr>
      <t>Valarie A. Zeithaml</t>
    </r>
    <r>
      <rPr>
        <sz val="11"/>
        <color rgb="FF000000"/>
        <rFont val="宋体"/>
        <charset val="134"/>
      </rPr>
      <t>）等</t>
    </r>
  </si>
  <si>
    <t>978-7-111-79382-3</t>
  </si>
  <si>
    <t>http://www.cmpedu.com/books/book/5610169.htm</t>
  </si>
  <si>
    <t>服务营销：理论、方法与案例（第3版）</t>
  </si>
  <si>
    <t>72663</t>
  </si>
  <si>
    <t>郑锐洪 编著</t>
  </si>
  <si>
    <t>978-7-111-72663-0</t>
  </si>
  <si>
    <t>http://www.cmpedu.com/books/book/5606583.htm</t>
  </si>
  <si>
    <t>服务管理：运作、战略与信息技术(原书第9版)</t>
  </si>
  <si>
    <t>64485</t>
  </si>
  <si>
    <t>[美] 桑杰夫·波多洛伊（Sanjeev Bordoloi）等著</t>
  </si>
  <si>
    <t>978-7-111-64485-9</t>
  </si>
  <si>
    <t>http://www.cmpedu.com/books/book/5601777.htm</t>
  </si>
  <si>
    <t>消费心理学（第2版）</t>
  </si>
  <si>
    <t>51951</t>
  </si>
  <si>
    <t>刘军</t>
  </si>
  <si>
    <t>978-7-111-51951-5</t>
  </si>
  <si>
    <t>http://www.cmpedu.com/books/book/2051743.htm</t>
  </si>
  <si>
    <t>消费者行为学</t>
  </si>
  <si>
    <t>63457</t>
  </si>
  <si>
    <t>江晓 马光菊</t>
  </si>
  <si>
    <t>978-7-111-63457-7</t>
  </si>
  <si>
    <t>http://www.cmpedu.com/books/book/5600546.htm</t>
  </si>
  <si>
    <t>74658</t>
  </si>
  <si>
    <t>消费者行为学（第5版）</t>
  </si>
  <si>
    <t>王曼 白玉苓</t>
  </si>
  <si>
    <t>978-7-111-74658-4</t>
  </si>
  <si>
    <t>http://www.cmpedu.com/books/book/5607869.htm</t>
  </si>
  <si>
    <t>消费者行为学（原书第13版）</t>
  </si>
  <si>
    <t>59444</t>
  </si>
  <si>
    <t>[美]戴维 L.马瑟斯博（David L. Mothersbaugh）等</t>
  </si>
  <si>
    <t>978-7-111-59444-4</t>
  </si>
  <si>
    <t>http://www.cmpedu.com/books/book/2066360.htm</t>
  </si>
  <si>
    <t>消费者行为学（第2版）</t>
  </si>
  <si>
    <t>52161</t>
  </si>
  <si>
    <t>张雁白</t>
  </si>
  <si>
    <t>978-7-111-52161-7</t>
  </si>
  <si>
    <t>http://www.cmpedu.com/books/book/2051856.htm</t>
  </si>
  <si>
    <t>76154</t>
  </si>
  <si>
    <t>消费者行为学（第3版）</t>
  </si>
  <si>
    <t>周欣悦</t>
  </si>
  <si>
    <t>978-7-111-76154-9</t>
  </si>
  <si>
    <t>http://www.cmpedu.com/books/book/5608483.htm</t>
  </si>
  <si>
    <t>会展策划（第2版）</t>
  </si>
  <si>
    <t>69527</t>
  </si>
  <si>
    <t>李勇军</t>
  </si>
  <si>
    <t>978-7-111-69527-1</t>
  </si>
  <si>
    <t>http://www.cmpedu.com/books/book/5605208.htm</t>
  </si>
  <si>
    <t>会展运营与管理</t>
  </si>
  <si>
    <t>47384</t>
  </si>
  <si>
    <t>姜仁良</t>
  </si>
  <si>
    <t>978-7-111-47384-8</t>
  </si>
  <si>
    <t>http://www.cmpedu.com/books/book/2034373.htm</t>
  </si>
  <si>
    <t>73685</t>
  </si>
  <si>
    <t>门店管理实务（第3版）</t>
  </si>
  <si>
    <t>陈方丽 林瑜彬</t>
  </si>
  <si>
    <t>978-7-111-73685-1</t>
  </si>
  <si>
    <t>http://www.cmpedu.com/books/book/5607151.htm</t>
  </si>
  <si>
    <t>农产品营销学</t>
  </si>
  <si>
    <t>44742</t>
  </si>
  <si>
    <t>王杜春</t>
  </si>
  <si>
    <t>978-7-111-44742-9</t>
  </si>
  <si>
    <t>http://www.cmpedu.com/books/book/2065560.htm</t>
  </si>
  <si>
    <t>本科教材&gt;管理学门类&gt;工商管理类&gt;会计学</t>
  </si>
  <si>
    <t>77590</t>
  </si>
  <si>
    <t>RPA财经数据分析与可视化——数智魔法师：财经数据世界的奇幻之旅</t>
  </si>
  <si>
    <t>程平</t>
  </si>
  <si>
    <t>教学课件、教学大纲、习题及答案、教学视频</t>
  </si>
  <si>
    <t>978-7-111-77590-4</t>
  </si>
  <si>
    <t>http://www.cmpedu.com/books/book/5609191.htm</t>
  </si>
  <si>
    <t>会计信息系统（第4版）</t>
  </si>
  <si>
    <t>73828</t>
  </si>
  <si>
    <t>韩庆兰 李红梅</t>
  </si>
  <si>
    <t>978-7-111-73828-2</t>
  </si>
  <si>
    <t>http://www.cmpedu.com/books/book/5607349.htm</t>
  </si>
  <si>
    <t>会计学</t>
  </si>
  <si>
    <t>73600</t>
  </si>
  <si>
    <t>陈晓园 纪晶华</t>
  </si>
  <si>
    <t>978-7-111-73600-4</t>
  </si>
  <si>
    <t>http://www.cmpedu.com/books/book/5607279.htm</t>
  </si>
  <si>
    <t>71564</t>
  </si>
  <si>
    <t>会计学：企业决策的基础（财务会计分册）（原书第19版）</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</si>
  <si>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简</t>
    </r>
    <r>
      <rPr>
        <sz val="11"/>
        <color rgb="FF000000"/>
        <rFont val="宋体"/>
        <charset val="0"/>
      </rPr>
      <t xml:space="preserve">·R. </t>
    </r>
    <r>
      <rPr>
        <sz val="11"/>
        <color rgb="FF000000"/>
        <rFont val="宋体"/>
        <charset val="134"/>
      </rPr>
      <t>威廉姆斯（</t>
    </r>
    <r>
      <rPr>
        <sz val="11"/>
        <color rgb="FF000000"/>
        <rFont val="宋体"/>
        <charset val="0"/>
      </rPr>
      <t>Jan R. Williams</t>
    </r>
    <r>
      <rPr>
        <sz val="11"/>
        <color rgb="FF000000"/>
        <rFont val="宋体"/>
        <charset val="134"/>
      </rPr>
      <t>）等</t>
    </r>
  </si>
  <si>
    <t>978-7-111-71564-1</t>
  </si>
  <si>
    <t>http://www.cmpedu.com/books/book/5606317.htm</t>
  </si>
  <si>
    <t>会计学：企业决策的基础（财务会计分册）（英文版·原书第19版）</t>
  </si>
  <si>
    <t>74699</t>
  </si>
  <si>
    <r>
      <rPr>
        <sz val="11"/>
        <color rgb="FF000000"/>
        <rFont val="宋体"/>
        <charset val="0"/>
      </rPr>
      <t>[</t>
    </r>
    <r>
      <rPr>
        <sz val="11"/>
        <color rgb="FF000000"/>
        <rFont val="宋体"/>
        <charset val="134"/>
      </rPr>
      <t>美</t>
    </r>
    <r>
      <rPr>
        <sz val="11"/>
        <color rgb="FF000000"/>
        <rFont val="宋体"/>
        <charset val="0"/>
      </rPr>
      <t xml:space="preserve">] </t>
    </r>
    <r>
      <rPr>
        <sz val="11"/>
        <color rgb="FF000000"/>
        <rFont val="宋体"/>
        <charset val="134"/>
      </rPr>
      <t>简</t>
    </r>
    <r>
      <rPr>
        <sz val="11"/>
        <color rgb="FF000000"/>
        <rFont val="宋体"/>
        <charset val="0"/>
      </rPr>
      <t xml:space="preserve">·R. </t>
    </r>
    <r>
      <rPr>
        <sz val="11"/>
        <color rgb="FF000000"/>
        <rFont val="宋体"/>
        <charset val="134"/>
      </rPr>
      <t>威廉姆斯（</t>
    </r>
    <r>
      <rPr>
        <sz val="11"/>
        <color rgb="FF000000"/>
        <rFont val="宋体"/>
        <charset val="0"/>
      </rPr>
      <t>Jan R. Williams</t>
    </r>
    <r>
      <rPr>
        <sz val="11"/>
        <color rgb="FF000000"/>
        <rFont val="宋体"/>
        <charset val="134"/>
      </rPr>
      <t>）等著</t>
    </r>
  </si>
  <si>
    <t>978-7-111-74699-7</t>
  </si>
  <si>
    <t>http://www.cmpedu.com/books/book/5607732.htm</t>
  </si>
  <si>
    <t>会计学：企业决策的基础（管理会计分册）（英文版·原书第19版）</t>
  </si>
  <si>
    <t>74901</t>
  </si>
  <si>
    <t>978-7-111-74901-1</t>
  </si>
  <si>
    <t>http://www.cmpedu.com/books/book/5607759.htm</t>
  </si>
  <si>
    <t>会计学基础</t>
  </si>
  <si>
    <t>72822</t>
  </si>
  <si>
    <t>谢合明 郑劬</t>
  </si>
  <si>
    <t>978-7-111-72822-1</t>
  </si>
  <si>
    <t>http://www.cmpedu.com/books/book/5606936.htm</t>
  </si>
  <si>
    <t>73013</t>
  </si>
  <si>
    <t>王轶英 顾书华</t>
  </si>
  <si>
    <t>978-7-111-73013-2</t>
  </si>
  <si>
    <t>http://www.cmpedu.com/books/book/5606767.htm</t>
  </si>
  <si>
    <t>70756</t>
  </si>
  <si>
    <t>史玉凤 程志刚 李秀彬</t>
  </si>
  <si>
    <t>978-7-111-70756-1</t>
  </si>
  <si>
    <t>http://www.cmpedu.com/books/book/5606131.htm</t>
  </si>
  <si>
    <t>会计学原理</t>
  </si>
  <si>
    <t>75716</t>
  </si>
  <si>
    <t>978-7-111-75716-0</t>
  </si>
  <si>
    <t>http://www.cmpedu.com/books/book/5608226.htm</t>
  </si>
  <si>
    <t>会计学原理手工模拟实验教程（第3版）</t>
  </si>
  <si>
    <t>74513</t>
  </si>
  <si>
    <t>朱静玉 董丽</t>
  </si>
  <si>
    <t>978-7-111-74513-6</t>
  </si>
  <si>
    <t>http://www.cmpedu.com/books/book/5607405.htm</t>
  </si>
  <si>
    <t>基础会计学</t>
  </si>
  <si>
    <t>71157</t>
  </si>
  <si>
    <t>郑振华</t>
  </si>
  <si>
    <t>978-7-111-71157-5</t>
  </si>
  <si>
    <t>http://www.cmpedu.com/books/book/5606000.htm</t>
  </si>
  <si>
    <t>79330</t>
  </si>
  <si>
    <t>基础会计</t>
  </si>
  <si>
    <t>林爱梅 李文美</t>
  </si>
  <si>
    <t>课件、教学大纲、答案</t>
  </si>
  <si>
    <t>978-7-111-79330-4</t>
  </si>
  <si>
    <t>http://www.cmpedu.com/books/book/5610052.htm</t>
  </si>
  <si>
    <t>68648</t>
  </si>
  <si>
    <t>侯克兴 王玉红</t>
  </si>
  <si>
    <t>978-7-111-68648-4</t>
  </si>
  <si>
    <t>http://www.cmpedu.com/books/book/5604718.htm</t>
  </si>
  <si>
    <t>75125</t>
  </si>
  <si>
    <t>张志平</t>
  </si>
  <si>
    <t>978-7-111-75125-0</t>
  </si>
  <si>
    <t>http://www.cmpedu.com/books/book/5608254.htm</t>
  </si>
  <si>
    <t>基础会计学（第2版）</t>
  </si>
  <si>
    <t>55238</t>
  </si>
  <si>
    <t>张献英</t>
  </si>
  <si>
    <t>978-7-111-55238-3</t>
  </si>
  <si>
    <t>http://www.cmpedu.com/books/book/2055478.htm</t>
  </si>
  <si>
    <t>财务会计</t>
  </si>
  <si>
    <t>75916</t>
  </si>
  <si>
    <t>陈容 韦霞</t>
  </si>
  <si>
    <t>二维码、练习题参考答案</t>
  </si>
  <si>
    <t>978-7-111-75916-4</t>
  </si>
  <si>
    <t>http://www.cmpedu.com/books/book/5608475.htm</t>
  </si>
  <si>
    <t>72188</t>
  </si>
  <si>
    <t>郑蓉</t>
  </si>
  <si>
    <t>教学课件、教学大纲、课后练习题及其解析</t>
  </si>
  <si>
    <t>978-7-111-72188-8</t>
  </si>
  <si>
    <t>http://www.cmpedu.com/books/book/5606551.htm</t>
  </si>
  <si>
    <t>中级财务会计</t>
  </si>
  <si>
    <t>72847</t>
  </si>
  <si>
    <r>
      <rPr>
        <sz val="11"/>
        <color rgb="FF000000"/>
        <rFont val="宋体"/>
        <charset val="134"/>
      </rPr>
      <t>傅秉潇</t>
    </r>
    <r>
      <rPr>
        <sz val="11"/>
        <color rgb="FF000000"/>
        <rFont val="宋体"/>
        <charset val="0"/>
      </rPr>
      <t xml:space="preserve"> </t>
    </r>
    <r>
      <rPr>
        <sz val="11"/>
        <color rgb="FF000000"/>
        <rFont val="宋体"/>
        <charset val="134"/>
      </rPr>
      <t>黄雨程</t>
    </r>
  </si>
  <si>
    <t>978-7-111-72847-4</t>
  </si>
  <si>
    <t>http://www.cmpedu.com/books/book/5606764.htm</t>
  </si>
  <si>
    <t>中级财务会计（第6版）</t>
  </si>
  <si>
    <t>67247</t>
  </si>
  <si>
    <t>朱学义 高玉梅 吕延荣</t>
  </si>
  <si>
    <t>“十三五”江苏省高等学校重点教材</t>
  </si>
  <si>
    <t>978-7-111-67247-0</t>
  </si>
  <si>
    <t>http://www.cmpedu.com/books/book/5604203.htm</t>
  </si>
  <si>
    <t>69959</t>
  </si>
  <si>
    <t>史玉凤 邓利梅</t>
  </si>
  <si>
    <t>978-7-111-69959-0</t>
  </si>
  <si>
    <t>http://www.cmpedu.com/books/book/5605317.htm</t>
  </si>
  <si>
    <t>77014</t>
  </si>
  <si>
    <t>中级财务会计（第2版）</t>
  </si>
  <si>
    <t>马建威</t>
  </si>
  <si>
    <t>978-7-111-77014-5</t>
  </si>
  <si>
    <t>http://www.cmpedu.com/books/book/5609060.htm</t>
  </si>
  <si>
    <t>74430</t>
  </si>
  <si>
    <t>高级财务会计</t>
  </si>
  <si>
    <t>侯克兴 史玉凤 邓利梅</t>
  </si>
  <si>
    <t>978-7-111-74430-6</t>
  </si>
  <si>
    <t>http://www.cmpedu.com/books/book/5608372.htm</t>
  </si>
  <si>
    <t>高级财务会计：理论与实务</t>
  </si>
  <si>
    <t>71319</t>
  </si>
  <si>
    <t>孔宁宁</t>
  </si>
  <si>
    <t>978-7-111-71319-7</t>
  </si>
  <si>
    <t>http://www.cmpedu.com/books/book/5606210.htm</t>
  </si>
  <si>
    <t>高级会计学</t>
  </si>
  <si>
    <t>70614</t>
  </si>
  <si>
    <t>孙自愿</t>
  </si>
  <si>
    <t>978-7-111-70614-4</t>
  </si>
  <si>
    <t>http://www.cmpedu.com/books/book/5606291.htm</t>
  </si>
  <si>
    <t>76178</t>
  </si>
  <si>
    <t>管理会计（第3版）</t>
  </si>
  <si>
    <t>郑爱华 郭振宇</t>
  </si>
  <si>
    <t>电子课件、视频、二维码</t>
  </si>
  <si>
    <t>978-7-111-76178-5</t>
  </si>
  <si>
    <t>http://www.cmpedu.com/books/book/5608453.htm</t>
  </si>
  <si>
    <t>管理会计（英文版·原书第16版）</t>
  </si>
  <si>
    <t>65103</t>
  </si>
  <si>
    <t>[美]雷 H.加里森(Ray H.Garrison) 等著</t>
  </si>
  <si>
    <t>978-7-111-65103-1</t>
  </si>
  <si>
    <t>http://www.cmpedu.com/books/book/5601925.htm</t>
  </si>
  <si>
    <t>管理会计（原书第17版）</t>
  </si>
  <si>
    <t>75017</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</si>
  <si>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雷</t>
    </r>
    <r>
      <rPr>
        <sz val="11"/>
        <color rgb="FF000000"/>
        <rFont val="宋体"/>
        <charset val="0"/>
      </rPr>
      <t xml:space="preserve">·H. </t>
    </r>
    <r>
      <rPr>
        <sz val="11"/>
        <color rgb="FF000000"/>
        <rFont val="宋体"/>
        <charset val="134"/>
      </rPr>
      <t>加里森（</t>
    </r>
    <r>
      <rPr>
        <sz val="11"/>
        <color rgb="FF000000"/>
        <rFont val="宋体"/>
        <charset val="0"/>
      </rPr>
      <t>Ray H. Garrison</t>
    </r>
    <r>
      <rPr>
        <sz val="11"/>
        <color rgb="FF000000"/>
        <rFont val="宋体"/>
        <charset val="134"/>
      </rPr>
      <t>）等著</t>
    </r>
  </si>
  <si>
    <t>978-7-111-75017-8</t>
  </si>
  <si>
    <t>http://www.cmpedu.com/books/book/5607624.htm</t>
  </si>
  <si>
    <t>管理会计：理论·模型·案例（第3版）</t>
  </si>
  <si>
    <t>61273</t>
  </si>
  <si>
    <t>温素彬</t>
  </si>
  <si>
    <t>978-7-111-61273-5</t>
  </si>
  <si>
    <t>http://www.cmpedu.com/books/book/5546929.htm</t>
  </si>
  <si>
    <t>成本与管理会计（第5版）</t>
  </si>
  <si>
    <t>61446</t>
  </si>
  <si>
    <t>赵书和</t>
  </si>
  <si>
    <t>978-7-111-61446-3</t>
  </si>
  <si>
    <t>http://www.cmpedu.com/books/book/5541304.htm</t>
  </si>
  <si>
    <t>79568</t>
  </si>
  <si>
    <t>成本管理会计（第6版）</t>
  </si>
  <si>
    <t>崔国萍</t>
  </si>
  <si>
    <t>978-7-111-79568-1</t>
  </si>
  <si>
    <t>http://www.cmpedu.com/books/book/5610094.htm</t>
  </si>
  <si>
    <t>成本会计</t>
  </si>
  <si>
    <t>74175</t>
  </si>
  <si>
    <t>王莉莉 窦微 张喆敏</t>
  </si>
  <si>
    <t>978-7-111-74175-6</t>
  </si>
  <si>
    <t>http://www.cmpedu.com/books/book/5607292.htm</t>
  </si>
  <si>
    <t>成本会计学（第4版）</t>
  </si>
  <si>
    <t>67990</t>
  </si>
  <si>
    <t>侯晓红 林爱梅</t>
  </si>
  <si>
    <t>普通高等教育“十一五”国家级规划教材/“十三五”江苏省高等学校重点教材/江苏省精品教材</t>
  </si>
  <si>
    <t>978-7-111-67990-5</t>
  </si>
  <si>
    <t>http://www.cmpedu.com/books/book/5605023.htm</t>
  </si>
  <si>
    <t>成本会计学习指导（第3版）</t>
  </si>
  <si>
    <t>67908</t>
  </si>
  <si>
    <t>国家级一流本科会计学专业系列教材</t>
  </si>
  <si>
    <t>978-7-111-67908-0</t>
  </si>
  <si>
    <t>http://www.cmpedu.com/books/book/5605026.htm</t>
  </si>
  <si>
    <t>现代企业成本控制与优化</t>
  </si>
  <si>
    <t>37143</t>
  </si>
  <si>
    <t>周宁</t>
  </si>
  <si>
    <t>978-7-111-37143-4</t>
  </si>
  <si>
    <t>http://www.cmpedu.com/books/book/2012392.htm</t>
  </si>
  <si>
    <t>内部控制与风险管理</t>
  </si>
  <si>
    <t>73584</t>
  </si>
  <si>
    <t>夏宁</t>
  </si>
  <si>
    <t>978-7-111-73584-7</t>
  </si>
  <si>
    <t>http://www.cmpedu.com/books/book/5607082.htm</t>
  </si>
  <si>
    <t>工业成本核算</t>
  </si>
  <si>
    <t>67152</t>
  </si>
  <si>
    <t>余翠兰 寇晓培 牛亮</t>
  </si>
  <si>
    <t>978-7-111-67152-7</t>
  </si>
  <si>
    <t>http://www.cmpedu.com/books/book/5604106.htm</t>
  </si>
  <si>
    <t>会计实务综合训练（第4版）</t>
  </si>
  <si>
    <t>54033</t>
  </si>
  <si>
    <t>朱学义 王一舒 朱亮峰 徐光伟</t>
  </si>
  <si>
    <t>978-7-111-54033-5</t>
  </si>
  <si>
    <t>http://www.cmpedu.com/books/book/2054110.htm</t>
  </si>
  <si>
    <t>税法</t>
  </si>
  <si>
    <t>73102</t>
  </si>
  <si>
    <t>郑劬 胡建平 李君</t>
  </si>
  <si>
    <t>978-7-111-73102-3</t>
  </si>
  <si>
    <t>http://www.cmpedu.com/books/book/5606923.htm</t>
  </si>
  <si>
    <t>70130</t>
  </si>
  <si>
    <t>冯英利 徐言琨</t>
  </si>
  <si>
    <t>978-7-111-70130-9</t>
  </si>
  <si>
    <t>http://www.cmpedu.com/books/book/5605341.htm</t>
  </si>
  <si>
    <t>税法（第2版）</t>
  </si>
  <si>
    <t>64166</t>
  </si>
  <si>
    <t>吴力佳 胡小凤</t>
  </si>
  <si>
    <t>978-7-111-64166-7</t>
  </si>
  <si>
    <t>http://www.cmpedu.com/books/book/5601131.htm</t>
  </si>
  <si>
    <t>78492</t>
  </si>
  <si>
    <t>税务会计与税务筹划（第9版）</t>
  </si>
  <si>
    <t>王素荣</t>
  </si>
  <si>
    <t>本书特色：
★本书与企业所得税会计准则密切结合，及时体现税制改革的新近成果，通过大量案例，恰到好处地将相关的税法规定、会计处理和税务筹划等内容有机地统一起来。
★本书紧密结合注册会计师考试的主要内容，介绍了相应的考点和难点问题，适应全面增值税时代和新个税的业务要求，体现新税务会计和税务筹划的内容
★本书每章还设计了大量的练习题，并在书后给出参考答案</t>
  </si>
  <si>
    <t>978-7-111-78492-0</t>
  </si>
  <si>
    <t>http://www.cmpedu.com/books/book/5609526.htm</t>
  </si>
  <si>
    <t>智能审计</t>
  </si>
  <si>
    <t>68318</t>
  </si>
  <si>
    <t>陈伟</t>
  </si>
  <si>
    <t>978-7-111-68318-6</t>
  </si>
  <si>
    <t>http://www.cmpedu.com/books/book/5604495.htm</t>
  </si>
  <si>
    <t>75518</t>
  </si>
  <si>
    <t>会计审计专业英语（第5版）</t>
  </si>
  <si>
    <t>贺欣 温倩 罗殿英</t>
  </si>
  <si>
    <t>二维码、习题答案</t>
  </si>
  <si>
    <t>978-7-111-75518-0</t>
  </si>
  <si>
    <t>http://www.cmpedu.com/books/book/5608111.htm</t>
  </si>
  <si>
    <t>79942</t>
  </si>
  <si>
    <t>审计学</t>
  </si>
  <si>
    <t>刘慧</t>
  </si>
  <si>
    <t>电子课件、教学大纲、视频、模拟试题及答案</t>
  </si>
  <si>
    <t>978-7-111-79942-9</t>
  </si>
  <si>
    <t>http://www.cmpedu.com/books/book/5610549.htm</t>
  </si>
  <si>
    <t>审计学（第3版）</t>
  </si>
  <si>
    <t>62919</t>
  </si>
  <si>
    <t>叶陈刚 李洪 张岩</t>
  </si>
  <si>
    <t>978-7-111-62919-1</t>
  </si>
  <si>
    <t>http://www.cmpedu.com/books/book/5600367.htm</t>
  </si>
  <si>
    <t>审计案例与实务</t>
  </si>
  <si>
    <t>73155</t>
  </si>
  <si>
    <t>郑艳秋 李明</t>
  </si>
  <si>
    <t>教案、大纲、习题答案</t>
  </si>
  <si>
    <t>978-7-111-73155-9</t>
  </si>
  <si>
    <t>http://www.cmpedu.com/books/book/5607078.htm</t>
  </si>
  <si>
    <t>非营利组织财务管理</t>
  </si>
  <si>
    <t>73487</t>
  </si>
  <si>
    <t>莫冬燕</t>
  </si>
  <si>
    <t>978-7-111-73487-1</t>
  </si>
  <si>
    <t>http://www.cmpedu.com/books/book/5607411.htm</t>
  </si>
  <si>
    <t>政府与非营利组织会计（第3版）</t>
  </si>
  <si>
    <t>63956</t>
  </si>
  <si>
    <t>杨洪 杨孙蕾</t>
  </si>
  <si>
    <t>本书特色：
★以最新会计准则为依据，全面呈现中外政府与非营利组织会计的理论精华，畅销教材全新更新版本！</t>
  </si>
  <si>
    <t>978-7-111-63956-5</t>
  </si>
  <si>
    <t>http://www.cmpedu.com/books/book/5600934.htm</t>
  </si>
  <si>
    <t>商品流通企业会计（第4版）</t>
  </si>
  <si>
    <t>77379</t>
  </si>
  <si>
    <t>倪明辉 编著</t>
  </si>
  <si>
    <t>978-7-111-77379-5</t>
  </si>
  <si>
    <t>http://www.cmpedu.com/books/book/5609024.htm</t>
  </si>
  <si>
    <t>数据资产会计</t>
  </si>
  <si>
    <t>76325</t>
  </si>
  <si>
    <t>金帆 冷奥琳</t>
  </si>
  <si>
    <t>教学课件、习题解答、拓展资料</t>
  </si>
  <si>
    <t>978-7-111-76325-3</t>
  </si>
  <si>
    <t>http://www.cmpedu.com/books/book/5608477.htm</t>
  </si>
  <si>
    <t>80055</t>
  </si>
  <si>
    <t>企业碳会计</t>
  </si>
  <si>
    <t>陈琳 赵龙峰</t>
  </si>
  <si>
    <t>978-7-111-80055-2</t>
  </si>
  <si>
    <t>http://www.cmpedu.com/books/book/5610574.htm</t>
  </si>
  <si>
    <t>本科教材&gt;管理学门类&gt;工商管理类&gt;财务管理</t>
  </si>
  <si>
    <t>78928</t>
  </si>
  <si>
    <t>AI Agent与财务智能体</t>
  </si>
  <si>
    <t>达观数据</t>
  </si>
  <si>
    <t>978-7-111-78928-4</t>
  </si>
  <si>
    <t>http://www.cmpedu.com/books/book/5609870.htm</t>
  </si>
  <si>
    <t>财经应用文写作（第2版）</t>
  </si>
  <si>
    <t>63770</t>
  </si>
  <si>
    <t>978-7-111-63770-7</t>
  </si>
  <si>
    <t>http://www.cmpedu.com/books/book/5601074.htm</t>
  </si>
  <si>
    <t>财务管理原理（第4版）</t>
  </si>
  <si>
    <t>76489</t>
  </si>
  <si>
    <t>王明虎 章铁生</t>
  </si>
  <si>
    <t>978-7-111-76489-2</t>
  </si>
  <si>
    <t>http://www.cmpedu.com/books/book/5608777.htm</t>
  </si>
  <si>
    <t>财务管理专业英语（第4版）</t>
  </si>
  <si>
    <t>66478</t>
  </si>
  <si>
    <t>刘媛媛</t>
  </si>
  <si>
    <t>978-7-111-66478-9</t>
  </si>
  <si>
    <t>http://www.cmpedu.com/books/book/5603413.htm</t>
  </si>
  <si>
    <t>财务管理（原书第10版）</t>
  </si>
  <si>
    <t>67824</t>
  </si>
  <si>
    <t>[美]斯蒂芬A.罗斯(Stephen A. Ross)等</t>
  </si>
  <si>
    <t>978-7-111-67824-3</t>
  </si>
  <si>
    <t>http://www.cmpedu.com/books/book/5604389.htm</t>
  </si>
  <si>
    <t>财务管理（原书第16版）</t>
  </si>
  <si>
    <t>74191</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</si>
  <si>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尤金</t>
    </r>
    <r>
      <rPr>
        <sz val="11"/>
        <color rgb="FF000000"/>
        <rFont val="宋体"/>
        <charset val="0"/>
      </rPr>
      <t xml:space="preserve">·F. </t>
    </r>
    <r>
      <rPr>
        <sz val="11"/>
        <color rgb="FF000000"/>
        <rFont val="宋体"/>
        <charset val="134"/>
      </rPr>
      <t>布里格姆（</t>
    </r>
    <r>
      <rPr>
        <sz val="11"/>
        <color rgb="FF000000"/>
        <rFont val="宋体"/>
        <charset val="0"/>
      </rPr>
      <t>Eugene F. Brigham</t>
    </r>
    <r>
      <rPr>
        <sz val="11"/>
        <color rgb="FF000000"/>
        <rFont val="宋体"/>
        <charset val="134"/>
      </rPr>
      <t>）等著</t>
    </r>
  </si>
  <si>
    <t>978-7-111-74191-6</t>
  </si>
  <si>
    <t>http://www.cmpedu.com/books/book/5607644.htm</t>
  </si>
  <si>
    <t>财务管理学</t>
  </si>
  <si>
    <t>73205</t>
  </si>
  <si>
    <t>李君 苏浩</t>
  </si>
  <si>
    <t>978-7-111-73205-1</t>
  </si>
  <si>
    <t>http://www.cmpedu.com/books/book/5607076.htm</t>
  </si>
  <si>
    <t>财务管理</t>
  </si>
  <si>
    <t>75346</t>
  </si>
  <si>
    <t>李秉祥</t>
  </si>
  <si>
    <t>978-7-111-75346-9</t>
  </si>
  <si>
    <t>http://www.cmpedu.com/books/book/5607928.htm</t>
  </si>
  <si>
    <t>76928</t>
  </si>
  <si>
    <t>刘建胜</t>
  </si>
  <si>
    <t>978-7-111-76928-6</t>
  </si>
  <si>
    <t>http://www.cmpedu.com/books/book/5609010.htm</t>
  </si>
  <si>
    <t>77426</t>
  </si>
  <si>
    <t>高级财务管理</t>
  </si>
  <si>
    <t>郝以雪</t>
  </si>
  <si>
    <t>电子课件（PPT）、教学大纲、课后习题答案</t>
  </si>
  <si>
    <t>978-7-111-77426-6</t>
  </si>
  <si>
    <t>http://www.cmpedu.com/books/book/5609166.htm</t>
  </si>
  <si>
    <t>78227</t>
  </si>
  <si>
    <t>国际财务管理（原书第9版）</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</si>
  <si>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凯奥尔</t>
    </r>
    <r>
      <rPr>
        <sz val="11"/>
        <color rgb="FF000000"/>
        <rFont val="宋体"/>
        <charset val="0"/>
      </rPr>
      <t xml:space="preserve">·S. </t>
    </r>
    <r>
      <rPr>
        <sz val="11"/>
        <color rgb="FF000000"/>
        <rFont val="宋体"/>
        <charset val="134"/>
      </rPr>
      <t>尤恩（</t>
    </r>
    <r>
      <rPr>
        <sz val="11"/>
        <color rgb="FF000000"/>
        <rFont val="宋体"/>
        <charset val="0"/>
      </rPr>
      <t>Cheol S. Eun</t>
    </r>
    <r>
      <rPr>
        <sz val="11"/>
        <color rgb="FF000000"/>
        <rFont val="宋体"/>
        <charset val="134"/>
      </rPr>
      <t>）等</t>
    </r>
  </si>
  <si>
    <t>978-7-111-78227-8</t>
  </si>
  <si>
    <t>http://www.cmpedu.com/books/book/5609545.htm</t>
  </si>
  <si>
    <t>79471</t>
  </si>
  <si>
    <t>国际财务管理（英文版·原书第9版）</t>
  </si>
  <si>
    <t>[美]凯奥尔·S. 尤恩（Cheol S. Eun）等</t>
  </si>
  <si>
    <t>978-7-111-79471-4</t>
  </si>
  <si>
    <t>http://www.cmpedu.com/books/book/5610046.htm</t>
  </si>
  <si>
    <t>企业财务分析（第4版）</t>
  </si>
  <si>
    <t>71604</t>
  </si>
  <si>
    <t>袁天荣</t>
  </si>
  <si>
    <t>978-7-111-71604-4</t>
  </si>
  <si>
    <t>http://www.cmpedu.com/books/book/5606134.htm</t>
  </si>
  <si>
    <t>80459</t>
  </si>
  <si>
    <t>财务报表分析</t>
  </si>
  <si>
    <t>郭炜</t>
  </si>
  <si>
    <t>978-7-111-80459-8</t>
  </si>
  <si>
    <t>http://www.cmpedu.com/books/book/5610742.htm</t>
  </si>
  <si>
    <t>74156</t>
  </si>
  <si>
    <t>王珮 马春爱 吕慧 张龙天</t>
  </si>
  <si>
    <t>978-7-111-74156-5</t>
  </si>
  <si>
    <t>http://www.cmpedu.com/books/book/5607350.htm</t>
  </si>
  <si>
    <t>财务报表分析与证券估值（原书第5版）</t>
  </si>
  <si>
    <t>55288</t>
  </si>
  <si>
    <t>[美]斯蒂芬H.佩因曼（Stephen H. Penman）</t>
  </si>
  <si>
    <t>978-7-111-55288-8</t>
  </si>
  <si>
    <t>http://www.cmpedu.com/books/book/2062390.htm</t>
  </si>
  <si>
    <r>
      <rPr>
        <sz val="11"/>
        <color rgb="FF000000"/>
        <rFont val="宋体"/>
        <charset val="134"/>
      </rPr>
      <t>财务报表分析（第</t>
    </r>
    <r>
      <rPr>
        <sz val="11"/>
        <color rgb="FF000000"/>
        <rFont val="宋体"/>
        <charset val="0"/>
      </rPr>
      <t>2</t>
    </r>
    <r>
      <rPr>
        <sz val="11"/>
        <color rgb="FF000000"/>
        <rFont val="宋体"/>
        <charset val="134"/>
      </rPr>
      <t>版）</t>
    </r>
  </si>
  <si>
    <t>73450</t>
  </si>
  <si>
    <t>胡文献 陈凤钦 衣长军</t>
  </si>
  <si>
    <t>978-7-111-73450-5</t>
  </si>
  <si>
    <t>http://www.cmpedu.com/books/book/5607130.htm</t>
  </si>
  <si>
    <t>财务分析:以Excel为分析工具(原书第8版)</t>
  </si>
  <si>
    <t>62754</t>
  </si>
  <si>
    <t>[美]蒂莫西·R.梅斯（Timothy R.Mayes）等</t>
  </si>
  <si>
    <t>978-7-111-62754-8</t>
  </si>
  <si>
    <t>http://www.cmpedu.com/books/book/5600411.htm</t>
  </si>
  <si>
    <t>78198</t>
  </si>
  <si>
    <t>财务分析原理与估值</t>
  </si>
  <si>
    <t>贾建军 陈欣 官峰</t>
  </si>
  <si>
    <t>978-7-111-78198-1</t>
  </si>
  <si>
    <t>http://www.cmpedu.com/books/book/5609472.htm</t>
  </si>
  <si>
    <t>VBSE跨专业综合实训教程：基于新道V综3.X平台</t>
  </si>
  <si>
    <t>62871</t>
  </si>
  <si>
    <t>李爱红 杨松柏</t>
  </si>
  <si>
    <t>978-7-111-62871-2</t>
  </si>
  <si>
    <t>http://www.cmpedu.com/books/book/5600358.htm</t>
  </si>
  <si>
    <t>企业财务风险管理</t>
  </si>
  <si>
    <t>46180</t>
  </si>
  <si>
    <t>978-7-111-46180-7</t>
  </si>
  <si>
    <t>http://www.cmpedu.com/books/book/2028962.htm</t>
  </si>
  <si>
    <t>公司财务管理（第2版）</t>
  </si>
  <si>
    <t>48670</t>
  </si>
  <si>
    <t>马忠</t>
  </si>
  <si>
    <t>978-7-111-48670-1</t>
  </si>
  <si>
    <t>http://www.cmpedu.com/books/book/2041289.htm</t>
  </si>
  <si>
    <t>公司财务管理案例分析</t>
  </si>
  <si>
    <t>49470</t>
  </si>
  <si>
    <t>978-7-111-49470-6</t>
  </si>
  <si>
    <t>http://www.cmpedu.com/books/book/2045192.htm</t>
  </si>
  <si>
    <t>公司理财实务</t>
  </si>
  <si>
    <t>59974</t>
  </si>
  <si>
    <t>李瑾</t>
  </si>
  <si>
    <t>978-7-111-59974-6</t>
  </si>
  <si>
    <t>http://www.cmpedu.com/books/book/5519670.htm</t>
  </si>
  <si>
    <t>公司理财（英文版·原书第13版）</t>
  </si>
  <si>
    <t>75460</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</si>
  <si>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斯蒂芬</t>
    </r>
    <r>
      <rPr>
        <sz val="11"/>
        <color rgb="FF000000"/>
        <rFont val="宋体"/>
        <charset val="0"/>
      </rPr>
      <t xml:space="preserve">·A. </t>
    </r>
    <r>
      <rPr>
        <sz val="11"/>
        <color rgb="FF000000"/>
        <rFont val="宋体"/>
        <charset val="134"/>
      </rPr>
      <t>罗斯（</t>
    </r>
    <r>
      <rPr>
        <sz val="11"/>
        <color rgb="FF000000"/>
        <rFont val="宋体"/>
        <charset val="0"/>
      </rPr>
      <t>Stephen A. Ross</t>
    </r>
    <r>
      <rPr>
        <sz val="11"/>
        <color rgb="FF000000"/>
        <rFont val="宋体"/>
        <charset val="134"/>
      </rPr>
      <t>）等著</t>
    </r>
  </si>
  <si>
    <t>978-7-111-75460-2</t>
  </si>
  <si>
    <t>http://www.cmpedu.com/books/book/5608101.htm</t>
  </si>
  <si>
    <t>74009</t>
  </si>
  <si>
    <t>公司理财（原书第13版）</t>
  </si>
  <si>
    <t>[美]斯蒂芬 A. 罗斯（Stephen A. Ross）等著</t>
  </si>
  <si>
    <t>978-7-111-74009-4</t>
  </si>
  <si>
    <t>http://www.cmpedu.com/books/book/5607386.htm</t>
  </si>
  <si>
    <t>80107</t>
  </si>
  <si>
    <t>公司理财（原书第13版）习题集</t>
  </si>
  <si>
    <r>
      <rPr>
        <sz val="11"/>
        <color rgb="FF000000"/>
        <rFont val="宋体"/>
        <charset val="134"/>
      </rPr>
      <t>（美）斯蒂芬</t>
    </r>
    <r>
      <rPr>
        <sz val="11"/>
        <color rgb="FF000000"/>
        <rFont val="宋体"/>
        <charset val="0"/>
      </rPr>
      <t>·A.</t>
    </r>
    <r>
      <rPr>
        <sz val="11"/>
        <color rgb="FF000000"/>
        <rFont val="宋体"/>
        <charset val="134"/>
      </rPr>
      <t>罗斯（</t>
    </r>
    <r>
      <rPr>
        <sz val="11"/>
        <color rgb="FF000000"/>
        <rFont val="宋体"/>
        <charset val="0"/>
      </rPr>
      <t>Stephen A. Ross</t>
    </r>
    <r>
      <rPr>
        <sz val="11"/>
        <color rgb="FF000000"/>
        <rFont val="宋体"/>
        <charset val="134"/>
      </rPr>
      <t>等</t>
    </r>
  </si>
  <si>
    <t>978-7-111-80107-8</t>
  </si>
  <si>
    <t>http://www.cmpedu.com/books/book/5610724.htm</t>
  </si>
  <si>
    <t>公司理财（精要版·原书第12版）</t>
  </si>
  <si>
    <t>64142</t>
  </si>
  <si>
    <t>[美]斯蒂芬 A. 罗斯（Stephen A. Ross）等</t>
  </si>
  <si>
    <t>978-7-111-64142-1</t>
  </si>
  <si>
    <t>http://www.cmpedu.com/books/book/5602007.htm</t>
  </si>
  <si>
    <t>个人理财</t>
  </si>
  <si>
    <t>47911</t>
  </si>
  <si>
    <t>李燕</t>
  </si>
  <si>
    <t>978-7-111-47911-6</t>
  </si>
  <si>
    <t>http://www.cmpedu.com/books/book/2036520.htm</t>
  </si>
  <si>
    <t>本科教材&gt;管理学门类&gt;工商管理类&gt;人力资源管理</t>
  </si>
  <si>
    <t>77850</t>
  </si>
  <si>
    <t>企业低碳人力资源管理</t>
  </si>
  <si>
    <t>王娟 张喆</t>
  </si>
  <si>
    <t>978-7-111-77850-9</t>
  </si>
  <si>
    <t>http://www.cmpedu.com/books/book/5609222.htm</t>
  </si>
  <si>
    <t>78419</t>
  </si>
  <si>
    <t>员工关系管理——中国职场的人际技能与自我成长（第3版）</t>
  </si>
  <si>
    <t>刘平青 等</t>
  </si>
  <si>
    <t>978-7-111-78419-7</t>
  </si>
  <si>
    <t>http://www.cmpedu.com/books/book/5609448.htm</t>
  </si>
  <si>
    <t>员工招聘与录用</t>
  </si>
  <si>
    <t>58694</t>
  </si>
  <si>
    <t>孔凡柱 赵 莉</t>
  </si>
  <si>
    <t>978-7-111-58694-4</t>
  </si>
  <si>
    <t>http://www.cmpedu.com/books/book/2065500.htm</t>
  </si>
  <si>
    <t>工作分析与岗位管理——基于数字化转型</t>
  </si>
  <si>
    <t>73231</t>
  </si>
  <si>
    <t>任吉 魏巍</t>
  </si>
  <si>
    <t>978-7-111-73231-0</t>
  </si>
  <si>
    <t>http://www.cmpedu.com/books/book/5607077.htm</t>
  </si>
  <si>
    <t>战略人力资源管理</t>
  </si>
  <si>
    <t>60595</t>
  </si>
  <si>
    <t>唐贵瑶 魏立群</t>
  </si>
  <si>
    <t>978-7-111-60595-9</t>
  </si>
  <si>
    <t>http://www.cmpedu.com/books/book/5521715.htm</t>
  </si>
  <si>
    <t>人力资源管理（第2版）</t>
  </si>
  <si>
    <t>68654</t>
  </si>
  <si>
    <t>刘善仕 王雁飞</t>
  </si>
  <si>
    <t>本书特色：
★本书不仅吸收一些相对成熟的新观点，还引入大量反映当今社会热点的企业实践，如HR三支柱、OKR、零工经济等。</t>
  </si>
  <si>
    <t>978-7-111-68654-5</t>
  </si>
  <si>
    <t>http://www.cmpedu.com/books/book/5604596.htm</t>
  </si>
  <si>
    <t>人力资源管理</t>
  </si>
  <si>
    <t>52335</t>
  </si>
  <si>
    <t>董飞</t>
  </si>
  <si>
    <t>978-7-111-52335-2</t>
  </si>
  <si>
    <t>http://www.cmpedu.com/books/book/2051971.htm</t>
  </si>
  <si>
    <t>人力资源管理专业英语</t>
  </si>
  <si>
    <t>36404</t>
  </si>
  <si>
    <t>詹婧</t>
  </si>
  <si>
    <t>978-7-111-36404-7</t>
  </si>
  <si>
    <t>http://www.cmpedu.com/books/book/2064741.htm</t>
  </si>
  <si>
    <t>人力资源管理（第4版）</t>
  </si>
  <si>
    <t>73995</t>
  </si>
  <si>
    <t>张小兵 孔凡柱</t>
  </si>
  <si>
    <t>978-7-111-73995-1</t>
  </si>
  <si>
    <t>http://www.cmpedu.com/books/book/5607284.htm</t>
  </si>
  <si>
    <t>人力资源管理案例教程</t>
  </si>
  <si>
    <t>40183</t>
  </si>
  <si>
    <t>张惠琴 李璞</t>
  </si>
  <si>
    <t>978-7-111-40183-4</t>
  </si>
  <si>
    <t>http://www.cmpedu.com/books/book/2065789.htm</t>
  </si>
  <si>
    <t>公司薪酬设计与管理</t>
  </si>
  <si>
    <t>19365</t>
  </si>
  <si>
    <t>熊敏鹏 余顺坤</t>
  </si>
  <si>
    <t>7-111-19365-2</t>
  </si>
  <si>
    <t>http://www.cmpedu.com/books/book/57144.htm</t>
  </si>
  <si>
    <t>人力资源管理专业英语（第2版）</t>
  </si>
  <si>
    <t>47027</t>
  </si>
  <si>
    <t>张子源</t>
  </si>
  <si>
    <t>978-7-111-47027-4</t>
  </si>
  <si>
    <t>http://www.cmpedu.com/books/book/2031663.htm</t>
  </si>
  <si>
    <t>薪酬管理：薪酬策略和机制设计指南（原书第6版）</t>
  </si>
  <si>
    <t>67923</t>
  </si>
  <si>
    <t>[美]兰斯·A.伯杰（Lance A.Berger）等 朱飞 译</t>
  </si>
  <si>
    <t>978-7-111-67923-3</t>
  </si>
  <si>
    <t>http://www.cmpedu.com/books/book/5604471.htm</t>
  </si>
  <si>
    <t>绩效管理（第2版）</t>
  </si>
  <si>
    <t>71055</t>
  </si>
  <si>
    <t>颜世富</t>
  </si>
  <si>
    <t>978-7-111-71055-4</t>
  </si>
  <si>
    <t>http://www.cmpedu.com/books/book/5606004.htm</t>
  </si>
  <si>
    <t>绩效管理</t>
  </si>
  <si>
    <t>56098</t>
  </si>
  <si>
    <t>李浩</t>
  </si>
  <si>
    <t>978-7-111-56098-2</t>
  </si>
  <si>
    <t>http://www.cmpedu.com/books/book/2062412.htm</t>
  </si>
  <si>
    <t>职业生涯管理（第3版）</t>
  </si>
  <si>
    <t>71362</t>
  </si>
  <si>
    <t>郑美群 李洪英 刘丹</t>
  </si>
  <si>
    <t>978-7-111-71362-3</t>
  </si>
  <si>
    <t>http://www.cmpedu.com/books/book/5606121.htm</t>
  </si>
  <si>
    <t>78535</t>
  </si>
  <si>
    <t>职业生涯规划与管理</t>
  </si>
  <si>
    <t>潘静洲 周文霞</t>
  </si>
  <si>
    <t>978-7-111-78535-4</t>
  </si>
  <si>
    <t>http://www.cmpedu.com/books/book/5609925.htm</t>
  </si>
  <si>
    <t>本科教材&gt;管理学门类&gt;公共管理类</t>
  </si>
  <si>
    <t>本科教材&gt;管理学门类&gt;公共管理类&gt;公共事业管理</t>
  </si>
  <si>
    <t>公共关系理论与实务</t>
  </si>
  <si>
    <t>70387</t>
  </si>
  <si>
    <t>王伟青 姬静</t>
  </si>
  <si>
    <t>电子课件、习题解答、教案、大纲、教学日历</t>
  </si>
  <si>
    <t>978-7-111-70387-7</t>
  </si>
  <si>
    <t>http://www.cmpedu.com/books/book/5605619.htm</t>
  </si>
  <si>
    <t>公共关系</t>
  </si>
  <si>
    <t>61673</t>
  </si>
  <si>
    <t>978-7-111-61673-3</t>
  </si>
  <si>
    <t>http://www.cmpedu.com/books/book/5600883.htm</t>
  </si>
  <si>
    <t>公共关系学（第2版）</t>
  </si>
  <si>
    <t>68813</t>
  </si>
  <si>
    <t>束亚弟 陈小桃</t>
  </si>
  <si>
    <t>978-7-111-68813-6</t>
  </si>
  <si>
    <t>http://www.cmpedu.com/books/book/5604689.htm</t>
  </si>
  <si>
    <t>73214</t>
  </si>
  <si>
    <t>公共关系学（第3版）</t>
  </si>
  <si>
    <t>管玉梅</t>
  </si>
  <si>
    <t>978-7-111-73214-3</t>
  </si>
  <si>
    <t>http://www.cmpedu.com/books/book/5606906.htm</t>
  </si>
  <si>
    <t>59216</t>
  </si>
  <si>
    <t>978-7-111-59216-7</t>
  </si>
  <si>
    <t>http://www.cmpedu.com/books/book/2066426.htm</t>
  </si>
  <si>
    <t>本科教材&gt;工学门类</t>
  </si>
  <si>
    <t>本科教材&gt;工学门类&gt;力学类</t>
  </si>
  <si>
    <t>76592</t>
  </si>
  <si>
    <t>全国周培源大学生力学竞赛赛题详解及点评2025版</t>
  </si>
  <si>
    <t>中国力学学会</t>
  </si>
  <si>
    <t>视频资源</t>
  </si>
  <si>
    <t>978-7-111-76592-9</t>
  </si>
  <si>
    <t>http://www.cmpedu.com/books/book/5608720.htm</t>
  </si>
  <si>
    <t>79508</t>
  </si>
  <si>
    <t>能源地下结构力学</t>
  </si>
  <si>
    <t>李世远  陈勉</t>
  </si>
  <si>
    <t>978-7-111-79508-7</t>
  </si>
  <si>
    <t>http://www.cmpedu.com/books/book/5610233.htm</t>
  </si>
  <si>
    <t>78930</t>
  </si>
  <si>
    <t>复合材料结构力学</t>
  </si>
  <si>
    <t>赵丽滨  胡宁  王绥安 等</t>
  </si>
  <si>
    <t>978-7-111-78930-7</t>
  </si>
  <si>
    <t>http://www.cmpedu.com/books/book/5610226.htm</t>
  </si>
  <si>
    <t>78184</t>
  </si>
  <si>
    <t>船舶结构力学</t>
  </si>
  <si>
    <t>庞福振 李陈峰 孙士丽</t>
  </si>
  <si>
    <t>978-7-111-78184-4</t>
  </si>
  <si>
    <t>http://www.cmpedu.com/books/book/5609840.htm</t>
  </si>
  <si>
    <t>79263</t>
  </si>
  <si>
    <t>工程结构断裂力学</t>
  </si>
  <si>
    <t>刘应华  代岩伟  孔维晨</t>
  </si>
  <si>
    <t>978-7-111-79263-5</t>
  </si>
  <si>
    <t>http://www.cmpedu.com/books/book/5610538.htm</t>
  </si>
  <si>
    <t>材料热力学</t>
  </si>
  <si>
    <t>73552</t>
  </si>
  <si>
    <t>王锦程 李俊杰 吴锵</t>
  </si>
  <si>
    <r>
      <rPr>
        <sz val="11"/>
        <color rgb="FF000000"/>
        <rFont val="宋体"/>
        <charset val="134"/>
      </rPr>
      <t>工业和信息化部</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规划教材</t>
    </r>
  </si>
  <si>
    <t>978-7-111-73552-6</t>
  </si>
  <si>
    <t>http://www.cmpedu.com/books/book/5607531.htm</t>
  </si>
  <si>
    <t>77998</t>
  </si>
  <si>
    <t>超速学习材料力学——思维导图篇</t>
  </si>
  <si>
    <t>张彤 赵婧 孟宪红</t>
  </si>
  <si>
    <t>978-7-111-77998-8</t>
  </si>
  <si>
    <t>http://www.cmpedu.com/books/book/5609599.htm</t>
  </si>
  <si>
    <t>77358</t>
  </si>
  <si>
    <t>材料力学</t>
  </si>
  <si>
    <t>任述光 冯辉荣</t>
  </si>
  <si>
    <t>“天工讲堂”二维码</t>
  </si>
  <si>
    <t>普通高等教育农业农村部“十四五”规划教材</t>
  </si>
  <si>
    <t>978-7-111-77358-0</t>
  </si>
  <si>
    <t>http://www.cmpedu.com/books/book/5609537.htm</t>
  </si>
  <si>
    <t>75589</t>
  </si>
  <si>
    <t>王莹 程家幸 盛冬发</t>
  </si>
  <si>
    <t>课件及讲稿、课程大纲、模拟试卷及解答</t>
  </si>
  <si>
    <t>978-7-111-75589-0</t>
  </si>
  <si>
    <t>http://www.cmpedu.com/books/book/5609151.htm</t>
  </si>
  <si>
    <t>76968</t>
  </si>
  <si>
    <t>杨震</t>
  </si>
  <si>
    <t>课件、二维码、习题答案、实验指导书</t>
  </si>
  <si>
    <t>978-7-111-76968-2</t>
  </si>
  <si>
    <t>http://www.cmpedu.com/books/book/5609065.htm</t>
  </si>
  <si>
    <t>72668</t>
  </si>
  <si>
    <t>赵卫兵 王霞</t>
  </si>
  <si>
    <t>大纲、视频</t>
  </si>
  <si>
    <r>
      <rPr>
        <sz val="11"/>
        <color rgb="FF000000"/>
        <rFont val="宋体"/>
        <charset val="134"/>
      </rPr>
      <t>河南省</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普通高等教育规划教材</t>
    </r>
  </si>
  <si>
    <t>978-7-111-72668-5</t>
  </si>
  <si>
    <t>http://www.cmpedu.com/books/book/5606985.htm</t>
  </si>
  <si>
    <t>76401</t>
  </si>
  <si>
    <t>柳艳杰 田玉梅</t>
  </si>
  <si>
    <t>978-7-111-76401-4</t>
  </si>
  <si>
    <t>http://www.cmpedu.com/books/book/5608588.htm</t>
  </si>
  <si>
    <t>77081</t>
  </si>
  <si>
    <t>宋明 魏高峰</t>
  </si>
  <si>
    <t>978-7-111-77081-7</t>
  </si>
  <si>
    <t>http://www.cmpedu.com/books/book/5608987.htm</t>
  </si>
  <si>
    <t>72024</t>
  </si>
  <si>
    <t>郑佳艳 刘小会</t>
  </si>
  <si>
    <t>978-7-111-72024-9</t>
  </si>
  <si>
    <t>http://www.cmpedu.com/books/book/5606384.htm</t>
  </si>
  <si>
    <t>材料力学（第2版）</t>
  </si>
  <si>
    <t>69601</t>
  </si>
  <si>
    <t>周建方 龚俊杰</t>
  </si>
  <si>
    <t>课件 授课视频 例题讲解视频</t>
  </si>
  <si>
    <t>978-7-111-69601-8</t>
  </si>
  <si>
    <t>http://www.cmpedu.com/books/book/5605342.htm</t>
  </si>
  <si>
    <t>67540</t>
  </si>
  <si>
    <t>张晓晴</t>
  </si>
  <si>
    <t>二维码新形态教材、电子课件、习题答案、视频</t>
  </si>
  <si>
    <t>978-7-111-67540-2</t>
  </si>
  <si>
    <t>http://www.cmpedu.com/books/book/5604494.htm</t>
  </si>
  <si>
    <t>材料力学学习指导</t>
  </si>
  <si>
    <t>67890</t>
  </si>
  <si>
    <t>978-7-111-67890-8</t>
  </si>
  <si>
    <t>http://www.cmpedu.com/books/book/5604592.htm</t>
  </si>
  <si>
    <t>75106</t>
  </si>
  <si>
    <t>魏媛 李锋</t>
  </si>
  <si>
    <t>多媒体课件、大纲、教案、期末考试试卷、视频</t>
  </si>
  <si>
    <t>978-7-111-75106-9</t>
  </si>
  <si>
    <t>http://www.cmpedu.com/books/book/5607907.htm</t>
  </si>
  <si>
    <t>64869</t>
  </si>
  <si>
    <t>冯维明 宋娟 赵俊峰 编著</t>
  </si>
  <si>
    <t>978-7-111-64869-7</t>
  </si>
  <si>
    <t>http://www.cmpedu.com/books/book/5602178.htm</t>
  </si>
  <si>
    <t>材料力学（多学时） 第2版</t>
  </si>
  <si>
    <t>64890</t>
  </si>
  <si>
    <t>李红云 孙雁 陶昉敏 编著</t>
  </si>
  <si>
    <t>978-7-111-64890-1</t>
  </si>
  <si>
    <t>http://www.cmpedu.com/books/book/5602372.htm</t>
  </si>
  <si>
    <t>41313</t>
  </si>
  <si>
    <t>何青</t>
  </si>
  <si>
    <t>978-7-111-41313-4</t>
  </si>
  <si>
    <t>http://www.cmpedu.com/books/book/2019082.htm</t>
  </si>
  <si>
    <t>69467</t>
  </si>
  <si>
    <t>李晨 范钦珊</t>
  </si>
  <si>
    <t>978-7-111-69467-0</t>
  </si>
  <si>
    <t>http://www.cmpedu.com/books/book/5605433.htm</t>
  </si>
  <si>
    <t>65871</t>
  </si>
  <si>
    <t>顾晓勤 谭朝阳 编著</t>
  </si>
  <si>
    <t>978-7-111-65871-9</t>
  </si>
  <si>
    <t>http://www.cmpedu.com/books/book/5603268.htm</t>
  </si>
  <si>
    <t>48397</t>
  </si>
  <si>
    <t>佘斌</t>
  </si>
  <si>
    <t>978-7-111-48397-7</t>
  </si>
  <si>
    <t>http://www.cmpedu.com/books/book/2042381.htm</t>
  </si>
  <si>
    <r>
      <rPr>
        <sz val="11"/>
        <color rgb="FF000000"/>
        <rFont val="宋体"/>
        <charset val="134"/>
      </rPr>
      <t>材料力学（第</t>
    </r>
    <r>
      <rPr>
        <sz val="11"/>
        <color rgb="FF000000"/>
        <rFont val="宋体"/>
        <charset val="0"/>
      </rPr>
      <t>4</t>
    </r>
    <r>
      <rPr>
        <sz val="11"/>
        <color rgb="FF000000"/>
        <rFont val="宋体"/>
        <charset val="134"/>
      </rPr>
      <t>版）</t>
    </r>
  </si>
  <si>
    <t>72346</t>
  </si>
  <si>
    <t>王永廉 方建士</t>
  </si>
  <si>
    <t>多媒体课件、教学设计(教案)、备课笔记、教师手册、教学及考核大纲、期中及期末试卷、</t>
  </si>
  <si>
    <t>本书特色：
★“十二五”普通高等教育本科国家级规划教材
★配课件/学习指导/教学设计/备课笔记/教师手册/动画视频等。
★适当取舍内容，简化理论推导，加大例题、思考题与习题的分量。
★应用型本科院校及独立学院适用。</t>
  </si>
  <si>
    <t>978-7-111-72346-2</t>
  </si>
  <si>
    <t>http://www.cmpedu.com/books/book/5606563.htm</t>
  </si>
  <si>
    <t>材料力学（翻译版·原书第8版）</t>
  </si>
  <si>
    <t>53069</t>
  </si>
  <si>
    <t>[美]GERE、GOODNO</t>
  </si>
  <si>
    <t>978-7-111-53069-5</t>
  </si>
  <si>
    <t>http://www.cmpedu.com/books/book/2052864.htm</t>
  </si>
  <si>
    <t>材料力学简明教程（中、少学时）（第2版）</t>
  </si>
  <si>
    <t>61206</t>
  </si>
  <si>
    <t>孟庆东 张晓荣 陈胜利</t>
  </si>
  <si>
    <t>978-7-111-61206-3</t>
  </si>
  <si>
    <t>http://www.cmpedu.com/books/book/5542144.htm</t>
  </si>
  <si>
    <t>材料力学实验指导</t>
  </si>
  <si>
    <t>71878</t>
  </si>
  <si>
    <t>仿真软件、电子课件</t>
  </si>
  <si>
    <t>978-7-111-71878-9</t>
  </si>
  <si>
    <t>http://www.cmpedu.com/books/book/5606220.htm</t>
  </si>
  <si>
    <t>材料力学基本实验与指导</t>
  </si>
  <si>
    <t>66281</t>
  </si>
  <si>
    <t>高芳清 刘娟</t>
  </si>
  <si>
    <t>978-7-111-66281-5</t>
  </si>
  <si>
    <t>http://www.cmpedu.com/books/book/5603524.htm</t>
  </si>
  <si>
    <t>新编材料力学（第3版）</t>
  </si>
  <si>
    <t>58650</t>
  </si>
  <si>
    <t>张少实</t>
  </si>
  <si>
    <t>978-7-111-58650-0</t>
  </si>
  <si>
    <t>http://www.cmpedu.com/books/book/2066772.htm</t>
  </si>
  <si>
    <t>复合材料与粘弹性力学（第2版）</t>
  </si>
  <si>
    <t>32942</t>
  </si>
  <si>
    <t>978-7-111-32942-8</t>
  </si>
  <si>
    <t>http://www.cmpedu.com/books/book/55136.htm</t>
  </si>
  <si>
    <t>工程断裂与损伤</t>
  </si>
  <si>
    <t>14278</t>
  </si>
  <si>
    <t>庄茁</t>
  </si>
  <si>
    <t>7-111-14278-0</t>
  </si>
  <si>
    <t>http://www.cmpedu.com/books/book/60905.htm</t>
  </si>
  <si>
    <t>简明工程力学</t>
  </si>
  <si>
    <t>74161</t>
  </si>
  <si>
    <t>王文胜 徐红玉</t>
  </si>
  <si>
    <t>978-7-111-74161-9</t>
  </si>
  <si>
    <t>http://www.cmpedu.com/books/book/5607435.htm</t>
  </si>
  <si>
    <t>工程力学(理论力学与材料力学)(应用型本科适用)</t>
  </si>
  <si>
    <t>70367</t>
  </si>
  <si>
    <t>张春梅 段翠芳</t>
  </si>
  <si>
    <t>978-7-111-70367-9</t>
  </si>
  <si>
    <t>http://www.cmpedu.com/books/book/5605713.htm</t>
  </si>
  <si>
    <t>工程力学（Ⅱ）</t>
  </si>
  <si>
    <t>52342</t>
  </si>
  <si>
    <t>王晓军</t>
  </si>
  <si>
    <t>978-7-111-52342-0</t>
  </si>
  <si>
    <t>http://www.cmpedu.com/books/book/2051973.htm</t>
  </si>
  <si>
    <t>工程力学I</t>
  </si>
  <si>
    <t>72078</t>
  </si>
  <si>
    <t>王晓军 楼力律</t>
  </si>
  <si>
    <t>978-7-111-72078-2</t>
  </si>
  <si>
    <t>http://www.cmpedu.com/books/book/5606809.htm</t>
  </si>
  <si>
    <t>工程力学</t>
  </si>
  <si>
    <t>72525</t>
  </si>
  <si>
    <r>
      <rPr>
        <sz val="11"/>
        <color rgb="FF000000"/>
        <rFont val="宋体"/>
        <charset val="134"/>
      </rPr>
      <t>齐威</t>
    </r>
    <r>
      <rPr>
        <sz val="11"/>
        <color rgb="FF000000"/>
        <rFont val="宋体"/>
        <charset val="0"/>
      </rPr>
      <t xml:space="preserve"> </t>
    </r>
    <r>
      <rPr>
        <sz val="11"/>
        <color rgb="FF000000"/>
        <rFont val="宋体"/>
        <charset val="134"/>
      </rPr>
      <t>贺向东</t>
    </r>
  </si>
  <si>
    <t>978-7-111-72525-1</t>
  </si>
  <si>
    <t>http://www.cmpedu.com/books/book/5606468.htm</t>
  </si>
  <si>
    <t>74371</t>
  </si>
  <si>
    <t>工程力学（第2版）</t>
  </si>
  <si>
    <t>梅群 徐红玉</t>
  </si>
  <si>
    <t>多媒体课件、考题视频讲解、习题答案</t>
  </si>
  <si>
    <t>978-7-111-74371-2</t>
  </si>
  <si>
    <t>http://www.cmpedu.com/books/book/5607689.htm</t>
  </si>
  <si>
    <t>74927</t>
  </si>
  <si>
    <t>何培玲 邵国建 许成祥</t>
  </si>
  <si>
    <t>电子课件、二维码、大纲、视频、习题答案、模拟试卷</t>
  </si>
  <si>
    <t>978-7-111-74927-1</t>
  </si>
  <si>
    <t>http://www.cmpedu.com/books/book/5607865.htm</t>
  </si>
  <si>
    <t>48653</t>
  </si>
  <si>
    <t>张光伟</t>
  </si>
  <si>
    <t>978-7-111-48653-4</t>
  </si>
  <si>
    <t>http://www.cmpedu.com/books/book/2044303.htm</t>
  </si>
  <si>
    <t>62435</t>
  </si>
  <si>
    <t>全锦 杨旭</t>
  </si>
  <si>
    <t>978-7-111-62435-6</t>
  </si>
  <si>
    <t>http://www.cmpedu.com/books/book/5600350.htm</t>
  </si>
  <si>
    <t>63055</t>
  </si>
  <si>
    <t>付彦坤 赵同彬 陈俊国</t>
  </si>
  <si>
    <t>978-7-111-63055-5</t>
  </si>
  <si>
    <t>http://www.cmpedu.com/books/book/5600498.htm</t>
  </si>
  <si>
    <t>34642</t>
  </si>
  <si>
    <t>江苏省“十四五”首批职业教育规划教材</t>
  </si>
  <si>
    <t>978-7-111-34642-5</t>
  </si>
  <si>
    <t>http://www.cmpedu.com/books/book/2063237.htm</t>
  </si>
  <si>
    <t>26607</t>
  </si>
  <si>
    <t>赵晴</t>
  </si>
  <si>
    <t>随书附盘</t>
  </si>
  <si>
    <t>978-7-111-26607-5</t>
  </si>
  <si>
    <t>http://www.cmpedu.com/books/book/60062.htm</t>
  </si>
  <si>
    <t>72348</t>
  </si>
  <si>
    <t>钱双彬</t>
  </si>
  <si>
    <t>978-7-111-72348-6</t>
  </si>
  <si>
    <t>http://www.cmpedu.com/books/book/5606591.htm</t>
  </si>
  <si>
    <t>47118</t>
  </si>
  <si>
    <t>郭光林</t>
  </si>
  <si>
    <t>978-7-111-47118-9</t>
  </si>
  <si>
    <t>http://www.cmpedu.com/books/book/2063967.htm</t>
  </si>
  <si>
    <t>工程力学简明教程</t>
  </si>
  <si>
    <t>73783</t>
  </si>
  <si>
    <t>978-7-111-73783-4</t>
  </si>
  <si>
    <t>http://www.cmpedu.com/books/book/5607752.htm</t>
  </si>
  <si>
    <t>41840</t>
  </si>
  <si>
    <t>孙双双</t>
  </si>
  <si>
    <t>978-7-111-41840-5</t>
  </si>
  <si>
    <t>http://www.cmpedu.com/books/book/2020008.htm</t>
  </si>
  <si>
    <t>75866</t>
  </si>
  <si>
    <t>工程力学（第5版）</t>
  </si>
  <si>
    <t>张秉荣</t>
  </si>
  <si>
    <t>978-7-111-75866-2</t>
  </si>
  <si>
    <t>http://www.cmpedu.com/books/book/5608744.htm</t>
  </si>
  <si>
    <t>76318</t>
  </si>
  <si>
    <t>工程力学（静力学与材料力学）（第3版）</t>
  </si>
  <si>
    <t>多媒体课件、教案、备课笔记、大纲、习题详解、期末试卷</t>
  </si>
  <si>
    <t>978-7-111-76318-5</t>
  </si>
  <si>
    <t>http://www.cmpedu.com/books/book/5608673.htm</t>
  </si>
  <si>
    <t>工程力学（工程静力学与材料力学）（第3版）</t>
  </si>
  <si>
    <t>60057</t>
  </si>
  <si>
    <t>范钦珊</t>
  </si>
  <si>
    <t>本书特色：
★面向21世纪课程教材
★“十三五”国家重点出版物出版规划项目
★配课件、解题分析、学习建议、例题示范、习题及解答、试卷与答案、习题库等。
★注重基本概念的深入浅出，而不追求繁琐的理论推导与繁琐的数字运算。
★本书所涉及内容的难度有所下降，工程概念有所加强，引入了大量涉及广泛领域的工程实例及相关的例题和习题。</t>
  </si>
  <si>
    <t>978-7-111-60057-2</t>
  </si>
  <si>
    <t>http://www.cmpedu.com/books/book/5519737.htm</t>
  </si>
  <si>
    <t>67940</t>
  </si>
  <si>
    <t>孙伟 陈建平 范钦珊</t>
  </si>
  <si>
    <t>978-7-111-67940-0</t>
  </si>
  <si>
    <t>http://www.cmpedu.com/books/book/5604973.htm</t>
  </si>
  <si>
    <t>18164</t>
  </si>
  <si>
    <t>顾晓勤 刘申全</t>
  </si>
  <si>
    <t>7-111-18164-6/TB.482课</t>
  </si>
  <si>
    <t>http://www.cmpedu.com/books/book/56920.htm</t>
  </si>
  <si>
    <t>48554</t>
  </si>
  <si>
    <t>莫宵依</t>
  </si>
  <si>
    <t>978-7-111-48554-4</t>
  </si>
  <si>
    <t>http://www.cmpedu.com/books/book/2064762.htm</t>
  </si>
  <si>
    <t>工程力学（静力学与材料力学）（第2版）</t>
  </si>
  <si>
    <t>61447</t>
  </si>
  <si>
    <t>978-7-111-61447-0</t>
  </si>
  <si>
    <t>http://www.cmpedu.com/books/book/5600169.htm</t>
  </si>
  <si>
    <t>78658</t>
  </si>
  <si>
    <t>工程力学（教程篇）（第3版）</t>
  </si>
  <si>
    <t>同济大学航空航天与力学学院基础力学教学研究部</t>
  </si>
  <si>
    <t>天工讲堂</t>
  </si>
  <si>
    <t>978-7-111-78658-0</t>
  </si>
  <si>
    <t>http://www.cmpedu.com/books/book/5609956.htm</t>
  </si>
  <si>
    <t>工程力学练习册</t>
  </si>
  <si>
    <t>22281</t>
  </si>
  <si>
    <t>王斌耀 顾惠琳</t>
  </si>
  <si>
    <t>978-7-111-22281-1</t>
  </si>
  <si>
    <t>http://www.cmpedu.com/books/book/2065049.htm</t>
  </si>
  <si>
    <t>工程力学实验教程</t>
  </si>
  <si>
    <t>69334</t>
  </si>
  <si>
    <t>兰志文 张纯 黄梦溪</t>
  </si>
  <si>
    <t>978-7-111-69334-5</t>
  </si>
  <si>
    <t>http://www.cmpedu.com/books/book/5605271.htm</t>
  </si>
  <si>
    <t>工程实验力学（第2版）</t>
  </si>
  <si>
    <t>28224</t>
  </si>
  <si>
    <t>计欣华 邓宗白</t>
  </si>
  <si>
    <t>本书配有免费教学软件--光测实验部分</t>
  </si>
  <si>
    <t>978-7-111-28224-2</t>
  </si>
  <si>
    <t>http://www.cmpedu.com/books/book/60486.htm</t>
  </si>
  <si>
    <t>弹性力学及有限元</t>
  </si>
  <si>
    <t>51582</t>
  </si>
  <si>
    <t>李世芸</t>
  </si>
  <si>
    <t>978-7-111-51582-1</t>
  </si>
  <si>
    <t>http://www.cmpedu.com/books/book/2051285.htm</t>
  </si>
  <si>
    <t>76922</t>
  </si>
  <si>
    <t>弹性力学</t>
  </si>
  <si>
    <t>王者超 乔丽苹</t>
  </si>
  <si>
    <t>978-7-111-76922-4</t>
  </si>
  <si>
    <t>http://www.cmpedu.com/books/book/5609048.htm</t>
  </si>
  <si>
    <t>工程力学（静力学与材料力学）（翻译版·原书第4版）</t>
  </si>
  <si>
    <t>58327</t>
  </si>
  <si>
    <t>[美]Russell C.Hibbeler著</t>
  </si>
  <si>
    <t>978-7-111-58327-1</t>
  </si>
  <si>
    <t>http://www.cmpedu.com/books/book/2066920.htm</t>
  </si>
  <si>
    <t>理论力学立体化教程</t>
  </si>
  <si>
    <t>74758</t>
  </si>
  <si>
    <t>张建华</t>
  </si>
  <si>
    <t>电子课件、二维码、视频、例题、习题</t>
  </si>
  <si>
    <t>978-7-111-74758-1</t>
  </si>
  <si>
    <t>http://www.cmpedu.com/books/book/5607881.htm</t>
  </si>
  <si>
    <t>78656</t>
  </si>
  <si>
    <t>理论力学</t>
  </si>
  <si>
    <t>王晓君  郭章新  吴亚丽  郭美卿</t>
  </si>
  <si>
    <t>例题动画、求解程序、习题答案</t>
  </si>
  <si>
    <t>978-7-111-78656-6</t>
  </si>
  <si>
    <t>http://www.cmpedu.com/books/book/5609709.htm</t>
  </si>
  <si>
    <t>理论力学（Ⅰ）</t>
  </si>
  <si>
    <t>70751</t>
  </si>
  <si>
    <t>黎晓鹰 程飞</t>
  </si>
  <si>
    <t>多媒体课件、期末考试试卷、教案及大纲等</t>
  </si>
  <si>
    <t>978-7-111-70751-6</t>
  </si>
  <si>
    <t>http://www.cmpedu.com/books/book/5605808.htm</t>
  </si>
  <si>
    <t>理论力学（Ⅱ）（附全书题解）</t>
  </si>
  <si>
    <t>70750</t>
  </si>
  <si>
    <t>裴春艳 丛颖波</t>
  </si>
  <si>
    <t>多媒体课件、试卷、教案及大纲等</t>
  </si>
  <si>
    <t>978-7-111-70750-9</t>
  </si>
  <si>
    <t>http://www.cmpedu.com/books/book/5605834.htm</t>
  </si>
  <si>
    <t>理论力学（第2版）</t>
  </si>
  <si>
    <t>68527</t>
  </si>
  <si>
    <t>师俊平</t>
  </si>
  <si>
    <t>978-7-111-68527-2</t>
  </si>
  <si>
    <t>http://www.cmpedu.com/books/book/5604766.htm</t>
  </si>
  <si>
    <t>理论力学（第5版）</t>
  </si>
  <si>
    <t>72347</t>
  </si>
  <si>
    <t>贾启芬 刘习军</t>
  </si>
  <si>
    <t>电子课件、大纲、习题答案 模拟试卷、微课视频</t>
  </si>
  <si>
    <t>本书特色：
★“十二五”普通高等教育本科国家级规划教材；
★普通高等教育“十一五”国家级规划教材
★新形态教材，链接资源包括重点知识的详细讲解、重点（要点）提示、较难习题解答思路提示、动画演示、视频等600条资源。
★配课件、学习指导。</t>
  </si>
  <si>
    <t>978-7-111-72347-9</t>
  </si>
  <si>
    <t>http://www.cmpedu.com/books/book/5606697.htm</t>
  </si>
  <si>
    <t>65725</t>
  </si>
  <si>
    <t>陈建芳 李双蓓 滕晓丹</t>
  </si>
  <si>
    <t>978-7-111-65725-5</t>
  </si>
  <si>
    <t>http://www.cmpedu.com/books/book/5602584.htm</t>
  </si>
  <si>
    <t>58663</t>
  </si>
  <si>
    <t>冯维明</t>
  </si>
  <si>
    <t>978-7-111-58663-0</t>
  </si>
  <si>
    <t>http://www.cmpedu.com/books/book/2066926.htm</t>
  </si>
  <si>
    <t>66530</t>
  </si>
  <si>
    <t>王立峰 范钦珊</t>
  </si>
  <si>
    <t>书伴APP</t>
  </si>
  <si>
    <t>978-7-111-66530-4</t>
  </si>
  <si>
    <t>http://www.cmpedu.com/books/book/5603681.htm</t>
  </si>
  <si>
    <t>76604</t>
  </si>
  <si>
    <t>理论力学（第4版）</t>
  </si>
  <si>
    <t>多媒体课件、教学设计、备课笔记、教师手册、教学大纲、习题详解</t>
  </si>
  <si>
    <t>978-7-111-76604-9</t>
  </si>
  <si>
    <t>http://www.cmpedu.com/books/book/5608740.htm</t>
  </si>
  <si>
    <t>65499</t>
  </si>
  <si>
    <t>978-7-111-65499-5</t>
  </si>
  <si>
    <t>http://www.cmpedu.com/books/book/5602532.htm</t>
  </si>
  <si>
    <t>80181</t>
  </si>
  <si>
    <t>曹咏弘  李海涛</t>
  </si>
  <si>
    <t>978-7-111-80181-8</t>
  </si>
  <si>
    <t>http://www.cmpedu.com/books/book/5610585.htm</t>
  </si>
  <si>
    <t>45628</t>
  </si>
  <si>
    <t>朱炳麒</t>
  </si>
  <si>
    <t>978-7-111-45628-5</t>
  </si>
  <si>
    <t>http://www.cmpedu.com/books/book/2032980.htm</t>
  </si>
  <si>
    <t>77864</t>
  </si>
  <si>
    <t>理论力学（中、少学时）</t>
  </si>
  <si>
    <t>徐文涛 苗同臣 张建伟</t>
  </si>
  <si>
    <t>978-7-111-77864-6</t>
  </si>
  <si>
    <t>http://www.cmpedu.com/books/book/5609310.htm</t>
  </si>
  <si>
    <t>理论力学简明教程（中、少学时）</t>
  </si>
  <si>
    <t>36503</t>
  </si>
  <si>
    <t>孟庆东</t>
  </si>
  <si>
    <t>978-7-111-36503-7</t>
  </si>
  <si>
    <t>http://www.cmpedu.com/books/book/2011784.htm</t>
  </si>
  <si>
    <t>理论力学习题册</t>
  </si>
  <si>
    <t>54151</t>
  </si>
  <si>
    <t>佘斌　郭磊　刘根林</t>
  </si>
  <si>
    <t>978-7-111-54151-6</t>
  </si>
  <si>
    <t>http://www.cmpedu.com/books/book/2054071.htm</t>
  </si>
  <si>
    <t>80295</t>
  </si>
  <si>
    <t>动力学控制理论与应用</t>
  </si>
  <si>
    <t>王砚、黎明安</t>
  </si>
  <si>
    <t>电子课件、参考答案</t>
  </si>
  <si>
    <t>978-7-111-80295-2</t>
  </si>
  <si>
    <t>http://www.cmpedu.com/books/book/5610734.htm</t>
  </si>
  <si>
    <t>动力学（影印版 原书第12版）</t>
  </si>
  <si>
    <t>44719</t>
  </si>
  <si>
    <t>[美]R.C.Hibbeler</t>
  </si>
  <si>
    <t>978-7-111-44719-1</t>
  </si>
  <si>
    <t>http://www.cmpedu.com/books/book/2025691.htm</t>
  </si>
  <si>
    <t>电动力学导论（英文注释版·原书第4版）</t>
  </si>
  <si>
    <t>67807</t>
  </si>
  <si>
    <t>[美]大卫·J. 格里菲斯（David J. Griffiths）</t>
  </si>
  <si>
    <t>978-7-111-67807-6</t>
  </si>
  <si>
    <t>http://www.cmpedu.com/books/book/5604573.htm</t>
  </si>
  <si>
    <t>Abaqus有限元分析常见问题解答与实用技巧</t>
  </si>
  <si>
    <t>66435</t>
  </si>
  <si>
    <t>曹金凤 著</t>
  </si>
  <si>
    <t>978-7-111-66435-2</t>
  </si>
  <si>
    <t>http://www.cmpedu.com/books/book/5603466.htm</t>
  </si>
  <si>
    <t>ANSYS有限元理论及基础应用</t>
  </si>
  <si>
    <t>66173</t>
  </si>
  <si>
    <t>王胜永</t>
  </si>
  <si>
    <t>978-7-111-66173-3</t>
  </si>
  <si>
    <t>http://www.cmpedu.com/books/book/5603489.htm</t>
  </si>
  <si>
    <t>78171</t>
  </si>
  <si>
    <t>有限单元法基础与工程应用</t>
  </si>
  <si>
    <t>杨坤 邱月 赵同彬</t>
  </si>
  <si>
    <t>多媒体课件、教案、思政案例库、模拟试卷及题解</t>
  </si>
  <si>
    <t>978-7-111-78171-4</t>
  </si>
  <si>
    <t>http://www.cmpedu.com/books/book/5609461.htm</t>
  </si>
  <si>
    <t>有限元基础理论与ANSYS18.0应用</t>
  </si>
  <si>
    <t>60226</t>
  </si>
  <si>
    <t>张洪信 管殿柱</t>
  </si>
  <si>
    <t>978-7-111-60226-2</t>
  </si>
  <si>
    <t>http://www.cmpedu.com/books/book/5519723.htm</t>
  </si>
  <si>
    <t>有限元分析及ANSYS18.0工程应用</t>
  </si>
  <si>
    <t>63412</t>
  </si>
  <si>
    <t>田建辉</t>
  </si>
  <si>
    <t>陕西省优秀教材</t>
  </si>
  <si>
    <t>978-7-111-63412-6</t>
  </si>
  <si>
    <t>http://www.cmpedu.com/books/book/5600708.htm</t>
  </si>
  <si>
    <t>72820</t>
  </si>
  <si>
    <t>CFD基础与软件应用——Gambit、ICEM、Fluent、CFX、Tecplot</t>
  </si>
  <si>
    <t>韩占忠 黄彪 吴钦 朱宏政</t>
  </si>
  <si>
    <t>978-7-111-72820-7</t>
  </si>
  <si>
    <t>http://www.cmpedu.com/books/book/5606929.htm</t>
  </si>
  <si>
    <t>ANSYS 18.0有限元分析基础与实例教程</t>
  </si>
  <si>
    <t>60854</t>
  </si>
  <si>
    <t>张红松</t>
  </si>
  <si>
    <t>978-7-111-60854-7</t>
  </si>
  <si>
    <t>http://www.cmpedu.com/books/book/5524605.htm</t>
  </si>
  <si>
    <t>有限元分析与ANSYS实践教程</t>
  </si>
  <si>
    <t>54393</t>
  </si>
  <si>
    <t>刘超</t>
  </si>
  <si>
    <t>978-7-111-54393-0</t>
  </si>
  <si>
    <t>http://www.cmpedu.com/books/book/2053958.htm</t>
  </si>
  <si>
    <t>Matlab/Simulink动力学系统建模与仿真</t>
  </si>
  <si>
    <t>61461</t>
  </si>
  <si>
    <t>王砚</t>
  </si>
  <si>
    <t>978-7-111-61461-6</t>
  </si>
  <si>
    <t>http://www.cmpedu.com/books/book/5585216.htm</t>
  </si>
  <si>
    <t>Matlab/Simulink动力学建模与控制仿真实例分析</t>
  </si>
  <si>
    <t>69301</t>
  </si>
  <si>
    <t>王砚　黎明安</t>
  </si>
  <si>
    <t>教学参考材料</t>
  </si>
  <si>
    <t>978-7-111-69301-7</t>
  </si>
  <si>
    <t>http://www.cmpedu.com/books/book/5605345.htm</t>
  </si>
  <si>
    <t>振动理论及工程应用（第2版）</t>
  </si>
  <si>
    <t>58116</t>
  </si>
  <si>
    <t>刘习军</t>
  </si>
  <si>
    <t>978-7-111-58116-1</t>
  </si>
  <si>
    <t>http://www.cmpedu.com/books/book/2065432.htm</t>
  </si>
  <si>
    <t>77598</t>
  </si>
  <si>
    <t>振动力学</t>
  </si>
  <si>
    <r>
      <rPr>
        <sz val="11"/>
        <color rgb="FF000000"/>
        <rFont val="宋体"/>
        <charset val="134"/>
      </rPr>
      <t>蔡国平</t>
    </r>
    <r>
      <rPr>
        <sz val="11"/>
        <color rgb="FF000000"/>
        <rFont val="宋体"/>
        <charset val="0"/>
      </rPr>
      <t xml:space="preserve"> </t>
    </r>
    <r>
      <rPr>
        <sz val="11"/>
        <color rgb="FF000000"/>
        <rFont val="宋体"/>
        <charset val="134"/>
      </rPr>
      <t>刘翔</t>
    </r>
    <r>
      <rPr>
        <sz val="11"/>
        <color rgb="FF000000"/>
        <rFont val="宋体"/>
        <charset val="0"/>
      </rPr>
      <t xml:space="preserve"> </t>
    </r>
    <r>
      <rPr>
        <sz val="11"/>
        <color rgb="FF000000"/>
        <rFont val="宋体"/>
        <charset val="134"/>
      </rPr>
      <t>刘晓峰</t>
    </r>
  </si>
  <si>
    <t>978-7-111-77598-0</t>
  </si>
  <si>
    <t>http://www.cmpedu.com/books/book/5609791.htm</t>
  </si>
  <si>
    <t>振动力学与控制基础</t>
  </si>
  <si>
    <t>76931</t>
  </si>
  <si>
    <t>杨恺</t>
  </si>
  <si>
    <t>微信扫描二维码</t>
  </si>
  <si>
    <t>978-7-111-76931-6</t>
  </si>
  <si>
    <t>http://www.cmpedu.com/books/book/5608916.htm</t>
  </si>
  <si>
    <t>工程振动测试技术</t>
  </si>
  <si>
    <t>54240</t>
  </si>
  <si>
    <t>978-7-111-54240-7</t>
  </si>
  <si>
    <t>http://www.cmpedu.com/books/book/2054024.htm</t>
  </si>
  <si>
    <t>74922</t>
  </si>
  <si>
    <t>工程振动分析与控制基础（第2版）</t>
  </si>
  <si>
    <t>吴成军</t>
  </si>
  <si>
    <t>二维码、电子课件</t>
  </si>
  <si>
    <t>978-7-111-74922-6</t>
  </si>
  <si>
    <t>http://www.cmpedu.com/books/book/5607729.htm</t>
  </si>
  <si>
    <t>机械振动分析</t>
  </si>
  <si>
    <t>72878</t>
  </si>
  <si>
    <t>毛崎波 吴锦武 李奕</t>
  </si>
  <si>
    <t>978-7-111-72878-8</t>
  </si>
  <si>
    <t>http://www.cmpedu.com/books/book/5606774.htm</t>
  </si>
  <si>
    <t>机械振动基础</t>
  </si>
  <si>
    <t>63516</t>
  </si>
  <si>
    <t>薛红涛</t>
  </si>
  <si>
    <t>978-7-111-63516-1</t>
  </si>
  <si>
    <t>http://www.cmpedu.com/books/book/5600844.htm</t>
  </si>
  <si>
    <t>本科教材&gt;工学门类&gt;机械类</t>
  </si>
  <si>
    <t>本科教材&gt;工学门类&gt;机械类&gt;机械制图</t>
  </si>
  <si>
    <t>78296</t>
  </si>
  <si>
    <t>机械工程图样绘制案例精讲</t>
  </si>
  <si>
    <t>邹凤楼</t>
  </si>
  <si>
    <t>978-7-111-78296-4</t>
  </si>
  <si>
    <t>http://www.cmpedu.com/books/book/5609958.htm</t>
  </si>
  <si>
    <t>76434</t>
  </si>
  <si>
    <t>工程图学导学与实践</t>
  </si>
  <si>
    <t>吕秋娟 王鑫峰</t>
  </si>
  <si>
    <t>二维码资源、新形态教材</t>
  </si>
  <si>
    <t>978-7-111-76434-2</t>
  </si>
  <si>
    <t>http://www.cmpedu.com/books/book/5608535.htm</t>
  </si>
  <si>
    <t>73518</t>
  </si>
  <si>
    <t>制图基础（第2版）</t>
  </si>
  <si>
    <t>戚美 袁义坤 梁会珍</t>
  </si>
  <si>
    <t>978-7-111-73518-2</t>
  </si>
  <si>
    <t>http://www.cmpedu.com/books/book/5607088.htm</t>
  </si>
  <si>
    <t>73520</t>
  </si>
  <si>
    <t>制图基础习题集（第2版）</t>
  </si>
  <si>
    <t>新形态教材二维码、习题解答</t>
  </si>
  <si>
    <t>978-7-111-73520-5</t>
  </si>
  <si>
    <t>http://www.cmpedu.com/books/book/5607014.htm</t>
  </si>
  <si>
    <t>制图应用</t>
  </si>
  <si>
    <t>61464</t>
  </si>
  <si>
    <t>梁会珍</t>
  </si>
  <si>
    <t>978-7-111-61464-7</t>
  </si>
  <si>
    <t>http://www.cmpedu.com/books/book/5543545.htm</t>
  </si>
  <si>
    <t>制图应用习题集</t>
  </si>
  <si>
    <t>61465</t>
  </si>
  <si>
    <t>978-7-111-61465-4</t>
  </si>
  <si>
    <t>http://www.cmpedu.com/books/book/5545456.htm</t>
  </si>
  <si>
    <t>工程图学与CAD基础教程（第2版）</t>
  </si>
  <si>
    <t>71107</t>
  </si>
  <si>
    <t>穆浩志</t>
  </si>
  <si>
    <t>978-7-111-71107-0</t>
  </si>
  <si>
    <t>http://www.cmpedu.com/books/book/5606023.htm</t>
  </si>
  <si>
    <r>
      <rPr>
        <sz val="11"/>
        <color rgb="FF000000"/>
        <rFont val="宋体"/>
        <charset val="134"/>
      </rPr>
      <t>工程图学与</t>
    </r>
    <r>
      <rPr>
        <sz val="11"/>
        <color rgb="FF000000"/>
        <rFont val="宋体"/>
        <charset val="0"/>
      </rPr>
      <t>CAD</t>
    </r>
    <r>
      <rPr>
        <sz val="11"/>
        <color rgb="FF000000"/>
        <rFont val="宋体"/>
        <charset val="134"/>
      </rPr>
      <t>基础教程习题集（第</t>
    </r>
    <r>
      <rPr>
        <sz val="11"/>
        <color rgb="FF000000"/>
        <rFont val="宋体"/>
        <charset val="0"/>
      </rPr>
      <t>2</t>
    </r>
    <r>
      <rPr>
        <sz val="11"/>
        <color rgb="FF000000"/>
        <rFont val="宋体"/>
        <charset val="134"/>
      </rPr>
      <t>版）</t>
    </r>
  </si>
  <si>
    <t>70158</t>
  </si>
  <si>
    <t>薛立军 柳丹</t>
  </si>
  <si>
    <t>网站链接、习题解答、教学参考</t>
  </si>
  <si>
    <t>978-7-111-70158-3</t>
  </si>
  <si>
    <t>http://www.cmpedu.com/books/book/5605665.htm</t>
  </si>
  <si>
    <t>工程制图与CAD</t>
  </si>
  <si>
    <t>51175</t>
  </si>
  <si>
    <t>978-7-111-51175-5</t>
  </si>
  <si>
    <t>http://www.cmpedu.com/books/book/2064745.htm</t>
  </si>
  <si>
    <t>73235</t>
  </si>
  <si>
    <t>工程制图及CAD（第2版）</t>
  </si>
  <si>
    <t>李建新</t>
  </si>
  <si>
    <t>978-7-111-73235-8</t>
  </si>
  <si>
    <t>http://www.cmpedu.com/books/book/5606952.htm</t>
  </si>
  <si>
    <t>73262</t>
  </si>
  <si>
    <t>工程制图及CAD习题集（第2版）</t>
  </si>
  <si>
    <t>978-7-111-73262-4</t>
  </si>
  <si>
    <t>http://www.cmpedu.com/books/book/5606922.htm</t>
  </si>
  <si>
    <t>工程制图与计算机绘图</t>
  </si>
  <si>
    <t>60487</t>
  </si>
  <si>
    <t>李虹 暴建岗</t>
  </si>
  <si>
    <t>978-7-111-60487-7</t>
  </si>
  <si>
    <t>http://www.cmpedu.com/books/book/5519630.htm</t>
  </si>
  <si>
    <t>工程制图教程</t>
  </si>
  <si>
    <t>66523</t>
  </si>
  <si>
    <t>鲁宇明 刘毅</t>
  </si>
  <si>
    <t>978-7-111-66523-6</t>
  </si>
  <si>
    <t>http://www.cmpedu.com/books/book/5603392.htm</t>
  </si>
  <si>
    <t>工程制图习题集</t>
  </si>
  <si>
    <t>66309</t>
  </si>
  <si>
    <t>鲁宇明 张桂梅</t>
  </si>
  <si>
    <t>978-7-111-66309-6</t>
  </si>
  <si>
    <t>http://www.cmpedu.com/books/book/5603356.htm</t>
  </si>
  <si>
    <t>76053</t>
  </si>
  <si>
    <t>工程制图（第2版）</t>
  </si>
  <si>
    <t>刘彤晏 刘文华 王静娴</t>
  </si>
  <si>
    <t>电子课件、微课视频、源文件、教案、教学大纲</t>
  </si>
  <si>
    <t>978-7-111-76053-5</t>
  </si>
  <si>
    <t>http://www.cmpedu.com/books/book/5609644.htm</t>
  </si>
  <si>
    <t>75367</t>
  </si>
  <si>
    <t>工程制图习题集（第2版）</t>
  </si>
  <si>
    <t>刘文华 刘彤晏 张尧</t>
  </si>
  <si>
    <t>978-7-111-75367-4</t>
  </si>
  <si>
    <t>http://www.cmpedu.com/books/book/5608271.htm</t>
  </si>
  <si>
    <t>工程制图</t>
  </si>
  <si>
    <t>71947</t>
  </si>
  <si>
    <r>
      <rPr>
        <sz val="11"/>
        <color rgb="FF000000"/>
        <rFont val="宋体"/>
        <charset val="134"/>
      </rPr>
      <t>刁修慧</t>
    </r>
    <r>
      <rPr>
        <sz val="11"/>
        <color rgb="FF000000"/>
        <rFont val="宋体"/>
        <charset val="0"/>
      </rPr>
      <t xml:space="preserve"> </t>
    </r>
    <r>
      <rPr>
        <sz val="11"/>
        <color rgb="FF000000"/>
        <rFont val="宋体"/>
        <charset val="134"/>
      </rPr>
      <t>焦芳敏</t>
    </r>
  </si>
  <si>
    <t>电子课件、三维模型和动画等</t>
  </si>
  <si>
    <t>978-7-111-71947-2</t>
  </si>
  <si>
    <t>http://www.cmpedu.com/books/book/5606544.htm</t>
  </si>
  <si>
    <t>70397</t>
  </si>
  <si>
    <t>刁修慧 焦芳敏</t>
  </si>
  <si>
    <t>978-7-111-70397-6</t>
  </si>
  <si>
    <t>http://www.cmpedu.com/books/book/5605803.htm</t>
  </si>
  <si>
    <t>工程图学</t>
  </si>
  <si>
    <t>72316</t>
  </si>
  <si>
    <t>林新英 王庆有</t>
  </si>
  <si>
    <t>978-7-111-72316-5</t>
  </si>
  <si>
    <t>http://www.cmpedu.com/books/book/5606655.htm</t>
  </si>
  <si>
    <t>工程图学习题集</t>
  </si>
  <si>
    <t>71671</t>
  </si>
  <si>
    <r>
      <rPr>
        <sz val="11"/>
        <color rgb="FF000000"/>
        <rFont val="宋体"/>
        <charset val="134"/>
      </rPr>
      <t>林新英</t>
    </r>
    <r>
      <rPr>
        <sz val="11"/>
        <color rgb="FF000000"/>
        <rFont val="宋体"/>
        <charset val="0"/>
      </rPr>
      <t xml:space="preserve"> </t>
    </r>
    <r>
      <rPr>
        <sz val="11"/>
        <color rgb="FF000000"/>
        <rFont val="宋体"/>
        <charset val="134"/>
      </rPr>
      <t>王庆有</t>
    </r>
  </si>
  <si>
    <t>978-7-111-71671-6</t>
  </si>
  <si>
    <t>http://www.cmpedu.com/books/book/5606648.htm</t>
  </si>
  <si>
    <t>工程图学与实践</t>
  </si>
  <si>
    <t>72198</t>
  </si>
  <si>
    <t>续丹</t>
  </si>
  <si>
    <t>978-7-111-72198-7</t>
  </si>
  <si>
    <t>http://www.cmpedu.com/books/book/5606654.htm</t>
  </si>
  <si>
    <t>工程图学与实践习题集</t>
  </si>
  <si>
    <t>71844</t>
  </si>
  <si>
    <t>978-7-111-71844-4</t>
  </si>
  <si>
    <t>http://www.cmpedu.com/books/book/5606644.htm</t>
  </si>
  <si>
    <t>56980</t>
  </si>
  <si>
    <t>肖扬 周已 莫丽</t>
  </si>
  <si>
    <t>978-7-111-56980-0</t>
  </si>
  <si>
    <t>http://www.cmpedu.com/books/book/2064367.htm</t>
  </si>
  <si>
    <t>56979</t>
  </si>
  <si>
    <t>978-7-111-56979-4</t>
  </si>
  <si>
    <t>http://www.cmpedu.com/books/book/2064121.htm</t>
  </si>
  <si>
    <t>73814</t>
  </si>
  <si>
    <t>工程制图基础教程</t>
  </si>
  <si>
    <t>姚春东 李大龙</t>
  </si>
  <si>
    <t>978-7-111-73814-5</t>
  </si>
  <si>
    <t>http://www.cmpedu.com/books/book/5607376.htm</t>
  </si>
  <si>
    <t>73554</t>
  </si>
  <si>
    <t>工程制图基础教程习题集</t>
  </si>
  <si>
    <t>李兴东 宋剑锋</t>
  </si>
  <si>
    <t>习题讲解视频、动画演示</t>
  </si>
  <si>
    <t>978-7-111-73554-0</t>
  </si>
  <si>
    <t>http://www.cmpedu.com/books/book/5607338.htm</t>
  </si>
  <si>
    <t>79878</t>
  </si>
  <si>
    <t>工程制图基础（第2版）</t>
  </si>
  <si>
    <t>王迎  栾英艳</t>
  </si>
  <si>
    <t>讲解视频、AR资源、多媒体教学课件和习题参考答案</t>
  </si>
  <si>
    <t>978-7-111-79878-1</t>
  </si>
  <si>
    <t>http://www.cmpedu.com/books/book/5610223.htm</t>
  </si>
  <si>
    <t>79881</t>
  </si>
  <si>
    <t>工程制图基础习题集（第2版）</t>
  </si>
  <si>
    <t>王迎   栾英艳</t>
  </si>
  <si>
    <t>978-7-111-79881-1</t>
  </si>
  <si>
    <t>http://www.cmpedu.com/books/book/5610712.htm</t>
  </si>
  <si>
    <t>78996</t>
  </si>
  <si>
    <t>工程制图（英汉双语对照）（第4版）</t>
  </si>
  <si>
    <t>程蓉 胡琳</t>
  </si>
  <si>
    <t>教师课件、模型动画、教学大纲</t>
  </si>
  <si>
    <t>978-7-111-78996-3</t>
  </si>
  <si>
    <t>http://www.cmpedu.com/books/book/5609804.htm</t>
  </si>
  <si>
    <t>78995</t>
  </si>
  <si>
    <t>工程制图习题集（英汉双语对照）（第4版）</t>
  </si>
  <si>
    <t>胡琳 程蓉</t>
  </si>
  <si>
    <t>二维码、习题解答、模拟动画</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</si>
  <si>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国家重点出版物出版规划项目</t>
    </r>
    <r>
      <rPr>
        <sz val="11"/>
        <color rgb="FF000000"/>
        <rFont val="宋体"/>
        <charset val="0"/>
      </rPr>
      <t>/</t>
    </r>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t>
    </r>
  </si>
  <si>
    <t>978-7-111-78995-6</t>
  </si>
  <si>
    <t>http://www.cmpedu.com/books/book/5609816.htm</t>
  </si>
  <si>
    <t>工程制图训练与解答（上册）（第2版）</t>
  </si>
  <si>
    <t>64602</t>
  </si>
  <si>
    <t>王农</t>
  </si>
  <si>
    <t>习题答案</t>
  </si>
  <si>
    <t>本书特色：
★由山东省精品课程教学团队打造，内容经典，题量丰富、覆盖面广。
★习题按照机械制图的知识点编排，难度循序渐进，适应多种需求。上册包含画法几何的内容，适用于少学时制图课程的训练；下册包含标准件、零件图和装配图的内容，适合多学时制图课程的训练。
★书中每题均有解答和立体图，便于学生理解掌握。书后配有两套自测题（含答案及评分标准）。</t>
  </si>
  <si>
    <t>978-7-111-64602-0</t>
  </si>
  <si>
    <t>http://www.cmpedu.com/books/book/5601915.htm</t>
  </si>
  <si>
    <t>工程制图训练与解答（下册）（第2版）</t>
  </si>
  <si>
    <t>65253</t>
  </si>
  <si>
    <t>王农 梁会珍 袁义坤 周虹</t>
  </si>
  <si>
    <t>978-7-111-65253-3</t>
  </si>
  <si>
    <t>http://www.cmpedu.com/books/book/5602150.htm</t>
  </si>
  <si>
    <t>74452</t>
  </si>
  <si>
    <t>杨波 王艳芳</t>
  </si>
  <si>
    <t>978-7-111-74452-8</t>
  </si>
  <si>
    <t>http://www.cmpedu.com/books/book/5608255.htm</t>
  </si>
  <si>
    <t>74449</t>
  </si>
  <si>
    <t>978-7-111-74449-8</t>
  </si>
  <si>
    <t>http://www.cmpedu.com/books/book/5608268.htm</t>
  </si>
  <si>
    <t>75783</t>
  </si>
  <si>
    <t>工程制图（第5版）</t>
  </si>
  <si>
    <t>孙培先</t>
  </si>
  <si>
    <t>978-7-111-75783-2</t>
  </si>
  <si>
    <t>http://www.cmpedu.com/books/book/5608389.htm</t>
  </si>
  <si>
    <t>75324</t>
  </si>
  <si>
    <t>978-7-111-75324-7</t>
  </si>
  <si>
    <t>http://www.cmpedu.com/books/book/5607964.htm</t>
  </si>
  <si>
    <t>60007</t>
  </si>
  <si>
    <t>丛伟</t>
  </si>
  <si>
    <t>978-7-111-60007-7</t>
  </si>
  <si>
    <t>http://www.cmpedu.com/books/book/5519596.htm</t>
  </si>
  <si>
    <t>51923</t>
  </si>
  <si>
    <t>978-7-111-51923-2</t>
  </si>
  <si>
    <t>http://www.cmpedu.com/books/book/2063240.htm</t>
  </si>
  <si>
    <t>31864</t>
  </si>
  <si>
    <t>冯秋官</t>
  </si>
  <si>
    <t>978-7-111-31864-4</t>
  </si>
  <si>
    <t>http://www.cmpedu.com/books/book/55537.htm</t>
  </si>
  <si>
    <t>31191</t>
  </si>
  <si>
    <t>仝基斌</t>
  </si>
  <si>
    <t>978-7-111-31191-1</t>
  </si>
  <si>
    <t>http://www.cmpedu.com/books/book/55661.htm</t>
  </si>
  <si>
    <t>78300</t>
  </si>
  <si>
    <t>工程制图（第4版）</t>
  </si>
  <si>
    <t>李芳 武华</t>
  </si>
  <si>
    <t>课件、大纲、微课视频、在线慕课、互动模型、计算机绘图操作演示</t>
  </si>
  <si>
    <t>978-7-111-78300-8</t>
  </si>
  <si>
    <t>http://www.cmpedu.com/books/book/5609602.htm</t>
  </si>
  <si>
    <t>78301</t>
  </si>
  <si>
    <t>工程制图习题集（第4版）</t>
  </si>
  <si>
    <t>方锡武 李芳 徐旭松</t>
  </si>
  <si>
    <t>教学大纲、习题参考答案</t>
  </si>
  <si>
    <t>978-7-111-78301-5</t>
  </si>
  <si>
    <t>http://www.cmpedu.com/books/book/5609551.htm</t>
  </si>
  <si>
    <t>56068</t>
  </si>
  <si>
    <t>高雪强</t>
  </si>
  <si>
    <t>978-7-111-56068-5</t>
  </si>
  <si>
    <t>http://www.cmpedu.com/books/book/5603782.htm</t>
  </si>
  <si>
    <t>43234</t>
  </si>
  <si>
    <t>978-7-111-43234-0</t>
  </si>
  <si>
    <t>http://www.cmpedu.com/books/book/5603936.htm</t>
  </si>
  <si>
    <t>工程制图（近机及非机类）</t>
  </si>
  <si>
    <t>14805</t>
  </si>
  <si>
    <t>左晓明</t>
  </si>
  <si>
    <t>7-111-14805-3</t>
  </si>
  <si>
    <t>http://www.cmpedu.com/books/book/61229.htm</t>
  </si>
  <si>
    <t>工程制图与计算机绘图习题集</t>
  </si>
  <si>
    <t>63542</t>
  </si>
  <si>
    <t>李虹 刘虎</t>
  </si>
  <si>
    <t>978-7-111-63542-0</t>
  </si>
  <si>
    <t>http://www.cmpedu.com/books/book/5600846.htm</t>
  </si>
  <si>
    <t>工程制图实训图解教程</t>
  </si>
  <si>
    <t>70110</t>
  </si>
  <si>
    <t>王一治</t>
  </si>
  <si>
    <t>978-7-111-70110-1</t>
  </si>
  <si>
    <t>http://www.cmpedu.com/books/book/5605875.htm</t>
  </si>
  <si>
    <t>现代工程制图及计算机辅助绘图（第4版）</t>
  </si>
  <si>
    <t>68696</t>
  </si>
  <si>
    <t>邹玉堂 路慧彪 刘德良</t>
  </si>
  <si>
    <t>电子课件和授课视频</t>
  </si>
  <si>
    <t>978-7-111-68696-5</t>
  </si>
  <si>
    <t>http://www.cmpedu.com/books/book/5604734.htm</t>
  </si>
  <si>
    <t>现代工程制图及计算机辅助绘图习题集</t>
  </si>
  <si>
    <t>68692</t>
  </si>
  <si>
    <t>978-7-111-68692-7</t>
  </si>
  <si>
    <t>http://www.cmpedu.com/books/book/5604733.htm</t>
  </si>
  <si>
    <t>79267</t>
  </si>
  <si>
    <t>现代工程制图</t>
  </si>
  <si>
    <t>鲍雨梅</t>
  </si>
  <si>
    <t>电子课件、授课计划、教学大纲、教学试卷库、授课视频、UG建模视频</t>
  </si>
  <si>
    <r>
      <rPr>
        <sz val="11"/>
        <color rgb="FF000000"/>
        <rFont val="宋体"/>
        <charset val="134"/>
      </rPr>
      <t>浙江省普通本科高校</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重点立项建设教材</t>
    </r>
  </si>
  <si>
    <t>978-7-111-79267-3</t>
  </si>
  <si>
    <t>http://www.cmpedu.com/books/book/5610120.htm</t>
  </si>
  <si>
    <t>79282</t>
  </si>
  <si>
    <t>现代工程制图习题集</t>
  </si>
  <si>
    <t>978-7-111-79282-6</t>
  </si>
  <si>
    <t>http://www.cmpedu.com/books/book/5609945.htm</t>
  </si>
  <si>
    <t>71549</t>
  </si>
  <si>
    <t>朱菊香 郭业才 李鹏</t>
  </si>
  <si>
    <t>978-7-111-71549-8</t>
  </si>
  <si>
    <t>http://www.cmpedu.com/books/book/5606249.htm</t>
  </si>
  <si>
    <t>现代工程制图习题册</t>
  </si>
  <si>
    <t>71558</t>
  </si>
  <si>
    <t>张赵良 姚召华</t>
  </si>
  <si>
    <t>978-7-111-71558-0</t>
  </si>
  <si>
    <t>http://www.cmpedu.com/books/book/5606149.htm</t>
  </si>
  <si>
    <t>43044</t>
  </si>
  <si>
    <t>陆载涵</t>
  </si>
  <si>
    <t>附赠DVD</t>
  </si>
  <si>
    <t>978-7-111-43044-5</t>
  </si>
  <si>
    <t>http://www.cmpedu.com/books/book/2022501.htm</t>
  </si>
  <si>
    <t>43045</t>
  </si>
  <si>
    <t>978-7-111-43045-2</t>
  </si>
  <si>
    <t>http://www.cmpedu.com/books/book/2022502.htm</t>
  </si>
  <si>
    <t>43744</t>
  </si>
  <si>
    <t>朱玉祥</t>
  </si>
  <si>
    <t>978-7-111-43744-4</t>
  </si>
  <si>
    <t>http://www.cmpedu.com/books/book/2022129.htm</t>
  </si>
  <si>
    <t>工程制图与三维设计习题集</t>
  </si>
  <si>
    <t>68478</t>
  </si>
  <si>
    <t>石小龙 徐进</t>
  </si>
  <si>
    <t>978-7-111-68478-7</t>
  </si>
  <si>
    <t>http://www.cmpedu.com/books/book/5604721.htm</t>
  </si>
  <si>
    <t>基于三维设计的工程制图（第2版）</t>
  </si>
  <si>
    <t>63012</t>
  </si>
  <si>
    <t>霍光青 郑嫦娥 徐道春 于春战 编著</t>
  </si>
  <si>
    <t>978-7-111-63012-8</t>
  </si>
  <si>
    <t>http://www.cmpedu.com/books/book/5600580.htm</t>
  </si>
  <si>
    <t>基于三维设计的工程制图习题集（第2版）</t>
  </si>
  <si>
    <t>63080</t>
  </si>
  <si>
    <t>978-7-111-63080-7</t>
  </si>
  <si>
    <t>http://www.cmpedu.com/books/book/5600553.htm</t>
  </si>
  <si>
    <t>工程制图与三维设计（3D版）</t>
  </si>
  <si>
    <t>67568</t>
  </si>
  <si>
    <t>吴红丹 李丽</t>
  </si>
  <si>
    <t>本书特色：
★国家级精品资源共享课配套教材
★将传统制图与现代设计手段相结合，建立以三维实体结构表达为主线教学，融入投影理论，使传统工程制图与现代设计表达方法融为一体。
★采用现行的技术制图、机械制图及相关的国家标准，并立足做到精选图例、解读示例、融入理论、落实画法。
★将互联网云资源与纸质教材充分融合，读者通过扫描书中的二维码，即可观看立体模型及装配体的拆装动画演示等内容，实现旋转、剖切等交互操作，方便学习掌握。</t>
  </si>
  <si>
    <t>978-7-111-67568-6</t>
  </si>
  <si>
    <t>http://www.cmpedu.com/books/book/5604284.htm</t>
  </si>
  <si>
    <t>工程制图与三维设计习题集（3D版）</t>
  </si>
  <si>
    <t>67353</t>
  </si>
  <si>
    <t>王海华 刘韶军</t>
  </si>
  <si>
    <t>978-7-111-67353-8</t>
  </si>
  <si>
    <t>http://www.cmpedu.com/books/book/5604212.htm</t>
  </si>
  <si>
    <t>三维建模与工程制图（CATIA V5版）</t>
  </si>
  <si>
    <t>61358</t>
  </si>
  <si>
    <t>胡庆夕 何岚岚 张海光</t>
  </si>
  <si>
    <t>978-7-111-61358-9</t>
  </si>
  <si>
    <t>http://www.cmpedu.com/books/book/5585280.htm</t>
  </si>
  <si>
    <t>三维建模与工程制图</t>
  </si>
  <si>
    <t>65652</t>
  </si>
  <si>
    <t>续丹 许睦旬</t>
  </si>
  <si>
    <t>本书特色：
★本书以产品设计表达方法为主线，从三维与二维之间的关联入手，力求建立三维设计表达与二维工程图表达相互融合、交互式推进的、三维实体设计表达方法和二维工程图表达方法并重的知识结构体系。
★《三维建模与工程制图习题集》同时出版，供读者使用。</t>
  </si>
  <si>
    <t>978-7-111-65652-4</t>
  </si>
  <si>
    <t>http://www.cmpedu.com/books/book/5602564.htm</t>
  </si>
  <si>
    <t>69767</t>
  </si>
  <si>
    <t>刘道标 顾锋</t>
  </si>
  <si>
    <t>978-7-111-69767-1</t>
  </si>
  <si>
    <t>http://www.cmpedu.com/books/book/5605376.htm</t>
  </si>
  <si>
    <t>68839</t>
  </si>
  <si>
    <t>978-7-111-68839-6</t>
  </si>
  <si>
    <t>http://www.cmpedu.com/books/book/5605288.htm</t>
  </si>
  <si>
    <t>66068</t>
  </si>
  <si>
    <t>王彦凤</t>
  </si>
  <si>
    <t>978-7-111-66068-2</t>
  </si>
  <si>
    <t>http://www.cmpedu.com/books/book/5604881.htm</t>
  </si>
  <si>
    <t>68585</t>
  </si>
  <si>
    <t>刘久艳 王彦凤</t>
  </si>
  <si>
    <t>978-7-111-68585-2</t>
  </si>
  <si>
    <t>http://www.cmpedu.com/books/book/5604918.htm</t>
  </si>
  <si>
    <t>62866</t>
  </si>
  <si>
    <t>成凤文 张明莉 杨永明</t>
  </si>
  <si>
    <t>978-7-111-62866-8</t>
  </si>
  <si>
    <t>http://www.cmpedu.com/books/book/5600692.htm</t>
  </si>
  <si>
    <t>62865</t>
  </si>
  <si>
    <t>张明莉 成凤文 杨永明</t>
  </si>
  <si>
    <t>978-7-111-62865-1</t>
  </si>
  <si>
    <t>http://www.cmpedu.com/books/book/5600732.htm</t>
  </si>
  <si>
    <t>工程图学基础</t>
  </si>
  <si>
    <t>62625</t>
  </si>
  <si>
    <t>刘志峰 李富平</t>
  </si>
  <si>
    <t>978-7-111-62625-1</t>
  </si>
  <si>
    <t>http://www.cmpedu.com/books/book/5600558.htm</t>
  </si>
  <si>
    <t>工程图学基础习题集</t>
  </si>
  <si>
    <t>62624</t>
  </si>
  <si>
    <t>978-7-111-62624-4</t>
  </si>
  <si>
    <t>http://www.cmpedu.com/books/book/5600559.htm</t>
  </si>
  <si>
    <t>工程图学（第3版）</t>
  </si>
  <si>
    <t>50420</t>
  </si>
  <si>
    <t>鲁屏宇</t>
  </si>
  <si>
    <t>978-7-111-50420-7</t>
  </si>
  <si>
    <t>http://www.cmpedu.com/books/book/2063285.htm</t>
  </si>
  <si>
    <t>工程图学习题集（第3版）</t>
  </si>
  <si>
    <t>50421</t>
  </si>
  <si>
    <t>978-7-111-50421-4</t>
  </si>
  <si>
    <t>http://www.cmpedu.com/books/book/2047783.htm</t>
  </si>
  <si>
    <t>工程图学基础（第3版）</t>
  </si>
  <si>
    <t>60132</t>
  </si>
  <si>
    <t>刘宇红 张建军</t>
  </si>
  <si>
    <t>本书特色：
★“十一五”“十二五”普通高等教育本科国家级规划教材。
★采用了全新的国家标准, 建立了独特的结构体系，适用性强。
★教材配有工程图学基础辅助学习系统，习题集（刘伟、张建军主编），配有工程图学AR移动学习系统，扫描习题集中印有“AR”图标的习题，即出现逼真的三维立体模型，学生可对模型进行交互的观看和操作。</t>
  </si>
  <si>
    <t>978-7-111-60132-6</t>
  </si>
  <si>
    <t>http://www.cmpedu.com/books/book/5519594.htm</t>
  </si>
  <si>
    <t>工程图学基础习题集（第3版）</t>
  </si>
  <si>
    <t>60490</t>
  </si>
  <si>
    <t>刘伟 张建军</t>
  </si>
  <si>
    <t>978-7-111-60490-7</t>
  </si>
  <si>
    <t>http://www.cmpedu.com/books/book/5523151.htm</t>
  </si>
  <si>
    <t>工程图学基础教程</t>
  </si>
  <si>
    <t>39992</t>
  </si>
  <si>
    <t>李爱荣</t>
  </si>
  <si>
    <t>978-7-111-39992-6</t>
  </si>
  <si>
    <t>http://www.cmpedu.com/books/book/2017712.htm</t>
  </si>
  <si>
    <t>工程图学基础教程习题集</t>
  </si>
  <si>
    <t>39387</t>
  </si>
  <si>
    <t>978-7-111-39387-0</t>
  </si>
  <si>
    <t>http://www.cmpedu.com/books/book/2017115.htm</t>
  </si>
  <si>
    <t>工程图学基础教程（第4版）</t>
  </si>
  <si>
    <t>60491</t>
  </si>
  <si>
    <t>邱龙辉 叶琳</t>
  </si>
  <si>
    <t>新形态教材VR 3D</t>
  </si>
  <si>
    <t>本书特色：
★本书和配套习题集中均融合了应用先进的信息与移动智能技术的教学成果, 配套了可触屏操控的Android 版智能手机VR 3D 软件———“工程图学APP”
★ 为满足新模式教学的需要, 由本书主编主持研制的与该套教材内容相适应的“工程图学在线开放课程”, 已在多个慕课平台上线并投入教学使用｡该课程除讲解视频外,还有知识点导学､网上章节自测题和答案等｡配套的“ 在线开放课程” 均免费使用, 有效帮助学生进行课前预习和课后复习､考试前的复习､查漏补缺等｡
★本书对各个知识点的相关国家标准做了更深刻的整理和剖析, 使教材中表述的相关概念和内容更具逻辑性, 更容易理解和掌握｡</t>
  </si>
  <si>
    <t>978-7-111-60491-4</t>
  </si>
  <si>
    <t>http://www.cmpedu.com/books/book/5522001.htm</t>
  </si>
  <si>
    <t>工程图学基础教程习题集（第4版）</t>
  </si>
  <si>
    <t>60492</t>
  </si>
  <si>
    <t>邱龙辉</t>
  </si>
  <si>
    <t>978-7-111-60492-1</t>
  </si>
  <si>
    <t>http://www.cmpedu.com/books/book/5521714.htm</t>
  </si>
  <si>
    <t>工程图学基础（第2版）</t>
  </si>
  <si>
    <t>52763</t>
  </si>
  <si>
    <t>管殿柱</t>
  </si>
  <si>
    <t>978-7-111-52763-3</t>
  </si>
  <si>
    <t>http://www.cmpedu.com/books/book/2063332.htm</t>
  </si>
  <si>
    <t>工程图学基础习题集（第2版）</t>
  </si>
  <si>
    <t>52764</t>
  </si>
  <si>
    <t>978-7-111-52764-0</t>
  </si>
  <si>
    <t>http://www.cmpedu.com/books/book/2052734.htm</t>
  </si>
  <si>
    <t>工程图学及计算机绘图（第3版）</t>
  </si>
  <si>
    <t>53843</t>
  </si>
  <si>
    <t>宋卫卫 杨波</t>
  </si>
  <si>
    <t>978-7-111-53843-1</t>
  </si>
  <si>
    <t>http://www.cmpedu.com/books/book/2053493.htm</t>
  </si>
  <si>
    <t>工程图学及计算机绘图习题集（第3版）</t>
  </si>
  <si>
    <t>53844</t>
  </si>
  <si>
    <t>宋卫卫</t>
  </si>
  <si>
    <t>978-7-111-53844-8</t>
  </si>
  <si>
    <t>http://www.cmpedu.com/books/book/2053494.htm</t>
  </si>
  <si>
    <t>现代工程图学（非机械类）</t>
  </si>
  <si>
    <t>72330</t>
  </si>
  <si>
    <t>葛常清</t>
  </si>
  <si>
    <t>978-7-111-72330-1</t>
  </si>
  <si>
    <t>http://www.cmpedu.com/books/book/5606998.htm</t>
  </si>
  <si>
    <t>现代工程图学</t>
  </si>
  <si>
    <t>61796</t>
  </si>
  <si>
    <t>978-7-111-61796-9</t>
  </si>
  <si>
    <t>http://www.cmpedu.com/books/book/5600855.htm</t>
  </si>
  <si>
    <t>现代工程图学习题集</t>
  </si>
  <si>
    <t>63292</t>
  </si>
  <si>
    <t>978-7-111-63292-4</t>
  </si>
  <si>
    <t>http://www.cmpedu.com/books/book/5600804.htm</t>
  </si>
  <si>
    <t>61387</t>
  </si>
  <si>
    <t>978-7-111-61387-9</t>
  </si>
  <si>
    <t>http://www.cmpedu.com/books/book/5585218.htm</t>
  </si>
  <si>
    <t>61386</t>
  </si>
  <si>
    <t>徐艳</t>
  </si>
  <si>
    <t>978-7-111-61386-2</t>
  </si>
  <si>
    <t>http://www.cmpedu.com/books/book/5585223.htm</t>
  </si>
  <si>
    <t>画法几何及机械制图（第2版）</t>
  </si>
  <si>
    <t>70595</t>
  </si>
  <si>
    <t>赵建国 田辉 牛红宾</t>
  </si>
  <si>
    <t>电子课件、 教学大纲、试题试卷</t>
  </si>
  <si>
    <t>河南省“十四五”普通高等教育规划教材/“十三五”国家重点出版物出版规划项目</t>
  </si>
  <si>
    <t>978-7-111-70595-6</t>
  </si>
  <si>
    <t>http://www.cmpedu.com/books/book/5605826.htm</t>
  </si>
  <si>
    <t>画法几何及机械制图习题集（第2版）</t>
  </si>
  <si>
    <t>70683</t>
  </si>
  <si>
    <t>邱益 程方 刘万强</t>
  </si>
  <si>
    <t>978-7-111-70683-0</t>
  </si>
  <si>
    <t>http://www.cmpedu.com/books/book/5605881.htm</t>
  </si>
  <si>
    <t>画法几何学（第2版）</t>
  </si>
  <si>
    <t>60006</t>
  </si>
  <si>
    <t>978-7-111-60006-0</t>
  </si>
  <si>
    <t>http://www.cmpedu.com/books/book/5519595.htm</t>
  </si>
  <si>
    <t>画法几何习题集</t>
  </si>
  <si>
    <t>50405</t>
  </si>
  <si>
    <t>978-7-111-50405-4</t>
  </si>
  <si>
    <t>http://www.cmpedu.com/books/book/2063189.htm</t>
  </si>
  <si>
    <t>画法几何及阴影透视</t>
  </si>
  <si>
    <t>32388</t>
  </si>
  <si>
    <t>潘陆桃</t>
  </si>
  <si>
    <t>978-7-111-32388-4</t>
  </si>
  <si>
    <t>http://www.cmpedu.com/books/book/64694.htm</t>
  </si>
  <si>
    <t>画法几何及阴影透视习题集</t>
  </si>
  <si>
    <t>32387</t>
  </si>
  <si>
    <t>978-7-111-32387-7</t>
  </si>
  <si>
    <t>http://www.cmpedu.com/books/book/64693.htm</t>
  </si>
  <si>
    <t>78103</t>
  </si>
  <si>
    <t>画法几何及机械制图（3D版）（第2版）</t>
  </si>
  <si>
    <t>段辉 张莹 陈清奎</t>
  </si>
  <si>
    <t>978-7-111-78103-5</t>
  </si>
  <si>
    <t>http://www.cmpedu.com/books/book/5609517.htm</t>
  </si>
  <si>
    <t>78072</t>
  </si>
  <si>
    <t>张莹 陈清奎 段辉</t>
  </si>
  <si>
    <t>978-7-111-78072-4</t>
  </si>
  <si>
    <t>http://www.cmpedu.com/books/book/5609484.htm</t>
  </si>
  <si>
    <t>画法几何及工程制图（机械类）（第4版）</t>
  </si>
  <si>
    <t>74914</t>
  </si>
  <si>
    <t>王兰美 贾鹏 殷昌贵</t>
  </si>
  <si>
    <t>电子课件、视频</t>
  </si>
  <si>
    <t>978-7-111-74914-1</t>
  </si>
  <si>
    <t>http://www.cmpedu.com/books/book/5607790.htm</t>
  </si>
  <si>
    <t>74915</t>
  </si>
  <si>
    <t>画法几何及工程制图习题集（机械类）（第4版）</t>
  </si>
  <si>
    <t>王兰美 贾鹏</t>
  </si>
  <si>
    <t>二维码、解题视频</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</si>
  <si>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普通高等教育本科国家级规划教材</t>
    </r>
    <r>
      <rPr>
        <sz val="11"/>
        <color rgb="FF000000"/>
        <rFont val="宋体"/>
        <charset val="0"/>
      </rPr>
      <t>\</t>
    </r>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t>
    </r>
  </si>
  <si>
    <t>978-7-111-74915-8</t>
  </si>
  <si>
    <t>http://www.cmpedu.com/books/book/5607731.htm</t>
  </si>
  <si>
    <t>45820</t>
  </si>
  <si>
    <t>范思冲</t>
  </si>
  <si>
    <t>978-7-111-45820-3</t>
  </si>
  <si>
    <t>http://www.cmpedu.com/books/book/2030280.htm</t>
  </si>
  <si>
    <t>45787</t>
  </si>
  <si>
    <t>978-7-111-45787-9</t>
  </si>
  <si>
    <t>http://www.cmpedu.com/books/book/2030047.htm</t>
  </si>
  <si>
    <t>画法几何与工程制图</t>
  </si>
  <si>
    <t>19705</t>
  </si>
  <si>
    <t>孔宪庶</t>
  </si>
  <si>
    <t>7-111-19705-4</t>
  </si>
  <si>
    <t>http://www.cmpedu.com/books/book/2064847.htm</t>
  </si>
  <si>
    <t>画法几何及机械制图习题集</t>
  </si>
  <si>
    <t>43191</t>
  </si>
  <si>
    <t>李立慧</t>
  </si>
  <si>
    <t>978-7-111-43191-6</t>
  </si>
  <si>
    <t>http://www.cmpedu.com/books/book/2023925.htm</t>
  </si>
  <si>
    <t>画法几何及工程制图习题集</t>
  </si>
  <si>
    <t>22296</t>
  </si>
  <si>
    <t>孙靖立</t>
  </si>
  <si>
    <t>978-7-111-22296-5</t>
  </si>
  <si>
    <t>http://www.cmpedu.com/books/book/63878.htm</t>
  </si>
  <si>
    <t>机械工程图学与实践</t>
  </si>
  <si>
    <t>71387</t>
  </si>
  <si>
    <t>蒋洪奎 李晓梅</t>
  </si>
  <si>
    <t>978-7-111-71387-6</t>
  </si>
  <si>
    <t>http://www.cmpedu.com/books/book/5606353.htm</t>
  </si>
  <si>
    <t>机械工程图学与实践习题集</t>
  </si>
  <si>
    <t>73712</t>
  </si>
  <si>
    <t>王笑 蒋洪奎</t>
  </si>
  <si>
    <t>视频资源、习题解答</t>
  </si>
  <si>
    <t>978-7-111-73712-4</t>
  </si>
  <si>
    <t>http://www.cmpedu.com/books/book/5607141.htm</t>
  </si>
  <si>
    <t>机械工程图学（第2版）</t>
  </si>
  <si>
    <t>68017</t>
  </si>
  <si>
    <t>978-7-111-68017-8</t>
  </si>
  <si>
    <t>http://www.cmpedu.com/books/book/5604732.htm</t>
  </si>
  <si>
    <t>机械工程图学习题集（第2版）</t>
  </si>
  <si>
    <t>68018</t>
  </si>
  <si>
    <t>978-7-111-68018-5</t>
  </si>
  <si>
    <t>http://www.cmpedu.com/books/book/5604796.htm</t>
  </si>
  <si>
    <t>机械工程图学（上册）（第2版）</t>
  </si>
  <si>
    <t>53502</t>
  </si>
  <si>
    <t>陈东祥 姜杉</t>
  </si>
  <si>
    <t>978-7-111-53502-7</t>
  </si>
  <si>
    <t>http://www.cmpedu.com/books/book/2053085.htm</t>
  </si>
  <si>
    <t>53882</t>
  </si>
  <si>
    <t>姜杉</t>
  </si>
  <si>
    <t>978-7-111-53882-0</t>
  </si>
  <si>
    <t>http://www.cmpedu.com/books/book/2053504.htm</t>
  </si>
  <si>
    <t>75001</t>
  </si>
  <si>
    <t>现代机械工程图学（第3版）</t>
  </si>
  <si>
    <t>刘炀</t>
  </si>
  <si>
    <t>电子课件、二维码、思政拓展、在线慕课、考试样卷</t>
  </si>
  <si>
    <t>978-7-111-75001-7</t>
  </si>
  <si>
    <t>http://www.cmpedu.com/books/book/5607593.htm</t>
  </si>
  <si>
    <t>75002</t>
  </si>
  <si>
    <t>现代机械工程图学习题集（第2版）</t>
  </si>
  <si>
    <t>王静</t>
  </si>
  <si>
    <t>978-7-111-75002-4</t>
  </si>
  <si>
    <t>http://www.cmpedu.com/books/book/5608521.htm</t>
  </si>
  <si>
    <t>现代机械工程图学解题指导（第2版）</t>
  </si>
  <si>
    <t>58456</t>
  </si>
  <si>
    <t>刘虹</t>
  </si>
  <si>
    <t>978-7-111-58456-8</t>
  </si>
  <si>
    <t>http://www.cmpedu.com/books/book/2065603.htm</t>
  </si>
  <si>
    <t>75755</t>
  </si>
  <si>
    <t>现代机械工程制图（第2版）</t>
  </si>
  <si>
    <t>许幸新 罗晨旭 白聿钦</t>
  </si>
  <si>
    <t>978-7-111-75755-9</t>
  </si>
  <si>
    <t>http://www.cmpedu.com/books/book/5608480.htm</t>
  </si>
  <si>
    <t>76286</t>
  </si>
  <si>
    <t>现代机械工程制图习题集（第2版）</t>
  </si>
  <si>
    <t>978-7-111-76286-7</t>
  </si>
  <si>
    <t>http://www.cmpedu.com/books/book/5609062.htm</t>
  </si>
  <si>
    <t>机械工程制图基础习题集（第3版）</t>
  </si>
  <si>
    <t>56640</t>
  </si>
  <si>
    <t>陈平</t>
  </si>
  <si>
    <t>978-7-111-56640-3</t>
  </si>
  <si>
    <t>http://www.cmpedu.com/books/book/2063182.htm</t>
  </si>
  <si>
    <t>79354</t>
  </si>
  <si>
    <t>机械制图与三维建模</t>
  </si>
  <si>
    <t>郑爱云</t>
  </si>
  <si>
    <t>978-7-111-79354-0</t>
  </si>
  <si>
    <t>http://www.cmpedu.com/books/book/5610055.htm</t>
  </si>
  <si>
    <t>78878</t>
  </si>
  <si>
    <t>机械制图实训与指导</t>
  </si>
  <si>
    <t>董小雷</t>
  </si>
  <si>
    <t>978-7-111-78878-2</t>
  </si>
  <si>
    <t>http://www.cmpedu.com/books/book/5609996.htm</t>
  </si>
  <si>
    <t>78786</t>
  </si>
  <si>
    <t>机械制图导学与实践</t>
  </si>
  <si>
    <t>乌日娜 骞绍华</t>
  </si>
  <si>
    <t>978-7-111-78786-0</t>
  </si>
  <si>
    <t>http://www.cmpedu.com/books/book/5609663.htm</t>
  </si>
  <si>
    <t>机械制图及数字化表达</t>
  </si>
  <si>
    <t>69714</t>
  </si>
  <si>
    <t>张京英 杨薇 佟献英</t>
  </si>
  <si>
    <t>978-7-111-69714-5</t>
  </si>
  <si>
    <t>http://www.cmpedu.com/books/book/5605876.htm</t>
  </si>
  <si>
    <t>机械制图及数字化表达习题集</t>
  </si>
  <si>
    <t>70089</t>
  </si>
  <si>
    <t>张京英 佟献英 杨薇</t>
  </si>
  <si>
    <t>978-7-111-70089-0</t>
  </si>
  <si>
    <t>http://www.cmpedu.com/books/book/5605847.htm</t>
  </si>
  <si>
    <t>74734</t>
  </si>
  <si>
    <t>机械制图项目化教程（第2版）</t>
  </si>
  <si>
    <t>李华 李锡蓉</t>
  </si>
  <si>
    <t>PPT课件、习题集</t>
  </si>
  <si>
    <t>978-7-111-74734-5</t>
  </si>
  <si>
    <t>http://www.cmpedu.com/books/book/5607549.htm</t>
  </si>
  <si>
    <t>机械制图项目化教程习题集（第2版）</t>
  </si>
  <si>
    <t>74738</t>
  </si>
  <si>
    <t>978-7-111-74738-3</t>
  </si>
  <si>
    <t>http://www.cmpedu.com/books/book/5607627.htm</t>
  </si>
  <si>
    <t>机械制图实践教程（第2版）</t>
  </si>
  <si>
    <t>66906</t>
  </si>
  <si>
    <t>张绍群 史振萍</t>
  </si>
  <si>
    <t>978-7-111-66906-7</t>
  </si>
  <si>
    <t>http://www.cmpedu.com/books/book/5603704.htm</t>
  </si>
  <si>
    <t>机械制图（第2版）</t>
  </si>
  <si>
    <t>70854</t>
  </si>
  <si>
    <t>杨月英 马晓丽</t>
  </si>
  <si>
    <t>978-7-111-70854-4</t>
  </si>
  <si>
    <t>http://www.cmpedu.com/books/book/5605893.htm</t>
  </si>
  <si>
    <t>机械制图习题集 （第2版）</t>
  </si>
  <si>
    <t>70909</t>
  </si>
  <si>
    <t>978-7-111-70909-1</t>
  </si>
  <si>
    <t>http://www.cmpedu.com/books/book/5605800.htm</t>
  </si>
  <si>
    <t>79119</t>
  </si>
  <si>
    <t>机械制图 （第3版）</t>
  </si>
  <si>
    <t>黄素霞  马希青</t>
  </si>
  <si>
    <t>课件、答案</t>
  </si>
  <si>
    <t>978-7-111-79119-5</t>
  </si>
  <si>
    <t>http://www.cmpedu.com/books/book/5609879.htm</t>
  </si>
  <si>
    <t>78978</t>
  </si>
  <si>
    <t>机械制图习题集 （第3版）</t>
  </si>
  <si>
    <t>电子版习题答案</t>
  </si>
  <si>
    <t>978-7-111-78978-9</t>
  </si>
  <si>
    <t>http://www.cmpedu.com/books/book/5609835.htm</t>
  </si>
  <si>
    <t>73109</t>
  </si>
  <si>
    <t>机械制图</t>
  </si>
  <si>
    <t>刘明涛</t>
  </si>
  <si>
    <t>978-7-111-73109-2</t>
  </si>
  <si>
    <t>http://www.cmpedu.com/books/book/5606877.htm</t>
  </si>
  <si>
    <t>73144</t>
  </si>
  <si>
    <t>机械制图习题集</t>
  </si>
  <si>
    <t>刘合荣</t>
  </si>
  <si>
    <t>978-7-111-73144-3</t>
  </si>
  <si>
    <t>http://www.cmpedu.com/books/book/5606862.htm</t>
  </si>
  <si>
    <t>65631</t>
  </si>
  <si>
    <t>邹凤楼 梁晓娟 等 编著</t>
  </si>
  <si>
    <t>本书特色：
★主教材：本书力求使教学与工程实际平顺衔接，教材体系的编排遵循工程图样的形成规律；图例大量选自工程零件与常用结构，强调示例图样工程化；对图样的表达和应用分析透彻、通俗易懂、前后呼应，并解读了一些与图样绘制相关的工程知识，提供了较多规范完整的零件图、装配图，具有良好的实用价值。
★习题集：加入了许多含有工程要素的开放性题目，将查阅标准与绘图训练结合起来，综合性更高，并有一定的挑战性，使图样表达更加贴合工程实际，可满足课程讲评结合、翻转课堂等教学模式的需求。</t>
  </si>
  <si>
    <t>978-7-111-65631-9</t>
  </si>
  <si>
    <t>http://www.cmpedu.com/books/book/5603334.htm</t>
  </si>
  <si>
    <t>66902</t>
  </si>
  <si>
    <t>梁晓娟 邹凤楼</t>
  </si>
  <si>
    <t>978-7-111-66902-9</t>
  </si>
  <si>
    <t>http://www.cmpedu.com/books/book/5603719.htm</t>
  </si>
  <si>
    <t>74743</t>
  </si>
  <si>
    <t>陈彩萍 员创治</t>
  </si>
  <si>
    <t>多媒体课件、大纲、微课视频、测试题、在线微课</t>
  </si>
  <si>
    <t>978-7-111-74743-7</t>
  </si>
  <si>
    <t>http://www.cmpedu.com/books/book/5607723.htm</t>
  </si>
  <si>
    <t>74742</t>
  </si>
  <si>
    <t>机械制图习题集（第2版）</t>
  </si>
  <si>
    <t>978-7-111-74742-0</t>
  </si>
  <si>
    <t>http://www.cmpedu.com/books/book/5607650.htm</t>
  </si>
  <si>
    <t>62632</t>
  </si>
  <si>
    <t>任桂华 余冬蓉 陶晶</t>
  </si>
  <si>
    <t>978-7-111-62632-9</t>
  </si>
  <si>
    <t>http://www.cmpedu.com/books/book/5600868.htm</t>
  </si>
  <si>
    <t>62623</t>
  </si>
  <si>
    <t>余冬蓉 任桂华 蔺绍江</t>
  </si>
  <si>
    <t>978-7-111-62623-7</t>
  </si>
  <si>
    <t>http://www.cmpedu.com/books/book/5600869.htm</t>
  </si>
  <si>
    <t>61675</t>
  </si>
  <si>
    <t>杨铭</t>
  </si>
  <si>
    <t>978-7-111-61675-7</t>
  </si>
  <si>
    <t>http://www.cmpedu.com/books/book/5600512.htm</t>
  </si>
  <si>
    <t>61674</t>
  </si>
  <si>
    <t>杨小兰</t>
  </si>
  <si>
    <t>978-7-111-61674-0</t>
  </si>
  <si>
    <t>http://www.cmpedu.com/books/book/5600432.htm</t>
  </si>
  <si>
    <t>72127</t>
  </si>
  <si>
    <r>
      <rPr>
        <sz val="11"/>
        <color rgb="FF000000"/>
        <rFont val="宋体"/>
        <charset val="134"/>
      </rPr>
      <t>陈静</t>
    </r>
    <r>
      <rPr>
        <sz val="11"/>
        <color indexed="8"/>
        <rFont val="宋体"/>
        <charset val="0"/>
      </rPr>
      <t xml:space="preserve"> </t>
    </r>
    <r>
      <rPr>
        <sz val="11"/>
        <color rgb="FF000000"/>
        <rFont val="宋体"/>
        <charset val="134"/>
      </rPr>
      <t>刘军</t>
    </r>
  </si>
  <si>
    <t>978-7-111-72127-7</t>
  </si>
  <si>
    <t>http://www.cmpedu.com/books/book/5606453.htm</t>
  </si>
  <si>
    <t>71987</t>
  </si>
  <si>
    <t>刘军 陈静</t>
  </si>
  <si>
    <t>978-7-111-71987-8</t>
  </si>
  <si>
    <t>http://www.cmpedu.com/books/book/5606356.htm</t>
  </si>
  <si>
    <t>57775</t>
  </si>
  <si>
    <t>978-7-111-57775-1</t>
  </si>
  <si>
    <t>http://www.cmpedu.com/books/book/2064260.htm</t>
  </si>
  <si>
    <t>57928</t>
  </si>
  <si>
    <t>卢广顺</t>
  </si>
  <si>
    <t>978-7-111-57928-1</t>
  </si>
  <si>
    <t>http://www.cmpedu.com/books/book/2064424.htm</t>
  </si>
  <si>
    <t>54218</t>
  </si>
  <si>
    <t>廖希亮</t>
  </si>
  <si>
    <t>978-7-111-54218-6</t>
  </si>
  <si>
    <t>http://www.cmpedu.com/books/book/2054035.htm</t>
  </si>
  <si>
    <t>50556</t>
  </si>
  <si>
    <t>韩变枝</t>
  </si>
  <si>
    <t>978-7-111-50556-3</t>
  </si>
  <si>
    <t>http://www.cmpedu.com/books/book/2048372.htm</t>
  </si>
  <si>
    <t>21817</t>
  </si>
  <si>
    <t>仝基斌 晏辉</t>
  </si>
  <si>
    <t>978-7-111-21817-3</t>
  </si>
  <si>
    <t>http://www.cmpedu.com/books/book/62580.htm</t>
  </si>
  <si>
    <t>机械制图（第4版）</t>
  </si>
  <si>
    <t>62975</t>
  </si>
  <si>
    <t>郭克希 王桂香</t>
  </si>
  <si>
    <t>978-7-111-62975-7</t>
  </si>
  <si>
    <t>http://www.cmpedu.com/books/book/5600800.htm</t>
  </si>
  <si>
    <t>机械制图习题集（第4版）</t>
  </si>
  <si>
    <t>63758</t>
  </si>
  <si>
    <t>张绍群 王翠琴</t>
  </si>
  <si>
    <t>978-7-111-63758-5</t>
  </si>
  <si>
    <t>http://www.cmpedu.com/books/book/5601113.htm</t>
  </si>
  <si>
    <t>机械制图（第2版）（多学时）</t>
  </si>
  <si>
    <t>49001</t>
  </si>
  <si>
    <t>金大鹰</t>
  </si>
  <si>
    <t>978-7-111-49001-2</t>
  </si>
  <si>
    <t>http://www.cmpedu.com/books/book/2046423.htm</t>
  </si>
  <si>
    <t>机械制图习题集（第2版）（多学时）</t>
  </si>
  <si>
    <t>49002</t>
  </si>
  <si>
    <t>978-7-111-49002-9</t>
  </si>
  <si>
    <t>http://www.cmpedu.com/books/book/2045184.htm</t>
  </si>
  <si>
    <t>机械制图（少学时）（第2版）</t>
  </si>
  <si>
    <t>52561</t>
  </si>
  <si>
    <t>978-7-111-52561-5</t>
  </si>
  <si>
    <t>http://www.cmpedu.com/books/book/2052647.htm</t>
  </si>
  <si>
    <t>机械制图习题集（少学时）（第2版）</t>
  </si>
  <si>
    <t>52562</t>
  </si>
  <si>
    <t>978-7-111-52562-2</t>
  </si>
  <si>
    <t>http://www.cmpedu.com/books/book/2052648.htm</t>
  </si>
  <si>
    <t>68602</t>
  </si>
  <si>
    <t>张绍群 王泽河</t>
  </si>
  <si>
    <t>978-7-111-68602-6</t>
  </si>
  <si>
    <t>http://www.cmpedu.com/books/book/5605057.htm</t>
  </si>
  <si>
    <t>60803</t>
  </si>
  <si>
    <t>葛敬侠</t>
  </si>
  <si>
    <t>978-7-111-60803-5</t>
  </si>
  <si>
    <t>http://www.cmpedu.com/books/book/5520953.htm</t>
  </si>
  <si>
    <t>机械制图学习指导与习题分步详解</t>
  </si>
  <si>
    <t>48868</t>
  </si>
  <si>
    <t>喻全雄</t>
  </si>
  <si>
    <t>978-7-111-48868-2</t>
  </si>
  <si>
    <t>http://www.cmpedu.com/books/book/2044702.htm</t>
  </si>
  <si>
    <t>机械制图与AutoCAD（英文版） Mechanical Drawing with AutoCAD</t>
  </si>
  <si>
    <t>69302</t>
  </si>
  <si>
    <t>王晓沁 吴粉祥 邱亚峰</t>
  </si>
  <si>
    <t>英文电子课件</t>
  </si>
  <si>
    <t>978-7-111-69302-4</t>
  </si>
  <si>
    <t>http://www.cmpedu.com/books/book/5605110.htm</t>
  </si>
  <si>
    <t>78829</t>
  </si>
  <si>
    <t>机械制图与AutoCAD（第2版）</t>
  </si>
  <si>
    <t>胡建生</t>
  </si>
  <si>
    <t>教学软件、微课二维码、教案、习题解答、三维模型答案、模拟试卷答案</t>
  </si>
  <si>
    <t>978-7-111-78829-4</t>
  </si>
  <si>
    <t>http://www.cmpedu.com/books/book/5609811.htm</t>
  </si>
  <si>
    <t>78828</t>
  </si>
  <si>
    <t>机械制图与AutoCAD习题集（第2版）</t>
  </si>
  <si>
    <t>教学软件、微课视频、电子教案、习题解答、三维模型答案、模拟试卷答案评分标准</t>
  </si>
  <si>
    <t>978-7-111-78828-7</t>
  </si>
  <si>
    <t>http://www.cmpedu.com/books/book/5609729.htm</t>
  </si>
  <si>
    <t>机械制图与CAD基础（第2版）</t>
  </si>
  <si>
    <t>62377</t>
  </si>
  <si>
    <t>王斌 王亮</t>
  </si>
  <si>
    <t>978-7-111-62377-9</t>
  </si>
  <si>
    <t>http://www.cmpedu.com/books/book/5600476.htm</t>
  </si>
  <si>
    <t>机械制图与CAD基础习题集（第2版）</t>
  </si>
  <si>
    <t>61692</t>
  </si>
  <si>
    <t>包玉梅 周雁丰</t>
  </si>
  <si>
    <t>978-7-111-61692-4</t>
  </si>
  <si>
    <t>http://www.cmpedu.com/books/book/5600226.htm</t>
  </si>
  <si>
    <t>机械制图与计算机绘图（第4版）</t>
  </si>
  <si>
    <t>27857</t>
  </si>
  <si>
    <t>978-7-111-27857-3</t>
  </si>
  <si>
    <t>http://www.cmpedu.com/books/book/2063968.htm</t>
  </si>
  <si>
    <t>机械制图与计算机绘图习题集（第4版）</t>
  </si>
  <si>
    <t>27346</t>
  </si>
  <si>
    <t>978-7-111-27346-2</t>
  </si>
  <si>
    <t>http://www.cmpedu.com/books/book/2063314.htm</t>
  </si>
  <si>
    <t>机械制图及计算机绘图</t>
  </si>
  <si>
    <t>50509</t>
  </si>
  <si>
    <t>徐文胜</t>
  </si>
  <si>
    <t>978-7-111-50509-9</t>
  </si>
  <si>
    <t>http://www.cmpedu.com/books/book/2048188.htm</t>
  </si>
  <si>
    <t>机械制图及计算机绘图习题集</t>
  </si>
  <si>
    <t>50510</t>
  </si>
  <si>
    <t>978-7-111-50510-5</t>
  </si>
  <si>
    <t>http://www.cmpedu.com/books/book/2048189.htm</t>
  </si>
  <si>
    <t>73602</t>
  </si>
  <si>
    <t>现代机械制图（第3版）</t>
  </si>
  <si>
    <t>朱静 谢军 王国顺</t>
  </si>
  <si>
    <t>PPT课件、教学大纲、习题答案、在线课程、模拟试题及答案等</t>
  </si>
  <si>
    <t>978-7-111-73602-8</t>
  </si>
  <si>
    <t>http://www.cmpedu.com/books/book/5607086.htm</t>
  </si>
  <si>
    <t>73591</t>
  </si>
  <si>
    <t>现代机械制图习题集（第3版）</t>
  </si>
  <si>
    <t>阎晓琳 张凤莲 朱静</t>
  </si>
  <si>
    <t>电子课件、习题解答、教案大纲、教学参考材料、试题试卷、网站链接、视频资源</t>
  </si>
  <si>
    <t>978-7-111-73591-5</t>
  </si>
  <si>
    <t>http://www.cmpedu.com/books/book/5607002.htm</t>
  </si>
  <si>
    <t>现代机械制图</t>
  </si>
  <si>
    <t>66650</t>
  </si>
  <si>
    <t>陶冶 张洪军</t>
  </si>
  <si>
    <t>978-7-111-66650-9</t>
  </si>
  <si>
    <t>http://www.cmpedu.com/books/book/5603714.htm</t>
  </si>
  <si>
    <t>现代机械制图习题集</t>
  </si>
  <si>
    <t>69284</t>
  </si>
  <si>
    <t>高辉松 肖露</t>
  </si>
  <si>
    <t>978-7-111-69284-3</t>
  </si>
  <si>
    <t>http://www.cmpedu.com/books/book/5605088.htm</t>
  </si>
  <si>
    <t>69358</t>
  </si>
  <si>
    <t>雷淑存</t>
  </si>
  <si>
    <t>978-7-111-69358-1</t>
  </si>
  <si>
    <t>http://www.cmpedu.com/books/book/5605002.htm</t>
  </si>
  <si>
    <t>本科教材&gt;工学门类&gt;机械类&gt;计算机辅助设计</t>
  </si>
  <si>
    <t>78628</t>
  </si>
  <si>
    <t>参数化造型设计及工程表达（双语）</t>
  </si>
  <si>
    <t>罗会甫</t>
  </si>
  <si>
    <t>978-7-111-78628-3</t>
  </si>
  <si>
    <t>http://www.cmpedu.com/books/book/5609661.htm</t>
  </si>
  <si>
    <t>77988</t>
  </si>
  <si>
    <t>AutoCAD 2024实用教程</t>
  </si>
  <si>
    <r>
      <rPr>
        <sz val="11"/>
        <color rgb="FF000000"/>
        <rFont val="宋体"/>
        <charset val="134"/>
      </rPr>
      <t>邹玉堂</t>
    </r>
    <r>
      <rPr>
        <sz val="11"/>
        <color rgb="FF000000"/>
        <rFont val="宋体"/>
        <charset val="0"/>
      </rPr>
      <t xml:space="preserve"> </t>
    </r>
    <r>
      <rPr>
        <sz val="11"/>
        <color rgb="FF000000"/>
        <rFont val="宋体"/>
        <charset val="134"/>
      </rPr>
      <t>刘德良</t>
    </r>
    <r>
      <rPr>
        <sz val="11"/>
        <color rgb="FF000000"/>
        <rFont val="宋体"/>
        <charset val="0"/>
      </rPr>
      <t xml:space="preserve"> </t>
    </r>
    <r>
      <rPr>
        <sz val="11"/>
        <color rgb="FF000000"/>
        <rFont val="宋体"/>
        <charset val="134"/>
      </rPr>
      <t>原彬</t>
    </r>
  </si>
  <si>
    <t>电子课件、二维码、视频、源文件、教案、教学大纲</t>
  </si>
  <si>
    <t>978-7-111-77988-9</t>
  </si>
  <si>
    <t>http://www.cmpedu.com/books/book/5609386.htm</t>
  </si>
  <si>
    <t>77391</t>
  </si>
  <si>
    <t>AutoCAD 2024使用教程</t>
  </si>
  <si>
    <t>孙海波 洪从华</t>
  </si>
  <si>
    <t>电子课件、二维码、部分讲解视频、教案、教学大纲</t>
  </si>
  <si>
    <t>978-7-111-77391-7</t>
  </si>
  <si>
    <t>http://www.cmpedu.com/books/book/5609140.htm</t>
  </si>
  <si>
    <t>74741</t>
  </si>
  <si>
    <t>AutoCAD绘图与三维建模（第2版）</t>
  </si>
  <si>
    <t>侯永涛</t>
  </si>
  <si>
    <t>978-7-111-74741-3</t>
  </si>
  <si>
    <t>http://www.cmpedu.com/books/book/5607641.htm</t>
  </si>
  <si>
    <t>AutoCAD2008中文版机械绘图含上机指导</t>
  </si>
  <si>
    <t>23410</t>
  </si>
  <si>
    <t>杨月英 张琳</t>
  </si>
  <si>
    <t>978-7-111-23410-4</t>
  </si>
  <si>
    <t>http://www.cmpedu.com/books/book/2065910.htm</t>
  </si>
  <si>
    <t>AutoCAD2008中文版应用教程</t>
  </si>
  <si>
    <t>22244</t>
  </si>
  <si>
    <t>孙士保</t>
  </si>
  <si>
    <t>978-7-111-22244-6</t>
  </si>
  <si>
    <t>http://www.cmpedu.com/books/book/2063830.htm</t>
  </si>
  <si>
    <t>AutoCAD 2012实用教程</t>
  </si>
  <si>
    <t>39390</t>
  </si>
  <si>
    <t>顾锋</t>
  </si>
  <si>
    <t>978-7-111-39390-0</t>
  </si>
  <si>
    <t>http://www.cmpedu.com/books/book/2016925.htm</t>
  </si>
  <si>
    <t>AutoCAD 2013（中文版）工程制图实用教程</t>
  </si>
  <si>
    <t>43996</t>
  </si>
  <si>
    <t>杨老记</t>
  </si>
  <si>
    <t>978-7-111-43996-7</t>
  </si>
  <si>
    <t>http://www.cmpedu.com/books/book/2023145.htm</t>
  </si>
  <si>
    <t>AutoCAD2014基础教程及应用实例</t>
  </si>
  <si>
    <t>47808</t>
  </si>
  <si>
    <t>潘苏蓉 梁迪</t>
  </si>
  <si>
    <t>978-7-111-47808-9</t>
  </si>
  <si>
    <t>http://www.cmpedu.com/books/book/2066077.htm</t>
  </si>
  <si>
    <t>AutoCAD 2020使用教程</t>
  </si>
  <si>
    <t>67277</t>
  </si>
  <si>
    <t>孙海波</t>
  </si>
  <si>
    <t>978-7-111-67277-7</t>
  </si>
  <si>
    <t>http://www.cmpedu.com/books/book/5604426.htm</t>
  </si>
  <si>
    <t>AutoCAD 2016中文版机械制图教程</t>
  </si>
  <si>
    <t>59129</t>
  </si>
  <si>
    <t>刘瑞新</t>
  </si>
  <si>
    <t>978-7-111-59129-0</t>
  </si>
  <si>
    <t>http://www.cmpedu.com/books/book/2066187.htm</t>
  </si>
  <si>
    <t>AutoCAD 2017中文版工程制图</t>
  </si>
  <si>
    <t>60058</t>
  </si>
  <si>
    <t>汤爱君</t>
  </si>
  <si>
    <t>978-7-111-60058-9</t>
  </si>
  <si>
    <t>http://www.cmpedu.com/books/book/2067083.htm</t>
  </si>
  <si>
    <t>AutoCAD 2018实用教程（第5版）</t>
  </si>
  <si>
    <t>59089</t>
  </si>
  <si>
    <t>邹玉堂</t>
  </si>
  <si>
    <t>978-7-111-59089-7</t>
  </si>
  <si>
    <t>http://www.cmpedu.com/books/book/2066185.htm</t>
  </si>
  <si>
    <t>AutoCAD 2019中文版基础与应用教程</t>
  </si>
  <si>
    <t>61814</t>
  </si>
  <si>
    <t>郭朝勇</t>
  </si>
  <si>
    <t>978-7-111-61814-0</t>
  </si>
  <si>
    <t>http://www.cmpedu.com/books/book/5585390.htm</t>
  </si>
  <si>
    <t>AutoCAD二次开发实用教程</t>
  </si>
  <si>
    <t>44795</t>
  </si>
  <si>
    <t>郭秀娟</t>
  </si>
  <si>
    <t>978-7-111-44795-5</t>
  </si>
  <si>
    <t>http://www.cmpedu.com/books/book/2026803.htm</t>
  </si>
  <si>
    <t>AutoCAD 2021工程制图</t>
  </si>
  <si>
    <t>69877</t>
  </si>
  <si>
    <t>江洪 吴楚骐 陈勃 编著</t>
  </si>
  <si>
    <t>电子课件、实例素材</t>
  </si>
  <si>
    <t>978-7-111-69877-7</t>
  </si>
  <si>
    <t>http://www.cmpedu.com/books/book/5605327.htm</t>
  </si>
  <si>
    <t>AutoCAD 2014 工程制图（第3版）</t>
  </si>
  <si>
    <t>52289</t>
  </si>
  <si>
    <t>978-7-111-52289-8</t>
  </si>
  <si>
    <t>http://www.cmpedu.com/books/book/2051955.htm</t>
  </si>
  <si>
    <t>AutoCAD 2016中文版机械绘图实例教程</t>
  </si>
  <si>
    <t>52375</t>
  </si>
  <si>
    <t>张永茂</t>
  </si>
  <si>
    <t>978-7-111-52375-8</t>
  </si>
  <si>
    <t>http://www.cmpedu.com/books/book/2051982.htm</t>
  </si>
  <si>
    <t>AutoCAD 2014机械制图上机练习图集</t>
  </si>
  <si>
    <t>50695</t>
  </si>
  <si>
    <t>吴卓</t>
  </si>
  <si>
    <t>978-7-111-50695-9</t>
  </si>
  <si>
    <t>http://www.cmpedu.com/books/book/2048843.htm</t>
  </si>
  <si>
    <t>CAXA实体设计2016基础与实例教程</t>
  </si>
  <si>
    <t>57252</t>
  </si>
  <si>
    <t>978-7-111-57252-7</t>
  </si>
  <si>
    <t>http://www.cmpedu.com/books/book/2063626.htm</t>
  </si>
  <si>
    <t>CAXA电子图板2016基础与实例教程</t>
  </si>
  <si>
    <t>57375</t>
  </si>
  <si>
    <t>978-7-111-57375-3</t>
  </si>
  <si>
    <t>http://www.cmpedu.com/books/book/2064131.htm</t>
  </si>
  <si>
    <t>76839</t>
  </si>
  <si>
    <t>CAXA电子图板2023基础与实例教程</t>
  </si>
  <si>
    <t>臧艳红 王玉奇 管殿柱</t>
  </si>
  <si>
    <t>电子课件、源文件、软件资源包</t>
  </si>
  <si>
    <t>978-7-111-76839-5</t>
  </si>
  <si>
    <t>http://www.cmpedu.com/books/book/5608904.htm</t>
  </si>
  <si>
    <t>CAXA制造工程师2013r2实用案例教程</t>
  </si>
  <si>
    <t>46579</t>
  </si>
  <si>
    <t>关雄飞</t>
  </si>
  <si>
    <t>978-7-111-46579-9</t>
  </si>
  <si>
    <t>http://www.cmpedu.com/books/book/5603832.htm</t>
  </si>
  <si>
    <t>计算机辅助绘图与设计--AutoCAD 2012上机指导</t>
  </si>
  <si>
    <t>47486</t>
  </si>
  <si>
    <t>赵国增</t>
  </si>
  <si>
    <t>978-7-111-47486-9</t>
  </si>
  <si>
    <t>http://www.cmpedu.com/books/book/2041981.htm</t>
  </si>
  <si>
    <t>计算机辅助设计及制造技术（第3版）</t>
  </si>
  <si>
    <t>64064</t>
  </si>
  <si>
    <t>中国机械工程学会机械设计分会 组编 李杨 王大康 编著</t>
  </si>
  <si>
    <t>978-7-111-64064-6</t>
  </si>
  <si>
    <t>http://www.cmpedu.com/books/book/5602233.htm</t>
  </si>
  <si>
    <t>79771</t>
  </si>
  <si>
    <t>计算机辅助设计基础与应用</t>
  </si>
  <si>
    <t>沈明学</t>
  </si>
  <si>
    <t>978-7-111-79771-5</t>
  </si>
  <si>
    <t>http://www.cmpedu.com/books/book/5610661.htm</t>
  </si>
  <si>
    <t>计算机绘图</t>
  </si>
  <si>
    <t>66346</t>
  </si>
  <si>
    <t>缪君 张桂梅</t>
  </si>
  <si>
    <t>978-7-111-66346-1</t>
  </si>
  <si>
    <t>http://www.cmpedu.com/books/book/5603434.htm</t>
  </si>
  <si>
    <t>73739</t>
  </si>
  <si>
    <t>计算机绘图（AutoCAD 2022版）</t>
  </si>
  <si>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t>
    </r>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国家重点出版物出版规划项目</t>
    </r>
  </si>
  <si>
    <t>本书特色：
★力求让学生系统而全面地掌握利用AutoCAD进行计算机绘图的知识与技能。
★本书侧重于机械图样绘制，书中图样大都来源于生产实际。
★本书配套电子课件、部分例题和练习题的图形源文件。</t>
  </si>
  <si>
    <t>978-7-111-73739-1</t>
  </si>
  <si>
    <t>http://www.cmpedu.com/books/book/5607180.htm</t>
  </si>
  <si>
    <t>计算机绘图 AutoCAD2018</t>
  </si>
  <si>
    <t>58683</t>
  </si>
  <si>
    <t>王亮申</t>
  </si>
  <si>
    <t>978-7-111-58683-8</t>
  </si>
  <si>
    <t>http://www.cmpedu.com/books/book/2066143.htm</t>
  </si>
  <si>
    <t>计算机绘图基础教程（第3版）</t>
  </si>
  <si>
    <t>70911</t>
  </si>
  <si>
    <t>吴佩年 宫娜 王迎</t>
  </si>
  <si>
    <t>978-7-111-70911-4</t>
  </si>
  <si>
    <t>http://www.cmpedu.com/books/book/5605900.htm</t>
  </si>
  <si>
    <t>计算机辅助绘图与设计--AutoCAD2012</t>
  </si>
  <si>
    <t>46503</t>
  </si>
  <si>
    <t>978-7-111-46503-4</t>
  </si>
  <si>
    <t>http://www.cmpedu.com/books/book/2035063.htm</t>
  </si>
  <si>
    <t>计算机绘图与三维造型</t>
  </si>
  <si>
    <t>43080</t>
  </si>
  <si>
    <t>978-7-111-43080-3</t>
  </si>
  <si>
    <t>http://www.cmpedu.com/books/book/2022016.htm</t>
  </si>
  <si>
    <t>ADAMS2013应用实例精解教程</t>
  </si>
  <si>
    <t>49116</t>
  </si>
  <si>
    <t>郭卫东</t>
  </si>
  <si>
    <t>978-7-111-49116-3</t>
  </si>
  <si>
    <t>http://www.cmpedu.com/books/book/2046043.htm</t>
  </si>
  <si>
    <t>计算机辅助设计与制造</t>
  </si>
  <si>
    <t>47590</t>
  </si>
  <si>
    <t>乔立红</t>
  </si>
  <si>
    <t>978-7-111-47590-3</t>
  </si>
  <si>
    <t>http://www.cmpedu.com/books/book/2038185.htm</t>
  </si>
  <si>
    <t>计算机辅助工艺设计－CAPP系统设计</t>
  </si>
  <si>
    <t>03869</t>
  </si>
  <si>
    <t>赵良才</t>
  </si>
  <si>
    <t>7-111-03869-X</t>
  </si>
  <si>
    <t>http://www.cmpedu.com/books/book/58191.htm</t>
  </si>
  <si>
    <t>机械零部件测绘</t>
  </si>
  <si>
    <t>66940</t>
  </si>
  <si>
    <t>宋新萍</t>
  </si>
  <si>
    <t>978-7-111-66940-1</t>
  </si>
  <si>
    <t>http://www.cmpedu.com/books/book/5604125.htm</t>
  </si>
  <si>
    <t>机械产品测绘与三维设计</t>
  </si>
  <si>
    <t>59867</t>
  </si>
  <si>
    <t>杨放琼 赵先琼</t>
  </si>
  <si>
    <t>978-7-111-59867-1</t>
  </si>
  <si>
    <t>http://www.cmpedu.com/books/book/5519717.htm</t>
  </si>
  <si>
    <t>机械产品三维设计与自动编程—CATIA V5R20</t>
  </si>
  <si>
    <t>45290</t>
  </si>
  <si>
    <t>周渝庆</t>
  </si>
  <si>
    <t>978-7-111-45290-4</t>
  </si>
  <si>
    <t>http://www.cmpedu.com/books/book/5603965.htm</t>
  </si>
  <si>
    <t>CATIA V5 基础教程及应用技术</t>
  </si>
  <si>
    <t>50000</t>
  </si>
  <si>
    <t>刘素梅</t>
  </si>
  <si>
    <t>978-7-111-50000-1</t>
  </si>
  <si>
    <t>http://www.cmpedu.com/books/book/2046960.htm</t>
  </si>
  <si>
    <t>CATIA V5R21机械设计教程</t>
  </si>
  <si>
    <t>42063</t>
  </si>
  <si>
    <t>詹友刚</t>
  </si>
  <si>
    <t>978-7-111-42063-7</t>
  </si>
  <si>
    <t>http://www.cmpedu.com/books/book/2019672.htm</t>
  </si>
  <si>
    <t>CATIA V5基础教程（第2版）</t>
  </si>
  <si>
    <t>56138</t>
  </si>
  <si>
    <t>江洪</t>
  </si>
  <si>
    <t>978-7-111-56138-5</t>
  </si>
  <si>
    <t>http://www.cmpedu.com/books/book/2062582.htm</t>
  </si>
  <si>
    <t>78243</t>
  </si>
  <si>
    <t>CrownCAD基础教程（2025版）</t>
  </si>
  <si>
    <t>山东山大华天软件股份有限公司</t>
  </si>
  <si>
    <t>二维码、在线浏览模型和视频</t>
  </si>
  <si>
    <t>978-7-111-78243-8</t>
  </si>
  <si>
    <t>http://www.cmpedu.com/books/book/5609405.htm</t>
  </si>
  <si>
    <t>Creo Elements/Pro 5.0 三维机械设计</t>
  </si>
  <si>
    <t>49684</t>
  </si>
  <si>
    <t>田绪东</t>
  </si>
  <si>
    <t>978-7-111-49684-7</t>
  </si>
  <si>
    <t>http://www.cmpedu.com/books/book/2045106.htm</t>
  </si>
  <si>
    <t>Creo 4.0实用教程</t>
  </si>
  <si>
    <t>60059</t>
  </si>
  <si>
    <t>978-7-111-60059-6</t>
  </si>
  <si>
    <t>http://www.cmpedu.com/books/book/2067001.htm</t>
  </si>
  <si>
    <t>Creo 4.0机械设计应用与精彩实例</t>
  </si>
  <si>
    <t>61556</t>
  </si>
  <si>
    <t>肖扬 胡琴</t>
  </si>
  <si>
    <t>978-7-111-61556-9</t>
  </si>
  <si>
    <t>http://www.cmpedu.com/books/book/5600181.htm</t>
  </si>
  <si>
    <t>Creo 5.0基础教程</t>
  </si>
  <si>
    <t>62391</t>
  </si>
  <si>
    <t>江洪 等编著</t>
  </si>
  <si>
    <t>978-7-111-62391-5</t>
  </si>
  <si>
    <t>http://www.cmpedu.com/books/book/5600325.htm</t>
  </si>
  <si>
    <r>
      <rPr>
        <sz val="11"/>
        <color theme="1"/>
        <rFont val="宋体"/>
        <charset val="134"/>
      </rPr>
      <t>Creo 5.0</t>
    </r>
    <r>
      <rPr>
        <sz val="11"/>
        <color rgb="FF000000"/>
        <rFont val="宋体"/>
        <charset val="134"/>
      </rPr>
      <t>基础与实例教程</t>
    </r>
  </si>
  <si>
    <t>64315</t>
  </si>
  <si>
    <t>颜兵兵 郭士清 殷宝麟</t>
  </si>
  <si>
    <t>978-7-111-64315-9</t>
  </si>
  <si>
    <t>http://www.cmpedu.com/books/book/5601766.htm</t>
  </si>
  <si>
    <t>Creo 6.0机械设计教程（高校本科教材）</t>
  </si>
  <si>
    <t>64918</t>
  </si>
  <si>
    <t>配光盘</t>
  </si>
  <si>
    <t>978-7-111-64918-2</t>
  </si>
  <si>
    <t>http://www.cmpedu.com/books/book/5604204.htm</t>
  </si>
  <si>
    <t>73626</t>
  </si>
  <si>
    <t>Creo 8.0机械设计教程（高校本科教材）</t>
  </si>
  <si>
    <t>978-7-111-73626-4</t>
  </si>
  <si>
    <t>http://www.cmpedu.com/books/book/5607192.htm</t>
  </si>
  <si>
    <t>72331</t>
  </si>
  <si>
    <t>Creo 7.0基础教程</t>
  </si>
  <si>
    <t>冯方</t>
  </si>
  <si>
    <t>978-7-111-72331-8</t>
  </si>
  <si>
    <t>http://www.cmpedu.com/books/book/5606924.htm</t>
  </si>
  <si>
    <t>77413</t>
  </si>
  <si>
    <t>Creo 9.0机械设计基础与实例教程</t>
  </si>
  <si>
    <t>顾寄南 沈巍 薛雪</t>
  </si>
  <si>
    <t>电子课件、操作视频、教学大纲、源文件、习题答案</t>
  </si>
  <si>
    <t>978-7-111-77413-6</t>
  </si>
  <si>
    <t>http://www.cmpedu.com/books/book/5609071.htm</t>
  </si>
  <si>
    <t>75575</t>
  </si>
  <si>
    <t>Mastercam多轴编程与加工基础</t>
  </si>
  <si>
    <t>李杰</t>
  </si>
  <si>
    <t>978-7-111-75575-3</t>
  </si>
  <si>
    <t>http://www.cmpedu.com/books/book/5608619.htm</t>
  </si>
  <si>
    <t>Mastercamx实用教程</t>
  </si>
  <si>
    <t>24187</t>
  </si>
  <si>
    <t>李波</t>
  </si>
  <si>
    <t>978-7-111-24187-4</t>
  </si>
  <si>
    <t>http://www.cmpedu.com/books/book/59182.htm</t>
  </si>
  <si>
    <t>Pro/Engineer模具设计</t>
  </si>
  <si>
    <t>71860</t>
  </si>
  <si>
    <t>卢雅琳 王江涛</t>
  </si>
  <si>
    <t>978-7-111-71860-4</t>
  </si>
  <si>
    <t>http://www.cmpedu.com/books/book/5606830.htm</t>
  </si>
  <si>
    <t>Pro/ENGINEER中文野火版5.0机械设计应用教程</t>
  </si>
  <si>
    <t>66610</t>
  </si>
  <si>
    <t>周涛</t>
  </si>
  <si>
    <t>电子课件、视频、实例、源文件、习题集、考试卷</t>
  </si>
  <si>
    <t>978-7-111-66610-3</t>
  </si>
  <si>
    <t>http://www.cmpedu.com/books/book/5603490.htm</t>
  </si>
  <si>
    <t>Pro/ENGINEER5.0基础教程</t>
  </si>
  <si>
    <t>32398</t>
  </si>
  <si>
    <t>978-7-111-32398-3</t>
  </si>
  <si>
    <t>http://www.cmpedu.com/books/book/55019.htm</t>
  </si>
  <si>
    <t>SOLIDWORKS参数化建模教程</t>
  </si>
  <si>
    <t>68573</t>
  </si>
  <si>
    <t>罗蓉 王彩凤 严海军</t>
  </si>
  <si>
    <t>978-7-111-68573-9</t>
  </si>
  <si>
    <t>http://www.cmpedu.com/books/book/5604769.htm</t>
  </si>
  <si>
    <t>72087</t>
  </si>
  <si>
    <t>SolidWorks机械设计教程（2022中文版）</t>
  </si>
  <si>
    <t>詹迪维</t>
  </si>
  <si>
    <t>978-7-111-72087-4</t>
  </si>
  <si>
    <t>http://www.cmpedu.com/books/book/5607191.htm</t>
  </si>
  <si>
    <t>75983</t>
  </si>
  <si>
    <t>SOLIDWORKS实战教程</t>
  </si>
  <si>
    <t>沈建国 张红霞 刘正茂</t>
  </si>
  <si>
    <t>978-7-111-75983-6</t>
  </si>
  <si>
    <t>http://www.cmpedu.com/books/book/5608357.htm</t>
  </si>
  <si>
    <t>SolidWorks 2012机械设计实例精解--减速器设计</t>
  </si>
  <si>
    <t>40856</t>
  </si>
  <si>
    <t>段志坚</t>
  </si>
  <si>
    <t>978-7-111-40856-7</t>
  </si>
  <si>
    <t>http://www.cmpedu.com/books/book/2019001.htm</t>
  </si>
  <si>
    <t>SolidWorks 2012基础与实例教程</t>
  </si>
  <si>
    <t>46127</t>
  </si>
  <si>
    <t>段辉</t>
  </si>
  <si>
    <t>超过40个实例的详细讲解</t>
  </si>
  <si>
    <t>978-7-111-46127-2</t>
  </si>
  <si>
    <t>http://www.cmpedu.com/books/book/2029577.htm</t>
  </si>
  <si>
    <t>SolidWorks 2014机械设计基础与实例教程</t>
  </si>
  <si>
    <t>52966</t>
  </si>
  <si>
    <t>江思敏</t>
  </si>
  <si>
    <t>978-7-111-52966-8</t>
  </si>
  <si>
    <t>http://www.cmpedu.com/books/book/2052836.htm</t>
  </si>
  <si>
    <t>SolidWorks 2014三维设计及应用教程</t>
  </si>
  <si>
    <t>47243</t>
  </si>
  <si>
    <t>曹茹</t>
  </si>
  <si>
    <t>978-7-111-47243-8</t>
  </si>
  <si>
    <t>http://www.cmpedu.com/books/book/2033357.htm</t>
  </si>
  <si>
    <t>SolidWorks 2015基础教程（第5版）</t>
  </si>
  <si>
    <t>52858</t>
  </si>
  <si>
    <t>978-7-111-52858-6</t>
  </si>
  <si>
    <t>http://www.cmpedu.com/books/book/2063824.htm</t>
  </si>
  <si>
    <t>SolidWorks 2017中文版基础应用教程（第3版）</t>
  </si>
  <si>
    <t>55888</t>
  </si>
  <si>
    <t>赵罘</t>
  </si>
  <si>
    <t>978-7-111-55888-0</t>
  </si>
  <si>
    <t>http://www.cmpedu.com/books/book/2062352.htm</t>
  </si>
  <si>
    <t>SolidWorks 2018三维设计及应用教程</t>
  </si>
  <si>
    <t>59422</t>
  </si>
  <si>
    <t>978-7-111-59422-2</t>
  </si>
  <si>
    <t>http://www.cmpedu.com/books/book/2066482.htm</t>
  </si>
  <si>
    <t>SolidWorks 2017基础与实例教程</t>
  </si>
  <si>
    <t>60519</t>
  </si>
  <si>
    <t>978-7-111-60519-5</t>
  </si>
  <si>
    <t>http://www.cmpedu.com/books/book/5519666.htm</t>
  </si>
  <si>
    <t>SolidWorks 2018机械设计教程</t>
  </si>
  <si>
    <t>61107</t>
  </si>
  <si>
    <t>配DVD</t>
  </si>
  <si>
    <t>978-7-111-61107-3</t>
  </si>
  <si>
    <t>http://www.cmpedu.com/books/book/5536884.htm</t>
  </si>
  <si>
    <t>SOLIDWORKS 2018中文版机械设计基础与实例教程</t>
  </si>
  <si>
    <t>65255</t>
  </si>
  <si>
    <t>梁秀娟 井晓翠 等编著</t>
  </si>
  <si>
    <t>电子课件、源文件</t>
  </si>
  <si>
    <t>978-7-111-65255-7</t>
  </si>
  <si>
    <t>http://www.cmpedu.com/books/book/5602043.htm</t>
  </si>
  <si>
    <t>SolidWorks 2019基础教程</t>
  </si>
  <si>
    <t>65570</t>
  </si>
  <si>
    <t>江洪 王成崇 严传馨 编著</t>
  </si>
  <si>
    <t>978-7-111-65570-1</t>
  </si>
  <si>
    <t>http://www.cmpedu.com/books/book/5602145.htm</t>
  </si>
  <si>
    <t>SOLIDWORKS 2019基础教程</t>
  </si>
  <si>
    <t>63563</t>
  </si>
  <si>
    <t>石怀涛 安冬</t>
  </si>
  <si>
    <t>978-7-111-63563-5</t>
  </si>
  <si>
    <t>http://www.cmpedu.com/books/book/5600918.htm</t>
  </si>
  <si>
    <t>SolidWorks 2020 建模与仿真</t>
  </si>
  <si>
    <t>45362</t>
  </si>
  <si>
    <t>郭士清 庄宇 运飞宏 等编著</t>
  </si>
  <si>
    <t>模型文件、教学课件、操作视频、结果文件、课后练习等</t>
  </si>
  <si>
    <t>978-7-111-45362-8</t>
  </si>
  <si>
    <t>http://www.cmpedu.com/books/book/5605372.htm</t>
  </si>
  <si>
    <t>SolidWorks 2022基础与实例教程</t>
  </si>
  <si>
    <t>72454</t>
  </si>
  <si>
    <t>段辉 马海龙 汤爱君</t>
  </si>
  <si>
    <t>PPT 源文件 案例操作视频</t>
  </si>
  <si>
    <t>978-7-111-72454-4</t>
  </si>
  <si>
    <t>http://www.cmpedu.com/books/book/5606540.htm</t>
  </si>
  <si>
    <t>73581</t>
  </si>
  <si>
    <t>SolidWorks 2022三维建模基础与实例教程</t>
  </si>
  <si>
    <t>张忠林 李立全</t>
  </si>
  <si>
    <t>电子课件、基本网络实验指导、习题解答、源文件、知识点视频</t>
  </si>
  <si>
    <t>978-7-111-73581-6</t>
  </si>
  <si>
    <t>http://www.cmpedu.com/books/book/5607183.htm</t>
  </si>
  <si>
    <t>76083</t>
  </si>
  <si>
    <t>Solidworks 2023三维设计及应用教程</t>
  </si>
  <si>
    <t>商跃进 曹茹</t>
  </si>
  <si>
    <t>电子课件、微课视频、实例源文件、联系素材</t>
  </si>
  <si>
    <t>978-7-111-76083-2</t>
  </si>
  <si>
    <t>http://www.cmpedu.com/books/book/5608564.htm</t>
  </si>
  <si>
    <t>78597</t>
  </si>
  <si>
    <t>SolidWorks 2023基础教程</t>
  </si>
  <si>
    <t>杨志贤 吴教义 江洪 等</t>
  </si>
  <si>
    <t>电子课件、微课视频、模型文件、教案、教学大纲</t>
  </si>
  <si>
    <t>978-7-111-78597-2</t>
  </si>
  <si>
    <t>http://www.cmpedu.com/books/book/5609708.htm</t>
  </si>
  <si>
    <r>
      <rPr>
        <sz val="11"/>
        <color theme="1"/>
        <rFont val="宋体"/>
        <charset val="134"/>
      </rPr>
      <t>SolidWorks</t>
    </r>
    <r>
      <rPr>
        <sz val="11"/>
        <color indexed="8"/>
        <rFont val="宋体"/>
        <charset val="134"/>
      </rPr>
      <t>基础应用教程</t>
    </r>
  </si>
  <si>
    <t>64605</t>
  </si>
  <si>
    <t>马国清 李万志 于琪</t>
  </si>
  <si>
    <t>978-7-111-64605-1</t>
  </si>
  <si>
    <t>http://www.cmpedu.com/books/book/5602459.htm</t>
  </si>
  <si>
    <t>73612</t>
  </si>
  <si>
    <t>SOLIDWORKS数字化智能设计</t>
  </si>
  <si>
    <t>金杰 李荣华 严海军</t>
  </si>
  <si>
    <t>978-7-111-73612-7</t>
  </si>
  <si>
    <t>http://www.cmpedu.com/books/book/5607118.htm</t>
  </si>
  <si>
    <t>74607</t>
  </si>
  <si>
    <t>SOLIDWORKS Electrical机电协同设计实用教程</t>
  </si>
  <si>
    <t>杨强 王强 严海军</t>
  </si>
  <si>
    <t>978-7-111-74607-2</t>
  </si>
  <si>
    <t>http://www.cmpedu.com/books/book/5607475.htm</t>
  </si>
  <si>
    <t>UG NX三维建模与应用</t>
  </si>
  <si>
    <t>72486</t>
  </si>
  <si>
    <r>
      <rPr>
        <sz val="11"/>
        <color rgb="FF000000"/>
        <rFont val="宋体"/>
        <charset val="134"/>
      </rPr>
      <t>褚忠</t>
    </r>
    <r>
      <rPr>
        <sz val="11"/>
        <color rgb="FF000000"/>
        <rFont val="宋体"/>
        <charset val="0"/>
      </rPr>
      <t xml:space="preserve"> </t>
    </r>
    <r>
      <rPr>
        <sz val="11"/>
        <color rgb="FF000000"/>
        <rFont val="宋体"/>
        <charset val="134"/>
      </rPr>
      <t>管殿柱</t>
    </r>
    <r>
      <rPr>
        <sz val="11"/>
        <color rgb="FF000000"/>
        <rFont val="宋体"/>
        <charset val="0"/>
      </rPr>
      <t xml:space="preserve"> </t>
    </r>
    <r>
      <rPr>
        <sz val="11"/>
        <color rgb="FF000000"/>
        <rFont val="宋体"/>
        <charset val="134"/>
      </rPr>
      <t>纪志杰</t>
    </r>
  </si>
  <si>
    <t>978-7-111-72486-5</t>
  </si>
  <si>
    <t>http://www.cmpedu.com/books/book/5606973.htm</t>
  </si>
  <si>
    <t>74413</t>
  </si>
  <si>
    <t>UG NX12.0三维造型与工程制图（第2版）</t>
  </si>
  <si>
    <t>裴承慧 刘志刚</t>
  </si>
  <si>
    <t>二维码、微课视频、模型源文件、思政拓展、在线慕课</t>
  </si>
  <si>
    <t>978-7-111-74413-9</t>
  </si>
  <si>
    <t>http://www.cmpedu.com/books/book/5607525.htm</t>
  </si>
  <si>
    <t>UG NX 12.0机械设计教程（高校本科教材）</t>
  </si>
  <si>
    <t>61303</t>
  </si>
  <si>
    <t>978-7-111-61303-9</t>
  </si>
  <si>
    <t>http://www.cmpedu.com/books/book/5538963.htm</t>
  </si>
  <si>
    <t>UG NX 11.0基础教程（第5版）</t>
  </si>
  <si>
    <t>58764</t>
  </si>
  <si>
    <t>素材文件</t>
  </si>
  <si>
    <t>978-7-111-58764-4</t>
  </si>
  <si>
    <t>http://www.cmpedu.com/books/book/2065540.htm</t>
  </si>
  <si>
    <t>UG NX 10.0机械设计教程</t>
  </si>
  <si>
    <t>50903</t>
  </si>
  <si>
    <t>978-7-111-50903-5</t>
  </si>
  <si>
    <t>http://www.cmpedu.com/books/book/2049442.htm</t>
  </si>
  <si>
    <t>UG NX 8.0基础与实例教程</t>
  </si>
  <si>
    <t>47745</t>
  </si>
  <si>
    <t>高玉新</t>
  </si>
  <si>
    <t>附赠CD</t>
  </si>
  <si>
    <t>978-7-111-47745-7</t>
  </si>
  <si>
    <t>http://www.cmpedu.com/books/book/2038942.htm</t>
  </si>
  <si>
    <t>UG NX8.0三维机械设计</t>
  </si>
  <si>
    <t>45032</t>
  </si>
  <si>
    <t>臧艳红</t>
  </si>
  <si>
    <t>978-7-111-45032-0</t>
  </si>
  <si>
    <t>http://www.cmpedu.com/books/book/2026746.htm</t>
  </si>
  <si>
    <t>UG 机械设计工程范例教程（CAD数字化建模篇）（第3版）</t>
  </si>
  <si>
    <t>47764</t>
  </si>
  <si>
    <t>袁锋</t>
  </si>
  <si>
    <t>978-7-111-47764-8</t>
  </si>
  <si>
    <t>http://www.cmpedu.com/books/book/2038585.htm</t>
  </si>
  <si>
    <t>UG专用夹具设计</t>
  </si>
  <si>
    <t>39587</t>
  </si>
  <si>
    <t>张士军 孙德英</t>
  </si>
  <si>
    <t>978-7-111-39587-4</t>
  </si>
  <si>
    <t>http://www.cmpedu.com/books/book/2017122.htm</t>
  </si>
  <si>
    <t>三维数字化设计与仿真——UG NX 12.0</t>
  </si>
  <si>
    <t>71626</t>
  </si>
  <si>
    <t>王保卫</t>
  </si>
  <si>
    <t>素材文件、习题答案及典型案例视频资源</t>
  </si>
  <si>
    <t>978-7-111-71626-6</t>
  </si>
  <si>
    <t>http://www.cmpedu.com/books/book/5606422.htm</t>
  </si>
  <si>
    <t>机械CAD/CAM技术与应用</t>
  </si>
  <si>
    <t>73553</t>
  </si>
  <si>
    <t>金鑫 岳勇</t>
  </si>
  <si>
    <t>978-7-111-73553-3</t>
  </si>
  <si>
    <t>http://www.cmpedu.com/books/book/5607220.htm</t>
  </si>
  <si>
    <t>机械CAD技术及应用</t>
  </si>
  <si>
    <t>72234</t>
  </si>
  <si>
    <t>王亚萍 葛江华</t>
  </si>
  <si>
    <t>电子课件、习题解答和模型文件</t>
  </si>
  <si>
    <t>978-7-111-72234-2</t>
  </si>
  <si>
    <t>http://www.cmpedu.com/books/book/5606734.htm</t>
  </si>
  <si>
    <t>机械CAD/CAM技术（第5版）</t>
  </si>
  <si>
    <t>71621</t>
  </si>
  <si>
    <t>王隆太</t>
  </si>
  <si>
    <t>978-7-111-71621-1</t>
  </si>
  <si>
    <t>http://www.cmpedu.com/books/book/5606280.htm</t>
  </si>
  <si>
    <t>CAD/CAM技术</t>
  </si>
  <si>
    <t>42828</t>
  </si>
  <si>
    <t>葛友华</t>
  </si>
  <si>
    <t>978-7-111-42828-2</t>
  </si>
  <si>
    <t>http://www.cmpedu.com/books/book/2021988.htm</t>
  </si>
  <si>
    <t>CAD/CAM技术（第2版）</t>
  </si>
  <si>
    <t>07085</t>
  </si>
  <si>
    <t>宁汝新 赵汝嘉</t>
  </si>
  <si>
    <t>普通高等教育“十五”国家级规划教材</t>
  </si>
  <si>
    <t>7-111-07085-2</t>
  </si>
  <si>
    <t>http://www.cmpedu.com/books/book/168760.htm</t>
  </si>
  <si>
    <t>模具CAD/CAM：NX应用</t>
  </si>
  <si>
    <t>65480</t>
  </si>
  <si>
    <t>王高潮 奚建胜</t>
  </si>
  <si>
    <t>978-7-111-65480-3</t>
  </si>
  <si>
    <t>http://www.cmpedu.com/books/book/5603303.htm</t>
  </si>
  <si>
    <t>模具CAD/CAM（第2版）</t>
  </si>
  <si>
    <t>40832</t>
  </si>
  <si>
    <t>李名尧</t>
  </si>
  <si>
    <t>978-7-111-40832-1</t>
  </si>
  <si>
    <t>http://www.cmpedu.com/books/book/2018520.htm</t>
  </si>
  <si>
    <t>本科教材&gt;工学门类&gt;机械类&gt;机械原理</t>
  </si>
  <si>
    <t>77995</t>
  </si>
  <si>
    <t>机械原理</t>
  </si>
  <si>
    <t>熊健 王聪慧</t>
  </si>
  <si>
    <t>电子课件、授课视频、在线答题</t>
  </si>
  <si>
    <t>978-7-111-77995-7</t>
  </si>
  <si>
    <t>http://www.cmpedu.com/books/book/5609488.htm</t>
  </si>
  <si>
    <t>74801</t>
  </si>
  <si>
    <t>武照云</t>
  </si>
  <si>
    <t>二维码、习题、电子课件</t>
  </si>
  <si>
    <t>978-7-111-74801-4</t>
  </si>
  <si>
    <t>http://www.cmpedu.com/books/book/5607604.htm</t>
  </si>
  <si>
    <t>机械原理（第4版）</t>
  </si>
  <si>
    <t>72143</t>
  </si>
  <si>
    <t>杜静</t>
  </si>
  <si>
    <t>978-7-111-72143-7</t>
  </si>
  <si>
    <t>http://www.cmpedu.com/books/book/5607026.htm</t>
  </si>
  <si>
    <t>机械原理（3D版）</t>
  </si>
  <si>
    <t>63541</t>
  </si>
  <si>
    <t>徐楠 王秀叶 郭春洁 等编著</t>
  </si>
  <si>
    <t>二维码 app</t>
  </si>
  <si>
    <t>本书特色：
★“十三五”国家重点出版物规划项目
★双色印刷，外观精美，质量上乘。
★以设计为主线的思想，注重联系工程实际，培养学生的机械系统方案创新设计能力。</t>
  </si>
  <si>
    <t>978-7-111-63541-3</t>
  </si>
  <si>
    <t>http://www.cmpedu.com/books/book/5601283.htm</t>
  </si>
  <si>
    <t>69499</t>
  </si>
  <si>
    <t>“十三五”国家重点出版物出版规划项目 现代机械工程系列精品教材</t>
  </si>
  <si>
    <t>978-7-111-69499-1</t>
  </si>
  <si>
    <t>http://www.cmpedu.com/books/book/5605519.htm</t>
  </si>
  <si>
    <t>70606</t>
  </si>
  <si>
    <t>郁志宏 高雄 王洪波</t>
  </si>
  <si>
    <t>978-7-111-70606-9</t>
  </si>
  <si>
    <t>http://www.cmpedu.com/books/book/5606125.htm</t>
  </si>
  <si>
    <t>54585</t>
  </si>
  <si>
    <t>韩建友</t>
  </si>
  <si>
    <t>978-7-111-54585-9</t>
  </si>
  <si>
    <t>http://www.cmpedu.com/books/book/2054629.htm</t>
  </si>
  <si>
    <t>机械原理（第2版）</t>
  </si>
  <si>
    <t>70297</t>
  </si>
  <si>
    <t>于靖军 赵宏哲</t>
  </si>
  <si>
    <t>978-7-111-70297-9</t>
  </si>
  <si>
    <t>http://www.cmpedu.com/books/book/5606505.htm</t>
  </si>
  <si>
    <r>
      <rPr>
        <sz val="11"/>
        <color rgb="FF000000"/>
        <rFont val="宋体"/>
        <charset val="134"/>
      </rPr>
      <t>机械原理（第</t>
    </r>
    <r>
      <rPr>
        <sz val="11"/>
        <color rgb="FF000000"/>
        <rFont val="宋体"/>
        <charset val="0"/>
      </rPr>
      <t>3</t>
    </r>
    <r>
      <rPr>
        <sz val="11"/>
        <color rgb="FF000000"/>
        <rFont val="宋体"/>
        <charset val="134"/>
      </rPr>
      <t>版）</t>
    </r>
  </si>
  <si>
    <t>72351</t>
  </si>
  <si>
    <t>赵自强 张春林</t>
  </si>
  <si>
    <t>二维码、天工讲堂</t>
  </si>
  <si>
    <t>978-7-111-72351-6</t>
  </si>
  <si>
    <t>http://www.cmpedu.com/books/book/5606564.htm</t>
  </si>
  <si>
    <t>77374</t>
  </si>
  <si>
    <t>机械原理英汉双语（第3版）</t>
  </si>
  <si>
    <t>张颖 赵自强 张春林</t>
  </si>
  <si>
    <t>精美课件、二维码、视频动画</t>
  </si>
  <si>
    <t>978-7-111-77374-0</t>
  </si>
  <si>
    <t>http://www.cmpedu.com/books/book/5609129.htm</t>
  </si>
  <si>
    <t>73186</t>
  </si>
  <si>
    <r>
      <rPr>
        <sz val="11"/>
        <color rgb="FF000000"/>
        <rFont val="宋体"/>
        <charset val="134"/>
      </rPr>
      <t>冯立艳</t>
    </r>
    <r>
      <rPr>
        <sz val="11"/>
        <color rgb="FF000000"/>
        <rFont val="宋体"/>
        <charset val="0"/>
      </rPr>
      <t xml:space="preserve"> </t>
    </r>
    <r>
      <rPr>
        <sz val="11"/>
        <color rgb="FF000000"/>
        <rFont val="宋体"/>
        <charset val="134"/>
      </rPr>
      <t>张雪雁</t>
    </r>
    <r>
      <rPr>
        <sz val="11"/>
        <color rgb="FF000000"/>
        <rFont val="宋体"/>
        <charset val="0"/>
      </rPr>
      <t xml:space="preserve"> </t>
    </r>
    <r>
      <rPr>
        <sz val="11"/>
        <color rgb="FF000000"/>
        <rFont val="宋体"/>
        <charset val="134"/>
      </rPr>
      <t>席晓燕</t>
    </r>
  </si>
  <si>
    <t>978-7-111-73186-3</t>
  </si>
  <si>
    <t>http://www.cmpedu.com/books/book/5607200.htm</t>
  </si>
  <si>
    <t>36799</t>
  </si>
  <si>
    <t>师忠秀</t>
  </si>
  <si>
    <t>978-7-111-36799-4</t>
  </si>
  <si>
    <t>http://www.cmpedu.com/books/book/2012028.htm</t>
  </si>
  <si>
    <t>机械原理课程设计（第3版）</t>
  </si>
  <si>
    <t>52142</t>
  </si>
  <si>
    <t>978-7-111-52142-6</t>
  </si>
  <si>
    <t>http://www.cmpedu.com/books/book/2051849.htm</t>
  </si>
  <si>
    <t>34228</t>
  </si>
  <si>
    <t>王德伦</t>
  </si>
  <si>
    <t>978-7-111-34228-1</t>
  </si>
  <si>
    <t>http://www.cmpedu.com/books/book/169851.htm</t>
  </si>
  <si>
    <t>30407</t>
  </si>
  <si>
    <t>杨巍 何晓玲</t>
  </si>
  <si>
    <t>978-7-111-30407-4</t>
  </si>
  <si>
    <t>http://www.cmpedu.com/books/book/55283.htm</t>
  </si>
  <si>
    <t>机械原理（第3版）</t>
  </si>
  <si>
    <t>41529</t>
  </si>
  <si>
    <t>孔建益</t>
  </si>
  <si>
    <t>978-7-111-41529-9</t>
  </si>
  <si>
    <t>http://www.cmpedu.com/books/book/2020922.htm</t>
  </si>
  <si>
    <t>74499</t>
  </si>
  <si>
    <t>机械原理（第5版）</t>
  </si>
  <si>
    <t>刘会英 张明勤 徐宁</t>
  </si>
  <si>
    <t>电子课件、拓展视频、新形态教材</t>
  </si>
  <si>
    <t>978-7-111-74499-3</t>
  </si>
  <si>
    <t>http://www.cmpedu.com/books/book/5607858.htm</t>
  </si>
  <si>
    <t>66145</t>
  </si>
  <si>
    <t>陆凤仪</t>
  </si>
  <si>
    <t>978-7-111-66145-0</t>
  </si>
  <si>
    <t>http://www.cmpedu.com/books/book/5602568.htm</t>
  </si>
  <si>
    <t>机械原理与设计</t>
  </si>
  <si>
    <t>07922</t>
  </si>
  <si>
    <t>王三民</t>
  </si>
  <si>
    <t>7-111-07922-1</t>
  </si>
  <si>
    <t>http://www.cmpedu.com/books/book/56785.htm</t>
  </si>
  <si>
    <t>79108</t>
  </si>
  <si>
    <t>机械原理与设计（上册）（第3版）</t>
  </si>
  <si>
    <t>杨启志 谢俊 尹小琴 马履中</t>
  </si>
  <si>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t>
    </r>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普通高等教育本科国家级规划教材</t>
    </r>
  </si>
  <si>
    <t>978-7-111-79108-9</t>
  </si>
  <si>
    <t>http://www.cmpedu.com/books/book/5610152.htm</t>
  </si>
  <si>
    <t>79763</t>
  </si>
  <si>
    <t>机械原理与设计（下册）（第3版）</t>
  </si>
  <si>
    <r>
      <rPr>
        <sz val="11"/>
        <color rgb="FF000000"/>
        <rFont val="宋体"/>
        <charset val="134"/>
      </rPr>
      <t>杨启志</t>
    </r>
    <r>
      <rPr>
        <sz val="11"/>
        <color rgb="FF000000"/>
        <rFont val="宋体"/>
        <charset val="0"/>
      </rPr>
      <t xml:space="preserve">  </t>
    </r>
    <r>
      <rPr>
        <sz val="11"/>
        <color rgb="FF000000"/>
        <rFont val="宋体"/>
        <charset val="134"/>
      </rPr>
      <t>谢俊</t>
    </r>
    <r>
      <rPr>
        <sz val="11"/>
        <color rgb="FF000000"/>
        <rFont val="宋体"/>
        <charset val="0"/>
      </rPr>
      <t xml:space="preserve">  </t>
    </r>
    <r>
      <rPr>
        <sz val="11"/>
        <color rgb="FF000000"/>
        <rFont val="宋体"/>
        <charset val="134"/>
      </rPr>
      <t>尹小琴</t>
    </r>
    <r>
      <rPr>
        <sz val="11"/>
        <color rgb="FF000000"/>
        <rFont val="宋体"/>
        <charset val="0"/>
      </rPr>
      <t xml:space="preserve">  </t>
    </r>
    <r>
      <rPr>
        <sz val="11"/>
        <color rgb="FF000000"/>
        <rFont val="宋体"/>
        <charset val="134"/>
      </rPr>
      <t>马履中</t>
    </r>
  </si>
  <si>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普通高等教育本科国家级规划教材</t>
    </r>
  </si>
  <si>
    <t>978-7-111-79763-0</t>
  </si>
  <si>
    <t>http://www.cmpedu.com/books/book/5610520.htm</t>
  </si>
  <si>
    <t>机械原理课程设计</t>
  </si>
  <si>
    <t>60846</t>
  </si>
  <si>
    <t>郑树琴</t>
  </si>
  <si>
    <t>978-7-111-60846-2</t>
  </si>
  <si>
    <t>http://www.cmpedu.com/books/book/5528974.htm</t>
  </si>
  <si>
    <t>机械原理习题集</t>
  </si>
  <si>
    <t>41436</t>
  </si>
  <si>
    <t>张志强</t>
  </si>
  <si>
    <t>978-7-111-41436-0</t>
  </si>
  <si>
    <t>http://www.cmpedu.com/books/book/2019089.htm</t>
  </si>
  <si>
    <t>机械原理习题集及学习指导（第2版）</t>
  </si>
  <si>
    <t>37773</t>
  </si>
  <si>
    <t>王继荣</t>
  </si>
  <si>
    <t>978-7-111-37773-3</t>
  </si>
  <si>
    <t>http://www.cmpedu.com/books/book/2014044.htm</t>
  </si>
  <si>
    <t>77808</t>
  </si>
  <si>
    <t>机械原理与机械设计实验（第2版）</t>
  </si>
  <si>
    <t>兰月政 翟之平</t>
  </si>
  <si>
    <t>978-7-111-77808-0</t>
  </si>
  <si>
    <t>http://www.cmpedu.com/books/book/5609178.htm</t>
  </si>
  <si>
    <t>机械原理及机械设计实验</t>
  </si>
  <si>
    <t>67351</t>
  </si>
  <si>
    <t>周淑霞 隋荣娟 李曰阳</t>
  </si>
  <si>
    <t>978-7-111-67351-4</t>
  </si>
  <si>
    <t>http://www.cmpedu.com/books/book/5604102.htm</t>
  </si>
  <si>
    <t>74737</t>
  </si>
  <si>
    <t>机械原理与机械设计（上册）（第4版）</t>
  </si>
  <si>
    <t>张策</t>
  </si>
  <si>
    <t>本书特色：
★“十二五”普通高等教育本科国家级规划教材
★突出重点，适当压缩篇幅，适当引入德国教材的一些好的思想和设计方法，采用新国家标准。
★在每一章的开始，增加了少量描述该种机构或零件历史发展的文字，以拓展学生视野。
★与国内同类教材相比，本套书篇幅稍大，教材内容多于讲课内容，以便给学有余力的学生、工程技术人员提供更多的阅读资料。</t>
  </si>
  <si>
    <t>978-7-111-74737-6</t>
  </si>
  <si>
    <t>http://www.cmpedu.com/books/book/5607730.htm</t>
  </si>
  <si>
    <t>74739</t>
  </si>
  <si>
    <t>机械原理与机械设计（下册）（第4版）</t>
  </si>
  <si>
    <t>978-7-111-74739-0</t>
  </si>
  <si>
    <t>http://www.cmpedu.com/books/book/5607954.htm</t>
  </si>
  <si>
    <t>机械原理与机械设计实验指导书</t>
  </si>
  <si>
    <t>62740</t>
  </si>
  <si>
    <t>赵骋飞</t>
  </si>
  <si>
    <t>978-7-111-62740-1</t>
  </si>
  <si>
    <t>http://www.cmpedu.com/books/book/5600405.htm</t>
  </si>
  <si>
    <t>机械原理作业集（第2版）</t>
  </si>
  <si>
    <t>34879</t>
  </si>
  <si>
    <t>王军</t>
  </si>
  <si>
    <t>978-7-111-34879-5</t>
  </si>
  <si>
    <t>http://www.cmpedu.com/books/book/169179.htm</t>
  </si>
  <si>
    <t>79563</t>
  </si>
  <si>
    <t>机械原理创新实践（3D版）</t>
  </si>
  <si>
    <t>张超 曹弘毅 李丽等</t>
  </si>
  <si>
    <t>978-7-111-79563-6</t>
  </si>
  <si>
    <t>http://www.cmpedu.com/books/book/5610034.htm</t>
  </si>
  <si>
    <t>机械原理创新实践</t>
  </si>
  <si>
    <t>43051</t>
  </si>
  <si>
    <t>任秀华</t>
  </si>
  <si>
    <t>978-7-111-43051-3</t>
  </si>
  <si>
    <t>http://www.cmpedu.com/books/book/2022786.htm</t>
  </si>
  <si>
    <t>76512</t>
  </si>
  <si>
    <t>周传喜</t>
  </si>
  <si>
    <t>教学大纲、思政拓展、程序代码、参考数据</t>
  </si>
  <si>
    <t>978-7-111-76512-7</t>
  </si>
  <si>
    <t>http://www.cmpedu.com/books/book/5608559.htm</t>
  </si>
  <si>
    <t>本科教材&gt;工学门类&gt;机械类&gt;机械设计</t>
  </si>
  <si>
    <t>80176</t>
  </si>
  <si>
    <t>机械创新设计（第6版）</t>
  </si>
  <si>
    <t>张春林  赵自强  李志香</t>
  </si>
  <si>
    <t>电子课件、二维码、视频动画</t>
  </si>
  <si>
    <t>978-7-111-80176-4</t>
  </si>
  <si>
    <t>http://www.cmpedu.com/books/book/5610756.htm</t>
  </si>
  <si>
    <t>机械创新设计</t>
  </si>
  <si>
    <t>69282</t>
  </si>
  <si>
    <t>刘静 宋晓华</t>
  </si>
  <si>
    <t>978-7-111-69282-9</t>
  </si>
  <si>
    <t>http://www.cmpedu.com/books/book/5605241.htm</t>
  </si>
  <si>
    <t>机械系统设计（第2版）</t>
  </si>
  <si>
    <t>03089</t>
  </si>
  <si>
    <t>朱龙根</t>
  </si>
  <si>
    <t>7-111-03089-3</t>
  </si>
  <si>
    <t>http://www.cmpedu.com/books/book/2063405.htm</t>
  </si>
  <si>
    <t>78034</t>
  </si>
  <si>
    <t>机械创新设计实践</t>
  </si>
  <si>
    <t>汤赫男</t>
  </si>
  <si>
    <t>PPT课件、动画演示、设计实例、视频讲解</t>
  </si>
  <si>
    <t>978-7-111-78034-2</t>
  </si>
  <si>
    <t>http://www.cmpedu.com/books/book/5609355.htm</t>
  </si>
  <si>
    <t>机械系统建模仿真与优化</t>
  </si>
  <si>
    <t>76869</t>
  </si>
  <si>
    <t>童昕 凌静秀</t>
  </si>
  <si>
    <t>电子课件、二维码、课程视频、知识图谱</t>
  </si>
  <si>
    <t>战略性新兴领域“十四五”高等教育系列教材</t>
  </si>
  <si>
    <t>978-7-111-76869-2</t>
  </si>
  <si>
    <t>http://www.cmpedu.com/books/book/5608756.htm</t>
  </si>
  <si>
    <t>77281</t>
  </si>
  <si>
    <t>产品智能优化设计技术</t>
  </si>
  <si>
    <t>郝佳</t>
  </si>
  <si>
    <t>教学课件、研究课题、源代码、教学视频</t>
  </si>
  <si>
    <t>978-7-111-77281-1</t>
  </si>
  <si>
    <t>http://www.cmpedu.com/books/book/5609159.htm</t>
  </si>
  <si>
    <t>75103</t>
  </si>
  <si>
    <t>机械优化设计（第7版）</t>
  </si>
  <si>
    <t>白清顺 孙靖民 梁迎春</t>
  </si>
  <si>
    <t>课件、二维码、动画演示、习题答案</t>
  </si>
  <si>
    <t>978-7-111-75103-8</t>
  </si>
  <si>
    <t>http://www.cmpedu.com/books/book/5608265.htm</t>
  </si>
  <si>
    <t>优化设计</t>
  </si>
  <si>
    <t>46048</t>
  </si>
  <si>
    <t>杨挺</t>
  </si>
  <si>
    <t>978-7-111-46048-0</t>
  </si>
  <si>
    <t>http://www.cmpedu.com/books/book/2029204.htm</t>
  </si>
  <si>
    <t>机械设计运动学原理</t>
  </si>
  <si>
    <t>74578</t>
  </si>
  <si>
    <t>王大志 胡松</t>
  </si>
  <si>
    <t>978-7-111-74578-5</t>
  </si>
  <si>
    <t>http://www.cmpedu.com/books/book/5608892.htm</t>
  </si>
  <si>
    <t>机械设计过程（原书第4版）</t>
  </si>
  <si>
    <t>50127</t>
  </si>
  <si>
    <t>[美]大卫 G.乌尔曼（David G. Ullman）</t>
  </si>
  <si>
    <t>978-7-111-50127-5</t>
  </si>
  <si>
    <t>http://www.cmpedu.com/books/book/2051420.htm</t>
  </si>
  <si>
    <t>机械设计学（第3版）</t>
  </si>
  <si>
    <t>06866</t>
  </si>
  <si>
    <t>黄靖远 龚剑霞</t>
  </si>
  <si>
    <t>7-111-06866-1/TH.912课</t>
  </si>
  <si>
    <t>http://www.cmpedu.com/books/book/2064661.htm</t>
  </si>
  <si>
    <t>机械设计项目化教程</t>
  </si>
  <si>
    <t>70986</t>
  </si>
  <si>
    <t>魏玉兰</t>
  </si>
  <si>
    <t>978-7-111-70986-2</t>
  </si>
  <si>
    <t>http://www.cmpedu.com/books/book/5606132.htm</t>
  </si>
  <si>
    <t>78343</t>
  </si>
  <si>
    <t>机械设计</t>
  </si>
  <si>
    <t>邱雪松 邢继春</t>
  </si>
  <si>
    <t>978-7-111-78343-5</t>
  </si>
  <si>
    <t>http://www.cmpedu.com/books/book/5609711.htm</t>
  </si>
  <si>
    <t>77127</t>
  </si>
  <si>
    <t>李秀红 任家骏</t>
  </si>
  <si>
    <t>978-7-111-77127-2</t>
  </si>
  <si>
    <t>http://www.cmpedu.com/books/book/5608920.htm</t>
  </si>
  <si>
    <t>72419</t>
  </si>
  <si>
    <t>潘承怡 向敬忠 宋欣</t>
  </si>
  <si>
    <t>978-7-111-72419-3</t>
  </si>
  <si>
    <t>http://www.cmpedu.com/books/book/5606650.htm</t>
  </si>
  <si>
    <t>机械设计教程（第3版）</t>
  </si>
  <si>
    <t>61315</t>
  </si>
  <si>
    <t>刘莹</t>
  </si>
  <si>
    <t>978-7-111-61315-2</t>
  </si>
  <si>
    <t>http://www.cmpedu.com/books/book/5585071.htm</t>
  </si>
  <si>
    <t>机械设计（3D版）</t>
  </si>
  <si>
    <t>57230</t>
  </si>
  <si>
    <t>张继忠</t>
  </si>
  <si>
    <t>扫二维码获取视频</t>
  </si>
  <si>
    <t>978-7-111-57230-5</t>
  </si>
  <si>
    <t>http://www.cmpedu.com/books/book/2064118.htm</t>
  </si>
  <si>
    <t>73543</t>
  </si>
  <si>
    <t>机械设计课程设计指导书（3D版）</t>
  </si>
  <si>
    <r>
      <rPr>
        <sz val="11"/>
        <color rgb="FF000000"/>
        <rFont val="宋体"/>
        <charset val="134"/>
      </rPr>
      <t>赵继俊</t>
    </r>
    <r>
      <rPr>
        <sz val="11"/>
        <color rgb="FF000000"/>
        <rFont val="宋体"/>
        <charset val="0"/>
      </rPr>
      <t xml:space="preserve"> </t>
    </r>
    <r>
      <rPr>
        <sz val="11"/>
        <color rgb="FF000000"/>
        <rFont val="宋体"/>
        <charset val="134"/>
      </rPr>
      <t>姜雪</t>
    </r>
    <r>
      <rPr>
        <sz val="11"/>
        <color rgb="FF000000"/>
        <rFont val="宋体"/>
        <charset val="0"/>
      </rPr>
      <t xml:space="preserve"> </t>
    </r>
    <r>
      <rPr>
        <sz val="11"/>
        <color rgb="FF000000"/>
        <rFont val="宋体"/>
        <charset val="134"/>
      </rPr>
      <t>马广英</t>
    </r>
    <r>
      <rPr>
        <sz val="11"/>
        <color rgb="FF000000"/>
        <rFont val="宋体"/>
        <charset val="0"/>
      </rPr>
      <t xml:space="preserve"> </t>
    </r>
    <r>
      <rPr>
        <sz val="11"/>
        <color rgb="FF000000"/>
        <rFont val="宋体"/>
        <charset val="134"/>
      </rPr>
      <t>陈清奎</t>
    </r>
  </si>
  <si>
    <t>电子课件、教案大纲、二维码3D资源、视频资源</t>
  </si>
  <si>
    <t>978-7-111-73543-4</t>
  </si>
  <si>
    <t>http://www.cmpedu.com/books/book/5607160.htm</t>
  </si>
  <si>
    <t>58720</t>
  </si>
  <si>
    <t>马晓丽</t>
  </si>
  <si>
    <t>978-7-111-58720-0</t>
  </si>
  <si>
    <t>http://www.cmpedu.com/books/book/2066146.htm</t>
  </si>
  <si>
    <t>50246</t>
  </si>
  <si>
    <t>王军 田同海</t>
  </si>
  <si>
    <t>978-7-111-50246-3</t>
  </si>
  <si>
    <t>http://www.cmpedu.com/books/book/2047329.htm</t>
  </si>
  <si>
    <t>74736</t>
  </si>
  <si>
    <t>机械设计课程设计（第2版）</t>
  </si>
  <si>
    <t>王军 田同海 何晓玲</t>
  </si>
  <si>
    <t>二维码、CAD参考图例、动画演示、虚拟仿真</t>
  </si>
  <si>
    <t>978-7-111-74736-9</t>
  </si>
  <si>
    <t>http://www.cmpedu.com/books/book/5607719.htm</t>
  </si>
  <si>
    <t>机械设计作业集（第2版）</t>
  </si>
  <si>
    <t>51038</t>
  </si>
  <si>
    <t>田同海</t>
  </si>
  <si>
    <t>978-7-111-51038-3</t>
  </si>
  <si>
    <t>http://www.cmpedu.com/books/book/2049789.htm</t>
  </si>
  <si>
    <t>机械设计（第5版）</t>
  </si>
  <si>
    <t>59728</t>
  </si>
  <si>
    <t>李建功</t>
  </si>
  <si>
    <t>978-7-111-59728-5</t>
  </si>
  <si>
    <t>http://www.cmpedu.com/books/book/5519602.htm</t>
  </si>
  <si>
    <t>机械设计习题与指导（重点难点及典型题解析）</t>
  </si>
  <si>
    <t>17122</t>
  </si>
  <si>
    <t>邢林 王淮</t>
  </si>
  <si>
    <t>7-111-17122-5/TH.1629(课)</t>
  </si>
  <si>
    <t>http://www.cmpedu.com/books/book/2063404.htm</t>
  </si>
  <si>
    <t>74433</t>
  </si>
  <si>
    <t>机械设计基础（第5版）</t>
  </si>
  <si>
    <t>王大康 李德才</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</si>
  <si>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国家重点出版物出版规划项目\普通高等教育“十一五”国家级规划教材</t>
    </r>
  </si>
  <si>
    <t>978-7-111-74433-7</t>
  </si>
  <si>
    <t>http://www.cmpedu.com/books/book/5607616.htm</t>
  </si>
  <si>
    <t>机械设计课程设计</t>
  </si>
  <si>
    <t>67135</t>
  </si>
  <si>
    <t>王大康 高国华</t>
  </si>
  <si>
    <t>978-7-111-67135-0</t>
  </si>
  <si>
    <t>http://www.cmpedu.com/books/book/5604909.htm</t>
  </si>
  <si>
    <t>80063</t>
  </si>
  <si>
    <t>机械设计基础（3D版）</t>
  </si>
  <si>
    <t>任秀华 徐楠 姜小琛  等</t>
  </si>
  <si>
    <t>电子课件、教学大纲、教案、学习指南、习题解答</t>
  </si>
  <si>
    <t>978-7-111-80063-7</t>
  </si>
  <si>
    <t>http://www.cmpedu.com/books/book/5610668.htm</t>
  </si>
  <si>
    <t>76581</t>
  </si>
  <si>
    <t>机械设计基础（非机类3D版）</t>
  </si>
  <si>
    <t>姜雪 赵继俊</t>
  </si>
  <si>
    <t>电子课件、习题答案、教学大纲、参考资料</t>
  </si>
  <si>
    <t>978-7-111-76581-3</t>
  </si>
  <si>
    <t>http://www.cmpedu.com/books/book/5609113.htm</t>
  </si>
  <si>
    <t>74503</t>
  </si>
  <si>
    <t>机械设计基础（第4版）</t>
  </si>
  <si>
    <t>朱龙英</t>
  </si>
  <si>
    <t>978-7-111-74503-7</t>
  </si>
  <si>
    <t>http://www.cmpedu.com/books/book/5607651.htm</t>
  </si>
  <si>
    <t>机械设计基础</t>
  </si>
  <si>
    <t>73295</t>
  </si>
  <si>
    <t>978-7-111-73295-2</t>
  </si>
  <si>
    <t>http://www.cmpedu.com/books/book/5606980.htm</t>
  </si>
  <si>
    <t>45861</t>
  </si>
  <si>
    <t>刘文光</t>
  </si>
  <si>
    <t>配习题答案</t>
  </si>
  <si>
    <t>978-7-111-45861-6</t>
  </si>
  <si>
    <t>http://www.cmpedu.com/books/book/2055940.htm</t>
  </si>
  <si>
    <t>75366</t>
  </si>
  <si>
    <t>机械设计基础（第2版）</t>
  </si>
  <si>
    <t>郭魂 黄秀琴</t>
  </si>
  <si>
    <t>978-7-111-75366-7</t>
  </si>
  <si>
    <t>http://www.cmpedu.com/books/book/5608272.htm</t>
  </si>
  <si>
    <t>55116</t>
  </si>
  <si>
    <t>978-7-111-55116-4</t>
  </si>
  <si>
    <t>http://www.cmpedu.com/books/book/2055530.htm</t>
  </si>
  <si>
    <t>36848</t>
  </si>
  <si>
    <t>樊智敏</t>
  </si>
  <si>
    <t>978-7-111-36848-9</t>
  </si>
  <si>
    <t>http://www.cmpedu.com/books/book/2012128.htm</t>
  </si>
  <si>
    <t>38187</t>
  </si>
  <si>
    <t>978-7-111-38187-7</t>
  </si>
  <si>
    <t>http://www.cmpedu.com/books/book/2066620.htm</t>
  </si>
  <si>
    <t>38429</t>
  </si>
  <si>
    <t>杨晓兰</t>
  </si>
  <si>
    <t>978-7-111-38429-8</t>
  </si>
  <si>
    <t>http://www.cmpedu.com/books/book/2065018.htm</t>
  </si>
  <si>
    <t>75132</t>
  </si>
  <si>
    <t>朱东华 姜雪 李乃根 王秀叶</t>
  </si>
  <si>
    <t>电子课件、模拟试卷、新形态教材</t>
  </si>
  <si>
    <t>978-7-111-75132-8</t>
  </si>
  <si>
    <t>http://www.cmpedu.com/books/book/5607859.htm</t>
  </si>
  <si>
    <t>机械设计基础（少学时）（第6版）</t>
  </si>
  <si>
    <t>60940</t>
  </si>
  <si>
    <t>王喆 刘美华</t>
  </si>
  <si>
    <t>978-7-111-60940-7</t>
  </si>
  <si>
    <t>http://www.cmpedu.com/books/book/5539918.htm</t>
  </si>
  <si>
    <t>机械设计基础（少学时）</t>
  </si>
  <si>
    <t>54204</t>
  </si>
  <si>
    <t>何晓玲 王军</t>
  </si>
  <si>
    <t>978-7-111-54204-9</t>
  </si>
  <si>
    <t>http://www.cmpedu.com/books/book/2054044.htm</t>
  </si>
  <si>
    <t>机械设计基础作业集</t>
  </si>
  <si>
    <t>39074</t>
  </si>
  <si>
    <t>何晓玲</t>
  </si>
  <si>
    <t>978-7-111-39074-9</t>
  </si>
  <si>
    <t>http://www.cmpedu.com/books/book/2015397.htm</t>
  </si>
  <si>
    <t>机械设计基础（近机类专业适用）（第2版）（含1CD）</t>
  </si>
  <si>
    <t>12948</t>
  </si>
  <si>
    <t>李威 王小群</t>
  </si>
  <si>
    <t>978-7-111-12948-6</t>
  </si>
  <si>
    <t>http://www.cmpedu.com/books/book/56529.htm</t>
  </si>
  <si>
    <t>机械设计基础（汽车类专业适用）</t>
  </si>
  <si>
    <t>66548</t>
  </si>
  <si>
    <t>阎勤劳 李全民 编著</t>
  </si>
  <si>
    <t>PPT课件</t>
  </si>
  <si>
    <t>978-7-111-66548-9</t>
  </si>
  <si>
    <t>http://www.cmpedu.com/books/book/5603671.htm</t>
  </si>
  <si>
    <t>机械设计基础（第5版）（多学时）</t>
  </si>
  <si>
    <t>57602</t>
  </si>
  <si>
    <t>范顺成 李春书</t>
  </si>
  <si>
    <t>978-7-111-57602-0</t>
  </si>
  <si>
    <t>http://www.cmpedu.com/books/book/2064544.htm</t>
  </si>
  <si>
    <t>机械设计基础（第3版）</t>
  </si>
  <si>
    <t>75023</t>
  </si>
  <si>
    <t>王宁侠</t>
  </si>
  <si>
    <t>PPT课件、仿真视频、思政案例</t>
  </si>
  <si>
    <t>978-7-111-75023-9</t>
  </si>
  <si>
    <t>http://www.cmpedu.com/books/book/5608514.htm</t>
  </si>
  <si>
    <t>79941</t>
  </si>
  <si>
    <t>机械设计基础习题集</t>
  </si>
  <si>
    <t>陆倩倩</t>
  </si>
  <si>
    <t>978-7-111-79941-2</t>
  </si>
  <si>
    <t>http://www.cmpedu.com/books/book/5610599.htm</t>
  </si>
  <si>
    <t>36100</t>
  </si>
  <si>
    <t>978-7-111-36100-8</t>
  </si>
  <si>
    <t>http://www.cmpedu.com/books/book/2000706.htm</t>
  </si>
  <si>
    <t>机械设计基础综合实践</t>
  </si>
  <si>
    <t>43050</t>
  </si>
  <si>
    <t>978-7-111-43050-6</t>
  </si>
  <si>
    <t>http://www.cmpedu.com/books/book/2023205.htm</t>
  </si>
  <si>
    <t>机械设计基础考研指导书</t>
  </si>
  <si>
    <t>46163</t>
  </si>
  <si>
    <t>陆宁</t>
  </si>
  <si>
    <t>978-7-111-46163-0</t>
  </si>
  <si>
    <t>http://www.cmpedu.com/books/book/2030702.htm</t>
  </si>
  <si>
    <t>机械设计基础课程设计（第3版）</t>
  </si>
  <si>
    <t>66270</t>
  </si>
  <si>
    <t>任秀华 张超 秦广久</t>
  </si>
  <si>
    <t>978-7-111-66270-9</t>
  </si>
  <si>
    <t>http://www.cmpedu.com/books/book/5604429.htm</t>
  </si>
  <si>
    <t>72869</t>
  </si>
  <si>
    <t>潘承怡 冯新敏</t>
  </si>
  <si>
    <t>978-7-111-72869-6</t>
  </si>
  <si>
    <t>http://www.cmpedu.com/books/book/5606718.htm</t>
  </si>
  <si>
    <t>80030</t>
  </si>
  <si>
    <t>机械设计课程设计  （第3版）</t>
  </si>
  <si>
    <t>寇尊权  葛楠</t>
  </si>
  <si>
    <t>978-7-111-80030-9</t>
  </si>
  <si>
    <t>http://www.cmpedu.com/books/book/5610760.htm</t>
  </si>
  <si>
    <t>60204</t>
  </si>
  <si>
    <t>徐起贺</t>
  </si>
  <si>
    <t>978-7-111-60204-0</t>
  </si>
  <si>
    <t>http://www.cmpedu.com/books/book/5520164.htm</t>
  </si>
  <si>
    <t>机械设计课程设计（第6版）</t>
  </si>
  <si>
    <t>66492</t>
  </si>
  <si>
    <t>冯立艳 李建功 陆玉</t>
  </si>
  <si>
    <t>本书特色：
★本书的设计指导部分内容全面，重点突出，通俗易懂，插图清晰，常用标准和规范部分足够课程设计使用，全部采用现行的国家标准。
★附录中的参考图例齐全、典型，设计题目包括传动装置的总体设计和整机设计两大类，使用者可分层次、按设计学时进行选择。
★纸质教材与高质量教学资源有机结构，便于个性化学习，配备电子课件。</t>
  </si>
  <si>
    <t>978-7-111-66492-5</t>
  </si>
  <si>
    <t>http://www.cmpedu.com/books/book/5604628.htm</t>
  </si>
  <si>
    <t>18854</t>
  </si>
  <si>
    <t>殷玉枫</t>
  </si>
  <si>
    <t>7-111-18854-3/TH.1734课</t>
  </si>
  <si>
    <t>http://www.cmpedu.com/books/book/57070.htm</t>
  </si>
  <si>
    <t>机械设计课程设计（第3版）</t>
  </si>
  <si>
    <t>47309</t>
  </si>
  <si>
    <t>王旭</t>
  </si>
  <si>
    <t>978-7-111-47309-1</t>
  </si>
  <si>
    <t>http://www.cmpedu.com/books/book/2039841.htm</t>
  </si>
  <si>
    <t>机械综合课程设计（第2版）</t>
  </si>
  <si>
    <t>68637</t>
  </si>
  <si>
    <t>朱玉</t>
  </si>
  <si>
    <t>样例文件</t>
  </si>
  <si>
    <t>978-7-111-68637-8</t>
  </si>
  <si>
    <t>http://www.cmpedu.com/books/book/5605015.htm</t>
  </si>
  <si>
    <t>机械设计综合课程设计（第3版）</t>
  </si>
  <si>
    <t>62210</t>
  </si>
  <si>
    <t>王之栎 王大康</t>
  </si>
  <si>
    <t>978-7-111-62210-9</t>
  </si>
  <si>
    <t>http://www.cmpedu.com/books/book/5601232.htm</t>
  </si>
  <si>
    <t>78690</t>
  </si>
  <si>
    <t>机械设计创新实践（3D版）</t>
  </si>
  <si>
    <t>张超 满佳 姜小琛</t>
  </si>
  <si>
    <t>978-7-111-78690-0</t>
  </si>
  <si>
    <t>http://www.cmpedu.com/books/book/5609687.htm</t>
  </si>
  <si>
    <t>机械设计创新实践</t>
  </si>
  <si>
    <t>43998</t>
  </si>
  <si>
    <t>978-7-111-43998-1</t>
  </si>
  <si>
    <t>http://www.cmpedu.com/books/book/2023146.htm</t>
  </si>
  <si>
    <t>78387</t>
  </si>
  <si>
    <t>机械设计基础创新实践（3D版）</t>
  </si>
  <si>
    <t>张超 姚龙元 任秀华等</t>
  </si>
  <si>
    <t>3D资源</t>
  </si>
  <si>
    <t>978-7-111-78387-9</t>
  </si>
  <si>
    <t>http://www.cmpedu.com/books/book/5609611.htm</t>
  </si>
  <si>
    <t>数字化设计与制造（第3版）</t>
  </si>
  <si>
    <t>62139</t>
  </si>
  <si>
    <t>苏春</t>
  </si>
  <si>
    <t>978-7-111-62139-3</t>
  </si>
  <si>
    <t>http://www.cmpedu.com/books/book/5600202.htm</t>
  </si>
  <si>
    <t>现代机械设计理论及方法</t>
  </si>
  <si>
    <t>73460</t>
  </si>
  <si>
    <t>周骥平 俞亮 邱变变</t>
  </si>
  <si>
    <t>978-7-111-73460-4</t>
  </si>
  <si>
    <t>http://www.cmpedu.com/books/book/5607051.htm</t>
  </si>
  <si>
    <t>现代设计方法（第2版）</t>
  </si>
  <si>
    <t>66122</t>
  </si>
  <si>
    <t>上海理工大学 赵松年 东华大学 王生泽 燕山大学 汪飞</t>
  </si>
  <si>
    <t>本书特色：
★“十三五”国家重点出版物出版规划项目
★兼顾了现代与传统、实践与理论、设计与开发、需求与创新等方面，对各章都重新进行了编写，并更新了相应的软件。
★本书重点介绍了优化设计、可靠性设计、有限元法、机械动态设计、机械创新设计、人工神经网络、工程遗传算法、人工智能的深度学习方法、相似理论及相似设计法，简单介绍了价值工程、优势设计等22种现代设计方法。</t>
  </si>
  <si>
    <t>978-7-111-66122-1</t>
  </si>
  <si>
    <t>http://www.cmpedu.com/books/book/5603715.htm</t>
  </si>
  <si>
    <t>现代设计方法与应用</t>
  </si>
  <si>
    <t>40607</t>
  </si>
  <si>
    <t>房亚东</t>
  </si>
  <si>
    <t>978-7-111-40607-5</t>
  </si>
  <si>
    <t>http://www.cmpedu.com/books/book/2018410.htm</t>
  </si>
  <si>
    <t>现代设计方法</t>
  </si>
  <si>
    <t>46551</t>
  </si>
  <si>
    <t>张大可</t>
  </si>
  <si>
    <t>978-7-111-46551-5</t>
  </si>
  <si>
    <t>http://www.cmpedu.com/books/book/2032261.htm</t>
  </si>
  <si>
    <t>现代设计方法基础（第2版）</t>
  </si>
  <si>
    <t>52174</t>
  </si>
  <si>
    <t>孟宪颐</t>
  </si>
  <si>
    <t>978-7-111-52174-7</t>
  </si>
  <si>
    <t>http://www.cmpedu.com/books/book/2051864.htm</t>
  </si>
  <si>
    <t>现代机械设计方法（第3版）</t>
  </si>
  <si>
    <t>61213</t>
  </si>
  <si>
    <t>中国机械工程学会机械设计分会 组编 谢里阳</t>
  </si>
  <si>
    <t>978-7-111-61213-1</t>
  </si>
  <si>
    <t>http://www.cmpedu.com/books/book/5600339.htm</t>
  </si>
  <si>
    <t>本科教材&gt;工学门类&gt;机械类&gt;机械制造技术基础</t>
  </si>
  <si>
    <t>工程导论</t>
  </si>
  <si>
    <t>70467</t>
  </si>
  <si>
    <r>
      <rPr>
        <sz val="11"/>
        <color rgb="FF000000"/>
        <rFont val="宋体"/>
        <charset val="134"/>
      </rPr>
      <t>天津大学</t>
    </r>
    <r>
      <rPr>
        <sz val="11"/>
        <color rgb="FF000000"/>
        <rFont val="宋体"/>
        <charset val="0"/>
      </rPr>
      <t xml:space="preserve"> </t>
    </r>
    <r>
      <rPr>
        <sz val="11"/>
        <color rgb="FF000000"/>
        <rFont val="宋体"/>
        <charset val="134"/>
      </rPr>
      <t>胡绳荪</t>
    </r>
  </si>
  <si>
    <t>978-7-111-70467-6</t>
  </si>
  <si>
    <t>http://www.cmpedu.com/books/book/5605735.htm</t>
  </si>
  <si>
    <t>78409</t>
  </si>
  <si>
    <t>工程导论（第2版）</t>
  </si>
  <si>
    <t>马忠贵</t>
  </si>
  <si>
    <t>电子课件、项目设计报告模板、案例、课程考核说明、期末考核答辩评分表、课堂测试题</t>
  </si>
  <si>
    <t>978-7-111-78409-8</t>
  </si>
  <si>
    <t>http://www.cmpedu.com/books/book/5609562.htm</t>
  </si>
  <si>
    <t>工程学导论（第2版）</t>
  </si>
  <si>
    <t>68939</t>
  </si>
  <si>
    <t>邵华</t>
  </si>
  <si>
    <t>978-7-111-68939-3</t>
  </si>
  <si>
    <t>http://www.cmpedu.com/books/book/5604812.htm</t>
  </si>
  <si>
    <t>工程与社会</t>
  </si>
  <si>
    <t>67894</t>
  </si>
  <si>
    <t>陈江平 胡海涛</t>
  </si>
  <si>
    <t>978-7-111-67894-6</t>
  </si>
  <si>
    <t>http://www.cmpedu.com/books/book/5604877.htm</t>
  </si>
  <si>
    <t>机械工程学</t>
  </si>
  <si>
    <t>47777</t>
  </si>
  <si>
    <t>丁树模</t>
  </si>
  <si>
    <t>978-7-111-47777-8</t>
  </si>
  <si>
    <t>http://www.cmpedu.com/books/book/2064656.htm</t>
  </si>
  <si>
    <t>机械工程导论</t>
  </si>
  <si>
    <t>44109</t>
  </si>
  <si>
    <t>谢黎明</t>
  </si>
  <si>
    <t>978-7-111-44109-0</t>
  </si>
  <si>
    <t>http://www.cmpedu.com/books/book/2064705.htm</t>
  </si>
  <si>
    <t>机械工程学科导论</t>
  </si>
  <si>
    <t>68805</t>
  </si>
  <si>
    <t>鲁植雄</t>
  </si>
  <si>
    <t>978-7-111-68805-1</t>
  </si>
  <si>
    <t>http://www.cmpedu.com/books/book/5604921.htm</t>
  </si>
  <si>
    <t>78738</t>
  </si>
  <si>
    <t>机械工程概论</t>
  </si>
  <si>
    <t>宗光华 蔡月日 于靖军</t>
  </si>
  <si>
    <t>978-7-111-78738-9</t>
  </si>
  <si>
    <t>http://www.cmpedu.com/books/book/5609846.htm</t>
  </si>
  <si>
    <t>机械工程概论（第2版）</t>
  </si>
  <si>
    <t>52022</t>
  </si>
  <si>
    <t>刘永贤</t>
  </si>
  <si>
    <t>978-7-111-52022-1</t>
  </si>
  <si>
    <t>http://www.cmpedu.com/books/book/2064736.htm</t>
  </si>
  <si>
    <t>机械工程基础（第2版）</t>
  </si>
  <si>
    <t>58008</t>
  </si>
  <si>
    <t>陈德生</t>
  </si>
  <si>
    <t>978-7-111-58008-9</t>
  </si>
  <si>
    <t>http://www.cmpedu.com/books/book/2064641.htm</t>
  </si>
  <si>
    <t>机械工程专业英语——交流与沟通（第2版）Specialized English for Mechanical Engineers</t>
  </si>
  <si>
    <t>61278</t>
  </si>
  <si>
    <t>康兰 编著</t>
  </si>
  <si>
    <t>978-7-111-61278-0</t>
  </si>
  <si>
    <t>http://www.cmpedu.com/books/book/5585072.htm</t>
  </si>
  <si>
    <t>机械控制工程基础</t>
  </si>
  <si>
    <t>73822</t>
  </si>
  <si>
    <t>张洪鑫</t>
  </si>
  <si>
    <t>电子课件、习题答案 模拟试卷</t>
  </si>
  <si>
    <t>978-7-111-73822-0</t>
  </si>
  <si>
    <t>http://www.cmpedu.com/books/book/5607296.htm</t>
  </si>
  <si>
    <t>75278</t>
  </si>
  <si>
    <t>机械控制工程基础（第2版）</t>
  </si>
  <si>
    <t>王洁 刘慧芳</t>
  </si>
  <si>
    <t>电子课件、视频讲解、大纲、教案、习题解答、在线慕课</t>
  </si>
  <si>
    <t>978-7-111-75278-3</t>
  </si>
  <si>
    <t>http://www.cmpedu.com/books/book/5608399.htm</t>
  </si>
  <si>
    <t>41588</t>
  </si>
  <si>
    <t>董玉红</t>
  </si>
  <si>
    <t>978-7-111-41588-6</t>
  </si>
  <si>
    <t>http://www.cmpedu.com/books/book/2063291.htm</t>
  </si>
  <si>
    <t>74931</t>
  </si>
  <si>
    <t>机械控制工程基础（第4版）</t>
  </si>
  <si>
    <t>陈秀梅 徐小力</t>
  </si>
  <si>
    <t>978-7-111-74931-8</t>
  </si>
  <si>
    <t>http://www.cmpedu.com/books/book/5607615.htm</t>
  </si>
  <si>
    <t>机械基础</t>
  </si>
  <si>
    <t>70116</t>
  </si>
  <si>
    <t>高志慧</t>
  </si>
  <si>
    <t>978-7-111-70116-3</t>
  </si>
  <si>
    <t>http://www.cmpedu.com/books/book/5605748.htm</t>
  </si>
  <si>
    <t>78626</t>
  </si>
  <si>
    <t>机械基础（第5版）</t>
  </si>
  <si>
    <t>微信扫码二维码</t>
  </si>
  <si>
    <t>978-7-111-78626-9</t>
  </si>
  <si>
    <t>http://www.cmpedu.com/books/book/5609605.htm</t>
  </si>
  <si>
    <t>机械基础习题集（第5版）</t>
  </si>
  <si>
    <t>74732</t>
  </si>
  <si>
    <t>978-7-111-74732-1</t>
  </si>
  <si>
    <t>http://www.cmpedu.com/books/book/5607649.htm</t>
  </si>
  <si>
    <t>机械基础（机械传动与液压、气压传动）（下册）</t>
  </si>
  <si>
    <t>17621</t>
  </si>
  <si>
    <t>王文中</t>
  </si>
  <si>
    <t>7-111-17621-9/TH.1669课</t>
  </si>
  <si>
    <t>http://www.cmpedu.com/books/book/56838.htm</t>
  </si>
  <si>
    <t>机械基础综合实验指导书</t>
  </si>
  <si>
    <t>47846</t>
  </si>
  <si>
    <t>吴军 蒋晓英</t>
  </si>
  <si>
    <t>978-7-111-47846-1</t>
  </si>
  <si>
    <t>http://www.cmpedu.com/books/book/5519942.htm</t>
  </si>
  <si>
    <t>制造工艺基础</t>
  </si>
  <si>
    <t>61055</t>
  </si>
  <si>
    <t>朱平</t>
  </si>
  <si>
    <t>978-7-111-61055-7</t>
  </si>
  <si>
    <t>http://www.cmpedu.com/books/book/5545291.htm</t>
  </si>
  <si>
    <t>机械制造工艺学（3D版）</t>
  </si>
  <si>
    <t>75550</t>
  </si>
  <si>
    <t>张进生 王飞 孙芹 张恒</t>
  </si>
  <si>
    <t>978-7-111-75550-0</t>
  </si>
  <si>
    <t>http://www.cmpedu.com/books/book/5608828.htm</t>
  </si>
  <si>
    <t>机械制造工艺学</t>
  </si>
  <si>
    <t>62209</t>
  </si>
  <si>
    <t>杜正春 杨建国 潘拯 编著</t>
  </si>
  <si>
    <t>978-7-111-62209-3</t>
  </si>
  <si>
    <t>http://www.cmpedu.com/books/book/5600882.htm</t>
  </si>
  <si>
    <t>机械制造工艺学（第3版）</t>
  </si>
  <si>
    <t>36014</t>
  </si>
  <si>
    <t>郑修本</t>
  </si>
  <si>
    <t>978-7-111-36014-8</t>
  </si>
  <si>
    <t>http://www.cmpedu.com/books/book/2063264.htm</t>
  </si>
  <si>
    <t>75190</t>
  </si>
  <si>
    <t>机械制造工艺学课程设计（第2版）</t>
  </si>
  <si>
    <t>吴瑞明</t>
  </si>
  <si>
    <t>电子课件、二维码、大纲、教学参考资料、视频动画、在线慕课</t>
  </si>
  <si>
    <t>978-7-111-75190-8</t>
  </si>
  <si>
    <t>http://www.cmpedu.com/books/book/5607813.htm</t>
  </si>
  <si>
    <t>机械制造工艺学课程设计指导书（第3版）</t>
  </si>
  <si>
    <t>62872</t>
  </si>
  <si>
    <t>李大磊 杨丙乾</t>
  </si>
  <si>
    <t>978-7-111-62872-9</t>
  </si>
  <si>
    <t>http://www.cmpedu.com/books/book/5600849.htm</t>
  </si>
  <si>
    <t>53537</t>
  </si>
  <si>
    <t>赵家齐</t>
  </si>
  <si>
    <t>978-7-111-53537-9</t>
  </si>
  <si>
    <t>http://www.cmpedu.com/books/book/2053095.htm</t>
  </si>
  <si>
    <t>机械制造工艺学（第2版）</t>
  </si>
  <si>
    <t>67694</t>
  </si>
  <si>
    <t>陈明</t>
  </si>
  <si>
    <t>电子课件、习题答案、零部件图、动画演示</t>
  </si>
  <si>
    <t>978-7-111-67694-2</t>
  </si>
  <si>
    <t>http://www.cmpedu.com/books/book/5605040.htm</t>
  </si>
  <si>
    <t>机械制造工艺学（第4版）</t>
  </si>
  <si>
    <t>62438</t>
  </si>
  <si>
    <t>王先逵</t>
  </si>
  <si>
    <t>“十三五”国家重点出版物出版规划项目/教育部普通高等教育精品教材/普通高等教育“十一五”国家级规划教材</t>
  </si>
  <si>
    <t>本书特色：
★教育部普通高等教育精品教材
★普通高等教育“十一五”国家级规划教材
★“十三五”国家重点出版物出版规划项目
★本书力求精益求精、尽善尽美，在保证基本内容的基础上，进一步反映了现代制造技术的发展；理论联系实际，多用实例、图、表等来表述，贯彻国家新的制图标准，而且每章均有一定数量的习题与思考题，以便于学生思考，掌握内容要点。</t>
  </si>
  <si>
    <t>978-7-111-62438-7</t>
  </si>
  <si>
    <t>http://www.cmpedu.com/books/book/5600811.htm</t>
  </si>
  <si>
    <t>机械制造工艺设计简明手册（第2版）</t>
  </si>
  <si>
    <t>44216</t>
  </si>
  <si>
    <t>李益民</t>
  </si>
  <si>
    <t>978-7-111-44216-5</t>
  </si>
  <si>
    <t>http://www.cmpedu.com/books/book/2063186.htm</t>
  </si>
  <si>
    <t>机械制造基础(3D版）</t>
  </si>
  <si>
    <t>68409</t>
  </si>
  <si>
    <t>成红梅 等</t>
  </si>
  <si>
    <t>本书特色：
★“十三五”国家重点出版物规划项目
★双色印刷，外观精美，质量上乘。
★结构严谨，内容力求少而精，内容包括：铸造成形、塑性成形、焊接、金属切削基础知识、金属切削机床的基础知识、常用金属切削方法、现代制造技术及其发展、典型表面加工分析、机械加工工艺过程基础知识，以及零件的结构工艺性。
★配套电子课件、习题答案、3D资源二维码。</t>
  </si>
  <si>
    <t>978-7-111-68409-1</t>
  </si>
  <si>
    <t>http://www.cmpedu.com/books/book/5604949.htm</t>
  </si>
  <si>
    <t>机械制造基础（第3版）</t>
  </si>
  <si>
    <t>50196</t>
  </si>
  <si>
    <t>宋昭祥</t>
  </si>
  <si>
    <t>978-7-111-50196-1</t>
  </si>
  <si>
    <t>http://www.cmpedu.com/books/book/2047269.htm</t>
  </si>
  <si>
    <t>机械制造基础（第2版）</t>
  </si>
  <si>
    <t>67134</t>
  </si>
  <si>
    <t>林江</t>
  </si>
  <si>
    <t>978-7-111-67134-3</t>
  </si>
  <si>
    <t>http://www.cmpedu.com/books/book/5604477.htm</t>
  </si>
  <si>
    <t>机械制造基础</t>
  </si>
  <si>
    <t>68408</t>
  </si>
  <si>
    <t>梁延德</t>
  </si>
  <si>
    <t>978-7-111-68408-4</t>
  </si>
  <si>
    <t>http://www.cmpedu.com/books/book/5605251.htm</t>
  </si>
  <si>
    <t>46522</t>
  </si>
  <si>
    <t>黄胜银</t>
  </si>
  <si>
    <t>978-7-111-46522-5</t>
  </si>
  <si>
    <t>http://www.cmpedu.com/books/book/2066826.htm</t>
  </si>
  <si>
    <t>70128</t>
  </si>
  <si>
    <t>杜素梅</t>
  </si>
  <si>
    <t>978-7-111-70128-6</t>
  </si>
  <si>
    <t>http://www.cmpedu.com/books/book/5605612.htm</t>
  </si>
  <si>
    <t>27645</t>
  </si>
  <si>
    <t>李长河</t>
  </si>
  <si>
    <t>978-7-111-27645-6</t>
  </si>
  <si>
    <t>http://www.cmpedu.com/books/book/63705.htm</t>
  </si>
  <si>
    <t>05377</t>
  </si>
  <si>
    <t>唐宗军</t>
  </si>
  <si>
    <t>7-111-05377-X</t>
  </si>
  <si>
    <t>http://www.cmpedu.com/books/book/59927.htm</t>
  </si>
  <si>
    <t>76285</t>
  </si>
  <si>
    <t>机械制造技术（第3版）</t>
  </si>
  <si>
    <t>任家隆 任近静</t>
  </si>
  <si>
    <t>微信二维码</t>
  </si>
  <si>
    <t>978-7-111-76285-0</t>
  </si>
  <si>
    <t>http://www.cmpedu.com/books/book/5609185.htm</t>
  </si>
  <si>
    <t>机械制造技术</t>
  </si>
  <si>
    <t>69923</t>
  </si>
  <si>
    <t>李言</t>
  </si>
  <si>
    <t>978-7-111-69923-1</t>
  </si>
  <si>
    <t>http://www.cmpedu.com/books/book/5606079.htm</t>
  </si>
  <si>
    <t>33806</t>
  </si>
  <si>
    <t>978-7-111-33806-2</t>
  </si>
  <si>
    <t>http://www.cmpedu.com/books/book/169104.htm</t>
  </si>
  <si>
    <t>机械制造技术（第2版）</t>
  </si>
  <si>
    <t>73071</t>
  </si>
  <si>
    <t>张善文 李益民 葛正辉</t>
  </si>
  <si>
    <t>978-7-111-73071-2</t>
  </si>
  <si>
    <t>http://www.cmpedu.com/books/book/5606953.htm</t>
  </si>
  <si>
    <t>72747</t>
  </si>
  <si>
    <t>王冬 颜兵兵</t>
  </si>
  <si>
    <t>978-7-111-72747-7</t>
  </si>
  <si>
    <t>http://www.cmpedu.com/books/book/5606705.htm</t>
  </si>
  <si>
    <t>44581</t>
  </si>
  <si>
    <t>谢琪</t>
  </si>
  <si>
    <t>978-7-111-44581-4</t>
  </si>
  <si>
    <t>http://www.cmpedu.com/books/book/2025910.htm</t>
  </si>
  <si>
    <t>80244</t>
  </si>
  <si>
    <t>机械制造技术基础</t>
  </si>
  <si>
    <t>蔡安江  李玲  阮晓光</t>
  </si>
  <si>
    <t>978-7-111-80244-0</t>
  </si>
  <si>
    <t>http://www.cmpedu.com/books/book/5610743.htm</t>
  </si>
  <si>
    <t>75396</t>
  </si>
  <si>
    <t>焦锋 郑建新</t>
  </si>
  <si>
    <t>978-7-111-75396-4</t>
  </si>
  <si>
    <t>http://www.cmpedu.com/books/book/5609397.htm</t>
  </si>
  <si>
    <t>78206</t>
  </si>
  <si>
    <t>杨晓京</t>
  </si>
  <si>
    <t>978-7-111-78206-3</t>
  </si>
  <si>
    <t>http://www.cmpedu.com/books/book/5609487.htm</t>
  </si>
  <si>
    <t>73586</t>
  </si>
  <si>
    <t>袁军堂</t>
  </si>
  <si>
    <t>978-7-111-73586-1</t>
  </si>
  <si>
    <t>http://www.cmpedu.com/books/book/5607125.htm</t>
  </si>
  <si>
    <t>71400</t>
  </si>
  <si>
    <t>万宏强</t>
  </si>
  <si>
    <t>978-7-111-71400-2</t>
  </si>
  <si>
    <t>http://www.cmpedu.com/books/book/5606242.htm</t>
  </si>
  <si>
    <t>69951</t>
  </si>
  <si>
    <t>谷东伟</t>
  </si>
  <si>
    <t>电子课件、教案</t>
  </si>
  <si>
    <t>978-7-111-69951-4</t>
  </si>
  <si>
    <t>http://www.cmpedu.com/books/book/5605755.htm</t>
  </si>
  <si>
    <t>机械制造技术基础（3D版）</t>
  </si>
  <si>
    <t>57622</t>
  </si>
  <si>
    <t>李凯岭</t>
  </si>
  <si>
    <t>978-7-111-57622-8</t>
  </si>
  <si>
    <t>http://www.cmpedu.com/books/book/2065642.htm</t>
  </si>
  <si>
    <t>机械制造技术基础（英汉双语对照）Fundamentals of Manufacturing Technology</t>
  </si>
  <si>
    <t>46890</t>
  </si>
  <si>
    <t>任小中</t>
  </si>
  <si>
    <t>978-7-111-46890-5</t>
  </si>
  <si>
    <t>http://www.cmpedu.com/books/book/2034703.htm</t>
  </si>
  <si>
    <t>机械制造技术基础习题集（英汉对照）Fundamentals of Manufacturing Technology Problems Set</t>
  </si>
  <si>
    <t>59030</t>
  </si>
  <si>
    <t>978-7-111-59030-9</t>
  </si>
  <si>
    <t>http://www.cmpedu.com/books/book/5520241.htm</t>
  </si>
  <si>
    <t>机械制造技术基础（第2版）（含1CD）</t>
  </si>
  <si>
    <t>13114</t>
  </si>
  <si>
    <t>于骏一 邹青</t>
  </si>
  <si>
    <t>978-7-111-13114-4</t>
  </si>
  <si>
    <t>http://www.cmpedu.com/books/book/2063969.htm</t>
  </si>
  <si>
    <t>机械制造技术基础（第3版）</t>
  </si>
  <si>
    <t>58352</t>
  </si>
  <si>
    <t>刘英 周伟</t>
  </si>
  <si>
    <t>978-7-111-58352-3</t>
  </si>
  <si>
    <t>http://www.cmpedu.com/books/book/2066142.htm</t>
  </si>
  <si>
    <t>66079</t>
  </si>
  <si>
    <t>黄健求 韩立发</t>
  </si>
  <si>
    <t>978-7-111-66079-8</t>
  </si>
  <si>
    <t>http://www.cmpedu.com/books/book/5603567.htm</t>
  </si>
  <si>
    <t>机械制造技术基础（第4版）</t>
  </si>
  <si>
    <t>65979</t>
  </si>
  <si>
    <t>王红军 韩秋实</t>
  </si>
  <si>
    <t>978-7-111-65979-2</t>
  </si>
  <si>
    <t>http://www.cmpedu.com/books/book/5603566.htm</t>
  </si>
  <si>
    <t>58311</t>
  </si>
  <si>
    <t>卢秉恒</t>
  </si>
  <si>
    <t>本书特色：
★全国优秀教材一等奖
★“十二五”普通高等教育本科国家级规划教材
★“十三五”国家重点出版物出版规划项目
★全书内容系统性增强，知识体系科学完整。
★在内容编排上力求精炼，符合人们的认知规律。
★从加工方法的认识到完成加工成形的装备，从加工、装配过程设计到质量控制，使得本书更加适合当前教学使用。</t>
  </si>
  <si>
    <t>978-7-111-58311-0</t>
  </si>
  <si>
    <t>http://www.cmpedu.com/books/book/2066063.htm</t>
  </si>
  <si>
    <t>机械制造技术基础习题集</t>
  </si>
  <si>
    <t>64503</t>
  </si>
  <si>
    <t>丁江民</t>
  </si>
  <si>
    <t>978-7-111-64503-0</t>
  </si>
  <si>
    <t>http://www.cmpedu.com/books/book/5601709.htm</t>
  </si>
  <si>
    <t>74917</t>
  </si>
  <si>
    <t>机械制造技术基础课程设计（第2版）</t>
  </si>
  <si>
    <t>王红军 钟建琳</t>
  </si>
  <si>
    <t>978-7-111-74917-2</t>
  </si>
  <si>
    <t>http://www.cmpedu.com/books/book/5608435.htm</t>
  </si>
  <si>
    <t>机械制造技术基础课程设计指导教程（第2版）</t>
  </si>
  <si>
    <t>34373</t>
  </si>
  <si>
    <t>邹青 呼咏</t>
  </si>
  <si>
    <t>978-7-111-34373-8</t>
  </si>
  <si>
    <t>http://www.cmpedu.com/books/book/2064605.htm</t>
  </si>
  <si>
    <t>机械制造技术课程设计</t>
  </si>
  <si>
    <t>66336</t>
  </si>
  <si>
    <t>万宏强 汪庆华</t>
  </si>
  <si>
    <t>978-7-111-66336-2</t>
  </si>
  <si>
    <t>http://www.cmpedu.com/books/book/5603458.htm</t>
  </si>
  <si>
    <t>制造工程与技术——热加工（翻译版·原书第7版）</t>
  </si>
  <si>
    <t>63019</t>
  </si>
  <si>
    <t>[美]塞洛普· 卡尔帕基安（Serope Kalpakjian）等</t>
  </si>
  <si>
    <t>978-7-111-63019-7</t>
  </si>
  <si>
    <t>http://www.cmpedu.com/books/book/5600914.htm</t>
  </si>
  <si>
    <t>工程材料及机械制造基础</t>
  </si>
  <si>
    <t>42761</t>
  </si>
  <si>
    <t>978-7-111-42761-2</t>
  </si>
  <si>
    <t>http://www.cmpedu.com/books/book/2064964.htm</t>
  </si>
  <si>
    <t>现代制造工程技术实践·实训指导与实训报告</t>
  </si>
  <si>
    <t>58752</t>
  </si>
  <si>
    <t>978-7-111-58752-1</t>
  </si>
  <si>
    <t>http://www.cmpedu.com/books/book/2065769.htm</t>
  </si>
  <si>
    <t>逆向工程技术</t>
  </si>
  <si>
    <t>57972</t>
  </si>
  <si>
    <t>成思源</t>
  </si>
  <si>
    <t>978-7-111-57972-4</t>
  </si>
  <si>
    <t>http://www.cmpedu.com/books/book/2064823.htm</t>
  </si>
  <si>
    <t>本科教材&gt;工学门类&gt;机械类&gt;液压与气压传动</t>
  </si>
  <si>
    <t>76147</t>
  </si>
  <si>
    <t>流体传动与控制基础（第3版）</t>
  </si>
  <si>
    <t>彭熙伟 郑戍华</t>
  </si>
  <si>
    <t>电子课件、动画视频、授课视频、教学大纲、习题答案、在线慕课</t>
  </si>
  <si>
    <t>978-7-111-76147-1</t>
  </si>
  <si>
    <t>http://www.cmpedu.com/books/book/5608434.htm</t>
  </si>
  <si>
    <t>流体传动与控制</t>
  </si>
  <si>
    <t>73353</t>
  </si>
  <si>
    <t>姚成玉 陈东宁 魏立新</t>
  </si>
  <si>
    <t>978-7-111-73353-9</t>
  </si>
  <si>
    <t>http://www.cmpedu.com/books/book/5607085.htm</t>
  </si>
  <si>
    <t>液压计算机仿真技术</t>
  </si>
  <si>
    <t>72200</t>
  </si>
  <si>
    <t>孔屹刚</t>
  </si>
  <si>
    <t>978-7-111-72200-7</t>
  </si>
  <si>
    <t>http://www.cmpedu.com/books/book/5606471.htm</t>
  </si>
  <si>
    <t>液压与气动技术</t>
  </si>
  <si>
    <t>57038</t>
  </si>
  <si>
    <t>沈仙法</t>
  </si>
  <si>
    <t>978-7-111-57038-7</t>
  </si>
  <si>
    <t>http://www.cmpedu.com/books/book/2064209.htm</t>
  </si>
  <si>
    <t>液压与气压传动</t>
  </si>
  <si>
    <t>39081</t>
  </si>
  <si>
    <t>毛智勇</t>
  </si>
  <si>
    <t>978-7-111-39081-7</t>
  </si>
  <si>
    <t>http://www.cmpedu.com/books/book/2015976.htm</t>
  </si>
  <si>
    <t>气动电子技术</t>
  </si>
  <si>
    <t>45693</t>
  </si>
  <si>
    <t>陶国良</t>
  </si>
  <si>
    <t>978-7-111-45693-3</t>
  </si>
  <si>
    <t>http://www.cmpedu.com/books/book/2030045.htm</t>
  </si>
  <si>
    <t>液压传动</t>
  </si>
  <si>
    <t>62672</t>
  </si>
  <si>
    <t>任好玲 林添良 陈其怀 付胜杰</t>
  </si>
  <si>
    <t>978-7-111-62672-5</t>
  </si>
  <si>
    <t>http://www.cmpedu.com/books/book/5600472.htm</t>
  </si>
  <si>
    <t>液压传动（第3版）</t>
  </si>
  <si>
    <t>58285</t>
  </si>
  <si>
    <t>王积伟</t>
  </si>
  <si>
    <t>978-7-111-58285-4</t>
  </si>
  <si>
    <t>http://www.cmpedu.com/books/book/2065523.htm</t>
  </si>
  <si>
    <t>液压传动与控制</t>
  </si>
  <si>
    <t>47119</t>
  </si>
  <si>
    <t>王同建</t>
  </si>
  <si>
    <t>978-7-111-47119-6</t>
  </si>
  <si>
    <t>http://www.cmpedu.com/books/book/2036988.htm</t>
  </si>
  <si>
    <t>77631</t>
  </si>
  <si>
    <t>泵控液压缸技术</t>
  </si>
  <si>
    <t>权龙</t>
  </si>
  <si>
    <t>978-7-111-77631-4</t>
  </si>
  <si>
    <t>http://www.cmpedu.com/books/book/5609338.htm</t>
  </si>
  <si>
    <t>液压控制系统</t>
  </si>
  <si>
    <t>06491</t>
  </si>
  <si>
    <t>王春行</t>
  </si>
  <si>
    <t>7-111-06491-7</t>
  </si>
  <si>
    <t>http://www.cmpedu.com/books/book/168752.htm</t>
  </si>
  <si>
    <t>液压传动系统（第5版）</t>
  </si>
  <si>
    <t>74090</t>
  </si>
  <si>
    <t>王洁 苏东海 官忠范</t>
  </si>
  <si>
    <t>978-7-111-74090-2</t>
  </si>
  <si>
    <t>http://www.cmpedu.com/books/book/5607380.htm</t>
  </si>
  <si>
    <t>液压系统设计简明手册</t>
  </si>
  <si>
    <t>04050</t>
  </si>
  <si>
    <t>杨培元 朱福元</t>
  </si>
  <si>
    <t>7-111-04050-3</t>
  </si>
  <si>
    <t>http://www.cmpedu.com/books/book/2063219.htm</t>
  </si>
  <si>
    <t>75021</t>
  </si>
  <si>
    <t>徐莉萍</t>
  </si>
  <si>
    <t>电子课件、二维码、大纲、习题答案、微课视频、在线慕课</t>
  </si>
  <si>
    <t>978-7-111-75021-5</t>
  </si>
  <si>
    <t>http://www.cmpedu.com/books/book/5607862.htm</t>
  </si>
  <si>
    <t>68717</t>
  </si>
  <si>
    <t>陈奎生 陈新元 等</t>
  </si>
  <si>
    <t>其他资源、视频资源、网站链接</t>
  </si>
  <si>
    <t>978-7-111-68717-7</t>
  </si>
  <si>
    <t>http://www.cmpedu.com/books/book/5605078.htm</t>
  </si>
  <si>
    <t>液压与气压传动（3D版）</t>
  </si>
  <si>
    <t>56656</t>
  </si>
  <si>
    <t>陈清奎</t>
  </si>
  <si>
    <t>978-7-111-56656-4</t>
  </si>
  <si>
    <t>http://www.cmpedu.com/books/book/2063501.htm</t>
  </si>
  <si>
    <t>液压与气压传动（第3版）</t>
  </si>
  <si>
    <t>58422</t>
  </si>
  <si>
    <t>978-7-111-58422-3</t>
  </si>
  <si>
    <t>http://www.cmpedu.com/books/book/2065961.htm</t>
  </si>
  <si>
    <t>液压与气压传动习题集（第2版）</t>
  </si>
  <si>
    <t>62343</t>
  </si>
  <si>
    <t>东南大学 王积伟</t>
  </si>
  <si>
    <t>978-7-111-62343-4</t>
  </si>
  <si>
    <t>http://www.cmpedu.com/books/book/5600328.htm</t>
  </si>
  <si>
    <t>液压与气压传动（第5版）</t>
  </si>
  <si>
    <t>52968</t>
  </si>
  <si>
    <t>左健民</t>
  </si>
  <si>
    <t>学习平台</t>
  </si>
  <si>
    <t>978-7-111-52968-2</t>
  </si>
  <si>
    <t>http://www.cmpedu.com/books/book/2052837.htm</t>
  </si>
  <si>
    <t>液压与气压传动（第4版）</t>
  </si>
  <si>
    <t>63601</t>
  </si>
  <si>
    <t>刘延俊</t>
  </si>
  <si>
    <t>“十三五”国家重点出版物出版规划项目/“十二五”普通高等教育本科国家级规划教材/普通高等教育“十一五”国家级规划教材</t>
  </si>
  <si>
    <t>本书特色：
★“十三五”国家重点出版物出版规划项目
★本次修订继续保持了原教材少而精、注重理论与实践相结合、紧密结合液压与气动技术的最新成果的风格，突出了最新液压气动元件、技术及其应用，以及液压气动系统的安装、 调试、 使用与维护，又增加了液压系统的故障原因、特征、诊断步骤、诊断方法和实例，以便真正达到培养学生工程应用能力和解决实际问题的能力。
★随着国家海洋战略的实施，海洋装备液压技术也得到了广泛应用。本次修订在第八章加入了液压技术在海洋工程的相关应用实例，例如，漂浮式液压海浪变阻尼发电液压系统、蛟龙号液压系统，旨在突出液压技术在海洋工程领域的应用以及适应性。</t>
  </si>
  <si>
    <t>978-7-111-63601-4</t>
  </si>
  <si>
    <t>http://www.cmpedu.com/books/book/5601952.htm</t>
  </si>
  <si>
    <t>液压与气压传动学习及实验指导（第2版）</t>
  </si>
  <si>
    <t>51009</t>
  </si>
  <si>
    <t>978-7-111-51009-3</t>
  </si>
  <si>
    <t>http://www.cmpedu.com/books/book/2049724.htm</t>
  </si>
  <si>
    <t>76623</t>
  </si>
  <si>
    <t>刘银水 许福玲 陈尧明</t>
  </si>
  <si>
    <t>本书特色：
★首届全国教材建设奖全国优秀教材二等奖。
★由陈尧明、许福玲编写的《液压与气压传动学习指导与习题集 第3 版》与本书配套，便于学生巩固知识和进行练习。
★本书配套教学大纲、PPT课件、模拟试卷及答案、教学知识点整理等资源。</t>
  </si>
  <si>
    <t>978-7-111-76623-0</t>
  </si>
  <si>
    <t>http://www.cmpedu.com/books/book/5608536.htm</t>
  </si>
  <si>
    <t>74390</t>
  </si>
  <si>
    <t>液压与气压传动学习指导与习题集（第3版）</t>
  </si>
  <si>
    <t>陈尧明 许福玲</t>
  </si>
  <si>
    <t>电子课件、教案、学习任务单</t>
  </si>
  <si>
    <t>978-7-111-74390-3</t>
  </si>
  <si>
    <t>http://www.cmpedu.com/books/book/5607504.htm</t>
  </si>
  <si>
    <t>液压与气压传动学习指导与例题集</t>
  </si>
  <si>
    <t>26781</t>
  </si>
  <si>
    <t>978-7-111-26781-2</t>
  </si>
  <si>
    <t>http://www.cmpedu.com/books/book/60046.htm</t>
  </si>
  <si>
    <t>78098</t>
  </si>
  <si>
    <t>液压与气压传动（英汉双语）（第3版）</t>
  </si>
  <si>
    <t>陈淑梅</t>
  </si>
  <si>
    <t>978-7-111-78098-4</t>
  </si>
  <si>
    <t>http://www.cmpedu.com/books/book/5609553.htm</t>
  </si>
  <si>
    <t>液压元件与系统（第4版）</t>
  </si>
  <si>
    <t>62678</t>
  </si>
  <si>
    <t>刘银水 李壮云</t>
  </si>
  <si>
    <t>本书特色：
★“十三五”国家重点出版物出版规划项目
★ 全书内容精练，采用双色印刷，图片精美。
★ 经典液压教材。</t>
  </si>
  <si>
    <t>978-7-111-62678-7</t>
  </si>
  <si>
    <t>http://www.cmpedu.com/books/book/5600820.htm</t>
  </si>
  <si>
    <t>本科教材&gt;工学门类&gt;机械类&gt;互换性与测量技术</t>
  </si>
  <si>
    <t>78327</t>
  </si>
  <si>
    <t>互换性与技术测量</t>
  </si>
  <si>
    <t>徐兰英</t>
  </si>
  <si>
    <t>电子课件、视频微课、各章习题答案</t>
  </si>
  <si>
    <t>978-7-111-78327-5</t>
  </si>
  <si>
    <t>http://www.cmpedu.com/books/book/5609702.htm</t>
  </si>
  <si>
    <t>74273</t>
  </si>
  <si>
    <t>于雪梅 卢龙</t>
  </si>
  <si>
    <t>978-7-111-74273-9</t>
  </si>
  <si>
    <t>http://www.cmpedu.com/books/book/5607638.htm</t>
  </si>
  <si>
    <t>80204</t>
  </si>
  <si>
    <t>互换性与技术测量（第2版）</t>
  </si>
  <si>
    <t>罗冬平 赖劼修 刘璇</t>
  </si>
  <si>
    <t>978-7-111-80204-4</t>
  </si>
  <si>
    <t>http://www.cmpedu.com/books/book/5610676.htm</t>
  </si>
  <si>
    <t>55729</t>
  </si>
  <si>
    <t>韩进宏</t>
  </si>
  <si>
    <t>978-7-111-55729-6</t>
  </si>
  <si>
    <t>http://www.cmpedu.com/books/book/2063300.htm</t>
  </si>
  <si>
    <t>互换性与测量技术基础案例教程（第3版）</t>
  </si>
  <si>
    <t>72864</t>
  </si>
  <si>
    <t>马惠萍</t>
  </si>
  <si>
    <t>国家级线上一流课程（MOOC）指定教材,配有电子课件</t>
  </si>
  <si>
    <t>978-7-111-72864-1</t>
  </si>
  <si>
    <t>http://www.cmpedu.com/books/book/5606665.htm</t>
  </si>
  <si>
    <t>互换性与测量技术基础（3D版）</t>
  </si>
  <si>
    <t>59457</t>
  </si>
  <si>
    <t>王长春</t>
  </si>
  <si>
    <t>978-7-111-59457-4</t>
  </si>
  <si>
    <t>http://www.cmpedu.com/books/book/5519625.htm</t>
  </si>
  <si>
    <t>互换性与测量技术</t>
  </si>
  <si>
    <t>69278</t>
  </si>
  <si>
    <t>潘雪涛 葛为民</t>
  </si>
  <si>
    <t>978-7-111-69278-2</t>
  </si>
  <si>
    <t>http://www.cmpedu.com/books/book/5605103.htm</t>
  </si>
  <si>
    <t>互换性与测量技术（第2版）</t>
  </si>
  <si>
    <t>74744</t>
  </si>
  <si>
    <t>张卫 方峻</t>
  </si>
  <si>
    <t>PPT课件、二维码、视频、Mooc</t>
  </si>
  <si>
    <t>978-7-111-74744-4</t>
  </si>
  <si>
    <t>http://www.cmpedu.com/books/book/5607668.htm</t>
  </si>
  <si>
    <t>63127</t>
  </si>
  <si>
    <t>王宏宇</t>
  </si>
  <si>
    <t>978-7-111-63127-9</t>
  </si>
  <si>
    <t>http://www.cmpedu.com/books/book/5600788.htm</t>
  </si>
  <si>
    <t>70644</t>
  </si>
  <si>
    <t>胡业发 张宏</t>
  </si>
  <si>
    <t>978-7-111-70644-1</t>
  </si>
  <si>
    <t>http://www.cmpedu.com/books/book/5605886.htm</t>
  </si>
  <si>
    <t>73031</t>
  </si>
  <si>
    <t>刘卫胜</t>
  </si>
  <si>
    <t>978-7-111-73031-6</t>
  </si>
  <si>
    <t>http://www.cmpedu.com/books/book/5606842.htm</t>
  </si>
  <si>
    <t>互换性与测量技术基础（第4版）</t>
  </si>
  <si>
    <t>58517</t>
  </si>
  <si>
    <t>周兆元</t>
  </si>
  <si>
    <t>978-7-111-58517-6</t>
  </si>
  <si>
    <t>http://www.cmpedu.com/books/book/2066062.htm</t>
  </si>
  <si>
    <t>62441</t>
  </si>
  <si>
    <t>张秀珩 巴鹏</t>
  </si>
  <si>
    <t>978-7-111-62441-7</t>
  </si>
  <si>
    <t>http://www.cmpedu.com/books/book/5600386.htm</t>
  </si>
  <si>
    <t>74848</t>
  </si>
  <si>
    <t>互换性与测量技术基础（第6版）</t>
  </si>
  <si>
    <t>王伯平</t>
  </si>
  <si>
    <t>电子课件、二维码、视频、习题答案 、模拟试卷</t>
  </si>
  <si>
    <t>本书特色：
★“十三五”国家重点出版物出版规划项目
★普通高等教育“十一五”国家级规划教材
★全书内容精练，采用双色印刷，图片精美。
★提供电子课件、视频、习题答案 、模拟试卷。</t>
  </si>
  <si>
    <t>978-7-111-74848-9</t>
  </si>
  <si>
    <t>http://www.cmpedu.com/books/book/5607861.htm</t>
  </si>
  <si>
    <t>71190</t>
  </si>
  <si>
    <t>毛平淮</t>
  </si>
  <si>
    <t>978-7-111-71190-2</t>
  </si>
  <si>
    <t>http://www.cmpedu.com/books/book/5605954.htm</t>
  </si>
  <si>
    <t>互换性与测量技术基础学习指导及习题集（第2版）</t>
  </si>
  <si>
    <t>43323</t>
  </si>
  <si>
    <t>李翔英</t>
  </si>
  <si>
    <t>978-7-111-43323-1</t>
  </si>
  <si>
    <t>http://www.cmpedu.com/books/book/2022912.htm</t>
  </si>
  <si>
    <t>尺寸链计算方法及案例详解——计算机辅助公差设计</t>
  </si>
  <si>
    <t>71556</t>
  </si>
  <si>
    <t>刘尚成 周杰</t>
  </si>
  <si>
    <t>978-7-111-71556-6</t>
  </si>
  <si>
    <t>http://www.cmpedu.com/books/book/5606150.htm</t>
  </si>
  <si>
    <t>精密测量理论与技术基础</t>
  </si>
  <si>
    <t>51457</t>
  </si>
  <si>
    <t>孙长库</t>
  </si>
  <si>
    <t>978-7-111-51457-2</t>
  </si>
  <si>
    <t>http://www.cmpedu.com/books/book/2050785.htm</t>
  </si>
  <si>
    <t>78289</t>
  </si>
  <si>
    <t>几何量精度设计与检测（第3版）</t>
  </si>
  <si>
    <t>张幼军 赵文辉 金嘉琦</t>
  </si>
  <si>
    <t>电子课件、大纲、习题答案、试卷</t>
  </si>
  <si>
    <t>978-7-111-78289-6</t>
  </si>
  <si>
    <t>http://www.cmpedu.com/books/book/5609554.htm</t>
  </si>
  <si>
    <t>本科教材&gt;工学门类&gt;机械类&gt;测试技术</t>
  </si>
  <si>
    <t>77011</t>
  </si>
  <si>
    <t>工程测试技术</t>
  </si>
  <si>
    <t>李可 宿磊 顾杰斐</t>
  </si>
  <si>
    <t>978-7-111-77011-4</t>
  </si>
  <si>
    <t>http://www.cmpedu.com/books/book/5609393.htm</t>
  </si>
  <si>
    <t>测试技术</t>
  </si>
  <si>
    <t>10005</t>
  </si>
  <si>
    <t>尤丽华</t>
  </si>
  <si>
    <t>7-111-10005-0</t>
  </si>
  <si>
    <t>http://www.cmpedu.com/books/book/61812.htm</t>
  </si>
  <si>
    <t>机械工程测试与控制技术</t>
  </si>
  <si>
    <t>75423</t>
  </si>
  <si>
    <t>张昊</t>
  </si>
  <si>
    <t>电子课件、大纲、教学日历</t>
  </si>
  <si>
    <t>978-7-111-75423-7</t>
  </si>
  <si>
    <t>http://www.cmpedu.com/books/book/5607977.htm</t>
  </si>
  <si>
    <t>机械工程测控技术基础（第2版）</t>
  </si>
  <si>
    <t>61214</t>
  </si>
  <si>
    <t>屠大维</t>
  </si>
  <si>
    <t>978-7-111-61214-8</t>
  </si>
  <si>
    <t>http://www.cmpedu.com/books/book/5584977.htm</t>
  </si>
  <si>
    <t>机械工程测试技术（第3版）</t>
  </si>
  <si>
    <t>72638</t>
  </si>
  <si>
    <t>许同乐</t>
  </si>
  <si>
    <t>978-7-111-72638-8</t>
  </si>
  <si>
    <t>http://www.cmpedu.com/books/book/5606619.htm</t>
  </si>
  <si>
    <t>机械工程测试技术（第2版）</t>
  </si>
  <si>
    <t>65945</t>
  </si>
  <si>
    <t>孙红春 李佳 谢里阳</t>
  </si>
  <si>
    <t>978-7-111-65945-7</t>
  </si>
  <si>
    <t>http://www.cmpedu.com/books/book/5603531.htm</t>
  </si>
  <si>
    <t>58777</t>
  </si>
  <si>
    <t>陈花玲</t>
  </si>
  <si>
    <t>978-7-111-58777-4</t>
  </si>
  <si>
    <t>http://www.cmpedu.com/books/book/2066422.htm</t>
  </si>
  <si>
    <t>75821</t>
  </si>
  <si>
    <t>祝海林</t>
  </si>
  <si>
    <t>978-7-111-75821-1</t>
  </si>
  <si>
    <t>http://www.cmpedu.com/books/book/5608368.htm</t>
  </si>
  <si>
    <t>机械工程测试技术基础（第4版）</t>
  </si>
  <si>
    <t>59610</t>
  </si>
  <si>
    <t>熊诗波</t>
  </si>
  <si>
    <t>首届全国教材建设奖二等奖/“十四五”普通高等教育本科国家级规划教材</t>
  </si>
  <si>
    <t>本书特色：
★全国优秀教材二等奖
★“十二五”普通高等教育本科国家级规划教材
★“十三五”国家重点出版物出版规划项目
★吸取作者教学经验和科技新成就，修订中删除了第3版的“计算机测试系统与虚拟仪器”一章,增加了“测量仪器与数字接口”和“智能仪器与虚拟仪器”两章,并对章节顺序和一些章节的个别内容做了调整和修改｡
★注重物理概念和工程应用的阐述。</t>
  </si>
  <si>
    <t>978-7-111-59610-3</t>
  </si>
  <si>
    <t>http://www.cmpedu.com/books/book/5519597.htm</t>
  </si>
  <si>
    <t>机械工程测试技术习题与题解</t>
  </si>
  <si>
    <t>65742</t>
  </si>
  <si>
    <t>李佳 王明赞 编</t>
  </si>
  <si>
    <t>978-7-111-65742-2</t>
  </si>
  <si>
    <t>http://www.cmpedu.com/books/book/5602450.htm</t>
  </si>
  <si>
    <t>机械精度设计基础</t>
  </si>
  <si>
    <t>77178</t>
  </si>
  <si>
    <t>陈丙三 陈昌荣</t>
  </si>
  <si>
    <t>PPT课件、课程视频、知识图谱</t>
  </si>
  <si>
    <t>978-7-111-77178-4</t>
  </si>
  <si>
    <t>http://www.cmpedu.com/books/book/5608900.htm</t>
  </si>
  <si>
    <t>机械精度设计与检测技术基础（第2版）</t>
  </si>
  <si>
    <t>39732</t>
  </si>
  <si>
    <t>杨沿平</t>
  </si>
  <si>
    <t>978-7-111-39732-8</t>
  </si>
  <si>
    <t>http://www.cmpedu.com/books/book/2017343.htm</t>
  </si>
  <si>
    <t>本科教材&gt;工学门类&gt;机械类&gt;实践与设计指导类课程</t>
  </si>
  <si>
    <t>TRIZ创新思维与方法：理论及应用</t>
  </si>
  <si>
    <t>54923</t>
  </si>
  <si>
    <t>李梅芳 赵永翔</t>
  </si>
  <si>
    <t>978-7-111-54923-9</t>
  </si>
  <si>
    <t>http://www.cmpedu.com/books/book/2055585.htm</t>
  </si>
  <si>
    <t>TRIZ创新原理与应用</t>
  </si>
  <si>
    <t>76761</t>
  </si>
  <si>
    <t>袁晓明</t>
  </si>
  <si>
    <t>978-7-111-76761-9</t>
  </si>
  <si>
    <t>http://www.cmpedu.com/books/book/5608749.htm</t>
  </si>
  <si>
    <t>74918</t>
  </si>
  <si>
    <t>创新设计——TRIZ系统化创新教程（第2版）</t>
  </si>
  <si>
    <t>张换高</t>
  </si>
  <si>
    <t>978-7-111-74918-9</t>
  </si>
  <si>
    <t>http://www.cmpedu.com/books/book/5608346.htm</t>
  </si>
  <si>
    <t>现代工程训练基础实践教程</t>
  </si>
  <si>
    <t>67859</t>
  </si>
  <si>
    <t>胡庆夕 张海光 何岚岚</t>
  </si>
  <si>
    <t>978-7-111-67859-5</t>
  </si>
  <si>
    <t>http://www.cmpedu.com/books/book/5604482.htm</t>
  </si>
  <si>
    <t>78006</t>
  </si>
  <si>
    <t>现代工程训练教程</t>
  </si>
  <si>
    <t>刘贵杰</t>
  </si>
  <si>
    <t>978-7-111-78006-9</t>
  </si>
  <si>
    <t>http://www.cmpedu.com/books/book/5609821.htm</t>
  </si>
  <si>
    <t>79906</t>
  </si>
  <si>
    <t>工程训练及劳动教育</t>
  </si>
  <si>
    <r>
      <rPr>
        <sz val="11"/>
        <color rgb="FF000000"/>
        <rFont val="宋体"/>
        <charset val="134"/>
      </rPr>
      <t>李小蕴</t>
    </r>
    <r>
      <rPr>
        <sz val="11"/>
        <color rgb="FF000000"/>
        <rFont val="宋体"/>
        <charset val="0"/>
      </rPr>
      <t xml:space="preserve"> </t>
    </r>
    <r>
      <rPr>
        <sz val="11"/>
        <color rgb="FF000000"/>
        <rFont val="宋体"/>
        <charset val="134"/>
      </rPr>
      <t>朱华炳</t>
    </r>
    <r>
      <rPr>
        <sz val="11"/>
        <color rgb="FF000000"/>
        <rFont val="宋体"/>
        <charset val="0"/>
      </rPr>
      <t xml:space="preserve"> </t>
    </r>
    <r>
      <rPr>
        <sz val="11"/>
        <color rgb="FF000000"/>
        <rFont val="宋体"/>
        <charset val="134"/>
      </rPr>
      <t>吴炜</t>
    </r>
  </si>
  <si>
    <t>978-7-111-79906-1</t>
  </si>
  <si>
    <t>http://www.cmpedu.com/books/book/5610660.htm</t>
  </si>
  <si>
    <t>工程训练指导教程</t>
  </si>
  <si>
    <t>61782</t>
  </si>
  <si>
    <t>陈昌华</t>
  </si>
  <si>
    <t>978-7-111-61782-2</t>
  </si>
  <si>
    <t>http://www.cmpedu.com/books/book/5585426.htm</t>
  </si>
  <si>
    <t>工程综合创新训练</t>
  </si>
  <si>
    <t>76400</t>
  </si>
  <si>
    <t>张艳蕊 冯慧娟 王铁成</t>
  </si>
  <si>
    <t>978-7-111-76400-7</t>
  </si>
  <si>
    <t>http://www.cmpedu.com/books/book/5608762.htm</t>
  </si>
  <si>
    <t>78203</t>
  </si>
  <si>
    <t>工程认知训练(第2版）</t>
  </si>
  <si>
    <t>王军伟 王铁成 郑惠文</t>
  </si>
  <si>
    <t>二维码资源</t>
  </si>
  <si>
    <t>978-7-111-78203-2</t>
  </si>
  <si>
    <t>http://www.cmpedu.com/books/book/5609395.htm</t>
  </si>
  <si>
    <t>工程认知训练</t>
  </si>
  <si>
    <t>72328</t>
  </si>
  <si>
    <t>杨琦 汪永明</t>
  </si>
  <si>
    <t>978-7-111-72328-8</t>
  </si>
  <si>
    <t>http://www.cmpedu.com/books/book/5606521.htm</t>
  </si>
  <si>
    <t>工程训练（非工科类）</t>
  </si>
  <si>
    <t>72298</t>
  </si>
  <si>
    <t>徐靖 徐衍锋 梁志强</t>
  </si>
  <si>
    <t>978-7-111-72298-4</t>
  </si>
  <si>
    <t>http://www.cmpedu.com/books/book/5606566.htm</t>
  </si>
  <si>
    <t>76370</t>
  </si>
  <si>
    <t>工程训练</t>
  </si>
  <si>
    <t>杨权权 姜海林 邓庆野</t>
  </si>
  <si>
    <t>978-7-111-76370-3</t>
  </si>
  <si>
    <t>http://www.cmpedu.com/books/book/5608596.htm</t>
  </si>
  <si>
    <t>72343</t>
  </si>
  <si>
    <t>刘江臣 王洪博</t>
  </si>
  <si>
    <t>带训练报告手册</t>
  </si>
  <si>
    <t>978-7-111-72343-1</t>
  </si>
  <si>
    <t>http://www.cmpedu.com/books/book/5606909.htm</t>
  </si>
  <si>
    <t>61907</t>
  </si>
  <si>
    <t>殷志锋 李瑞华</t>
  </si>
  <si>
    <t>天空讲堂随书获取</t>
  </si>
  <si>
    <t>978-7-111-61907-9</t>
  </si>
  <si>
    <t>http://www.cmpedu.com/books/book/5605637.htm</t>
  </si>
  <si>
    <t>69961</t>
  </si>
  <si>
    <t>刘爱华 陈晓晖</t>
  </si>
  <si>
    <t>978-7-111-69961-3</t>
  </si>
  <si>
    <t>http://www.cmpedu.com/books/book/5605329.htm</t>
  </si>
  <si>
    <t>工程训练（含工程训练报告册）</t>
  </si>
  <si>
    <t>64562</t>
  </si>
  <si>
    <t>王好臣 刘江臣</t>
  </si>
  <si>
    <t>978-7-111-64562-7</t>
  </si>
  <si>
    <t>http://www.cmpedu.com/books/book/5601736.htm</t>
  </si>
  <si>
    <t>76291</t>
  </si>
  <si>
    <t>工程训练（第2版）</t>
  </si>
  <si>
    <t>郑红伟 毕海霞 宋健</t>
  </si>
  <si>
    <t>PPT课件、二维码资源</t>
  </si>
  <si>
    <t>978-7-111-76291-1</t>
  </si>
  <si>
    <t>http://www.cmpedu.com/books/book/5609489.htm</t>
  </si>
  <si>
    <t>76969</t>
  </si>
  <si>
    <t>工程训练教程</t>
  </si>
  <si>
    <t>蒙斌</t>
  </si>
  <si>
    <t>978-7-111-76969-9</t>
  </si>
  <si>
    <t>http://www.cmpedu.com/books/book/5609343.htm</t>
  </si>
  <si>
    <t>68244</t>
  </si>
  <si>
    <t>闫占辉</t>
  </si>
  <si>
    <t>978-7-111-68244-8</t>
  </si>
  <si>
    <t>http://www.cmpedu.com/books/book/5604712.htm</t>
  </si>
  <si>
    <t>78704</t>
  </si>
  <si>
    <t>工程训练简明教程 （第2版）</t>
  </si>
  <si>
    <t>马玉琼 冯慧娟 张艳蕊</t>
  </si>
  <si>
    <t>978-7-111-78704-4</t>
  </si>
  <si>
    <t>http://www.cmpedu.com/books/book/5609721.htm</t>
  </si>
  <si>
    <t>工程训练简明教程</t>
  </si>
  <si>
    <t>48198</t>
  </si>
  <si>
    <t>朱华炳</t>
  </si>
  <si>
    <t>978-7-111-48198-0</t>
  </si>
  <si>
    <t>http://www.cmpedu.com/books/book/2041389.htm</t>
  </si>
  <si>
    <t>工程训练（3D版）</t>
  </si>
  <si>
    <t>63441</t>
  </si>
  <si>
    <t>赵越超</t>
  </si>
  <si>
    <t>978-7-111-63441-6</t>
  </si>
  <si>
    <t>http://www.cmpedu.com/books/book/5601692.htm</t>
  </si>
  <si>
    <t>工程训练报告</t>
  </si>
  <si>
    <t>66716</t>
  </si>
  <si>
    <t>978-7-111-66716-2</t>
  </si>
  <si>
    <t>http://www.cmpedu.com/books/book/5603661.htm</t>
  </si>
  <si>
    <t>工程训练实用教程</t>
  </si>
  <si>
    <t>56932</t>
  </si>
  <si>
    <t>杨树财</t>
  </si>
  <si>
    <t>978-7-111-56932-9</t>
  </si>
  <si>
    <t>http://www.cmpedu.com/books/book/2065643.htm</t>
  </si>
  <si>
    <t>75310</t>
  </si>
  <si>
    <t>工程训练实训报告（第3版）</t>
  </si>
  <si>
    <t>张玉华 杨树财</t>
  </si>
  <si>
    <t>978-7-111-75310-0</t>
  </si>
  <si>
    <t>http://www.cmpedu.com/books/book/5608264.htm</t>
  </si>
  <si>
    <t>工程基础训练教程</t>
  </si>
  <si>
    <t>54576</t>
  </si>
  <si>
    <t>刘文静 朱世欣</t>
  </si>
  <si>
    <t>978-7-111-54576-7</t>
  </si>
  <si>
    <t>http://www.cmpedu.com/books/book/2054623.htm</t>
  </si>
  <si>
    <t>工程训练实习报告书</t>
  </si>
  <si>
    <t>66252</t>
  </si>
  <si>
    <t>曲晓海</t>
  </si>
  <si>
    <t>978-7-111-66252-5</t>
  </si>
  <si>
    <t>http://www.cmpedu.com/books/book/5603374.htm</t>
  </si>
  <si>
    <t>74924</t>
  </si>
  <si>
    <t>制造技术基础实习教程（第3版）</t>
  </si>
  <si>
    <t>朱建军 唐佳</t>
  </si>
  <si>
    <t>978-7-111-74924-0</t>
  </si>
  <si>
    <t>http://www.cmpedu.com/books/book/5608290.htm</t>
  </si>
  <si>
    <r>
      <rPr>
        <sz val="11"/>
        <color rgb="FF000000"/>
        <rFont val="宋体"/>
        <charset val="134"/>
      </rPr>
      <t>制造技术工程训练</t>
    </r>
    <r>
      <rPr>
        <sz val="11"/>
        <color theme="1"/>
        <rFont val="宋体"/>
        <charset val="134"/>
      </rPr>
      <t>（</t>
    </r>
    <r>
      <rPr>
        <sz val="11"/>
        <color rgb="FF000000"/>
        <rFont val="宋体"/>
        <charset val="134"/>
      </rPr>
      <t>第</t>
    </r>
    <r>
      <rPr>
        <sz val="11"/>
        <color theme="1"/>
        <rFont val="宋体"/>
        <charset val="134"/>
      </rPr>
      <t>2</t>
    </r>
    <r>
      <rPr>
        <sz val="11"/>
        <color rgb="FF000000"/>
        <rFont val="宋体"/>
        <charset val="134"/>
      </rPr>
      <t>版）</t>
    </r>
  </si>
  <si>
    <t>65076</t>
  </si>
  <si>
    <t>朱华炳 田杰</t>
  </si>
  <si>
    <t>本书特色：
★加入课程思政。
★帮助学生正确掌握材料的加工方法，了解机械制造的工艺过程和新工艺，新技术的应用。
★重点突出实践性和创新性。使学生通过实际操作获得初步操作技能，进而树立大工程意识。
★学习科学研究的基本方法，培养分析和解决实际问题的能力，养成团结协作的工作作风和严谨的科学态度，在知识、能力和素质等方面都得到较全面的训练和提高。</t>
  </si>
  <si>
    <t>978-7-111-65076-8</t>
  </si>
  <si>
    <t>http://www.cmpedu.com/books/book/5602363.htm</t>
  </si>
  <si>
    <t>机械基础实验教程</t>
  </si>
  <si>
    <t>62732</t>
  </si>
  <si>
    <t>王妍</t>
  </si>
  <si>
    <t>978-7-111-62732-6</t>
  </si>
  <si>
    <t>http://www.cmpedu.com/books/book/5601089.htm</t>
  </si>
  <si>
    <t>机械制造实训教程</t>
  </si>
  <si>
    <t>70192</t>
  </si>
  <si>
    <t>岳永胜  梅向阳</t>
  </si>
  <si>
    <t>978-7-111-70192-7</t>
  </si>
  <si>
    <t>http://www.cmpedu.com/books/book/5605418.htm</t>
  </si>
  <si>
    <t>机械制造工程训练</t>
  </si>
  <si>
    <t>47090</t>
  </si>
  <si>
    <t>王继伟</t>
  </si>
  <si>
    <t>978-7-111-47090-8</t>
  </si>
  <si>
    <t>http://www.cmpedu.com/books/book/2035079.htm</t>
  </si>
  <si>
    <t>机械工程训练</t>
  </si>
  <si>
    <t>60179</t>
  </si>
  <si>
    <t>李海越 郭睿智 杜林娟</t>
  </si>
  <si>
    <t>978-7-111-60179-1</t>
  </si>
  <si>
    <t>http://www.cmpedu.com/books/book/5600423.htm</t>
  </si>
  <si>
    <t>机械工程实训教程（第2版）</t>
  </si>
  <si>
    <t>74920</t>
  </si>
  <si>
    <t>王红军 韩凤霞</t>
  </si>
  <si>
    <t>978-7-111-74920-2</t>
  </si>
  <si>
    <t>http://www.cmpedu.com/books/book/5608363.htm</t>
  </si>
  <si>
    <t>机械工程实训教程</t>
  </si>
  <si>
    <t>50627</t>
  </si>
  <si>
    <t>宋瑞宏</t>
  </si>
  <si>
    <t>978-7-111-50627-0</t>
  </si>
  <si>
    <t>http://www.cmpedu.com/books/book/2048560.htm</t>
  </si>
  <si>
    <t>74657</t>
  </si>
  <si>
    <t>工程实训指导书（金工实习）</t>
  </si>
  <si>
    <t>吴传宇</t>
  </si>
  <si>
    <t>978-7-111-74657-7</t>
  </si>
  <si>
    <t>http://www.cmpedu.com/books/book/5608338.htm</t>
  </si>
  <si>
    <t>工程实训</t>
  </si>
  <si>
    <t>62150</t>
  </si>
  <si>
    <t>张恩忠</t>
  </si>
  <si>
    <t>978-7-111-62150-8</t>
  </si>
  <si>
    <t>http://www.cmpedu.com/books/book/5605628.htm</t>
  </si>
  <si>
    <t>工程实训教程</t>
  </si>
  <si>
    <t>57469</t>
  </si>
  <si>
    <t>孙凤</t>
  </si>
  <si>
    <t>978-7-111-57469-9</t>
  </si>
  <si>
    <t>http://www.cmpedu.com/books/book/2065681.htm</t>
  </si>
  <si>
    <t>79996</t>
  </si>
  <si>
    <t>金工实习（冷加工）（第5版）</t>
  </si>
  <si>
    <t>张福豹  黄明宇 朱益民</t>
  </si>
  <si>
    <t>978-7-111-79996-2</t>
  </si>
  <si>
    <t>金工实习（热加工）（第4版）</t>
  </si>
  <si>
    <t>63979</t>
  </si>
  <si>
    <t>柳秉毅</t>
  </si>
  <si>
    <t>978-7-111-63979-4</t>
  </si>
  <si>
    <t>http://www.cmpedu.com/books/book/5601292.htm</t>
  </si>
  <si>
    <t>金工实习</t>
  </si>
  <si>
    <t>71746</t>
  </si>
  <si>
    <t>黄强</t>
  </si>
  <si>
    <t>978-7-111-71746-1</t>
  </si>
  <si>
    <t>http://www.cmpedu.com/books/book/5606113.htm</t>
  </si>
  <si>
    <t>71702</t>
  </si>
  <si>
    <t>朱征</t>
  </si>
  <si>
    <t>978-7-111-71702-7</t>
  </si>
  <si>
    <t>http://www.cmpedu.com/books/book/5606369.htm</t>
  </si>
  <si>
    <t>42589</t>
  </si>
  <si>
    <t>朱流</t>
  </si>
  <si>
    <t>978-7-111-42589-2</t>
  </si>
  <si>
    <t>http://www.cmpedu.com/books/book/2022220.htm</t>
  </si>
  <si>
    <t>金工实习教程</t>
  </si>
  <si>
    <t>36816</t>
  </si>
  <si>
    <t>高琪</t>
  </si>
  <si>
    <t>978-7-111-36816-8</t>
  </si>
  <si>
    <t>http://www.cmpedu.com/books/book/2065480.htm</t>
  </si>
  <si>
    <t>43118</t>
  </si>
  <si>
    <t>郭庆梁</t>
  </si>
  <si>
    <t>978-7-111-43118-3</t>
  </si>
  <si>
    <t>http://www.cmpedu.com/books/book/2022506.htm</t>
  </si>
  <si>
    <t>金工实习指导教程</t>
  </si>
  <si>
    <t>51225</t>
  </si>
  <si>
    <t>夏延秋</t>
  </si>
  <si>
    <t>978-7-111-51225-7</t>
  </si>
  <si>
    <t>http://www.cmpedu.com/books/book/2050264.htm</t>
  </si>
  <si>
    <t>74388</t>
  </si>
  <si>
    <t>金工实习（第2版）</t>
  </si>
  <si>
    <t>陈志鹏</t>
  </si>
  <si>
    <t>课件、二维码、思政</t>
  </si>
  <si>
    <t>978-7-111-74388-0</t>
  </si>
  <si>
    <t>http://www.cmpedu.com/books/book/5607524.htm</t>
  </si>
  <si>
    <t>本科教材&gt;工学门类&gt;机械类&gt;机械工程</t>
  </si>
  <si>
    <t>机械工程专业大学生学科竞赛基础与实践</t>
  </si>
  <si>
    <t>72696</t>
  </si>
  <si>
    <t>张争艳  乔国朝</t>
  </si>
  <si>
    <t>978-7-111-72696-8</t>
  </si>
  <si>
    <t>http://www.cmpedu.com/books/book/5606930.htm</t>
  </si>
  <si>
    <t>机械工程英语</t>
  </si>
  <si>
    <t>05039</t>
  </si>
  <si>
    <t>陈统坚 华南理工大学</t>
  </si>
  <si>
    <t>7-111-05039-8</t>
  </si>
  <si>
    <t>http://www.cmpedu.com/books/book/2063316.htm</t>
  </si>
  <si>
    <t>机械工程控制基础（第2版）</t>
  </si>
  <si>
    <t>70358</t>
  </si>
  <si>
    <t>李连进</t>
  </si>
  <si>
    <t>978-7-111-70358-7</t>
  </si>
  <si>
    <t>http://www.cmpedu.com/books/book/5605651.htm</t>
  </si>
  <si>
    <t>机械工程控制基础</t>
  </si>
  <si>
    <t>64613</t>
  </si>
  <si>
    <t>李艳杰</t>
  </si>
  <si>
    <t>978-7-111-64613-6</t>
  </si>
  <si>
    <t>http://www.cmpedu.com/books/book/5602497.htm</t>
  </si>
  <si>
    <t>化工设备机械基础应用教程</t>
  </si>
  <si>
    <t>33603</t>
  </si>
  <si>
    <t>蔡晓君</t>
  </si>
  <si>
    <t>北京市高等教育精品教材立项项目</t>
  </si>
  <si>
    <t>978-7-111-33603-7</t>
  </si>
  <si>
    <t>http://www.cmpedu.com/books/book/169210.htm</t>
  </si>
  <si>
    <t>78357</t>
  </si>
  <si>
    <t>数值计算方法</t>
  </si>
  <si>
    <t>路康亚 左军 王爱文 孙莹</t>
  </si>
  <si>
    <t>PPT课件、教案、大纲</t>
  </si>
  <si>
    <t>978-7-111-78357-2</t>
  </si>
  <si>
    <t>http://www.cmpedu.com/books/book/5609754.htm</t>
  </si>
  <si>
    <t>71047</t>
  </si>
  <si>
    <t>赵振宇 乔瑜</t>
  </si>
  <si>
    <t>电子课件、习题解答、教学参考资料、其他资源、视频资源</t>
  </si>
  <si>
    <t>978-7-111-71047-9</t>
  </si>
  <si>
    <t>http://www.cmpedu.com/books/book/5605868.htm</t>
  </si>
  <si>
    <t>74243</t>
  </si>
  <si>
    <t>数值计算方法（第4版）</t>
  </si>
  <si>
    <t>马东升 董宁</t>
  </si>
  <si>
    <t>978-7-111-74243-2</t>
  </si>
  <si>
    <t>http://www.cmpedu.com/books/book/5607664.htm</t>
  </si>
  <si>
    <t>工程计算方法基础</t>
  </si>
  <si>
    <t>58833</t>
  </si>
  <si>
    <t>孙进 曾励 张网琴 刘晶晶</t>
  </si>
  <si>
    <t>978-7-111-58833-7</t>
  </si>
  <si>
    <t>http://www.cmpedu.com/books/book/2065866.htm</t>
  </si>
  <si>
    <t>工程中的计算方法</t>
  </si>
  <si>
    <t>65796</t>
  </si>
  <si>
    <t>宁涛</t>
  </si>
  <si>
    <t>本书特色：
★“十三五”国家重点出版物出版规划项目
★本书讲授计算方法中的基础理论，强调理论联系实际，通过实际工程问题，结合C语言等编程工具，锻炼学生应用数学知识解决工程问题的能力；强调浮点数、算法、迭代等基本概念与方法，突出数值方法中所蕴含的思想，相对淡化专业的数学理论。
★书中的大部分关键算法都给出了使用C语言编写的程序，代码力求简洁。在各章的练习中，增加了运用编程语言实现通用算法的习题。为使学生了解计算方法的应用，本书加入了多个数值计算在工程中的应用实例。</t>
  </si>
  <si>
    <t>978-7-111-65796-5</t>
  </si>
  <si>
    <t>http://www.cmpedu.com/books/book/5602583.htm</t>
  </si>
  <si>
    <t>76456</t>
  </si>
  <si>
    <t>计算方法</t>
  </si>
  <si>
    <t>PPT课件、重点难点视频讲解、教学大纲、习题答案、程序代码</t>
  </si>
  <si>
    <t>978-7-111-76456-4</t>
  </si>
  <si>
    <t>http://www.cmpedu.com/books/book/5608568.htm</t>
  </si>
  <si>
    <t>现代施工工程机械（第2版）</t>
  </si>
  <si>
    <t>61328</t>
  </si>
  <si>
    <t>张洪</t>
  </si>
  <si>
    <t>978-7-111-61328-2</t>
  </si>
  <si>
    <t>http://www.cmpedu.com/books/book/5590554.htm</t>
  </si>
  <si>
    <t>叉车构造与设计</t>
  </si>
  <si>
    <t>28783</t>
  </si>
  <si>
    <t>陶元芳 卫良保</t>
  </si>
  <si>
    <t>978-7-111-28783-4</t>
  </si>
  <si>
    <t>http://www.cmpedu.com/books/book/60670.htm</t>
  </si>
  <si>
    <t>起重机械</t>
  </si>
  <si>
    <t>43194</t>
  </si>
  <si>
    <t>文豪</t>
  </si>
  <si>
    <t>978-7-111-43194-7</t>
  </si>
  <si>
    <t>http://www.cmpedu.com/books/book/2023576.htm</t>
  </si>
  <si>
    <t>综采装备及其智能化技术</t>
  </si>
  <si>
    <t>76746</t>
  </si>
  <si>
    <t>王学文</t>
  </si>
  <si>
    <t>978-7-111-76746-6</t>
  </si>
  <si>
    <t>http://www.cmpedu.com/books/book/5608699.htm</t>
  </si>
  <si>
    <t>77003</t>
  </si>
  <si>
    <t>矿山机械与智能化技术</t>
  </si>
  <si>
    <t>马立峰 瞿铁</t>
  </si>
  <si>
    <t>二维码、章节知识点讲解视频</t>
  </si>
  <si>
    <t>978-7-111-77003-9</t>
  </si>
  <si>
    <t>http://www.cmpedu.com/books/book/5608795.htm</t>
  </si>
  <si>
    <t>反铲液压挖掘机</t>
  </si>
  <si>
    <t>77156</t>
  </si>
  <si>
    <t>史青录 王爱红</t>
  </si>
  <si>
    <t>978-7-111-77156-2</t>
  </si>
  <si>
    <t>http://www.cmpedu.com/books/book/5608919.htm</t>
  </si>
  <si>
    <t>液压挖掘机</t>
  </si>
  <si>
    <t>34597</t>
  </si>
  <si>
    <t>史青录</t>
  </si>
  <si>
    <t>978-7-111-34597-8</t>
  </si>
  <si>
    <t>http://www.cmpedu.com/books/book/2012381.htm</t>
  </si>
  <si>
    <t>本科教材&gt;工学门类&gt;机械类&gt;机械设计制造及其自动化</t>
  </si>
  <si>
    <t>80478</t>
  </si>
  <si>
    <t>绿色制造技术</t>
  </si>
  <si>
    <t>苏宇 张春燕</t>
  </si>
  <si>
    <t>978-7-111-80478-9</t>
  </si>
  <si>
    <t>http://www.cmpedu.com/books/book/5610758.htm</t>
  </si>
  <si>
    <t>3D打印技术基础教程</t>
  </si>
  <si>
    <t>58137</t>
  </si>
  <si>
    <t>于彦东 编著</t>
  </si>
  <si>
    <t>978-7-111-58137-6</t>
  </si>
  <si>
    <t>http://www.cmpedu.com/books/book/2064961.htm</t>
  </si>
  <si>
    <t>工业自动化技术</t>
  </si>
  <si>
    <t>35042</t>
  </si>
  <si>
    <t>陈端阳</t>
  </si>
  <si>
    <t>978-7-111-35042-2</t>
  </si>
  <si>
    <t>http://www.cmpedu.com/books/book/2065618.htm</t>
  </si>
  <si>
    <t>机床数控技术（第4版）</t>
  </si>
  <si>
    <t>70934</t>
  </si>
  <si>
    <t>胡占齐 杨莉</t>
  </si>
  <si>
    <t>978-7-111-70934-3</t>
  </si>
  <si>
    <t>http://www.cmpedu.com/books/book/5606224.htm</t>
  </si>
  <si>
    <t>74730</t>
  </si>
  <si>
    <t>机床数控技术（第2版）</t>
  </si>
  <si>
    <t>杜国臣</t>
  </si>
  <si>
    <t>二维码、PPT课件、教案、大纲、试题</t>
  </si>
  <si>
    <t>978-7-111-74730-7</t>
  </si>
  <si>
    <t>http://www.cmpedu.com/books/book/5607582.htm</t>
  </si>
  <si>
    <t>74932</t>
  </si>
  <si>
    <t>李郝林 方键</t>
  </si>
  <si>
    <t>本书特色：
★教育部普通高等教育精品教材
★普通高等教育“十一五”国家级规划教材
★“十三五”国家重点出版物出版规划项目
★本书在系统阐述数控编程技术、数控系统及其操作知识的基础上，通过大量的实例分析，帮助学生快速应用并掌握所学知识，培养其解决实际问题的能力。 
★全书分为上篇和下篇。上篇“操作知识”强调数控技术的应用知识，下篇“技术基础”则重点介绍数控改造和开发方面所需要的一些理论知识。</t>
  </si>
  <si>
    <t>978-7-111-74932-5</t>
  </si>
  <si>
    <t>http://www.cmpedu.com/books/book/5607857.htm</t>
  </si>
  <si>
    <t>机床数控技术</t>
  </si>
  <si>
    <t>66754</t>
  </si>
  <si>
    <t>许德章 刘有余</t>
  </si>
  <si>
    <t>978-7-111-66754-4</t>
  </si>
  <si>
    <t>http://www.cmpedu.com/books/book/5603635.htm</t>
  </si>
  <si>
    <t>39869</t>
  </si>
  <si>
    <t>张耀满</t>
  </si>
  <si>
    <t>978-7-111-39869-1</t>
  </si>
  <si>
    <t>http://www.cmpedu.com/books/book/2022281.htm</t>
  </si>
  <si>
    <t>现代机床数控技术</t>
  </si>
  <si>
    <t>64606</t>
  </si>
  <si>
    <t>裴旭明</t>
  </si>
  <si>
    <t>978-7-111-64606-8</t>
  </si>
  <si>
    <t>http://www.cmpedu.com/books/book/5604278.htm</t>
  </si>
  <si>
    <t>机电企业管理导论（第2版）</t>
  </si>
  <si>
    <t>55058</t>
  </si>
  <si>
    <t>张世昌</t>
  </si>
  <si>
    <t>978-7-111-55058-7</t>
  </si>
  <si>
    <t>http://www.cmpedu.com/books/book/2055554.htm</t>
  </si>
  <si>
    <t>机械故障诊断基础</t>
  </si>
  <si>
    <t>67344</t>
  </si>
  <si>
    <t>庞新宇 任芳</t>
  </si>
  <si>
    <t>978-7-111-67344-6</t>
  </si>
  <si>
    <t>http://www.cmpedu.com/books/book/5604319.htm</t>
  </si>
  <si>
    <t>75698</t>
  </si>
  <si>
    <t>机械故障诊断技术（第3版）</t>
  </si>
  <si>
    <t>张键 汤赫男</t>
  </si>
  <si>
    <t>978-7-111-75698-9</t>
  </si>
  <si>
    <t>http://www.cmpedu.com/books/book/5608300.htm</t>
  </si>
  <si>
    <t>机械类专业英语应用教程</t>
  </si>
  <si>
    <t>53887</t>
  </si>
  <si>
    <t>马庆芬 刘培启</t>
  </si>
  <si>
    <t>978-7-111-53887-5</t>
  </si>
  <si>
    <t>http://www.cmpedu.com/books/book/2053509.htm</t>
  </si>
  <si>
    <t>机电设备诊断与维修技术（第3版）</t>
  </si>
  <si>
    <t>53182</t>
  </si>
  <si>
    <t>张翠凤</t>
  </si>
  <si>
    <t>978-7-111-53182-1</t>
  </si>
  <si>
    <t>http://www.cmpedu.com/books/book/2052900.htm</t>
  </si>
  <si>
    <t>机械设备维修（第2版）</t>
  </si>
  <si>
    <t>05563</t>
  </si>
  <si>
    <t>陈冠国</t>
  </si>
  <si>
    <t>7-111-05563-2</t>
  </si>
  <si>
    <t>http://www.cmpedu.com/books/book/2066931.htm</t>
  </si>
  <si>
    <t>现代设备管理（第3版）</t>
  </si>
  <si>
    <t>58806</t>
  </si>
  <si>
    <t>沈永刚</t>
  </si>
  <si>
    <t>978-7-111-58806-1</t>
  </si>
  <si>
    <t>http://www.cmpedu.com/books/book/2065943.htm</t>
  </si>
  <si>
    <t>机械可靠性设计与MATLAB算法</t>
  </si>
  <si>
    <t>60327</t>
  </si>
  <si>
    <t>叶南海 戴宏亮 编著</t>
  </si>
  <si>
    <t>978-7-111-60327-6</t>
  </si>
  <si>
    <t>http://www.cmpedu.com/books/book/5519667.htm</t>
  </si>
  <si>
    <t>机械制造工程学（第2版）</t>
  </si>
  <si>
    <t>53527</t>
  </si>
  <si>
    <t>谭豫之 李伟</t>
  </si>
  <si>
    <t>978-7-111-53527-0</t>
  </si>
  <si>
    <t>http://www.cmpedu.com/books/book/2053090.htm</t>
  </si>
  <si>
    <t>机械制造专业英语</t>
  </si>
  <si>
    <t>10175</t>
  </si>
  <si>
    <t>章跃</t>
  </si>
  <si>
    <t>7-111-10175-8</t>
  </si>
  <si>
    <t>http://www.cmpedu.com/books/book/61416.htm</t>
  </si>
  <si>
    <t>77668</t>
  </si>
  <si>
    <t>高端装备构造原理</t>
  </si>
  <si>
    <t>杨善林 梁樑 李霄剑 蔡正阳</t>
  </si>
  <si>
    <t>教学课件、导学视频、实验</t>
  </si>
  <si>
    <t>978-7-111-77668-0</t>
  </si>
  <si>
    <t>http://www.cmpedu.com/books/book/5609233.htm</t>
  </si>
  <si>
    <t>机械制造装备（第4版）</t>
  </si>
  <si>
    <t>61065</t>
  </si>
  <si>
    <t>黄鹤汀</t>
  </si>
  <si>
    <t>978-7-111-61065-6</t>
  </si>
  <si>
    <t>http://www.cmpedu.com/books/book/5543452.htm</t>
  </si>
  <si>
    <t>机械制造装备及设计</t>
  </si>
  <si>
    <t>72748</t>
  </si>
  <si>
    <t>吴卫东</t>
  </si>
  <si>
    <t>978-7-111-72748-4</t>
  </si>
  <si>
    <t>http://www.cmpedu.com/books/book/5606717.htm</t>
  </si>
  <si>
    <t>75727</t>
  </si>
  <si>
    <t>机械制造装备设计（第5版）</t>
  </si>
  <si>
    <t>李庆余 孟广耀</t>
  </si>
  <si>
    <t>978-7-111-75727-6</t>
  </si>
  <si>
    <t>http://www.cmpedu.com/books/book/5609170.htm</t>
  </si>
  <si>
    <t>64857</t>
  </si>
  <si>
    <t>关慧贞</t>
  </si>
  <si>
    <t>本书特色：
★“十二五”普通高等教育本科国家级规划教材
★“十三五”国家重点出版物出版规划项目
★曾荣获全国普通高等学校优秀教材二等奖
★国家级精品课和国家级精品共享课配套教材。
★ 本书内容包括机床设计、夹具设计、工业机器人设计、物流系统设计、机械加工生产线设计等。 书中着重介绍了机械制造装备设计的基本原理和方法，教材内容与生产实践紧密结合，反映出国内外 的先进技术和发展趋势，取材精练，深入浅出。
★本书配有多媒体电子课件和各章习题答案。
★ 配套《机械制造装备设计课程设计指导书》</t>
  </si>
  <si>
    <t>978-7-111-64857-4</t>
  </si>
  <si>
    <t>http://www.cmpedu.com/books/book/5602523.htm</t>
  </si>
  <si>
    <t>机械制造装备设计课程设计指导书</t>
  </si>
  <si>
    <t>41981</t>
  </si>
  <si>
    <t>978-7-111-41981-5</t>
  </si>
  <si>
    <t>http://www.cmpedu.com/books/book/2021523.htm</t>
  </si>
  <si>
    <t>机械装备金属结构设计（第3版）</t>
  </si>
  <si>
    <t>59835</t>
  </si>
  <si>
    <t>徐格宁</t>
  </si>
  <si>
    <t>978-7-111-59835-0</t>
  </si>
  <si>
    <t>http://www.cmpedu.com/books/book/5519580.htm</t>
  </si>
  <si>
    <t>机械装备虚拟现实设计及实例分析</t>
  </si>
  <si>
    <t>76959</t>
  </si>
  <si>
    <t>王志华 王学文</t>
  </si>
  <si>
    <t>978-7-111-76959-0</t>
  </si>
  <si>
    <t>http://www.cmpedu.com/books/book/5608754.htm</t>
  </si>
  <si>
    <t>轧钢机械装备及其智能化技术</t>
  </si>
  <si>
    <t>77173</t>
  </si>
  <si>
    <t>马立峰 黄志权</t>
  </si>
  <si>
    <t>978-7-111-77173-9</t>
  </si>
  <si>
    <t>http://www.cmpedu.com/books/book/5608922.htm</t>
  </si>
  <si>
    <t>金属切削刀具</t>
  </si>
  <si>
    <t>64458</t>
  </si>
  <si>
    <t>毛世民 王西彬 姚斌</t>
  </si>
  <si>
    <t>978-7-111-64458-3</t>
  </si>
  <si>
    <t>http://www.cmpedu.com/books/book/5602129.htm</t>
  </si>
  <si>
    <t>金属切削机床</t>
  </si>
  <si>
    <t>04147</t>
  </si>
  <si>
    <t>戴曙</t>
  </si>
  <si>
    <t>7-111-04147-X</t>
  </si>
  <si>
    <t>http://www.cmpedu.com/books/book/2063970.htm</t>
  </si>
  <si>
    <t>金属切削机床概论（第3版）</t>
  </si>
  <si>
    <t>68416</t>
  </si>
  <si>
    <t>贾亚洲</t>
  </si>
  <si>
    <t>978-7-111-68416-9</t>
  </si>
  <si>
    <t>http://www.cmpedu.com/books/book/5604893.htm</t>
  </si>
  <si>
    <t>金属切削原理（第2版）</t>
  </si>
  <si>
    <t>03641</t>
  </si>
  <si>
    <t>陈日曜</t>
  </si>
  <si>
    <t>第三届机械工业部优秀教材一等奖</t>
  </si>
  <si>
    <t>7-111-03641-7</t>
  </si>
  <si>
    <t>http://www.cmpedu.com/books/book/62685.htm</t>
  </si>
  <si>
    <t>金属切削原理与刀具（第5版）</t>
  </si>
  <si>
    <t>33500</t>
  </si>
  <si>
    <t>陆剑中</t>
  </si>
  <si>
    <t>978-7-111-33500-9</t>
  </si>
  <si>
    <t>http://www.cmpedu.com/books/book/2063268.htm</t>
  </si>
  <si>
    <t>精密和超精密加工技术（第3版）</t>
  </si>
  <si>
    <t>52153</t>
  </si>
  <si>
    <t>袁哲俊</t>
  </si>
  <si>
    <t>978-7-111-52153-2</t>
  </si>
  <si>
    <t>http://www.cmpedu.com/books/book/2051855.htm</t>
  </si>
  <si>
    <t>精密机械设计基础（第2版）</t>
  </si>
  <si>
    <t>55189</t>
  </si>
  <si>
    <t>裘祖荣</t>
  </si>
  <si>
    <t>978-7-111-55189-8</t>
  </si>
  <si>
    <t>http://www.cmpedu.com/books/book/2055496.htm</t>
  </si>
  <si>
    <t>精密机械设计</t>
  </si>
  <si>
    <t>07901</t>
  </si>
  <si>
    <t>庞振基 黄其圣</t>
  </si>
  <si>
    <t>7-111-07901-9</t>
  </si>
  <si>
    <t>http://www.cmpedu.com/books/book/2064738.htm</t>
  </si>
  <si>
    <t>77499</t>
  </si>
  <si>
    <t>田明 闫钰锋</t>
  </si>
  <si>
    <t>978-7-111-77499-0</t>
  </si>
  <si>
    <t>http://www.cmpedu.com/books/book/5609330.htm</t>
  </si>
  <si>
    <t>特种加工（第7版）</t>
  </si>
  <si>
    <t>67986</t>
  </si>
  <si>
    <t>白基成 刘晋春 郭永丰 杨晓冬</t>
  </si>
  <si>
    <t>电子课件、习题解答、精品课程、教案大纲</t>
  </si>
  <si>
    <t>本书特色：
★本书主要阐述电火花加工，电火花线切割加工，典型难加工零件的特种加工，微细加工、精微机械加工及精微特种加工，纳米技术和纳米加工等特种加工方法的基本原理、基本设备、基本工艺规律、主要特点和适用范围。
★每章增加了“本章教学重点”和“导入案例”，以引出问题，便于读者了解章节知识结构和重点，带着问题学习知识，提高学习的目的性和积极性
★为便于读者巩固所学知识、拓展知识内容，在每章最后，仍以植入二维码的形式，增加了“知识扩展”，并附有“思考题和习题”。</t>
  </si>
  <si>
    <t>978-7-111-67986-8</t>
  </si>
  <si>
    <t>http://www.cmpedu.com/books/book/5605229.htm</t>
  </si>
  <si>
    <t>精密与特种加工</t>
  </si>
  <si>
    <t>41957</t>
  </si>
  <si>
    <t>王贵成</t>
  </si>
  <si>
    <t>978-7-111-41957-0</t>
  </si>
  <si>
    <t>http://www.cmpedu.com/books/book/2020925.htm</t>
  </si>
  <si>
    <t>精密与特种加工技术</t>
  </si>
  <si>
    <t>12108</t>
  </si>
  <si>
    <t>7-111-12108-2</t>
  </si>
  <si>
    <t>http://www.cmpedu.com/books/book/2063705.htm</t>
  </si>
  <si>
    <t>切削用量简明手册（第3版）</t>
  </si>
  <si>
    <t>03846</t>
  </si>
  <si>
    <t>艾兴 肖诗纲</t>
  </si>
  <si>
    <t>7-111-03846-0</t>
  </si>
  <si>
    <t>http://www.cmpedu.com/books/book/2063315.htm</t>
  </si>
  <si>
    <t>食品加工机械与设备（第2版）</t>
  </si>
  <si>
    <t>12521</t>
  </si>
  <si>
    <t>陈斌</t>
  </si>
  <si>
    <t>978-7-111-12521-1</t>
  </si>
  <si>
    <t>http://www.cmpedu.com/books/book/2066887.htm</t>
  </si>
  <si>
    <t>数控编程（第3版）</t>
  </si>
  <si>
    <t>37345</t>
  </si>
  <si>
    <t>李占军</t>
  </si>
  <si>
    <t>978-7-111-37345-2</t>
  </si>
  <si>
    <t>http://www.cmpedu.com/books/book/2020300.htm</t>
  </si>
  <si>
    <t>数控机床加工程序编制（第5版）</t>
  </si>
  <si>
    <t>56078</t>
  </si>
  <si>
    <t>顾京</t>
  </si>
  <si>
    <t>978-7-111-56078-4</t>
  </si>
  <si>
    <t>http://www.cmpedu.com/books/book/2062841.htm</t>
  </si>
  <si>
    <t>80237</t>
  </si>
  <si>
    <t>数控机床编程与图解操作</t>
  </si>
  <si>
    <t>卢孔宝  卢丽俊  周昌全</t>
  </si>
  <si>
    <t>978-7-111-80237-2</t>
  </si>
  <si>
    <t>http://www.cmpedu.com/books/book/5610555.htm</t>
  </si>
  <si>
    <t>数控机床与编程</t>
  </si>
  <si>
    <t>09029</t>
  </si>
  <si>
    <t>刘书华</t>
  </si>
  <si>
    <t>7-111-09029-2</t>
  </si>
  <si>
    <t>http://www.cmpedu.com/books/book/55876.htm</t>
  </si>
  <si>
    <t>数控机床与编程（第2版）</t>
  </si>
  <si>
    <t>61614</t>
  </si>
  <si>
    <t>郑堤 张建 王春海 陈廉清</t>
  </si>
  <si>
    <t>978-7-111-61614-6</t>
  </si>
  <si>
    <t>http://www.cmpedu.com/books/book/5599066.htm</t>
  </si>
  <si>
    <t>数控技术</t>
  </si>
  <si>
    <t>62560</t>
  </si>
  <si>
    <t>刘伟</t>
  </si>
  <si>
    <t>978-7-111-62560-5</t>
  </si>
  <si>
    <t>http://www.cmpedu.com/books/book/5600392.htm</t>
  </si>
  <si>
    <t>75105</t>
  </si>
  <si>
    <t>数控技术（第4版）</t>
  </si>
  <si>
    <t>朱晓春</t>
  </si>
  <si>
    <t>本书特色：
★着重叙述了数控编程的基础及方法、计算机数控装置、数控装置的轨迹控制原理、数控机床的伺服系统等方面的内容,同时还叙述了数控技术的基本概念、以及数控技术的发展等。
★本书重点突出,内容全面,注重理论联系实际,各章既有联系,又有一定的独立性。
★每章末均附有思考题与习题。</t>
  </si>
  <si>
    <t>978-7-111-75105-2</t>
  </si>
  <si>
    <t>http://www.cmpedu.com/books/book/5607860.htm</t>
  </si>
  <si>
    <t>数控技术（第2版）</t>
  </si>
  <si>
    <t>31480</t>
  </si>
  <si>
    <t>龚仲华</t>
  </si>
  <si>
    <t>978-7-111-31480-6</t>
  </si>
  <si>
    <t>http://www.cmpedu.com/books/book/64354.htm</t>
  </si>
  <si>
    <t>数控技术（第3版）</t>
  </si>
  <si>
    <t>72586</t>
  </si>
  <si>
    <t>王永青 刘海波 杨有君</t>
  </si>
  <si>
    <t>978-7-111-72586-2</t>
  </si>
  <si>
    <t>http://www.cmpedu.com/books/book/5606908.htm</t>
  </si>
  <si>
    <t>五轴数控加工技术实战</t>
  </si>
  <si>
    <t>73800</t>
  </si>
  <si>
    <t>邓君 黄辉宇</t>
  </si>
  <si>
    <t>978-7-111-73800-8</t>
  </si>
  <si>
    <t>http://www.cmpedu.com/books/book/5607237.htm</t>
  </si>
  <si>
    <t>77680</t>
  </si>
  <si>
    <t>智能数控加工技术</t>
  </si>
  <si>
    <t>王志明</t>
  </si>
  <si>
    <t>PPT课件、教学视频、实验指导书、习题答案</t>
  </si>
  <si>
    <t>978-7-111-77680-2</t>
  </si>
  <si>
    <t>http://www.cmpedu.com/books/book/5609412.htm</t>
  </si>
  <si>
    <t>数控加工技术</t>
  </si>
  <si>
    <t>59318</t>
  </si>
  <si>
    <t>李东君</t>
  </si>
  <si>
    <t>978-7-111-59318-8</t>
  </si>
  <si>
    <t>http://www.cmpedu.com/books/book/2067081.htm</t>
  </si>
  <si>
    <t>52484</t>
  </si>
  <si>
    <t>葛新锋</t>
  </si>
  <si>
    <t>978-7-111-52484-7</t>
  </si>
  <si>
    <t>http://www.cmpedu.com/books/book/2052014.htm</t>
  </si>
  <si>
    <t>数控加工技术（第2版）</t>
  </si>
  <si>
    <t>47308</t>
  </si>
  <si>
    <t>王令其</t>
  </si>
  <si>
    <t>978-7-111-47308-4</t>
  </si>
  <si>
    <t>http://www.cmpedu.com/books/book/2035820.htm</t>
  </si>
  <si>
    <r>
      <rPr>
        <sz val="11"/>
        <color indexed="8"/>
        <rFont val="宋体"/>
        <charset val="134"/>
      </rPr>
      <t>数控加工技术（</t>
    </r>
    <r>
      <rPr>
        <sz val="11"/>
        <color theme="1"/>
        <rFont val="宋体"/>
        <charset val="134"/>
      </rPr>
      <t>3D</t>
    </r>
    <r>
      <rPr>
        <sz val="11"/>
        <color indexed="8"/>
        <rFont val="宋体"/>
        <charset val="134"/>
      </rPr>
      <t>版）</t>
    </r>
  </si>
  <si>
    <t>64974</t>
  </si>
  <si>
    <t>王全景 刘贵杰 张秀红等编著</t>
  </si>
  <si>
    <t>3D资源APP</t>
  </si>
  <si>
    <t>本书特色：
★“十三五”国家重点出版物规划项目
★双色印刷，外观精美，质量上乘。
★传统工艺与先进工艺的比例恰当。
★注重学生创新能力、工程意识、工程动手能力的训练。
★虚拟现实（VR）技术与增强现实（AR）技术支持。</t>
  </si>
  <si>
    <t>978-7-111-64974-8</t>
  </si>
  <si>
    <t>http://www.cmpedu.com/books/book/5602492.htm</t>
  </si>
  <si>
    <t>数控加工工艺</t>
  </si>
  <si>
    <t>73671</t>
  </si>
  <si>
    <t>978-7-111-73671-4</t>
  </si>
  <si>
    <t>http://www.cmpedu.com/books/book/5607211.htm</t>
  </si>
  <si>
    <t>79579</t>
  </si>
  <si>
    <t>数控加工工艺与编程习题集</t>
  </si>
  <si>
    <t>朱秀荣  刘圳波  田梅</t>
  </si>
  <si>
    <t>978-7-111-79579-7</t>
  </si>
  <si>
    <t>http://www.cmpedu.com/books/book/5610086.htm</t>
  </si>
  <si>
    <t>数控加工编程与实践</t>
  </si>
  <si>
    <t>75872</t>
  </si>
  <si>
    <t>周利平</t>
  </si>
  <si>
    <t>978-7-111-75872-3</t>
  </si>
  <si>
    <t>http://www.cmpedu.com/books/book/5608444.htm</t>
  </si>
  <si>
    <t>数控原理与系统</t>
  </si>
  <si>
    <t>14603</t>
  </si>
  <si>
    <t>汪木兰</t>
  </si>
  <si>
    <t>7-111-14603-4</t>
  </si>
  <si>
    <t>http://www.cmpedu.com/books/book/2063407.htm</t>
  </si>
  <si>
    <t>数控系统综合实践</t>
  </si>
  <si>
    <t>67933</t>
  </si>
  <si>
    <t>曹锦江</t>
  </si>
  <si>
    <t>978-7-111-67933-2</t>
  </si>
  <si>
    <t>http://www.cmpedu.com/books/book/5604584.htm</t>
  </si>
  <si>
    <t>柔性制造技术</t>
  </si>
  <si>
    <t>41360</t>
  </si>
  <si>
    <t>沈向东</t>
  </si>
  <si>
    <t>978-7-111-41360-8</t>
  </si>
  <si>
    <t>http://www.cmpedu.com/books/book/5519859.htm</t>
  </si>
  <si>
    <t>72329</t>
  </si>
  <si>
    <t>激光先进制造技术</t>
  </si>
  <si>
    <t>鲁金忠</t>
  </si>
  <si>
    <t>978-7-111-72329-5</t>
  </si>
  <si>
    <t>http://www.cmpedu.com/books/book/5606979.htm</t>
  </si>
  <si>
    <t>75445</t>
  </si>
  <si>
    <t>先进制造技术</t>
  </si>
  <si>
    <t>郭江</t>
  </si>
  <si>
    <t>978-7-111-75445-9</t>
  </si>
  <si>
    <t>http://www.cmpedu.com/books/book/5608169.htm</t>
  </si>
  <si>
    <t>先进制造技术（英汉对照）</t>
  </si>
  <si>
    <t>69623</t>
  </si>
  <si>
    <t>任小中 薛玉君 钟相强</t>
  </si>
  <si>
    <t>978-7-111-69623-0</t>
  </si>
  <si>
    <t>http://www.cmpedu.com/books/book/5605379.htm</t>
  </si>
  <si>
    <t>先进制造技术（第3版）</t>
  </si>
  <si>
    <t>64888</t>
  </si>
  <si>
    <t>王隆太 编著</t>
  </si>
  <si>
    <t>本书特色：
★各章节根据最新技术发展进行内容的补充或替代。
★尽可能应用具体实例，讲清每项技术是什么，用于解决什么问题以及所涉及的关键技术。
★力求准确、通顺、简练、易懂，避免概念堆积、术语罗列，要求可读性好，便于自学。</t>
  </si>
  <si>
    <t>978-7-111-64888-8</t>
  </si>
  <si>
    <t>http://www.cmpedu.com/books/book/5602164.htm</t>
  </si>
  <si>
    <t>75086</t>
  </si>
  <si>
    <t>王磊</t>
  </si>
  <si>
    <t>978-7-111-75086-4</t>
  </si>
  <si>
    <t>http://www.cmpedu.com/books/book/5607936.htm</t>
  </si>
  <si>
    <t>08198</t>
  </si>
  <si>
    <t>盛晓敏 邓朝辉</t>
  </si>
  <si>
    <t>7-111-08198-6</t>
  </si>
  <si>
    <t>http://www.cmpedu.com/books/book/169056.htm</t>
  </si>
  <si>
    <t>先进制造加工技术</t>
  </si>
  <si>
    <t>74069</t>
  </si>
  <si>
    <t>邹平 张耀满</t>
  </si>
  <si>
    <t>978-7-111-74069-8</t>
  </si>
  <si>
    <t>http://www.cmpedu.com/books/book/5607495.htm</t>
  </si>
  <si>
    <t>80220</t>
  </si>
  <si>
    <t>机械制造自动化技术（第5版）</t>
  </si>
  <si>
    <t>朱兴龙  苑明海  周骥平</t>
  </si>
  <si>
    <t>978-7-111-80220-4</t>
  </si>
  <si>
    <t>http://www.cmpedu.com/books/book/5610701.htm</t>
  </si>
  <si>
    <t>79933</t>
  </si>
  <si>
    <t>自动化制造系统 （第5版）</t>
  </si>
  <si>
    <t>曹华军   张根保</t>
  </si>
  <si>
    <t>978-7-111-79933-7</t>
  </si>
  <si>
    <t>http://www.cmpedu.com/books/book/5610580.htm</t>
  </si>
  <si>
    <t>机电液系统建模与仿真</t>
  </si>
  <si>
    <t>71988</t>
  </si>
  <si>
    <t>李晓田</t>
  </si>
  <si>
    <t>978-7-111-71988-5</t>
  </si>
  <si>
    <t>http://www.cmpedu.com/books/book/5606436.htm</t>
  </si>
  <si>
    <t>制造系统建模与仿真（第3版）</t>
  </si>
  <si>
    <t>62084</t>
  </si>
  <si>
    <t>苏春 编著</t>
  </si>
  <si>
    <t>978-7-111-62084-6</t>
  </si>
  <si>
    <t>http://www.cmpedu.com/books/book/5600293.htm</t>
  </si>
  <si>
    <t>机床数控化改造技术（第2版）</t>
  </si>
  <si>
    <t>41180</t>
  </si>
  <si>
    <t>罗永顺</t>
  </si>
  <si>
    <t>978-7-111-41180-2</t>
  </si>
  <si>
    <t>http://www.cmpedu.com/books/book/2022662.htm</t>
  </si>
  <si>
    <t>摩擦学简明教程</t>
  </si>
  <si>
    <t>71760</t>
  </si>
  <si>
    <t>林福严</t>
  </si>
  <si>
    <t>978-7-111-71760-7</t>
  </si>
  <si>
    <t>http://www.cmpedu.com/books/book/5606435.htm</t>
  </si>
  <si>
    <t>摩擦磨损与润滑</t>
  </si>
  <si>
    <t>36996</t>
  </si>
  <si>
    <t>侯文英</t>
  </si>
  <si>
    <t>978-7-111-36996-7</t>
  </si>
  <si>
    <t>http://www.cmpedu.com/books/book/2015000.htm</t>
  </si>
  <si>
    <t>本科教材&gt;工学门类&gt;机械类&gt;机械电子工程</t>
  </si>
  <si>
    <t>79076</t>
  </si>
  <si>
    <t>机电传动控制</t>
  </si>
  <si>
    <t>齐铂金 杨明轩 刘艳强 等</t>
  </si>
  <si>
    <t>978-7-111-79076-1</t>
  </si>
  <si>
    <t>http://www.cmpedu.com/books/book/5609915.htm</t>
  </si>
  <si>
    <t>74650</t>
  </si>
  <si>
    <t>机电传动控制（第3版）</t>
  </si>
  <si>
    <t>凌永成</t>
  </si>
  <si>
    <t>电子课件、大纲、习题答案 模拟试卷、视频、实验指导</t>
  </si>
  <si>
    <t>978-7-111-74650-8</t>
  </si>
  <si>
    <t>http://www.cmpedu.com/books/book/5607755.htm</t>
  </si>
  <si>
    <t>机电传动控制（第2版）</t>
  </si>
  <si>
    <t>50168</t>
  </si>
  <si>
    <t>张志义</t>
  </si>
  <si>
    <t>978-7-111-50168-8</t>
  </si>
  <si>
    <t>http://www.cmpedu.com/books/book/2047152.htm</t>
  </si>
  <si>
    <t>63972</t>
  </si>
  <si>
    <t>芮延年 闻邦椿</t>
  </si>
  <si>
    <t>978-7-111-63972-5</t>
  </si>
  <si>
    <t>http://www.cmpedu.com/books/book/5601876.htm</t>
  </si>
  <si>
    <t>机电传动与运动控制</t>
  </si>
  <si>
    <t>40888</t>
  </si>
  <si>
    <t>范国伟</t>
  </si>
  <si>
    <t>978-7-111-40888-8</t>
  </si>
  <si>
    <t>http://www.cmpedu.com/books/book/2020001.htm</t>
  </si>
  <si>
    <t>机电控制工程（双语教材）</t>
  </si>
  <si>
    <t>69335</t>
  </si>
  <si>
    <t>戴敏 曾励</t>
  </si>
  <si>
    <t>978-7-111-69335-2</t>
  </si>
  <si>
    <t>http://www.cmpedu.com/books/book/5605277.htm</t>
  </si>
  <si>
    <t>79679</t>
  </si>
  <si>
    <t>机电控制工程基础</t>
  </si>
  <si>
    <t>徐晓惠</t>
  </si>
  <si>
    <t>978-7-111-79679-4</t>
  </si>
  <si>
    <t>http://www.cmpedu.com/books/book/5610514.htm</t>
  </si>
  <si>
    <t>机电控制工程基础（第2版）</t>
  </si>
  <si>
    <t>64387</t>
  </si>
  <si>
    <t>978-7-111-64387-6</t>
  </si>
  <si>
    <t>http://www.cmpedu.com/books/book/5602131.htm</t>
  </si>
  <si>
    <t>机电控制技术基础及创新实践</t>
  </si>
  <si>
    <t>67319</t>
  </si>
  <si>
    <t>袁明新 江亚峰</t>
  </si>
  <si>
    <t>电子课件、教学视频、教学大纲、制作文件</t>
  </si>
  <si>
    <t>978-7-111-67319-4</t>
  </si>
  <si>
    <t>http://www.cmpedu.com/books/book/5604247.htm</t>
  </si>
  <si>
    <t>机电系统动态仿真--基于MATLAB/Simulink（第3版）</t>
  </si>
  <si>
    <t>61449</t>
  </si>
  <si>
    <t>陈新元</t>
  </si>
  <si>
    <t>978-7-111-61449-4</t>
  </si>
  <si>
    <t>http://www.cmpedu.com/books/book/5545384.htm</t>
  </si>
  <si>
    <t>机械电气控制及自动化</t>
  </si>
  <si>
    <t>46513</t>
  </si>
  <si>
    <t>江桂云</t>
  </si>
  <si>
    <t>978-7-111-46513-3</t>
  </si>
  <si>
    <t>http://www.cmpedu.com/books/book/2033225.htm</t>
  </si>
  <si>
    <t>机电系统设计</t>
  </si>
  <si>
    <t>70161</t>
  </si>
  <si>
    <t>薛龙 王伟 曹莹瑜 等</t>
  </si>
  <si>
    <t>978-7-111-70161-3</t>
  </si>
  <si>
    <t>http://www.cmpedu.com/books/book/5605933.htm</t>
  </si>
  <si>
    <t>14270</t>
  </si>
  <si>
    <t>赵先仲</t>
  </si>
  <si>
    <t>7-111-14270-5</t>
  </si>
  <si>
    <t>http://www.cmpedu.com/books/book/56315.htm</t>
  </si>
  <si>
    <t>78817</t>
  </si>
  <si>
    <t>机电系统计算机控制</t>
  </si>
  <si>
    <t>978-7-111-78817-1</t>
  </si>
  <si>
    <t>http://www.cmpedu.com/books/book/5609859.htm</t>
  </si>
  <si>
    <t>机电一体化技术及应用</t>
  </si>
  <si>
    <t>71282</t>
  </si>
  <si>
    <t>王丰 王志军 王鑫阁 杨杰 贺静  编著</t>
  </si>
  <si>
    <t>978-7-111-71282-4</t>
  </si>
  <si>
    <t>http://www.cmpedu.com/books/book/5606156.htm</t>
  </si>
  <si>
    <t>74585</t>
  </si>
  <si>
    <t>机电一体化技术与应用</t>
  </si>
  <si>
    <t>齐龙 傅隆生</t>
  </si>
  <si>
    <t>二维码、动画、微课、视频</t>
  </si>
  <si>
    <t>978-7-111-74585-3</t>
  </si>
  <si>
    <t>http://www.cmpedu.com/books/book/5607910.htm</t>
  </si>
  <si>
    <t>75728</t>
  </si>
  <si>
    <t>机电一体化技术（第2版）</t>
  </si>
  <si>
    <t>郭文松 刘媛媛</t>
  </si>
  <si>
    <t>电子课件、大纲、教案、习题答案、试卷答案评分标准</t>
  </si>
  <si>
    <t>978-7-111-75728-3</t>
  </si>
  <si>
    <t>http://www.cmpedu.com/books/book/5608214.htm</t>
  </si>
  <si>
    <t>73779</t>
  </si>
  <si>
    <t>刘宏新</t>
  </si>
  <si>
    <t>978-7-111-73779-7</t>
  </si>
  <si>
    <t>http://www.cmpedu.com/books/book/5607138.htm</t>
  </si>
  <si>
    <t>机电一体化技术与系统（第2版）</t>
  </si>
  <si>
    <t>64759</t>
  </si>
  <si>
    <t>哈尔滨工业大学 梁景凯 盖玉先</t>
  </si>
  <si>
    <t>978-7-111-64759-1</t>
  </si>
  <si>
    <t>http://www.cmpedu.com/books/book/5602126.htm</t>
  </si>
  <si>
    <t>78421</t>
  </si>
  <si>
    <t>机电一体化概论（第2版）</t>
  </si>
  <si>
    <t>于爱兵 马廉洁 李雪梅</t>
  </si>
  <si>
    <t>978-7-111-78421-0</t>
  </si>
  <si>
    <t>http://www.cmpedu.com/books/book/5609604.htm</t>
  </si>
  <si>
    <t>机电一体化设计基础</t>
  </si>
  <si>
    <t>05608</t>
  </si>
  <si>
    <t>郑堤 唐可洪</t>
  </si>
  <si>
    <t>7-111-05608-6</t>
  </si>
  <si>
    <t>http://www.cmpedu.com/books/book/2066664.htm</t>
  </si>
  <si>
    <t>机电一体化系统设计（第2版）</t>
  </si>
  <si>
    <t>67200</t>
  </si>
  <si>
    <t>姜培刚</t>
  </si>
  <si>
    <t>电子课件、教案大纲、试题试卷</t>
  </si>
  <si>
    <t>978-7-111-67200-5</t>
  </si>
  <si>
    <t>http://www.cmpedu.com/books/book/5604830.htm</t>
  </si>
  <si>
    <t>机电一体化系统设计课程设计指导书（第2版）</t>
  </si>
  <si>
    <t>62641</t>
  </si>
  <si>
    <t>王玉琳 尹志强</t>
  </si>
  <si>
    <t>教案大纲、教学参考资料、视频资源</t>
  </si>
  <si>
    <t>978-7-111-62641-1</t>
  </si>
  <si>
    <t>http://www.cmpedu.com/books/book/5600676.htm</t>
  </si>
  <si>
    <t>机电一体化专业英语</t>
  </si>
  <si>
    <t>26869</t>
  </si>
  <si>
    <t>宋主民</t>
  </si>
  <si>
    <t>978-7-111-26869-7</t>
  </si>
  <si>
    <t>http://www.cmpedu.com/books/book/60036.htm</t>
  </si>
  <si>
    <t>机械电气专业英语</t>
  </si>
  <si>
    <t>27004</t>
  </si>
  <si>
    <t>刘瑛 王侃</t>
  </si>
  <si>
    <t>音频资料、课后习题参考答案、补充阅读材料及书中所有图稿</t>
  </si>
  <si>
    <t>978-7-111-27004-1</t>
  </si>
  <si>
    <t>http://www.cmpedu.com/books/book/60007.htm</t>
  </si>
  <si>
    <t>本科教材&gt;工学门类&gt;机械类&gt;智能制造</t>
  </si>
  <si>
    <t>智能科学与技术导论</t>
  </si>
  <si>
    <t>67994</t>
  </si>
  <si>
    <t>朱珍</t>
  </si>
  <si>
    <t>978-7-111-67994-3</t>
  </si>
  <si>
    <t>http://www.cmpedu.com/books/book/5604594.htm</t>
  </si>
  <si>
    <t>制造业人工智能系统概论</t>
  </si>
  <si>
    <t>71390</t>
  </si>
  <si>
    <t>张青雷</t>
  </si>
  <si>
    <t>978-7-111-71390-6</t>
  </si>
  <si>
    <t>http://www.cmpedu.com/books/book/5606173.htm</t>
  </si>
  <si>
    <t>智能制造概论</t>
  </si>
  <si>
    <t>67487</t>
  </si>
  <si>
    <t>李琼砚 路敦民 程朋乐</t>
  </si>
  <si>
    <t>978-7-111-67487-0</t>
  </si>
  <si>
    <t>http://www.cmpedu.com/books/book/5604325.htm</t>
  </si>
  <si>
    <t>智能制造导论</t>
  </si>
  <si>
    <t>62089</t>
  </si>
  <si>
    <t>李晓雪 刘怀兰 惠恩明</t>
  </si>
  <si>
    <t>本书特色：
★“十三五”国家重点出版物出版规划项目
★ 全书内容精练，采用双色印刷，图片精美。
★ 提供电子课件。</t>
  </si>
  <si>
    <t>978-7-111-62089-1</t>
  </si>
  <si>
    <t>http://www.cmpedu.com/books/book/5600279.htm</t>
  </si>
  <si>
    <t>67197</t>
  </si>
  <si>
    <t>陈明 张光新 向宏</t>
  </si>
  <si>
    <t>本书特色：
★“十三五”国家重点出版物出版规划项目
★内容体系完整。涵盖了智能制造的整体架构、新技术、新模式与实践案例，对新一代人工智能、工业大数据、物联网、云计算等新技术进行了阐述。
★技术先进。能为读者提供智能制造发展现状与未来，发展方向的参考。
★与工程紧密结合。书中包含大量来自国、内外知名企业的实践案例，例如通用电气、宝钢、西门子、大众等，力争做到理论与工程实践的紧密结合，使读者能理解智能制造技术的落地实施方法。</t>
  </si>
  <si>
    <t>978-7-111-67197-8</t>
  </si>
  <si>
    <t>http://www.cmpedu.com/books/book/5604264.htm</t>
  </si>
  <si>
    <t>68149</t>
  </si>
  <si>
    <t>刘强</t>
  </si>
  <si>
    <t>978-7-111-68149-6</t>
  </si>
  <si>
    <t>http://www.cmpedu.com/books/book/5604738.htm</t>
  </si>
  <si>
    <t>76796</t>
  </si>
  <si>
    <t>杨善林 梁昌勇 任明仑 焦建玲</t>
  </si>
  <si>
    <t>978-7-111-76796-1</t>
  </si>
  <si>
    <t>http://www.cmpedu.com/books/book/5608911.htm</t>
  </si>
  <si>
    <t>76645</t>
  </si>
  <si>
    <t>陈明  张光新  谢楠</t>
  </si>
  <si>
    <t>PPT课件、二维码、课程视频、知识图谱</t>
  </si>
  <si>
    <t>978-7-111-76645-2</t>
  </si>
  <si>
    <t>http://www.cmpedu.com/books/book/5608634.htm</t>
  </si>
  <si>
    <t>76810</t>
  </si>
  <si>
    <t>知识工程及应用</t>
  </si>
  <si>
    <t>刘雪梅</t>
  </si>
  <si>
    <t>978-7-111-76810-4</t>
  </si>
  <si>
    <t>http://www.cmpedu.com/books/book/5609344.htm</t>
  </si>
  <si>
    <t>77779</t>
  </si>
  <si>
    <t>智能制造技术</t>
  </si>
  <si>
    <t>978-7-111-77779-3</t>
  </si>
  <si>
    <t>http://www.cmpedu.com/books/book/5609183.htm</t>
  </si>
  <si>
    <t>78017</t>
  </si>
  <si>
    <t>智能制造技术基础（第2版）</t>
  </si>
  <si>
    <t>葛英飞</t>
  </si>
  <si>
    <t>978-7-111-78017-5</t>
  </si>
  <si>
    <t>http://www.cmpedu.com/books/book/5609322.htm</t>
  </si>
  <si>
    <t>77678</t>
  </si>
  <si>
    <t>智能制造技术实践</t>
  </si>
  <si>
    <t>宗小峰 石莹</t>
  </si>
  <si>
    <t>978-7-111-77678-9</t>
  </si>
  <si>
    <t>http://www.cmpedu.com/books/book/5610053.htm</t>
  </si>
  <si>
    <t>76764</t>
  </si>
  <si>
    <t>智能制造技术基础</t>
  </si>
  <si>
    <t>陈红梅</t>
  </si>
  <si>
    <t>新形态教材、二维码</t>
  </si>
  <si>
    <t>978-7-111-76764-0</t>
  </si>
  <si>
    <t>http://www.cmpedu.com/books/book/5608694.htm</t>
  </si>
  <si>
    <t>智能制造基础项目教程</t>
  </si>
  <si>
    <t>68311</t>
  </si>
  <si>
    <t>李晶 徐学武</t>
  </si>
  <si>
    <t>978-7-111-68311-7</t>
  </si>
  <si>
    <t>http://www.cmpedu.com/books/book/5604763.htm</t>
  </si>
  <si>
    <t>77679</t>
  </si>
  <si>
    <t>智能制造工程基础</t>
  </si>
  <si>
    <t>阎艳 王儒</t>
  </si>
  <si>
    <t>PPT课件、视频、教学大纲、习题答案</t>
  </si>
  <si>
    <t>978-7-111-77679-6</t>
  </si>
  <si>
    <t>http://www.cmpedu.com/books/book/5609208.htm</t>
  </si>
  <si>
    <t>77637</t>
  </si>
  <si>
    <t>智能制造实践训练</t>
  </si>
  <si>
    <t>朱华炳 梁延德</t>
  </si>
  <si>
    <t>教学课件、实验、导学视频</t>
  </si>
  <si>
    <t>978-7-111-77637-6</t>
  </si>
  <si>
    <t>http://www.cmpedu.com/books/book/5609422.htm</t>
  </si>
  <si>
    <t>77667</t>
  </si>
  <si>
    <t>面向智能制造与服务的项目式学习方法</t>
  </si>
  <si>
    <t>[日]川田诚一 王峰 佘锦华 杨晓楠</t>
  </si>
  <si>
    <t>电子课件、教学大纲、核心课程教学视频、实践项目案例</t>
  </si>
  <si>
    <t>978-7-111-77667-3</t>
  </si>
  <si>
    <t>http://www.cmpedu.com/books/book/5609076.htm</t>
  </si>
  <si>
    <t>智能制造业新模式新业态</t>
  </si>
  <si>
    <t>76745</t>
  </si>
  <si>
    <t>于颖 刘丽兰</t>
  </si>
  <si>
    <t>978-7-111-76745-9</t>
  </si>
  <si>
    <t>http://www.cmpedu.com/books/book/5608633.htm</t>
  </si>
  <si>
    <t>77553</t>
  </si>
  <si>
    <t>智能制造信息平台技术</t>
  </si>
  <si>
    <t>蒋翠清 曹杰 胡小建 杨善林</t>
  </si>
  <si>
    <t>978-7-111-77553-9</t>
  </si>
  <si>
    <t>http://www.cmpedu.com/books/book/5609118.htm</t>
  </si>
  <si>
    <t>76824</t>
  </si>
  <si>
    <t>智能制造系统设计与运行控制</t>
  </si>
  <si>
    <t>胡耀光</t>
  </si>
  <si>
    <t>978-7-111-76824-1</t>
  </si>
  <si>
    <t>http://www.cmpedu.com/books/book/5608624.htm</t>
  </si>
  <si>
    <t>76798</t>
  </si>
  <si>
    <t>智能制造的系统工程技术</t>
  </si>
  <si>
    <t>郑力</t>
  </si>
  <si>
    <t>978-7-111-76798-5</t>
  </si>
  <si>
    <t>http://www.cmpedu.com/books/book/5608923.htm</t>
  </si>
  <si>
    <t>78743</t>
  </si>
  <si>
    <t>智能制造系统感知分析与决策（第2版）</t>
  </si>
  <si>
    <t>胡耀光 刘欣 杨晓楠</t>
  </si>
  <si>
    <t>教学课件、教学视频、项目单元、源代码</t>
  </si>
  <si>
    <t>978-7-111-78743-3</t>
  </si>
  <si>
    <t>http://www.cmpedu.com/books/book/5609475.htm</t>
  </si>
  <si>
    <t>77633</t>
  </si>
  <si>
    <t>智能机电系统设计与开发</t>
  </si>
  <si>
    <t>郝娟 付铁</t>
  </si>
  <si>
    <t>PPT课件、教学视频、教学大纲、源代码</t>
  </si>
  <si>
    <t>978-7-111-77633-8</t>
  </si>
  <si>
    <t>http://www.cmpedu.com/books/book/5609200.htm</t>
  </si>
  <si>
    <t>78539</t>
  </si>
  <si>
    <t>智能制造系统：计划与控制</t>
  </si>
  <si>
    <t>阮殿波</t>
  </si>
  <si>
    <t>978-7-111-78539-2</t>
  </si>
  <si>
    <t>http://www.cmpedu.com/books/book/5609578.htm</t>
  </si>
  <si>
    <t>智能集成制造系统</t>
  </si>
  <si>
    <t>76884</t>
  </si>
  <si>
    <t>王军利 白海清</t>
  </si>
  <si>
    <t>978-7-111-76884-5</t>
  </si>
  <si>
    <t>http://www.cmpedu.com/books/book/5608758.htm</t>
  </si>
  <si>
    <t>80189</t>
  </si>
  <si>
    <t>智能制造技术与数字化工厂</t>
  </si>
  <si>
    <t>刘春平</t>
  </si>
  <si>
    <t>978-7-111-80189-4</t>
  </si>
  <si>
    <t>http://www.cmpedu.com/books/book/5610767.htm</t>
  </si>
  <si>
    <t>77660</t>
  </si>
  <si>
    <t>流程型制造智能工厂设计与运行：制造循环工业系统</t>
  </si>
  <si>
    <t>唐立新</t>
  </si>
  <si>
    <t>978-7-111-77660-4</t>
  </si>
  <si>
    <t>http://www.cmpedu.com/books/book/5609550.htm</t>
  </si>
  <si>
    <t>智能产品</t>
  </si>
  <si>
    <t>76558</t>
  </si>
  <si>
    <t>付明磊</t>
  </si>
  <si>
    <t>PPT课件、二维码、视频、知识图谱</t>
  </si>
  <si>
    <t>978-7-111-76558-5</t>
  </si>
  <si>
    <t>http://www.cmpedu.com/books/book/5608650.htm</t>
  </si>
  <si>
    <t>77654</t>
  </si>
  <si>
    <t>离散型制造智能工厂设计与运行</t>
  </si>
  <si>
    <t>刘志峰  洪军</t>
  </si>
  <si>
    <t>978-7-111-77654-3</t>
  </si>
  <si>
    <t>http://www.cmpedu.com/books/book/5609228.htm</t>
  </si>
  <si>
    <t>77134</t>
  </si>
  <si>
    <t>离散型制造智能工厂</t>
  </si>
  <si>
    <t>汤洪涛</t>
  </si>
  <si>
    <t>978-7-111-77134-0</t>
  </si>
  <si>
    <t>http://www.cmpedu.com/books/book/5608943.htm</t>
  </si>
  <si>
    <t>流程型制造智能工厂</t>
  </si>
  <si>
    <t>76909</t>
  </si>
  <si>
    <t>轩亮</t>
  </si>
  <si>
    <t>978-7-111-76909-5</t>
  </si>
  <si>
    <t>http://www.cmpedu.com/books/book/5608718.htm</t>
  </si>
  <si>
    <t>79693</t>
  </si>
  <si>
    <t>网络化协同制造——智能工厂</t>
  </si>
  <si>
    <t>朱海华 刘长春 唐敦兵</t>
  </si>
  <si>
    <t>978-7-111-79693-0</t>
  </si>
  <si>
    <t>http://www.cmpedu.com/books/book/5610142.htm</t>
  </si>
  <si>
    <t>77209</t>
  </si>
  <si>
    <t>流程工业智能制造技术理论及应用</t>
  </si>
  <si>
    <t>曹卫华 吴敏</t>
  </si>
  <si>
    <t>978-7-111-77209-5</t>
  </si>
  <si>
    <t>http://www.cmpedu.com/books/book/5608907.htm</t>
  </si>
  <si>
    <t>79612</t>
  </si>
  <si>
    <t>智能制造运营管理技术与系统</t>
  </si>
  <si>
    <r>
      <rPr>
        <sz val="11"/>
        <color rgb="FF000000"/>
        <rFont val="宋体"/>
        <charset val="134"/>
      </rPr>
      <t>张超</t>
    </r>
    <r>
      <rPr>
        <sz val="11"/>
        <color rgb="FF000000"/>
        <rFont val="宋体"/>
        <charset val="0"/>
      </rPr>
      <t xml:space="preserve">  </t>
    </r>
    <r>
      <rPr>
        <sz val="11"/>
        <color rgb="FF000000"/>
        <rFont val="宋体"/>
        <charset val="134"/>
      </rPr>
      <t>李晶</t>
    </r>
  </si>
  <si>
    <t>978-7-111-79612-1</t>
  </si>
  <si>
    <t>http://www.cmpedu.com/books/book/5610108.htm</t>
  </si>
  <si>
    <t>智能制造管理</t>
  </si>
  <si>
    <t>76129</t>
  </si>
  <si>
    <t>吴锋 张永政</t>
  </si>
  <si>
    <t>978-7-111-76129-7</t>
  </si>
  <si>
    <t>http://www.cmpedu.com/books/book/5608573.htm</t>
  </si>
  <si>
    <t>77634</t>
  </si>
  <si>
    <t>智能制造工程管理</t>
  </si>
  <si>
    <t>杨善林 陈学东 刘心报 江志斌</t>
  </si>
  <si>
    <t>978-7-111-77634-5</t>
  </si>
  <si>
    <t>http://www.cmpedu.com/books/book/5609084.htm</t>
  </si>
  <si>
    <t>77641</t>
  </si>
  <si>
    <t>智能制造大数据分析技术及应用导论</t>
  </si>
  <si>
    <t>胡文凯 丁敏 徐达 安剑奇</t>
  </si>
  <si>
    <t>PPT课件、教学大纲、习题答案、实验项目</t>
  </si>
  <si>
    <t>978-7-111-77641-3</t>
  </si>
  <si>
    <t>http://www.cmpedu.com/books/book/5609179.htm</t>
  </si>
  <si>
    <t>智能设计方法</t>
  </si>
  <si>
    <t>76795</t>
  </si>
  <si>
    <t>张俊 杨富富</t>
  </si>
  <si>
    <t>978-7-111-76795-4</t>
  </si>
  <si>
    <t>http://www.cmpedu.com/books/book/5608755.htm</t>
  </si>
  <si>
    <t>77674</t>
  </si>
  <si>
    <t>智能加工装备设计</t>
  </si>
  <si>
    <t>卢继平 孟凡武</t>
  </si>
  <si>
    <t>有电子课件、教学视频、教学大纲、习题答案</t>
  </si>
  <si>
    <t>978-7-111-77674-1</t>
  </si>
  <si>
    <t>http://www.cmpedu.com/books/book/5609262.htm</t>
  </si>
  <si>
    <t>智能制造装备设计与故障诊断</t>
  </si>
  <si>
    <t>67235</t>
  </si>
  <si>
    <t>张鹏 冯淼 张涛然 唐荣龙</t>
  </si>
  <si>
    <t>978-7-111-67235-7</t>
  </si>
  <si>
    <t>http://www.cmpedu.com/books/book/5603730.htm</t>
  </si>
  <si>
    <t>智能装备设计生产与运维</t>
  </si>
  <si>
    <t>77062</t>
  </si>
  <si>
    <t>訾斌 谭建荣</t>
  </si>
  <si>
    <t>978-7-111-77062-6</t>
  </si>
  <si>
    <t>http://www.cmpedu.com/books/book/5609017.htm</t>
  </si>
  <si>
    <t>智能制造装备创新设计</t>
  </si>
  <si>
    <t>72862</t>
  </si>
  <si>
    <t>刘树青</t>
  </si>
  <si>
    <t>978-7-111-72862-7</t>
  </si>
  <si>
    <t>http://www.cmpedu.com/books/book/5606837.htm</t>
  </si>
  <si>
    <t>智能制造加工技术</t>
  </si>
  <si>
    <t>67257</t>
  </si>
  <si>
    <t>陈龙灿 彭全 张钰柱 陈才</t>
  </si>
  <si>
    <t>978-7-111-67257-9</t>
  </si>
  <si>
    <t>http://www.cmpedu.com/books/book/5604221.htm</t>
  </si>
  <si>
    <t>智能制造工艺技术</t>
  </si>
  <si>
    <t>76797</t>
  </si>
  <si>
    <t>黄卫东</t>
  </si>
  <si>
    <t>978-7-111-76797-8</t>
  </si>
  <si>
    <t>http://www.cmpedu.com/books/book/5608757.htm</t>
  </si>
  <si>
    <t>75612</t>
  </si>
  <si>
    <t>智能制造工艺基础</t>
  </si>
  <si>
    <t>张为民</t>
  </si>
  <si>
    <t>978-7-111-75612-5</t>
  </si>
  <si>
    <t>http://www.cmpedu.com/books/book/5608424.htm</t>
  </si>
  <si>
    <t>74199</t>
  </si>
  <si>
    <t>智能制造系统基础</t>
  </si>
  <si>
    <r>
      <rPr>
        <sz val="11"/>
        <color rgb="FF000000"/>
        <rFont val="宋体"/>
        <charset val="134"/>
      </rPr>
      <t>李鸿儒</t>
    </r>
    <r>
      <rPr>
        <sz val="11"/>
        <color rgb="FF000000"/>
        <rFont val="宋体"/>
        <charset val="0"/>
      </rPr>
      <t xml:space="preserve"> </t>
    </r>
    <r>
      <rPr>
        <sz val="11"/>
        <color rgb="FF000000"/>
        <rFont val="宋体"/>
        <charset val="134"/>
      </rPr>
      <t>庞哈利</t>
    </r>
    <r>
      <rPr>
        <sz val="11"/>
        <color rgb="FF000000"/>
        <rFont val="宋体"/>
        <charset val="0"/>
      </rPr>
      <t xml:space="preserve"> </t>
    </r>
    <r>
      <rPr>
        <sz val="11"/>
        <color rgb="FF000000"/>
        <rFont val="宋体"/>
        <charset val="134"/>
      </rPr>
      <t>等编著</t>
    </r>
  </si>
  <si>
    <t>电子课件、知识图谱、思维导图、拓展阅读、教案</t>
  </si>
  <si>
    <t>978-7-111-74199-2</t>
  </si>
  <si>
    <t>http://www.cmpedu.com/books/book/5607574.htm</t>
  </si>
  <si>
    <t>智能检测工程</t>
  </si>
  <si>
    <t>72368</t>
  </si>
  <si>
    <t>喻彩丽</t>
  </si>
  <si>
    <t>978-7-111-72368-4</t>
  </si>
  <si>
    <t>http://www.cmpedu.com/books/book/5606634.htm</t>
  </si>
  <si>
    <t>智能物联制造系统与决策</t>
  </si>
  <si>
    <t>60655</t>
  </si>
  <si>
    <t>张映锋</t>
  </si>
  <si>
    <t>978-7-111-60655-0</t>
  </si>
  <si>
    <t>http://www.cmpedu.com/books/book/5522693.htm</t>
  </si>
  <si>
    <t>智能决策技术及应用</t>
  </si>
  <si>
    <t>70720</t>
  </si>
  <si>
    <t>刘丽兰 高增桂 蔡红霞</t>
  </si>
  <si>
    <t>978-7-111-70720-2</t>
  </si>
  <si>
    <t>http://www.cmpedu.com/books/book/5606199.htm</t>
  </si>
  <si>
    <t>79749</t>
  </si>
  <si>
    <t>控制与智能决策系统仿真实践教程</t>
  </si>
  <si>
    <t>林峰 周春艳 韩涛</t>
  </si>
  <si>
    <t>978-7-111-79749-4</t>
  </si>
  <si>
    <t>http://www.cmpedu.com/books/book/5610156.htm</t>
  </si>
  <si>
    <t>智能运维与健康管理</t>
  </si>
  <si>
    <t>61033</t>
  </si>
  <si>
    <t>陈雪峰</t>
  </si>
  <si>
    <t>978-7-111-61033-5</t>
  </si>
  <si>
    <t>http://www.cmpedu.com/books/book/5526675.htm</t>
  </si>
  <si>
    <t>79189</t>
  </si>
  <si>
    <t>数智工厂——工业企业数字化管理</t>
  </si>
  <si>
    <t>曾省忠  李林</t>
  </si>
  <si>
    <t>978-7-111-79189-8</t>
  </si>
  <si>
    <t>http://www.cmpedu.com/books/book/5610104.htm</t>
  </si>
  <si>
    <t>78041</t>
  </si>
  <si>
    <t>数字孪生技术及应用</t>
  </si>
  <si>
    <t>许德章  李公文  夏娜</t>
  </si>
  <si>
    <t>电子课件、二维码、视频资源、教学大纲、习题答案</t>
  </si>
  <si>
    <t>978-7-111-78041-0</t>
  </si>
  <si>
    <t>http://www.cmpedu.com/books/book/5609284.htm</t>
  </si>
  <si>
    <t>77007</t>
  </si>
  <si>
    <t>数字孪生技术</t>
  </si>
  <si>
    <t>任志贵 张明德</t>
  </si>
  <si>
    <r>
      <rPr>
        <sz val="11"/>
        <color rgb="FF000000"/>
        <rFont val="宋体"/>
        <charset val="134"/>
      </rPr>
      <t>战略性新兴领域</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高等教育系列教材</t>
    </r>
    <r>
      <rPr>
        <sz val="11"/>
        <color rgb="FF000000"/>
        <rFont val="宋体"/>
        <charset val="0"/>
      </rPr>
      <t>/</t>
    </r>
    <r>
      <rPr>
        <sz val="11"/>
        <color rgb="FF000000"/>
        <rFont val="宋体"/>
        <charset val="134"/>
      </rPr>
      <t>新形态教材</t>
    </r>
  </si>
  <si>
    <t>978-7-111-77007-7</t>
  </si>
  <si>
    <t>http://www.cmpedu.com/books/book/5608872.htm</t>
  </si>
  <si>
    <t>80555</t>
  </si>
  <si>
    <t>程联军</t>
  </si>
  <si>
    <t>978-7-111-80555-7</t>
  </si>
  <si>
    <t>http://www.cmpedu.com/books/book/5610699.htm</t>
  </si>
  <si>
    <t>75834</t>
  </si>
  <si>
    <t>数字孪生在智能制造中的工程实践</t>
  </si>
  <si>
    <t>李双寿 高君</t>
  </si>
  <si>
    <t>978-7-111-75834-1</t>
  </si>
  <si>
    <t>http://www.cmpedu.com/books/book/5608167.htm</t>
  </si>
  <si>
    <t>运动控制系统及应用</t>
  </si>
  <si>
    <t>72370</t>
  </si>
  <si>
    <t>孙鹏 唐冬冬</t>
  </si>
  <si>
    <t>978-7-111-72370-7</t>
  </si>
  <si>
    <t>http://www.cmpedu.com/books/book/5606928.htm</t>
  </si>
  <si>
    <t>74482</t>
  </si>
  <si>
    <t>3D打印技术原理与应用</t>
  </si>
  <si>
    <t>王晨升 黄泽园</t>
  </si>
  <si>
    <t>978-7-111-74482-5</t>
  </si>
  <si>
    <t>http://www.cmpedu.com/books/book/5607555.htm</t>
  </si>
  <si>
    <t>无人系统基础</t>
  </si>
  <si>
    <t>68543</t>
  </si>
  <si>
    <t>东北大学信息科学与工程学院 组编 杨光红 王俊生 主编</t>
  </si>
  <si>
    <t>978-7-111-68543-2</t>
  </si>
  <si>
    <t>http://www.cmpedu.com/books/book/5604770.htm</t>
  </si>
  <si>
    <t>云控制与工业VR技术</t>
  </si>
  <si>
    <t>68332</t>
  </si>
  <si>
    <t>东北大学信息科学与工程学院 组编 关守平 谭树彬 编著</t>
  </si>
  <si>
    <t>978-7-111-68332-2</t>
  </si>
  <si>
    <t>http://www.cmpedu.com/books/book/5604798.htm</t>
  </si>
  <si>
    <t>76924</t>
  </si>
  <si>
    <t>工业边缘计算</t>
  </si>
  <si>
    <t>孔宪光</t>
  </si>
  <si>
    <t>978-7-111-76924-8</t>
  </si>
  <si>
    <t>http://www.cmpedu.com/books/book/5608852.htm</t>
  </si>
  <si>
    <t>77635</t>
  </si>
  <si>
    <t>工业互联网技术</t>
  </si>
  <si>
    <t>邬贺铨 于海斌 杨善林</t>
  </si>
  <si>
    <t>978-7-111-77635-2</t>
  </si>
  <si>
    <t>http://www.cmpedu.com/books/book/5609181.htm</t>
  </si>
  <si>
    <t>79215</t>
  </si>
  <si>
    <t>工业互联网安全</t>
  </si>
  <si>
    <t>李敏波 王冲华 李景涛</t>
  </si>
  <si>
    <t>978-7-111-79215-4</t>
  </si>
  <si>
    <t>http://www.cmpedu.com/books/book/5609977.htm</t>
  </si>
  <si>
    <t>工业互联系统分析与设计</t>
  </si>
  <si>
    <t>77205</t>
  </si>
  <si>
    <t>张文安 郭方洪</t>
  </si>
  <si>
    <t>978-7-111-77205-7</t>
  </si>
  <si>
    <t>http://www.cmpedu.com/books/book/5608880.htm</t>
  </si>
  <si>
    <t>77064</t>
  </si>
  <si>
    <t>数字化网络化控制技术</t>
  </si>
  <si>
    <t>王超</t>
  </si>
  <si>
    <t>电子课件、教学大纲和习题解答</t>
  </si>
  <si>
    <t>978-7-111-77064-0</t>
  </si>
  <si>
    <t>http://www.cmpedu.com/books/book/5608879.htm</t>
  </si>
  <si>
    <t>77023</t>
  </si>
  <si>
    <t>数字化网络化智能技术：生产系统网络与通信</t>
  </si>
  <si>
    <t>刘建伟 包海涛</t>
  </si>
  <si>
    <t>978-7-111-77023-7</t>
  </si>
  <si>
    <t>http://www.cmpedu.com/books/book/5608700.htm</t>
  </si>
  <si>
    <t>数字化网络化智能技术：工业互联网平台与工业APP</t>
  </si>
  <si>
    <t>76536</t>
  </si>
  <si>
    <t>林锋 洪连环</t>
  </si>
  <si>
    <t>978-7-111-76536-3</t>
  </si>
  <si>
    <t>http://www.cmpedu.com/books/book/5608651.htm</t>
  </si>
  <si>
    <t>数字化网络化智能技术：工业大数据及其应用</t>
  </si>
  <si>
    <t>76919</t>
  </si>
  <si>
    <t>张存吉 何佳龙</t>
  </si>
  <si>
    <t>978-7-111-76919-4</t>
  </si>
  <si>
    <t>http://www.cmpedu.com/books/book/5608796.htm</t>
  </si>
  <si>
    <t>工业数据采集与管理系统（上册）</t>
  </si>
  <si>
    <t>69388</t>
  </si>
  <si>
    <t>胡耀华 梁乃明 总主编王福杰 程泽阳 编著</t>
  </si>
  <si>
    <t>978-7-111-69388-8</t>
  </si>
  <si>
    <t>http://www.cmpedu.com/books/book/5605172.htm</t>
  </si>
  <si>
    <t>工业数据采集与管理系统（下册）</t>
  </si>
  <si>
    <t>69389</t>
  </si>
  <si>
    <t>软件项目源文件</t>
  </si>
  <si>
    <t>978-7-111-69389-5</t>
  </si>
  <si>
    <t>http://www.cmpedu.com/books/book/5605171.htm</t>
  </si>
  <si>
    <t>80105</t>
  </si>
  <si>
    <t>工业大数据治理</t>
  </si>
  <si>
    <r>
      <rPr>
        <sz val="11"/>
        <color rgb="FF000000"/>
        <rFont val="宋体"/>
        <charset val="134"/>
      </rPr>
      <t>吕佑龙</t>
    </r>
    <r>
      <rPr>
        <sz val="11"/>
        <color rgb="FF000000"/>
        <rFont val="宋体"/>
        <charset val="0"/>
      </rPr>
      <t xml:space="preserve">  </t>
    </r>
    <r>
      <rPr>
        <sz val="11"/>
        <color rgb="FF000000"/>
        <rFont val="宋体"/>
        <charset val="134"/>
      </rPr>
      <t>张洁</t>
    </r>
    <r>
      <rPr>
        <sz val="11"/>
        <color rgb="FF000000"/>
        <rFont val="宋体"/>
        <charset val="0"/>
      </rPr>
      <t xml:space="preserve">  </t>
    </r>
    <r>
      <rPr>
        <sz val="11"/>
        <color rgb="FF000000"/>
        <rFont val="宋体"/>
        <charset val="134"/>
      </rPr>
      <t>张晨</t>
    </r>
  </si>
  <si>
    <t>电子课件、教学大纲、试题答案</t>
  </si>
  <si>
    <t>978-7-111-80105-4</t>
  </si>
  <si>
    <t>http://www.cmpedu.com/books/book/5610523.htm</t>
  </si>
  <si>
    <t>77198</t>
  </si>
  <si>
    <t>工业大数据与人工智能</t>
  </si>
  <si>
    <t>汪萌 吴澄</t>
  </si>
  <si>
    <t>978-7-111-77198-2</t>
  </si>
  <si>
    <t>http://www.cmpedu.com/books/book/5608924.htm</t>
  </si>
  <si>
    <t>79133</t>
  </si>
  <si>
    <t>工业人工智能导论</t>
  </si>
  <si>
    <t>王万良 姚信威 王铮</t>
  </si>
  <si>
    <t>电子课件、习题解答、教学大纲、部分实验、实验指导书</t>
  </si>
  <si>
    <t>978-7-111-79133-1</t>
  </si>
  <si>
    <t>http://www.cmpedu.com/books/book/5609976.htm</t>
  </si>
  <si>
    <t>产品全生命周期管理平台（上册）</t>
  </si>
  <si>
    <t>69715</t>
  </si>
  <si>
    <t>胡耀华 梁乃明 总主编 吕赐兴 刘骏鹏 编著</t>
  </si>
  <si>
    <t>978-7-111-69715-2</t>
  </si>
  <si>
    <t>http://www.cmpedu.com/books/book/5605318.htm</t>
  </si>
  <si>
    <t>产品全生命周期管理平台（下册）</t>
  </si>
  <si>
    <t>69716</t>
  </si>
  <si>
    <t>胡耀华 梁乃明 总主编 吕赐兴 董轶群 编著</t>
  </si>
  <si>
    <t>978-7-111-69716-9</t>
  </si>
  <si>
    <t>http://www.cmpedu.com/books/book/5605356.htm</t>
  </si>
  <si>
    <t>77120</t>
  </si>
  <si>
    <t>MBD数字化制造</t>
  </si>
  <si>
    <t>花海燕 徐宇衔</t>
  </si>
  <si>
    <t>978-7-111-77120-3</t>
  </si>
  <si>
    <t>http://www.cmpedu.com/books/book/5608871.htm</t>
  </si>
  <si>
    <t>数字化工厂仿真（上册）</t>
  </si>
  <si>
    <t>69701</t>
  </si>
  <si>
    <t>胡耀华 梁乃明 总主编 孙泽文 徐慧 编著</t>
  </si>
  <si>
    <t>978-7-111-69701-5</t>
  </si>
  <si>
    <t>http://www.cmpedu.com/books/book/5605269.htm</t>
  </si>
  <si>
    <t>数字化产品设计开发（上册）</t>
  </si>
  <si>
    <t>70260</t>
  </si>
  <si>
    <t>胡耀华 梁乃明 总主编 秦斐燕 印亚群 编著</t>
  </si>
  <si>
    <t>电子课件、模型文件</t>
  </si>
  <si>
    <t>978-7-111-70260-3</t>
  </si>
  <si>
    <t>http://www.cmpedu.com/books/book/5605640.htm</t>
  </si>
  <si>
    <t>数字化产品设计开发（下册）</t>
  </si>
  <si>
    <t>70320</t>
  </si>
  <si>
    <t>胡耀华 梁乃明 总主编 秦斐燕 程泽阳 编著</t>
  </si>
  <si>
    <t>978-7-111-70320-4</t>
  </si>
  <si>
    <t>http://www.cmpedu.com/books/book/5605563.htm</t>
  </si>
  <si>
    <t>本科教材&gt;工学门类&gt;机械类&gt;车辆工程</t>
  </si>
  <si>
    <t>75194</t>
  </si>
  <si>
    <t>车辆工程专业导论（第4版）</t>
  </si>
  <si>
    <t>本书特色：
★“十二五”江苏省高等学校重点教材
★增补了车辆工程专业新材料、新能源、新技术、新工艺，增加了新能源汽车、智能化、节能、减排等新技术知识。
★配有电子课件、试题试卷。</t>
  </si>
  <si>
    <t>978-7-111-75194-6</t>
  </si>
  <si>
    <t>http://www.cmpedu.com/books/book/5607855.htm</t>
  </si>
  <si>
    <t>车辆工程专业导论</t>
  </si>
  <si>
    <t>70233</t>
  </si>
  <si>
    <t>姜立标 张明容</t>
  </si>
  <si>
    <t>PPT课件、视频</t>
  </si>
  <si>
    <t>978-7-111-70233-7</t>
  </si>
  <si>
    <t>http://www.cmpedu.com/books/book/5605643.htm</t>
  </si>
  <si>
    <t>汽车概论（第2版）</t>
  </si>
  <si>
    <t>70070</t>
  </si>
  <si>
    <t>赵英勋 付蒙</t>
  </si>
  <si>
    <t>978-7-111-70070-8</t>
  </si>
  <si>
    <t>http://www.cmpedu.com/books/book/5605514.htm</t>
  </si>
  <si>
    <t>74375</t>
  </si>
  <si>
    <t>徐晓美 孙宁</t>
  </si>
  <si>
    <t>电子课件、二维码、习题</t>
  </si>
  <si>
    <t>978-7-111-74375-0</t>
  </si>
  <si>
    <t>http://www.cmpedu.com/books/book/5607535.htm</t>
  </si>
  <si>
    <t>78916</t>
  </si>
  <si>
    <t>汽车概论（第3版）</t>
  </si>
  <si>
    <t>李育锡</t>
  </si>
  <si>
    <t>电子课件、教学大纲、习题答案</t>
  </si>
  <si>
    <t>978-7-111-78916-1</t>
  </si>
  <si>
    <t>http://www.cmpedu.com/books/book/5609827.htm</t>
  </si>
  <si>
    <t>汽车工程概论（第2版）</t>
  </si>
  <si>
    <t>64479</t>
  </si>
  <si>
    <t>霍炜</t>
  </si>
  <si>
    <t>978-7-111-64479-8</t>
  </si>
  <si>
    <t>http://www.cmpedu.com/books/book/5601948.htm</t>
  </si>
  <si>
    <t>汽车工程专业英语 第2版</t>
  </si>
  <si>
    <t>64856</t>
  </si>
  <si>
    <t>罗永革 李俊玲</t>
  </si>
  <si>
    <t>978-7-111-64856-7</t>
  </si>
  <si>
    <t>http://www.cmpedu.com/books/book/5602426.htm</t>
  </si>
  <si>
    <t>汽车专业英语（第2版）</t>
  </si>
  <si>
    <t>62581</t>
  </si>
  <si>
    <t>宋进桂</t>
  </si>
  <si>
    <t>978-7-111-62581-0</t>
  </si>
  <si>
    <t>http://www.cmpedu.com/books/book/5600435.htm</t>
  </si>
  <si>
    <t>汽车专业英语</t>
  </si>
  <si>
    <t>66057</t>
  </si>
  <si>
    <t>黄昭明 王良模 王利</t>
  </si>
  <si>
    <t>安徽省高等学校“十三五”省级规划教材</t>
  </si>
  <si>
    <t>978-7-111-66057-6</t>
  </si>
  <si>
    <t>http://www.cmpedu.com/books/book/5602612.htm</t>
  </si>
  <si>
    <t>79936</t>
  </si>
  <si>
    <t>汽车理论</t>
  </si>
  <si>
    <t>许兆棠  汪怡平</t>
  </si>
  <si>
    <t>978-7-111-79936-8</t>
  </si>
  <si>
    <t>汽车理论（第6版）</t>
  </si>
  <si>
    <t>60239</t>
  </si>
  <si>
    <t>清华大学 余志生</t>
  </si>
  <si>
    <t>978-7-111-60239-2</t>
  </si>
  <si>
    <t>http://www.cmpedu.com/books/book/5519584.htm</t>
  </si>
  <si>
    <t>汽车理论（第3版）</t>
  </si>
  <si>
    <t>59143</t>
  </si>
  <si>
    <t>徐立友 张文春</t>
  </si>
  <si>
    <t>978-7-111-59143-6</t>
  </si>
  <si>
    <t>http://www.cmpedu.com/books/book/2066526.htm</t>
  </si>
  <si>
    <t>45427</t>
  </si>
  <si>
    <t>张文春</t>
  </si>
  <si>
    <t>978-7-111-45427-4</t>
  </si>
  <si>
    <t>http://www.cmpedu.com/books/book/2029563.htm</t>
  </si>
  <si>
    <t>64628</t>
  </si>
  <si>
    <t>吉林大学 李静</t>
  </si>
  <si>
    <t>978-7-111-64628-0</t>
  </si>
  <si>
    <t>http://www.cmpedu.com/books/book/5603366.htm</t>
  </si>
  <si>
    <t>80356</t>
  </si>
  <si>
    <t>汽车有限元基础与仿真技术</t>
  </si>
  <si>
    <t>张国智 宋徽</t>
  </si>
  <si>
    <t>978-7-111-80356-0</t>
  </si>
  <si>
    <t>http://www.cmpedu.com/books/book/5610669.htm</t>
  </si>
  <si>
    <t>汽车开发系统工程</t>
  </si>
  <si>
    <t>77231</t>
  </si>
  <si>
    <t>刘迪辉 童伟</t>
  </si>
  <si>
    <t>978-7-111-77231-6</t>
  </si>
  <si>
    <t>http://www.cmpedu.com/books/book/5609027.htm</t>
  </si>
  <si>
    <t>汽车技术法规与法律服务（第3版）</t>
  </si>
  <si>
    <t>60159</t>
  </si>
  <si>
    <t>庄继德 编著</t>
  </si>
  <si>
    <t>978-7-111-60159-3</t>
  </si>
  <si>
    <t>http://www.cmpedu.com/books/book/5519725.htm</t>
  </si>
  <si>
    <t>76563</t>
  </si>
  <si>
    <t>现代汽车新技术</t>
  </si>
  <si>
    <t>陈刚 王良模 王陶 高强 杨敏</t>
  </si>
  <si>
    <t>978-7-111-76563-9</t>
  </si>
  <si>
    <t>http://www.cmpedu.com/books/book/5608731.htm</t>
  </si>
  <si>
    <t>75225</t>
  </si>
  <si>
    <t>汽车构造（上册）</t>
  </si>
  <si>
    <t>杨保成</t>
  </si>
  <si>
    <t>978-7-111-75225-7</t>
  </si>
  <si>
    <t>http://www.cmpedu.com/books/book/5608249.htm</t>
  </si>
  <si>
    <t>汽车构造（下册）</t>
  </si>
  <si>
    <t>76560</t>
  </si>
  <si>
    <t>978-7-111-76560-8</t>
  </si>
  <si>
    <t>http://www.cmpedu.com/books/book/5608804.htm</t>
  </si>
  <si>
    <t>72548</t>
  </si>
  <si>
    <t>汽车构造</t>
  </si>
  <si>
    <t>姚美红 杨胜兵</t>
  </si>
  <si>
    <t>配大量微课视频及丰富课件</t>
  </si>
  <si>
    <t>978-7-111-72548-0</t>
  </si>
  <si>
    <t>http://www.cmpedu.com/books/book/5606866.htm</t>
  </si>
  <si>
    <t>70183</t>
  </si>
  <si>
    <t>高志彬</t>
  </si>
  <si>
    <t>视频资源、电子课件</t>
  </si>
  <si>
    <t>978-7-111-70183-5</t>
  </si>
  <si>
    <t>http://www.cmpedu.com/books/book/5605872.htm</t>
  </si>
  <si>
    <t>汽车构造（第4版）</t>
  </si>
  <si>
    <t>52222</t>
  </si>
  <si>
    <t>关文达</t>
  </si>
  <si>
    <t>978-7-111-52222-5</t>
  </si>
  <si>
    <t>http://www.cmpedu.com/books/book/2051924.htm</t>
  </si>
  <si>
    <t>74639</t>
  </si>
  <si>
    <t>汽车构造（第3版）</t>
  </si>
  <si>
    <t>李春明</t>
  </si>
  <si>
    <t>电子课件、二维码、思考题、微课视频</t>
  </si>
  <si>
    <t>978-7-111-74639-3</t>
  </si>
  <si>
    <t>http://www.cmpedu.com/books/book/5607646.htm</t>
  </si>
  <si>
    <t>汽车构造（上册）（第3版）</t>
  </si>
  <si>
    <t>55687</t>
  </si>
  <si>
    <t>臧杰</t>
  </si>
  <si>
    <t>978-7-111-55687-9</t>
  </si>
  <si>
    <t>http://www.cmpedu.com/books/book/2063740.htm</t>
  </si>
  <si>
    <t>汽车构造（下册）（第3版）</t>
  </si>
  <si>
    <t>57325</t>
  </si>
  <si>
    <t>978-7-111-57325-8</t>
  </si>
  <si>
    <t>http://www.cmpedu.com/books/book/2064561.htm</t>
  </si>
  <si>
    <t>汽车构造（上册）（第4版）</t>
  </si>
  <si>
    <t>68357</t>
  </si>
  <si>
    <t>姚为民</t>
  </si>
  <si>
    <t>本书特色：
★“十三五”国家重点出版物出版规划项目
★普通高等教育“十五”国家级规划教材
★新形态教材，配有电子课件，二维码教学视频。
★吉林大学精心打造，陈家瑞主编第三版的升级版。
★通过对活塞式内燃机汽车各总成、部件典型结构实例的分析，系统阐述了现代汽车的构造和工作原理。本套书分上、下册</t>
  </si>
  <si>
    <t>978-7-111-68357-5</t>
  </si>
  <si>
    <t>http://www.cmpedu.com/books/book/5604911.htm</t>
  </si>
  <si>
    <t>汽车构造（下册）（第4版）</t>
  </si>
  <si>
    <t>69398</t>
  </si>
  <si>
    <t>“十三五”国家重点出版物出版规划项目/普通高等教育“十五”国家级规划教材/面向21世纪课程教材</t>
  </si>
  <si>
    <t>978-7-111-69398-7</t>
  </si>
  <si>
    <t>http://www.cmpedu.com/books/book/5605552.htm</t>
  </si>
  <si>
    <t>汽车构造实习指导</t>
  </si>
  <si>
    <t>17487</t>
  </si>
  <si>
    <t>阎岩 藏杰</t>
  </si>
  <si>
    <t>7-111-17487-9/U.880课</t>
  </si>
  <si>
    <t>http://www.cmpedu.com/books/book/59945.htm</t>
  </si>
  <si>
    <t>汽车构造与原理（上册 发动机）（第5版）</t>
  </si>
  <si>
    <t>70746</t>
  </si>
  <si>
    <t>王海林</t>
  </si>
  <si>
    <t>978-7-111-70746-2</t>
  </si>
  <si>
    <t>http://www.cmpedu.com/books/book/5605976.htm</t>
  </si>
  <si>
    <t>汽车构造与原理（下册 底盘 车身）（第5版）</t>
  </si>
  <si>
    <t>71363</t>
  </si>
  <si>
    <t>刘仁鑫</t>
  </si>
  <si>
    <t>978-7-111-71363-0</t>
  </si>
  <si>
    <t>http://www.cmpedu.com/books/book/5606418.htm</t>
  </si>
  <si>
    <t>汽车构造与原理（第4版）（上册 发动机）</t>
  </si>
  <si>
    <t>60088</t>
  </si>
  <si>
    <t>蔡兴旺</t>
  </si>
  <si>
    <t>978-7-111-60088-6</t>
  </si>
  <si>
    <t>http://www.cmpedu.com/books/book/5526672.htm</t>
  </si>
  <si>
    <t>汽车原理与构造（第2版）</t>
  </si>
  <si>
    <t>72893</t>
  </si>
  <si>
    <t>978-7-111-72893-1</t>
  </si>
  <si>
    <t>http://www.cmpedu.com/books/book/5606606.htm</t>
  </si>
  <si>
    <t>汽车系统动力学（第2版）</t>
  </si>
  <si>
    <t>55173</t>
  </si>
  <si>
    <t>喻凡</t>
  </si>
  <si>
    <t>978-7-111-55173-7</t>
  </si>
  <si>
    <t>http://www.cmpedu.com/books/book/2055505.htm</t>
  </si>
  <si>
    <t>汽车试验技术（第2版）</t>
  </si>
  <si>
    <t>61771</t>
  </si>
  <si>
    <t>何耀华</t>
  </si>
  <si>
    <t>978-7-111-61771-6</t>
  </si>
  <si>
    <t>http://www.cmpedu.com/books/book/5600227.htm</t>
  </si>
  <si>
    <t>75004</t>
  </si>
  <si>
    <t>汽车拖拉机学（第2版）</t>
  </si>
  <si>
    <t>电子课件、二维码、视频、动画和拓展阅读文本</t>
  </si>
  <si>
    <r>
      <rPr>
        <sz val="11"/>
        <color rgb="FF000000"/>
        <rFont val="宋体"/>
        <charset val="134"/>
      </rPr>
      <t>普通高等教育农业农村部</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规划教材</t>
    </r>
  </si>
  <si>
    <t>本书特色：
★普通高等教育农业农村部“十三五”规划教材 
★“十三五”江苏省高等学校重点教材
★结合“汽车拖拉机学”国家精品课程和国家精品资源共享课的研究成果编写而成的。
★本书从发动机、底盘、车身到全车电气设备，全面而精练地讲述汽车拖拉机的结构和工作原理。</t>
  </si>
  <si>
    <t>978-7-111-75004-8</t>
  </si>
  <si>
    <t>http://www.cmpedu.com/books/book/5607850.htm</t>
  </si>
  <si>
    <t>73611</t>
  </si>
  <si>
    <t>汽车试验学（第2版）</t>
  </si>
  <si>
    <t>朱冰 杨志华</t>
  </si>
  <si>
    <r>
      <rPr>
        <sz val="11"/>
        <color rgb="FF000000"/>
        <rFont val="宋体"/>
        <charset val="134"/>
      </rPr>
      <t>吉林大学</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本科规划教材</t>
    </r>
  </si>
  <si>
    <t>本书特色：
★吉林大学“十四五”本科规划教材
★系统介绍了汽车试验的基本原理、基本方法和典型技术。
★依托吉林大学汽车试验学教学团队的多年教学积累，结合行业最新前沿技术。
★配有PPT课件。</t>
  </si>
  <si>
    <t>978-7-111-73611-0</t>
  </si>
  <si>
    <t>http://www.cmpedu.com/books/book/5607236.htm</t>
  </si>
  <si>
    <t>汽车试验学</t>
  </si>
  <si>
    <t>72336</t>
  </si>
  <si>
    <t>刘海 张小俊</t>
  </si>
  <si>
    <t>978-7-111-72336-3</t>
  </si>
  <si>
    <t>http://www.cmpedu.com/books/book/5606932.htm</t>
  </si>
  <si>
    <t>76070</t>
  </si>
  <si>
    <t>许兆棠</t>
  </si>
  <si>
    <t>978-7-111-76070-2</t>
  </si>
  <si>
    <t>http://www.cmpedu.com/books/book/5608470.htm</t>
  </si>
  <si>
    <t>42807</t>
  </si>
  <si>
    <t>徐晓美</t>
  </si>
  <si>
    <t>978-7-111-42807-7</t>
  </si>
  <si>
    <t>http://www.cmpedu.com/books/book/2064761.htm</t>
  </si>
  <si>
    <t>汽车工程测试技术基础</t>
  </si>
  <si>
    <t>69656</t>
  </si>
  <si>
    <t>唐岚</t>
  </si>
  <si>
    <t>978-7-111-69656-8</t>
  </si>
  <si>
    <t>http://www.cmpedu.com/books/book/5605725.htm</t>
  </si>
  <si>
    <t>汽车测试技术</t>
  </si>
  <si>
    <t>56711</t>
  </si>
  <si>
    <t>樊继东</t>
  </si>
  <si>
    <t>978-7-111-56711-0</t>
  </si>
  <si>
    <t>http://www.cmpedu.com/books/book/2064112.htm</t>
  </si>
  <si>
    <t>汽车车身制造工艺学</t>
  </si>
  <si>
    <t>73943</t>
  </si>
  <si>
    <t>赵万忠 王春燕</t>
  </si>
  <si>
    <t>978-7-111-73943-2</t>
  </si>
  <si>
    <t>http://www.cmpedu.com/books/book/5607254.htm</t>
  </si>
  <si>
    <t>79324</t>
  </si>
  <si>
    <t>汽车车身结构与设计</t>
  </si>
  <si>
    <t>黄福军   张伟阔</t>
  </si>
  <si>
    <t>978-7-111-79324-3</t>
  </si>
  <si>
    <t>http://www.cmpedu.com/books/book/5609991.htm</t>
  </si>
  <si>
    <t>汽车车身结构与设计（第2版）</t>
  </si>
  <si>
    <t>56821</t>
  </si>
  <si>
    <t>智淑亚</t>
  </si>
  <si>
    <t>978-7-111-56821-6</t>
  </si>
  <si>
    <t>http://www.cmpedu.com/books/book/2063065.htm</t>
  </si>
  <si>
    <t>75203</t>
  </si>
  <si>
    <t>汽车车身结构与设计（第3版）</t>
  </si>
  <si>
    <t>林程 王文伟 陈潇凯</t>
  </si>
  <si>
    <t>978-7-111-75203-5</t>
  </si>
  <si>
    <t>http://www.cmpedu.com/books/book/5608562.htm</t>
  </si>
  <si>
    <t>汽车车身设计（第2版）</t>
  </si>
  <si>
    <t>64314</t>
  </si>
  <si>
    <t>黄金陵</t>
  </si>
  <si>
    <t>978-7-111-64314-2</t>
  </si>
  <si>
    <t>http://www.cmpedu.com/books/book/5603526.htm</t>
  </si>
  <si>
    <t>汽车嵌入式系统设计</t>
  </si>
  <si>
    <t>67701</t>
  </si>
  <si>
    <t>本书特色：
★“十三五”江苏省高等学校重点教材
★以S12XEP100为例，讲解了MCU内部结构和基本工作原理、软硬件开发以及接口与通信技术，对汽车嵌入式系统的系统架构及其软硬件的开发理论、开发方法、开发工具进行了系统介绍。
★结合工具软件使用和实例应用，系统介绍了汽车嵌入式系统MBD控制模型搭建和仿真、基于有限状态机和流程图的模型搭建和仿真、自动代码生成技术、在环仿真与测试技术等内容。
★配有电子课件。</t>
  </si>
  <si>
    <t>978-7-111-67701-7</t>
  </si>
  <si>
    <t>http://www.cmpedu.com/books/book/5604583.htm</t>
  </si>
  <si>
    <t>汽车CAD技术基础及应用</t>
  </si>
  <si>
    <t>62257</t>
  </si>
  <si>
    <t>李胜琴 编</t>
  </si>
  <si>
    <t>978-7-111-62257-4</t>
  </si>
  <si>
    <t>http://www.cmpedu.com/books/book/5600310.htm</t>
  </si>
  <si>
    <t>计算机辅助汽车造型设计--ALIAS实例教程</t>
  </si>
  <si>
    <t>61006</t>
  </si>
  <si>
    <t>成振波</t>
  </si>
  <si>
    <t>978-7-111-61006-9</t>
  </si>
  <si>
    <t>http://www.cmpedu.com/books/book/5585056.htm</t>
  </si>
  <si>
    <t>CATIA汽车结构设计教程</t>
  </si>
  <si>
    <t>69408</t>
  </si>
  <si>
    <t>万长东 鲁春艳 朱珠</t>
  </si>
  <si>
    <t>电子课件、授课视频</t>
  </si>
  <si>
    <t>978-7-111-69408-3</t>
  </si>
  <si>
    <t>http://www.cmpedu.com/books/book/5605173.htm</t>
  </si>
  <si>
    <t>77450</t>
  </si>
  <si>
    <t>Creo汽车零部件三维设计教程</t>
  </si>
  <si>
    <t>郭荣春 张竹林</t>
  </si>
  <si>
    <t>978-7-111-77450-1</t>
  </si>
  <si>
    <t>http://www.cmpedu.com/books/book/5609215.htm</t>
  </si>
  <si>
    <t>汽车设计</t>
  </si>
  <si>
    <t>72187</t>
  </si>
  <si>
    <t>李胜琴</t>
  </si>
  <si>
    <t>978-7-111-72187-1</t>
  </si>
  <si>
    <t>http://www.cmpedu.com/books/book/5606574.htm</t>
  </si>
  <si>
    <t>72235</t>
  </si>
  <si>
    <t>周冠 赵万忠</t>
  </si>
  <si>
    <t>978-7-111-72235-9</t>
  </si>
  <si>
    <t>http://www.cmpedu.com/books/book/5606585.htm</t>
  </si>
  <si>
    <t>63526</t>
  </si>
  <si>
    <t>赵振东</t>
  </si>
  <si>
    <t>978-7-111-63526-0</t>
  </si>
  <si>
    <t>http://www.cmpedu.com/books/book/5601314.htm</t>
  </si>
  <si>
    <t>汽车设计（第2版）</t>
  </si>
  <si>
    <t>67086</t>
  </si>
  <si>
    <t>罗永革 冯樱</t>
  </si>
  <si>
    <t>978-7-111-67086-5</t>
  </si>
  <si>
    <t>http://www.cmpedu.com/books/book/5604283.htm</t>
  </si>
  <si>
    <t>75196</t>
  </si>
  <si>
    <t>汽车设计（第6版）</t>
  </si>
  <si>
    <t>闵海涛 王建华</t>
  </si>
  <si>
    <t>电子课件、二维码、大纲、教案、试题试卷及答案、习题解答</t>
  </si>
  <si>
    <t>本书特色：
★“十三五”国家重点出版物出版规划项目
★系统地介绍了汽车设计理论与计算方法，包括整车及底盘各主要总成设计所需要的基本知识。包括汽车总体设计，离合器、机械式变速器、万向传动、驱动桥、从动桥、悬架、转向系统和制动系统等汽车关键总成及零部件的基本设计要求、结构方案分类与分析、各总成的主要参数及其选择原则、主要零部件设计计算方法及步骤、结构元件分析与设计等。</t>
  </si>
  <si>
    <t>978-7-111-75196-0</t>
  </si>
  <si>
    <t>http://www.cmpedu.com/books/book/5607896.htm</t>
  </si>
  <si>
    <t>汽车设计课程设计指导书</t>
  </si>
  <si>
    <t>28650</t>
  </si>
  <si>
    <t>王国权 龚国庆</t>
  </si>
  <si>
    <t>978-7-111-28650-9</t>
  </si>
  <si>
    <t>http://www.cmpedu.com/books/book/2063406.htm</t>
  </si>
  <si>
    <t>汽车改装设计</t>
  </si>
  <si>
    <t>75234</t>
  </si>
  <si>
    <t>文少波 臧利国</t>
  </si>
  <si>
    <t>978-7-111-75234-9</t>
  </si>
  <si>
    <t>http://www.cmpedu.com/books/book/5607962.htm</t>
  </si>
  <si>
    <t>汽车自动变速器结构原理与检测</t>
  </si>
  <si>
    <t>70407</t>
  </si>
  <si>
    <t>刘果 杨俊伟</t>
  </si>
  <si>
    <t>978-7-111-70407-2</t>
  </si>
  <si>
    <t>http://www.cmpedu.com/books/book/5605861.htm</t>
  </si>
  <si>
    <t>汽车传感器原理与应用</t>
  </si>
  <si>
    <t>69973</t>
  </si>
  <si>
    <t>高仁璟 赵剑</t>
  </si>
  <si>
    <t>978-7-111-69973-6</t>
  </si>
  <si>
    <t>http://www.cmpedu.com/books/book/5606614.htm</t>
  </si>
  <si>
    <t>汽车人机工程学</t>
  </si>
  <si>
    <t>35635</t>
  </si>
  <si>
    <t>杜子学</t>
  </si>
  <si>
    <t>978-7-111-35635-6</t>
  </si>
  <si>
    <t>http://www.cmpedu.com/books/book/2065647.htm</t>
  </si>
  <si>
    <t>车载网络技术（第2版）</t>
  </si>
  <si>
    <t>69412</t>
  </si>
  <si>
    <t>978-7-111-69412-0</t>
  </si>
  <si>
    <t>http://www.cmpedu.com/books/book/5605122.htm</t>
  </si>
  <si>
    <t>车载网络及信息技术</t>
  </si>
  <si>
    <t>56647</t>
  </si>
  <si>
    <t>秦贵和</t>
  </si>
  <si>
    <t>978-7-111-56647-2</t>
  </si>
  <si>
    <t>http://www.cmpedu.com/books/book/2063580.htm</t>
  </si>
  <si>
    <t>汽车电工电子技术</t>
  </si>
  <si>
    <t>71636</t>
  </si>
  <si>
    <t>姚建红 刘继承</t>
  </si>
  <si>
    <t>PPT课件和部分习题参考答案</t>
  </si>
  <si>
    <t>本书特色：
★每章中先对基本电路理论进行详细讲解，然后介绍其在汽车中的应用，理实结合，同时应用Multisim 14软件对典型电路进行仿真分析。
★新形态教材，配有在线视频课程和部分演示动画，读者可扫书中二维码进行观看。
★配有电子课件、习题答案。</t>
  </si>
  <si>
    <t>978-7-111-71636-5</t>
  </si>
  <si>
    <t>http://www.cmpedu.com/books/book/5606289.htm</t>
  </si>
  <si>
    <t>汽车电工电子技术（上册 电工技术）</t>
  </si>
  <si>
    <t>68195</t>
  </si>
  <si>
    <t>姚建红 高琳琳 刘继承</t>
  </si>
  <si>
    <t>978-7-111-68195-3</t>
  </si>
  <si>
    <t>http://www.cmpedu.com/books/book/5604774.htm</t>
  </si>
  <si>
    <t>汽车电工电子技术（下册 电子技术）</t>
  </si>
  <si>
    <t>69745</t>
  </si>
  <si>
    <t>978-7-111-69745-9</t>
  </si>
  <si>
    <t>http://www.cmpedu.com/books/book/5605374.htm</t>
  </si>
  <si>
    <t>汽车电器</t>
  </si>
  <si>
    <t>69294</t>
  </si>
  <si>
    <t>978-7-111-69294-2</t>
  </si>
  <si>
    <t>http://www.cmpedu.com/books/book/5605203.htm</t>
  </si>
  <si>
    <t>汽车电器与电子技术</t>
  </si>
  <si>
    <t>66483</t>
  </si>
  <si>
    <t>陈刚 王良模 编著</t>
  </si>
  <si>
    <t>978-7-111-66483-3</t>
  </si>
  <si>
    <t>http://www.cmpedu.com/books/book/5603734.htm</t>
  </si>
  <si>
    <t>74171</t>
  </si>
  <si>
    <t>汽车电器与电子控制技术</t>
  </si>
  <si>
    <t>王冬良 王金湘</t>
  </si>
  <si>
    <t>978-7-111-74171-8</t>
  </si>
  <si>
    <t>http://www.cmpedu.com/books/book/5607854.htm</t>
  </si>
  <si>
    <t>汽车电器与电控技术（第3版）</t>
  </si>
  <si>
    <t>70450</t>
  </si>
  <si>
    <t>舒华 赵劲松</t>
  </si>
  <si>
    <t>978-7-111-70450-8</t>
  </si>
  <si>
    <t>http://www.cmpedu.com/books/book/5605697.htm</t>
  </si>
  <si>
    <t>汽车电器与电子技术（第3版）</t>
  </si>
  <si>
    <t>62955</t>
  </si>
  <si>
    <t>孙仁云 付百学</t>
  </si>
  <si>
    <t>本书特色：
★“十三五”国家重点出版物出版规划项目
★讲述了汽车电器和汽车电子控制技术的相关内容，反映了汽车发展的新技术。
★本书精选实例，书中内容阐述通俗易懂，图文并茂。</t>
  </si>
  <si>
    <t>978-7-111-62955-9</t>
  </si>
  <si>
    <t>http://www.cmpedu.com/books/book/5601272.htm</t>
  </si>
  <si>
    <t>71733</t>
  </si>
  <si>
    <t>吴焕芹 程金铭</t>
  </si>
  <si>
    <t>978-7-111-71733-1</t>
  </si>
  <si>
    <t>http://www.cmpedu.com/books/book/5606296.htm</t>
  </si>
  <si>
    <t>67345</t>
  </si>
  <si>
    <t>阮观强 张振东</t>
  </si>
  <si>
    <t>本书特色：
★知识体系完整，注重传统汽车电器、电子控制技术以及智能网联与新能源汽车技术的理论系统性，内容由浅入深、循序渐进，符合学生的认知规律，便于学生学习。
★新形态教材，配有中文电子课件、视频资源。</t>
  </si>
  <si>
    <t>978-7-111-67345-3</t>
  </si>
  <si>
    <t>http://www.cmpedu.com/books/book/5604474.htm</t>
  </si>
  <si>
    <r>
      <rPr>
        <sz val="11"/>
        <color rgb="FF000000"/>
        <rFont val="宋体"/>
        <charset val="134"/>
      </rPr>
      <t>汽车电器与电子控制技术（第</t>
    </r>
    <r>
      <rPr>
        <sz val="11"/>
        <color rgb="FF000000"/>
        <rFont val="宋体"/>
        <charset val="0"/>
      </rPr>
      <t>5</t>
    </r>
    <r>
      <rPr>
        <sz val="11"/>
        <color rgb="FF000000"/>
        <rFont val="宋体"/>
        <charset val="134"/>
      </rPr>
      <t>版）</t>
    </r>
  </si>
  <si>
    <t>71804</t>
  </si>
  <si>
    <t>吴伟斌 杜灿谊</t>
  </si>
  <si>
    <t>978-7-111-71804-8</t>
  </si>
  <si>
    <t>http://www.cmpedu.com/books/book/5606495.htm</t>
  </si>
  <si>
    <t>汽车电器与电子控制系统（第4版）</t>
  </si>
  <si>
    <t>61398</t>
  </si>
  <si>
    <t>麻友良</t>
  </si>
  <si>
    <t>978-7-111-61398-5</t>
  </si>
  <si>
    <t>http://www.cmpedu.com/books/book/5585215.htm</t>
  </si>
  <si>
    <t>车用发动机电子控制技术（第2版）</t>
  </si>
  <si>
    <t>63148</t>
  </si>
  <si>
    <t>林学东 编著</t>
  </si>
  <si>
    <t>978-7-111-63148-4</t>
  </si>
  <si>
    <t>http://www.cmpedu.com/books/book/5601769.htm</t>
  </si>
  <si>
    <t>车用单片机原理（含实验与实训指导）</t>
  </si>
  <si>
    <t>73053</t>
  </si>
  <si>
    <t>王俊龙</t>
  </si>
  <si>
    <t>978-7-111-73053-8</t>
  </si>
  <si>
    <t>http://www.cmpedu.com/books/book/5606775.htm</t>
  </si>
  <si>
    <t>73389</t>
  </si>
  <si>
    <t>汽车电子控制技术（第3版）</t>
  </si>
  <si>
    <t>张军 周云山 张飞铁</t>
  </si>
  <si>
    <t>978-7-111-73389-8</t>
  </si>
  <si>
    <t>http://www.cmpedu.com/books/book/5607096.htm</t>
  </si>
  <si>
    <t>汽车电子控制技术</t>
  </si>
  <si>
    <t>68628</t>
  </si>
  <si>
    <t>978-7-111-68628-6</t>
  </si>
  <si>
    <t>http://www.cmpedu.com/books/book/5605033.htm</t>
  </si>
  <si>
    <t>57659</t>
  </si>
  <si>
    <t>陈刚 王良模 王冬良 蒋仁卿 编著</t>
  </si>
  <si>
    <t>978-7-111-57659-4</t>
  </si>
  <si>
    <t>http://www.cmpedu.com/books/book/2064282.htm</t>
  </si>
  <si>
    <t>07028</t>
  </si>
  <si>
    <t>冯渊</t>
  </si>
  <si>
    <t>7-111-07028-3</t>
  </si>
  <si>
    <t>http://www.cmpedu.com/books/book/2065433.htm</t>
  </si>
  <si>
    <t>44643</t>
  </si>
  <si>
    <t>于京诺</t>
  </si>
  <si>
    <t>978-7-111-44643-9</t>
  </si>
  <si>
    <t>http://www.cmpedu.com/books/book/2063549.htm</t>
  </si>
  <si>
    <t>77974</t>
  </si>
  <si>
    <t>汽车动力原理</t>
  </si>
  <si>
    <t>阎春利</t>
  </si>
  <si>
    <t>978-7-111-77974-2</t>
  </si>
  <si>
    <t>http://www.cmpedu.com/books/book/5609351.htm</t>
  </si>
  <si>
    <t>汽车动力学基础</t>
  </si>
  <si>
    <t>71910</t>
  </si>
  <si>
    <t>吕红明</t>
  </si>
  <si>
    <t>978-7-111-71910-6</t>
  </si>
  <si>
    <t>http://www.cmpedu.com/books/book/5606303.htm</t>
  </si>
  <si>
    <t>汽车动力装置（第2版）</t>
  </si>
  <si>
    <t>51625</t>
  </si>
  <si>
    <t>常思勤</t>
  </si>
  <si>
    <t>978-7-111-51625-5</t>
  </si>
  <si>
    <t>http://www.cmpedu.com/books/book/2051321.htm</t>
  </si>
  <si>
    <t>汽车动力装置仿真与设计</t>
  </si>
  <si>
    <t>74094</t>
  </si>
  <si>
    <t>刘晓日 李孟涵 张铁臣</t>
  </si>
  <si>
    <t>电子课件、教案大纲、教学参考</t>
  </si>
  <si>
    <t>978-7-111-74094-0</t>
  </si>
  <si>
    <t>http://www.cmpedu.com/books/book/5607433.htm</t>
  </si>
  <si>
    <t>78340</t>
  </si>
  <si>
    <t>热工基础与发动机原理（第2版）</t>
  </si>
  <si>
    <t>刘永峰</t>
  </si>
  <si>
    <t>978-7-111-78340-4</t>
  </si>
  <si>
    <t>http://www.cmpedu.com/books/book/5609614.htm</t>
  </si>
  <si>
    <t>75618</t>
  </si>
  <si>
    <t>发动机原理（第4版）</t>
  </si>
  <si>
    <t>林学东 杨淼</t>
  </si>
  <si>
    <t>电子课件、二维码链接的动画</t>
  </si>
  <si>
    <t>978-7-111-75618-7</t>
  </si>
  <si>
    <t>http://www.cmpedu.com/books/book/5608162.htm</t>
  </si>
  <si>
    <t>汽车发动机原理与汽车理论（第3版）</t>
  </si>
  <si>
    <t>53914</t>
  </si>
  <si>
    <t>侯树梅</t>
  </si>
  <si>
    <t>978-7-111-53914-8</t>
  </si>
  <si>
    <t>http://www.cmpedu.com/books/book/2054142.htm</t>
  </si>
  <si>
    <t>75135</t>
  </si>
  <si>
    <t>汽车发动机原理（第5版）</t>
  </si>
  <si>
    <t>颜伏伍</t>
  </si>
  <si>
    <t>电子课件、视频、动画</t>
  </si>
  <si>
    <t>978-7-111-75135-9</t>
  </si>
  <si>
    <t>http://www.cmpedu.com/books/book/5607811.htm</t>
  </si>
  <si>
    <t>汽车发动机原理</t>
  </si>
  <si>
    <t>63721</t>
  </si>
  <si>
    <t>刘从臻</t>
  </si>
  <si>
    <t>978-7-111-63721-9</t>
  </si>
  <si>
    <t>http://www.cmpedu.com/books/book/5601790.htm</t>
  </si>
  <si>
    <t>汽车发动机原理（第3版）</t>
  </si>
  <si>
    <t>66409</t>
  </si>
  <si>
    <t>吴建华 孙丽</t>
  </si>
  <si>
    <t xml:space="preserve"> “十三五”江苏省高等学校重点教材</t>
  </si>
  <si>
    <t>978-7-111-66409-3</t>
  </si>
  <si>
    <t>http://www.cmpedu.com/books/book/5603515.htm</t>
  </si>
  <si>
    <t>40364</t>
  </si>
  <si>
    <t>吴明</t>
  </si>
  <si>
    <t>978-7-111-40364-7</t>
  </si>
  <si>
    <t>http://www.cmpedu.com/books/book/2018075.htm</t>
  </si>
  <si>
    <t>汽车发动机原理与应用</t>
  </si>
  <si>
    <t>75187</t>
  </si>
  <si>
    <t>张全逾 侯树梅</t>
  </si>
  <si>
    <t>978-7-111-75187-8</t>
  </si>
  <si>
    <t>http://www.cmpedu.com/books/book/5608161.htm</t>
  </si>
  <si>
    <t>汽车发动机电控技术与维修（第2版）</t>
  </si>
  <si>
    <t>73560</t>
  </si>
  <si>
    <t>曹红兵</t>
  </si>
  <si>
    <t>978-7-111-73560-1</t>
  </si>
  <si>
    <t>http://www.cmpedu.com/books/book/5607150.htm</t>
  </si>
  <si>
    <t>汽车发动机拆装</t>
  </si>
  <si>
    <t>62638</t>
  </si>
  <si>
    <t>黄贤广 包春江</t>
  </si>
  <si>
    <t>978-7-111-62638-1</t>
  </si>
  <si>
    <t>http://www.cmpedu.com/books/book/5600404.htm</t>
  </si>
  <si>
    <t>汽车拖拉机底盘构造与理论</t>
  </si>
  <si>
    <t>76295</t>
  </si>
  <si>
    <t>聂佳梅 耿国庆</t>
  </si>
  <si>
    <t>978-7-111-76295-9</t>
  </si>
  <si>
    <t>http://www.cmpedu.com/books/book/5608607.htm</t>
  </si>
  <si>
    <t>汽车底盘构造与原理</t>
  </si>
  <si>
    <t>73514</t>
  </si>
  <si>
    <t>李凡 朱礼贵</t>
  </si>
  <si>
    <t>视频资源、电子课件、习题解答</t>
  </si>
  <si>
    <t>978-7-111-73514-4</t>
  </si>
  <si>
    <t>http://www.cmpedu.com/books/book/5607159.htm</t>
  </si>
  <si>
    <t>汽车底盘构造与维修实训指导</t>
  </si>
  <si>
    <t>44137</t>
  </si>
  <si>
    <t>978-7-111-44137-3</t>
  </si>
  <si>
    <t>http://www.cmpedu.com/books/book/2023614.htm</t>
  </si>
  <si>
    <t>79500</t>
  </si>
  <si>
    <t>汽车底盘构造（第2版）</t>
  </si>
  <si>
    <t>王书贤</t>
  </si>
  <si>
    <t>电子课件、教案大纲、习题及其答案、慕课等</t>
  </si>
  <si>
    <t>978-7-111-79500-1</t>
  </si>
  <si>
    <t>http://www.cmpedu.com/books/book/5610172.htm</t>
  </si>
  <si>
    <t>78264</t>
  </si>
  <si>
    <t>汽车底盘构造</t>
  </si>
  <si>
    <t>徐国艳</t>
  </si>
  <si>
    <t>978-7-111-78264-3</t>
  </si>
  <si>
    <t>http://www.cmpedu.com/books/book/5609759.htm</t>
  </si>
  <si>
    <t>汽车冲压</t>
  </si>
  <si>
    <t>48232</t>
  </si>
  <si>
    <t>高晖</t>
  </si>
  <si>
    <t>978-7-111-48232-1</t>
  </si>
  <si>
    <t>http://www.cmpedu.com/books/book/2041747.htm</t>
  </si>
  <si>
    <t>73398</t>
  </si>
  <si>
    <t>汽车液压与气压传动（第4版）</t>
  </si>
  <si>
    <t>安永东 齐晓杰 王强</t>
  </si>
  <si>
    <t>978-7-111-73398-0</t>
  </si>
  <si>
    <t>http://www.cmpedu.com/books/book/5607269.htm</t>
  </si>
  <si>
    <t>汽车转向（中文版·原书第2版）</t>
  </si>
  <si>
    <t>61778</t>
  </si>
  <si>
    <t>[德]彼得·普费尔（Peter Pfeffer）等</t>
  </si>
  <si>
    <t>978-7-111-61778-5</t>
  </si>
  <si>
    <t>http://www.cmpedu.com/books/book/5600327.htm</t>
  </si>
  <si>
    <t>汽车覆盖件模具设计</t>
  </si>
  <si>
    <t>56197</t>
  </si>
  <si>
    <t>李芳华</t>
  </si>
  <si>
    <t>978-7-111-56197-2</t>
  </si>
  <si>
    <t>http://www.cmpedu.com/books/book/2062900.htm</t>
  </si>
  <si>
    <t>汽车驾驶技术（第3版）</t>
  </si>
  <si>
    <t>63448</t>
  </si>
  <si>
    <t>宋年秀</t>
  </si>
  <si>
    <t>978-7-111-63448-5</t>
  </si>
  <si>
    <t>http://www.cmpedu.com/books/book/5600905.htm</t>
  </si>
  <si>
    <t>车辆动力学（翻译版）</t>
  </si>
  <si>
    <t>71700</t>
  </si>
  <si>
    <t>[德]马丁·梅维克（Martin Meywerk）</t>
  </si>
  <si>
    <t>978-7-111-71700-3</t>
  </si>
  <si>
    <t>http://www.cmpedu.com/books/book/5606383.htm</t>
  </si>
  <si>
    <t>汽车空气动力学</t>
  </si>
  <si>
    <t>19736</t>
  </si>
  <si>
    <t>傅立敏</t>
  </si>
  <si>
    <t>7-111-19736-4</t>
  </si>
  <si>
    <t>http://www.cmpedu.com/books/book/67466.htm</t>
  </si>
  <si>
    <t>汽车振动学：基于MATLAB/Simulink的分析与实现</t>
  </si>
  <si>
    <t>74716</t>
  </si>
  <si>
    <t>庞辉 杜进辅</t>
  </si>
  <si>
    <t>电子课件、官方微信读者群</t>
  </si>
  <si>
    <t>978-7-111-74716-1</t>
  </si>
  <si>
    <t>http://www.cmpedu.com/books/book/5607726.htm</t>
  </si>
  <si>
    <t>汽车空调技术（第2版）</t>
  </si>
  <si>
    <t>64925</t>
  </si>
  <si>
    <t>978-7-111-64925-0</t>
  </si>
  <si>
    <t>http://www.cmpedu.com/books/book/5602046.htm</t>
  </si>
  <si>
    <t>汽车工程材料</t>
  </si>
  <si>
    <t>67766</t>
  </si>
  <si>
    <t>常颖 桑琳</t>
  </si>
  <si>
    <t>978-7-111-67766-6</t>
  </si>
  <si>
    <t>http://www.cmpedu.com/books/book/5604724.htm</t>
  </si>
  <si>
    <t>75833</t>
  </si>
  <si>
    <t>汽车运行材料（第4版）</t>
  </si>
  <si>
    <t>戴汝泉</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</si>
  <si>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国家重点出版物出版规划项目</t>
    </r>
    <r>
      <rPr>
        <sz val="11"/>
        <color rgb="FF000000"/>
        <rFont val="宋体"/>
        <charset val="0"/>
      </rPr>
      <t xml:space="preserve"> </t>
    </r>
    <r>
      <rPr>
        <sz val="11"/>
        <color rgb="FF000000"/>
        <rFont val="宋体"/>
        <charset val="134"/>
      </rPr>
      <t>中国机械工业教育协会</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普通高等教育规划教材</t>
    </r>
  </si>
  <si>
    <t>978-7-111-75833-4</t>
  </si>
  <si>
    <t>http://www.cmpedu.com/books/book/5608426.htm</t>
  </si>
  <si>
    <t>汽车运行材料</t>
  </si>
  <si>
    <t>72208</t>
  </si>
  <si>
    <t>978-7-111-72208-3</t>
  </si>
  <si>
    <t>http://www.cmpedu.com/books/book/5606431.htm</t>
  </si>
  <si>
    <t>汽车运用工程</t>
  </si>
  <si>
    <t>72946</t>
  </si>
  <si>
    <t>王再宙 张春香</t>
  </si>
  <si>
    <t>978-7-111-72946-4</t>
  </si>
  <si>
    <t>http://www.cmpedu.com/books/book/5606795.htm</t>
  </si>
  <si>
    <t>汽车运用基础（第3版）</t>
  </si>
  <si>
    <t>41934</t>
  </si>
  <si>
    <t>陈焕江</t>
  </si>
  <si>
    <t>978-7-111-41934-1</t>
  </si>
  <si>
    <t>http://www.cmpedu.com/books/book/2065360.htm</t>
  </si>
  <si>
    <t>67110</t>
  </si>
  <si>
    <t>徐志军</t>
  </si>
  <si>
    <t>978-7-111-67110-7</t>
  </si>
  <si>
    <t>http://www.cmpedu.com/books/book/5604220.htm</t>
  </si>
  <si>
    <t>汽车运用工程（第2版）</t>
  </si>
  <si>
    <t>66243</t>
  </si>
  <si>
    <t>978-7-111-66243-3</t>
  </si>
  <si>
    <t>http://www.cmpedu.com/books/book/5605394.htm</t>
  </si>
  <si>
    <t>汽车制造工艺（第2版）</t>
  </si>
  <si>
    <t>70992</t>
  </si>
  <si>
    <t>978-7-111-70992-3</t>
  </si>
  <si>
    <t>http://www.cmpedu.com/books/book/5606009.htm</t>
  </si>
  <si>
    <t>汽车制造工艺学</t>
  </si>
  <si>
    <t>62513</t>
  </si>
  <si>
    <t>姚新改</t>
  </si>
  <si>
    <t>978-7-111-62513-1</t>
  </si>
  <si>
    <t>http://www.cmpedu.com/books/book/5600583.htm</t>
  </si>
  <si>
    <t>17452</t>
  </si>
  <si>
    <t>曾东建 贺曙新</t>
  </si>
  <si>
    <t>7-111-17452-6/U.877课</t>
  </si>
  <si>
    <t>http://www.cmpedu.com/books/book/59949.htm</t>
  </si>
  <si>
    <t>汽车制造工艺学（第3版）</t>
  </si>
  <si>
    <t>02660</t>
  </si>
  <si>
    <t>王宝玺 贾庆祥</t>
  </si>
  <si>
    <t>978-7-111-02660-0</t>
  </si>
  <si>
    <t>http://www.cmpedu.com/books/book/62413.htm</t>
  </si>
  <si>
    <t>59997</t>
  </si>
  <si>
    <t>贺曙新</t>
  </si>
  <si>
    <t>978-7-111-59997-5</t>
  </si>
  <si>
    <t>http://www.cmpedu.com/books/book/5519719.htm</t>
  </si>
  <si>
    <t>77609</t>
  </si>
  <si>
    <t>工业车辆及其自动化</t>
  </si>
  <si>
    <t>高有山</t>
  </si>
  <si>
    <t>978-7-111-77609-3</t>
  </si>
  <si>
    <t>http://www.cmpedu.com/books/book/5609180.htm</t>
  </si>
  <si>
    <t>专用汽车结构与设计（第2版）</t>
  </si>
  <si>
    <t>62770</t>
  </si>
  <si>
    <t>刘茜 卞学良</t>
  </si>
  <si>
    <t>978-7-111-62770-8</t>
  </si>
  <si>
    <t>http://www.cmpedu.com/books/book/5600577.htm</t>
  </si>
  <si>
    <t>本科教材&gt;工学门类&gt;机械类&gt;新能源汽车工程</t>
  </si>
  <si>
    <t>新能源汽车概论（第2版）</t>
  </si>
  <si>
    <t>71794</t>
  </si>
  <si>
    <t>高建平</t>
  </si>
  <si>
    <t>978-7-111-71794-2</t>
  </si>
  <si>
    <t>http://www.cmpedu.com/books/book/5606260.htm</t>
  </si>
  <si>
    <t>78602</t>
  </si>
  <si>
    <t>新能源汽车标准与法规</t>
  </si>
  <si>
    <t>王龙杰  刘勇</t>
  </si>
  <si>
    <t>978-7-111-78602-3</t>
  </si>
  <si>
    <t>http://www.cmpedu.com/books/book/5609731.htm</t>
  </si>
  <si>
    <t>新能源汽车</t>
  </si>
  <si>
    <t>41287</t>
  </si>
  <si>
    <t>978-7-111-41287-8</t>
  </si>
  <si>
    <t>http://www.cmpedu.com/books/book/2019183.htm</t>
  </si>
  <si>
    <t>新能源汽车技术概论</t>
  </si>
  <si>
    <t>64160</t>
  </si>
  <si>
    <t>李玉忠 李全民 编著</t>
  </si>
  <si>
    <t>本书特色：
★“十三五”国家重点出版物出版规划项目 
★内容丰富，理论讲解透彻，实用性强。
★全面系统地论述了新能源汽车技术所涉及的各个方面，并反映了近年来国家新出台的各种新能源汽车相关标准，对新能源汽车的相关关键技术也有所讨论。
★配有电子课件。</t>
  </si>
  <si>
    <t>978-7-111-64160-5</t>
  </si>
  <si>
    <t>http://www.cmpedu.com/books/book/5601767.htm</t>
  </si>
  <si>
    <t>78372</t>
  </si>
  <si>
    <t>新能源汽车技术</t>
  </si>
  <si>
    <t>杨坤 等</t>
  </si>
  <si>
    <t>978-7-111-78372-5</t>
  </si>
  <si>
    <t>http://www.cmpedu.com/books/book/5609639.htm</t>
  </si>
  <si>
    <t>77121</t>
  </si>
  <si>
    <t>龙科宇 龙少良</t>
  </si>
  <si>
    <t>978-7-111-77121-0</t>
  </si>
  <si>
    <t>http://www.cmpedu.com/books/book/5609028.htm</t>
  </si>
  <si>
    <t>73167</t>
  </si>
  <si>
    <t>吴伟斌</t>
  </si>
  <si>
    <t>978-7-111-73167-2</t>
  </si>
  <si>
    <t>http://www.cmpedu.com/books/book/5607045.htm</t>
  </si>
  <si>
    <t>77919</t>
  </si>
  <si>
    <t>新能源汽车节能技术</t>
  </si>
  <si>
    <t>李瑞娜  张丽</t>
  </si>
  <si>
    <t>PPT课件、微课视频</t>
  </si>
  <si>
    <t>978-7-111-77919-3</t>
  </si>
  <si>
    <t>http://www.cmpedu.com/books/book/5609348.htm</t>
  </si>
  <si>
    <t>76552</t>
  </si>
  <si>
    <t>新能源汽车制造技术</t>
  </si>
  <si>
    <t>张卫国 张冠军</t>
  </si>
  <si>
    <t>978-7-111-76552-3</t>
  </si>
  <si>
    <t>http://www.cmpedu.com/books/book/5609057.htm</t>
  </si>
  <si>
    <t>77275</t>
  </si>
  <si>
    <t>新能源汽车维修工程</t>
  </si>
  <si>
    <t>孙宜权</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</si>
  <si>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时期国家重点出版物出版专项规划项目</t>
    </r>
    <r>
      <rPr>
        <sz val="11"/>
        <color rgb="FF000000"/>
        <rFont val="宋体"/>
        <charset val="0"/>
      </rPr>
      <t>\</t>
    </r>
    <r>
      <rPr>
        <sz val="11"/>
        <color rgb="FF000000"/>
        <rFont val="宋体"/>
        <charset val="134"/>
      </rPr>
      <t>中国机械工业教育协会</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普通高等教育规划教材</t>
    </r>
  </si>
  <si>
    <t>978-7-111-77275-0</t>
  </si>
  <si>
    <t>http://www.cmpedu.com/books/book/5609314.htm</t>
  </si>
  <si>
    <t>76659</t>
  </si>
  <si>
    <t>新能源汽车大数据分析与应用技术（第2版）</t>
  </si>
  <si>
    <t>王震坡 刘鹏 张照生</t>
  </si>
  <si>
    <t>978-7-111-76659-9</t>
  </si>
  <si>
    <t>http://www.cmpedu.com/books/book/5608648.htm</t>
  </si>
  <si>
    <t>新能源汽车功率电子基础（第2版）</t>
  </si>
  <si>
    <t>73695</t>
  </si>
  <si>
    <t>程夕明 张承宁</t>
  </si>
  <si>
    <t>978-7-111-73695-0</t>
  </si>
  <si>
    <t>http://www.cmpedu.com/books/book/5607218.htm</t>
  </si>
  <si>
    <t>78606</t>
  </si>
  <si>
    <t>新能源汽车传感技术</t>
  </si>
  <si>
    <t>程超 王龙杰</t>
  </si>
  <si>
    <t>978-7-111-78606-1</t>
  </si>
  <si>
    <t>http://www.cmpedu.com/books/book/5609686.htm</t>
  </si>
  <si>
    <t>79822</t>
  </si>
  <si>
    <t>新能源汽车电机与控制器</t>
  </si>
  <si>
    <t>王立鹏 陈晓平 余丰</t>
  </si>
  <si>
    <t>978-7-111-79822-4</t>
  </si>
  <si>
    <t>http://www.cmpedu.com/books/book/5610609.htm</t>
  </si>
  <si>
    <t>80040</t>
  </si>
  <si>
    <t>新能源汽车线束设计</t>
  </si>
  <si>
    <t>雷歌 王龙杰</t>
  </si>
  <si>
    <t>978-7-111-80040-8</t>
  </si>
  <si>
    <t>http://www.cmpedu.com/books/book/5610615.htm</t>
  </si>
  <si>
    <t>新能源汽车技术与实践</t>
  </si>
  <si>
    <t>68842</t>
  </si>
  <si>
    <t>崔胜民 编著</t>
  </si>
  <si>
    <t>978-7-111-68842-6</t>
  </si>
  <si>
    <t>http://www.cmpedu.com/books/book/5605089.htm</t>
  </si>
  <si>
    <t>78722</t>
  </si>
  <si>
    <t>新能源汽车试验学</t>
  </si>
  <si>
    <t>赵登峰 侯俊剑</t>
  </si>
  <si>
    <t>978-7-111-78722-8</t>
  </si>
  <si>
    <t>http://www.cmpedu.com/books/book/5609693.htm</t>
  </si>
  <si>
    <t>79337</t>
  </si>
  <si>
    <t>新能源汽车试验学（第2版）</t>
  </si>
  <si>
    <t>张代胜</t>
  </si>
  <si>
    <t>978-7-111-79337-3</t>
  </si>
  <si>
    <t>http://www.cmpedu.com/books/book/5610160.htm</t>
  </si>
  <si>
    <t>新能源汽车与智能网联技术</t>
  </si>
  <si>
    <t>76051</t>
  </si>
  <si>
    <t>靳文瑞 谭理刚 黄晋</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</si>
  <si>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时期国家重点出版物出版专项规划项目</t>
    </r>
    <r>
      <rPr>
        <sz val="11"/>
        <color rgb="FF000000"/>
        <rFont val="宋体"/>
        <charset val="0"/>
      </rPr>
      <t xml:space="preserve"> </t>
    </r>
    <r>
      <rPr>
        <sz val="11"/>
        <color rgb="FF000000"/>
        <rFont val="宋体"/>
        <charset val="134"/>
      </rPr>
      <t>中国机械工业教育协会</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普通高等教育规划教材</t>
    </r>
  </si>
  <si>
    <t>本书特色：
★“十四五”时期国家重点出版物出版专项规划项目
★新能源汽车和氢能源燃料电池汽车三电的总体技术和有关计算分析，智能技术的算法理论和实现方法。
★电子课件。</t>
  </si>
  <si>
    <t>978-7-111-76051-1</t>
  </si>
  <si>
    <t>http://www.cmpedu.com/books/book/5608544.htm</t>
  </si>
  <si>
    <t>新能源汽车动力电池技术</t>
  </si>
  <si>
    <t>76772</t>
  </si>
  <si>
    <t>欧阳天成</t>
  </si>
  <si>
    <t>本书特色：
★“十四五”时期国家重点出版物出版专项规划项目
★针对新能源汽车电池管理系统的应用特点，以电池老化机理与等效建模为基础，主要讲述了动力电池状态估计的关键方法和技术难题。
★配有PPT课件。</t>
  </si>
  <si>
    <t>978-7-111-76772-5</t>
  </si>
  <si>
    <t>http://www.cmpedu.com/books/book/5608818.htm</t>
  </si>
  <si>
    <t>78137</t>
  </si>
  <si>
    <t>陈晓平</t>
  </si>
  <si>
    <t>978-7-111-78137-0</t>
  </si>
  <si>
    <t>http://www.cmpedu.com/books/book/5609401.htm</t>
  </si>
  <si>
    <t>78816</t>
  </si>
  <si>
    <t>新能源汽车动力电池系统</t>
  </si>
  <si>
    <t>刘帅 董非 李晓杰</t>
  </si>
  <si>
    <t>978-7-111-78816-4</t>
  </si>
  <si>
    <t>http://www.cmpedu.com/books/book/5609806.htm</t>
  </si>
  <si>
    <t>79044</t>
  </si>
  <si>
    <t>新能源汽车热管理系统设计</t>
  </si>
  <si>
    <t>梁坤峰 高春艳</t>
  </si>
  <si>
    <t>978-7-111-79044-0</t>
  </si>
  <si>
    <t>http://www.cmpedu.com/books/book/5609865.htm</t>
  </si>
  <si>
    <t>79984</t>
  </si>
  <si>
    <t>新能源汽车有限元分析</t>
  </si>
  <si>
    <t>李鸿秋</t>
  </si>
  <si>
    <t>978-7-111-79984-9</t>
  </si>
  <si>
    <t>http://www.cmpedu.com/books/book/5610716.htm</t>
  </si>
  <si>
    <t>电动汽车概论（第2版）</t>
  </si>
  <si>
    <t>75382</t>
  </si>
  <si>
    <t>麻友良 严运兵</t>
  </si>
  <si>
    <t>978-7-111-75382-7</t>
  </si>
  <si>
    <t>http://www.cmpedu.com/books/book/5608137.htm</t>
  </si>
  <si>
    <t>电动汽车概论</t>
  </si>
  <si>
    <t>65015</t>
  </si>
  <si>
    <t>石玲</t>
  </si>
  <si>
    <t>978-7-111-65015-7</t>
  </si>
  <si>
    <t>http://www.cmpedu.com/books/book/5602130.htm</t>
  </si>
  <si>
    <t>77366</t>
  </si>
  <si>
    <t>电动汽车设计与制造</t>
  </si>
  <si>
    <t>李凡 周维</t>
  </si>
  <si>
    <t>978-7-111-77366-5</t>
  </si>
  <si>
    <t>http://www.cmpedu.com/books/book/5608965.htm</t>
  </si>
  <si>
    <t>电动汽车技术</t>
  </si>
  <si>
    <t>58613</t>
  </si>
  <si>
    <t>吴晓刚</t>
  </si>
  <si>
    <t>978-7-111-58613-5</t>
  </si>
  <si>
    <t>http://www.cmpedu.com/books/book/2065701.htm</t>
  </si>
  <si>
    <t>64992</t>
  </si>
  <si>
    <t>朱曰莹 焦志勇</t>
  </si>
  <si>
    <t>978-7-111-64992-2</t>
  </si>
  <si>
    <t>http://www.cmpedu.com/books/book/5602039.htm</t>
  </si>
  <si>
    <t>74634</t>
  </si>
  <si>
    <t>电动车辆动力电池系统及应用技术（第3版）</t>
  </si>
  <si>
    <t>王震坡 孙逢春 刘鹏 林倪</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</si>
  <si>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普通高等教育本科国家级规划教材</t>
    </r>
    <r>
      <rPr>
        <sz val="11"/>
        <color rgb="FF000000"/>
        <rFont val="宋体"/>
        <charset val="0"/>
      </rPr>
      <t>\</t>
    </r>
    <r>
      <rPr>
        <sz val="11"/>
        <color rgb="FF000000"/>
        <rFont val="宋体"/>
        <charset val="134"/>
      </rPr>
      <t>新形态教材</t>
    </r>
  </si>
  <si>
    <t>978-7-111-74634-8</t>
  </si>
  <si>
    <t>http://www.cmpedu.com/books/book/5607772.htm</t>
  </si>
  <si>
    <t>电动汽车技术及应用</t>
  </si>
  <si>
    <t>69152</t>
  </si>
  <si>
    <t>陈庆樟</t>
  </si>
  <si>
    <t>978-7-111-69152-5</t>
  </si>
  <si>
    <t>http://www.cmpedu.com/books/book/5605153.htm</t>
  </si>
  <si>
    <t>电动汽车原理与应用技术（第3版）</t>
  </si>
  <si>
    <t>73498</t>
  </si>
  <si>
    <t>王震坡 刘鹏 邓钧君 孙逢春</t>
  </si>
  <si>
    <t>978-7-111-73498-7</t>
  </si>
  <si>
    <t>http://www.cmpedu.com/books/book/5607094.htm</t>
  </si>
  <si>
    <t>75121</t>
  </si>
  <si>
    <t>电动汽车原理与构造（第3版）</t>
  </si>
  <si>
    <t>何洪文 熊瑞 闫梅</t>
  </si>
  <si>
    <t>978-7-111-75121-2</t>
  </si>
  <si>
    <t>http://www.cmpedu.com/books/book/5608189.htm</t>
  </si>
  <si>
    <t>电动汽车电器与电子技术</t>
  </si>
  <si>
    <t>70300</t>
  </si>
  <si>
    <t>孙宏图 梁桂航 孙德林</t>
  </si>
  <si>
    <t>978-7-111-70300-6</t>
  </si>
  <si>
    <t>http://www.cmpedu.com/books/book/5605734.htm</t>
  </si>
  <si>
    <t>74631</t>
  </si>
  <si>
    <t>车用电机原理及应用（第2版）</t>
  </si>
  <si>
    <t>袁新枚 范涛</t>
  </si>
  <si>
    <t>978-7-111-74631-7</t>
  </si>
  <si>
    <t>http://www.cmpedu.com/books/book/5607693.htm</t>
  </si>
  <si>
    <t>76126</t>
  </si>
  <si>
    <t>车用驱动电机原理与控制基础（第2版）</t>
  </si>
  <si>
    <t>钟再敏 王业勤</t>
  </si>
  <si>
    <t>电子课件、视频、习题解答、教学大纲、教学实验指导书、模拟动画</t>
  </si>
  <si>
    <t>978-7-111-76126-6</t>
  </si>
  <si>
    <t>http://www.cmpedu.com/books/book/5608597.htm</t>
  </si>
  <si>
    <t>77839</t>
  </si>
  <si>
    <t>车用电机驱动技术</t>
  </si>
  <si>
    <t>张硕 张承宁 周莹</t>
  </si>
  <si>
    <t>978-7-111-77839-4</t>
  </si>
  <si>
    <t>http://www.cmpedu.com/books/book/5609235.htm</t>
  </si>
  <si>
    <t>现代车用电驱动系统原理和控制理论</t>
  </si>
  <si>
    <t>77046</t>
  </si>
  <si>
    <t>丁荣军 刘侃 刘海涛</t>
  </si>
  <si>
    <t>978-7-111-77046-6</t>
  </si>
  <si>
    <t>http://www.cmpedu.com/books/book/5608952.htm</t>
  </si>
  <si>
    <t>汽车电子与软件架构</t>
  </si>
  <si>
    <t>72778</t>
  </si>
  <si>
    <t>魏学哲</t>
  </si>
  <si>
    <t>978-7-111-72778-1</t>
  </si>
  <si>
    <t>http://www.cmpedu.com/books/book/5606674.htm</t>
  </si>
  <si>
    <t>汽车电机及驱动技术</t>
  </si>
  <si>
    <t>67591</t>
  </si>
  <si>
    <t>史立伟 尹红彬 雷雨龙</t>
  </si>
  <si>
    <t>978-7-111-67591-4</t>
  </si>
  <si>
    <t>http://www.cmpedu.com/books/book/5604448.htm</t>
  </si>
  <si>
    <t>80020</t>
  </si>
  <si>
    <t>甲醇汽车整车原理及网络架构</t>
  </si>
  <si>
    <t>易小兰  王龙杰</t>
  </si>
  <si>
    <t>978-7-111-80020-0</t>
  </si>
  <si>
    <t>http://www.cmpedu.com/books/book/5610666.htm</t>
  </si>
  <si>
    <t>79457</t>
  </si>
  <si>
    <t>甲醇发动机应用技术</t>
  </si>
  <si>
    <t>席林 赵陈磊 王龙杰</t>
  </si>
  <si>
    <t>978-7-111-79457-8</t>
  </si>
  <si>
    <t>http://www.cmpedu.com/books/book/5610048.htm</t>
  </si>
  <si>
    <t>80081</t>
  </si>
  <si>
    <t>车用燃料电池系统原理及测试</t>
  </si>
  <si>
    <t>付建勤 纪光霁 李超</t>
  </si>
  <si>
    <t>978-7-111-80081-1</t>
  </si>
  <si>
    <t>http://www.cmpedu.com/books/book/5610711.htm</t>
  </si>
  <si>
    <t>78715</t>
  </si>
  <si>
    <t>燃料电池动力系统</t>
  </si>
  <si>
    <t>董非 许晟</t>
  </si>
  <si>
    <t>978-7-111-78715-0</t>
  </si>
  <si>
    <t>http://www.cmpedu.com/books/book/5609714.htm</t>
  </si>
  <si>
    <t>燃料电池电动汽车原理与技术</t>
  </si>
  <si>
    <t>71944</t>
  </si>
  <si>
    <t>陈勇 梁晨 霍为炜</t>
  </si>
  <si>
    <t>978-7-111-71944-1</t>
  </si>
  <si>
    <t>http://www.cmpedu.com/books/book/5606419.htm</t>
  </si>
  <si>
    <t>动力电池</t>
  </si>
  <si>
    <t>67498</t>
  </si>
  <si>
    <t>贺林 石琴</t>
  </si>
  <si>
    <t>本书特色：
★沿着“基础理论”→“系统知识”→“控制技术”→“测试手段”这个脉络对动力电池的知识体系进行系统介绍。
★围绕“研究”→“设计”→开发”→“验证”这一完整的电池系统研发过程进行详细阐述。
★作者将系统的理论知识和丰富的研究与开发经验结合起来，使得《动力电池》内容丰富，极具现实指导意义。
★配套课件、习题及答案。</t>
  </si>
  <si>
    <t>978-7-111-67498-6</t>
  </si>
  <si>
    <t>http://www.cmpedu.com/books/book/5604383.htm</t>
  </si>
  <si>
    <t>78744</t>
  </si>
  <si>
    <t>电解水制氢原理与技术</t>
  </si>
  <si>
    <t>杨高强</t>
  </si>
  <si>
    <t>978-7-111-78744-0</t>
  </si>
  <si>
    <t>http://www.cmpedu.com/books/book/5609968.htm</t>
  </si>
  <si>
    <t>79843</t>
  </si>
  <si>
    <t>氢燃料内燃机原理与技术</t>
  </si>
  <si>
    <r>
      <rPr>
        <sz val="11"/>
        <color rgb="FF000000"/>
        <rFont val="宋体"/>
        <charset val="134"/>
      </rPr>
      <t>陈征</t>
    </r>
    <r>
      <rPr>
        <sz val="11"/>
        <color rgb="FF000000"/>
        <rFont val="宋体"/>
        <charset val="0"/>
      </rPr>
      <t xml:space="preserve">  </t>
    </r>
    <r>
      <rPr>
        <sz val="11"/>
        <color rgb="FF000000"/>
        <rFont val="宋体"/>
        <charset val="134"/>
      </rPr>
      <t>张全长</t>
    </r>
    <r>
      <rPr>
        <sz val="11"/>
        <color rgb="FF000000"/>
        <rFont val="宋体"/>
        <charset val="0"/>
      </rPr>
      <t xml:space="preserve"> </t>
    </r>
    <r>
      <rPr>
        <sz val="11"/>
        <color rgb="FF000000"/>
        <rFont val="宋体"/>
        <charset val="134"/>
      </rPr>
      <t>钟号</t>
    </r>
    <r>
      <rPr>
        <sz val="11"/>
        <color rgb="FF000000"/>
        <rFont val="宋体"/>
        <charset val="0"/>
      </rPr>
      <t xml:space="preserve"> </t>
    </r>
    <r>
      <rPr>
        <sz val="11"/>
        <color rgb="FF000000"/>
        <rFont val="宋体"/>
        <charset val="134"/>
      </rPr>
      <t>黄豪中</t>
    </r>
  </si>
  <si>
    <t>978-7-111-79843-9</t>
  </si>
  <si>
    <t>http://www.cmpedu.com/books/book/5610630.htm</t>
  </si>
  <si>
    <t>77672</t>
  </si>
  <si>
    <t>氢能与燃料电池</t>
  </si>
  <si>
    <t>赵海雷 杜志鸿 杨天让</t>
  </si>
  <si>
    <r>
      <rPr>
        <sz val="11"/>
        <color rgb="FF000000"/>
        <rFont val="宋体"/>
        <charset val="134"/>
      </rPr>
      <t>战略性新兴领域</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高等教育系列教材</t>
    </r>
  </si>
  <si>
    <t>978-7-111-77672-7</t>
  </si>
  <si>
    <t>http://www.cmpedu.com/books/book/5609220.htm</t>
  </si>
  <si>
    <t>75671</t>
  </si>
  <si>
    <t>氢能与燃料电池技术</t>
  </si>
  <si>
    <t>张宗喜</t>
  </si>
  <si>
    <t>978-7-111-75671-2</t>
  </si>
  <si>
    <t>http://www.cmpedu.com/books/book/5608487.htm</t>
  </si>
  <si>
    <t>氢能与燃料电池电动汽车</t>
  </si>
  <si>
    <t>67348</t>
  </si>
  <si>
    <t>史践</t>
  </si>
  <si>
    <t>本书特色：
★“十三五”国家重点出版物出版规划项目
★国燃料电池汽车在2016年通过“电电混合”的技术路线，逐渐在商用车领域形成了“中国特色”，预期可在“蓝天保卫战”中发挥重要作用。
★介绍了氢能和燃料电池电动汽车的发展趋势和动向，提出了相应的对策和建议。
★主要内容包括氢、氢能、氢的应用、氢的制取和纯化、氢与燃料电池以及燃料电池电动汽车。
★配有电子课件。</t>
  </si>
  <si>
    <t>978-7-111-67348-4</t>
  </si>
  <si>
    <t>http://www.cmpedu.com/books/book/5604318.htm</t>
  </si>
  <si>
    <t>本科教材&gt;工学门类&gt;机械类&gt;智能车辆工程</t>
  </si>
  <si>
    <t>79759</t>
  </si>
  <si>
    <t>新能源汽车和智能网联技术及应用</t>
  </si>
  <si>
    <t>赵玉清  黄修鲁</t>
  </si>
  <si>
    <t>978-7-111-79759-3</t>
  </si>
  <si>
    <t>http://www.cmpedu.com/books/book/5610563.htm</t>
  </si>
  <si>
    <t>智能网联汽车导论</t>
  </si>
  <si>
    <t>64065</t>
  </si>
  <si>
    <t>上海景格科技股份有限公司 组编  闫建来</t>
  </si>
  <si>
    <t>978-7-111-64065-3</t>
  </si>
  <si>
    <t>http://www.cmpedu.com/books/book/5601236.htm</t>
  </si>
  <si>
    <t>智能网联汽车技术概论</t>
  </si>
  <si>
    <t>65534</t>
  </si>
  <si>
    <t>宋传增</t>
  </si>
  <si>
    <t>ppt课件</t>
  </si>
  <si>
    <t>978-7-111-65534-3</t>
  </si>
  <si>
    <t>http://www.cmpedu.com/books/book/5603368.htm</t>
  </si>
  <si>
    <t>智能网联汽车概论（含实验指导）</t>
  </si>
  <si>
    <t>72045</t>
  </si>
  <si>
    <t>夏国强 贾爱芹</t>
  </si>
  <si>
    <t>电子课件、微课视频、实训工单</t>
  </si>
  <si>
    <t>978-7-111-72045-4</t>
  </si>
  <si>
    <t>http://www.cmpedu.com/books/book/5606416.htm</t>
  </si>
  <si>
    <t>智能网联汽车概论</t>
  </si>
  <si>
    <t>72821</t>
  </si>
  <si>
    <t>武春龙 张小俊</t>
  </si>
  <si>
    <t>978-7-111-72821-4</t>
  </si>
  <si>
    <t>http://www.cmpedu.com/books/book/5606675.htm</t>
  </si>
  <si>
    <t>77840</t>
  </si>
  <si>
    <t>智能电动汽车概论</t>
  </si>
  <si>
    <t>彭晗</t>
  </si>
  <si>
    <t>978-7-111-77840-0</t>
  </si>
  <si>
    <t>http://www.cmpedu.com/books/book/5609392.htm</t>
  </si>
  <si>
    <t>78598</t>
  </si>
  <si>
    <t>智能网联汽车技术与应用</t>
  </si>
  <si>
    <t>张立军  李海斌</t>
  </si>
  <si>
    <t>电子课件、参考资料、思维导图、视频等</t>
  </si>
  <si>
    <t>978-7-111-78598-9</t>
  </si>
  <si>
    <t>http://www.cmpedu.com/books/book/5609832.htm</t>
  </si>
  <si>
    <t>78791</t>
  </si>
  <si>
    <t>智能网联汽车线控底盘技术</t>
  </si>
  <si>
    <t>978-7-111-78791-4</t>
  </si>
  <si>
    <t>http://www.cmpedu.com/books/book/5609828.htm</t>
  </si>
  <si>
    <t>74406</t>
  </si>
  <si>
    <t>智能网联汽车技术基础</t>
  </si>
  <si>
    <t>李刚</t>
  </si>
  <si>
    <t>电子课件、教案、大纲、习题答案</t>
  </si>
  <si>
    <t>978-7-111-74406-1</t>
  </si>
  <si>
    <t>http://www.cmpedu.com/books/book/5607571.htm</t>
  </si>
  <si>
    <t>80455</t>
  </si>
  <si>
    <t>智能网联汽车技术</t>
  </si>
  <si>
    <t>李锦  蔡兴旺</t>
  </si>
  <si>
    <t>978-7-111-80455-0</t>
  </si>
  <si>
    <t>http://www.cmpedu.com/books/book/5610749.htm</t>
  </si>
  <si>
    <t>67085</t>
  </si>
  <si>
    <t>崔胜民</t>
  </si>
  <si>
    <t>本书特色：
★“十三五”国家重点出版物出版规划项目
★将理论与仿真实践相结合，全面系统,内容新颖，图文并茂，通俗易懂，实用性强。
★配有相关视频可扫二维码进行观看；配有PPT课件。</t>
  </si>
  <si>
    <t>978-7-111-67085-8</t>
  </si>
  <si>
    <t>http://www.cmpedu.com/books/book/5603709.htm</t>
  </si>
  <si>
    <t>智能网联汽车技术（含实验指导）</t>
  </si>
  <si>
    <t>72068</t>
  </si>
  <si>
    <t>吴冬升 马海英</t>
  </si>
  <si>
    <t>978-7-111-72068-3</t>
  </si>
  <si>
    <t>http://www.cmpedu.com/books/book/5606361.htm</t>
  </si>
  <si>
    <t>72960</t>
  </si>
  <si>
    <t>赵剑</t>
  </si>
  <si>
    <t>978-7-111-72960-0</t>
  </si>
  <si>
    <t>http://www.cmpedu.com/books/book/5607098.htm</t>
  </si>
  <si>
    <t>智能网联汽车系统安全技术</t>
  </si>
  <si>
    <t>77208</t>
  </si>
  <si>
    <t>李骏 杨世春</t>
  </si>
  <si>
    <t>978-7-111-77208-8</t>
  </si>
  <si>
    <t>http://www.cmpedu.com/books/book/5608961.htm</t>
  </si>
  <si>
    <t>77132</t>
  </si>
  <si>
    <t>智能网联汽车构造原理</t>
  </si>
  <si>
    <t>杨善林、张强、莫杭杰、高新华</t>
  </si>
  <si>
    <t>978-7-111-77132-6</t>
  </si>
  <si>
    <t>http://www.cmpedu.com/books/book/5609001.htm</t>
  </si>
  <si>
    <t>77356</t>
  </si>
  <si>
    <t>智能网联汽车传感器技术基础</t>
  </si>
  <si>
    <t>张明容 姜思羽 姜立标</t>
  </si>
  <si>
    <t>978-7-111-77356-6</t>
  </si>
  <si>
    <t>http://www.cmpedu.com/books/book/5608990.htm</t>
  </si>
  <si>
    <t>79063</t>
  </si>
  <si>
    <t>智能网联汽车网络与数据安全：技术、标准及应用</t>
  </si>
  <si>
    <t>罗蕾  孙航</t>
  </si>
  <si>
    <t>978-7-111-79063-1</t>
  </si>
  <si>
    <t>http://www.cmpedu.com/books/book/5610005.htm</t>
  </si>
  <si>
    <t>78186</t>
  </si>
  <si>
    <t>智能网联汽车测试与评价技术</t>
  </si>
  <si>
    <t>邹乃威</t>
  </si>
  <si>
    <t>978-7-111-78186-8</t>
  </si>
  <si>
    <t>http://www.cmpedu.com/books/book/5609460.htm</t>
  </si>
  <si>
    <t>智能网联汽车建模与仿真技术（含实验指导）</t>
  </si>
  <si>
    <t>72044</t>
  </si>
  <si>
    <t>李彪 王巍</t>
  </si>
  <si>
    <t>978-7-111-72044-7</t>
  </si>
  <si>
    <t>http://www.cmpedu.com/books/book/5606360.htm</t>
  </si>
  <si>
    <t>77495</t>
  </si>
  <si>
    <t>智能汽车虚拟仿真测试与评价技术</t>
  </si>
  <si>
    <t>夏利红</t>
  </si>
  <si>
    <t>978-7-111-77495-2</t>
  </si>
  <si>
    <t>http://www.cmpedu.com/books/book/5609080.htm</t>
  </si>
  <si>
    <t>79627</t>
  </si>
  <si>
    <t>智能网联汽车电子技术实验教程</t>
  </si>
  <si>
    <t>王庞伟 等</t>
  </si>
  <si>
    <t>978-7-111-79627-5</t>
  </si>
  <si>
    <t>http://www.cmpedu.com/books/book/5610135.htm</t>
  </si>
  <si>
    <t>智能网联汽车技术原理与应用（彩色版）</t>
  </si>
  <si>
    <t>70269</t>
  </si>
  <si>
    <t>程增木 杨胜兵</t>
  </si>
  <si>
    <t>978-7-111-70269-6</t>
  </si>
  <si>
    <t>http://www.cmpedu.com/books/book/5605571.htm</t>
  </si>
  <si>
    <t>智能网联汽车与交通</t>
  </si>
  <si>
    <t>70219</t>
  </si>
  <si>
    <t>曲大义 等</t>
  </si>
  <si>
    <t>978-7-111-70219-1</t>
  </si>
  <si>
    <t>http://www.cmpedu.com/books/book/5605601.htm</t>
  </si>
  <si>
    <t>智能网联汽车运营与管理（含实验指导）</t>
  </si>
  <si>
    <t>71827</t>
  </si>
  <si>
    <t>张鹏 孙玉凤 张强</t>
  </si>
  <si>
    <t>978-7-111-71827-7</t>
  </si>
  <si>
    <t>http://www.cmpedu.com/books/book/5606232.htm</t>
  </si>
  <si>
    <t>74213</t>
  </si>
  <si>
    <t>智能网联汽车通信技术</t>
  </si>
  <si>
    <t>刘果 李秋燕</t>
  </si>
  <si>
    <t>978-7-111-74213-5</t>
  </si>
  <si>
    <t>http://www.cmpedu.com/books/book/5607884.htm</t>
  </si>
  <si>
    <t>智能汽车技术</t>
  </si>
  <si>
    <t>67514</t>
  </si>
  <si>
    <t>朱冰</t>
  </si>
  <si>
    <t>本书特色：
★借助自主研发的仿真软件工具进一步强化了智能汽车技术的概念、方法和应用。
★通过虚拟场景、车辆及传感器建模等技术手段，生动、形象且直观地呈现所讲解的智能汽车技术。
★涵盖范围广泛,内容丰富翔实, 涉及的知识体系和应用领域已大大超越了传统的汽车领域, 广泛地涵盖了包括电子信息、自动控制、计算机软硬件、人工智能等在内的许多新兴学科。
★将理论与实践、技术与应用有机结合，对于掌握智能汽车技术，培养新工科思维、素质教育与创新模式，特别是探索智能汽车技术生动有效的教学方式等都是十分重要且有益的尝试。</t>
  </si>
  <si>
    <t>978-7-111-67514-3</t>
  </si>
  <si>
    <t>http://www.cmpedu.com/books/book/5604338.htm</t>
  </si>
  <si>
    <t>71527</t>
  </si>
  <si>
    <t>978-7-111-71527-6</t>
  </si>
  <si>
    <t>http://www.cmpedu.com/books/book/5606083.htm</t>
  </si>
  <si>
    <t>76815</t>
  </si>
  <si>
    <t>智能电动汽车产品开发与管理</t>
  </si>
  <si>
    <t>廉玉波  陈潇凯</t>
  </si>
  <si>
    <t>978-7-111-76815-9</t>
  </si>
  <si>
    <t>http://www.cmpedu.com/books/book/5608601.htm</t>
  </si>
  <si>
    <t>智能电动汽车安全技术</t>
  </si>
  <si>
    <t>73861</t>
  </si>
  <si>
    <t>尹汉锋 文桂林</t>
  </si>
  <si>
    <t>978-7-111-73861-9</t>
  </si>
  <si>
    <t>http://www.cmpedu.com/books/book/5607453.htm</t>
  </si>
  <si>
    <t>79498</t>
  </si>
  <si>
    <t>智能网联电动汽车安全技术</t>
  </si>
  <si>
    <t>高玉国</t>
  </si>
  <si>
    <t>978-7-111-79498-1</t>
  </si>
  <si>
    <t>http://www.cmpedu.com/books/book/5609990.htm</t>
  </si>
  <si>
    <t>78702</t>
  </si>
  <si>
    <t>智能电动汽车试验学</t>
  </si>
  <si>
    <t>尚会超 秦朝举</t>
  </si>
  <si>
    <t>978-7-111-78702-0</t>
  </si>
  <si>
    <t>http://www.cmpedu.com/books/book/5609787.htm</t>
  </si>
  <si>
    <t>Python深度学习及智能车竞赛实践</t>
  </si>
  <si>
    <t>75214</t>
  </si>
  <si>
    <t>徐国艳 刘聪琳</t>
  </si>
  <si>
    <t>二维码、MOOC、教学案例、习题、电子课件</t>
  </si>
  <si>
    <t>978-7-111-75214-1</t>
  </si>
  <si>
    <t>http://www.cmpedu.com/books/book/5607563.htm</t>
  </si>
  <si>
    <t>汽车智能驾驶模拟仿真技术</t>
  </si>
  <si>
    <t>67289</t>
  </si>
  <si>
    <t>邓伟文 任秉韬 等 编著</t>
  </si>
  <si>
    <t>操作指南</t>
  </si>
  <si>
    <t>本书特色：
★构建新的知识体系，培养适应新汽车发展智能化、电动化、网联化和共享化的新型人才。
★国内首个深度剖析汽车智能驾驶模拟仿真技术的专业教学丛书。
★配以国内首款自主研发的汽车智能驾驶一体化仿真平台PanoSim，完全实现自主可控、进口替代。</t>
  </si>
  <si>
    <t>978-7-111-67289-0</t>
  </si>
  <si>
    <t>http://www.cmpedu.com/books/book/5604332.htm</t>
  </si>
  <si>
    <t>78895</t>
  </si>
  <si>
    <t>智能驾驶与多维重建</t>
  </si>
  <si>
    <t>杨聪 隋伟</t>
  </si>
  <si>
    <t>978-7-111-78895-9</t>
  </si>
  <si>
    <t>http://www.cmpedu.com/books/book/5609943.htm</t>
  </si>
  <si>
    <t>78714</t>
  </si>
  <si>
    <t>智能驾驶与计算架构</t>
  </si>
  <si>
    <t>杨聪 程智锋</t>
  </si>
  <si>
    <t>978-7-111-78714-3</t>
  </si>
  <si>
    <t>http://www.cmpedu.com/books/book/5609886.htm</t>
  </si>
  <si>
    <t>78067</t>
  </si>
  <si>
    <t>智能驾驶与人机交互</t>
  </si>
  <si>
    <t>杨聪 陈涛</t>
  </si>
  <si>
    <t>978-7-111-78067-0</t>
  </si>
  <si>
    <t>http://www.cmpedu.com/books/book/5609439.htm</t>
  </si>
  <si>
    <t>75968</t>
  </si>
  <si>
    <t>智能驾驶与机器视觉</t>
  </si>
  <si>
    <t>天工讲堂、精讲视频同步上线</t>
  </si>
  <si>
    <t>978-7-111-75968-3</t>
  </si>
  <si>
    <t>http://www.cmpedu.com/books/book/5608486.htm</t>
  </si>
  <si>
    <t>智能驾驶系统设计与实践</t>
  </si>
  <si>
    <t>72032</t>
  </si>
  <si>
    <t>胡远志 刘西 魏嘉浩 编著</t>
  </si>
  <si>
    <t>978-7-111-72032-4</t>
  </si>
  <si>
    <t>http://www.cmpedu.com/books/book/5606706.htm</t>
  </si>
  <si>
    <t>76887</t>
  </si>
  <si>
    <t>汽车智能辅助驾驶系统技术</t>
  </si>
  <si>
    <t>高镇海 孙天骏</t>
  </si>
  <si>
    <t>978-7-111-76887-6</t>
  </si>
  <si>
    <t>http://www.cmpedu.com/books/book/5609021.htm</t>
  </si>
  <si>
    <t>78901</t>
  </si>
  <si>
    <t>无人驾驶汽车技术与应用</t>
  </si>
  <si>
    <t>郭树满 于文斌</t>
  </si>
  <si>
    <t>战略性新兴领域“十四五”高等教育教材</t>
  </si>
  <si>
    <t>978-7-111-78901-7</t>
  </si>
  <si>
    <t>http://www.cmpedu.com/books/book/5609852.htm</t>
  </si>
  <si>
    <t>深度学习及自动驾驶应用</t>
  </si>
  <si>
    <t>75472</t>
  </si>
  <si>
    <t>徐国艳 王章宇 周帆</t>
  </si>
  <si>
    <t>二维码、视频、天工讲堂</t>
  </si>
  <si>
    <t>978-7-111-75472-5</t>
  </si>
  <si>
    <t>http://www.cmpedu.com/books/book/5607873.htm</t>
  </si>
  <si>
    <t>78401</t>
  </si>
  <si>
    <t>汽车人机交互</t>
  </si>
  <si>
    <t>马钧 徐雯霞</t>
  </si>
  <si>
    <t>978-7-111-78401-2</t>
  </si>
  <si>
    <t>http://www.cmpedu.com/books/book/5610195.htm</t>
  </si>
  <si>
    <t>自动驾驶概论</t>
  </si>
  <si>
    <t>62108</t>
  </si>
  <si>
    <t>陈刚 殷国栋 王良模 编著</t>
  </si>
  <si>
    <t>978-7-111-62108-9</t>
  </si>
  <si>
    <t>http://www.cmpedu.com/books/book/5600309.htm</t>
  </si>
  <si>
    <t>汽车车载网络技术（第2版）</t>
  </si>
  <si>
    <t>62356</t>
  </si>
  <si>
    <t>付百学</t>
  </si>
  <si>
    <t>978-7-111-62356-4</t>
  </si>
  <si>
    <t>http://www.cmpedu.com/books/book/5600322.htm</t>
  </si>
  <si>
    <t>智能车辆控制基础</t>
  </si>
  <si>
    <t>66213</t>
  </si>
  <si>
    <t>黄妙华 喻厚宇 裴晓飞 等编著</t>
  </si>
  <si>
    <t>978-7-111-66213-6</t>
  </si>
  <si>
    <t>http://www.cmpedu.com/books/book/5603369.htm</t>
  </si>
  <si>
    <t>77887</t>
  </si>
  <si>
    <t>智能车辆设计与控制基础</t>
  </si>
  <si>
    <t>何智成 黄智</t>
  </si>
  <si>
    <t>978-7-111-77887-5</t>
  </si>
  <si>
    <t>http://www.cmpedu.com/books/book/5609362.htm</t>
  </si>
  <si>
    <t>77870</t>
  </si>
  <si>
    <t>智能车辆线控底盘与控制技术</t>
  </si>
  <si>
    <t>黄智</t>
  </si>
  <si>
    <t>978-7-111-77870-7</t>
  </si>
  <si>
    <t>http://www.cmpedu.com/books/book/5609311.htm</t>
  </si>
  <si>
    <t>77298</t>
  </si>
  <si>
    <t>智能车辆电驱动与运动控制技术</t>
  </si>
  <si>
    <t>卜建国 冯光烁</t>
  </si>
  <si>
    <t>978-7-111-77298-9</t>
  </si>
  <si>
    <t>http://www.cmpedu.com/books/book/5609070.htm</t>
  </si>
  <si>
    <t>76833</t>
  </si>
  <si>
    <t>汽车智能底盘原理及技术</t>
  </si>
  <si>
    <t>张俊智 凌和平</t>
  </si>
  <si>
    <t>978-7-111-76833-3</t>
  </si>
  <si>
    <t>http://www.cmpedu.com/books/book/5608734.htm</t>
  </si>
  <si>
    <t>本科教材&gt;工学门类&gt;机械类&gt;汽车服务工程</t>
  </si>
  <si>
    <t>汽车服务工程专业导论（第2版）</t>
  </si>
  <si>
    <t>74439</t>
  </si>
  <si>
    <t>978-7-111-74439-9</t>
  </si>
  <si>
    <t>http://www.cmpedu.com/books/book/5607418.htm</t>
  </si>
  <si>
    <t>汽车服务工程专业导论</t>
  </si>
  <si>
    <t>66018</t>
  </si>
  <si>
    <t>储江伟 李世武</t>
  </si>
  <si>
    <t>978-7-111-66018-7</t>
  </si>
  <si>
    <t>http://www.cmpedu.com/books/book/5602569.htm</t>
  </si>
  <si>
    <t>汽车服务工程</t>
  </si>
  <si>
    <t>58399</t>
  </si>
  <si>
    <t>高俊杰 姚宝珍</t>
  </si>
  <si>
    <t>978-7-111-58399-8</t>
  </si>
  <si>
    <t>http://www.cmpedu.com/books/book/2066323.htm</t>
  </si>
  <si>
    <t>汽车共享概论</t>
  </si>
  <si>
    <t>68206</t>
  </si>
  <si>
    <t>都雪静</t>
  </si>
  <si>
    <t>978-7-111-68206-6</t>
  </si>
  <si>
    <t>http://www.cmpedu.com/books/book/5605461.htm</t>
  </si>
  <si>
    <t>汽车共享服务与管理</t>
  </si>
  <si>
    <t>40949</t>
  </si>
  <si>
    <t>彭勇 主编</t>
  </si>
  <si>
    <t>978-7-111-40949-6</t>
  </si>
  <si>
    <t>http://www.cmpedu.com/books/book/5605566.htm</t>
  </si>
  <si>
    <t>汽车法规（第3版）</t>
  </si>
  <si>
    <t>69705</t>
  </si>
  <si>
    <t>付铁军 郑晋军</t>
  </si>
  <si>
    <t>978-7-111-69705-3</t>
  </si>
  <si>
    <t>http://www.cmpedu.com/books/book/5605225.htm</t>
  </si>
  <si>
    <t>汽车保险与理赔</t>
  </si>
  <si>
    <t>73533</t>
  </si>
  <si>
    <t>陈松利</t>
  </si>
  <si>
    <t>978-7-111-73533-5</t>
  </si>
  <si>
    <t>http://www.cmpedu.com/books/book/5607105.htm</t>
  </si>
  <si>
    <t>71801</t>
  </si>
  <si>
    <r>
      <rPr>
        <sz val="11"/>
        <color rgb="FF000000"/>
        <rFont val="宋体"/>
        <charset val="134"/>
      </rPr>
      <t>汤沛</t>
    </r>
    <r>
      <rPr>
        <sz val="11"/>
        <color rgb="FF000000"/>
        <rFont val="宋体"/>
        <charset val="0"/>
      </rPr>
      <t xml:space="preserve"> </t>
    </r>
    <r>
      <rPr>
        <sz val="11"/>
        <color rgb="FF000000"/>
        <rFont val="宋体"/>
        <charset val="134"/>
      </rPr>
      <t>邬志军</t>
    </r>
  </si>
  <si>
    <t>本书特色：
★以《中华人民共和国保险法》（2020年版）的保险政策和示范条款作为编写依据，将汽车保险的理论知识与典型案例有机结合。
★还配有部分知识点的动画或视频，读者可扫书中的二维码进行观看。</t>
  </si>
  <si>
    <t>978-7-111-71801-7</t>
  </si>
  <si>
    <t>http://www.cmpedu.com/books/book/5606264.htm</t>
  </si>
  <si>
    <t>74597</t>
  </si>
  <si>
    <t>林绪东</t>
  </si>
  <si>
    <t>课件、教案、视频、大纲</t>
  </si>
  <si>
    <t>978-7-111-74597-6</t>
  </si>
  <si>
    <t>http://www.cmpedu.com/books/book/5607692.htm</t>
  </si>
  <si>
    <t>68161</t>
  </si>
  <si>
    <t>王意东 谭金会</t>
  </si>
  <si>
    <t>978-7-111-68161-8</t>
  </si>
  <si>
    <t>http://www.cmpedu.com/books/book/5604846.htm</t>
  </si>
  <si>
    <t>67155</t>
  </si>
  <si>
    <t>赵长利 李景芝</t>
  </si>
  <si>
    <t>本书特色：
★“十三五”国家重点出版物出版规划项目
★首批一流本科课程“汽车保险与理赔”的建设成果。
★新条例已写入案例中。
★本书配有相关视频可扫二维码进行观看；配有PPT课件。</t>
  </si>
  <si>
    <t>978-7-111-67155-8</t>
  </si>
  <si>
    <t>http://www.cmpedu.com/books/book/5604226.htm</t>
  </si>
  <si>
    <t>汽车事故鉴定学（第2版）</t>
  </si>
  <si>
    <t>61089</t>
  </si>
  <si>
    <t>978-7-111-61089-2</t>
  </si>
  <si>
    <t>http://www.cmpedu.com/books/book/5538286.htm</t>
  </si>
  <si>
    <t>汽车事故分析与鉴定</t>
  </si>
  <si>
    <t>66031</t>
  </si>
  <si>
    <t>薛大维</t>
  </si>
  <si>
    <t>978-7-111-66031-6</t>
  </si>
  <si>
    <t>http://www.cmpedu.com/books/book/5603328.htm</t>
  </si>
  <si>
    <t>78105</t>
  </si>
  <si>
    <t>二手车鉴定与评估</t>
  </si>
  <si>
    <t>林绪东 牛文学</t>
  </si>
  <si>
    <t>课件、视频、教案、教学大纲、习题答案</t>
  </si>
  <si>
    <t>978-7-111-78105-9</t>
  </si>
  <si>
    <t>http://www.cmpedu.com/books/book/5609382.htm</t>
  </si>
  <si>
    <t>二手车鉴定与评估实用教程（第2版）</t>
  </si>
  <si>
    <t>58812</t>
  </si>
  <si>
    <t>杜秀菊 纪世才</t>
  </si>
  <si>
    <t>978-7-111-58812-2</t>
  </si>
  <si>
    <t>http://www.cmpedu.com/books/book/2065741.htm</t>
  </si>
  <si>
    <t>二手车鉴定评估与交易</t>
  </si>
  <si>
    <t>71149</t>
  </si>
  <si>
    <t>马其华 黄修鲁</t>
  </si>
  <si>
    <t>978-7-111-71149-0</t>
  </si>
  <si>
    <t>http://www.cmpedu.com/books/book/5605983.htm</t>
  </si>
  <si>
    <t>汽车评估</t>
  </si>
  <si>
    <t>66637</t>
  </si>
  <si>
    <t>马晓春</t>
  </si>
  <si>
    <t>978-7-111-66637-0</t>
  </si>
  <si>
    <t>http://www.cmpedu.com/books/book/5603626.htm</t>
  </si>
  <si>
    <t>67233</t>
  </si>
  <si>
    <t>978-7-111-67233-3</t>
  </si>
  <si>
    <t>http://www.cmpedu.com/books/book/5603752.htm</t>
  </si>
  <si>
    <t>汽车电子商务与金融</t>
  </si>
  <si>
    <t>62797</t>
  </si>
  <si>
    <t>段维峰 黄修鲁</t>
  </si>
  <si>
    <t>978-7-111-62797-5</t>
  </si>
  <si>
    <t>http://www.cmpedu.com/books/book/5600557.htm</t>
  </si>
  <si>
    <t>汽车电子商务（第2版）</t>
  </si>
  <si>
    <t>61983</t>
  </si>
  <si>
    <t>刘艳玲</t>
  </si>
  <si>
    <t>978-7-111-61983-3</t>
  </si>
  <si>
    <t>http://www.cmpedu.com/books/book/5594055.htm</t>
  </si>
  <si>
    <t>汽车服务企业管理（第2版）</t>
  </si>
  <si>
    <t>71486</t>
  </si>
  <si>
    <t>阎岩</t>
  </si>
  <si>
    <t>本书特色：
★针对现代汽车服务企业的特点，运用现代管理的理论和方法，对企业各项管理活动进行了系统论述。
★新形态教材，配有拓展知识资料和部分复习思考题的参考答案，读者可扫二维码进行观看。
★配有精美电子课件。</t>
  </si>
  <si>
    <t>978-7-111-71486-6</t>
  </si>
  <si>
    <t>http://www.cmpedu.com/books/book/5606201.htm</t>
  </si>
  <si>
    <t>59593</t>
  </si>
  <si>
    <t>978-7-111-59593-9</t>
  </si>
  <si>
    <t>http://www.cmpedu.com/books/book/5605524.htm</t>
  </si>
  <si>
    <t>75233</t>
  </si>
  <si>
    <t>汽车服务企业管理</t>
  </si>
  <si>
    <t>田俊岩 朱礼贵 李凡</t>
  </si>
  <si>
    <t>电子课件、二维码、习题答案、教学大纲、教学试题库</t>
  </si>
  <si>
    <t>978-7-111-75233-2</t>
  </si>
  <si>
    <t>http://www.cmpedu.com/books/book/5607919.htm</t>
  </si>
  <si>
    <t>汽车文化</t>
  </si>
  <si>
    <t>62763</t>
  </si>
  <si>
    <t>曹红兵 编著</t>
  </si>
  <si>
    <t>978-7-111-62763-0</t>
  </si>
  <si>
    <t>http://www.cmpedu.com/books/book/5600698.htm</t>
  </si>
  <si>
    <t>75519</t>
  </si>
  <si>
    <t>汽车文化（第3版）</t>
  </si>
  <si>
    <t>姚丽萍 肖生发</t>
  </si>
  <si>
    <t>978-7-111-75519-7</t>
  </si>
  <si>
    <t>http://www.cmpedu.com/books/book/5608140.htm</t>
  </si>
  <si>
    <t>汽车文化与新技术（第2版）</t>
  </si>
  <si>
    <t>69704</t>
  </si>
  <si>
    <t>李艳菲 李颖 编著</t>
  </si>
  <si>
    <t>978-7-111-69704-6</t>
  </si>
  <si>
    <t>http://www.cmpedu.com/books/book/5605206.htm</t>
  </si>
  <si>
    <t>汽车诊断与维修工程</t>
  </si>
  <si>
    <t>62863</t>
  </si>
  <si>
    <t>王冬良 徐志军</t>
  </si>
  <si>
    <t>978-7-111-62863-7</t>
  </si>
  <si>
    <t>http://www.cmpedu.com/books/book/5600502.htm</t>
  </si>
  <si>
    <t>现代汽车检测与故障诊断技术</t>
  </si>
  <si>
    <t>43196</t>
  </si>
  <si>
    <t>司传胜</t>
  </si>
  <si>
    <t>978-7-111-43196-1</t>
  </si>
  <si>
    <t>http://www.cmpedu.com/books/book/2022225.htm</t>
  </si>
  <si>
    <t>汽车检测与诊断（上册）（第4版）</t>
  </si>
  <si>
    <t>74820</t>
  </si>
  <si>
    <t>邱兆文 陈焕江</t>
  </si>
  <si>
    <t>978-7-111-74820-5</t>
  </si>
  <si>
    <t>http://www.cmpedu.com/books/book/5607959.htm</t>
  </si>
  <si>
    <t>汽车检测与诊断（下册）（第4版）</t>
  </si>
  <si>
    <t>75024</t>
  </si>
  <si>
    <t>978-7-111-75024-6</t>
  </si>
  <si>
    <t>http://www.cmpedu.com/books/book/5607958.htm</t>
  </si>
  <si>
    <t>汽车检测与故障诊断（第2版）</t>
  </si>
  <si>
    <t>71354</t>
  </si>
  <si>
    <t>赵英勋</t>
  </si>
  <si>
    <t>978-7-111-71354-8</t>
  </si>
  <si>
    <t>http://www.cmpedu.com/books/book/5606187.htm</t>
  </si>
  <si>
    <t>汽车检测与诊断技术</t>
  </si>
  <si>
    <t>65622</t>
  </si>
  <si>
    <t>978-7-111-65622-7</t>
  </si>
  <si>
    <t>http://www.cmpedu.com/books/book/5602636.htm</t>
  </si>
  <si>
    <t>汽车检测与诊断</t>
  </si>
  <si>
    <t>67535</t>
  </si>
  <si>
    <t>郭淑清</t>
  </si>
  <si>
    <t>978-7-111-67535-8</t>
  </si>
  <si>
    <t>http://www.cmpedu.com/books/book/5604473.htm</t>
  </si>
  <si>
    <t>汽车金融服务</t>
  </si>
  <si>
    <t>18676</t>
  </si>
  <si>
    <t>何忱予</t>
  </si>
  <si>
    <t>7-111-18676-1/U.925课</t>
  </si>
  <si>
    <t>http://www.cmpedu.com/books/book/57023.htm</t>
  </si>
  <si>
    <t>76842</t>
  </si>
  <si>
    <t>汽车市场调查与预测</t>
  </si>
  <si>
    <t>武少玲</t>
  </si>
  <si>
    <t>978-7-111-76842-5</t>
  </si>
  <si>
    <t>http://www.cmpedu.com/books/book/5609032.htm</t>
  </si>
  <si>
    <t>20894</t>
  </si>
  <si>
    <t>徐向阳</t>
  </si>
  <si>
    <t>978-7-111-20894-5</t>
  </si>
  <si>
    <t>http://www.cmpedu.com/books/book/57790.htm</t>
  </si>
  <si>
    <t>汽车配件与营销（第2版）</t>
  </si>
  <si>
    <t>54249</t>
  </si>
  <si>
    <t>孙凤英</t>
  </si>
  <si>
    <t>978-7-111-54249-0</t>
  </si>
  <si>
    <t>http://www.cmpedu.com/books/book/2054015.htm</t>
  </si>
  <si>
    <t>73663</t>
  </si>
  <si>
    <t>汽车维修工程（第2版）</t>
  </si>
  <si>
    <t>宋年秀 刘宏飞 刘瑞昌</t>
  </si>
  <si>
    <t>978-7-111-73663-9</t>
  </si>
  <si>
    <t>http://www.cmpedu.com/books/book/5607253.htm</t>
  </si>
  <si>
    <t>汽车维修工程</t>
  </si>
  <si>
    <t>16432</t>
  </si>
  <si>
    <t>张金柱</t>
  </si>
  <si>
    <t>7-111-16432-6/U.804课</t>
  </si>
  <si>
    <t>http://www.cmpedu.com/books/book/2063748.htm</t>
  </si>
  <si>
    <t>汽车维修工程实习指导</t>
  </si>
  <si>
    <t>16851</t>
  </si>
  <si>
    <t>7-111-16851-8/U.827课</t>
  </si>
  <si>
    <t>http://www.cmpedu.com/books/book/63052.htm</t>
  </si>
  <si>
    <t>汽车物流管理</t>
  </si>
  <si>
    <t>64136</t>
  </si>
  <si>
    <t>PPT电子课件、习题答案</t>
  </si>
  <si>
    <t>978-7-111-64136-0</t>
  </si>
  <si>
    <t>http://www.cmpedu.com/books/book/5601725.htm</t>
  </si>
  <si>
    <t>汽车物流基础（第2版）</t>
  </si>
  <si>
    <t>59133</t>
  </si>
  <si>
    <t>陈永革</t>
  </si>
  <si>
    <t>978-7-111-59133-7</t>
  </si>
  <si>
    <t>http://www.cmpedu.com/books/book/2066481.htm</t>
  </si>
  <si>
    <t>79284</t>
  </si>
  <si>
    <t>汽车营销学（第2版）</t>
  </si>
  <si>
    <t>徐忠华  徐进</t>
  </si>
  <si>
    <t>978-7-111-79284-0</t>
  </si>
  <si>
    <t>http://www.cmpedu.com/books/book/5609919.htm</t>
  </si>
  <si>
    <t>汽车营销（第3版）</t>
  </si>
  <si>
    <t>62157</t>
  </si>
  <si>
    <t>杨立君 苑玉凤</t>
  </si>
  <si>
    <t>本书特色：
★普通高等教育“十一五”国家级规划教材
★反映汽车营销的最新理论成果,更好地适应我国汽车市场的新变化与新特点。
★电子课件、习题解答。</t>
  </si>
  <si>
    <t>978-7-111-62157-7</t>
  </si>
  <si>
    <t>http://www.cmpedu.com/books/book/5600304.htm</t>
  </si>
  <si>
    <t>汽车专业英语读译教程（第3版）</t>
  </si>
  <si>
    <t>70749</t>
  </si>
  <si>
    <t>梁桂航 宋进桂</t>
  </si>
  <si>
    <t>参考译文、教学课件、习题答案和试题库</t>
  </si>
  <si>
    <t>978-7-111-70749-3</t>
  </si>
  <si>
    <t>http://www.cmpedu.com/books/book/5605732.htm</t>
  </si>
  <si>
    <t>新编汽车专业英语（第3版）</t>
  </si>
  <si>
    <t>54577</t>
  </si>
  <si>
    <t>黄汽驰</t>
  </si>
  <si>
    <t>本书特色：
★每个单元包括课文、词汇、练习、阅读材料和汽车常见故障诊断等内容。
★内容上系统、全面，难点、重点突出；形式上力求创新，但仍注重实用性和通俗易懂，真正反映当代汽车领域发展的前沿技术和新动态。
★电子课件、习题解答、参考译文。</t>
  </si>
  <si>
    <t>978-7-111-54577-4</t>
  </si>
  <si>
    <t>http://www.cmpedu.com/books/book/2054624.htm</t>
  </si>
  <si>
    <t>本科教材&gt;工学门类&gt;机械类&gt;仿生科学与工程</t>
  </si>
  <si>
    <t>77592</t>
  </si>
  <si>
    <t>智能仿生学</t>
  </si>
  <si>
    <t>张俊秋</t>
  </si>
  <si>
    <t>授课PPT</t>
  </si>
  <si>
    <t>978-7-111-77592-8</t>
  </si>
  <si>
    <t>http://www.cmpedu.com/books/book/5609148.htm</t>
  </si>
  <si>
    <t>结构仿生学</t>
  </si>
  <si>
    <t>77186</t>
  </si>
  <si>
    <t>孙霁宇</t>
  </si>
  <si>
    <t>978-7-111-77186-9</t>
  </si>
  <si>
    <t>http://www.cmpedu.com/books/book/5608938.htm</t>
  </si>
  <si>
    <t>77663</t>
  </si>
  <si>
    <t>仿生设计学</t>
  </si>
  <si>
    <t>田丽梅</t>
  </si>
  <si>
    <t>978-7-111-77663-5</t>
  </si>
  <si>
    <t>http://www.cmpedu.com/books/book/5609066.htm</t>
  </si>
  <si>
    <t>仿生机械学（第2版）</t>
  </si>
  <si>
    <t>73298</t>
  </si>
  <si>
    <t>张春林 赵自强</t>
  </si>
  <si>
    <t>978-7-111-73298-3</t>
  </si>
  <si>
    <t>http://www.cmpedu.com/books/book/5607023.htm</t>
  </si>
  <si>
    <t>77632</t>
  </si>
  <si>
    <t>仿生机械设计</t>
  </si>
  <si>
    <t>韩志武</t>
  </si>
  <si>
    <t>978-7-111-77632-1</t>
  </si>
  <si>
    <t>http://www.cmpedu.com/books/book/5609734.htm</t>
  </si>
  <si>
    <t>77604</t>
  </si>
  <si>
    <t>仿生材料学基础</t>
  </si>
  <si>
    <t>马云海</t>
  </si>
  <si>
    <t>978-7-111-77604-8</t>
  </si>
  <si>
    <t>http://www.cmpedu.com/books/book/5609130.htm</t>
  </si>
  <si>
    <t>77652</t>
  </si>
  <si>
    <t>仿生功能材料</t>
  </si>
  <si>
    <t>刘燕</t>
  </si>
  <si>
    <t>978-7-111-77652-9</t>
  </si>
  <si>
    <t>http://www.cmpedu.com/books/book/5609167.htm</t>
  </si>
  <si>
    <t>天然生物材料仿生设计</t>
  </si>
  <si>
    <t>77065</t>
  </si>
  <si>
    <t>任丽丽 宋伟</t>
  </si>
  <si>
    <t>978-7-111-77065-7</t>
  </si>
  <si>
    <t>http://www.cmpedu.com/books/book/5608753.htm</t>
  </si>
  <si>
    <t>生物信息与仿生材料测试技术</t>
  </si>
  <si>
    <t>77344</t>
  </si>
  <si>
    <t>齐江涛</t>
  </si>
  <si>
    <t>978-7-111-77344-3</t>
  </si>
  <si>
    <t>http://www.cmpedu.com/books/book/5608960.htm</t>
  </si>
  <si>
    <t>本科教材&gt;工学门类&gt;机械类&gt;工业设计</t>
  </si>
  <si>
    <t>现代人机交互界面设计</t>
  </si>
  <si>
    <t>70949</t>
  </si>
  <si>
    <t>李娟莉</t>
  </si>
  <si>
    <t>978-7-111-70949-7</t>
  </si>
  <si>
    <t>http://www.cmpedu.com/books/book/5605951.htm</t>
  </si>
  <si>
    <t>出行创新设计：概念、范式与案例</t>
  </si>
  <si>
    <t>74085</t>
  </si>
  <si>
    <t>王选政 王倩男 王舒同 冯东升</t>
  </si>
  <si>
    <t>978-7-111-74085-8</t>
  </si>
  <si>
    <t>http://www.cmpedu.com/books/book/5607427.htm</t>
  </si>
  <si>
    <t>用户体验设计导论</t>
  </si>
  <si>
    <t>65955</t>
  </si>
  <si>
    <t>王晨升 陈亮 编著</t>
  </si>
  <si>
    <t>本书特色：
★本书从结构上划分为基础篇、原理篇、应用篇、实战篇和发展篇，旨在系统性地介绍用户体验设计这门跨学科新兴技术的科学基础、原理与方法及成功的实践，开拓创新创造思维，启迪体验设计智慧。
★本书编写的目的，不是为某种产品或某个行业提供量身定制的体验设计解决方案，而是在厘清用户体验设计学科边界的基础上，通过对其核心内涵的剖析，达到“授人以渔”的目的。</t>
  </si>
  <si>
    <t>978-7-111-65955-6</t>
  </si>
  <si>
    <t>http://www.cmpedu.com/books/book/5603349.htm</t>
  </si>
  <si>
    <t>包装设计（第2版）</t>
  </si>
  <si>
    <t>71761</t>
  </si>
  <si>
    <t>李丽</t>
  </si>
  <si>
    <t>978-7-111-71761-4</t>
  </si>
  <si>
    <t>http://www.cmpedu.com/books/book/5606519.htm</t>
  </si>
  <si>
    <t>72203</t>
  </si>
  <si>
    <t>现代产品设计开发</t>
  </si>
  <si>
    <t>金涛 李淑江</t>
  </si>
  <si>
    <t>978-7-111-72203-8</t>
  </si>
  <si>
    <t>http://www.cmpedu.com/books/book/5606968.htm</t>
  </si>
  <si>
    <t>产品设计</t>
  </si>
  <si>
    <t>62468</t>
  </si>
  <si>
    <t>刘永翔</t>
  </si>
  <si>
    <t>教育部普通高等教育精品教材</t>
  </si>
  <si>
    <t>978-7-111-62468-4</t>
  </si>
  <si>
    <t>http://www.cmpedu.com/books/book/5600297.htm</t>
  </si>
  <si>
    <t>产品设计造型</t>
  </si>
  <si>
    <t>70298</t>
  </si>
  <si>
    <t>[英]彼得·戴布斯（Peter Dabbs）</t>
  </si>
  <si>
    <t>978-7-111-70298-6</t>
  </si>
  <si>
    <t>http://www.cmpedu.com/books/book/5605598.htm</t>
  </si>
  <si>
    <t>产品设计程序与方法</t>
  </si>
  <si>
    <t>34383</t>
  </si>
  <si>
    <t>陈国强</t>
  </si>
  <si>
    <t>978-7-111-34383-7</t>
  </si>
  <si>
    <t>http://www.cmpedu.com/books/book/169127.htm</t>
  </si>
  <si>
    <t>78942</t>
  </si>
  <si>
    <t>产品设计创意表达·CorelDRAW &amp; Photoshop（第3版）</t>
  </si>
  <si>
    <t>周艳</t>
  </si>
  <si>
    <t>978-7-111-78942-0</t>
  </si>
  <si>
    <t>http://www.cmpedu.com/books/book/5609682.htm</t>
  </si>
  <si>
    <t>产品形态设计</t>
  </si>
  <si>
    <t>73396</t>
  </si>
  <si>
    <t>贺莲花  成振波 阳耀宇</t>
  </si>
  <si>
    <t>978-7-111-73396-6</t>
  </si>
  <si>
    <t>http://www.cmpedu.com/books/book/5607121.htm</t>
  </si>
  <si>
    <t>30882</t>
  </si>
  <si>
    <t>张昆</t>
  </si>
  <si>
    <t>978-7-111-30882-9</t>
  </si>
  <si>
    <t>http://www.cmpedu.com/books/book/55081.htm</t>
  </si>
  <si>
    <t>产品语义设计</t>
  </si>
  <si>
    <t>30867</t>
  </si>
  <si>
    <t>高力群</t>
  </si>
  <si>
    <t>978-7-111-30867-6</t>
  </si>
  <si>
    <t>http://www.cmpedu.com/books/book/55064.htm</t>
  </si>
  <si>
    <t>工业产品造型设计（第3版）</t>
  </si>
  <si>
    <t>45767</t>
  </si>
  <si>
    <t>陈震邦</t>
  </si>
  <si>
    <t>978-7-111-45767-1</t>
  </si>
  <si>
    <t>http://www.cmpedu.com/books/book/2027729.htm</t>
  </si>
  <si>
    <t>工业产品设计与表达—机械产品开发概论（第2版）</t>
  </si>
  <si>
    <t>69297</t>
  </si>
  <si>
    <t>蒋亚南</t>
  </si>
  <si>
    <t>978-7-111-69297-3</t>
  </si>
  <si>
    <t>http://www.cmpedu.com/books/book/5605092.htm</t>
  </si>
  <si>
    <t>74185</t>
  </si>
  <si>
    <t>产品造型设计材料与工艺（第3版）</t>
  </si>
  <si>
    <t>赵占西 黄明宇 何灿群</t>
  </si>
  <si>
    <t>978-7-111-74185-5</t>
  </si>
  <si>
    <t>http://www.cmpedu.com/books/book/5607485.htm</t>
  </si>
  <si>
    <t>设计材料与工艺</t>
  </si>
  <si>
    <t>74212</t>
  </si>
  <si>
    <t>张仲凤</t>
  </si>
  <si>
    <t>978-7-111-74212-8</t>
  </si>
  <si>
    <t>http://www.cmpedu.com/books/book/5607575.htm</t>
  </si>
  <si>
    <t>工业设计概论（第4版）</t>
  </si>
  <si>
    <t>58909</t>
  </si>
  <si>
    <t>程能林 何人可</t>
  </si>
  <si>
    <t>本书特色：
★入选普通高等教育“九五”“十五”“十一五”“十二五”国家级规划教材。
★本书是一本关于工业设计的基本概念和原理的入门教材。
★特别强调了从工业设计的理念衍生出来的设计思维(Design Thinking) 的一些基本理论与特征，它已成为不同行业的创新者所必备的一种思维方式，并将其应用到创新与创业的实践之中。</t>
  </si>
  <si>
    <t>978-7-111-58909-9</t>
  </si>
  <si>
    <t>http://www.cmpedu.com/books/book/5519606.htm</t>
  </si>
  <si>
    <t>工业设计人机工程（第3版）</t>
  </si>
  <si>
    <t>55159</t>
  </si>
  <si>
    <t>阮宝湘</t>
  </si>
  <si>
    <t>978-7-111-55159-1</t>
  </si>
  <si>
    <t>http://www.cmpedu.com/books/book/2055513.htm</t>
  </si>
  <si>
    <t>设计中的人机工程学</t>
  </si>
  <si>
    <t>64232</t>
  </si>
  <si>
    <t>苟锐 编著</t>
  </si>
  <si>
    <t>978-7-111-64232-9</t>
  </si>
  <si>
    <t>http://www.cmpedu.com/books/book/5601937.htm</t>
  </si>
  <si>
    <t>人机工程学课程设计/课程论文选编</t>
  </si>
  <si>
    <t>16208</t>
  </si>
  <si>
    <t>978-7-111-16208-7</t>
  </si>
  <si>
    <t>http://www.cmpedu.com/books/book/62981.htm</t>
  </si>
  <si>
    <t>工业设计机械基础（第3版）</t>
  </si>
  <si>
    <t>54153</t>
  </si>
  <si>
    <t>北京理工大学 阮宝湘</t>
  </si>
  <si>
    <t>978-7-111-54153-0</t>
  </si>
  <si>
    <t>http://www.cmpedu.com/books/book/2054070.htm</t>
  </si>
  <si>
    <t>设计素描（含1CD）</t>
  </si>
  <si>
    <t>10049</t>
  </si>
  <si>
    <t>关阳</t>
  </si>
  <si>
    <t>7-111-10049-2</t>
  </si>
  <si>
    <t>http://www.cmpedu.com/books/book/60850.htm</t>
  </si>
  <si>
    <t>设计图学（第2版）</t>
  </si>
  <si>
    <t>11934</t>
  </si>
  <si>
    <t>段齐骏</t>
  </si>
  <si>
    <t>978-7-111-11934-0</t>
  </si>
  <si>
    <t>http://www.cmpedu.com/books/book/55975.htm</t>
  </si>
  <si>
    <t>素描（第2版）</t>
  </si>
  <si>
    <t>31809</t>
  </si>
  <si>
    <t>刘伟红</t>
  </si>
  <si>
    <t>978-7-111-31809-5</t>
  </si>
  <si>
    <t>http://www.cmpedu.com/books/book/64513.htm</t>
  </si>
  <si>
    <r>
      <rPr>
        <sz val="11"/>
        <color rgb="FF000000"/>
        <rFont val="宋体"/>
        <charset val="134"/>
      </rPr>
      <t>现代设计图学（第</t>
    </r>
    <r>
      <rPr>
        <sz val="11"/>
        <color rgb="FF000000"/>
        <rFont val="宋体"/>
        <charset val="0"/>
      </rPr>
      <t>4</t>
    </r>
    <r>
      <rPr>
        <sz val="11"/>
        <color rgb="FF000000"/>
        <rFont val="宋体"/>
        <charset val="134"/>
      </rPr>
      <t>版）</t>
    </r>
  </si>
  <si>
    <t>72352</t>
  </si>
  <si>
    <t>聂桂平</t>
  </si>
  <si>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t>
    </r>
    <r>
      <rPr>
        <sz val="11"/>
        <color rgb="FF000000"/>
        <rFont val="宋体"/>
        <charset val="0"/>
      </rPr>
      <t>/</t>
    </r>
    <r>
      <rPr>
        <sz val="11"/>
        <color rgb="FF000000"/>
        <rFont val="宋体"/>
        <charset val="134"/>
      </rPr>
      <t>新形态教材</t>
    </r>
  </si>
  <si>
    <t>978-7-111-72352-3</t>
  </si>
  <si>
    <t>http://www.cmpedu.com/books/book/5607017.htm</t>
  </si>
  <si>
    <t>现代设计图学基础训练（第4版）</t>
  </si>
  <si>
    <t>74912</t>
  </si>
  <si>
    <t>978-7-111-74912-7</t>
  </si>
  <si>
    <t>http://www.cmpedu.com/books/book/5608253.htm</t>
  </si>
  <si>
    <t>本科教材&gt;工学门类&gt;机械类&gt;材料成型及控制工程</t>
  </si>
  <si>
    <t>工程材料实验与创新</t>
  </si>
  <si>
    <t>61773</t>
  </si>
  <si>
    <t>高红霞</t>
  </si>
  <si>
    <t>978-7-111-61773-0</t>
  </si>
  <si>
    <t>http://www.cmpedu.com/books/book/5600410.htm</t>
  </si>
  <si>
    <t>工程材料与金属热处理</t>
  </si>
  <si>
    <t>61350</t>
  </si>
  <si>
    <t>方勇 王萌萌</t>
  </si>
  <si>
    <t>978-7-111-61350-3</t>
  </si>
  <si>
    <t>http://www.cmpedu.com/books/book/5600189.htm</t>
  </si>
  <si>
    <t>76614</t>
  </si>
  <si>
    <t>工程材料（第3版）</t>
  </si>
  <si>
    <t>李炳 李艳红 王正品</t>
  </si>
  <si>
    <t>978-7-111-76614-8</t>
  </si>
  <si>
    <t>http://www.cmpedu.com/books/book/5608493.htm</t>
  </si>
  <si>
    <t>41835</t>
  </si>
  <si>
    <t>崔占全</t>
  </si>
  <si>
    <t>978-7-111-41835-1</t>
  </si>
  <si>
    <t>http://www.cmpedu.com/books/book/2063434.htm</t>
  </si>
  <si>
    <t>工程材料</t>
  </si>
  <si>
    <t>67912</t>
  </si>
  <si>
    <t>于文强 姜学波</t>
  </si>
  <si>
    <t>978-7-111-67912-7</t>
  </si>
  <si>
    <t>http://www.cmpedu.com/books/book/5604755.htm</t>
  </si>
  <si>
    <t>68619</t>
  </si>
  <si>
    <t>倪红军 黄明宇</t>
  </si>
  <si>
    <t>978-7-111-68619-4</t>
  </si>
  <si>
    <t>http://www.cmpedu.com/books/book/5604711.htm</t>
  </si>
  <si>
    <t>工程材料成形基础</t>
  </si>
  <si>
    <t>68635</t>
  </si>
  <si>
    <t>978-7-111-68635-4</t>
  </si>
  <si>
    <t>http://www.cmpedu.com/books/book/5604882.htm</t>
  </si>
  <si>
    <t>工程材料与热成形技术</t>
  </si>
  <si>
    <t>65457</t>
  </si>
  <si>
    <t>于文强 陈宗民</t>
  </si>
  <si>
    <t>978-7-111-65457-5</t>
  </si>
  <si>
    <t>http://www.cmpedu.com/books/book/5602534.htm</t>
  </si>
  <si>
    <t>79107</t>
  </si>
  <si>
    <t>工程材料及成形技术基础</t>
  </si>
  <si>
    <t>孙振忠</t>
  </si>
  <si>
    <t>978-7-111-79107-2</t>
  </si>
  <si>
    <t>http://www.cmpedu.com/books/book/5610654.htm</t>
  </si>
  <si>
    <t>工程材料及成形技术</t>
  </si>
  <si>
    <t>52755</t>
  </si>
  <si>
    <t>艾云龙</t>
  </si>
  <si>
    <t>978-7-111-52755-8</t>
  </si>
  <si>
    <t>http://www.cmpedu.com/books/book/2052796.htm</t>
  </si>
  <si>
    <t>工程材料与成形技术基础（第3版）</t>
  </si>
  <si>
    <t>60283</t>
  </si>
  <si>
    <t>庞国星</t>
  </si>
  <si>
    <t>978-7-111-60283-5</t>
  </si>
  <si>
    <t>http://www.cmpedu.com/books/book/5521054.htm</t>
  </si>
  <si>
    <t>工程材料及热加工技术</t>
  </si>
  <si>
    <t>71024</t>
  </si>
  <si>
    <t>徐跃 聂金凤  李玉胜</t>
  </si>
  <si>
    <t>978-7-111-71024-0</t>
  </si>
  <si>
    <t>http://www.cmpedu.com/books/book/5606027.htm</t>
  </si>
  <si>
    <t>74280</t>
  </si>
  <si>
    <t>工程材料与成形工艺基础（第3版）</t>
  </si>
  <si>
    <t>徐晓峰</t>
  </si>
  <si>
    <t>978-7-111-74280-7</t>
  </si>
  <si>
    <t>http://www.cmpedu.com/books/book/5607415.htm</t>
  </si>
  <si>
    <t>工程材料与成形工艺基础作业集（第2版）</t>
  </si>
  <si>
    <t>58150</t>
  </si>
  <si>
    <t>徐晓峰 张万红</t>
  </si>
  <si>
    <t>978-7-111-58150-5</t>
  </si>
  <si>
    <t>http://www.cmpedu.com/books/book/2064960.htm</t>
  </si>
  <si>
    <t>机械工程材料实验与习题</t>
  </si>
  <si>
    <t>11217</t>
  </si>
  <si>
    <t>初福民</t>
  </si>
  <si>
    <t>7-111-11217-2</t>
  </si>
  <si>
    <t>http://www.cmpedu.com/books/book/56266.htm</t>
  </si>
  <si>
    <t>机械工程材料习题集</t>
  </si>
  <si>
    <t>52404</t>
  </si>
  <si>
    <t>乔斌</t>
  </si>
  <si>
    <t>978-7-111-52404-5</t>
  </si>
  <si>
    <t>http://www.cmpedu.com/books/book/2051991.htm</t>
  </si>
  <si>
    <t>机械工程材料（第3版）</t>
  </si>
  <si>
    <t>50211</t>
  </si>
  <si>
    <t>赵程</t>
  </si>
  <si>
    <t>978-7-111-50211-1</t>
  </si>
  <si>
    <t>http://www.cmpedu.com/books/book/2047282.htm</t>
  </si>
  <si>
    <t>76202</t>
  </si>
  <si>
    <t>机械工程材料（第5版）</t>
  </si>
  <si>
    <t>沈莲</t>
  </si>
  <si>
    <t>本书特色：
★普通高等教育“十一五”国家级规划教材，面向21世纪课程教材，教育部普通高等教育精品教材。
★配套齐全，富有权威性。
★引用国家最新标准，并力求做到加强基础、突出重点、注重应用。
★重点讲授零（构）件和器件在不同服役条件下的失效方式及其对性能的要求，以及机械设计者和制造者必须具备的材料知识和有关的基本理论。</t>
  </si>
  <si>
    <t>978-7-111-76202-7</t>
  </si>
  <si>
    <t>http://www.cmpedu.com/books/book/5608641.htm</t>
  </si>
  <si>
    <t>机械工程材料</t>
  </si>
  <si>
    <t>71898</t>
  </si>
  <si>
    <t>李占君</t>
  </si>
  <si>
    <t>电子课件、习题解答、教案大纲、视频资源</t>
  </si>
  <si>
    <t>978-7-111-71898-7</t>
  </si>
  <si>
    <t>http://www.cmpedu.com/books/book/5606350.htm</t>
  </si>
  <si>
    <t>60449</t>
  </si>
  <si>
    <t>王章忠</t>
  </si>
  <si>
    <t>978-7-111-60449-5</t>
  </si>
  <si>
    <t>http://www.cmpedu.com/books/book/5519586.htm</t>
  </si>
  <si>
    <t>机械工程材料（第2版）</t>
  </si>
  <si>
    <t>27640</t>
  </si>
  <si>
    <t>文九巴</t>
  </si>
  <si>
    <t>978-7-111-27640-1</t>
  </si>
  <si>
    <t>http://www.cmpedu.com/books/book/60188.htm</t>
  </si>
  <si>
    <t>06752</t>
  </si>
  <si>
    <t>王运炎</t>
  </si>
  <si>
    <t>978-7-111-06752-8</t>
  </si>
  <si>
    <t>http://www.cmpedu.com/books/book/74237.htm</t>
  </si>
  <si>
    <t>机械工程材料与热加工工艺（第2版）</t>
  </si>
  <si>
    <t>51570</t>
  </si>
  <si>
    <t>梁戈</t>
  </si>
  <si>
    <t>978-7-111-51570-8</t>
  </si>
  <si>
    <t>http://www.cmpedu.com/books/book/2051282.htm</t>
  </si>
  <si>
    <t>机械工程材料及其成形技术</t>
  </si>
  <si>
    <t>26405</t>
  </si>
  <si>
    <t>赵程 杨建民</t>
  </si>
  <si>
    <t>978-7-111-26405-7</t>
  </si>
  <si>
    <t>http://www.cmpedu.com/books/book/64249.htm</t>
  </si>
  <si>
    <t>先进成形与智能技术</t>
  </si>
  <si>
    <t>77152</t>
  </si>
  <si>
    <t>黄庆学 王涛</t>
  </si>
  <si>
    <t>配套二维码等资源</t>
  </si>
  <si>
    <t>978-7-111-77152-4</t>
  </si>
  <si>
    <t>http://www.cmpedu.com/books/book/5608878.htm</t>
  </si>
  <si>
    <t>79773</t>
  </si>
  <si>
    <t>板料成形技术与理论</t>
  </si>
  <si>
    <r>
      <rPr>
        <sz val="11"/>
        <color rgb="FF000000"/>
        <rFont val="宋体"/>
        <charset val="134"/>
      </rPr>
      <t>庄栋栋</t>
    </r>
    <r>
      <rPr>
        <sz val="11"/>
        <color rgb="FF000000"/>
        <rFont val="宋体"/>
        <charset val="0"/>
      </rPr>
      <t xml:space="preserve">  </t>
    </r>
    <r>
      <rPr>
        <sz val="11"/>
        <color rgb="FF000000"/>
        <rFont val="宋体"/>
        <charset val="134"/>
      </rPr>
      <t>刘海霞</t>
    </r>
  </si>
  <si>
    <t>978-7-111-79773-9</t>
  </si>
  <si>
    <t>http://www.cmpedu.com/books/book/5610515.htm</t>
  </si>
  <si>
    <t>材料成形工艺（第2版）</t>
  </si>
  <si>
    <t>29295</t>
  </si>
  <si>
    <t>夏巨諶 张启勋</t>
  </si>
  <si>
    <t>978-7-111-29295-1</t>
  </si>
  <si>
    <t>http://www.cmpedu.com/books/book/2065306.htm</t>
  </si>
  <si>
    <t>材料成型工艺基础（慕课版）</t>
  </si>
  <si>
    <t>74264</t>
  </si>
  <si>
    <t>郭永刚</t>
  </si>
  <si>
    <t>978-7-111-74264-7</t>
  </si>
  <si>
    <t>http://www.cmpedu.com/books/book/5607416.htm</t>
  </si>
  <si>
    <t>材料成形工艺基础</t>
  </si>
  <si>
    <t>66291</t>
  </si>
  <si>
    <t>李荣华</t>
  </si>
  <si>
    <t>978-7-111-66291-4</t>
  </si>
  <si>
    <t>http://www.cmpedu.com/books/book/5603503.htm</t>
  </si>
  <si>
    <t>材料成形基础（第2版）</t>
  </si>
  <si>
    <t>27570</t>
  </si>
  <si>
    <t>常春</t>
  </si>
  <si>
    <t>978-7-111-27570-1</t>
  </si>
  <si>
    <t>http://www.cmpedu.com/books/book/2064065.htm</t>
  </si>
  <si>
    <t>材料成形及控制工程专业英语阅读</t>
  </si>
  <si>
    <t>13878</t>
  </si>
  <si>
    <t>胡礼木</t>
  </si>
  <si>
    <t>7-111-13878-3</t>
  </si>
  <si>
    <t>http://www.cmpedu.com/books/book/2064743.htm</t>
  </si>
  <si>
    <t>74916</t>
  </si>
  <si>
    <t>材料成型及控制工程专业英语（第2版）</t>
  </si>
  <si>
    <t>刘瑛 阎昱</t>
  </si>
  <si>
    <t>课文译文</t>
  </si>
  <si>
    <t>978-7-111-74916-5</t>
  </si>
  <si>
    <t>http://www.cmpedu.com/books/book/5610224.htm</t>
  </si>
  <si>
    <t>78749</t>
  </si>
  <si>
    <t>材料成形技术</t>
  </si>
  <si>
    <t>李轩  黄波  张立京</t>
  </si>
  <si>
    <t>978-7-111-78749-5</t>
  </si>
  <si>
    <t>http://www.cmpedu.com/books/book/5609783.htm</t>
  </si>
  <si>
    <t>75795</t>
  </si>
  <si>
    <t>材料成形技术基础（第4版）</t>
  </si>
  <si>
    <t>赵占西 施江澜</t>
  </si>
  <si>
    <t>978-7-111-75795-5</t>
  </si>
  <si>
    <t>http://www.cmpedu.com/books/book/5608422.htm</t>
  </si>
  <si>
    <t>材料成形技术基础（第2版）</t>
  </si>
  <si>
    <t>07931</t>
  </si>
  <si>
    <t>邢建东 陈金德</t>
  </si>
  <si>
    <t>978-7-111-07931-6</t>
  </si>
  <si>
    <t>http://www.cmpedu.com/books/book/62599.htm</t>
  </si>
  <si>
    <t>材料成形检测与控制</t>
  </si>
  <si>
    <t>31582</t>
  </si>
  <si>
    <t>杭争翔</t>
  </si>
  <si>
    <t>978-7-111-31582-7</t>
  </si>
  <si>
    <t>http://www.cmpedu.com/books/book/2064734.htm</t>
  </si>
  <si>
    <t>材料成形设备（第2版）</t>
  </si>
  <si>
    <t>34402</t>
  </si>
  <si>
    <t>王卫卫</t>
  </si>
  <si>
    <t>978-7-111-34402-5</t>
  </si>
  <si>
    <t>http://www.cmpedu.com/books/book/169173.htm</t>
  </si>
  <si>
    <t>材料成形基本原理（第3版）</t>
  </si>
  <si>
    <t>52648</t>
  </si>
  <si>
    <t>祖方遒</t>
  </si>
  <si>
    <t>978-7-111-52648-3</t>
  </si>
  <si>
    <t>http://www.cmpedu.com/books/book/2052690.htm</t>
  </si>
  <si>
    <t>76638</t>
  </si>
  <si>
    <t>材料成形装备及自动化（第3版）</t>
  </si>
  <si>
    <t>樊自田 蒋文明</t>
  </si>
  <si>
    <t>向任课教师提供授课PPT</t>
  </si>
  <si>
    <t>978-7-111-76638-4</t>
  </si>
  <si>
    <t>http://www.cmpedu.com/books/book/5608623.htm</t>
  </si>
  <si>
    <t>材料成形原理</t>
  </si>
  <si>
    <t>16416</t>
  </si>
  <si>
    <t>7-111-16416-4/TG.1483(课)</t>
  </si>
  <si>
    <t>http://www.cmpedu.com/books/book/63039.htm</t>
  </si>
  <si>
    <t>材料成形原理（第3版）</t>
  </si>
  <si>
    <t>56931</t>
  </si>
  <si>
    <t>吴树森</t>
  </si>
  <si>
    <t>978-7-111-56931-2</t>
  </si>
  <si>
    <t>http://www.cmpedu.com/books/book/2063762.htm</t>
  </si>
  <si>
    <t>先进材料加工技术</t>
  </si>
  <si>
    <t>74613</t>
  </si>
  <si>
    <t>陈孝文</t>
  </si>
  <si>
    <t>978-7-111-74613-3</t>
  </si>
  <si>
    <t>http://www.cmpedu.com/books/book/5607707.htm</t>
  </si>
  <si>
    <t>材料加工冶金传输原理（第2版）</t>
  </si>
  <si>
    <t>61292</t>
  </si>
  <si>
    <t>978-7-111-61292-6</t>
  </si>
  <si>
    <t>http://www.cmpedu.com/books/book/5543320.htm</t>
  </si>
  <si>
    <t>材料加工质量控制</t>
  </si>
  <si>
    <t>34384</t>
  </si>
  <si>
    <t>978-7-111-34384-4</t>
  </si>
  <si>
    <t>http://www.cmpedu.com/books/book/169130.htm</t>
  </si>
  <si>
    <t>材料腐蚀与防护概论（第2版）</t>
  </si>
  <si>
    <t>56358</t>
  </si>
  <si>
    <t>李晓刚</t>
  </si>
  <si>
    <t>978-7-111-56358-7</t>
  </si>
  <si>
    <t>http://www.cmpedu.com/books/book/2063766.htm</t>
  </si>
  <si>
    <t>金属腐蚀与防护概论</t>
  </si>
  <si>
    <t>73021</t>
  </si>
  <si>
    <t>潘长江</t>
  </si>
  <si>
    <t>978-7-111-73021-7</t>
  </si>
  <si>
    <t>http://www.cmpedu.com/books/book/5606804.htm</t>
  </si>
  <si>
    <t>冲压工艺模具学（第3版）</t>
  </si>
  <si>
    <t>45761</t>
  </si>
  <si>
    <t>卢险峰</t>
  </si>
  <si>
    <t>978-7-111-45761-9</t>
  </si>
  <si>
    <t>http://www.cmpedu.com/books/book/2028785.htm</t>
  </si>
  <si>
    <t>冲压工艺与模具设计</t>
  </si>
  <si>
    <t>57183</t>
  </si>
  <si>
    <t>成虹</t>
  </si>
  <si>
    <t>978-7-111-57183-4</t>
  </si>
  <si>
    <t>http://www.cmpedu.com/books/book/2064022.htm</t>
  </si>
  <si>
    <t>冲压工艺及冲模设计（第2版）</t>
  </si>
  <si>
    <t>37108</t>
  </si>
  <si>
    <t>翁其金</t>
  </si>
  <si>
    <t>978-7-111-37108-3</t>
  </si>
  <si>
    <t>http://www.cmpedu.com/books/book/2065248.htm</t>
  </si>
  <si>
    <t>75807</t>
  </si>
  <si>
    <t>冲压工艺与模具设计（第3版）</t>
  </si>
  <si>
    <t>柯旭贵</t>
  </si>
  <si>
    <t>978-7-111-75807-5</t>
  </si>
  <si>
    <t>http://www.cmpedu.com/books/book/5608511.htm</t>
  </si>
  <si>
    <t>冲压工艺与模具课程设计指导书</t>
  </si>
  <si>
    <t>71452</t>
  </si>
  <si>
    <t>柯旭贵 孟玉喜</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</si>
  <si>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江苏省高等学校重点教材</t>
    </r>
  </si>
  <si>
    <t>978-7-111-71452-1</t>
  </si>
  <si>
    <t>http://www.cmpedu.com/books/book/5606398.htm</t>
  </si>
  <si>
    <t>冲压工艺学</t>
  </si>
  <si>
    <t>02018</t>
  </si>
  <si>
    <t>肖景容</t>
  </si>
  <si>
    <t>7-111-02018-9</t>
  </si>
  <si>
    <t>http://www.cmpedu.com/books/book/62642.htm</t>
  </si>
  <si>
    <t>锻造工艺与模具设计</t>
  </si>
  <si>
    <t>36662</t>
  </si>
  <si>
    <t>闫洪</t>
  </si>
  <si>
    <t>978-7-111-36662-1</t>
  </si>
  <si>
    <t>http://www.cmpedu.com/books/book/2011556.htm</t>
  </si>
  <si>
    <t>冷冲压模具课程设计与毕业设计指导</t>
  </si>
  <si>
    <t>49088</t>
  </si>
  <si>
    <t>汤酞则</t>
  </si>
  <si>
    <t>978-7-111-49088-3</t>
  </si>
  <si>
    <t>http://www.cmpedu.com/books/book/2049403.htm</t>
  </si>
  <si>
    <t>模具材料（第2版）</t>
  </si>
  <si>
    <t>57197</t>
  </si>
  <si>
    <t>高为国</t>
  </si>
  <si>
    <t>978-7-111-57197-1</t>
  </si>
  <si>
    <t>http://www.cmpedu.com/books/book/2064160.htm</t>
  </si>
  <si>
    <t>挤压工艺及模具</t>
  </si>
  <si>
    <t>14681</t>
  </si>
  <si>
    <t>贾俐俐</t>
  </si>
  <si>
    <t>7-111-14681-6</t>
  </si>
  <si>
    <t>http://www.cmpedu.com/books/book/63037.htm</t>
  </si>
  <si>
    <t>金属凝固成形原理</t>
  </si>
  <si>
    <t>69925</t>
  </si>
  <si>
    <t>张忠明</t>
  </si>
  <si>
    <t>978-7-111-69925-5</t>
  </si>
  <si>
    <t>http://www.cmpedu.com/books/book/5605565.htm</t>
  </si>
  <si>
    <t>金属凝固原理（第2版）</t>
  </si>
  <si>
    <t>02611</t>
  </si>
  <si>
    <t>胡汉起</t>
  </si>
  <si>
    <t>7-111-02611-X</t>
  </si>
  <si>
    <t>http://www.cmpedu.com/books/book/58213.htm</t>
  </si>
  <si>
    <t>UG NX 10.0模具设计教程</t>
  </si>
  <si>
    <t>53584</t>
  </si>
  <si>
    <t>高玉新 李丽华 方淳</t>
  </si>
  <si>
    <t>978-7-111-53584-3</t>
  </si>
  <si>
    <t>http://www.cmpedu.com/books/book/2053406.htm</t>
  </si>
  <si>
    <t>模具寿命与材料</t>
  </si>
  <si>
    <t>06872</t>
  </si>
  <si>
    <t>程培源</t>
  </si>
  <si>
    <t>7-111-06872-6</t>
  </si>
  <si>
    <t>http://www.cmpedu.com/books/book/168758.htm</t>
  </si>
  <si>
    <t>模具数控加工技术（第2版）</t>
  </si>
  <si>
    <t>33680</t>
  </si>
  <si>
    <t>贾慈力</t>
  </si>
  <si>
    <t>978-7-111-33680-8</t>
  </si>
  <si>
    <t>http://www.cmpedu.com/books/book/169218.htm</t>
  </si>
  <si>
    <t>模具制造工艺（第2版）</t>
  </si>
  <si>
    <t>56401</t>
  </si>
  <si>
    <t>傅建军</t>
  </si>
  <si>
    <t>978-7-111-56401-0</t>
  </si>
  <si>
    <t>http://www.cmpedu.com/books/book/2063080.htm</t>
  </si>
  <si>
    <t>模具制造工艺</t>
  </si>
  <si>
    <t>05088</t>
  </si>
  <si>
    <t>黄毅宏 李明辉</t>
  </si>
  <si>
    <t>7-111-05088-6</t>
  </si>
  <si>
    <t>http://www.cmpedu.com/books/book/2064652.htm</t>
  </si>
  <si>
    <t>模具制造技术</t>
  </si>
  <si>
    <t>39429</t>
  </si>
  <si>
    <t>宋建丽</t>
  </si>
  <si>
    <t>978-7-111-39429-7</t>
  </si>
  <si>
    <t>http://www.cmpedu.com/books/book/2063295.htm</t>
  </si>
  <si>
    <t>模具专业英语--设计.制造.报价.结算</t>
  </si>
  <si>
    <t>20622</t>
  </si>
  <si>
    <t>王群 童长清</t>
  </si>
  <si>
    <t>7-111-20622-3</t>
  </si>
  <si>
    <t>http://www.cmpedu.com/books/book/57735.htm</t>
  </si>
  <si>
    <t>塑性加工力学</t>
  </si>
  <si>
    <t>74561</t>
  </si>
  <si>
    <t>梅瑞斌</t>
  </si>
  <si>
    <t>978-7-111-74561-7</t>
  </si>
  <si>
    <t>http://www.cmpedu.com/books/book/5608402.htm</t>
  </si>
  <si>
    <t>金属塑性成形原理</t>
  </si>
  <si>
    <t>33694</t>
  </si>
  <si>
    <t>董湘怀</t>
  </si>
  <si>
    <t>978-7-111-33694-5</t>
  </si>
  <si>
    <t>http://www.cmpedu.com/books/book/169325.htm</t>
  </si>
  <si>
    <t>07150</t>
  </si>
  <si>
    <t>俞汉清</t>
  </si>
  <si>
    <t>7-111-07150-6</t>
  </si>
  <si>
    <t>http://www.cmpedu.com/books/book/178936.htm</t>
  </si>
  <si>
    <t>金属塑性成形原理（第2版）</t>
  </si>
  <si>
    <t>40282</t>
  </si>
  <si>
    <t>李尧</t>
  </si>
  <si>
    <t>978-7-111-40282-4</t>
  </si>
  <si>
    <t>http://www.cmpedu.com/books/book/2063244.htm</t>
  </si>
  <si>
    <t>塑性成形数值模拟</t>
  </si>
  <si>
    <t>47536</t>
  </si>
  <si>
    <t>刘建生</t>
  </si>
  <si>
    <t>978-7-111-47536-1</t>
  </si>
  <si>
    <t>http://www.cmpedu.com/books/book/2039644.htm</t>
  </si>
  <si>
    <t>快速成型与快速模具制造技术及其应用 （第3版）</t>
  </si>
  <si>
    <t>39861</t>
  </si>
  <si>
    <t>王广春</t>
  </si>
  <si>
    <t>978-7-111-39861-5</t>
  </si>
  <si>
    <t>http://www.cmpedu.com/books/book/2063678.htm</t>
  </si>
  <si>
    <t>79451</t>
  </si>
  <si>
    <t>塑料成型工艺及模具设计（第3版）</t>
  </si>
  <si>
    <t>王群 滕杰</t>
  </si>
  <si>
    <t>电子课件、二维码、教学大纲</t>
  </si>
  <si>
    <t>978-7-111-79451-6</t>
  </si>
  <si>
    <t>http://www.cmpedu.com/books/book/5610107.htm</t>
  </si>
  <si>
    <t>塑料成型工艺与模具设计</t>
  </si>
  <si>
    <t>35100</t>
  </si>
  <si>
    <t>杨永顺</t>
  </si>
  <si>
    <t>978-7-111-35100-9</t>
  </si>
  <si>
    <t>http://www.cmpedu.com/books/book/169426.htm</t>
  </si>
  <si>
    <t>塑料成型工艺与模具设计（第2版）</t>
  </si>
  <si>
    <t>37517</t>
  </si>
  <si>
    <t>齐晓杰</t>
  </si>
  <si>
    <t>978-7-111-37517-3</t>
  </si>
  <si>
    <t>http://www.cmpedu.com/books/book/2013328.htm</t>
  </si>
  <si>
    <t>塑料注射成型工艺及模具设计（第2版）</t>
  </si>
  <si>
    <t>26570</t>
  </si>
  <si>
    <t>李德群 黄志高</t>
  </si>
  <si>
    <t>978-7-111-26570-2</t>
  </si>
  <si>
    <t>http://www.cmpedu.com/books/book/63409.htm</t>
  </si>
  <si>
    <t>塑料模具设计指导</t>
  </si>
  <si>
    <t>64462</t>
  </si>
  <si>
    <t>伍先明 潘平盛</t>
  </si>
  <si>
    <t>978-7-111-64462-0</t>
  </si>
  <si>
    <t>http://www.cmpedu.com/books/book/5601940.htm</t>
  </si>
  <si>
    <t>塑性成形工艺与模具设计（第3版）</t>
  </si>
  <si>
    <t>49599</t>
  </si>
  <si>
    <t>高锦张</t>
  </si>
  <si>
    <t>978-7-111-49599-4</t>
  </si>
  <si>
    <t>http://www.cmpedu.com/books/book/2044714.htm</t>
  </si>
  <si>
    <t>塑性成形设备</t>
  </si>
  <si>
    <t>34231</t>
  </si>
  <si>
    <t>李永堂</t>
  </si>
  <si>
    <t>978-7-111-34231-1</t>
  </si>
  <si>
    <t>http://www.cmpedu.com/books/book/169480.htm</t>
  </si>
  <si>
    <t>砂型铸造工艺及工装课程与生产设计教程</t>
  </si>
  <si>
    <t>65010</t>
  </si>
  <si>
    <t>徐春杰</t>
  </si>
  <si>
    <t>978-7-111-65010-2</t>
  </si>
  <si>
    <t>http://www.cmpedu.com/books/book/5602407.htm</t>
  </si>
  <si>
    <t>特种塑性成形</t>
  </si>
  <si>
    <t>24660</t>
  </si>
  <si>
    <t>李云江</t>
  </si>
  <si>
    <t>978-7-111-24660-2</t>
  </si>
  <si>
    <t>http://www.cmpedu.com/books/book/58840.htm</t>
  </si>
  <si>
    <t>特种铸造</t>
  </si>
  <si>
    <t>58960</t>
  </si>
  <si>
    <t>陈维平</t>
  </si>
  <si>
    <t>978-7-111-58960-0</t>
  </si>
  <si>
    <t>http://www.cmpedu.com/books/book/2066420.htm</t>
  </si>
  <si>
    <t>现代压铸技术概论</t>
  </si>
  <si>
    <t>71195</t>
  </si>
  <si>
    <t>张东 袁惠新</t>
  </si>
  <si>
    <t>978-7-111-71195-7</t>
  </si>
  <si>
    <t>http://www.cmpedu.com/books/book/5605738.htm</t>
  </si>
  <si>
    <t>压铸工艺及模具</t>
  </si>
  <si>
    <t>14194</t>
  </si>
  <si>
    <t>赖华清</t>
  </si>
  <si>
    <t>7-111-14194-6</t>
  </si>
  <si>
    <t>http://www.cmpedu.com/books/book/58128.htm</t>
  </si>
  <si>
    <t>压铸工艺与模具设计</t>
  </si>
  <si>
    <t>05352</t>
  </si>
  <si>
    <t>杨裕国</t>
  </si>
  <si>
    <t>7-111-05352-4</t>
  </si>
  <si>
    <t>http://www.cmpedu.com/books/book/62778.htm</t>
  </si>
  <si>
    <t>铸件成形原理</t>
  </si>
  <si>
    <t>40306</t>
  </si>
  <si>
    <t>978-7-111-40306-7</t>
  </si>
  <si>
    <t>http://www.cmpedu.com/books/book/2018287.htm</t>
  </si>
  <si>
    <t>铸造工艺设计及应用</t>
  </si>
  <si>
    <t>52081</t>
  </si>
  <si>
    <t>王再友</t>
  </si>
  <si>
    <t>978-7-111-52081-8</t>
  </si>
  <si>
    <t>http://www.cmpedu.com/books/book/2051837.htm</t>
  </si>
  <si>
    <t>铸造工艺学</t>
  </si>
  <si>
    <t>42894</t>
  </si>
  <si>
    <t>李荣德</t>
  </si>
  <si>
    <t>978-7-111-42894-7</t>
  </si>
  <si>
    <t>http://www.cmpedu.com/books/book/2022492.htm</t>
  </si>
  <si>
    <t>74926</t>
  </si>
  <si>
    <t>铸造工艺学（第2版）</t>
  </si>
  <si>
    <t>余欢</t>
  </si>
  <si>
    <t>978-7-111-74926-4</t>
  </si>
  <si>
    <t>http://www.cmpedu.com/books/book/5608277.htm</t>
  </si>
  <si>
    <t>铸造设备及其自动化</t>
  </si>
  <si>
    <t>43631</t>
  </si>
  <si>
    <t>王录才</t>
  </si>
  <si>
    <t>978-7-111-43631-7</t>
  </si>
  <si>
    <t>http://www.cmpedu.com/books/book/2022678.htm</t>
  </si>
  <si>
    <t>铸造合金及其熔炼</t>
  </si>
  <si>
    <t>05152</t>
  </si>
  <si>
    <t>陆文华 李隆盛</t>
  </si>
  <si>
    <t>7-111-05152-1</t>
  </si>
  <si>
    <t>http://www.cmpedu.com/books/book/62772.htm</t>
  </si>
  <si>
    <t>本科教材&gt;工学门类&gt;机械类&gt;增材制造工程</t>
  </si>
  <si>
    <t>80089</t>
  </si>
  <si>
    <t>增材制造过程热力学模拟基础教程</t>
  </si>
  <si>
    <t>刘其鹏 陈玉华</t>
  </si>
  <si>
    <t>电子课件、模型文件、习题答案</t>
  </si>
  <si>
    <t>978-7-111-80089-7</t>
  </si>
  <si>
    <t>http://www.cmpedu.com/books/book/5610232.htm</t>
  </si>
  <si>
    <t>75974</t>
  </si>
  <si>
    <t>增材制造技术（第2版）</t>
  </si>
  <si>
    <t>吴超群 张金良 孙琴</t>
  </si>
  <si>
    <t>978-7-111-75974-4</t>
  </si>
  <si>
    <t>http://www.cmpedu.com/books/book/5608504.htm</t>
  </si>
  <si>
    <t>增材制造——功能化构件</t>
  </si>
  <si>
    <t>70684</t>
  </si>
  <si>
    <t>朱东彬</t>
  </si>
  <si>
    <t>978-7-111-70684-7</t>
  </si>
  <si>
    <t>http://www.cmpedu.com/books/book/5606032.htm</t>
  </si>
  <si>
    <t>本科教材&gt;工学门类&gt;机械类&gt;过程装备与控制工程</t>
  </si>
  <si>
    <t>79254</t>
  </si>
  <si>
    <t>过程设备与压力容器设计</t>
  </si>
  <si>
    <t>廖国进</t>
  </si>
  <si>
    <t>978-7-111-79254-3</t>
  </si>
  <si>
    <t>http://www.cmpedu.com/books/book/5610691.htm</t>
  </si>
  <si>
    <t>80015</t>
  </si>
  <si>
    <t>过程装备智能制造工艺</t>
  </si>
  <si>
    <t>刘麟   宋敏霞</t>
  </si>
  <si>
    <t>978-7-111-80015-6</t>
  </si>
  <si>
    <t>http://www.cmpedu.com/books/book/5610597.htm</t>
  </si>
  <si>
    <t>本科教材&gt;工学门类&gt;材料类</t>
  </si>
  <si>
    <t>本科教材&gt;工学门类&gt;材料类&gt;材料科学与工程</t>
  </si>
  <si>
    <t>材料概论</t>
  </si>
  <si>
    <t>36374</t>
  </si>
  <si>
    <t>许并社</t>
  </si>
  <si>
    <t>978-7-111-36374-3</t>
  </si>
  <si>
    <t>http://www.cmpedu.com/books/book/2065608.htm</t>
  </si>
  <si>
    <t>材料工程传输原理</t>
  </si>
  <si>
    <t>69775</t>
  </si>
  <si>
    <t>邹友生 侯怀宇 杨森 曾海波</t>
  </si>
  <si>
    <t>电子课件、视频讲解</t>
  </si>
  <si>
    <t>978-7-111-69775-6</t>
  </si>
  <si>
    <t>http://www.cmpedu.com/books/book/5605429.htm</t>
  </si>
  <si>
    <t>材料工程基础</t>
  </si>
  <si>
    <t>32150</t>
  </si>
  <si>
    <t>毕大森</t>
  </si>
  <si>
    <t>978-7-111-32150-7</t>
  </si>
  <si>
    <t>http://www.cmpedu.com/books/book/64639.htm</t>
  </si>
  <si>
    <t>73522</t>
  </si>
  <si>
    <t>材料科学基础</t>
  </si>
  <si>
    <t>覃耀春 崔忠圻</t>
  </si>
  <si>
    <t>教育部高等学校材料类专业教学指导委员会规划教材</t>
  </si>
  <si>
    <t>978-7-111-73522-9</t>
  </si>
  <si>
    <t>http://www.cmpedu.com/books/book/5607210.htm</t>
  </si>
  <si>
    <t>15962</t>
  </si>
  <si>
    <t>7-111-15962-4/TB.441(课)</t>
  </si>
  <si>
    <t>http://www.cmpedu.com/books/book/57984.htm</t>
  </si>
  <si>
    <t>材料科学基础学习辅导</t>
  </si>
  <si>
    <t>16999</t>
  </si>
  <si>
    <t>范群成 田民波</t>
  </si>
  <si>
    <t>7-111-16999-9/TB.458(课)</t>
  </si>
  <si>
    <t>http://www.cmpedu.com/books/book/63461.htm</t>
  </si>
  <si>
    <t>材料科学基础（第3版）</t>
  </si>
  <si>
    <t>66278</t>
  </si>
  <si>
    <t>石德珂 王红洁</t>
  </si>
  <si>
    <t>978-7-111-66278-5</t>
  </si>
  <si>
    <t>http://www.cmpedu.com/books/book/5603537.htm</t>
  </si>
  <si>
    <t>材料科学基础实验教程</t>
  </si>
  <si>
    <t>74024</t>
  </si>
  <si>
    <t>杨晓红</t>
  </si>
  <si>
    <t>978-7-111-74024-7</t>
  </si>
  <si>
    <t>http://www.cmpedu.com/books/book/5608373.htm</t>
  </si>
  <si>
    <t>材料科学与工程导论</t>
  </si>
  <si>
    <t>18047</t>
  </si>
  <si>
    <t>王高潮</t>
  </si>
  <si>
    <t>7-111-18047-X/TG.1583课</t>
  </si>
  <si>
    <t>http://www.cmpedu.com/books/book/66886.htm</t>
  </si>
  <si>
    <t>74929</t>
  </si>
  <si>
    <t>材料科学与工程基础实验教程（第3版）</t>
  </si>
  <si>
    <t>葛利玲</t>
  </si>
  <si>
    <t>978-7-111-74929-5</t>
  </si>
  <si>
    <t>http://www.cmpedu.com/books/book/5608175.htm</t>
  </si>
  <si>
    <t>78868</t>
  </si>
  <si>
    <t>材料与环境</t>
  </si>
  <si>
    <t>巴志新 王珏</t>
  </si>
  <si>
    <t>978-7-111-78868-3</t>
  </si>
  <si>
    <t>http://www.cmpedu.com/books/book/5609913.htm</t>
  </si>
  <si>
    <t>材料研究方法</t>
  </si>
  <si>
    <t>14337</t>
  </si>
  <si>
    <t>谈育煦</t>
  </si>
  <si>
    <t>7-111-14337-X</t>
  </si>
  <si>
    <t>http://www.cmpedu.com/books/book/60937.htm</t>
  </si>
  <si>
    <t>材料试验设计</t>
  </si>
  <si>
    <t>77202</t>
  </si>
  <si>
    <t>田为军</t>
  </si>
  <si>
    <t>978-7-111-77202-6</t>
  </si>
  <si>
    <t>http://www.cmpedu.com/books/book/5608910.htm</t>
  </si>
  <si>
    <t>77191</t>
  </si>
  <si>
    <t>材料智能设计与制造导论</t>
  </si>
  <si>
    <t>刘哲</t>
  </si>
  <si>
    <t>978-7-111-77191-3</t>
  </si>
  <si>
    <t>http://www.cmpedu.com/books/book/5608891.htm</t>
  </si>
  <si>
    <t>计算机在材料科学与工程中的应用实验设计与指导</t>
  </si>
  <si>
    <t>45060</t>
  </si>
  <si>
    <t>叶卫平</t>
  </si>
  <si>
    <t>实验素材</t>
  </si>
  <si>
    <t>978-7-111-45060-3</t>
  </si>
  <si>
    <t>http://www.cmpedu.com/books/book/2025711.htm</t>
  </si>
  <si>
    <t>表面工程学（第2版）</t>
  </si>
  <si>
    <t>55790</t>
  </si>
  <si>
    <t>曾晓雁 吴懿平</t>
  </si>
  <si>
    <t>978-7-111-55790-6</t>
  </si>
  <si>
    <t>http://www.cmpedu.com/books/book/2062562.htm</t>
  </si>
  <si>
    <t>表面科学与技术</t>
  </si>
  <si>
    <t>15564</t>
  </si>
  <si>
    <t>姚寿山</t>
  </si>
  <si>
    <t>7-111-15564-5</t>
  </si>
  <si>
    <t>http://www.cmpedu.com/books/book/61155.htm</t>
  </si>
  <si>
    <t>现代表面技术（第2版）</t>
  </si>
  <si>
    <t>53677</t>
  </si>
  <si>
    <t>钱苗根</t>
  </si>
  <si>
    <t>978-7-111-53677-2</t>
  </si>
  <si>
    <t>http://www.cmpedu.com/books/book/2054150.htm</t>
  </si>
  <si>
    <t>材料分析方法（第4版）</t>
  </si>
  <si>
    <t>65350</t>
  </si>
  <si>
    <t>哈尔滨工业大学 周玉</t>
  </si>
  <si>
    <t>本书特色：
★全国优秀教材一等奖
★“十二五”普通高等教育本科国家级规划教材
★“十三五”国家重点出版物出版规划项目
★作者为中国工程院院士，哈尔滨工业大学校长。
★面向21世纪课程教材，荣获全国普通高等学校优秀教材一等奖。
★内容简明扼要，注重培养学生解决实际问题的能力。</t>
  </si>
  <si>
    <t>978-7-111-65350-9</t>
  </si>
  <si>
    <t>http://www.cmpedu.com/books/book/5602592.htm</t>
  </si>
  <si>
    <t>78263</t>
  </si>
  <si>
    <t>失效分析——基础与应用（第3版）</t>
  </si>
  <si>
    <t>孙智 任耀剑 康学勤</t>
  </si>
  <si>
    <t>978-7-111-78263-6</t>
  </si>
  <si>
    <t>http://www.cmpedu.com/books/book/5609379.htm</t>
  </si>
  <si>
    <t>80016</t>
  </si>
  <si>
    <t>腐蚀失效分析技术</t>
  </si>
  <si>
    <r>
      <rPr>
        <sz val="11"/>
        <color rgb="FF000000"/>
        <rFont val="宋体"/>
        <charset val="134"/>
      </rPr>
      <t>曾德智</t>
    </r>
    <r>
      <rPr>
        <sz val="11"/>
        <color rgb="FF000000"/>
        <rFont val="宋体"/>
        <charset val="0"/>
      </rPr>
      <t xml:space="preserve"> </t>
    </r>
    <r>
      <rPr>
        <sz val="11"/>
        <color rgb="FF000000"/>
        <rFont val="宋体"/>
        <charset val="134"/>
      </rPr>
      <t>董宝军</t>
    </r>
    <r>
      <rPr>
        <sz val="11"/>
        <color rgb="FF000000"/>
        <rFont val="宋体"/>
        <charset val="0"/>
      </rPr>
      <t xml:space="preserve"> </t>
    </r>
    <r>
      <rPr>
        <sz val="11"/>
        <color rgb="FF000000"/>
        <rFont val="宋体"/>
        <charset val="134"/>
      </rPr>
      <t>邓宽海</t>
    </r>
  </si>
  <si>
    <t>978-7-111-80016-3</t>
  </si>
  <si>
    <t>http://www.cmpedu.com/books/book/5610715.htm</t>
  </si>
  <si>
    <t>材料专业英语</t>
  </si>
  <si>
    <t>30261</t>
  </si>
  <si>
    <t>范积伟</t>
  </si>
  <si>
    <t>978-7-111-30261-2</t>
  </si>
  <si>
    <t>http://www.cmpedu.com/books/book/64370.htm</t>
  </si>
  <si>
    <t>材料专业英语译写教程</t>
  </si>
  <si>
    <t>09187</t>
  </si>
  <si>
    <t>张军</t>
  </si>
  <si>
    <t>7-111-09187-6</t>
  </si>
  <si>
    <t>http://www.cmpedu.com/books/book/56706.htm</t>
  </si>
  <si>
    <t>电子微连接技术与材料</t>
  </si>
  <si>
    <t>23192</t>
  </si>
  <si>
    <t>杜长华　陈方</t>
  </si>
  <si>
    <t>978-7-111-23192-9</t>
  </si>
  <si>
    <t>http://www.cmpedu.com/books/book/56076.htm</t>
  </si>
  <si>
    <t>77636</t>
  </si>
  <si>
    <t>先进表征方法与技术</t>
  </si>
  <si>
    <r>
      <rPr>
        <sz val="11"/>
        <color rgb="FF000000"/>
        <rFont val="宋体"/>
        <charset val="134"/>
      </rPr>
      <t>王荣明</t>
    </r>
    <r>
      <rPr>
        <sz val="11"/>
        <color rgb="FF000000"/>
        <rFont val="宋体"/>
        <charset val="0"/>
      </rPr>
      <t xml:space="preserve"> </t>
    </r>
    <r>
      <rPr>
        <sz val="11"/>
        <color rgb="FF000000"/>
        <rFont val="宋体"/>
        <charset val="134"/>
      </rPr>
      <t>段嗣斌</t>
    </r>
    <r>
      <rPr>
        <sz val="11"/>
        <color rgb="FF000000"/>
        <rFont val="宋体"/>
        <charset val="0"/>
      </rPr>
      <t xml:space="preserve"> </t>
    </r>
    <r>
      <rPr>
        <sz val="11"/>
        <color rgb="FF000000"/>
        <rFont val="宋体"/>
        <charset val="134"/>
      </rPr>
      <t>姜乃生</t>
    </r>
    <r>
      <rPr>
        <sz val="11"/>
        <color rgb="FF000000"/>
        <rFont val="宋体"/>
        <charset val="0"/>
      </rPr>
      <t xml:space="preserve"> </t>
    </r>
    <r>
      <rPr>
        <sz val="11"/>
        <color rgb="FF000000"/>
        <rFont val="宋体"/>
        <charset val="134"/>
      </rPr>
      <t>彭开武</t>
    </r>
  </si>
  <si>
    <t>978-7-111-77636-9</t>
  </si>
  <si>
    <t>http://www.cmpedu.com/books/book/5609538.htm</t>
  </si>
  <si>
    <t>77349</t>
  </si>
  <si>
    <t>材料表征基础</t>
  </si>
  <si>
    <t>王荣明 孙颖慧 张俊英 王宇航 等</t>
  </si>
  <si>
    <t>978-7-111-77349-8</t>
  </si>
  <si>
    <t>http://www.cmpedu.com/books/book/5609349.htm</t>
  </si>
  <si>
    <t>工程材料表征技术</t>
  </si>
  <si>
    <t>66832</t>
  </si>
  <si>
    <t>李理</t>
  </si>
  <si>
    <t>978-7-111-66832-9</t>
  </si>
  <si>
    <t>http://www.cmpedu.com/books/book/5603527.htm</t>
  </si>
  <si>
    <t>工程材料力学性能（第3版）</t>
  </si>
  <si>
    <t>53095</t>
  </si>
  <si>
    <t>束德林</t>
  </si>
  <si>
    <t>978-7-111-53095-4</t>
  </si>
  <si>
    <t>http://www.cmpedu.com/books/book/2052877.htm</t>
  </si>
  <si>
    <t>计算机在材料科学中的应用</t>
  </si>
  <si>
    <t>11773</t>
  </si>
  <si>
    <t>许鑫华</t>
  </si>
  <si>
    <t>7-111-11773-5</t>
  </si>
  <si>
    <t>http://www.cmpedu.com/books/book/61526.htm</t>
  </si>
  <si>
    <t>有色、稀有与贵金属冶金</t>
  </si>
  <si>
    <t>62000</t>
  </si>
  <si>
    <t>贺永东 等编著</t>
  </si>
  <si>
    <t>978-7-111-62000-6</t>
  </si>
  <si>
    <t>http://www.cmpedu.com/books/book/5600822.htm</t>
  </si>
  <si>
    <t>粉末冶金原理</t>
  </si>
  <si>
    <t>37402</t>
  </si>
  <si>
    <t>阮建明</t>
  </si>
  <si>
    <t>978-7-111-37402-2</t>
  </si>
  <si>
    <t>http://www.cmpedu.com/books/book/2063422.htm</t>
  </si>
  <si>
    <t>77649</t>
  </si>
  <si>
    <t>材料物理性能</t>
  </si>
  <si>
    <t>强文江 曹文斌</t>
  </si>
  <si>
    <t>978-7-111-77649-9</t>
  </si>
  <si>
    <t>http://www.cmpedu.com/books/book/5610008.htm</t>
  </si>
  <si>
    <t>18215</t>
  </si>
  <si>
    <t>陈騑騢</t>
  </si>
  <si>
    <t>7-111-18215-4/TB.483课</t>
  </si>
  <si>
    <t>http://www.cmpedu.com/books/book/2064965.htm</t>
  </si>
  <si>
    <t>材料性能与智能制造综合实验教程</t>
  </si>
  <si>
    <t>67470</t>
  </si>
  <si>
    <t>978-7-111-67470-2</t>
  </si>
  <si>
    <t>http://www.cmpedu.com/books/book/5604502.htm</t>
  </si>
  <si>
    <t>材料服役性能评价原理与应用</t>
  </si>
  <si>
    <t>77144</t>
  </si>
  <si>
    <t>王永欣 胡锐</t>
  </si>
  <si>
    <t>978-7-111-77144-9</t>
  </si>
  <si>
    <t>http://www.cmpedu.com/books/book/5609015.htm</t>
  </si>
  <si>
    <t>77666</t>
  </si>
  <si>
    <t>材料服役损伤微观机理</t>
  </si>
  <si>
    <t>何洋 张冰芦 马源 蒋宝龙</t>
  </si>
  <si>
    <t>978-7-111-77666-6</t>
  </si>
  <si>
    <t>http://www.cmpedu.com/books/book/5609153.htm</t>
  </si>
  <si>
    <t>金属工艺学</t>
  </si>
  <si>
    <t>71956</t>
  </si>
  <si>
    <t>陈云 彭兆</t>
  </si>
  <si>
    <t>978-7-111-71956-4</t>
  </si>
  <si>
    <t>http://www.cmpedu.com/books/book/5606399.htm</t>
  </si>
  <si>
    <t>金属材料学</t>
  </si>
  <si>
    <t>34229</t>
  </si>
  <si>
    <t>978-7-111-34229-8</t>
  </si>
  <si>
    <t>http://www.cmpedu.com/books/book/169221.htm</t>
  </si>
  <si>
    <t>金属学及热处理</t>
  </si>
  <si>
    <t>72315</t>
  </si>
  <si>
    <r>
      <rPr>
        <sz val="11"/>
        <color rgb="FF000000"/>
        <rFont val="宋体"/>
        <charset val="134"/>
      </rPr>
      <t>郭海华</t>
    </r>
    <r>
      <rPr>
        <sz val="11"/>
        <color rgb="FF000000"/>
        <rFont val="宋体"/>
        <charset val="0"/>
      </rPr>
      <t xml:space="preserve"> </t>
    </r>
    <r>
      <rPr>
        <sz val="11"/>
        <color rgb="FF000000"/>
        <rFont val="宋体"/>
        <charset val="134"/>
      </rPr>
      <t>郭国林</t>
    </r>
    <r>
      <rPr>
        <sz val="11"/>
        <color rgb="FF000000"/>
        <rFont val="宋体"/>
        <charset val="0"/>
      </rPr>
      <t xml:space="preserve"> </t>
    </r>
    <r>
      <rPr>
        <sz val="11"/>
        <color rgb="FF000000"/>
        <rFont val="宋体"/>
        <charset val="134"/>
      </rPr>
      <t>刘杰慧</t>
    </r>
  </si>
  <si>
    <t>978-7-111-72315-8</t>
  </si>
  <si>
    <t>http://www.cmpedu.com/books/book/5606652.htm</t>
  </si>
  <si>
    <t>金属学与热处理（第3版）</t>
  </si>
  <si>
    <t>64362</t>
  </si>
  <si>
    <t>崔忠圻 覃耀春 编著</t>
  </si>
  <si>
    <t>本书特色：
★“91国优教材”、普通高等教育“十一五”国家级规划教材。
★内容丰富全面，叙述简洁流畅，便于教学。
★本书结合实例，从组织结构角度出发阐述问题，为合理选择使用金属材料和制订热加工工艺规程打好必要的理论基础。</t>
  </si>
  <si>
    <t>978-7-111-64362-3</t>
  </si>
  <si>
    <t>http://www.cmpedu.com/books/book/5602042.htm</t>
  </si>
  <si>
    <t>31327</t>
  </si>
  <si>
    <t>杨秀英</t>
  </si>
  <si>
    <t>978-7-111-31327-4</t>
  </si>
  <si>
    <t>http://www.cmpedu.com/books/book/64556.htm</t>
  </si>
  <si>
    <t>金属热处理原理及工艺</t>
  </si>
  <si>
    <t>69768</t>
  </si>
  <si>
    <t>倪俊杰</t>
  </si>
  <si>
    <t>电子课件、视频，有刮刮卡</t>
  </si>
  <si>
    <t>978-7-111-69768-8</t>
  </si>
  <si>
    <t>http://www.cmpedu.com/books/book/5605349.htm</t>
  </si>
  <si>
    <t>热处理工程基础</t>
  </si>
  <si>
    <t>20835</t>
  </si>
  <si>
    <t>陆兴</t>
  </si>
  <si>
    <t>978-7-111-20835-8</t>
  </si>
  <si>
    <t>http://www.cmpedu.com/books/book/57897.htm</t>
  </si>
  <si>
    <t>热处理原理与工艺</t>
  </si>
  <si>
    <t>36090</t>
  </si>
  <si>
    <t>赵乃勤</t>
  </si>
  <si>
    <t>978-7-111-36090-2</t>
  </si>
  <si>
    <t>http://www.cmpedu.com/books/book/2011531.htm</t>
  </si>
  <si>
    <t>76527</t>
  </si>
  <si>
    <t>谈淑咏 皮锦红</t>
  </si>
  <si>
    <t>978-7-111-76527-1</t>
  </si>
  <si>
    <t>http://www.cmpedu.com/books/book/5608764.htm</t>
  </si>
  <si>
    <t>工程材料及其热处理（第2版）</t>
  </si>
  <si>
    <t>47307</t>
  </si>
  <si>
    <t>孙齐磊</t>
  </si>
  <si>
    <t>978-7-111-47307-7</t>
  </si>
  <si>
    <t>http://www.cmpedu.com/books/book/2033360.htm</t>
  </si>
  <si>
    <t>高分子材料概论</t>
  </si>
  <si>
    <t>14543</t>
  </si>
  <si>
    <t>吴其晔</t>
  </si>
  <si>
    <t>7-111-14543-7</t>
  </si>
  <si>
    <t>http://www.cmpedu.com/books/book/2065481.htm</t>
  </si>
  <si>
    <t>纳米材料</t>
  </si>
  <si>
    <t>74803</t>
  </si>
  <si>
    <t>彭飞 涂盈锋</t>
  </si>
  <si>
    <t>978-7-111-74803-8</t>
  </si>
  <si>
    <t>http://www.cmpedu.com/books/book/5608515.htm</t>
  </si>
  <si>
    <t>77630</t>
  </si>
  <si>
    <t>纳米材料物理基础</t>
  </si>
  <si>
    <t>张铮 滕蛟 张跃 等</t>
  </si>
  <si>
    <t>978-7-111-77630-7</t>
  </si>
  <si>
    <t>http://www.cmpedu.com/books/book/5609144.htm</t>
  </si>
  <si>
    <t>77412</t>
  </si>
  <si>
    <t>纳米材料化学基础</t>
  </si>
  <si>
    <t>梁倬健 康卓 张跃</t>
  </si>
  <si>
    <t>978-7-111-77412-9</t>
  </si>
  <si>
    <t>http://www.cmpedu.com/books/book/5609082.htm</t>
  </si>
  <si>
    <t>77491</t>
  </si>
  <si>
    <t>纳米材料制备方法</t>
  </si>
  <si>
    <t>赵璇 廖庆亮 张跃</t>
  </si>
  <si>
    <t>978-7-111-77491-4</t>
  </si>
  <si>
    <t>http://www.cmpedu.com/books/book/5609085.htm</t>
  </si>
  <si>
    <t>77659</t>
  </si>
  <si>
    <t>纳米催化材料与电化学应用</t>
  </si>
  <si>
    <t>郭林 李丽东 蔡智 等</t>
  </si>
  <si>
    <t>978-7-111-77659-8</t>
  </si>
  <si>
    <t>http://www.cmpedu.com/books/book/5609440.htm</t>
  </si>
  <si>
    <t>77642</t>
  </si>
  <si>
    <t>纳米功能薄膜</t>
  </si>
  <si>
    <t>沈洋 南策文 任伟斌</t>
  </si>
  <si>
    <t>978-7-111-77642-0</t>
  </si>
  <si>
    <t>http://www.cmpedu.com/books/book/5609535.htm</t>
  </si>
  <si>
    <t>77662</t>
  </si>
  <si>
    <t>生物医用纳米材料</t>
  </si>
  <si>
    <t>赵宇亮 陈春英 刘颖</t>
  </si>
  <si>
    <t>978-7-111-77662-8</t>
  </si>
  <si>
    <t>http://www.cmpedu.com/books/book/5609534.htm</t>
  </si>
  <si>
    <t>77365</t>
  </si>
  <si>
    <t>磁性材料与功能器件</t>
  </si>
  <si>
    <t>王守国 郑新奇 徐晓光 冯春 等</t>
  </si>
  <si>
    <t>978-7-111-77365-8</t>
  </si>
  <si>
    <t>http://www.cmpedu.com/books/book/5609133.htm</t>
  </si>
  <si>
    <t>77158</t>
  </si>
  <si>
    <t>功能材料合成与制备</t>
  </si>
  <si>
    <t>游才印 刘和光</t>
  </si>
  <si>
    <t>978-7-111-77158-6</t>
  </si>
  <si>
    <t>http://www.cmpedu.com/books/book/5608873.htm</t>
  </si>
  <si>
    <t>77447</t>
  </si>
  <si>
    <t>功能材料与器件基础</t>
  </si>
  <si>
    <t>周建华</t>
  </si>
  <si>
    <t>978-7-111-77447-1</t>
  </si>
  <si>
    <t>http://www.cmpedu.com/books/book/5609097.htm</t>
  </si>
  <si>
    <t>77207</t>
  </si>
  <si>
    <t>功能材料基础</t>
  </si>
  <si>
    <t>王洪强</t>
  </si>
  <si>
    <t>978-7-111-77207-1</t>
  </si>
  <si>
    <t>http://www.cmpedu.com/books/book/5609154.htm</t>
  </si>
  <si>
    <t>有色金属材料制备与应用</t>
  </si>
  <si>
    <t>68290</t>
  </si>
  <si>
    <t>刘光磊 刘海霞  万浩  司乃潮</t>
  </si>
  <si>
    <t>978-7-111-68290-5</t>
  </si>
  <si>
    <t>http://www.cmpedu.com/books/book/5604750.htm</t>
  </si>
  <si>
    <t>金属基复合材料</t>
  </si>
  <si>
    <t>62038</t>
  </si>
  <si>
    <t>赵玉涛 陈刚</t>
  </si>
  <si>
    <t>978-7-111-62038-9</t>
  </si>
  <si>
    <t>http://www.cmpedu.com/books/book/5600296.htm</t>
  </si>
  <si>
    <t>77474</t>
  </si>
  <si>
    <t>智能超声无损检测技术</t>
  </si>
  <si>
    <t>徐春广</t>
  </si>
  <si>
    <t>978-7-111-77474-7</t>
  </si>
  <si>
    <t>http://www.cmpedu.com/books/book/5610051.htm</t>
  </si>
  <si>
    <t>75398</t>
  </si>
  <si>
    <t>无损检测（第2版）</t>
  </si>
  <si>
    <t>林莉 马志远 李喜孟</t>
  </si>
  <si>
    <t>电子课件、二维码、复习思考题答案</t>
  </si>
  <si>
    <t>978-7-111-75398-8</t>
  </si>
  <si>
    <t>http://www.cmpedu.com/books/book/5607983.htm</t>
  </si>
  <si>
    <t>无损检测实验</t>
  </si>
  <si>
    <t>33527</t>
  </si>
  <si>
    <t>唐继红</t>
  </si>
  <si>
    <t>978-7-111-33527-6</t>
  </si>
  <si>
    <t>http://www.cmpedu.com/books/book/168990.htm</t>
  </si>
  <si>
    <t>无损检测专业英语</t>
  </si>
  <si>
    <t>34796</t>
  </si>
  <si>
    <t>张小海</t>
  </si>
  <si>
    <t>978-7-111-34796-5</t>
  </si>
  <si>
    <t>http://www.cmpedu.com/books/book/2000577.htm</t>
  </si>
  <si>
    <t>渗透检测</t>
  </si>
  <si>
    <t>47053</t>
  </si>
  <si>
    <t>金信鸿</t>
  </si>
  <si>
    <t>978-7-111-47053-3</t>
  </si>
  <si>
    <t>http://www.cmpedu.com/books/book/2038181.htm</t>
  </si>
  <si>
    <t>涡流检测</t>
  </si>
  <si>
    <t>41811</t>
  </si>
  <si>
    <t>任吉林</t>
  </si>
  <si>
    <t>978-7-111-41811-5</t>
  </si>
  <si>
    <t>http://www.cmpedu.com/books/book/2019612.htm</t>
  </si>
  <si>
    <t>本科教材&gt;工学门类&gt;材料类&gt;焊接技术与工程</t>
  </si>
  <si>
    <t>焊接制造导论</t>
  </si>
  <si>
    <t>60372</t>
  </si>
  <si>
    <t>胡绳荪</t>
  </si>
  <si>
    <t>978-7-111-60372-6</t>
  </si>
  <si>
    <t>http://www.cmpedu.com/books/book/5520205.htm</t>
  </si>
  <si>
    <t>熔焊方法及设备（第2版）</t>
  </si>
  <si>
    <t>53370</t>
  </si>
  <si>
    <t>王宗杰</t>
  </si>
  <si>
    <t>978-7-111-53370-2</t>
  </si>
  <si>
    <t>http://www.cmpedu.com/books/book/2053043.htm</t>
  </si>
  <si>
    <t>焊接冶金原理</t>
  </si>
  <si>
    <t>51803</t>
  </si>
  <si>
    <t>黄继华</t>
  </si>
  <si>
    <t>978-7-111-51803-7</t>
  </si>
  <si>
    <t>http://www.cmpedu.com/books/book/2051564.htm</t>
  </si>
  <si>
    <t>焊接工程基础</t>
  </si>
  <si>
    <t>09829</t>
  </si>
  <si>
    <t>熊腊森</t>
  </si>
  <si>
    <t>7-111-09829-3</t>
  </si>
  <si>
    <t>http://www.cmpedu.com/books/book/58171.htm</t>
  </si>
  <si>
    <t>钎焊</t>
  </si>
  <si>
    <t>76001</t>
  </si>
  <si>
    <t>闫久春 邹贵生 许志武</t>
  </si>
  <si>
    <t>978-7-111-76001-6</t>
  </si>
  <si>
    <t>http://www.cmpedu.com/books/book/5608376.htm</t>
  </si>
  <si>
    <t>焊接检验</t>
  </si>
  <si>
    <t>03695</t>
  </si>
  <si>
    <t>赵熹华</t>
  </si>
  <si>
    <t>7-111-03695-6</t>
  </si>
  <si>
    <t>http://www.cmpedu.com/books/book/2063335.htm</t>
  </si>
  <si>
    <t>焊接结构学（第2版）</t>
  </si>
  <si>
    <t>56202</t>
  </si>
  <si>
    <t>方洪渊</t>
  </si>
  <si>
    <t>978-7-111-56202-3</t>
  </si>
  <si>
    <t>http://www.cmpedu.com/books/book/2062316.htm</t>
  </si>
  <si>
    <t>焊接结构制造技术与装备</t>
  </si>
  <si>
    <t>21051</t>
  </si>
  <si>
    <t>宗培言</t>
  </si>
  <si>
    <t>978-7-111-21051-1</t>
  </si>
  <si>
    <t>http://www.cmpedu.com/books/book/62180.htm</t>
  </si>
  <si>
    <t>79913</t>
  </si>
  <si>
    <t>焊接结构疲劳</t>
  </si>
  <si>
    <t>赵小辉</t>
  </si>
  <si>
    <t>978-7-111-79913-9</t>
  </si>
  <si>
    <t>http://www.cmpedu.com/books/book/5610602.htm</t>
  </si>
  <si>
    <t>焊接冶金学－材料焊接性（第2版）</t>
  </si>
  <si>
    <t>53492</t>
  </si>
  <si>
    <t>山东大学 李亚江</t>
  </si>
  <si>
    <t>978-7-111-53492-1</t>
  </si>
  <si>
    <t>http://www.cmpedu.com/books/book/2053080.htm</t>
  </si>
  <si>
    <t>焊接冶金学--基本原理</t>
  </si>
  <si>
    <t>59343</t>
  </si>
  <si>
    <t>杜则裕</t>
  </si>
  <si>
    <t>978-7-111-59343-0</t>
  </si>
  <si>
    <t>http://www.cmpedu.com/books/book/2066880.htm</t>
  </si>
  <si>
    <t>焊接冶金与焊接性</t>
  </si>
  <si>
    <t>20921</t>
  </si>
  <si>
    <t>刘会杰</t>
  </si>
  <si>
    <t>978-7-111-20921-8</t>
  </si>
  <si>
    <t>http://www.cmpedu.com/books/book/2064991.htm</t>
  </si>
  <si>
    <t>弧焊电源及其数字化控制（第2版）</t>
  </si>
  <si>
    <t>55372</t>
  </si>
  <si>
    <t>黄石生</t>
  </si>
  <si>
    <t>978-7-111-55372-4</t>
  </si>
  <si>
    <t>http://www.cmpedu.com/books/book/2055706.htm</t>
  </si>
  <si>
    <t>78959</t>
  </si>
  <si>
    <t>焊接自动化技术及其应用</t>
  </si>
  <si>
    <t>胡绳荪 申俊琦</t>
  </si>
  <si>
    <t>978-7-111-78959-8</t>
  </si>
  <si>
    <t>http://www.cmpedu.com/books/book/5609793.htm</t>
  </si>
  <si>
    <t>79768</t>
  </si>
  <si>
    <t>焊接自动化装备及生产线：设计、应用与实践</t>
  </si>
  <si>
    <t>芮延年  宋友民</t>
  </si>
  <si>
    <t>978-7-111-79768-5</t>
  </si>
  <si>
    <t>http://www.cmpedu.com/books/book/5610653.htm</t>
  </si>
  <si>
    <t>搅拌摩擦焊接技术</t>
  </si>
  <si>
    <t>59545</t>
  </si>
  <si>
    <t>湖南省焊接协会 组编 陈玉华 胡煌辉 黄春平</t>
  </si>
  <si>
    <t>978-7-111-59545-8</t>
  </si>
  <si>
    <t>http://www.cmpedu.com/books/book/2066541.htm</t>
  </si>
  <si>
    <t>现代高效焊接技术</t>
  </si>
  <si>
    <t>58549</t>
  </si>
  <si>
    <t>韩国明 编著</t>
  </si>
  <si>
    <t>978-7-111-58549-7</t>
  </si>
  <si>
    <t>http://www.cmpedu.com/books/book/5519605.htm</t>
  </si>
  <si>
    <t>现代弧焊电源及其控制</t>
  </si>
  <si>
    <t>51182</t>
  </si>
  <si>
    <t>978-7-111-51182-3</t>
  </si>
  <si>
    <t>http://www.cmpedu.com/books/book/251749.htm</t>
  </si>
  <si>
    <t>压焊方法及设备（第2版）</t>
  </si>
  <si>
    <t>65643</t>
  </si>
  <si>
    <t>吉林大学 赵熹华 哈尔滨工业大学 冯吉才  太原科技大学 赵贺</t>
  </si>
  <si>
    <t>978-7-111-65643-2</t>
  </si>
  <si>
    <t>http://www.cmpedu.com/books/book/5603751.htm</t>
  </si>
  <si>
    <t>特种连接技术（第2版）</t>
  </si>
  <si>
    <t>64072</t>
  </si>
  <si>
    <t>978-7-111-64072-1</t>
  </si>
  <si>
    <t>http://www.cmpedu.com/books/book/5601266.htm</t>
  </si>
  <si>
    <t>特种先进连接方法</t>
  </si>
  <si>
    <t>76240</t>
  </si>
  <si>
    <t>张柯柯</t>
  </si>
  <si>
    <t>978-7-111-76240-9</t>
  </si>
  <si>
    <t>http://www.cmpedu.com/books/book/5608530.htm</t>
  </si>
  <si>
    <t>本科教材&gt;工学门类&gt;能源动力类</t>
  </si>
  <si>
    <t>本科教材&gt;工学门类&gt;能源动力类&gt;能源与动力工程</t>
  </si>
  <si>
    <t>能源与动力工程导论（英文版） Introduction to Energy and Power Engineering</t>
  </si>
  <si>
    <t>68904</t>
  </si>
  <si>
    <t>康灿</t>
  </si>
  <si>
    <t>978-7-111-68904-1</t>
  </si>
  <si>
    <t>http://www.cmpedu.com/books/book/5605083.htm</t>
  </si>
  <si>
    <t>COMSOL传热与多物理场耦合仿真</t>
  </si>
  <si>
    <t>72551</t>
  </si>
  <si>
    <t>李星辰 田野 姚雯</t>
  </si>
  <si>
    <t>978-7-111-72551-0</t>
  </si>
  <si>
    <t>http://www.cmpedu.com/books/book/5606807.htm</t>
  </si>
  <si>
    <t>传热学</t>
  </si>
  <si>
    <t>72601</t>
  </si>
  <si>
    <t>苏亚欣</t>
  </si>
  <si>
    <t>978-7-111-72601-2</t>
  </si>
  <si>
    <t>http://www.cmpedu.com/books/book/5606728.htm</t>
  </si>
  <si>
    <t>67904</t>
  </si>
  <si>
    <t>邓元望 唐爱坤</t>
  </si>
  <si>
    <t>课件、大纲、习题解答、试题试卷、在线课程等</t>
  </si>
  <si>
    <t>本书特色：
★“十三五”国家重点出版物出版规划项目
★内容上既有广度又有深度，同时力求内容精炼、简明扼要，做到理论与实际紧密联系，使读者既能掌握扎实的基础理论知识，又能培养实际运用知识的能力。
★配有电子课件。</t>
  </si>
  <si>
    <t>978-7-111-67904-2</t>
  </si>
  <si>
    <t>http://www.cmpedu.com/books/book/5604727.htm</t>
  </si>
  <si>
    <t>25606</t>
  </si>
  <si>
    <t>王保国</t>
  </si>
  <si>
    <t>978-7-111-25606-9</t>
  </si>
  <si>
    <t>http://www.cmpedu.com/books/book/55760.htm</t>
  </si>
  <si>
    <t>传热学（英文版 原书第10版）</t>
  </si>
  <si>
    <t>34272</t>
  </si>
  <si>
    <t>[美]J.P.Holman</t>
  </si>
  <si>
    <t>978-7-111-34272-4</t>
  </si>
  <si>
    <t>http://www.cmpedu.com/books/book/171377.htm</t>
  </si>
  <si>
    <t>传热学双语精讲</t>
  </si>
  <si>
    <t>76633</t>
  </si>
  <si>
    <t>吴金星</t>
  </si>
  <si>
    <t>978-7-111-76633-9</t>
  </si>
  <si>
    <t>http://www.cmpedu.com/books/book/5608884.htm</t>
  </si>
  <si>
    <t>流体力学基础及其工程应用上册（翻译版·原书第4版）</t>
  </si>
  <si>
    <t>64022</t>
  </si>
  <si>
    <t>[美]尤努斯·A. 森哲尔（Yunus A. Cengel）等</t>
  </si>
  <si>
    <t>978-7-111-64022-6</t>
  </si>
  <si>
    <t>http://www.cmpedu.com/books/book/5601307.htm</t>
  </si>
  <si>
    <r>
      <rPr>
        <sz val="11"/>
        <color rgb="FF000000"/>
        <rFont val="宋体"/>
        <charset val="134"/>
      </rPr>
      <t>流体力学基础及其工程应用下册（翻译版</t>
    </r>
    <r>
      <rPr>
        <sz val="11"/>
        <color rgb="FF000000"/>
        <rFont val="宋体"/>
        <charset val="0"/>
      </rPr>
      <t>·</t>
    </r>
    <r>
      <rPr>
        <sz val="11"/>
        <color rgb="FF000000"/>
        <rFont val="宋体"/>
        <charset val="134"/>
      </rPr>
      <t>原书第</t>
    </r>
    <r>
      <rPr>
        <sz val="11"/>
        <color rgb="FF000000"/>
        <rFont val="宋体"/>
        <charset val="0"/>
      </rPr>
      <t>4</t>
    </r>
    <r>
      <rPr>
        <sz val="11"/>
        <color rgb="FF000000"/>
        <rFont val="宋体"/>
        <charset val="134"/>
      </rPr>
      <t>版）</t>
    </r>
  </si>
  <si>
    <t>65487</t>
  </si>
  <si>
    <t>[美] 尤努斯 A. 森哲尔（Yunus A.engel）等</t>
  </si>
  <si>
    <t>978-7-111-65487-2</t>
  </si>
  <si>
    <t>http://www.cmpedu.com/books/book/5603552.htm</t>
  </si>
  <si>
    <t>流体机械原理（上册）</t>
  </si>
  <si>
    <t>07596</t>
  </si>
  <si>
    <t>张克危</t>
  </si>
  <si>
    <t>7-111-07596-X</t>
  </si>
  <si>
    <t>http://www.cmpedu.com/books/book/60784.htm</t>
  </si>
  <si>
    <t>73026</t>
  </si>
  <si>
    <t>流体力学与流体机械（第2版）</t>
  </si>
  <si>
    <t>王贞涛</t>
  </si>
  <si>
    <t>电子课件、二维码、习题答案、大纲、视频</t>
  </si>
  <si>
    <t>978-7-111-73026-2</t>
  </si>
  <si>
    <t>http://www.cmpedu.com/books/book/5607808.htm</t>
  </si>
  <si>
    <t>79042</t>
  </si>
  <si>
    <t>流体力学导论（原书第2版）</t>
  </si>
  <si>
    <t>中山泰喜（Yasuki Nakayama）</t>
  </si>
  <si>
    <t>978-7-111-79042-6</t>
  </si>
  <si>
    <t>http://www.cmpedu.com/books/book/5610197.htm</t>
  </si>
  <si>
    <t>流体力学</t>
  </si>
  <si>
    <t>69336</t>
  </si>
  <si>
    <t>于海明 邓杰文 周岭</t>
  </si>
  <si>
    <t>978-7-111-69336-9</t>
  </si>
  <si>
    <t>http://www.cmpedu.com/books/book/5605223.htm</t>
  </si>
  <si>
    <t>51037</t>
  </si>
  <si>
    <t>侯国祥</t>
  </si>
  <si>
    <t>978-7-111-51037-6</t>
  </si>
  <si>
    <t>http://www.cmpedu.com/books/book/2049788.htm</t>
  </si>
  <si>
    <t>75642</t>
  </si>
  <si>
    <t>流体力学（第5版）</t>
  </si>
  <si>
    <t>罗惕乾 王军锋</t>
  </si>
  <si>
    <t>978-7-111-75642-2</t>
  </si>
  <si>
    <t>http://www.cmpedu.com/books/book/5608420.htm</t>
  </si>
  <si>
    <t>流体力学（少学时）</t>
  </si>
  <si>
    <t>30838</t>
  </si>
  <si>
    <t>何川</t>
  </si>
  <si>
    <t>978-7-111-30838-6</t>
  </si>
  <si>
    <t>http://www.cmpedu.com/books/book/55062.htm</t>
  </si>
  <si>
    <t>流体力学基础与应用</t>
  </si>
  <si>
    <t>36385</t>
  </si>
  <si>
    <t>韩国军</t>
  </si>
  <si>
    <t>978-7-111-36385-9</t>
  </si>
  <si>
    <t>http://www.cmpedu.com/books/book/2011777.htm</t>
  </si>
  <si>
    <t>工程流体力学</t>
  </si>
  <si>
    <t>76002</t>
  </si>
  <si>
    <t>鲁义</t>
  </si>
  <si>
    <t>教师授课资源</t>
  </si>
  <si>
    <t>978-7-111-76002-3</t>
  </si>
  <si>
    <t>http://www.cmpedu.com/books/book/5608508.htm</t>
  </si>
  <si>
    <t>工程流体力学·基础教程</t>
  </si>
  <si>
    <t>70827</t>
  </si>
  <si>
    <t>王雁冰</t>
  </si>
  <si>
    <t>978-7-111-70827-8</t>
  </si>
  <si>
    <t>http://www.cmpedu.com/books/book/5605996.htm</t>
  </si>
  <si>
    <t>工程流体力学（英汉双语版）</t>
  </si>
  <si>
    <t>72563</t>
  </si>
  <si>
    <t>刘晓梅  李洪友  林添良</t>
  </si>
  <si>
    <t>978-7-111-72563-3</t>
  </si>
  <si>
    <t>http://www.cmpedu.com/books/book/5606608.htm</t>
  </si>
  <si>
    <t>66451</t>
  </si>
  <si>
    <t>沙毅 邓克 编著</t>
  </si>
  <si>
    <t>978-7-111-66451-2</t>
  </si>
  <si>
    <t>http://www.cmpedu.com/books/book/5603514.htm</t>
  </si>
  <si>
    <t>73336</t>
  </si>
  <si>
    <t>工程流体力学（第2版）</t>
  </si>
  <si>
    <t>张明辉 陈庆光</t>
  </si>
  <si>
    <t>978-7-111-73336-2</t>
  </si>
  <si>
    <t>http://www.cmpedu.com/books/book/5607089.htm</t>
  </si>
  <si>
    <t>19283</t>
  </si>
  <si>
    <t>侯国祥 孙江龙</t>
  </si>
  <si>
    <t>7-111-19283-4</t>
  </si>
  <si>
    <t>http://www.cmpedu.com/books/book/57188.htm</t>
  </si>
  <si>
    <t>59269</t>
  </si>
  <si>
    <t>闻建龙</t>
  </si>
  <si>
    <t>978-7-111-59269-3</t>
  </si>
  <si>
    <t>http://www.cmpedu.com/books/book/5519582.htm</t>
  </si>
  <si>
    <t>47616</t>
  </si>
  <si>
    <t>周乃君</t>
  </si>
  <si>
    <t>978-7-111-47616-0</t>
  </si>
  <si>
    <t>http://www.cmpedu.com/books/book/2036300.htm</t>
  </si>
  <si>
    <t>73729</t>
  </si>
  <si>
    <t>丁祖荣</t>
  </si>
  <si>
    <t>上海普通高校优秀教材</t>
  </si>
  <si>
    <t>978-7-111-73729-2</t>
  </si>
  <si>
    <t>http://www.cmpedu.com/books/book/5607207.htm</t>
  </si>
  <si>
    <t>48464</t>
  </si>
  <si>
    <t>于玲红</t>
  </si>
  <si>
    <t>978-7-111-48464-6</t>
  </si>
  <si>
    <t>http://www.cmpedu.com/books/book/2042550.htm</t>
  </si>
  <si>
    <t>79431</t>
  </si>
  <si>
    <t>工程热力学原理</t>
  </si>
  <si>
    <t>刘昌明</t>
  </si>
  <si>
    <t>电子课件、习题答案、教学大纲、高清图、微视频</t>
  </si>
  <si>
    <t>978-7-111-79431-8</t>
  </si>
  <si>
    <t>http://www.cmpedu.com/books/book/5610710.htm</t>
  </si>
  <si>
    <t>工程热力学</t>
  </si>
  <si>
    <t>75094</t>
  </si>
  <si>
    <t>梁坤峰</t>
  </si>
  <si>
    <t>978-7-111-75094-9</t>
  </si>
  <si>
    <t>http://www.cmpedu.com/books/book/5607838.htm</t>
  </si>
  <si>
    <t>工程热力学（第2版）</t>
  </si>
  <si>
    <t>69840</t>
  </si>
  <si>
    <t>王修彦</t>
  </si>
  <si>
    <t>本书特色：
★普通高等教育“十一五”国家级规划教材
★一流本科专业一流本科课程建设系列教材
★书中各章均有例题，章末均有思考题和习题，书中附录有较详细的工质热物性资料。
★新形态教材，配套电子课件。</t>
  </si>
  <si>
    <t>978-7-111-69840-1</t>
  </si>
  <si>
    <t>http://www.cmpedu.com/books/book/5605483.htm</t>
  </si>
  <si>
    <t>工程热力学学习指导</t>
  </si>
  <si>
    <t>74405</t>
  </si>
  <si>
    <t>二维码 模拟试题</t>
  </si>
  <si>
    <t>978-7-111-74405-4</t>
  </si>
  <si>
    <t>http://www.cmpedu.com/books/book/5607456.htm</t>
  </si>
  <si>
    <t>工程热力学（英文影印版·原书第7版）（Thermodynamics; An Engineering Approach）</t>
  </si>
  <si>
    <t>52639</t>
  </si>
  <si>
    <t>[美]Yunus Cengel、Michael Boles</t>
  </si>
  <si>
    <t>978-7-111-52639-1</t>
  </si>
  <si>
    <t>http://www.cmpedu.com/books/book/2052686.htm</t>
  </si>
  <si>
    <t>64559</t>
  </si>
  <si>
    <t>傅秦生</t>
  </si>
  <si>
    <t>978-7-111-64559-7</t>
  </si>
  <si>
    <t>http://www.cmpedu.com/books/book/5602040.htm</t>
  </si>
  <si>
    <t>计算流体力学有限元方法及其编程详解</t>
  </si>
  <si>
    <t>42538</t>
  </si>
  <si>
    <t>毕超</t>
  </si>
  <si>
    <t>978-7-111-42538-0</t>
  </si>
  <si>
    <t>http://www.cmpedu.com/books/book/2021720.htm</t>
  </si>
  <si>
    <t>计算流体力学基础及应用</t>
  </si>
  <si>
    <t>19393</t>
  </si>
  <si>
    <t>[美]John D.Anderson</t>
  </si>
  <si>
    <t>978-7-111-19393-7</t>
  </si>
  <si>
    <t>http://www.cmpedu.com/books/book/5603768.htm</t>
  </si>
  <si>
    <t>热泵技术与应用（第3版）</t>
  </si>
  <si>
    <t>61639</t>
  </si>
  <si>
    <t>张昌</t>
  </si>
  <si>
    <t>978-7-111-61639-9</t>
  </si>
  <si>
    <t>http://www.cmpedu.com/books/book/5585127.htm</t>
  </si>
  <si>
    <t>真空获得设备及应用</t>
  </si>
  <si>
    <t>70413</t>
  </si>
  <si>
    <t>张莉</t>
  </si>
  <si>
    <t>978-7-111-70413-3</t>
  </si>
  <si>
    <t>http://www.cmpedu.com/books/book/5605633.htm</t>
  </si>
  <si>
    <t>机翼与叶栅理论基础</t>
  </si>
  <si>
    <t>68586</t>
  </si>
  <si>
    <t>史广泰 文海罡 吕文娟</t>
  </si>
  <si>
    <t>978-7-111-68586-9</t>
  </si>
  <si>
    <t>http://www.cmpedu.com/books/book/5604935.htm</t>
  </si>
  <si>
    <t>柴油机涡轮增压技术（第2版）</t>
  </si>
  <si>
    <t>60398</t>
  </si>
  <si>
    <t>陆家祥</t>
  </si>
  <si>
    <t>978-7-111-60398-6</t>
  </si>
  <si>
    <t>http://www.cmpedu.com/books/book/5519788.htm</t>
  </si>
  <si>
    <t>内燃机学（第5版）</t>
  </si>
  <si>
    <t>74251</t>
  </si>
  <si>
    <t>刘圣华</t>
  </si>
  <si>
    <t>电子教案、习题答案、试卷参考答案</t>
  </si>
  <si>
    <t>978-7-111-74251-7</t>
  </si>
  <si>
    <t>http://www.cmpedu.com/books/book/5607527.htm</t>
  </si>
  <si>
    <t>内燃机排放与控制</t>
  </si>
  <si>
    <t>40032</t>
  </si>
  <si>
    <t>张翠平</t>
  </si>
  <si>
    <t>978-7-111-40032-5</t>
  </si>
  <si>
    <t>http://www.cmpedu.com/books/book/2017716.htm</t>
  </si>
  <si>
    <t>74325</t>
  </si>
  <si>
    <t>内燃机设计（第4版）</t>
  </si>
  <si>
    <t>袁兆成</t>
  </si>
  <si>
    <t>电子课件、习题</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</si>
  <si>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国家重点出版物出版规划项目</t>
    </r>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普通高等教育本科国家级规划教材</t>
    </r>
  </si>
  <si>
    <t>978-7-111-74325-5</t>
  </si>
  <si>
    <t>http://www.cmpedu.com/books/book/5607566.htm</t>
  </si>
  <si>
    <t>燃烧学（第3版）</t>
  </si>
  <si>
    <t>72993</t>
  </si>
  <si>
    <t>徐通模 惠世恩</t>
  </si>
  <si>
    <t>978-7-111-72993-8</t>
  </si>
  <si>
    <t>http://www.cmpedu.com/books/book/5606747.htm</t>
  </si>
  <si>
    <t>燃烧学</t>
  </si>
  <si>
    <t>38959</t>
  </si>
  <si>
    <t>陈长坤</t>
  </si>
  <si>
    <t>978-7-111-38959-0</t>
  </si>
  <si>
    <t>http://www.cmpedu.com/books/book/2017861.htm</t>
  </si>
  <si>
    <t>锅炉原理（第2版）</t>
  </si>
  <si>
    <t>66765</t>
  </si>
  <si>
    <t>张力</t>
  </si>
  <si>
    <t>978-7-111-66765-0</t>
  </si>
  <si>
    <t>http://www.cmpedu.com/books/book/5604526.htm</t>
  </si>
  <si>
    <t>74594</t>
  </si>
  <si>
    <t>热工基础</t>
  </si>
  <si>
    <t>电子课件、教案大纲、其他资源、网站链接</t>
  </si>
  <si>
    <t>978-7-111-74594-5</t>
  </si>
  <si>
    <t>http://www.cmpedu.com/books/book/5608090.htm</t>
  </si>
  <si>
    <t>热工基础创新实验</t>
  </si>
  <si>
    <t>72783</t>
  </si>
  <si>
    <t>李季 胡刚刚</t>
  </si>
  <si>
    <t>978-7-111-72783-5</t>
  </si>
  <si>
    <t>http://www.cmpedu.com/books/book/5606669.htm</t>
  </si>
  <si>
    <t>75792</t>
  </si>
  <si>
    <t>热工基础与应用（第4版）</t>
  </si>
  <si>
    <t>978-7-111-75792-4</t>
  </si>
  <si>
    <t>http://www.cmpedu.com/books/book/5608419.htm</t>
  </si>
  <si>
    <t>热工测量</t>
  </si>
  <si>
    <t>43190</t>
  </si>
  <si>
    <t>万金庆</t>
  </si>
  <si>
    <t>978-7-111-43190-9</t>
  </si>
  <si>
    <t>http://www.cmpedu.com/books/book/2023207.htm</t>
  </si>
  <si>
    <t>热工与流体力学基础</t>
  </si>
  <si>
    <t>61646</t>
  </si>
  <si>
    <t>吴学红</t>
  </si>
  <si>
    <t>978-7-111-61646-7</t>
  </si>
  <si>
    <t>http://www.cmpedu.com/books/book/5601958.htm</t>
  </si>
  <si>
    <t>78719</t>
  </si>
  <si>
    <t>热能与动力工程测试技术 （第4版）</t>
  </si>
  <si>
    <t>俞小莉</t>
  </si>
  <si>
    <t>978-7-111-78719-8</t>
  </si>
  <si>
    <t>http://www.cmpedu.com/books/book/5609750.htm</t>
  </si>
  <si>
    <t>热能与动力机械基础（第3版）</t>
  </si>
  <si>
    <t>54489</t>
  </si>
  <si>
    <t>王中铮</t>
  </si>
  <si>
    <t>978-7-111-54489-0</t>
  </si>
  <si>
    <t>http://www.cmpedu.com/books/book/2054268.htm</t>
  </si>
  <si>
    <t>热能与动力机械制造工艺学</t>
  </si>
  <si>
    <t>19092</t>
  </si>
  <si>
    <t>陶正良 张华</t>
  </si>
  <si>
    <t>7-111-19092-0/TK.232课</t>
  </si>
  <si>
    <t>http://www.cmpedu.com/books/book/57064.htm</t>
  </si>
  <si>
    <t>动力机械测试技术</t>
  </si>
  <si>
    <t>70171</t>
  </si>
  <si>
    <t>吴锦武 卢洪义</t>
  </si>
  <si>
    <t>二维码链接视频、电子课件、习题解答</t>
  </si>
  <si>
    <t>978-7-111-70171-2</t>
  </si>
  <si>
    <t>http://www.cmpedu.com/books/book/5605616.htm</t>
  </si>
  <si>
    <t>73770</t>
  </si>
  <si>
    <t>能源系统人工智能方法</t>
  </si>
  <si>
    <t>赵阳</t>
  </si>
  <si>
    <t>978-7-111-73770-4</t>
  </si>
  <si>
    <t>http://www.cmpedu.com/books/book/5607201.htm</t>
  </si>
  <si>
    <t>能源互联网</t>
  </si>
  <si>
    <t>67163</t>
  </si>
  <si>
    <t>朱永强 吴茜</t>
  </si>
  <si>
    <t>978-7-111-67163-3</t>
  </si>
  <si>
    <t>http://www.cmpedu.com/books/book/5603748.htm</t>
  </si>
  <si>
    <t>能源工程概论（第2版）</t>
  </si>
  <si>
    <t>61093</t>
  </si>
  <si>
    <t>978-7-111-61093-9</t>
  </si>
  <si>
    <t>http://www.cmpedu.com/books/book/5560110.htm</t>
  </si>
  <si>
    <t>能源管理基础</t>
  </si>
  <si>
    <t>43993</t>
  </si>
  <si>
    <t>刘圣春</t>
  </si>
  <si>
    <t>978-7-111-43993-6</t>
  </si>
  <si>
    <t>http://www.cmpedu.com/books/book/2023144.htm</t>
  </si>
  <si>
    <t>77602</t>
  </si>
  <si>
    <t>分布式能源</t>
  </si>
  <si>
    <t>毛煜东 杨开敏 陈彬剑</t>
  </si>
  <si>
    <t>电子课件、视频、大纲</t>
  </si>
  <si>
    <t>978-7-111-77602-4</t>
  </si>
  <si>
    <t>http://www.cmpedu.com/books/book/5609177.htm</t>
  </si>
  <si>
    <t>78887</t>
  </si>
  <si>
    <t>氢能开发与利用</t>
  </si>
  <si>
    <t>包福兵 侯立凯 高晓燕</t>
  </si>
  <si>
    <t>978-7-111-78887-4</t>
  </si>
  <si>
    <t>http://www.cmpedu.com/books/book/5609794.htm</t>
  </si>
  <si>
    <t>氢能测试及计量技术</t>
  </si>
  <si>
    <t>76441</t>
  </si>
  <si>
    <t>包福兵</t>
  </si>
  <si>
    <t>978-7-111-76441-0</t>
  </si>
  <si>
    <t>http://www.cmpedu.com/books/book/5608639.htm</t>
  </si>
  <si>
    <t>78385</t>
  </si>
  <si>
    <t>氢能源动力实验原理与指导</t>
  </si>
  <si>
    <t>廖高良 张峰 陈敬炜 杨高强</t>
  </si>
  <si>
    <t>978-7-111-78385-5</t>
  </si>
  <si>
    <t>http://www.cmpedu.com/books/book/5609607.htm</t>
  </si>
  <si>
    <t>79536</t>
  </si>
  <si>
    <t>氢储存与运输技术：原理及应用</t>
  </si>
  <si>
    <t>马寅杰</t>
  </si>
  <si>
    <t>978-7-111-79536-0</t>
  </si>
  <si>
    <t>http://www.cmpedu.com/books/book/5610577.htm</t>
  </si>
  <si>
    <t>工业节能技术</t>
  </si>
  <si>
    <t>44573</t>
  </si>
  <si>
    <t>978-7-111-44573-9</t>
  </si>
  <si>
    <t>http://www.cmpedu.com/books/book/2035801.htm</t>
  </si>
  <si>
    <t>食品冷冻冷藏原理与设备</t>
  </si>
  <si>
    <t>07153</t>
  </si>
  <si>
    <t>华泽钊</t>
  </si>
  <si>
    <t>上海普通高校“九五”重点教材</t>
  </si>
  <si>
    <t>7-111-07153-0</t>
  </si>
  <si>
    <t>http://www.cmpedu.com/books/book/62927.htm</t>
  </si>
  <si>
    <t>食品工厂设计基础</t>
  </si>
  <si>
    <t>17056</t>
  </si>
  <si>
    <t>杨芙莲</t>
  </si>
  <si>
    <t>7-111-17056-3/TS.67(课)</t>
  </si>
  <si>
    <t>http://www.cmpedu.com/books/book/63164.htm</t>
  </si>
  <si>
    <t>小型制冷装置设计指导</t>
  </si>
  <si>
    <t>06132</t>
  </si>
  <si>
    <t>吴业正</t>
  </si>
  <si>
    <t>7-111-06132-2</t>
  </si>
  <si>
    <t>http://www.cmpedu.com/books/book/62871.htm</t>
  </si>
  <si>
    <t>离心式压缩机原理</t>
  </si>
  <si>
    <t>58685</t>
  </si>
  <si>
    <t>祁大同</t>
  </si>
  <si>
    <t>978-7-111-58685-2</t>
  </si>
  <si>
    <t>http://www.cmpedu.com/books/book/2065960.htm</t>
  </si>
  <si>
    <t>冷库制冷工艺设计（第2版）</t>
  </si>
  <si>
    <t>67951</t>
  </si>
  <si>
    <t>李敏</t>
  </si>
  <si>
    <t>978-7-111-67951-6</t>
  </si>
  <si>
    <t>http://www.cmpedu.com/books/book/5604940.htm</t>
  </si>
  <si>
    <t>制冷压缩机（第3版）</t>
  </si>
  <si>
    <t>57365</t>
  </si>
  <si>
    <t>李红旗</t>
  </si>
  <si>
    <t>978-7-111-57365-4</t>
  </si>
  <si>
    <t>http://www.cmpedu.com/books/book/2064821.htm</t>
  </si>
  <si>
    <t>工业制冷集成新技术与应用（第3版）</t>
  </si>
  <si>
    <t>73973</t>
  </si>
  <si>
    <t>李宪光</t>
  </si>
  <si>
    <t>978-7-111-73973-9</t>
  </si>
  <si>
    <t>http://www.cmpedu.com/books/book/5607290.htm</t>
  </si>
  <si>
    <t>制冷技术</t>
  </si>
  <si>
    <t>67164</t>
  </si>
  <si>
    <t>方赵嵩</t>
  </si>
  <si>
    <t>978-7-111-67164-0</t>
  </si>
  <si>
    <t>http://www.cmpedu.com/books/book/5605135.htm</t>
  </si>
  <si>
    <t>制冷技术原理与应用基础</t>
  </si>
  <si>
    <t>61266</t>
  </si>
  <si>
    <t>金听祥</t>
  </si>
  <si>
    <t>978-7-111-61266-7</t>
  </si>
  <si>
    <t>http://www.cmpedu.com/books/book/5601900.htm</t>
  </si>
  <si>
    <t>小型制冷空调设备制造安装与维修</t>
  </si>
  <si>
    <t>64651</t>
  </si>
  <si>
    <t>张文慧</t>
  </si>
  <si>
    <t>978-7-111-64651-8</t>
  </si>
  <si>
    <t>http://www.cmpedu.com/books/book/5602079.htm</t>
  </si>
  <si>
    <t>制冷空调数字化设计</t>
  </si>
  <si>
    <t>72930</t>
  </si>
  <si>
    <t>张绍志 陈光明</t>
  </si>
  <si>
    <t>978-7-111-72930-3</t>
  </si>
  <si>
    <t>http://www.cmpedu.com/books/book/5606993.htm</t>
  </si>
  <si>
    <t>制冷空调专业英语</t>
  </si>
  <si>
    <t>67221</t>
  </si>
  <si>
    <t>孙晗</t>
  </si>
  <si>
    <t>978-7-111-67221-0</t>
  </si>
  <si>
    <t>http://www.cmpedu.com/books/book/5604451.htm</t>
  </si>
  <si>
    <t>制冷空调节能技术</t>
  </si>
  <si>
    <t>34350</t>
  </si>
  <si>
    <t>张建一</t>
  </si>
  <si>
    <t>978-7-111-34350-9</t>
  </si>
  <si>
    <t>http://www.cmpedu.com/books/book/2000134.htm</t>
  </si>
  <si>
    <t>制冷空调新技术</t>
  </si>
  <si>
    <t>70318</t>
  </si>
  <si>
    <t>陈焕新 申利梅 蔡姗姗</t>
  </si>
  <si>
    <t>978-7-111-70318-1</t>
  </si>
  <si>
    <t>http://www.cmpedu.com/books/book/5605896.htm</t>
  </si>
  <si>
    <t>制冷空调施工技术</t>
  </si>
  <si>
    <t>41975</t>
  </si>
  <si>
    <t>余克志</t>
  </si>
  <si>
    <t>978-7-111-41975-4</t>
  </si>
  <si>
    <t>http://www.cmpedu.com/books/book/2020806.htm</t>
  </si>
  <si>
    <t>制冷与低温原理（第2版）</t>
  </si>
  <si>
    <t>28964</t>
  </si>
  <si>
    <t>陈光明 陈国邦</t>
  </si>
  <si>
    <t>978-7-111-28964-7</t>
  </si>
  <si>
    <t>http://www.cmpedu.com/books/book/60430.htm</t>
  </si>
  <si>
    <t>制冷原理与装置（第3版）</t>
  </si>
  <si>
    <t>71571</t>
  </si>
  <si>
    <t>何国庚 陈光明 郑贤德</t>
  </si>
  <si>
    <t>电子课件、教学参考</t>
  </si>
  <si>
    <t>978-7-111-71571-9</t>
  </si>
  <si>
    <t>http://www.cmpedu.com/books/book/5606258.htm</t>
  </si>
  <si>
    <t>制冷原理与应用（第2版）</t>
  </si>
  <si>
    <t>61302</t>
  </si>
  <si>
    <t>王志远 盛伟</t>
  </si>
  <si>
    <t>978-7-111-61302-2</t>
  </si>
  <si>
    <t>http://www.cmpedu.com/books/book/5600201.htm</t>
  </si>
  <si>
    <t>制冷装置设计</t>
  </si>
  <si>
    <t>31679</t>
  </si>
  <si>
    <t>申江</t>
  </si>
  <si>
    <t>978-7-111-31679-4</t>
  </si>
  <si>
    <t>http://www.cmpedu.com/books/book/64613.htm</t>
  </si>
  <si>
    <t>制冷装置自动化（第2版）</t>
  </si>
  <si>
    <t>28785</t>
  </si>
  <si>
    <t>陈芝久 吴静怡</t>
  </si>
  <si>
    <t>978-7-111-28785-8</t>
  </si>
  <si>
    <t>http://www.cmpedu.com/books/book/55574.htm</t>
  </si>
  <si>
    <t>单元机组集控运行</t>
  </si>
  <si>
    <t>41702</t>
  </si>
  <si>
    <t>赵星海</t>
  </si>
  <si>
    <t>978-7-111-41702-6</t>
  </si>
  <si>
    <t>http://www.cmpedu.com/books/book/2019558.htm</t>
  </si>
  <si>
    <t>本科教材&gt;工学门类&gt;能源动力类&gt;新能源科学与工程</t>
  </si>
  <si>
    <t>72369</t>
  </si>
  <si>
    <t>新能源材料概论</t>
  </si>
  <si>
    <t>汤玉斐</t>
  </si>
  <si>
    <t>授课PPT、二维码、视频</t>
  </si>
  <si>
    <t>978-7-111-72369-1</t>
  </si>
  <si>
    <t>http://www.cmpedu.com/books/book/5608481.htm</t>
  </si>
  <si>
    <t>新能源系统储能原理与技术</t>
  </si>
  <si>
    <t>69872</t>
  </si>
  <si>
    <t>李强</t>
  </si>
  <si>
    <t>978-7-111-69872-2</t>
  </si>
  <si>
    <t>http://www.cmpedu.com/books/book/5605368.htm</t>
  </si>
  <si>
    <t>新能源材料合成与制备</t>
  </si>
  <si>
    <t>76245</t>
  </si>
  <si>
    <t>杨茂萍 于婷婷 张峥</t>
  </si>
  <si>
    <t>978-7-111-76245-4</t>
  </si>
  <si>
    <t>http://www.cmpedu.com/books/book/5608455.htm</t>
  </si>
  <si>
    <t>77650</t>
  </si>
  <si>
    <t>电化学储能电源及应用</t>
  </si>
  <si>
    <t>赵海雷 王捷 王欣然</t>
  </si>
  <si>
    <t>978-7-111-77650-5</t>
  </si>
  <si>
    <t>http://www.cmpedu.com/books/book/5609539.htm</t>
  </si>
  <si>
    <t>储能技术</t>
  </si>
  <si>
    <t>70212</t>
  </si>
  <si>
    <t>梅生伟 李建林 朱建全 等编著</t>
  </si>
  <si>
    <t>978-7-111-70212-2</t>
  </si>
  <si>
    <t>http://www.cmpedu.com/books/book/5605639.htm</t>
  </si>
  <si>
    <t>79532</t>
  </si>
  <si>
    <t>太阳能发电及氢电耦合技术</t>
  </si>
  <si>
    <t>陈敬炜</t>
  </si>
  <si>
    <t>978-7-111-79532-2</t>
  </si>
  <si>
    <t>http://www.cmpedu.com/books/book/5610239.htm</t>
  </si>
  <si>
    <t>太阳能利用科学</t>
  </si>
  <si>
    <t>68133</t>
  </si>
  <si>
    <t>张华</t>
  </si>
  <si>
    <t>978-7-111-68133-5</t>
  </si>
  <si>
    <t>http://www.cmpedu.com/books/book/5605036.htm</t>
  </si>
  <si>
    <r>
      <rPr>
        <sz val="11"/>
        <color rgb="FF000000"/>
        <rFont val="宋体"/>
        <charset val="134"/>
      </rPr>
      <t>太阳能光伏并网发电系统设计与应用（第</t>
    </r>
    <r>
      <rPr>
        <sz val="11"/>
        <color rgb="FF000000"/>
        <rFont val="宋体"/>
        <charset val="0"/>
      </rPr>
      <t>2</t>
    </r>
    <r>
      <rPr>
        <sz val="11"/>
        <color rgb="FF000000"/>
        <rFont val="宋体"/>
        <charset val="134"/>
      </rPr>
      <t>版）</t>
    </r>
  </si>
  <si>
    <t>64971</t>
  </si>
  <si>
    <t>李英姿</t>
  </si>
  <si>
    <t>978-7-111-64971-7</t>
  </si>
  <si>
    <t>http://www.cmpedu.com/books/book/5603353.htm</t>
  </si>
  <si>
    <t>太阳能光伏发电技术</t>
  </si>
  <si>
    <t>71460</t>
  </si>
  <si>
    <t>张蔚</t>
  </si>
  <si>
    <t>978-7-111-71460-6</t>
  </si>
  <si>
    <t>http://www.cmpedu.com/books/book/5606174.htm</t>
  </si>
  <si>
    <t>77661</t>
  </si>
  <si>
    <t>太阳能电池原理与设计</t>
  </si>
  <si>
    <t>李祯</t>
  </si>
  <si>
    <t>978-7-111-77661-1</t>
  </si>
  <si>
    <t>http://www.cmpedu.com/books/book/5609406.htm</t>
  </si>
  <si>
    <t>光伏发电技术</t>
  </si>
  <si>
    <t>66789</t>
  </si>
  <si>
    <t>黄悦华 马辉</t>
  </si>
  <si>
    <t>电子课件、仿真模型</t>
  </si>
  <si>
    <t>978-7-111-66789-6</t>
  </si>
  <si>
    <t>http://www.cmpedu.com/books/book/5603594.htm</t>
  </si>
  <si>
    <t>光伏发电技术及其应用（第2版）</t>
  </si>
  <si>
    <t>60482</t>
  </si>
  <si>
    <t>魏学业</t>
  </si>
  <si>
    <t>978-7-111-60482-2</t>
  </si>
  <si>
    <t>http://www.cmpedu.com/books/book/5519521.htm</t>
  </si>
  <si>
    <t>74395</t>
  </si>
  <si>
    <t>风电场电气系统（第3版）</t>
  </si>
  <si>
    <t>朱永强 张旭</t>
  </si>
  <si>
    <t>二维码、习题</t>
  </si>
  <si>
    <t>978-7-111-74395-8</t>
  </si>
  <si>
    <t>http://www.cmpedu.com/books/book/5607516.htm</t>
  </si>
  <si>
    <t>风力发电原理</t>
  </si>
  <si>
    <t>35345</t>
  </si>
  <si>
    <t>徐大平</t>
  </si>
  <si>
    <t>978-7-111-35345-4</t>
  </si>
  <si>
    <t>http://www.cmpedu.com/books/book/171456.htm</t>
  </si>
  <si>
    <t>风力发电技术</t>
  </si>
  <si>
    <t>67172</t>
  </si>
  <si>
    <t>陈铁华</t>
  </si>
  <si>
    <t>978-7-111-67172-5</t>
  </si>
  <si>
    <t>http://www.cmpedu.com/books/book/5604235.htm</t>
  </si>
  <si>
    <t>海上风电机组支撑结构与地基基础一体化分析设计</t>
  </si>
  <si>
    <t>65916</t>
  </si>
  <si>
    <t>林毅峰 等著</t>
  </si>
  <si>
    <t>978-7-111-65916-7</t>
  </si>
  <si>
    <t>http://www.cmpedu.com/books/book/5603446.htm</t>
  </si>
  <si>
    <t>风力发电机组设计与制造</t>
  </si>
  <si>
    <t>36025</t>
  </si>
  <si>
    <t>姚兴佳</t>
  </si>
  <si>
    <t>978-7-111-36025-4</t>
  </si>
  <si>
    <t>http://www.cmpedu.com/books/book/2017101.htm</t>
  </si>
  <si>
    <t>风力发电机组监测与控制（第2版）</t>
  </si>
  <si>
    <t>61235</t>
  </si>
  <si>
    <t>叶杭冶</t>
  </si>
  <si>
    <t>978-7-111-61235-3</t>
  </si>
  <si>
    <t>http://www.cmpedu.com/books/book/5543839.htm</t>
  </si>
  <si>
    <t>可再生能源概论（第3版）</t>
  </si>
  <si>
    <t>67660</t>
  </si>
  <si>
    <t>左然 徐谦 杨卫卫</t>
  </si>
  <si>
    <t>“十三五”国家重点出版物出版规划项目 普通高等教育“十一五”国家级规划教材</t>
  </si>
  <si>
    <t>978-7-111-67660-7</t>
  </si>
  <si>
    <t>http://www.cmpedu.com/books/book/5604497.htm</t>
  </si>
  <si>
    <t>可再生能源发电技术（第3版）</t>
  </si>
  <si>
    <t>74394</t>
  </si>
  <si>
    <t>程明 张建忠 王念春</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</si>
  <si>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江苏省高等学校重点教材</t>
    </r>
    <r>
      <rPr>
        <sz val="11"/>
        <color rgb="FF000000"/>
        <rFont val="宋体"/>
        <charset val="0"/>
      </rPr>
      <t>\</t>
    </r>
    <r>
      <rPr>
        <sz val="11"/>
        <color rgb="FF000000"/>
        <rFont val="宋体"/>
        <charset val="134"/>
      </rPr>
      <t>新形态教材</t>
    </r>
  </si>
  <si>
    <t>978-7-111-74394-1</t>
  </si>
  <si>
    <t>http://www.cmpedu.com/books/book/5607541.htm</t>
  </si>
  <si>
    <t>77651</t>
  </si>
  <si>
    <t>新型电化学电池设计与应用</t>
  </si>
  <si>
    <t>徐飞 王建淦</t>
  </si>
  <si>
    <t>978-7-111-77651-2</t>
  </si>
  <si>
    <t>http://www.cmpedu.com/books/book/5609186.htm</t>
  </si>
  <si>
    <t>74844</t>
  </si>
  <si>
    <t>新能源发电与控制技术（第4版）</t>
  </si>
  <si>
    <t>颜文旭 惠晶</t>
  </si>
  <si>
    <t>本书特色：
★国家级规划教材，广受好评，新能源发电领域入门好书。
★将新能源发电技术、电力电子技术和控制技术有机结合。
★包括存在形式、变换与控制、获取方法及综合利用等内容。
★并介绍了制约因素和经济技术评价。
★配套资源：电子课件。</t>
  </si>
  <si>
    <t>978-7-111-74844-1</t>
  </si>
  <si>
    <t>http://www.cmpedu.com/books/book/5607980.htm</t>
  </si>
  <si>
    <t>新能源发电变流技术</t>
  </si>
  <si>
    <t>60026</t>
  </si>
  <si>
    <t>张兴</t>
  </si>
  <si>
    <t>978-7-111-60026-8</t>
  </si>
  <si>
    <t>http://www.cmpedu.com/books/book/5519620.htm</t>
  </si>
  <si>
    <t>78491</t>
  </si>
  <si>
    <t>新能源发电技术 （第2版）</t>
  </si>
  <si>
    <t>于立军 刘单珂</t>
  </si>
  <si>
    <t>978-7-111-78491-3</t>
  </si>
  <si>
    <t>http://www.cmpedu.com/books/book/5609753.htm</t>
  </si>
  <si>
    <t>新能源发电技术</t>
  </si>
  <si>
    <t>71468</t>
  </si>
  <si>
    <t>年珩</t>
  </si>
  <si>
    <t>978-7-111-71468-2</t>
  </si>
  <si>
    <t>http://www.cmpedu.com/books/book/5606297.htm</t>
  </si>
  <si>
    <t>74508</t>
  </si>
  <si>
    <t>新能源发电技术（第2版）</t>
  </si>
  <si>
    <t>朱永强 赵红月</t>
  </si>
  <si>
    <t>微视频、移动学习型教材</t>
  </si>
  <si>
    <t>本书特色：
★本书是编者在广泛调研、广泛收集素材的基础上,结合10多年实际教学经验精心编制而成的,希望能为相关专业领域的师生提供教学参考。
★本书介绍了各种新能源的储量及分布情况,图文并茂地详细说明了各种新能源的利用方式、基本原理和主要设备,同时还介绍了一些典型的工程实例。
★配套资源：学生版课件、教师版课件、教学大纲、习题答案。</t>
  </si>
  <si>
    <t>978-7-111-74508-2</t>
  </si>
  <si>
    <t>http://www.cmpedu.com/books/book/5607612.htm</t>
  </si>
  <si>
    <t>新能源系统</t>
  </si>
  <si>
    <t>69292</t>
  </si>
  <si>
    <t>王如竹 李勇</t>
  </si>
  <si>
    <t>二维码链接视频、电子课件</t>
  </si>
  <si>
    <t>978-7-111-69292-8</t>
  </si>
  <si>
    <t>http://www.cmpedu.com/books/book/5605158.htm</t>
  </si>
  <si>
    <t>风力发电场</t>
  </si>
  <si>
    <t>43930</t>
  </si>
  <si>
    <t>刘永前</t>
  </si>
  <si>
    <t>978-7-111-43930-1</t>
  </si>
  <si>
    <t>http://www.cmpedu.com/books/book/2022918.htm</t>
  </si>
  <si>
    <t>本科教材&gt;工学门类&gt;仪器仪表类</t>
  </si>
  <si>
    <t>本科教材&gt;工学门类&gt;仪器仪表类&gt;测控技术与仪器</t>
  </si>
  <si>
    <t>LabVIEW程序设计基础与应用</t>
  </si>
  <si>
    <t>63534</t>
  </si>
  <si>
    <t>张兰勇 编著</t>
  </si>
  <si>
    <t>978-7-111-63534-5</t>
  </si>
  <si>
    <t>http://www.cmpedu.com/books/book/5600835.htm</t>
  </si>
  <si>
    <t>LabVIEW基础教程</t>
  </si>
  <si>
    <t>52806</t>
  </si>
  <si>
    <t>代峰燕</t>
  </si>
  <si>
    <t>978-7-111-52806-7</t>
  </si>
  <si>
    <t>http://www.cmpedu.com/books/book/2052751.htm</t>
  </si>
  <si>
    <t>LabVIEW虚拟仪器技术及应用</t>
  </si>
  <si>
    <t>61476</t>
  </si>
  <si>
    <t>李江全 编著</t>
  </si>
  <si>
    <t>978-7-111-61476-0</t>
  </si>
  <si>
    <t>http://www.cmpedu.com/books/book/5585276.htm</t>
  </si>
  <si>
    <t>LabVIEW图形化编程:基础与测控扩展</t>
  </si>
  <si>
    <t>68428</t>
  </si>
  <si>
    <t>陈忠</t>
  </si>
  <si>
    <t>978-7-111-68428-2</t>
  </si>
  <si>
    <t>http://www.cmpedu.com/books/book/5604803.htm</t>
  </si>
  <si>
    <t>测控技术与仪器专业概论</t>
  </si>
  <si>
    <t>66904</t>
  </si>
  <si>
    <t>钱政 宋晴 陈玉 编著</t>
  </si>
  <si>
    <t>978-7-111-66904-3</t>
  </si>
  <si>
    <t>http://www.cmpedu.com/books/book/5603597.htm</t>
  </si>
  <si>
    <t>测控技术与仪器专业导论</t>
  </si>
  <si>
    <t>49935</t>
  </si>
  <si>
    <t>王庆有</t>
  </si>
  <si>
    <t>978-7-111-49935-0</t>
  </si>
  <si>
    <t>http://www.cmpedu.com/books/book/2046502.htm</t>
  </si>
  <si>
    <t>75144</t>
  </si>
  <si>
    <t>测控电路（第7版）</t>
  </si>
  <si>
    <t>李醒飞</t>
  </si>
  <si>
    <t>本书特色：
★“十二五”普通高等教育本科国家级规划教材、国家级精品教材。
★作者为行业权威专家，教学与科研经验丰富。
★注重共性内容讲解，拓宽适用面，增加设计实例。
★配套：电子课件、习题解答、国家级精品课网站。</t>
  </si>
  <si>
    <t>978-7-111-75144-1</t>
  </si>
  <si>
    <t>http://www.cmpedu.com/books/book/5608221.htm</t>
  </si>
  <si>
    <t>测控系统网络化技术及应用（第2版）</t>
  </si>
  <si>
    <t>46932</t>
  </si>
  <si>
    <t>于洋</t>
  </si>
  <si>
    <t>978-7-111-46932-2</t>
  </si>
  <si>
    <t>http://www.cmpedu.com/books/book/2033944.htm</t>
  </si>
  <si>
    <t>测控仪器设计（第4版）</t>
  </si>
  <si>
    <t>71958</t>
  </si>
  <si>
    <t>刘炳国 刘庆纲</t>
  </si>
  <si>
    <t>978-7-111-71958-8</t>
  </si>
  <si>
    <t>http://www.cmpedu.com/books/book/5606445.htm</t>
  </si>
  <si>
    <t>测控技术与仪器专业英语</t>
  </si>
  <si>
    <t>48824</t>
  </si>
  <si>
    <t>张凤登</t>
  </si>
  <si>
    <t>978-7-111-48824-8</t>
  </si>
  <si>
    <t>http://www.cmpedu.com/books/book/2044007.htm</t>
  </si>
  <si>
    <t>79540</t>
  </si>
  <si>
    <t>精密计量与测试技术</t>
  </si>
  <si>
    <t>禹静</t>
  </si>
  <si>
    <t>教学课件、教学大纲和习题答案</t>
  </si>
  <si>
    <t>978-7-111-79540-7</t>
  </si>
  <si>
    <t>http://www.cmpedu.com/books/book/5610656.htm</t>
  </si>
  <si>
    <t>智能检测技术</t>
  </si>
  <si>
    <t>69847</t>
  </si>
  <si>
    <t>王伟</t>
  </si>
  <si>
    <t>教学参考材料、教学大纲、电子课件、其他资源、试题试卷</t>
  </si>
  <si>
    <t>978-7-111-69847-0</t>
  </si>
  <si>
    <t>http://www.cmpedu.com/books/book/5605378.htm</t>
  </si>
  <si>
    <t>微弱信号检测技术</t>
  </si>
  <si>
    <t>47890</t>
  </si>
  <si>
    <t>刘国福</t>
  </si>
  <si>
    <t>978-7-111-47890-4</t>
  </si>
  <si>
    <t>http://www.cmpedu.com/books/book/2037016.htm</t>
  </si>
  <si>
    <t>光电传感器应用技术（第2版）修订版</t>
  </si>
  <si>
    <t>66330</t>
  </si>
  <si>
    <t>978-7-111-66330-0</t>
  </si>
  <si>
    <t>http://www.cmpedu.com/books/book/5603504.htm</t>
  </si>
  <si>
    <t>77665</t>
  </si>
  <si>
    <t>智能传感器技术</t>
  </si>
  <si>
    <t>潘孟春</t>
  </si>
  <si>
    <t>电子课件、教学视频、教学大纲、习题答案</t>
  </si>
  <si>
    <t>978-7-111-77665-9</t>
  </si>
  <si>
    <t>http://www.cmpedu.com/books/book/5609263.htm</t>
  </si>
  <si>
    <t>传感器（第6版）</t>
  </si>
  <si>
    <t>67269</t>
  </si>
  <si>
    <t>唐文彦 张晓琳</t>
  </si>
  <si>
    <t>本书特色：
★国家级规划教材，名师经典，推陈出新，广受好评。
★按工作原理分章，条理清晰，内容反映生产和科研实际。
★加强了传感器的特性分析、准确度分析及实际应用。
★配套资源：电子课件、习题答案、MOOC课程、试卷。</t>
  </si>
  <si>
    <t>978-7-111-67269-2</t>
  </si>
  <si>
    <t>http://www.cmpedu.com/books/book/5604410.htm</t>
  </si>
  <si>
    <t>传感器原理与检测技术（第2版）</t>
  </si>
  <si>
    <t>51092</t>
  </si>
  <si>
    <t>钱显毅</t>
  </si>
  <si>
    <t>978-7-111-51092-5</t>
  </si>
  <si>
    <t>http://www.cmpedu.com/books/book/2050042.htm</t>
  </si>
  <si>
    <t>传感器与检测技术简明教程</t>
  </si>
  <si>
    <t>72954</t>
  </si>
  <si>
    <t>胡蓉 胡向东</t>
  </si>
  <si>
    <t>978-7-111-72954-9</t>
  </si>
  <si>
    <t>http://www.cmpedu.com/books/book/5606833.htm</t>
  </si>
  <si>
    <t>传感器与检测技术（第4版）</t>
  </si>
  <si>
    <t>67268</t>
  </si>
  <si>
    <t>胡向东 等 编著</t>
  </si>
  <si>
    <t>电子课件、动画、视频、习题库、习题答案、在线课程</t>
  </si>
  <si>
    <t>本书特色：
★“十二五”普通高等教育本科国家级规划教材
★国家级精品课教材，畅销多年，广受好评。
★双色印刷，图文并茂，系结构优化，重点突出、现实感强。
★体现“以学习者为中心”的写作定位，出版有学习指导教辅。
★配套：课件、教案、习题解答、题库、试卷、实验、视频等。</t>
  </si>
  <si>
    <t>978-7-111-67268-5</t>
  </si>
  <si>
    <t>http://www.cmpedu.com/books/book/5604209.htm</t>
  </si>
  <si>
    <t>传感器与自动检测技术</t>
  </si>
  <si>
    <t>59353</t>
  </si>
  <si>
    <t>张青春 纪剑祥</t>
  </si>
  <si>
    <t>978-7-111-59353-9</t>
  </si>
  <si>
    <t>http://www.cmpedu.com/books/book/2066624.htm</t>
  </si>
  <si>
    <t>传感器与检测技术实践训练教程</t>
  </si>
  <si>
    <t>62500</t>
  </si>
  <si>
    <t>张青春 李洪海</t>
  </si>
  <si>
    <t>978-7-111-62500-1</t>
  </si>
  <si>
    <t>http://www.cmpedu.com/books/book/5600357.htm</t>
  </si>
  <si>
    <t>78273</t>
  </si>
  <si>
    <t>传感器与检测技术（第2版）</t>
  </si>
  <si>
    <t>叶湘滨</t>
  </si>
  <si>
    <t>978-7-111-78273-5</t>
  </si>
  <si>
    <t>http://www.cmpedu.com/books/book/5609497.htm</t>
  </si>
  <si>
    <t>71782</t>
  </si>
  <si>
    <t>佟维妍 高成 李文强 赵鑫 刘涵 编著</t>
  </si>
  <si>
    <t>电子教案、教学大纲、习题参考答案等</t>
  </si>
  <si>
    <t>本书特色：
★学术思想：以工程教育认证为基础，融入复杂工程问题的设计，完成学生由学到用的过程。
★内容范围：包括不同类型传感器的原理、应用，以及工程中实际设计案例
★结构体系：先总的介绍传感器及测量技术的相关概念、相关的基础理论及发展趋势，按照传感器类型分类讲解，加入*新智能化、无人化的工程案例，达到学以致用的目的。
★配套资源：教学视频、电子课件、习题答案、教学大纲。</t>
  </si>
  <si>
    <t>978-7-111-71782-9</t>
  </si>
  <si>
    <t>http://www.cmpedu.com/books/book/5606247.htm</t>
  </si>
  <si>
    <t>75927</t>
  </si>
  <si>
    <t>传感与检测技术（第3版）</t>
  </si>
  <si>
    <t>程丽平 刘瑞国 袁照平</t>
  </si>
  <si>
    <t>电子课件、教学大纲、复习题和答案、动画视频讲解、知识拓展</t>
  </si>
  <si>
    <t>978-7-111-75927-0</t>
  </si>
  <si>
    <t>http://www.cmpedu.com/books/book/5608469.htm</t>
  </si>
  <si>
    <t>传感器原理与工程应用</t>
  </si>
  <si>
    <t>66916</t>
  </si>
  <si>
    <t>王文成 管丰年 程志强</t>
  </si>
  <si>
    <t xml:space="preserve">电子教案                                    </t>
  </si>
  <si>
    <t>978-7-111-66916-6</t>
  </si>
  <si>
    <t>http://www.cmpedu.com/books/book/5603574.htm</t>
  </si>
  <si>
    <t>传感器系统：基础及应用</t>
  </si>
  <si>
    <t>62879</t>
  </si>
  <si>
    <t>[加]克拉伦斯·W·德席尔瓦（Clarence W. de Silva）</t>
  </si>
  <si>
    <t>978-7-111-62879-8</t>
  </si>
  <si>
    <t>http://www.cmpedu.com/books/book/5600340.htm</t>
  </si>
  <si>
    <t>传感器技术</t>
  </si>
  <si>
    <t>62577</t>
  </si>
  <si>
    <t>郭天太 李东升 薛生虎</t>
  </si>
  <si>
    <t>978-7-111-62577-3</t>
  </si>
  <si>
    <t>http://www.cmpedu.com/books/book/5600706.htm</t>
  </si>
  <si>
    <t>传感器技术案例教程</t>
  </si>
  <si>
    <t>63566</t>
  </si>
  <si>
    <t>樊尚春 编著</t>
  </si>
  <si>
    <t>978-7-111-63566-6</t>
  </si>
  <si>
    <t>http://www.cmpedu.com/books/book/5601145.htm</t>
  </si>
  <si>
    <t>传感器原理及应用技术</t>
  </si>
  <si>
    <t>69710</t>
  </si>
  <si>
    <t>陈荣保</t>
  </si>
  <si>
    <t>978-7-111-69710-7</t>
  </si>
  <si>
    <t>http://www.cmpedu.com/books/book/5605445.htm</t>
  </si>
  <si>
    <t>传感器原理及应用（项目实例型）</t>
  </si>
  <si>
    <t>64994</t>
  </si>
  <si>
    <t>肖慧荣 杨琳瑜</t>
  </si>
  <si>
    <t>978-7-111-64994-6</t>
  </si>
  <si>
    <t>http://www.cmpedu.com/books/book/5602147.htm</t>
  </si>
  <si>
    <t>78940</t>
  </si>
  <si>
    <t>传感器技术及应用（第2版）</t>
  </si>
  <si>
    <t>周彦  王冬丽  李鹏</t>
  </si>
  <si>
    <t>978-7-111-78940-6</t>
  </si>
  <si>
    <t>http://www.cmpedu.com/books/book/5609841.htm</t>
  </si>
  <si>
    <t>传感器原理及应用（第4版）</t>
  </si>
  <si>
    <t>68551</t>
  </si>
  <si>
    <t>吴建平 彭颖</t>
  </si>
  <si>
    <t>978-7-111-68551-7</t>
  </si>
  <si>
    <t>http://www.cmpedu.com/books/book/5604567.htm</t>
  </si>
  <si>
    <t>传感器原理及应用（第2版）</t>
  </si>
  <si>
    <t>65677</t>
  </si>
  <si>
    <t>姜香菊</t>
  </si>
  <si>
    <t>电子课件、答案</t>
  </si>
  <si>
    <t>本书特色：
★增加例题，通过例题来加强读者对内容的理解。
★以流行的Freescale单片机为基础列举应用实例。
★通过虚拟的“老师”及“学生”互动引出内容重点。
★讲述浅显、编排合理
★配套资源：电子课件，习题答案等。</t>
  </si>
  <si>
    <t>978-7-111-65677-7</t>
  </si>
  <si>
    <t>http://www.cmpedu.com/books/book/5602535.htm</t>
  </si>
  <si>
    <t>62875</t>
  </si>
  <si>
    <t>程德福 凌振宝 赵静 王言章</t>
  </si>
  <si>
    <t>电子课件，教案，网络课程，实验，自测题</t>
  </si>
  <si>
    <t>978-7-111-62875-0</t>
  </si>
  <si>
    <t>http://www.cmpedu.com/books/book/5600469.htm</t>
  </si>
  <si>
    <t>传感器原理与检测技术</t>
  </si>
  <si>
    <t>44437</t>
  </si>
  <si>
    <t>童敏明</t>
  </si>
  <si>
    <t>978-7-111-44437-4</t>
  </si>
  <si>
    <t>http://www.cmpedu.com/books/book/2063832.htm</t>
  </si>
  <si>
    <t>电气绝缘测试技术（第3版）</t>
  </si>
  <si>
    <t>03749</t>
  </si>
  <si>
    <t>刘耀南 邱昌容</t>
  </si>
  <si>
    <t>7-111-03749-9</t>
  </si>
  <si>
    <t>http://www.cmpedu.com/books/book/58271.htm</t>
  </si>
  <si>
    <t>现代检测技术及应用</t>
  </si>
  <si>
    <t>67517</t>
  </si>
  <si>
    <t>许芬</t>
  </si>
  <si>
    <t>978-7-111-67517-4</t>
  </si>
  <si>
    <t>http://www.cmpedu.com/books/book/5604255.htm</t>
  </si>
  <si>
    <t>现代检测技术与系统</t>
  </si>
  <si>
    <t>48798</t>
  </si>
  <si>
    <t>胡向东</t>
  </si>
  <si>
    <t>978-7-111-48798-2</t>
  </si>
  <si>
    <t>http://www.cmpedu.com/books/book/2044004.htm</t>
  </si>
  <si>
    <t>自动检测技术及应用（第3版）</t>
  </si>
  <si>
    <t>59731</t>
  </si>
  <si>
    <t>梁森</t>
  </si>
  <si>
    <t>本书特色：
★“十二五”普通高等教育本科国家级规划教材
★“十三五”国家重点出版物出版规划项目
★本书荣获“上海市优秀教材”，畅销多年，广受好评。
★每章最后安排“工程项目设计实例”并附有启发性思考题及习题。
★提供大量拓展阅读资料和在线资源并在书中对应位置做了标记。
★配套课程网站提供教案、课件、授课视频、动画、录像等大量教学资源。</t>
  </si>
  <si>
    <t>978-7-111-59731-5</t>
  </si>
  <si>
    <t>http://www.cmpedu.com/books/book/5519638.htm</t>
  </si>
  <si>
    <t>自动检测技术（第3版）</t>
  </si>
  <si>
    <t>50828</t>
  </si>
  <si>
    <t>刘传玺</t>
  </si>
  <si>
    <t>978-7-111-50828-1</t>
  </si>
  <si>
    <t>http://www.cmpedu.com/books/book/2049208.htm</t>
  </si>
  <si>
    <t>自动检测技术（第4版）</t>
  </si>
  <si>
    <t>56124</t>
  </si>
  <si>
    <t>赖申江</t>
  </si>
  <si>
    <t>978-7-111-56124-8</t>
  </si>
  <si>
    <t>http://www.cmpedu.com/books/book/2062620.htm</t>
  </si>
  <si>
    <t>自动检测技术及仪表</t>
  </si>
  <si>
    <t>65288</t>
  </si>
  <si>
    <t>熊刚</t>
  </si>
  <si>
    <t>978-7-111-65288-5</t>
  </si>
  <si>
    <t>http://www.cmpedu.com/books/book/5602412.htm</t>
  </si>
  <si>
    <t>现代传感技术与应用</t>
  </si>
  <si>
    <t>63156</t>
  </si>
  <si>
    <t>潘雪涛 温秀兰</t>
  </si>
  <si>
    <t>978-7-111-63156-9</t>
  </si>
  <si>
    <t>http://www.cmpedu.com/books/book/5600752.htm</t>
  </si>
  <si>
    <t>多传感器数据智能融合理论与应用</t>
  </si>
  <si>
    <t>67529</t>
  </si>
  <si>
    <t>戴亚平 马俊杰 王笑涵 编著</t>
  </si>
  <si>
    <t>电子课件和程序源码</t>
  </si>
  <si>
    <t>978-7-111-67529-7</t>
  </si>
  <si>
    <t>http://www.cmpedu.com/books/book/5604274.htm</t>
  </si>
  <si>
    <t>视觉测量原理与方法</t>
  </si>
  <si>
    <t>33178</t>
  </si>
  <si>
    <t>邾继贵</t>
  </si>
  <si>
    <t>978-7-111-33178-0</t>
  </si>
  <si>
    <t>http://www.cmpedu.com/books/book/2000596.htm</t>
  </si>
  <si>
    <t>电工仪表及测量</t>
  </si>
  <si>
    <t>42202</t>
  </si>
  <si>
    <t>周启龙</t>
  </si>
  <si>
    <t>978-7-111-42202-0</t>
  </si>
  <si>
    <t>http://www.cmpedu.com/books/book/2020508.htm</t>
  </si>
  <si>
    <t>77805</t>
  </si>
  <si>
    <t>现代电气测量技术</t>
  </si>
  <si>
    <t>温和</t>
  </si>
  <si>
    <t>978-7-111-77805-9</t>
  </si>
  <si>
    <t>http://www.cmpedu.com/books/book/5609296.htm</t>
  </si>
  <si>
    <t>80116</t>
  </si>
  <si>
    <t>电气测量（第7版）</t>
  </si>
  <si>
    <r>
      <rPr>
        <sz val="11"/>
        <color rgb="FF000000"/>
        <rFont val="宋体"/>
        <charset val="134"/>
      </rPr>
      <t>陈炳煌</t>
    </r>
    <r>
      <rPr>
        <sz val="11"/>
        <color rgb="FF000000"/>
        <rFont val="宋体"/>
        <charset val="0"/>
      </rPr>
      <t xml:space="preserve"> </t>
    </r>
    <r>
      <rPr>
        <sz val="11"/>
        <color rgb="FF000000"/>
        <rFont val="宋体"/>
        <charset val="134"/>
      </rPr>
      <t>卢光宝</t>
    </r>
    <r>
      <rPr>
        <sz val="11"/>
        <color rgb="FF000000"/>
        <rFont val="宋体"/>
        <charset val="0"/>
      </rPr>
      <t xml:space="preserve"> </t>
    </r>
    <r>
      <rPr>
        <sz val="11"/>
        <color rgb="FF000000"/>
        <rFont val="宋体"/>
        <charset val="134"/>
      </rPr>
      <t>陈立周</t>
    </r>
  </si>
  <si>
    <t>电子课件、试题答案、试题库、教学大纲</t>
  </si>
  <si>
    <t>本书特色：
★国家级规划教材，名师佳作，畅销多年，双色精美印刷。
★分模拟式仪表、数字式仪表、智能仪器与虚拟仪器三部分。
★保持必要的基础理论，重点反映最新发展和新产品的应用。
★配套有：电子课件、教学大纲、习题解答。</t>
  </si>
  <si>
    <t>978-7-111-80116-0</t>
  </si>
  <si>
    <t>http://www.cmpedu.com/books/book/5610663.htm</t>
  </si>
  <si>
    <t>电子测量原理（第2版）</t>
  </si>
  <si>
    <t>48364</t>
  </si>
  <si>
    <t>古天祥</t>
  </si>
  <si>
    <t>978-7-111-48364-9</t>
  </si>
  <si>
    <t>http://www.cmpedu.com/books/book/2063978.htm</t>
  </si>
  <si>
    <t>电子测量技术</t>
  </si>
  <si>
    <t>35407</t>
  </si>
  <si>
    <t>夏哲雷</t>
  </si>
  <si>
    <t>978-7-111-35407-9</t>
  </si>
  <si>
    <t>http://www.cmpedu.com/books/book/169870.htm</t>
  </si>
  <si>
    <t>76214</t>
  </si>
  <si>
    <t>物理光学基础与仿真应用</t>
  </si>
  <si>
    <t>陈洪芳</t>
  </si>
  <si>
    <t>教学大纲、教学课件、习题解答、授课视频、教材AI助教、习题答案AI助教</t>
  </si>
  <si>
    <t>978-7-111-76214-0</t>
  </si>
  <si>
    <t>http://www.cmpedu.com/books/book/5608914.htm</t>
  </si>
  <si>
    <t>基础光学</t>
  </si>
  <si>
    <t>52168</t>
  </si>
  <si>
    <t>潘路军</t>
  </si>
  <si>
    <t>978-7-111-52168-6</t>
  </si>
  <si>
    <t>http://www.cmpedu.com/books/book/2051861.htm</t>
  </si>
  <si>
    <t>工程光学设计</t>
  </si>
  <si>
    <t>74263</t>
  </si>
  <si>
    <t>萧泽新</t>
  </si>
  <si>
    <t>978-7-111-74263-0</t>
  </si>
  <si>
    <t>http://www.cmpedu.com/books/book/5607489.htm</t>
  </si>
  <si>
    <t>工程光学（第4版）</t>
  </si>
  <si>
    <t>51962</t>
  </si>
  <si>
    <t>郁道银</t>
  </si>
  <si>
    <t>本书特色：
★全国优秀教材一等奖
★“十二五”普通高等教育本科国家级规划教材，国家级精品课教材，畅销20年。
★集合众多权威专家的教学、科研成果，融入手机互动技术。
★突出现代光学技术的发展，注重理论与实际的结合。
★配套有：课件、网站、视频、《复习指导与习题解答》等。</t>
  </si>
  <si>
    <t>978-7-111-51962-1</t>
  </si>
  <si>
    <t>http://www.cmpedu.com/books/book/2051763.htm</t>
  </si>
  <si>
    <t>工程光学基础教程（第2版）</t>
  </si>
  <si>
    <t>57573</t>
  </si>
  <si>
    <t>天津大学 郁道银 浙江大学 谈恒英</t>
  </si>
  <si>
    <t>978-7-111-57573-3</t>
  </si>
  <si>
    <t>http://www.cmpedu.com/books/book/2064583.htm</t>
  </si>
  <si>
    <t>工程光学复习指导与习题解答（第2版）</t>
  </si>
  <si>
    <t>52911</t>
  </si>
  <si>
    <t>蔡怀宇</t>
  </si>
  <si>
    <t>978-7-111-52911-8</t>
  </si>
  <si>
    <t>http://www.cmpedu.com/books/book/2052815.htm</t>
  </si>
  <si>
    <t>傅里叶光学（第3版）</t>
  </si>
  <si>
    <t>52994</t>
  </si>
  <si>
    <t>吕乃光</t>
  </si>
  <si>
    <t>978-7-111-52994-1</t>
  </si>
  <si>
    <t>http://www.cmpedu.com/books/book/2052843.htm</t>
  </si>
  <si>
    <t>现代光学测试技术</t>
  </si>
  <si>
    <t>41974</t>
  </si>
  <si>
    <t>王文生</t>
  </si>
  <si>
    <t>978-7-111-41974-7</t>
  </si>
  <si>
    <t>http://www.cmpedu.com/books/book/2021242.htm</t>
  </si>
  <si>
    <t>光电图像处理基础</t>
  </si>
  <si>
    <t>62936</t>
  </si>
  <si>
    <t>陈晓冬</t>
  </si>
  <si>
    <t>978-7-111-62936-8</t>
  </si>
  <si>
    <t>http://www.cmpedu.com/books/book/5600758.htm</t>
  </si>
  <si>
    <t>光电信息工程概论</t>
  </si>
  <si>
    <t>69289</t>
  </si>
  <si>
    <t>刘旭 刘向东</t>
  </si>
  <si>
    <t>教育部高等学校电子信息类专业教学指导委员会光电信息科学与工程专业教学指导分委员会规划教材</t>
  </si>
  <si>
    <t>本书特色：
★作者权威，本书的目的就是通过对光电信息工程所涉及领域较为完整的描述，本书采用叙事的方式，将各种光电信息工程技术的历史与发展历程有机地结合，力求体现各种技术发展的历史变迁。
★配套资源：电子课件。</t>
  </si>
  <si>
    <t>978-7-111-69289-8</t>
  </si>
  <si>
    <t>http://www.cmpedu.com/books/book/5605216.htm</t>
  </si>
  <si>
    <t>光电显示技术及应用</t>
  </si>
  <si>
    <t>61087</t>
  </si>
  <si>
    <t>文尚胜</t>
  </si>
  <si>
    <t>978-7-111-61087-8</t>
  </si>
  <si>
    <t>http://www.cmpedu.com/books/book/5543880.htm</t>
  </si>
  <si>
    <t>光电测试技术（第3版）</t>
  </si>
  <si>
    <t>58564</t>
  </si>
  <si>
    <t>刘国栋</t>
  </si>
  <si>
    <t>978-7-111-58564-0</t>
  </si>
  <si>
    <t>http://www.cmpedu.com/books/book/2066529.htm</t>
  </si>
  <si>
    <t>78241</t>
  </si>
  <si>
    <t>光电检测技术及应用（第3版）</t>
  </si>
  <si>
    <t>徐熙平 张宁</t>
  </si>
  <si>
    <t>PPT课件、教学视频、教学大纲、习题答案</t>
  </si>
  <si>
    <t>978-7-111-78241-4</t>
  </si>
  <si>
    <t>http://www.cmpedu.com/books/book/5609482.htm</t>
  </si>
  <si>
    <t>78118</t>
  </si>
  <si>
    <t>检测技术及仪表（第2版）</t>
  </si>
  <si>
    <t>樊春玲  张春堂</t>
  </si>
  <si>
    <t>电子课件、二维码、视频、大纲、习题答案</t>
  </si>
  <si>
    <t>978-7-111-78118-9</t>
  </si>
  <si>
    <t>http://www.cmpedu.com/books/book/5609543.htm</t>
  </si>
  <si>
    <t>计量学基础（第3版）</t>
  </si>
  <si>
    <t>69778</t>
  </si>
  <si>
    <t>郭天太</t>
  </si>
  <si>
    <t>978-7-111-69778-7</t>
  </si>
  <si>
    <t>http://www.cmpedu.com/books/book/5605247.htm</t>
  </si>
  <si>
    <t>79071</t>
  </si>
  <si>
    <t>计量学概论</t>
  </si>
  <si>
    <t>郭天太  孔明   刘维</t>
  </si>
  <si>
    <t>978-7-111-79071-6</t>
  </si>
  <si>
    <t>http://www.cmpedu.com/books/book/5609875.htm</t>
  </si>
  <si>
    <t>仪器制造技术（第2版）</t>
  </si>
  <si>
    <t>40943</t>
  </si>
  <si>
    <t>曲兴华</t>
  </si>
  <si>
    <t>978-7-111-40943-4</t>
  </si>
  <si>
    <t>http://www.cmpedu.com/books/book/2065867.htm</t>
  </si>
  <si>
    <t>虚拟仪器技术应用教程</t>
  </si>
  <si>
    <t>66905</t>
  </si>
  <si>
    <t>张青春 白秋产</t>
  </si>
  <si>
    <t>978-7-111-66905-0</t>
  </si>
  <si>
    <t>http://www.cmpedu.com/books/book/5603592.htm</t>
  </si>
  <si>
    <t>应用光学</t>
  </si>
  <si>
    <t>31339</t>
  </si>
  <si>
    <t>刘晨</t>
  </si>
  <si>
    <t>978-7-111-31339-7</t>
  </si>
  <si>
    <t>http://www.cmpedu.com/books/book/64555.htm</t>
  </si>
  <si>
    <t>智能仪器（第3版）</t>
  </si>
  <si>
    <t>57413</t>
  </si>
  <si>
    <t>吉林大学 程德福 林君</t>
  </si>
  <si>
    <t>978-7-111-57413-2</t>
  </si>
  <si>
    <t>http://www.cmpedu.com/books/book/2064281.htm</t>
  </si>
  <si>
    <t>智能仪器设计基础（第2版）</t>
  </si>
  <si>
    <t>68386</t>
  </si>
  <si>
    <t>宋凯</t>
  </si>
  <si>
    <t>978-7-111-68386-5</t>
  </si>
  <si>
    <t>http://www.cmpedu.com/books/book/5604985.htm</t>
  </si>
  <si>
    <t>误差理论与数据处理（第7版）</t>
  </si>
  <si>
    <t>49524</t>
  </si>
  <si>
    <t>费业泰</t>
  </si>
  <si>
    <t>本书特色：
★全国优秀教材二等奖
★国家级规划教材、国家级精品课教材。
★领域内首本教材，连续发行7版，被广泛采用，深受欢迎。
★新补充了电学量等其他物理量测量实例，并附有大量习题。
★配有：电子课件、精品课网站、《习题集及典型题解》。</t>
  </si>
  <si>
    <t>978-7-111-49524-6</t>
  </si>
  <si>
    <t>http://www.cmpedu.com/books/book/2064615.htm</t>
  </si>
  <si>
    <t>射线检测</t>
  </si>
  <si>
    <t>44227</t>
  </si>
  <si>
    <t>978-7-111-44227-1</t>
  </si>
  <si>
    <t>http://www.cmpedu.com/books/book/2065332.htm</t>
  </si>
  <si>
    <t>光电仪器原理与设计</t>
  </si>
  <si>
    <t>42802</t>
  </si>
  <si>
    <t>郝群</t>
  </si>
  <si>
    <t>978-7-111-42802-2</t>
  </si>
  <si>
    <t>http://www.cmpedu.com/books/book/2022963.htm</t>
  </si>
  <si>
    <t>激光测量技术</t>
  </si>
  <si>
    <t>64893</t>
  </si>
  <si>
    <t>王鹏 付鲁华 孙长库 编著</t>
  </si>
  <si>
    <t>978-7-111-64893-2</t>
  </si>
  <si>
    <t>http://www.cmpedu.com/books/book/5602400.htm</t>
  </si>
  <si>
    <t>视觉测量容错编解码原理与应用</t>
  </si>
  <si>
    <t>76996</t>
  </si>
  <si>
    <t>吴海滨 于双 王洋</t>
  </si>
  <si>
    <t>978-7-111-76996-5</t>
  </si>
  <si>
    <t>http://www.cmpedu.com/books/book/5608887.htm</t>
  </si>
  <si>
    <t>本科教材&gt;工学门类&gt;电气类</t>
  </si>
  <si>
    <t>本科教材&gt;工学门类&gt;电气类&gt;电工电子技术</t>
  </si>
  <si>
    <t>79549</t>
  </si>
  <si>
    <t>现代电工电子技术 （第3版）</t>
  </si>
  <si>
    <t>申永山 高有华</t>
  </si>
  <si>
    <t>电子课件、教学大纲、试题及答案</t>
  </si>
  <si>
    <t>978-7-111-79549-0</t>
  </si>
  <si>
    <t>http://www.cmpedu.com/books/book/5610082.htm</t>
  </si>
  <si>
    <t>79059</t>
  </si>
  <si>
    <t>电工与电子技术基础（第2版）</t>
  </si>
  <si>
    <t>杨敏</t>
  </si>
  <si>
    <t>978-7-111-79059-4</t>
  </si>
  <si>
    <t>http://www.cmpedu.com/books/book/5609939.htm</t>
  </si>
  <si>
    <t>电工与电路基础</t>
  </si>
  <si>
    <t>67776</t>
  </si>
  <si>
    <t>于战科</t>
  </si>
  <si>
    <t>PPT、电子教案、课程教学大纲、试卷（答案及评分标准）、习题参考答案</t>
  </si>
  <si>
    <t>978-7-111-67776-5</t>
  </si>
  <si>
    <t>http://www.cmpedu.com/books/book/5604464.htm</t>
  </si>
  <si>
    <t>73364</t>
  </si>
  <si>
    <t>电工电子技术基础</t>
  </si>
  <si>
    <t>贾永兴</t>
  </si>
  <si>
    <t>PPT、电子教案、教学大纲、试卷、参考答案等</t>
  </si>
  <si>
    <t>978-7-111-73364-5</t>
  </si>
  <si>
    <t>http://www.cmpedu.com/books/book/5607106.htm</t>
  </si>
  <si>
    <t>电工与电子技术</t>
  </si>
  <si>
    <t>51828</t>
  </si>
  <si>
    <t>赵承滨</t>
  </si>
  <si>
    <t>978-7-111-51828-0</t>
  </si>
  <si>
    <t>http://www.cmpedu.com/books/book/2051664.htm</t>
  </si>
  <si>
    <t>电工电子技术（上）（第2版）</t>
  </si>
  <si>
    <t>72779</t>
  </si>
  <si>
    <t>黄金侠</t>
  </si>
  <si>
    <t>978-7-111-72779-8</t>
  </si>
  <si>
    <t>http://www.cmpedu.com/books/book/5606822.htm</t>
  </si>
  <si>
    <t>78134</t>
  </si>
  <si>
    <t>电工电子技术（下）（第2版）</t>
  </si>
  <si>
    <t>电子课件、教学大纲、微课视频、习题答案、试卷与答案、自测题与答案</t>
  </si>
  <si>
    <t>978-7-111-78134-9</t>
  </si>
  <si>
    <t>http://www.cmpedu.com/books/book/5609465.htm</t>
  </si>
  <si>
    <t>电工电子技术</t>
  </si>
  <si>
    <t>72070</t>
  </si>
  <si>
    <t>赵书玲 陈德海</t>
  </si>
  <si>
    <t>978-7-111-72070-6</t>
  </si>
  <si>
    <t>http://www.cmpedu.com/books/book/5606839.htm</t>
  </si>
  <si>
    <t>66320</t>
  </si>
  <si>
    <t>陈佳新</t>
  </si>
  <si>
    <t>978-7-111-66320-1</t>
  </si>
  <si>
    <t>http://www.cmpedu.com/books/book/5603547.htm</t>
  </si>
  <si>
    <t>48955</t>
  </si>
  <si>
    <t>曹才开</t>
  </si>
  <si>
    <t>978-7-111-48955-9</t>
  </si>
  <si>
    <t>http://www.cmpedu.com/books/book/2045183.htm</t>
  </si>
  <si>
    <r>
      <rPr>
        <sz val="11"/>
        <color theme="1"/>
        <rFont val="宋体"/>
        <charset val="134"/>
      </rPr>
      <t>电工电子技术</t>
    </r>
    <r>
      <rPr>
        <sz val="11"/>
        <color rgb="FF000000"/>
        <rFont val="宋体"/>
        <charset val="134"/>
      </rPr>
      <t>（上册）（第2版）</t>
    </r>
  </si>
  <si>
    <t>54835</t>
  </si>
  <si>
    <t>肖志红</t>
  </si>
  <si>
    <t>978-7-111-54835-5</t>
  </si>
  <si>
    <t>http://www.cmpedu.com/books/book/2054680.htm</t>
  </si>
  <si>
    <t>电工电子技术（下册）（第2版）</t>
  </si>
  <si>
    <t>54520</t>
  </si>
  <si>
    <t>978-7-111-54520-0</t>
  </si>
  <si>
    <t>http://www.cmpedu.com/books/book/2054309.htm</t>
  </si>
  <si>
    <t>电工电子技术（第3版）</t>
  </si>
  <si>
    <t>72345</t>
  </si>
  <si>
    <t>詹迪铌 王桂琴</t>
  </si>
  <si>
    <t>在线教学资源</t>
  </si>
  <si>
    <t>978-7-111-72345-5</t>
  </si>
  <si>
    <t>http://www.cmpedu.com/books/book/5606682.htm</t>
  </si>
  <si>
    <t>69304</t>
  </si>
  <si>
    <t>许其清</t>
  </si>
  <si>
    <t>978-7-111-69304-8</t>
  </si>
  <si>
    <t>http://www.cmpedu.com/books/book/5605276.htm</t>
  </si>
  <si>
    <t>76190</t>
  </si>
  <si>
    <t>电工电子技术基础（第2版）</t>
  </si>
  <si>
    <t>周鹏</t>
  </si>
  <si>
    <t>电子课件、习题集、试题库、知识点解析视频</t>
  </si>
  <si>
    <t>978-7-111-76190-7</t>
  </si>
  <si>
    <t>http://www.cmpedu.com/books/book/5608489.htm</t>
  </si>
  <si>
    <t>电工电子基础实践教程 实验 · 课程设计 （第4版）</t>
  </si>
  <si>
    <t>71322</t>
  </si>
  <si>
    <t>曾建唐 蓝波</t>
  </si>
  <si>
    <t>978-7-111-71322-7</t>
  </si>
  <si>
    <t>http://www.cmpedu.com/books/book/5606031.htm</t>
  </si>
  <si>
    <t>电工电子基础实训</t>
  </si>
  <si>
    <t>72026</t>
  </si>
  <si>
    <t>许凤慧</t>
  </si>
  <si>
    <t>PPT、电子教案、习题参考答案等</t>
  </si>
  <si>
    <t>978-7-111-72026-3</t>
  </si>
  <si>
    <t>http://www.cmpedu.com/books/book/5606305.htm</t>
  </si>
  <si>
    <t>电工电子实训教程</t>
  </si>
  <si>
    <t>69059</t>
  </si>
  <si>
    <t>王俊生</t>
  </si>
  <si>
    <t>978-7-111-69059-7</t>
  </si>
  <si>
    <t>http://www.cmpedu.com/books/book/5605066.htm</t>
  </si>
  <si>
    <t>69924</t>
  </si>
  <si>
    <t>978-7-111-69924-8</t>
  </si>
  <si>
    <t>http://www.cmpedu.com/books/book/5605391.htm</t>
  </si>
  <si>
    <t>电工电子学</t>
  </si>
  <si>
    <t>42062</t>
  </si>
  <si>
    <t>林小玲</t>
  </si>
  <si>
    <t>978-7-111-42062-0</t>
  </si>
  <si>
    <t>http://www.cmpedu.com/books/book/2021962.htm</t>
  </si>
  <si>
    <t>36337</t>
  </si>
  <si>
    <t>焦阳</t>
  </si>
  <si>
    <t>978-7-111-36337-8</t>
  </si>
  <si>
    <t>http://www.cmpedu.com/books/book/2000485.htm</t>
  </si>
  <si>
    <t>电工电子实习教程</t>
  </si>
  <si>
    <t>20333</t>
  </si>
  <si>
    <t>杨益群</t>
  </si>
  <si>
    <t>7-111-20333-X</t>
  </si>
  <si>
    <t>http://www.cmpedu.com/books/book/57570.htm</t>
  </si>
  <si>
    <t>电工与电子技术实验（第4版）</t>
  </si>
  <si>
    <t>52266</t>
  </si>
  <si>
    <t>王和平</t>
  </si>
  <si>
    <t>978-7-111-52266-9</t>
  </si>
  <si>
    <t>http://www.cmpedu.com/books/book/2051943.htm</t>
  </si>
  <si>
    <t>电工与电子技术实验</t>
  </si>
  <si>
    <t>31096</t>
  </si>
  <si>
    <t>刘红</t>
  </si>
  <si>
    <t>978-7-111-31096-9</t>
  </si>
  <si>
    <t>http://www.cmpedu.com/books/book/56808.htm</t>
  </si>
  <si>
    <t>电工电子技术实验与实践指导</t>
  </si>
  <si>
    <t>50907</t>
  </si>
  <si>
    <t>王幼林</t>
  </si>
  <si>
    <t>978-7-111-50907-3</t>
  </si>
  <si>
    <t>http://www.cmpedu.com/books/book/2049445.htm</t>
  </si>
  <si>
    <t>电工电子技术实验教程</t>
  </si>
  <si>
    <t>47030</t>
  </si>
  <si>
    <t>林雪健</t>
  </si>
  <si>
    <t>978-7-111-47030-4</t>
  </si>
  <si>
    <t>http://www.cmpedu.com/books/book/2034359.htm</t>
  </si>
  <si>
    <t>电工电子工程实训技术</t>
  </si>
  <si>
    <t>54508</t>
  </si>
  <si>
    <t>李凤祥</t>
  </si>
  <si>
    <t>978-7-111-54508-8</t>
  </si>
  <si>
    <t>http://www.cmpedu.com/books/book/2062584.htm</t>
  </si>
  <si>
    <t>电工学（上册：电工技术）</t>
  </si>
  <si>
    <t>70669</t>
  </si>
  <si>
    <t>张继和</t>
  </si>
  <si>
    <t>978-7-111-70669-4</t>
  </si>
  <si>
    <t>http://www.cmpedu.com/books/book/5605820.htm</t>
  </si>
  <si>
    <t>电工学（下册：电子技术）</t>
  </si>
  <si>
    <t>71201</t>
  </si>
  <si>
    <t>978-7-111-71201-5</t>
  </si>
  <si>
    <t>http://www.cmpedu.com/books/book/5606024.htm</t>
  </si>
  <si>
    <t>电工学（上册）电工技术（第2版）</t>
  </si>
  <si>
    <t>67595</t>
  </si>
  <si>
    <t>林珊</t>
  </si>
  <si>
    <t>978-7-111-67595-2</t>
  </si>
  <si>
    <t>http://www.cmpedu.com/books/book/5604414.htm</t>
  </si>
  <si>
    <t>电工学（土建类）（第3版）</t>
  </si>
  <si>
    <t>50838</t>
  </si>
  <si>
    <t>李柏龄</t>
  </si>
  <si>
    <t>978-7-111-50838-0</t>
  </si>
  <si>
    <t>http://www.cmpedu.com/books/book/2049214.htm</t>
  </si>
  <si>
    <t>电工学（上册）电工技术</t>
  </si>
  <si>
    <t>35838</t>
  </si>
  <si>
    <t>艾永乐</t>
  </si>
  <si>
    <t>978-7-111-35838-1</t>
  </si>
  <si>
    <t>http://www.cmpedu.com/books/book/2000486.htm</t>
  </si>
  <si>
    <t>电工学</t>
  </si>
  <si>
    <t>26182</t>
  </si>
  <si>
    <t>行小帅</t>
  </si>
  <si>
    <t>978-7-111-26182-7</t>
  </si>
  <si>
    <t>http://www.cmpedu.com/books/book/55684.htm</t>
  </si>
  <si>
    <t>电工学（电工技术）（第3版）</t>
  </si>
  <si>
    <t>68636</t>
  </si>
  <si>
    <t>魏佩瑜 宋美春</t>
  </si>
  <si>
    <t>电子课件、部分习题解答</t>
  </si>
  <si>
    <t>978-7-111-68636-1</t>
  </si>
  <si>
    <t>http://www.cmpedu.com/books/book/5604810.htm</t>
  </si>
  <si>
    <r>
      <rPr>
        <sz val="11"/>
        <color rgb="FF000000"/>
        <rFont val="宋体"/>
        <charset val="134"/>
      </rPr>
      <t>电工学（电子技术）（第</t>
    </r>
    <r>
      <rPr>
        <sz val="11"/>
        <color rgb="FF000000"/>
        <rFont val="宋体"/>
        <charset val="0"/>
      </rPr>
      <t>3</t>
    </r>
    <r>
      <rPr>
        <sz val="11"/>
        <color rgb="FF000000"/>
        <rFont val="宋体"/>
        <charset val="134"/>
      </rPr>
      <t>版）</t>
    </r>
  </si>
  <si>
    <t>70217</t>
  </si>
  <si>
    <t>李震梅 董传岱</t>
  </si>
  <si>
    <t>978-7-111-70217-7</t>
  </si>
  <si>
    <t>http://www.cmpedu.com/books/book/5605476.htm</t>
  </si>
  <si>
    <t>电工技术（第2版）</t>
  </si>
  <si>
    <t>50438</t>
  </si>
  <si>
    <t>薛毓强 李少纲</t>
  </si>
  <si>
    <t>978-7-111-50438-2</t>
  </si>
  <si>
    <t>http://www.cmpedu.com/books/book/2047786.htm</t>
  </si>
  <si>
    <t>电工技术</t>
  </si>
  <si>
    <t>35833</t>
  </si>
  <si>
    <t>张石</t>
  </si>
  <si>
    <t>978-7-111-35833-6</t>
  </si>
  <si>
    <t>http://www.cmpedu.com/books/book/2000550.htm</t>
  </si>
  <si>
    <t>74824</t>
  </si>
  <si>
    <t>电工技术（电工学Ⅰ）（第3版）</t>
  </si>
  <si>
    <t>杨风</t>
  </si>
  <si>
    <t>978-7-111-74824-3</t>
  </si>
  <si>
    <t>http://www.cmpedu.com/books/book/5607768.htm</t>
  </si>
  <si>
    <t>75099</t>
  </si>
  <si>
    <t>电工学实验（第3版）</t>
  </si>
  <si>
    <t>杨风 宋小鹏</t>
  </si>
  <si>
    <t>978-7-111-75099-4</t>
  </si>
  <si>
    <t>http://www.cmpedu.com/books/book/5607923.htm</t>
  </si>
  <si>
    <t>77970</t>
  </si>
  <si>
    <t>电工技术实验</t>
  </si>
  <si>
    <t>卜红霞 杨振军 庞兆广</t>
  </si>
  <si>
    <t>978-7-111-77970-4</t>
  </si>
  <si>
    <t>http://www.cmpedu.com/books/book/5609313.htm</t>
  </si>
  <si>
    <t>78364</t>
  </si>
  <si>
    <t>电工技术（第4版）</t>
  </si>
  <si>
    <t>高有华 袁宏</t>
  </si>
  <si>
    <t>978-7-111-78364-0</t>
  </si>
  <si>
    <t>http://www.cmpedu.com/books/book/5609593.htm</t>
  </si>
  <si>
    <t>电工技术基础（电工学I）（第2版）</t>
  </si>
  <si>
    <t>51959</t>
  </si>
  <si>
    <t>王英</t>
  </si>
  <si>
    <t>978-7-111-51959-1</t>
  </si>
  <si>
    <t>http://www.cmpedu.com/books/book/2051761.htm</t>
  </si>
  <si>
    <t>电子技术（第3版）</t>
  </si>
  <si>
    <t>55980</t>
  </si>
  <si>
    <t>龚淑秋</t>
  </si>
  <si>
    <t>978-7-111-55980-1</t>
  </si>
  <si>
    <t>http://www.cmpedu.com/books/book/2062504.htm</t>
  </si>
  <si>
    <t>电子技术（电工学Ⅱ）（第3版）</t>
  </si>
  <si>
    <t>73996</t>
  </si>
  <si>
    <t>王黎明</t>
  </si>
  <si>
    <t>978-7-111-73996-8</t>
  </si>
  <si>
    <t>http://www.cmpedu.com/books/book/5607362.htm</t>
  </si>
  <si>
    <t>电子技术基础（电工学Ⅱ）（第2版）</t>
  </si>
  <si>
    <t>51834</t>
  </si>
  <si>
    <t>李春茂</t>
  </si>
  <si>
    <t>978-7-111-51834-1</t>
  </si>
  <si>
    <t>http://www.cmpedu.com/books/book/2051667.htm</t>
  </si>
  <si>
    <t>电子技术基础</t>
  </si>
  <si>
    <t>67089</t>
  </si>
  <si>
    <t>丁伟</t>
  </si>
  <si>
    <t>PPT、电子教案、课程教学大纲、试卷及答案、习题参考答案等教学资源</t>
  </si>
  <si>
    <t>978-7-111-67089-6</t>
  </si>
  <si>
    <t>http://www.cmpedu.com/books/book/5603631.htm</t>
  </si>
  <si>
    <r>
      <rPr>
        <sz val="11"/>
        <color rgb="FF000000"/>
        <rFont val="宋体"/>
        <charset val="134"/>
      </rPr>
      <t>电子技术（第</t>
    </r>
    <r>
      <rPr>
        <sz val="11"/>
        <color rgb="FF000000"/>
        <rFont val="宋体"/>
        <charset val="0"/>
      </rPr>
      <t>2</t>
    </r>
    <r>
      <rPr>
        <sz val="11"/>
        <color rgb="FF000000"/>
        <rFont val="宋体"/>
        <charset val="134"/>
      </rPr>
      <t>版）</t>
    </r>
  </si>
  <si>
    <t>71117</t>
  </si>
  <si>
    <t>赵莹 孟祥</t>
  </si>
  <si>
    <t>978-7-111-71117-9</t>
  </si>
  <si>
    <t>http://www.cmpedu.com/books/book/5605860.htm</t>
  </si>
  <si>
    <t>电子技术（第2版）</t>
  </si>
  <si>
    <t>50359</t>
  </si>
  <si>
    <t>李少纲</t>
  </si>
  <si>
    <t>978-7-111-50359-0</t>
  </si>
  <si>
    <t>http://www.cmpedu.com/books/book/2047526.htm</t>
  </si>
  <si>
    <t>电子技术</t>
  </si>
  <si>
    <t>36237</t>
  </si>
  <si>
    <t>肖军</t>
  </si>
  <si>
    <t>978-7-111-36237-1</t>
  </si>
  <si>
    <t>http://www.cmpedu.com/books/book/2013022.htm</t>
  </si>
  <si>
    <t>电工技术及应用</t>
  </si>
  <si>
    <t>65453</t>
  </si>
  <si>
    <t>张志雄 刘玉梅</t>
  </si>
  <si>
    <t>978-7-111-65453-7</t>
  </si>
  <si>
    <t>http://www.cmpedu.com/books/book/5602199.htm</t>
  </si>
  <si>
    <t>应用电工技术</t>
  </si>
  <si>
    <t>72312</t>
  </si>
  <si>
    <t>樊琛  杨振坤</t>
  </si>
  <si>
    <t>978-7-111-72312-7</t>
  </si>
  <si>
    <t>http://www.cmpedu.com/books/book/5607038.htm</t>
  </si>
  <si>
    <t>电子技术工艺与实践</t>
  </si>
  <si>
    <t>70627</t>
  </si>
  <si>
    <r>
      <rPr>
        <sz val="11"/>
        <color rgb="FF000000"/>
        <rFont val="宋体"/>
        <charset val="134"/>
      </rPr>
      <t>周成虎</t>
    </r>
    <r>
      <rPr>
        <sz val="11"/>
        <color rgb="FF000000"/>
        <rFont val="宋体"/>
        <charset val="0"/>
      </rPr>
      <t xml:space="preserve"> </t>
    </r>
    <r>
      <rPr>
        <sz val="11"/>
        <color rgb="FF000000"/>
        <rFont val="宋体"/>
        <charset val="134"/>
      </rPr>
      <t>付立华</t>
    </r>
  </si>
  <si>
    <t>慕课</t>
  </si>
  <si>
    <t>978-7-111-70627-4</t>
  </si>
  <si>
    <t>http://www.cmpedu.com/books/book/5605809.htm</t>
  </si>
  <si>
    <t>78963</t>
  </si>
  <si>
    <t>模拟电子技术基础（第2版）</t>
  </si>
  <si>
    <t>李娜 艾延宝</t>
  </si>
  <si>
    <t>978-7-111-78963-5</t>
  </si>
  <si>
    <t>http://www.cmpedu.com/books/book/5609807.htm</t>
  </si>
  <si>
    <t>模拟电子技术基础（第4版）</t>
  </si>
  <si>
    <t>67949</t>
  </si>
  <si>
    <t>郝艾芳</t>
  </si>
  <si>
    <t>978-7-111-67949-3</t>
  </si>
  <si>
    <t>http://www.cmpedu.com/books/book/5605199.htm</t>
  </si>
  <si>
    <t>71041</t>
  </si>
  <si>
    <t>黄丽亚 杨恒新 袁丰 编著</t>
  </si>
  <si>
    <t>978-7-111-71041-7</t>
  </si>
  <si>
    <t>http://www.cmpedu.com/books/book/5605906.htm</t>
  </si>
  <si>
    <t>65220</t>
  </si>
  <si>
    <t>沈任元</t>
  </si>
  <si>
    <t>978-7-111-65220-5</t>
  </si>
  <si>
    <t>http://www.cmpedu.com/books/book/5602103.htm</t>
  </si>
  <si>
    <t>模拟电子技术基础</t>
  </si>
  <si>
    <t>57052</t>
  </si>
  <si>
    <t>任英玉</t>
  </si>
  <si>
    <t>978-7-111-57052-3</t>
  </si>
  <si>
    <t>http://www.cmpedu.com/books/book/2064120.htm</t>
  </si>
  <si>
    <t>模拟电子技术基础实验（电气类）</t>
  </si>
  <si>
    <t>71478</t>
  </si>
  <si>
    <t>周群</t>
  </si>
  <si>
    <t>978-7-111-71478-1</t>
  </si>
  <si>
    <t>http://www.cmpedu.com/books/book/5608525.htm</t>
  </si>
  <si>
    <t>模拟电子技术基础实验指导书</t>
  </si>
  <si>
    <t>53817</t>
  </si>
  <si>
    <t>张锋</t>
  </si>
  <si>
    <t>978-7-111-53817-2</t>
  </si>
  <si>
    <t>http://www.cmpedu.com/books/book/2053481.htm</t>
  </si>
  <si>
    <t>模拟电子技术实验</t>
  </si>
  <si>
    <t>72165</t>
  </si>
  <si>
    <t>龚晶</t>
  </si>
  <si>
    <t>978-7-111-72165-9</t>
  </si>
  <si>
    <t>http://www.cmpedu.com/books/book/5606347.htm</t>
  </si>
  <si>
    <t>模拟电子技术实验与实践指导（第2版）</t>
  </si>
  <si>
    <t>68437</t>
  </si>
  <si>
    <t>史雪飞</t>
  </si>
  <si>
    <t>978-7-111-68437-4</t>
  </si>
  <si>
    <t>http://www.cmpedu.com/books/book/5604799.htm</t>
  </si>
  <si>
    <t>模拟电子技术</t>
  </si>
  <si>
    <t>67090</t>
  </si>
  <si>
    <t>闵锐</t>
  </si>
  <si>
    <t>教学ppt、电子教案、课程大纲、试卷答案</t>
  </si>
  <si>
    <t>978-7-111-67090-2</t>
  </si>
  <si>
    <t>http://www.cmpedu.com/books/book/5603640.htm</t>
  </si>
  <si>
    <t>34305</t>
  </si>
  <si>
    <t>翟丽芳</t>
  </si>
  <si>
    <t>978-7-111-34305-9</t>
  </si>
  <si>
    <t>http://www.cmpedu.com/books/book/169229.htm</t>
  </si>
  <si>
    <t>数字电子技术与微控制器应用</t>
  </si>
  <si>
    <t>71274</t>
  </si>
  <si>
    <t>宁改娣</t>
  </si>
  <si>
    <t>978-7-111-71274-9</t>
  </si>
  <si>
    <t>http://www.cmpedu.com/books/book/5606333.htm</t>
  </si>
  <si>
    <t>数字电子技术基础</t>
  </si>
  <si>
    <t>76901</t>
  </si>
  <si>
    <t>李丽敏 张玲玉</t>
  </si>
  <si>
    <t>978-7-111-76901-9</t>
  </si>
  <si>
    <t>http://www.cmpedu.com/books/book/5608687.htm</t>
  </si>
  <si>
    <t>数字电子技术基础（第2版）</t>
  </si>
  <si>
    <t>70262</t>
  </si>
  <si>
    <t>宋婀娜</t>
  </si>
  <si>
    <t>978-7-111-70262-7</t>
  </si>
  <si>
    <t>http://www.cmpedu.com/books/book/5605541.htm</t>
  </si>
  <si>
    <t>72118</t>
  </si>
  <si>
    <t>谢明 陈国平 易映萍 等编著</t>
  </si>
  <si>
    <t>978-7-111-72118-5</t>
  </si>
  <si>
    <t>http://www.cmpedu.com/books/book/5606626.htm</t>
  </si>
  <si>
    <t>60944</t>
  </si>
  <si>
    <t>王萍</t>
  </si>
  <si>
    <t>978-7-111-60944-5</t>
  </si>
  <si>
    <t>http://www.cmpedu.com/books/book/5534749.htm</t>
  </si>
  <si>
    <t>61929</t>
  </si>
  <si>
    <t>978-7-111-61929-1</t>
  </si>
  <si>
    <t>http://www.cmpedu.com/books/book/5585217.htm</t>
  </si>
  <si>
    <t>69958</t>
  </si>
  <si>
    <t>王友仁 张砦 陈则王 等编著</t>
  </si>
  <si>
    <t>978-7-111-69958-3</t>
  </si>
  <si>
    <t>http://www.cmpedu.com/books/book/5605811.htm</t>
  </si>
  <si>
    <t>数字电子技术基础学习指导与习题解析（第2版）</t>
  </si>
  <si>
    <t>69777</t>
  </si>
  <si>
    <t>王友仁 张砦 陈则王</t>
  </si>
  <si>
    <t>978-7-111-69777-0</t>
  </si>
  <si>
    <t>http://www.cmpedu.com/books/book/5605431.htm</t>
  </si>
  <si>
    <t>数字电子技术</t>
  </si>
  <si>
    <t>67091</t>
  </si>
  <si>
    <t>吴元亮</t>
  </si>
  <si>
    <t>PPT、电子教案、教学大纲、教学视频、习题参考答案、试卷测试及答案</t>
  </si>
  <si>
    <t>978-7-111-67091-9</t>
  </si>
  <si>
    <t>http://www.cmpedu.com/books/book/5603630.htm</t>
  </si>
  <si>
    <t>71793</t>
  </si>
  <si>
    <t>姜春玲 田中俊 崔祥霞</t>
  </si>
  <si>
    <t>978-7-111-71793-5</t>
  </si>
  <si>
    <t>http://www.cmpedu.com/books/book/5606394.htm</t>
  </si>
  <si>
    <t>27950</t>
  </si>
  <si>
    <t>王秀敏</t>
  </si>
  <si>
    <t>978-7-111-27950-1</t>
  </si>
  <si>
    <t>http://www.cmpedu.com/books/book/60583.htm</t>
  </si>
  <si>
    <t>数字电子技术（第2版）</t>
  </si>
  <si>
    <t>63783</t>
  </si>
  <si>
    <t>朱幼莲</t>
  </si>
  <si>
    <t>电子课件、习题答案、MOOC课程</t>
  </si>
  <si>
    <t>978-7-111-63783-7</t>
  </si>
  <si>
    <t>http://www.cmpedu.com/books/book/5601924.htm</t>
  </si>
  <si>
    <t>74290</t>
  </si>
  <si>
    <t>数字电子技术基础（第4版）</t>
  </si>
  <si>
    <t>王振宇 成立</t>
  </si>
  <si>
    <t>978-7-111-74290-6</t>
  </si>
  <si>
    <t>http://www.cmpedu.com/books/book/5607487.htm</t>
  </si>
  <si>
    <t>75007</t>
  </si>
  <si>
    <t>数字电子技术基础（第5版）</t>
  </si>
  <si>
    <t>王美玲</t>
  </si>
  <si>
    <t>978-7-111-75007-9</t>
  </si>
  <si>
    <t>http://www.cmpedu.com/books/book/5607648.htm</t>
  </si>
  <si>
    <t>数字电子技术实验</t>
  </si>
  <si>
    <t>72489</t>
  </si>
  <si>
    <t>卢娟</t>
  </si>
  <si>
    <t>978-7-111-72489-6</t>
  </si>
  <si>
    <t>http://www.cmpedu.com/books/book/5606736.htm</t>
  </si>
  <si>
    <t>数字电子技术实验与课程设计（第2版）</t>
  </si>
  <si>
    <t>57778</t>
  </si>
  <si>
    <t>尤佳</t>
  </si>
  <si>
    <t>978-7-111-57778-2</t>
  </si>
  <si>
    <t>http://www.cmpedu.com/books/book/2064370.htm</t>
  </si>
  <si>
    <r>
      <rPr>
        <sz val="11"/>
        <color rgb="FF000000"/>
        <rFont val="宋体"/>
        <charset val="134"/>
      </rPr>
      <t>现代数字电子技术基础实践（第</t>
    </r>
    <r>
      <rPr>
        <sz val="11"/>
        <color rgb="FF000000"/>
        <rFont val="宋体"/>
        <charset val="0"/>
      </rPr>
      <t>2</t>
    </r>
    <r>
      <rPr>
        <sz val="11"/>
        <color rgb="FF000000"/>
        <rFont val="宋体"/>
        <charset val="134"/>
      </rPr>
      <t>版）</t>
    </r>
  </si>
  <si>
    <t>72516</t>
  </si>
  <si>
    <t>陈龙 牛小燕 马学条 杨柳 编著</t>
  </si>
  <si>
    <t>978-7-111-72516-9</t>
  </si>
  <si>
    <t>http://www.cmpedu.com/books/book/5606507.htm</t>
  </si>
  <si>
    <t>78888</t>
  </si>
  <si>
    <t>现代电子系统设计与实践</t>
  </si>
  <si>
    <t>李正军</t>
  </si>
  <si>
    <t>电子课件、程序代码、教学大纲、习题及试卷、官方手册</t>
  </si>
  <si>
    <t>978-7-111-78888-1</t>
  </si>
  <si>
    <t>http://www.cmpedu.com/books/book/5609800.htm</t>
  </si>
  <si>
    <t>电子系统设计</t>
  </si>
  <si>
    <t>67176</t>
  </si>
  <si>
    <t>贾立新</t>
  </si>
  <si>
    <t>978-7-111-67176-3</t>
  </si>
  <si>
    <t>http://www.cmpedu.com/books/book/5603997.htm</t>
  </si>
  <si>
    <t>电子系统综合设计</t>
  </si>
  <si>
    <t>73034</t>
  </si>
  <si>
    <t>倪雪 贾永兴</t>
  </si>
  <si>
    <t>978-7-111-73034-7</t>
  </si>
  <si>
    <t>http://www.cmpedu.com/books/book/5606990.htm</t>
  </si>
  <si>
    <t>电子系统综合实践</t>
  </si>
  <si>
    <t>73219</t>
  </si>
  <si>
    <t>吕宗旺</t>
  </si>
  <si>
    <t>978-7-111-73219-8</t>
  </si>
  <si>
    <t>http://www.cmpedu.com/books/book/5606966.htm</t>
  </si>
  <si>
    <t>基于Multisim的电工电子技术</t>
  </si>
  <si>
    <t>67376</t>
  </si>
  <si>
    <t>陶晋宜 李凤霞 任鸿秋</t>
  </si>
  <si>
    <t>978-7-111-67376-7</t>
  </si>
  <si>
    <t>http://www.cmpedu.com/books/book/5604308.htm</t>
  </si>
  <si>
    <t>76814</t>
  </si>
  <si>
    <t>Multisim14电子系统仿真与设计（第3版）</t>
  </si>
  <si>
    <t>张新喜</t>
  </si>
  <si>
    <t>电子课件、视频、仿真源文件</t>
  </si>
  <si>
    <t>978-7-111-76814-2</t>
  </si>
  <si>
    <t>http://www.cmpedu.com/books/book/5608935.htm</t>
  </si>
  <si>
    <t>Multisim电路设计与仿真</t>
  </si>
  <si>
    <t>52242</t>
  </si>
  <si>
    <t>978-7-111-52242-3</t>
  </si>
  <si>
    <t>http://www.cmpedu.com/books/book/2051928.htm</t>
  </si>
  <si>
    <t>77797</t>
  </si>
  <si>
    <t>电子电气工程训练</t>
  </si>
  <si>
    <t>山炳强 任宝森 张彬 刘涛</t>
  </si>
  <si>
    <t>978-7-111-77797-7</t>
  </si>
  <si>
    <t>http://www.cmpedu.com/books/book/5609164.htm</t>
  </si>
  <si>
    <t>电子技术实验与Multisim 12仿真</t>
  </si>
  <si>
    <t>50327</t>
  </si>
  <si>
    <t>古良玲</t>
  </si>
  <si>
    <t>978-7-111-50327-9</t>
  </si>
  <si>
    <t>http://www.cmpedu.com/books/book/2047444.htm</t>
  </si>
  <si>
    <t>电子工艺技术与实践（第3版）</t>
  </si>
  <si>
    <t>65347</t>
  </si>
  <si>
    <t>郭志雄 邓筠</t>
  </si>
  <si>
    <t>978-7-111-65347-9</t>
  </si>
  <si>
    <t>http://www.cmpedu.com/books/book/5604484.htm</t>
  </si>
  <si>
    <t>电工工艺实训基础</t>
  </si>
  <si>
    <t>62828</t>
  </si>
  <si>
    <t>张志义 肖鹏</t>
  </si>
  <si>
    <t>978-7-111-62828-6</t>
  </si>
  <si>
    <t>http://www.cmpedu.com/books/book/5600330.htm</t>
  </si>
  <si>
    <t>电子工艺基础与实践训练--面向卓越工程师培养</t>
  </si>
  <si>
    <t>54073</t>
  </si>
  <si>
    <t>朱昌平</t>
  </si>
  <si>
    <t>978-7-111-54073-1</t>
  </si>
  <si>
    <t>http://www.cmpedu.com/books/book/2054101.htm</t>
  </si>
  <si>
    <t>电子工艺与实训（第2版）</t>
  </si>
  <si>
    <t>62378</t>
  </si>
  <si>
    <t>张红琴 王云松</t>
  </si>
  <si>
    <t>978-7-111-62378-6</t>
  </si>
  <si>
    <t>http://www.cmpedu.com/books/book/5600292.htm</t>
  </si>
  <si>
    <t>电子工艺实训基础</t>
  </si>
  <si>
    <t>57072</t>
  </si>
  <si>
    <t>孙蓓</t>
  </si>
  <si>
    <t>978-7-111-57072-1</t>
  </si>
  <si>
    <t>http://www.cmpedu.com/books/book/2063671.htm</t>
  </si>
  <si>
    <t>78701</t>
  </si>
  <si>
    <t>电子工程与创新实践教程</t>
  </si>
  <si>
    <t>张海光   饶珺  李晋</t>
  </si>
  <si>
    <t>978-7-111-78701-3</t>
  </si>
  <si>
    <t>http://www.cmpedu.com/books/book/5610054.htm</t>
  </si>
  <si>
    <t>电子技术实验与Multisim14仿真</t>
  </si>
  <si>
    <t>72319</t>
  </si>
  <si>
    <t>古良玲 王玉菡</t>
  </si>
  <si>
    <t>实验素材文件</t>
  </si>
  <si>
    <t>978-7-111-72319-6</t>
  </si>
  <si>
    <t>http://www.cmpedu.com/books/book/5606587.htm</t>
  </si>
  <si>
    <t>78779</t>
  </si>
  <si>
    <t>电子技术实验与课程设计</t>
  </si>
  <si>
    <t>杨颖  刘兆栋</t>
  </si>
  <si>
    <t>978-7-111-78779-2</t>
  </si>
  <si>
    <t>http://www.cmpedu.com/books/book/5609917.htm</t>
  </si>
  <si>
    <t>32600</t>
  </si>
  <si>
    <t>李震梅</t>
  </si>
  <si>
    <t>978-7-111-32600-7</t>
  </si>
  <si>
    <t>http://www.cmpedu.com/books/book/55557.htm</t>
  </si>
  <si>
    <t>78402</t>
  </si>
  <si>
    <t>电子技术实验教程（第3版）</t>
  </si>
  <si>
    <t>汤永华 李晓游 于海雁</t>
  </si>
  <si>
    <t>978-7-111-78402-9</t>
  </si>
  <si>
    <t>http://www.cmpedu.com/books/book/5609584.htm</t>
  </si>
  <si>
    <t>电子技术基础实验（模拟、数字）</t>
  </si>
  <si>
    <t>46871</t>
  </si>
  <si>
    <t>978-7-111-46871-4</t>
  </si>
  <si>
    <t>http://www.cmpedu.com/books/book/2064622.htm</t>
  </si>
  <si>
    <t>电子技术综合实验教程</t>
  </si>
  <si>
    <t>56192</t>
  </si>
  <si>
    <t>赵文来</t>
  </si>
  <si>
    <t>978-7-111-56192-7</t>
  </si>
  <si>
    <t>http://www.cmpedu.com/books/book/2062523.htm</t>
  </si>
  <si>
    <t>电子技术实验</t>
  </si>
  <si>
    <t>56194</t>
  </si>
  <si>
    <t>978-7-111-56194-1</t>
  </si>
  <si>
    <t>http://www.cmpedu.com/books/book/2062587.htm</t>
  </si>
  <si>
    <t>电子技术基础实验</t>
  </si>
  <si>
    <t>71453</t>
  </si>
  <si>
    <t>申杰奋</t>
  </si>
  <si>
    <t>978-7-111-71453-8</t>
  </si>
  <si>
    <t>http://www.cmpedu.com/books/book/5606167.htm</t>
  </si>
  <si>
    <t>电子技术基础实验（第2版）</t>
  </si>
  <si>
    <t>60891</t>
  </si>
  <si>
    <t>李国丽</t>
  </si>
  <si>
    <t>978-7-111-60891-2</t>
  </si>
  <si>
    <t>http://www.cmpedu.com/books/book/5529839.htm</t>
  </si>
  <si>
    <t>74849</t>
  </si>
  <si>
    <t>电子技术实验与课程设计（第6版）</t>
  </si>
  <si>
    <t>毕满清</t>
  </si>
  <si>
    <t>微视频、电子课件</t>
  </si>
  <si>
    <t>978-7-111-74849-6</t>
  </si>
  <si>
    <t>http://www.cmpedu.com/books/book/5607636.htm</t>
  </si>
  <si>
    <t>本科教材&gt;工学门类&gt;电气类&gt;电路</t>
  </si>
  <si>
    <t>电路</t>
  </si>
  <si>
    <t>59235</t>
  </si>
  <si>
    <t>王向军</t>
  </si>
  <si>
    <t>978-7-111-59235-8</t>
  </si>
  <si>
    <t>http://www.cmpedu.com/books/book/2066697.htm</t>
  </si>
  <si>
    <t>电工仪表与电路实验技术</t>
  </si>
  <si>
    <t>63492</t>
  </si>
  <si>
    <t>沙涛</t>
  </si>
  <si>
    <t>普通高等教育“十一五”国家级规划教材配套用书</t>
  </si>
  <si>
    <t>978-7-111-63492-8</t>
  </si>
  <si>
    <t>http://www.cmpedu.com/books/book/5600818.htm</t>
  </si>
  <si>
    <t>电路分析</t>
  </si>
  <si>
    <t>66467</t>
  </si>
  <si>
    <t>王彬彬</t>
  </si>
  <si>
    <t>978-7-111-66467-3</t>
  </si>
  <si>
    <t>http://www.cmpedu.com/books/book/5604218.htm</t>
  </si>
  <si>
    <t>电路分析（第2版）</t>
  </si>
  <si>
    <t>27839</t>
  </si>
  <si>
    <t>许信玉</t>
  </si>
  <si>
    <t>978-7-111-27839-9</t>
  </si>
  <si>
    <t>http://www.cmpedu.com/books/book/60391.htm</t>
  </si>
  <si>
    <t>电路分析基础</t>
  </si>
  <si>
    <t>62761</t>
  </si>
  <si>
    <t>董翠莲</t>
  </si>
  <si>
    <t>978-7-111-62761-6</t>
  </si>
  <si>
    <t>http://www.cmpedu.com/books/book/5600527.htm</t>
  </si>
  <si>
    <t>75417</t>
  </si>
  <si>
    <t>电路分析基础（第2版）</t>
  </si>
  <si>
    <t>李丽敏</t>
  </si>
  <si>
    <t>PPT课件、二维码、视频、教案、大纲、授课计划书、仿真实例、附答案标准化模拟试卷</t>
  </si>
  <si>
    <t>978-7-111-75417-6</t>
  </si>
  <si>
    <t>http://www.cmpedu.com/books/book/5608099.htm</t>
  </si>
  <si>
    <t>57005</t>
  </si>
  <si>
    <t>曾令琴</t>
  </si>
  <si>
    <t>978-7-111-57005-9</t>
  </si>
  <si>
    <t>http://www.cmpedu.com/books/book/2064135.htm</t>
  </si>
  <si>
    <t>30805</t>
  </si>
  <si>
    <t>毕淑娥</t>
  </si>
  <si>
    <t>978-7-111-30805-8</t>
  </si>
  <si>
    <t>http://www.cmpedu.com/books/book/55051.htm</t>
  </si>
  <si>
    <t>68817</t>
  </si>
  <si>
    <t>王丽娟 石会 王渊</t>
  </si>
  <si>
    <t>PPT、微课视频、部分习题答案</t>
  </si>
  <si>
    <t>978-7-111-68817-4</t>
  </si>
  <si>
    <t>http://www.cmpedu.com/books/book/5605447.htm</t>
  </si>
  <si>
    <t>电路分析基础习题精练</t>
  </si>
  <si>
    <t>38633</t>
  </si>
  <si>
    <t>蒋志坚</t>
  </si>
  <si>
    <t>978-7-111-38633-9</t>
  </si>
  <si>
    <t>http://www.cmpedu.com/books/book/2015783.htm</t>
  </si>
  <si>
    <t>电路分析实验（第2版）</t>
  </si>
  <si>
    <t>76064</t>
  </si>
  <si>
    <t>高德欣 王思民 马彩青 籍艳</t>
  </si>
  <si>
    <t>教学PPT、教学视频、电子教案、课程教学大纲</t>
  </si>
  <si>
    <t>978-7-111-76064-1</t>
  </si>
  <si>
    <t>http://www.cmpedu.com/books/book/5608461.htm</t>
  </si>
  <si>
    <t>电路分析与仿真</t>
  </si>
  <si>
    <t>62484</t>
  </si>
  <si>
    <t>李洪芹 刘海珊 张振华 田瑾 邹睿 编著</t>
  </si>
  <si>
    <t>课件 源代码 大纲 答案</t>
  </si>
  <si>
    <t>978-7-111-62484-4</t>
  </si>
  <si>
    <t>http://www.cmpedu.com/books/book/5600439.htm</t>
  </si>
  <si>
    <t>79356</t>
  </si>
  <si>
    <t>电路基础</t>
  </si>
  <si>
    <t>仉毅  孟秀芝</t>
  </si>
  <si>
    <t>电子课件PPT、习题答案和教学大纲</t>
  </si>
  <si>
    <t>978-7-111-79356-4</t>
  </si>
  <si>
    <t>http://www.cmpedu.com/books/book/5610006.htm</t>
  </si>
  <si>
    <t>75697</t>
  </si>
  <si>
    <t>张涛 张锐 单薏</t>
  </si>
  <si>
    <t>电子课件、二维码、视频、大纲、答案详解</t>
  </si>
  <si>
    <t>978-7-111-75697-2</t>
  </si>
  <si>
    <t>http://www.cmpedu.com/books/book/5608401.htm</t>
  </si>
  <si>
    <t>75322</t>
  </si>
  <si>
    <t>电路基础（第2版）</t>
  </si>
  <si>
    <t>陈炳煌 陈佳新</t>
  </si>
  <si>
    <t>978-7-111-75322-3</t>
  </si>
  <si>
    <t>http://www.cmpedu.com/books/book/5607991.htm</t>
  </si>
  <si>
    <t>电路基础（原书第7版·精编版）</t>
  </si>
  <si>
    <t>72786</t>
  </si>
  <si>
    <t>[美]查尔斯·K.亚历山大(Charles K. Alexander)等著</t>
  </si>
  <si>
    <t>978-7-111-72786-6</t>
  </si>
  <si>
    <t>http://www.cmpedu.com/books/book/5607016.htm</t>
  </si>
  <si>
    <t>电路基础（英文精编版·原书第7版）</t>
  </si>
  <si>
    <t>69820</t>
  </si>
  <si>
    <t>[美]查尔斯K.亚历山大 等</t>
  </si>
  <si>
    <t>978-7-111-69820-3</t>
  </si>
  <si>
    <t>http://www.cmpedu.com/books/book/5605237.htm</t>
  </si>
  <si>
    <t>电路基础（原书第7版）</t>
  </si>
  <si>
    <t>72784</t>
  </si>
  <si>
    <t>[美] 查尔斯·K.亚历山大(Charles K. Alexander)等著</t>
  </si>
  <si>
    <t>978-7-111-72784-2</t>
  </si>
  <si>
    <t>http://www.cmpedu.com/books/book/5606886.htm</t>
  </si>
  <si>
    <t>21608</t>
  </si>
  <si>
    <t>黄学良</t>
  </si>
  <si>
    <t>978-7-111-21608-7</t>
  </si>
  <si>
    <t>http://www.cmpedu.com/books/book/62316.htm</t>
  </si>
  <si>
    <t>48064</t>
  </si>
  <si>
    <t>冯澜</t>
  </si>
  <si>
    <t>978-7-111-48064-8</t>
  </si>
  <si>
    <t>http://www.cmpedu.com/books/book/2041386.htm</t>
  </si>
  <si>
    <t>电路基础实验</t>
  </si>
  <si>
    <t>66351</t>
  </si>
  <si>
    <t>马艳 臧宏文 宫鹏 王贞 编著</t>
  </si>
  <si>
    <t>978-7-111-66351-5</t>
  </si>
  <si>
    <t>http://www.cmpedu.com/books/book/5602625.htm</t>
  </si>
  <si>
    <t>55812</t>
  </si>
  <si>
    <t>龚晶、孙梯全、卢娟</t>
  </si>
  <si>
    <t>978-7-111-55812-5</t>
  </si>
  <si>
    <t>http://www.cmpedu.com/books/book/2062435.htm</t>
  </si>
  <si>
    <t>电路理论</t>
  </si>
  <si>
    <t>33719</t>
  </si>
  <si>
    <t>孙亲锡</t>
  </si>
  <si>
    <t>978-7-111-33719-5</t>
  </si>
  <si>
    <t>http://www.cmpedu.com/books/book/168434.htm</t>
  </si>
  <si>
    <t>电路理论基础</t>
  </si>
  <si>
    <t>67681</t>
  </si>
  <si>
    <t>张惠娟 等</t>
  </si>
  <si>
    <t>978-7-111-67681-2</t>
  </si>
  <si>
    <t>http://www.cmpedu.com/books/book/5604983.htm</t>
  </si>
  <si>
    <t>电路与电子技术（第2版）</t>
  </si>
  <si>
    <t>57878</t>
  </si>
  <si>
    <t>董毅</t>
  </si>
  <si>
    <t>978-7-111-57878-9</t>
  </si>
  <si>
    <t>http://www.cmpedu.com/books/book/2064980.htm</t>
  </si>
  <si>
    <t>电路与电子技术基础（第3版）</t>
  </si>
  <si>
    <t>67258</t>
  </si>
  <si>
    <t>李心广 王金矿 张晶</t>
  </si>
  <si>
    <t>978-7-111-67258-6</t>
  </si>
  <si>
    <t>http://www.cmpedu.com/books/book/5604281.htm</t>
  </si>
  <si>
    <t>电路与电子技术基础学习指导与实验教程（第3版）</t>
  </si>
  <si>
    <t>69468</t>
  </si>
  <si>
    <t>李心广 张晶</t>
  </si>
  <si>
    <t>978-7-111-69468-7</t>
  </si>
  <si>
    <t>http://www.cmpedu.com/books/book/5605482.htm</t>
  </si>
  <si>
    <t>电子电路原理（原书第8版）</t>
  </si>
  <si>
    <t>63256</t>
  </si>
  <si>
    <t>[美]艾伯特·马尔维诺 戴维 J.贝茨 李冬梅 译</t>
  </si>
  <si>
    <t>978-7-111-63256-6</t>
  </si>
  <si>
    <t>http://www.cmpedu.com/books/book/5601235.htm</t>
  </si>
  <si>
    <t>电子电路分析与应用</t>
  </si>
  <si>
    <t>64990</t>
  </si>
  <si>
    <t>徐美清</t>
  </si>
  <si>
    <t>978-7-111-64990-8</t>
  </si>
  <si>
    <t>http://www.cmpedu.com/books/book/5602056.htm</t>
  </si>
  <si>
    <t>电路与模拟电子技术：原理、仿真与设计</t>
  </si>
  <si>
    <t>74980</t>
  </si>
  <si>
    <t>胡世昌</t>
  </si>
  <si>
    <t>978-7-111-74980-6</t>
  </si>
  <si>
    <t>http://www.cmpedu.com/books/book/5607856.htm</t>
  </si>
  <si>
    <t>电路原理（原书第10版）</t>
  </si>
  <si>
    <t>68759</t>
  </si>
  <si>
    <t>[美]托马斯 L.弗洛伊德（Thomas L. Floyd）等</t>
  </si>
  <si>
    <t>978-7-111-68759-7</t>
  </si>
  <si>
    <t>http://www.cmpedu.com/books/book/5604723.htm</t>
  </si>
  <si>
    <t>电路原理（第4版）</t>
  </si>
  <si>
    <t>66421</t>
  </si>
  <si>
    <t>李华 吴建华 王安娜 等</t>
  </si>
  <si>
    <t>978-7-111-66421-5</t>
  </si>
  <si>
    <t>http://www.cmpedu.com/books/book/5603432.htm</t>
  </si>
  <si>
    <t>70186</t>
  </si>
  <si>
    <t>陈晓平 李长杰</t>
  </si>
  <si>
    <t>本书特色：
★高等院校精品课程系列教材·国家级，江苏省高等学校精品教材
★书中嵌入了与书中内容相配套的视频二维码，读者可做到即扫即学，配套电子课件、习题答案、教学大纲。
★新版增加了思政内容，配有丰富的例题及详尽的解题步骤，每章均对基本知识点、重点与难点进行了归纳，增加了与电路理论相关的思政内容及贴近工程实际的“应用实例与分析”，有利于读者牢固掌握电路理论。</t>
  </si>
  <si>
    <t>978-7-111-70186-6</t>
  </si>
  <si>
    <t>http://www.cmpedu.com/books/book/5605642.htm</t>
  </si>
  <si>
    <t>电路原理学习指导与习题全解</t>
  </si>
  <si>
    <t>20273</t>
  </si>
  <si>
    <t>陈晓平 傅海军</t>
  </si>
  <si>
    <t>国家级精品课程配套教材</t>
  </si>
  <si>
    <t>7-111-20273-2</t>
  </si>
  <si>
    <t>http://www.cmpedu.com/books/book/2066864.htm</t>
  </si>
  <si>
    <t>77828</t>
  </si>
  <si>
    <t>电路原理（第5版）</t>
  </si>
  <si>
    <t>孙盾 李玉玲 郑太英 范承志 童梅</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</si>
  <si>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普通高等教育本科国家级规划教材</t>
    </r>
    <r>
      <rPr>
        <sz val="11"/>
        <color rgb="FF000000"/>
        <rFont val="宋体"/>
        <charset val="0"/>
      </rPr>
      <t>,</t>
    </r>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t>
    </r>
    <r>
      <rPr>
        <sz val="11"/>
        <color rgb="FF000000"/>
        <rFont val="宋体"/>
        <charset val="0"/>
      </rPr>
      <t>,</t>
    </r>
    <r>
      <rPr>
        <sz val="11"/>
        <color rgb="FF000000"/>
        <rFont val="宋体"/>
        <charset val="134"/>
      </rPr>
      <t>浙江省</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普通高等教育本科规划教材</t>
    </r>
  </si>
  <si>
    <t>978-7-111-77828-8</t>
  </si>
  <si>
    <t>http://www.cmpedu.com/books/book/5609270.htm</t>
  </si>
  <si>
    <t>电路原理学习指导与习题解析（第2版）</t>
  </si>
  <si>
    <t>30468</t>
  </si>
  <si>
    <t>李玉玲</t>
  </si>
  <si>
    <t>978-7-111-30468-5</t>
  </si>
  <si>
    <t>http://www.cmpedu.com/books/book/55295.htm</t>
  </si>
  <si>
    <t>Multisim电路系统设计与仿真教程</t>
  </si>
  <si>
    <t>59172</t>
  </si>
  <si>
    <t>周润景</t>
  </si>
  <si>
    <t>978-7-111-59172-6</t>
  </si>
  <si>
    <t>http://www.cmpedu.com/books/book/2066147.htm</t>
  </si>
  <si>
    <t>Multisim电路设计与仿真——基于Multisim14.0平台</t>
  </si>
  <si>
    <t>69676</t>
  </si>
  <si>
    <t>赵全利 王霞 李会萍</t>
  </si>
  <si>
    <t>本书特色：
★内容丰富，详细介绍了新版Multisim 14在电路分析、模拟电路、数字电路、高频电子线路和MCU电路中的应用和仿真应用。
★实例操作步骤讲解详实，实例多来自企业工程项目，满足不同行业的读者需求。
★详解多种虚拟仪器和仿真工具的使用方法，利于教学及读者快速自学。
★配套资源：电子课件、习题答案、源文件。</t>
  </si>
  <si>
    <t>978-7-111-69676-6</t>
  </si>
  <si>
    <t>http://www.cmpedu.com/books/book/5605200.htm</t>
  </si>
  <si>
    <t>基于NI myDAQ的自主电路实验</t>
  </si>
  <si>
    <t>54198</t>
  </si>
  <si>
    <t>应柏青 赵彦珍</t>
  </si>
  <si>
    <t>978-7-111-54198-1</t>
  </si>
  <si>
    <t>http://www.cmpedu.com/books/book/2054046.htm</t>
  </si>
  <si>
    <t>电路实验（第3版）</t>
  </si>
  <si>
    <t>69471</t>
  </si>
  <si>
    <t>刘晓文 陈桂真 薛雪 编著</t>
  </si>
  <si>
    <t>978-7-111-69471-7</t>
  </si>
  <si>
    <t>http://www.cmpedu.com/books/book/5605113.htm</t>
  </si>
  <si>
    <t>电路实验与Multisim仿真设计</t>
  </si>
  <si>
    <t>50910</t>
  </si>
  <si>
    <t>978-7-111-50910-3</t>
  </si>
  <si>
    <t>http://www.cmpedu.com/books/book/2049447.htm</t>
  </si>
  <si>
    <t>电子线路实习指导教程（第2版）</t>
  </si>
  <si>
    <t>65826</t>
  </si>
  <si>
    <t>邵李焕 徐敏</t>
  </si>
  <si>
    <t>978-7-111-65826-9</t>
  </si>
  <si>
    <t>http://www.cmpedu.com/books/book/5602567.htm</t>
  </si>
  <si>
    <t>电子线路综合设计与实践</t>
  </si>
  <si>
    <t>40362</t>
  </si>
  <si>
    <t>刘鸣</t>
  </si>
  <si>
    <t>978-7-111-40362-3</t>
  </si>
  <si>
    <t>http://www.cmpedu.com/books/book/2035420.htm</t>
  </si>
  <si>
    <t>本科教材&gt;工学门类&gt;电气类&gt;电气类专业英语</t>
  </si>
  <si>
    <t>电气信息类科技英语教程（第2版）</t>
  </si>
  <si>
    <t>59352</t>
  </si>
  <si>
    <t>何宏</t>
  </si>
  <si>
    <t>978-7-111-59352-2</t>
  </si>
  <si>
    <t>http://www.cmpedu.com/books/book/2066464.htm</t>
  </si>
  <si>
    <t>电气工程及其自动化专业英语</t>
  </si>
  <si>
    <t>69586</t>
  </si>
  <si>
    <t>康忠健 等</t>
  </si>
  <si>
    <t>978-7-111-69586-8</t>
  </si>
  <si>
    <t>http://www.cmpedu.com/books/book/5605877.htm</t>
  </si>
  <si>
    <t>36558</t>
  </si>
  <si>
    <t>华臻</t>
  </si>
  <si>
    <t>978-7-111-36558-7</t>
  </si>
  <si>
    <t>http://www.cmpedu.com/books/book/2014040.htm</t>
  </si>
  <si>
    <t>74344</t>
  </si>
  <si>
    <t>电气工程与自动化专业英语（第3版）</t>
  </si>
  <si>
    <t>王伟 张殿海 黄少坡</t>
  </si>
  <si>
    <t>978-7-111-74344-6</t>
  </si>
  <si>
    <t>http://www.cmpedu.com/books/book/5607412.htm</t>
  </si>
  <si>
    <t>自动化专业英语教程（第4版）</t>
  </si>
  <si>
    <t>61331</t>
  </si>
  <si>
    <t>王宏文</t>
  </si>
  <si>
    <t>配参考译文</t>
  </si>
  <si>
    <t>本书特色：
★国家级规划教材，备受好评，被广泛采用。
★双色印刷，图文并茂，装帧精美。
★覆盖9万多专业词汇，新增大数据、人工智能等新内容
★配套资源：电子课件、全文翻译。</t>
  </si>
  <si>
    <t>978-7-111-61331-2</t>
  </si>
  <si>
    <t>http://www.cmpedu.com/books/book/5585193.htm</t>
  </si>
  <si>
    <t>本科教材&gt;工学门类&gt;电气类&gt;控制理论与系统</t>
  </si>
  <si>
    <t>MATLAB与控制工程虚拟实验编程</t>
  </si>
  <si>
    <t>73267</t>
  </si>
  <si>
    <t>李翠玲 张浩 陆剑峰 宋登</t>
  </si>
  <si>
    <t>978-7-111-73267-9</t>
  </si>
  <si>
    <t>http://www.cmpedu.com/books/book/5606940.htm</t>
  </si>
  <si>
    <t>MATLAB与计算机仿真</t>
  </si>
  <si>
    <t>66601</t>
  </si>
  <si>
    <t>高扬</t>
  </si>
  <si>
    <t>978-7-111-66601-1</t>
  </si>
  <si>
    <t>http://www.cmpedu.com/books/book/5604238.htm</t>
  </si>
  <si>
    <t>计算机仿真技术——MATLAB在电气、自动化专业中的应用（第2版）</t>
  </si>
  <si>
    <t>70691</t>
  </si>
  <si>
    <t>隋涛 刘秀芝</t>
  </si>
  <si>
    <t>微课视频、电子课件</t>
  </si>
  <si>
    <t>978-7-111-70691-5</t>
  </si>
  <si>
    <t>http://www.cmpedu.com/books/book/5605662.htm</t>
  </si>
  <si>
    <t>过程控制</t>
  </si>
  <si>
    <t>66919</t>
  </si>
  <si>
    <t>薄翠梅 编著</t>
  </si>
  <si>
    <t>978-7-111-66919-7</t>
  </si>
  <si>
    <t>http://www.cmpedu.com/books/book/5604000.htm</t>
  </si>
  <si>
    <t>过程控制工程（第二版）</t>
  </si>
  <si>
    <t>07602</t>
  </si>
  <si>
    <t>东南大学 邵裕森</t>
  </si>
  <si>
    <t>7-111-07602-8</t>
  </si>
  <si>
    <t>http://www.cmpedu.com/books/book/168762.htm</t>
  </si>
  <si>
    <t>过程控制系统</t>
  </si>
  <si>
    <t>45455</t>
  </si>
  <si>
    <t>鲁照权</t>
  </si>
  <si>
    <t>978-7-111-45455-7</t>
  </si>
  <si>
    <t>http://www.cmpedu.com/books/book/2028720.htm</t>
  </si>
  <si>
    <t>25042</t>
  </si>
  <si>
    <t>郭一楠</t>
  </si>
  <si>
    <t>江苏省高等教育精品教材重点立项项目</t>
  </si>
  <si>
    <t>978-7-111-25042-5</t>
  </si>
  <si>
    <t>http://www.cmpedu.com/books/book/55719.htm</t>
  </si>
  <si>
    <t>过程控制系统（第2版）</t>
  </si>
  <si>
    <t>48542</t>
  </si>
  <si>
    <t>俞金寿</t>
  </si>
  <si>
    <t>978-7-111-48542-1</t>
  </si>
  <si>
    <t>http://www.cmpedu.com/books/book/2042710.htm</t>
  </si>
  <si>
    <t>过程控制仪表及控制系统（第3版）</t>
  </si>
  <si>
    <t>52978</t>
  </si>
  <si>
    <t>廉迎战</t>
  </si>
  <si>
    <t>978-7-111-52978-1</t>
  </si>
  <si>
    <t>http://www.cmpedu.com/books/book/2052840.htm</t>
  </si>
  <si>
    <t>过程控制系统及仪表</t>
  </si>
  <si>
    <t>43138</t>
  </si>
  <si>
    <t>张勇</t>
  </si>
  <si>
    <t>978-7-111-43138-1</t>
  </si>
  <si>
    <t>http://www.cmpedu.com/books/book/2023572.htm</t>
  </si>
  <si>
    <t>过程控制与自动化仪表</t>
  </si>
  <si>
    <t>69283</t>
  </si>
  <si>
    <t>谌海云 何道清 杨秋菊</t>
  </si>
  <si>
    <t>978-7-111-69283-6</t>
  </si>
  <si>
    <t>http://www.cmpedu.com/books/book/5605265.htm</t>
  </si>
  <si>
    <t>过程控制与自动化仪表（第3版）</t>
  </si>
  <si>
    <t>55653</t>
  </si>
  <si>
    <t>杨延西</t>
  </si>
  <si>
    <t>978-7-111-55653-4</t>
  </si>
  <si>
    <t>http://www.cmpedu.com/books/book/2062660.htm</t>
  </si>
  <si>
    <t>过程控制系统与仪表（第2版）</t>
  </si>
  <si>
    <t>64881</t>
  </si>
  <si>
    <t>王再英 刘淮霞 彭倩 编著</t>
  </si>
  <si>
    <t>本书特色：
★普通高等教育“十一五”国家级规划教材
★“十三五”国家重点出版物出版规划项目
★畅销多年、备受认可。
★以“系统、简洁、全面、新颖、实用”为原则编写。
★层次清晰，内容系统、完整，次序衔接合理。
★配套：电子课件、习题解答。</t>
  </si>
  <si>
    <t>978-7-111-64881-9</t>
  </si>
  <si>
    <t>http://www.cmpedu.com/books/book/5602626.htm</t>
  </si>
  <si>
    <t>37988</t>
  </si>
  <si>
    <t>刘波峰</t>
  </si>
  <si>
    <t>978-7-111-37988-1</t>
  </si>
  <si>
    <t>http://www.cmpedu.com/books/book/2014048.htm</t>
  </si>
  <si>
    <t>集散控制与现场总线（第3版）</t>
  </si>
  <si>
    <t>71678</t>
  </si>
  <si>
    <t>刘国海</t>
  </si>
  <si>
    <t>本书特色：
★“十二五”普通高等教育本科规划教材
★本书在第2版的基础上，对全书内容进行了补充和调整,新增了一些章节，增加了课程思政的内容，修改和调整了部分课后习题，并修订了一些错误。本次修订使得全书内容更加合理，可读性更强。
★配套电子课件、微视频、习题答案等辅助学习和教学资源。</t>
  </si>
  <si>
    <t>978-7-111-71678-5</t>
  </si>
  <si>
    <t>http://www.cmpedu.com/books/book/5606261.htm</t>
  </si>
  <si>
    <t>79293</t>
  </si>
  <si>
    <t>控制工程基础</t>
  </si>
  <si>
    <t>朱文兴</t>
  </si>
  <si>
    <t>978-7-111-79293-2</t>
  </si>
  <si>
    <t>http://www.cmpedu.com/books/book/5609992.htm</t>
  </si>
  <si>
    <t>74713</t>
  </si>
  <si>
    <t>仲志丹</t>
  </si>
  <si>
    <t>电子课件、二维码、大纲、微课视频、在线慕课</t>
  </si>
  <si>
    <t>978-7-111-74713-0</t>
  </si>
  <si>
    <t>http://www.cmpedu.com/books/book/5607544.htm</t>
  </si>
  <si>
    <t>控制工程基础（第2版）</t>
  </si>
  <si>
    <t>71637</t>
  </si>
  <si>
    <t>曾励  寇海江</t>
  </si>
  <si>
    <t>978-7-111-71637-2</t>
  </si>
  <si>
    <t>http://www.cmpedu.com/books/book/5606190.htm</t>
  </si>
  <si>
    <t>71743</t>
  </si>
  <si>
    <t>王丽君</t>
  </si>
  <si>
    <t>978-7-111-71743-0</t>
  </si>
  <si>
    <t>http://www.cmpedu.com/books/book/5606304.htm</t>
  </si>
  <si>
    <t>68287</t>
  </si>
  <si>
    <t>吴涛</t>
  </si>
  <si>
    <t>978-7-111-68287-5</t>
  </si>
  <si>
    <t>http://www.cmpedu.com/books/book/5604764.htm</t>
  </si>
  <si>
    <t>64199</t>
  </si>
  <si>
    <t>杨秀萍</t>
  </si>
  <si>
    <t>978-7-111-64199-5</t>
  </si>
  <si>
    <t>http://www.cmpedu.com/books/book/5601311.htm</t>
  </si>
  <si>
    <t>59427</t>
  </si>
  <si>
    <t>傅海军</t>
  </si>
  <si>
    <t>978-7-111-59427-7</t>
  </si>
  <si>
    <t>http://www.cmpedu.com/books/book/2066925.htm</t>
  </si>
  <si>
    <t>控制工程基础（第4版）</t>
  </si>
  <si>
    <t>60951</t>
  </si>
  <si>
    <t>孔祥东 姚成玉</t>
  </si>
  <si>
    <t>本书特色：
★“十三五”国家重点出版物出版规划项目
★普通高等教育“十一五”国家级规划教材。
★介绍工程中广为应用的经典控制理论与方法，强调基本概念和工程背景，适应面宽。
★正文中穿插有较多的例题，附有大量的习题（部分有答案），便于读者自学。</t>
  </si>
  <si>
    <t>978-7-111-60951-3</t>
  </si>
  <si>
    <t>http://www.cmpedu.com/books/book/5600379.htm</t>
  </si>
  <si>
    <t>嵌入式控制系统原理及设计</t>
  </si>
  <si>
    <t>64576</t>
  </si>
  <si>
    <t>樊卫华 编著</t>
  </si>
  <si>
    <t>978-7-111-64576-4</t>
  </si>
  <si>
    <t>http://www.cmpedu.com/books/book/5602225.htm</t>
  </si>
  <si>
    <t>控制系统设计方法与实例</t>
  </si>
  <si>
    <t>73366</t>
  </si>
  <si>
    <t>孟范伟 李文超 庞爱平</t>
  </si>
  <si>
    <t>978-7-111-73366-9</t>
  </si>
  <si>
    <t>http://www.cmpedu.com/books/book/5607239.htm</t>
  </si>
  <si>
    <t>控制系统组态软件应用及设计</t>
  </si>
  <si>
    <t>62821</t>
  </si>
  <si>
    <t>潘海鹏，顾敏明 张益波 编著</t>
  </si>
  <si>
    <t>978-7-111-62821-7</t>
  </si>
  <si>
    <t>http://www.cmpedu.com/books/book/5600455.htm</t>
  </si>
  <si>
    <t>控制系统ACD--基于MATLAB语言</t>
  </si>
  <si>
    <t>30988</t>
  </si>
  <si>
    <t>张晋格</t>
  </si>
  <si>
    <t>978-7-111-30988-8</t>
  </si>
  <si>
    <t>http://www.cmpedu.com/books/book/55208.htm</t>
  </si>
  <si>
    <t>控制系统MATLAB仿真与应用</t>
  </si>
  <si>
    <t>58082</t>
  </si>
  <si>
    <t>刘剑 袁帅 张凤 等编著</t>
  </si>
  <si>
    <t>978-7-111-58082-9</t>
  </si>
  <si>
    <t>http://www.cmpedu.com/books/book/2064484.htm</t>
  </si>
  <si>
    <t>78589</t>
  </si>
  <si>
    <t>小型无人机飞行控制系统原理与设计</t>
  </si>
  <si>
    <t>王斑 符强 李霓</t>
  </si>
  <si>
    <t>978-7-111-78589-7</t>
  </si>
  <si>
    <t>http://www.cmpedu.com/books/book/5609780.htm</t>
  </si>
  <si>
    <t>基于MATLAB/Simulink的控制系统仿真及应用</t>
  </si>
  <si>
    <t>71069</t>
  </si>
  <si>
    <t>王宏伟 于驰 孟范伟</t>
  </si>
  <si>
    <t>978-7-111-71069-1</t>
  </si>
  <si>
    <t>http://www.cmpedu.com/books/book/5606013.htm</t>
  </si>
  <si>
    <t>控制与决策系统仿真</t>
  </si>
  <si>
    <t>75616</t>
  </si>
  <si>
    <t>林峰</t>
  </si>
  <si>
    <t>978-7-111-75616-3</t>
  </si>
  <si>
    <t>http://www.cmpedu.com/books/book/5607951.htm</t>
  </si>
  <si>
    <t>控制系统仿真</t>
  </si>
  <si>
    <t>56698</t>
  </si>
  <si>
    <t>叶宾 赵峻 李会军</t>
  </si>
  <si>
    <t>978-7-111-56698-4</t>
  </si>
  <si>
    <t>http://www.cmpedu.com/books/book/2063111.htm</t>
  </si>
  <si>
    <t>44862</t>
  </si>
  <si>
    <t>张袅娜</t>
  </si>
  <si>
    <t>978-7-111-44862-4</t>
  </si>
  <si>
    <t>http://www.cmpedu.com/books/book/2065995.htm</t>
  </si>
  <si>
    <t>控制系统仿真与计算机辅助设计（第3版）</t>
  </si>
  <si>
    <t>70015</t>
  </si>
  <si>
    <t>薛定宇 潘峰</t>
  </si>
  <si>
    <t>源代码、演示实例</t>
  </si>
  <si>
    <t>978-7-111-70015-9</t>
  </si>
  <si>
    <t>http://www.cmpedu.com/books/book/5605370.htm</t>
  </si>
  <si>
    <t>控制系统仿真与CAD（第2版）</t>
  </si>
  <si>
    <t>56897</t>
  </si>
  <si>
    <t>王燕平</t>
  </si>
  <si>
    <t>978-7-111-56897-1</t>
  </si>
  <si>
    <t>http://www.cmpedu.com/books/book/2064323.htm</t>
  </si>
  <si>
    <t>控制系统数字仿真与CAD（第4版）</t>
  </si>
  <si>
    <t>65063</t>
  </si>
  <si>
    <t>大连理工大学 张晓华</t>
  </si>
  <si>
    <t>本书特色：
★普通高等教育“十一五”国家级规划教材
★“十三五”国家重点出版物出版规划项目
★名师编写，畅销多年，按30学时编写。
★通过生动有趣、启迪思想的工程实际问题激发创造力。
★各章均设有“问题与探究”一节以拓展视野。
★配套：课件、习题解答、音视频资料、教案、实验指导等丰富电子资源。</t>
  </si>
  <si>
    <t>978-7-111-65063-8</t>
  </si>
  <si>
    <t>http://www.cmpedu.com/books/book/5602627.htm</t>
  </si>
  <si>
    <t>现场总线技术（第3版）</t>
  </si>
  <si>
    <t>58290</t>
  </si>
  <si>
    <t>刘泽祥</t>
  </si>
  <si>
    <t>978-7-111-58290-8</t>
  </si>
  <si>
    <t>http://www.cmpedu.com/books/book/2065522.htm</t>
  </si>
  <si>
    <t>现场总线技术及应用教程（第2版）</t>
  </si>
  <si>
    <t>37296</t>
  </si>
  <si>
    <t>王永华</t>
  </si>
  <si>
    <t>978-7-111-37296-7</t>
  </si>
  <si>
    <t>http://www.cmpedu.com/books/book/2012364.htm</t>
  </si>
  <si>
    <t>现场总线及工业控制网络</t>
  </si>
  <si>
    <t>59259</t>
  </si>
  <si>
    <t>汤旻安</t>
  </si>
  <si>
    <t>978-7-111-59259-4</t>
  </si>
  <si>
    <t>http://www.cmpedu.com/books/book/2066694.htm</t>
  </si>
  <si>
    <t>现场总线技术与工业控制网络系统</t>
  </si>
  <si>
    <t>70189</t>
  </si>
  <si>
    <t>978-7-111-70189-7</t>
  </si>
  <si>
    <t>http://www.cmpedu.com/books/book/5605623.htm</t>
  </si>
  <si>
    <t>现场总线与工业以太网应用教程</t>
  </si>
  <si>
    <t>67785</t>
  </si>
  <si>
    <t>李正军 李潇然</t>
  </si>
  <si>
    <t>教学PPT、课程教学大纲、系统答案</t>
  </si>
  <si>
    <t>978-7-111-67785-7</t>
  </si>
  <si>
    <t>http://www.cmpedu.com/books/book/5604518.htm</t>
  </si>
  <si>
    <t>78075</t>
  </si>
  <si>
    <t>现场总线——工业通信与网络技术</t>
  </si>
  <si>
    <t>佟为明</t>
  </si>
  <si>
    <t>课件、教案、教学大纲、习题答案、试题试卷等</t>
  </si>
  <si>
    <t>978-7-111-78075-5</t>
  </si>
  <si>
    <t>http://www.cmpedu.com/books/book/5610185.htm</t>
  </si>
  <si>
    <t>工业现场总线及应用技术</t>
  </si>
  <si>
    <t>71735</t>
  </si>
  <si>
    <t>张乐 匡程</t>
  </si>
  <si>
    <t>978-7-111-71735-5</t>
  </si>
  <si>
    <t>http://www.cmpedu.com/books/book/5606250.htm</t>
  </si>
  <si>
    <t>工业以太网现场总线EtherCAT驱动程序设计及应用</t>
  </si>
  <si>
    <t>63260</t>
  </si>
  <si>
    <t>郇极 刘艳强 编著</t>
  </si>
  <si>
    <t>978-7-111-63260-3</t>
  </si>
  <si>
    <t>http://www.cmpedu.com/books/book/5600678.htm</t>
  </si>
  <si>
    <t>工业以太网与现场总线</t>
  </si>
  <si>
    <t>70335</t>
  </si>
  <si>
    <t>电子课件、习题答案等</t>
  </si>
  <si>
    <t>978-7-111-70335-8</t>
  </si>
  <si>
    <t>http://www.cmpedu.com/books/book/5605590.htm</t>
  </si>
  <si>
    <t>工业控制网络技术</t>
  </si>
  <si>
    <t>70341</t>
  </si>
  <si>
    <t>赵新秋</t>
  </si>
  <si>
    <t>978-7-111-70341-9</t>
  </si>
  <si>
    <t>http://www.cmpedu.com/books/book/5605573.htm</t>
  </si>
  <si>
    <t>68348</t>
  </si>
  <si>
    <t>秦元庆 周纯杰 王芳</t>
  </si>
  <si>
    <t>978-7-111-68348-3</t>
  </si>
  <si>
    <t>http://www.cmpedu.com/books/book/5604829.htm</t>
  </si>
  <si>
    <t>工业控制网络技术及应用</t>
  </si>
  <si>
    <t>69774</t>
  </si>
  <si>
    <t>倪伟</t>
  </si>
  <si>
    <t>电子课件，习题答案</t>
  </si>
  <si>
    <t>978-7-111-69774-9</t>
  </si>
  <si>
    <t>http://www.cmpedu.com/books/book/5605319.htm</t>
  </si>
  <si>
    <t>75139</t>
  </si>
  <si>
    <t>基于微控制器的经典控制理论与现代控制技术——设计、实现与应用</t>
  </si>
  <si>
    <r>
      <rPr>
        <sz val="11"/>
        <color rgb="FF000000"/>
        <rFont val="宋体"/>
        <charset val="134"/>
      </rPr>
      <t>【美】白英（</t>
    </r>
    <r>
      <rPr>
        <sz val="11"/>
        <color rgb="FF000000"/>
        <rFont val="宋体"/>
        <charset val="0"/>
      </rPr>
      <t xml:space="preserve">Ying Bai </t>
    </r>
    <r>
      <rPr>
        <sz val="11"/>
        <color rgb="FF000000"/>
        <rFont val="宋体"/>
        <charset val="134"/>
      </rPr>
      <t>）等著</t>
    </r>
  </si>
  <si>
    <t>978-7-111-75139-7</t>
  </si>
  <si>
    <t>http://www.cmpedu.com/books/book/5608173.htm</t>
  </si>
  <si>
    <t>76537</t>
  </si>
  <si>
    <t>非线性系统控制理论</t>
  </si>
  <si>
    <t>诸兵 左宗玉 丁正桃</t>
  </si>
  <si>
    <t>978-7-111-76537-0</t>
  </si>
  <si>
    <t>http://www.cmpedu.com/books/book/5608655.htm</t>
  </si>
  <si>
    <t>现代控制理论</t>
  </si>
  <si>
    <t>75393</t>
  </si>
  <si>
    <t>付主木</t>
  </si>
  <si>
    <t>978-7-111-75393-3</t>
  </si>
  <si>
    <t>http://www.cmpedu.com/books/book/5608146.htm</t>
  </si>
  <si>
    <t>72648</t>
  </si>
  <si>
    <t>付庄</t>
  </si>
  <si>
    <t>978-7-111-72648-7</t>
  </si>
  <si>
    <t>http://www.cmpedu.com/books/book/5606659.htm</t>
  </si>
  <si>
    <t>27831</t>
  </si>
  <si>
    <t>赵光宙</t>
  </si>
  <si>
    <t>978-7-111-27831-3</t>
  </si>
  <si>
    <t>http://www.cmpedu.com/books/book/63590.htm</t>
  </si>
  <si>
    <t>现代控制理论（第2版）</t>
  </si>
  <si>
    <t>72221</t>
  </si>
  <si>
    <t>闫茂德 高昂 胡延苏</t>
  </si>
  <si>
    <t>978-7-111-72221-2</t>
  </si>
  <si>
    <t>http://www.cmpedu.com/books/book/5606601.htm</t>
  </si>
  <si>
    <t>现代控制理论（第3版）</t>
  </si>
  <si>
    <t>03103</t>
  </si>
  <si>
    <t>刘豹</t>
  </si>
  <si>
    <t>7-111-03103-2</t>
  </si>
  <si>
    <t>http://www.cmpedu.com/books/book/168813.htm</t>
  </si>
  <si>
    <t>76320</t>
  </si>
  <si>
    <t>现代控制理论基础</t>
  </si>
  <si>
    <t>楼旭阳</t>
  </si>
  <si>
    <t>教学PPT、大纲、试卷、程序代码、习题答案</t>
  </si>
  <si>
    <t>978-7-111-76320-8</t>
  </si>
  <si>
    <t>http://www.cmpedu.com/books/book/5608707.htm</t>
  </si>
  <si>
    <t>现代控制理论基础（第4版）</t>
  </si>
  <si>
    <t>60526</t>
  </si>
  <si>
    <t>孙炳达</t>
  </si>
  <si>
    <t>本书特色：
★“十三五”国家重点出版物出版规划项目
★出版几十年来深受广大读者欢迎，被近百所院校采用为教材。
★重点突出、体系新颖、内容精练、简明易懂、可读性强。
★具有工程应用特色，添加更多实例，引导读者解决实际问题。
★新版内容更丰富、系统、实用。
★配套有电子课件、习题答案。</t>
  </si>
  <si>
    <t>978-7-111-60526-3</t>
  </si>
  <si>
    <t>http://www.cmpedu.com/books/book/5519727.htm</t>
  </si>
  <si>
    <t>现代控制理论基础（第3版）</t>
  </si>
  <si>
    <t>42547</t>
  </si>
  <si>
    <t>王孝武</t>
  </si>
  <si>
    <t>978-7-111-42547-2</t>
  </si>
  <si>
    <t>http://www.cmpedu.com/books/book/2022041.htm</t>
  </si>
  <si>
    <t>78905</t>
  </si>
  <si>
    <t>控制理论及自动控制技术</t>
  </si>
  <si>
    <t>董辛旻  郝旺身</t>
  </si>
  <si>
    <t>978-7-111-78905-5</t>
  </si>
  <si>
    <t>http://www.cmpedu.com/books/book/5609891.htm</t>
  </si>
  <si>
    <t>76794</t>
  </si>
  <si>
    <t>智能控制</t>
  </si>
  <si>
    <t>李晓理</t>
  </si>
  <si>
    <t>978-7-111-76794-7</t>
  </si>
  <si>
    <t>http://www.cmpedu.com/books/book/5608785.htm</t>
  </si>
  <si>
    <t>73411</t>
  </si>
  <si>
    <t>智能控制（第3版）</t>
  </si>
  <si>
    <t>李少远</t>
  </si>
  <si>
    <t>978-7-111-73411-6</t>
  </si>
  <si>
    <t>http://www.cmpedu.com/books/book/5607265.htm</t>
  </si>
  <si>
    <t>73701</t>
  </si>
  <si>
    <t>智能控制技术（第3版）</t>
  </si>
  <si>
    <t>韦巍 夏杨红</t>
  </si>
  <si>
    <t>978-7-111-73701-8</t>
  </si>
  <si>
    <t>http://www.cmpedu.com/books/book/5607223.htm</t>
  </si>
  <si>
    <t>智能控制基础</t>
  </si>
  <si>
    <t>68497</t>
  </si>
  <si>
    <t>师丽 李晓媛</t>
  </si>
  <si>
    <t>978-7-111-68497-8</t>
  </si>
  <si>
    <t>http://www.cmpedu.com/books/book/5605016.htm</t>
  </si>
  <si>
    <t>智能控制理论及应用</t>
  </si>
  <si>
    <t>22922</t>
  </si>
  <si>
    <t>王耀南 孙炜</t>
  </si>
  <si>
    <t>978-7-111-22922-3</t>
  </si>
  <si>
    <t>http://www.cmpedu.com/books/book/58532.htm</t>
  </si>
  <si>
    <t>75591</t>
  </si>
  <si>
    <t>任佳</t>
  </si>
  <si>
    <t>课件、大纲、二维码、视频、习题答案、试卷</t>
  </si>
  <si>
    <t>978-7-111-75591-3</t>
  </si>
  <si>
    <t>http://www.cmpedu.com/books/book/5608299.htm</t>
  </si>
  <si>
    <t>工程控制原理（经典部分）</t>
  </si>
  <si>
    <t>60815</t>
  </si>
  <si>
    <t>章云</t>
  </si>
  <si>
    <t>授课课件、讲课视频、教学大纲、自测题和答案等</t>
  </si>
  <si>
    <t>978-7-111-60815-8</t>
  </si>
  <si>
    <t>http://www.cmpedu.com/books/book/5605758.htm</t>
  </si>
  <si>
    <t>75624</t>
  </si>
  <si>
    <t>工程控制原理（现代部分）</t>
  </si>
  <si>
    <t>教学PPT、教案大纲、习题解答</t>
  </si>
  <si>
    <t>978-7-111-75624-8</t>
  </si>
  <si>
    <t>http://www.cmpedu.com/books/book/5608269.htm</t>
  </si>
  <si>
    <t>自动控制理论（第2版）</t>
  </si>
  <si>
    <t>70982</t>
  </si>
  <si>
    <t>李素玲</t>
  </si>
  <si>
    <t>微视频、PPT等</t>
  </si>
  <si>
    <t>978-7-111-70982-4</t>
  </si>
  <si>
    <t>http://www.cmpedu.com/books/book/5605753.htm</t>
  </si>
  <si>
    <t>73394</t>
  </si>
  <si>
    <t>自动控制原理</t>
  </si>
  <si>
    <t>宫二玲</t>
  </si>
  <si>
    <t>PPT、电子教案、课程教学大纲、试卷、参考答案等</t>
  </si>
  <si>
    <t>978-7-111-73394-2</t>
  </si>
  <si>
    <t>http://www.cmpedu.com/books/book/5607225.htm</t>
  </si>
  <si>
    <t>自动控制原理（非自动化类）（第3版）</t>
  </si>
  <si>
    <t>73227</t>
  </si>
  <si>
    <t>王万良 王铮</t>
  </si>
  <si>
    <t>978-7-111-73227-3</t>
  </si>
  <si>
    <t>http://www.cmpedu.com/books/book/5606831.htm</t>
  </si>
  <si>
    <t>74831</t>
  </si>
  <si>
    <t>自动控制理论（第3版）</t>
  </si>
  <si>
    <t>刘丁</t>
  </si>
  <si>
    <t>电子课件、二维码、视频、习题答案</t>
  </si>
  <si>
    <t>本书特色：
★本书注重结合工程实际。
★本书注重将自动控制理论中系统、反馈、稳定等基本概念与科技发展历史和当今社会、经济、文化、环境等方面的热点问题相结合,将价值塑造、知识传授和能力培养教育相融合。
★配套资源：电子课件、在线网课。</t>
  </si>
  <si>
    <t>978-7-111-74831-1</t>
  </si>
  <si>
    <t>http://www.cmpedu.com/books/book/5607596.htm</t>
  </si>
  <si>
    <t>自动控制理论</t>
  </si>
  <si>
    <t>27618</t>
  </si>
  <si>
    <t>978-7-111-27618-0</t>
  </si>
  <si>
    <t>http://www.cmpedu.com/books/book/60473.htm</t>
  </si>
  <si>
    <t>自动控制理论（第4版）</t>
  </si>
  <si>
    <t>62779</t>
  </si>
  <si>
    <t>邹伯敏 编著</t>
  </si>
  <si>
    <t>本书特色：
★国家级规划教材，经久不衰，广受好评；配有教学课件。
★内容以经典控制理论为主，适量介绍现代控制理论的基础内容。
★侧重于物理概念的阐述，力求做到深入浅出、理论联系实际。
★每章附有典型例题分析，以便理解基本概念和提高分析能力。</t>
  </si>
  <si>
    <t>978-7-111-62779-1</t>
  </si>
  <si>
    <t>http://www.cmpedu.com/books/book/5601277.htm</t>
  </si>
  <si>
    <r>
      <rPr>
        <sz val="11"/>
        <color rgb="FF000000"/>
        <rFont val="宋体"/>
        <charset val="134"/>
      </rPr>
      <t>自动控制理论（第</t>
    </r>
    <r>
      <rPr>
        <sz val="11"/>
        <color rgb="FF000000"/>
        <rFont val="宋体"/>
        <charset val="0"/>
      </rPr>
      <t>5</t>
    </r>
    <r>
      <rPr>
        <sz val="11"/>
        <color rgb="FF000000"/>
        <rFont val="宋体"/>
        <charset val="134"/>
      </rPr>
      <t>版）</t>
    </r>
  </si>
  <si>
    <t>72320</t>
  </si>
  <si>
    <t>夏德钤</t>
  </si>
  <si>
    <t>电子课件及习题解答、二维码视频</t>
  </si>
  <si>
    <t>本书特色：
★畅销教材。
★本书增加了课程思政元素，努力把马克思主义认识问题、分析问题的辩证方法有机地融入到全书内容中。
★以微课的形式呈现书中的重点概念。
★配套资源：电子课件、教学大纲、试题试卷、实验指导书、课程设计指导书、习题答案等。</t>
  </si>
  <si>
    <t>978-7-111-72320-2</t>
  </si>
  <si>
    <t>http://www.cmpedu.com/books/book/5606571.htm</t>
  </si>
  <si>
    <t>自动控制系统计算机仿真（第2版）</t>
  </si>
  <si>
    <t>66764</t>
  </si>
  <si>
    <t>张晓江 黄云志 编著</t>
  </si>
  <si>
    <t>978-7-111-66764-3</t>
  </si>
  <si>
    <t>http://www.cmpedu.com/books/book/5604231.htm</t>
  </si>
  <si>
    <t>自动控制系统（原书第10版）</t>
  </si>
  <si>
    <t>65577</t>
  </si>
  <si>
    <t>[加] 法里德·高那菲（Farid Golnaraghi）等</t>
  </si>
  <si>
    <t>978-7-111-65577-0</t>
  </si>
  <si>
    <t>http://www.cmpedu.com/books/book/5602210.htm</t>
  </si>
  <si>
    <t>自动控制原理（上）</t>
  </si>
  <si>
    <t>66144</t>
  </si>
  <si>
    <t>宋永端 杨欣 谢昭莉</t>
  </si>
  <si>
    <t>电子课件、教案、大纲、习题答案、模拟试卷</t>
  </si>
  <si>
    <t>978-7-111-66144-3</t>
  </si>
  <si>
    <t>http://www.cmpedu.com/books/book/5602602.htm</t>
  </si>
  <si>
    <t>自动控制原理（第2版）</t>
  </si>
  <si>
    <t>60466</t>
  </si>
  <si>
    <t>978-7-111-60466-2</t>
  </si>
  <si>
    <t>http://www.cmpedu.com/books/book/5519699.htm</t>
  </si>
  <si>
    <t>74746</t>
  </si>
  <si>
    <t>王雪松 常俊林 杨春雨</t>
  </si>
  <si>
    <t>电子课件、微课视频、习题答案</t>
  </si>
  <si>
    <t>978-7-111-74746-8</t>
  </si>
  <si>
    <t>http://www.cmpedu.com/books/book/5607635.htm</t>
  </si>
  <si>
    <t>69216</t>
  </si>
  <si>
    <t>周军 段朝霞</t>
  </si>
  <si>
    <t>电子课件、教学大纲、习题答案等</t>
  </si>
  <si>
    <t>978-7-111-69216-4</t>
  </si>
  <si>
    <t>http://www.cmpedu.com/books/book/5605038.htm</t>
  </si>
  <si>
    <t>55657</t>
  </si>
  <si>
    <t>邹见效</t>
  </si>
  <si>
    <t>978-7-111-55657-2</t>
  </si>
  <si>
    <t>http://www.cmpedu.com/books/book/2062353.htm</t>
  </si>
  <si>
    <t>自动控制原理（第5版）</t>
  </si>
  <si>
    <t>69921</t>
  </si>
  <si>
    <t>孙炳达 编著</t>
  </si>
  <si>
    <t>978-7-111-69921-7</t>
  </si>
  <si>
    <t>http://www.cmpedu.com/books/book/5605506.htm</t>
  </si>
  <si>
    <t>74514</t>
  </si>
  <si>
    <t>自动控制原理（第3版）</t>
  </si>
  <si>
    <t>陶洪峰 谢林柏 潘丰</t>
  </si>
  <si>
    <t>电子课件、二维码、视频、大纲、习题参考答案</t>
  </si>
  <si>
    <t>978-7-111-74514-3</t>
  </si>
  <si>
    <t>http://www.cmpedu.com/books/book/5607932.htm</t>
  </si>
  <si>
    <t>49667</t>
  </si>
  <si>
    <t>滕青芳</t>
  </si>
  <si>
    <t>978-7-111-49667-0</t>
  </si>
  <si>
    <t>http://www.cmpedu.com/books/book/2045100.htm</t>
  </si>
  <si>
    <t>73234</t>
  </si>
  <si>
    <t>孟华</t>
  </si>
  <si>
    <t>978-7-111-73234-1</t>
  </si>
  <si>
    <t>http://www.cmpedu.com/books/book/5607050.htm</t>
  </si>
  <si>
    <t>74436</t>
  </si>
  <si>
    <t>王军 刘栋博 宋潇潇</t>
  </si>
  <si>
    <t>电子课件、教案、大纲、习题答案、试卷答案评分标准</t>
  </si>
  <si>
    <t>978-7-111-74436-8</t>
  </si>
  <si>
    <t>http://www.cmpedu.com/books/book/5607886.htm</t>
  </si>
  <si>
    <t>20955</t>
  </si>
  <si>
    <t>任彦硕</t>
  </si>
  <si>
    <t>978-7-111-20955-3</t>
  </si>
  <si>
    <t>http://www.cmpedu.com/books/book/57855.htm</t>
  </si>
  <si>
    <t>60797</t>
  </si>
  <si>
    <t>李晓秀 宋丽蓉</t>
  </si>
  <si>
    <t>978-7-111-60797-7</t>
  </si>
  <si>
    <t>http://www.cmpedu.com/books/book/5534736.htm</t>
  </si>
  <si>
    <t>65582</t>
  </si>
  <si>
    <t>许丽佳</t>
  </si>
  <si>
    <t>PPT、教学大纲、习题答案</t>
  </si>
  <si>
    <t>978-7-111-65582-4</t>
  </si>
  <si>
    <t>http://www.cmpedu.com/books/book/5602471.htm</t>
  </si>
  <si>
    <t>自动控制原理实验教程（硬件模拟与MATLAB仿真）</t>
  </si>
  <si>
    <t>65968</t>
  </si>
  <si>
    <t>熊晓君</t>
  </si>
  <si>
    <t>978-7-111-65968-6</t>
  </si>
  <si>
    <t>http://www.cmpedu.com/books/book/5603321.htm</t>
  </si>
  <si>
    <t>本科教材&gt;工学门类&gt;电气类&gt;计算机控制技术</t>
  </si>
  <si>
    <t>计算机控制技术（第3版）</t>
  </si>
  <si>
    <t>70692</t>
  </si>
  <si>
    <t>范立南 李雪飞 范志彬 编著</t>
  </si>
  <si>
    <t>电子课件、授课视频、实验指导及习题解答</t>
  </si>
  <si>
    <t>本书特色：
★本书密切结合工程实际。
★理论深度适中，主要强调实际工程应用。
★增加工业互联网的相关内容，增加体现新技术的应用实例，增加以C51编程实现的软件设计。
★为满足当下教学需求，本版书还增加了课程思政的内容。
★本书配套：电子课件、课程授课视频、实验指导及习题解答等。</t>
  </si>
  <si>
    <t>978-7-111-70692-2</t>
  </si>
  <si>
    <t>http://www.cmpedu.com/books/book/5605733.htm</t>
  </si>
  <si>
    <t>计算机控制技术</t>
  </si>
  <si>
    <t>52636</t>
  </si>
  <si>
    <t>廖道争</t>
  </si>
  <si>
    <t>978-7-111-52636-0</t>
  </si>
  <si>
    <t>http://www.cmpedu.com/books/book/2052684.htm</t>
  </si>
  <si>
    <t>71496</t>
  </si>
  <si>
    <t>缪燕子等</t>
  </si>
  <si>
    <t>978-7-111-71496-5</t>
  </si>
  <si>
    <t>http://www.cmpedu.com/books/book/5606029.htm</t>
  </si>
  <si>
    <t>64972</t>
  </si>
  <si>
    <t>978-7-111-64972-4</t>
  </si>
  <si>
    <t>http://www.cmpedu.com/books/book/5602057.htm</t>
  </si>
  <si>
    <t>67168</t>
  </si>
  <si>
    <t>潘天红</t>
  </si>
  <si>
    <t>电子课件、源程序</t>
  </si>
  <si>
    <t>978-7-111-67168-8</t>
  </si>
  <si>
    <t>http://www.cmpedu.com/books/book/5604105.htm</t>
  </si>
  <si>
    <t>73146</t>
  </si>
  <si>
    <t>于海生 等 编著</t>
  </si>
  <si>
    <t>电子课件、二维码、习题答案 模拟试卷、微课视频</t>
  </si>
  <si>
    <t>本书特色：
★本书为普通高等教育“十一五”国家级规划教材、国家级一流本科课程教材、国家级精品资源共享课程教材、国家级精品课程教材，并荣获山东省高等学校优秀教材一等奖。
★本版主要是基于计算机控制与网络技术的发展，利用工业界、学术界和教育界所取得的成果对第2版进行了修订。
★配套资源：电子课件、习题答案、教学大纲、工程案例、课程教学设计举例。</t>
  </si>
  <si>
    <t>978-7-111-73146-7</t>
  </si>
  <si>
    <t>http://www.cmpedu.com/books/book/5606972.htm</t>
  </si>
  <si>
    <t>计算机控制技术（第2版）</t>
  </si>
  <si>
    <t>60502</t>
  </si>
  <si>
    <t>罗文广</t>
  </si>
  <si>
    <t>978-7-111-60502-7</t>
  </si>
  <si>
    <t>http://www.cmpedu.com/books/book/5519646.htm</t>
  </si>
  <si>
    <t>20712</t>
  </si>
  <si>
    <t>刘川来 胡乃平</t>
  </si>
  <si>
    <t>7-111-20712-2</t>
  </si>
  <si>
    <t>http://www.cmpedu.com/books/book/2063772.htm</t>
  </si>
  <si>
    <t>计算机控制技术及应用</t>
  </si>
  <si>
    <t>29504</t>
  </si>
  <si>
    <t>王平 谢昊飞</t>
  </si>
  <si>
    <t>978-7-111-29504-4</t>
  </si>
  <si>
    <t>http://www.cmpedu.com/books/book/60534.htm</t>
  </si>
  <si>
    <t>计算机控制技术与系统</t>
  </si>
  <si>
    <t>77215</t>
  </si>
  <si>
    <t>胡乃平</t>
  </si>
  <si>
    <t>电子课件、微课视频、电子教案、习题参考答案</t>
  </si>
  <si>
    <t>978-7-111-77215-6</t>
  </si>
  <si>
    <t>http://www.cmpedu.com/books/book/5608953.htm</t>
  </si>
  <si>
    <t>80286</t>
  </si>
  <si>
    <t>计算机控制系统</t>
  </si>
  <si>
    <t>刘爽  张聪</t>
  </si>
  <si>
    <t>电子课件、教学大纲、程序代码和习题答案</t>
  </si>
  <si>
    <t>978-7-111-80286-0</t>
  </si>
  <si>
    <t>http://www.cmpedu.com/books/book/5610713.htm</t>
  </si>
  <si>
    <t>计算机控制系统（第4版）</t>
  </si>
  <si>
    <t>71628</t>
  </si>
  <si>
    <t>978-7-111-71628-0</t>
  </si>
  <si>
    <t>http://www.cmpedu.com/books/book/5606096.htm</t>
  </si>
  <si>
    <t>计算机控制系统（第2版）</t>
  </si>
  <si>
    <t>52761</t>
  </si>
  <si>
    <t>于微波</t>
  </si>
  <si>
    <t>978-7-111-52761-9</t>
  </si>
  <si>
    <t>http://www.cmpedu.com/books/book/2052731.htm</t>
  </si>
  <si>
    <t>73174</t>
  </si>
  <si>
    <t>龙志强</t>
  </si>
  <si>
    <t>PPT、电子教案、课程教学大纲、试卷、习题、参考答案等</t>
  </si>
  <si>
    <t>978-7-111-73174-0</t>
  </si>
  <si>
    <t>http://www.cmpedu.com/books/book/5607428.htm</t>
  </si>
  <si>
    <t>54181</t>
  </si>
  <si>
    <t>李华 侯涛</t>
  </si>
  <si>
    <t>978-7-111-54181-3</t>
  </si>
  <si>
    <t>http://www.cmpedu.com/books/book/2054055.htm</t>
  </si>
  <si>
    <t>39650</t>
  </si>
  <si>
    <t>刘士荣</t>
  </si>
  <si>
    <t>978-7-111-39650-5</t>
  </si>
  <si>
    <t>http://www.cmpedu.com/books/book/2065362.htm</t>
  </si>
  <si>
    <t>计算机控制及系统仿真</t>
  </si>
  <si>
    <t>60418</t>
  </si>
  <si>
    <t>朱玉华</t>
  </si>
  <si>
    <t>978-7-111-60418-1</t>
  </si>
  <si>
    <t>http://www.cmpedu.com/books/book/5519771.htm</t>
  </si>
  <si>
    <t>本科教材&gt;工学门类&gt;电气类&gt;电机与电器</t>
  </si>
  <si>
    <t>电机动态分析与建模仿真</t>
  </si>
  <si>
    <t>68216</t>
  </si>
  <si>
    <t>刘晓</t>
  </si>
  <si>
    <t>978-7-111-68216-5</t>
  </si>
  <si>
    <t>http://www.cmpedu.com/books/book/5604962.htm</t>
  </si>
  <si>
    <t>76287</t>
  </si>
  <si>
    <t>电机及电力拖动（第5版）</t>
  </si>
  <si>
    <t>李光中</t>
  </si>
  <si>
    <t>电子课件、大纲、实验指导、习题解答、试卷及答案</t>
  </si>
  <si>
    <t>978-7-111-76287-4</t>
  </si>
  <si>
    <t>http://www.cmpedu.com/books/book/5608612.htm</t>
  </si>
  <si>
    <t>电机原理与电力拖动系统</t>
  </si>
  <si>
    <t>69713</t>
  </si>
  <si>
    <t>杨耕 罗应立 编著</t>
  </si>
  <si>
    <t>978-7-111-69713-8</t>
  </si>
  <si>
    <t>http://www.cmpedu.com/books/book/5605373.htm</t>
  </si>
  <si>
    <t>电机原理及拖动（第4版）</t>
  </si>
  <si>
    <t>70676</t>
  </si>
  <si>
    <r>
      <rPr>
        <sz val="11"/>
        <color rgb="FF000000"/>
        <rFont val="宋体"/>
        <charset val="134"/>
      </rPr>
      <t>边春元</t>
    </r>
    <r>
      <rPr>
        <sz val="11"/>
        <color rgb="FF000000"/>
        <rFont val="宋体"/>
        <charset val="0"/>
      </rPr>
      <t xml:space="preserve"> </t>
    </r>
    <r>
      <rPr>
        <sz val="11"/>
        <color rgb="FF000000"/>
        <rFont val="宋体"/>
        <charset val="134"/>
      </rPr>
      <t>杨东升</t>
    </r>
  </si>
  <si>
    <t>电子课件、习题解答、Flash动图等</t>
  </si>
  <si>
    <t>本书特色：
★本书着重讲述了各种电动机的工作原理、分析方法及电动机的静态、动态特性，内容由浅入深，重点突出，重点内容配有例题，各章附有足够数量的思考题与习题。
★本书将需要重点强调的部分进行了双色印刷，部分知识提供了动图、视频等，扫描相关二维码观看相应内容。
★配套资源：电子课件、习题解答、Flash动图等。</t>
  </si>
  <si>
    <t>978-7-111-70676-2</t>
  </si>
  <si>
    <t>http://www.cmpedu.com/books/book/5605865.htm</t>
  </si>
  <si>
    <t>电机与拖动基础（第3版）</t>
  </si>
  <si>
    <t>58087</t>
  </si>
  <si>
    <t>汤天浩 谢卫</t>
  </si>
  <si>
    <t>978-7-111-58087-4</t>
  </si>
  <si>
    <t>http://www.cmpedu.com/books/book/2064982.htm</t>
  </si>
  <si>
    <t>电机及拖动基础（第5版）（上册）</t>
  </si>
  <si>
    <t>54604</t>
  </si>
  <si>
    <t>张晓江</t>
  </si>
  <si>
    <t>978-7-111-54604-7</t>
  </si>
  <si>
    <t>http://www.cmpedu.com/books/book/2054634.htm</t>
  </si>
  <si>
    <t>电机及拖动基础（第5版）（下册）</t>
  </si>
  <si>
    <t>54630</t>
  </si>
  <si>
    <t>978-7-111-54630-6</t>
  </si>
  <si>
    <t>http://www.cmpedu.com/books/book/2054638.htm</t>
  </si>
  <si>
    <t>76396</t>
  </si>
  <si>
    <t>电机及拖动系统</t>
  </si>
  <si>
    <t>吴玉香 李艳 董训德</t>
  </si>
  <si>
    <t>978-7-111-76396-3</t>
  </si>
  <si>
    <t>http://www.cmpedu.com/books/book/5608663.htm</t>
  </si>
  <si>
    <t>电机控制</t>
  </si>
  <si>
    <t>71569</t>
  </si>
  <si>
    <t>978-7-111-71569-6</t>
  </si>
  <si>
    <t>http://www.cmpedu.com/books/book/5606262.htm</t>
  </si>
  <si>
    <t>电机控制技术（第2版）</t>
  </si>
  <si>
    <t>66528</t>
  </si>
  <si>
    <t>王志新 罗文广 编著</t>
  </si>
  <si>
    <t>978-7-111-66528-1</t>
  </si>
  <si>
    <t>http://www.cmpedu.com/books/book/5603488.htm</t>
  </si>
  <si>
    <t>79085</t>
  </si>
  <si>
    <t>现代电机控制技术（第3版）</t>
  </si>
  <si>
    <r>
      <rPr>
        <sz val="11"/>
        <color rgb="FF000000"/>
        <rFont val="宋体"/>
        <charset val="134"/>
      </rPr>
      <t>王成元</t>
    </r>
    <r>
      <rPr>
        <sz val="11"/>
        <color indexed="8"/>
        <rFont val="宋体"/>
        <charset val="0"/>
      </rPr>
      <t xml:space="preserve">  </t>
    </r>
    <r>
      <rPr>
        <sz val="11"/>
        <color rgb="FF000000"/>
        <rFont val="宋体"/>
        <charset val="134"/>
      </rPr>
      <t>彭兵</t>
    </r>
    <r>
      <rPr>
        <sz val="11"/>
        <color indexed="8"/>
        <rFont val="宋体"/>
        <charset val="0"/>
      </rPr>
      <t xml:space="preserve">  </t>
    </r>
    <r>
      <rPr>
        <sz val="11"/>
        <color rgb="FF000000"/>
        <rFont val="宋体"/>
        <charset val="134"/>
      </rPr>
      <t>吴伟</t>
    </r>
  </si>
  <si>
    <t>978-7-111-79085-3</t>
  </si>
  <si>
    <t>http://www.cmpedu.com/books/book/5610159.htm</t>
  </si>
  <si>
    <t>现代电机设计及分析方法</t>
  </si>
  <si>
    <t>75044</t>
  </si>
  <si>
    <t>夏云彦  刘智慧  艾萌萌</t>
  </si>
  <si>
    <t>978-7-111-75044-4</t>
  </si>
  <si>
    <t>http://www.cmpedu.com/books/book/5608093.htm</t>
  </si>
  <si>
    <t>电机设计（第2版）</t>
  </si>
  <si>
    <t>02061</t>
  </si>
  <si>
    <t>陈世坤</t>
  </si>
  <si>
    <t>7-111-02061-8</t>
  </si>
  <si>
    <t>http://www.cmpedu.com/books/book/2063408.htm</t>
  </si>
  <si>
    <t>Electric Machinery 电机学（英汉双语）</t>
  </si>
  <si>
    <t>45221</t>
  </si>
  <si>
    <t>刘慧娟</t>
  </si>
  <si>
    <t>978-7-111-45221-8</t>
  </si>
  <si>
    <t>http://www.cmpedu.com/books/book/2027723.htm</t>
  </si>
  <si>
    <t>80033</t>
  </si>
  <si>
    <t>电机学</t>
  </si>
  <si>
    <t>杨俊华  谷爱昱</t>
  </si>
  <si>
    <t>978-7-111-80033-0</t>
  </si>
  <si>
    <t>http://www.cmpedu.com/books/book/5610598.htm</t>
  </si>
  <si>
    <t>76781</t>
  </si>
  <si>
    <t>张新华 潘伟 张维煜 徐磊</t>
  </si>
  <si>
    <t>978-7-111-76781-7</t>
  </si>
  <si>
    <t>http://www.cmpedu.com/books/book/5608929.htm</t>
  </si>
  <si>
    <t>67483</t>
  </si>
  <si>
    <t>苏少平 高琳  杜锦华 刘新正 编著</t>
  </si>
  <si>
    <t>电子课件、习题解答、课程思政</t>
  </si>
  <si>
    <t>978-7-111-67483-2</t>
  </si>
  <si>
    <t>http://www.cmpedu.com/books/book/5604486.htm</t>
  </si>
  <si>
    <t>67607</t>
  </si>
  <si>
    <t>978-7-111-67607-2</t>
  </si>
  <si>
    <t>http://www.cmpedu.com/books/book/5604662.htm</t>
  </si>
  <si>
    <t>55645</t>
  </si>
  <si>
    <t>谢宝昌</t>
  </si>
  <si>
    <t>978-7-111-55645-9</t>
  </si>
  <si>
    <t>http://www.cmpedu.com/books/book/2062324.htm</t>
  </si>
  <si>
    <t>电机学（第3版）</t>
  </si>
  <si>
    <t>55135</t>
  </si>
  <si>
    <t>林明耀</t>
  </si>
  <si>
    <t>978-7-111-55135-5</t>
  </si>
  <si>
    <t>http://www.cmpedu.com/books/book/2055522.htm</t>
  </si>
  <si>
    <t>电机学（第2版）</t>
  </si>
  <si>
    <t>51865</t>
  </si>
  <si>
    <t>李书权</t>
  </si>
  <si>
    <t>978-7-111-51865-5</t>
  </si>
  <si>
    <t>http://www.cmpedu.com/books/book/2051682.htm</t>
  </si>
  <si>
    <t>电机学（第5版）</t>
  </si>
  <si>
    <t>44709</t>
  </si>
  <si>
    <t>汤蕴璆</t>
  </si>
  <si>
    <t>978-7-111-44709-2</t>
  </si>
  <si>
    <t>http://www.cmpedu.com/books/book/2027021.htm</t>
  </si>
  <si>
    <t>54348</t>
  </si>
  <si>
    <t>赵莉华</t>
  </si>
  <si>
    <t>978-7-111-54348-0</t>
  </si>
  <si>
    <t>http://www.cmpedu.com/books/book/2053977.htm</t>
  </si>
  <si>
    <t>46960</t>
  </si>
  <si>
    <t>978-7-111-46960-5</t>
  </si>
  <si>
    <t>http://www.cmpedu.com/books/book/2033841.htm</t>
  </si>
  <si>
    <t>77886</t>
  </si>
  <si>
    <t>电机学（第4版）</t>
  </si>
  <si>
    <t>王秀和</t>
  </si>
  <si>
    <t>电子课件、二维码、讲座视频、教学大纲、实例程序、习题解答</t>
  </si>
  <si>
    <t>本书特色：
★“十二五”普通高等教育本科国家级规划教材
★山东省精品课程教材。
★双色印刷、图文并茂、装帧精美。
★分为电机的稳态分析、动态分析与控制两篇。
★配套有：电子课件、二维码、讲座视频、教学大纲、实例程序、习题解答。</t>
  </si>
  <si>
    <t>978-7-111-77886-8</t>
  </si>
  <si>
    <t>http://www.cmpedu.com/books/book/5609278.htm</t>
  </si>
  <si>
    <t>78825</t>
  </si>
  <si>
    <t>电机学教与学指导书</t>
  </si>
  <si>
    <t>苏少平 杜锦华</t>
  </si>
  <si>
    <t>978-7-111-78825-6</t>
  </si>
  <si>
    <t>http://www.cmpedu.com/books/book/5609822.htm</t>
  </si>
  <si>
    <t>电机与拖动（第4版）</t>
  </si>
  <si>
    <t>71591</t>
  </si>
  <si>
    <t>孙建忠 刘凤春</t>
  </si>
  <si>
    <t>978-7-111-71591-7</t>
  </si>
  <si>
    <t>http://www.cmpedu.com/books/book/5606306.htm</t>
  </si>
  <si>
    <t>电机与拖动（第2版）</t>
  </si>
  <si>
    <t>55283</t>
  </si>
  <si>
    <t>刘玫</t>
  </si>
  <si>
    <t>978-7-111-55283-3</t>
  </si>
  <si>
    <t>http://www.cmpedu.com/books/book/2055641.htm</t>
  </si>
  <si>
    <t>电机与拖动基础及MATLAB仿真</t>
  </si>
  <si>
    <t>34125</t>
  </si>
  <si>
    <t>陈亚爱</t>
  </si>
  <si>
    <t>978-7-111-34125-3</t>
  </si>
  <si>
    <t>http://www.cmpedu.com/books/book/169306.htm</t>
  </si>
  <si>
    <t>电机制造工艺学（第2版）</t>
  </si>
  <si>
    <t>63208</t>
  </si>
  <si>
    <t>胡志强</t>
  </si>
  <si>
    <t>978-7-111-63208-5</t>
  </si>
  <si>
    <t>http://www.cmpedu.com/books/book/5601091.htm</t>
  </si>
  <si>
    <t>79894</t>
  </si>
  <si>
    <t>电机制造工艺学</t>
  </si>
  <si>
    <r>
      <rPr>
        <sz val="11"/>
        <color rgb="FF000000"/>
        <rFont val="宋体"/>
        <charset val="134"/>
      </rPr>
      <t>韩继超</t>
    </r>
    <r>
      <rPr>
        <sz val="11"/>
        <color rgb="FF000000"/>
        <rFont val="宋体"/>
        <charset val="0"/>
      </rPr>
      <t xml:space="preserve">  </t>
    </r>
    <r>
      <rPr>
        <sz val="11"/>
        <color rgb="FF000000"/>
        <rFont val="宋体"/>
        <charset val="134"/>
      </rPr>
      <t>林鹏</t>
    </r>
    <r>
      <rPr>
        <sz val="11"/>
        <color rgb="FF000000"/>
        <rFont val="宋体"/>
        <charset val="0"/>
      </rPr>
      <t xml:space="preserve">  </t>
    </r>
    <r>
      <rPr>
        <sz val="11"/>
        <color rgb="FF000000"/>
        <rFont val="宋体"/>
        <charset val="134"/>
      </rPr>
      <t>孙宝石</t>
    </r>
  </si>
  <si>
    <t>978-7-111-79894-1</t>
  </si>
  <si>
    <t>http://www.cmpedu.com/books/book/5610531.htm</t>
  </si>
  <si>
    <t>电力电子、电机控制系统的建模和仿真</t>
  </si>
  <si>
    <t>29137</t>
  </si>
  <si>
    <t>洪乃刚</t>
  </si>
  <si>
    <t>7-111-29137-4</t>
  </si>
  <si>
    <t>http://www.cmpedu.com/books/book/60608.htm</t>
  </si>
  <si>
    <t>现代低压电器技术</t>
  </si>
  <si>
    <t>62725</t>
  </si>
  <si>
    <t>代颖 刘哲 赵文华</t>
  </si>
  <si>
    <t>978-7-111-62725-8</t>
  </si>
  <si>
    <t>http://www.cmpedu.com/books/book/5601107.htm</t>
  </si>
  <si>
    <t>智能电器（第2版）</t>
  </si>
  <si>
    <t>63348</t>
  </si>
  <si>
    <t>邹积岩</t>
  </si>
  <si>
    <t>978-7-111-63348-8</t>
  </si>
  <si>
    <t>http://www.cmpedu.com/books/book/5601094.htm</t>
  </si>
  <si>
    <t>电器学</t>
  </si>
  <si>
    <t>06863</t>
  </si>
  <si>
    <t>夏天伟 丁明道</t>
  </si>
  <si>
    <t>7-111-06863-7</t>
  </si>
  <si>
    <t>http://www.cmpedu.com/books/book/168739.htm</t>
  </si>
  <si>
    <t>电器学原理</t>
  </si>
  <si>
    <t>36973</t>
  </si>
  <si>
    <t>曹云东</t>
  </si>
  <si>
    <t>978-7-111-36973-8</t>
  </si>
  <si>
    <t>http://www.cmpedu.com/books/book/2013030.htm</t>
  </si>
  <si>
    <t>电器理论基础</t>
  </si>
  <si>
    <t>44725</t>
  </si>
  <si>
    <t>许志红</t>
  </si>
  <si>
    <t>978-7-111-44725-2</t>
  </si>
  <si>
    <t>http://www.cmpedu.com/books/book/2025918.htm</t>
  </si>
  <si>
    <t>电器基础理论</t>
  </si>
  <si>
    <t>64203</t>
  </si>
  <si>
    <t>郭凤仪 王智勇 编著</t>
  </si>
  <si>
    <t>978-7-111-64203-9</t>
  </si>
  <si>
    <t>http://www.cmpedu.com/books/book/5601944.htm</t>
  </si>
  <si>
    <t>电器设计基础</t>
  </si>
  <si>
    <t>72918</t>
  </si>
  <si>
    <t>武建文 吴静 佟子昂</t>
  </si>
  <si>
    <t>978-7-111-72918-1</t>
  </si>
  <si>
    <t>http://www.cmpedu.com/books/book/5606913.htm</t>
  </si>
  <si>
    <t>成套电器技术（第2版）</t>
  </si>
  <si>
    <t>56001</t>
  </si>
  <si>
    <t>黄绍平 编著</t>
  </si>
  <si>
    <t>978-7-111-56001-2</t>
  </si>
  <si>
    <t>http://www.cmpedu.com/books/book/2064383.htm</t>
  </si>
  <si>
    <t>开关变换器的建模与控制</t>
  </si>
  <si>
    <t>63732</t>
  </si>
  <si>
    <t>张卫平</t>
  </si>
  <si>
    <t>978-7-111-63732-5</t>
  </si>
  <si>
    <t>http://www.cmpedu.com/books/book/5601304.htm</t>
  </si>
  <si>
    <t>电力电子器件开关特性及软开关技术</t>
  </si>
  <si>
    <t>74204</t>
  </si>
  <si>
    <t>杨晓峰 宁圃奇</t>
  </si>
  <si>
    <t>978-7-111-74204-3</t>
  </si>
  <si>
    <t>http://www.cmpedu.com/books/book/5607490.htm</t>
  </si>
  <si>
    <t>交流电机控制原理及控制系统</t>
  </si>
  <si>
    <t>72837</t>
  </si>
  <si>
    <t>周扬忠 杨公德 屈艾文</t>
  </si>
  <si>
    <t>978-7-111-72837-5</t>
  </si>
  <si>
    <t>http://www.cmpedu.com/books/book/5606715.htm</t>
  </si>
  <si>
    <t>现代交流调速系统</t>
  </si>
  <si>
    <t>46512</t>
  </si>
  <si>
    <t>李华德</t>
  </si>
  <si>
    <t>978-7-111-46512-6</t>
  </si>
  <si>
    <t>http://www.cmpedu.com/books/book/2032024.htm</t>
  </si>
  <si>
    <t>控制电机（第3版）</t>
  </si>
  <si>
    <t>65972</t>
  </si>
  <si>
    <t>王建民 朱常青 王兴华 编著</t>
  </si>
  <si>
    <t>978-7-111-65972-3</t>
  </si>
  <si>
    <t>http://www.cmpedu.com/books/book/5603351.htm</t>
  </si>
  <si>
    <t>特种电机原理及应用</t>
  </si>
  <si>
    <t>28796</t>
  </si>
  <si>
    <t>唐任远</t>
  </si>
  <si>
    <t>978-7-111-28796-4</t>
  </si>
  <si>
    <t>http://www.cmpedu.com/books/book/64285.htm</t>
  </si>
  <si>
    <t>微特电机原理与控制</t>
  </si>
  <si>
    <t>71239</t>
  </si>
  <si>
    <t>孙建忠 白凤仙</t>
  </si>
  <si>
    <t>源代码、课件</t>
  </si>
  <si>
    <t>978-7-111-71239-8</t>
  </si>
  <si>
    <t>http://www.cmpedu.com/books/book/5606129.htm</t>
  </si>
  <si>
    <t>本科教材&gt;工学门类&gt;电气类&gt;电气控制及PLC</t>
  </si>
  <si>
    <t>电气与PLC智能控制技术</t>
  </si>
  <si>
    <t>71508</t>
  </si>
  <si>
    <t>胡国文 等</t>
  </si>
  <si>
    <t>978-7-111-71508-5</t>
  </si>
  <si>
    <t>http://www.cmpedu.com/books/book/5606255.htm</t>
  </si>
  <si>
    <t>73064</t>
  </si>
  <si>
    <t>电气控制技术与PLC</t>
  </si>
  <si>
    <t>刘华波 徐世许 何文雪 吴贺荣 编著</t>
  </si>
  <si>
    <t>978-7-111-73064-4</t>
  </si>
  <si>
    <t>http://www.cmpedu.com/books/book/5607018.htm</t>
  </si>
  <si>
    <t>电气控制技术基础</t>
  </si>
  <si>
    <t>44710</t>
  </si>
  <si>
    <t>赵明光</t>
  </si>
  <si>
    <t>978-7-111-44710-8</t>
  </si>
  <si>
    <t>http://www.cmpedu.com/books/book/2026802.htm</t>
  </si>
  <si>
    <t>电气控制系统与S7-200系列PLC</t>
  </si>
  <si>
    <t>45202</t>
  </si>
  <si>
    <t>张益波</t>
  </si>
  <si>
    <t>电子课件、仿真软件</t>
  </si>
  <si>
    <t>978-7-111-45202-7</t>
  </si>
  <si>
    <t>http://www.cmpedu.com/books/book/2027481.htm</t>
  </si>
  <si>
    <t>电气控制与西门子S7-300PLC编程技术</t>
  </si>
  <si>
    <t>57621</t>
  </si>
  <si>
    <t>刘忠超</t>
  </si>
  <si>
    <t>978-7-111-57621-1</t>
  </si>
  <si>
    <t>http://www.cmpedu.com/books/book/2063928.htm</t>
  </si>
  <si>
    <t>80071</t>
  </si>
  <si>
    <t>电气控制与PLC原理、应用实践(三菱电机FX5U系列）</t>
  </si>
  <si>
    <t>钱厚亮 等</t>
  </si>
  <si>
    <t>PPT、讲解视频及课后习题集</t>
  </si>
  <si>
    <t>978-7-111-80071-2</t>
  </si>
  <si>
    <t>http://www.cmpedu.com/books/book/5610726.htm</t>
  </si>
  <si>
    <t>75005</t>
  </si>
  <si>
    <t>电气控制与PLC原理及应用——西门子S7-1200PLC（第2版）</t>
  </si>
  <si>
    <t>陈建明 白磊</t>
  </si>
  <si>
    <t>电子课件、大纲、习题答案、题库答案、实验指导书、微视频</t>
  </si>
  <si>
    <t>本书特色：
★讲究实际简化低压电气控制方面的论述,突出基本环节与常用电器,精选传统电器及继电器-接触器控制内容。
★强调应用着重介绍逐渐成为主流控制器的西门子S71200 PLC,以及以其为核心组成的控制系统设计和应用。
★方便教学尽可能深入浅出,通俗易懂,采用实际工程案例进行分析、讲解。
★配套资源：电子课件、实验指导、习题解答、应用案例、课程设计指导书、课程设计任务书。</t>
  </si>
  <si>
    <t>978-7-111-75005-5</t>
  </si>
  <si>
    <t>http://www.cmpedu.com/books/book/5607640.htm</t>
  </si>
  <si>
    <t>75003</t>
  </si>
  <si>
    <t>电气控制与PLC应用技术——西门子S7-200SMARTPLC（第4版）</t>
  </si>
  <si>
    <t>黄永红</t>
  </si>
  <si>
    <t>978-7-111-75003-1</t>
  </si>
  <si>
    <t>http://www.cmpedu.com/books/book/5608306.htm</t>
  </si>
  <si>
    <t>电气控制与PLC系统</t>
  </si>
  <si>
    <t>40716</t>
  </si>
  <si>
    <t>任胜杰</t>
  </si>
  <si>
    <t>978-7-111-40716-4</t>
  </si>
  <si>
    <t>http://www.cmpedu.com/books/book/5603970.htm</t>
  </si>
  <si>
    <t>79169</t>
  </si>
  <si>
    <t>电气控制与PLC技能实训</t>
  </si>
  <si>
    <t>胡艳丽</t>
  </si>
  <si>
    <t>电子课件、思考与练习答案等</t>
  </si>
  <si>
    <t>978-7-111-79169-0</t>
  </si>
  <si>
    <t>http://www.cmpedu.com/books/book/5609959.htm</t>
  </si>
  <si>
    <t>电气控制与PLC（案例教程）</t>
  </si>
  <si>
    <t>68520</t>
  </si>
  <si>
    <t>郝润生 宋晓晶</t>
  </si>
  <si>
    <t>978-7-111-68520-3</t>
  </si>
  <si>
    <t>http://www.cmpedu.com/books/book/5604820.htm</t>
  </si>
  <si>
    <t>电气控制及PLC（第3版）</t>
  </si>
  <si>
    <t>49729</t>
  </si>
  <si>
    <t>周军</t>
  </si>
  <si>
    <t>978-7-111-49729-5</t>
  </si>
  <si>
    <t>http://www.cmpedu.com/books/book/2045423.htm</t>
  </si>
  <si>
    <t>电器控制与PLC（3D版）</t>
  </si>
  <si>
    <t>67764</t>
  </si>
  <si>
    <t>陈淑江</t>
  </si>
  <si>
    <t>978-7-111-67764-2</t>
  </si>
  <si>
    <t>http://www.cmpedu.com/books/book/5604815.htm</t>
  </si>
  <si>
    <t>电气控制与PLC技术</t>
  </si>
  <si>
    <t>70115</t>
  </si>
  <si>
    <t>张兵  蔡纪鹤</t>
  </si>
  <si>
    <t>978-7-111-70115-6</t>
  </si>
  <si>
    <t>http://www.cmpedu.com/books/book/5605528.htm</t>
  </si>
  <si>
    <t>电气控制与PLC应用技术</t>
  </si>
  <si>
    <t>59267</t>
  </si>
  <si>
    <t>武丽</t>
  </si>
  <si>
    <t>978-7-111-59267-9</t>
  </si>
  <si>
    <t>http://www.cmpedu.com/books/book/2066625.htm</t>
  </si>
  <si>
    <t>78800</t>
  </si>
  <si>
    <t>王越男 刘德胜</t>
  </si>
  <si>
    <t>教师课件、视频、习题答案</t>
  </si>
  <si>
    <t>978-7-111-78800-3</t>
  </si>
  <si>
    <t>http://www.cmpedu.com/books/book/5609812.htm</t>
  </si>
  <si>
    <t>电气控制及可编程序控制器（第3版）</t>
  </si>
  <si>
    <t>63796</t>
  </si>
  <si>
    <t>林明星</t>
  </si>
  <si>
    <t>978-7-111-63796-7</t>
  </si>
  <si>
    <t>http://www.cmpedu.com/books/book/5601823.htm</t>
  </si>
  <si>
    <t>79893</t>
  </si>
  <si>
    <t>电气控制与S7-1200PLC应用</t>
  </si>
  <si>
    <t>周克良</t>
  </si>
  <si>
    <t>电子课件、教学大纲、视频、试题答案，一书一码</t>
  </si>
  <si>
    <t>978-7-111-79893-4</t>
  </si>
  <si>
    <t>http://www.cmpedu.com/books/book/5610521.htm</t>
  </si>
  <si>
    <t>77184</t>
  </si>
  <si>
    <t>电气控制与S7-1200 PLC应用教程</t>
  </si>
  <si>
    <t>方贵盛 王红梅</t>
  </si>
  <si>
    <t>电子课件、二维码、视频、电子教案、程序源代码、教学大纲、习题答案</t>
  </si>
  <si>
    <t>978-7-111-77184-5</t>
  </si>
  <si>
    <t>http://www.cmpedu.com/books/book/5609036.htm</t>
  </si>
  <si>
    <t>电气控制与S7-1200 PLC应用技术教程</t>
  </si>
  <si>
    <t>71518</t>
  </si>
  <si>
    <t>郑海春</t>
  </si>
  <si>
    <t>978-7-111-71518-4</t>
  </si>
  <si>
    <t>http://www.cmpedu.com/books/book/5606107.htm</t>
  </si>
  <si>
    <t>电气控制与S7-1200 PLC应用技术</t>
  </si>
  <si>
    <t>71457</t>
  </si>
  <si>
    <t>梁岩 梁雪 王泓潇 等编著</t>
  </si>
  <si>
    <t>本书特色：
★本书是一本集理论、实践、操作、微课视频于一体的立体化、新形态教材。
★书中配有大量原创多媒体资源。例如低压电器的实物讲解、电气控制电路的运行仿真、博途软件的操作演示等视频，以及扩展阅读、示例的程序文件等。</t>
  </si>
  <si>
    <t>978-7-111-71457-6</t>
  </si>
  <si>
    <t>http://www.cmpedu.com/books/book/5606044.htm</t>
  </si>
  <si>
    <t>电气控制与S7-1200 PLC应用技术（第2版）</t>
  </si>
  <si>
    <t>70322</t>
  </si>
  <si>
    <t>王明武 编著</t>
  </si>
  <si>
    <t>978-7-111-70322-8</t>
  </si>
  <si>
    <t>http://www.cmpedu.com/books/book/5605615.htm</t>
  </si>
  <si>
    <t>78504</t>
  </si>
  <si>
    <r>
      <rPr>
        <sz val="11"/>
        <color rgb="FF000000"/>
        <rFont val="宋体"/>
        <charset val="134"/>
      </rPr>
      <t>电气控制与</t>
    </r>
    <r>
      <rPr>
        <sz val="11"/>
        <color indexed="8"/>
        <rFont val="宋体"/>
        <charset val="0"/>
      </rPr>
      <t>S7-1200 PLC</t>
    </r>
    <r>
      <rPr>
        <sz val="11"/>
        <color rgb="FF000000"/>
        <rFont val="宋体"/>
        <charset val="134"/>
      </rPr>
      <t>应用技术（第</t>
    </r>
    <r>
      <rPr>
        <sz val="11"/>
        <color indexed="8"/>
        <rFont val="宋体"/>
        <charset val="0"/>
      </rPr>
      <t>2</t>
    </r>
    <r>
      <rPr>
        <sz val="11"/>
        <color rgb="FF000000"/>
        <rFont val="宋体"/>
        <charset val="134"/>
      </rPr>
      <t>版）</t>
    </r>
  </si>
  <si>
    <t>王淑芳</t>
  </si>
  <si>
    <t>电子课件、二维码、视频、教案、教学大纲、项目源文件</t>
  </si>
  <si>
    <t>978-7-111-78504-0</t>
  </si>
  <si>
    <t>http://www.cmpedu.com/books/book/5609659.htm</t>
  </si>
  <si>
    <t>电气控制与S7-1500 PLC应用技术</t>
  </si>
  <si>
    <t>68536</t>
  </si>
  <si>
    <t>李鸿儒 梁岩</t>
  </si>
  <si>
    <t>978-7-111-68536-4</t>
  </si>
  <si>
    <t>http://www.cmpedu.com/books/book/5604663.htm</t>
  </si>
  <si>
    <t>电气控制与PLC（第2版）</t>
  </si>
  <si>
    <t>56681</t>
  </si>
  <si>
    <t>熊幸明</t>
  </si>
  <si>
    <t>978-7-111-56681-6</t>
  </si>
  <si>
    <t>http://www.cmpedu.com/books/book/2063462.htm</t>
  </si>
  <si>
    <t>电气控制与PLC工程应用</t>
  </si>
  <si>
    <t>34401</t>
  </si>
  <si>
    <t>刘美俊</t>
  </si>
  <si>
    <t>电子课件、习题答案、试卷</t>
  </si>
  <si>
    <t>978-7-111-34401-8</t>
  </si>
  <si>
    <t>http://www.cmpedu.com/books/book/171378.htm</t>
  </si>
  <si>
    <t>电气控制与PLC应用</t>
  </si>
  <si>
    <t>55172</t>
  </si>
  <si>
    <t>王岷</t>
  </si>
  <si>
    <t>978-7-111-55172-0</t>
  </si>
  <si>
    <t>http://www.cmpedu.com/books/book/2055506.htm</t>
  </si>
  <si>
    <t>36785</t>
  </si>
  <si>
    <t>梅丽凤</t>
  </si>
  <si>
    <t>978-7-111-36785-7</t>
  </si>
  <si>
    <t>http://www.cmpedu.com/books/book/2064903.htm</t>
  </si>
  <si>
    <t>电气控制与PLC应用项目教程</t>
  </si>
  <si>
    <t>32611</t>
  </si>
  <si>
    <t>顾桂梅</t>
  </si>
  <si>
    <t>978-7-111-32611-3</t>
  </si>
  <si>
    <t>http://www.cmpedu.com/books/book/5519936.htm</t>
  </si>
  <si>
    <t>电气控制与三菱FX5U PLC应用技术</t>
  </si>
  <si>
    <t>72605</t>
  </si>
  <si>
    <t>徐智</t>
  </si>
  <si>
    <t>978-7-111-72605-0</t>
  </si>
  <si>
    <t>http://www.cmpedu.com/books/book/5606670.htm</t>
  </si>
  <si>
    <t>电气测试技术</t>
  </si>
  <si>
    <t>70077</t>
  </si>
  <si>
    <t>吴在军</t>
  </si>
  <si>
    <t>978-7-111-70077-7</t>
  </si>
  <si>
    <t>http://www.cmpedu.com/books/book/5605650.htm</t>
  </si>
  <si>
    <t>45159</t>
  </si>
  <si>
    <t>978-7-111-45159-4</t>
  </si>
  <si>
    <t>http://www.cmpedu.com/books/book/2025718.htm</t>
  </si>
  <si>
    <t>74451</t>
  </si>
  <si>
    <t>电气测试技术（第5版）</t>
  </si>
  <si>
    <t>李学聪 万频 林德杰</t>
  </si>
  <si>
    <t>课件、习题解答、试卷答案、指导书</t>
  </si>
  <si>
    <t>978-7-111-74451-1</t>
  </si>
  <si>
    <t>http://www.cmpedu.com/books/book/5607528.htm</t>
  </si>
  <si>
    <t>电器控制与PLC（西门子S7-300机型）（第2版）</t>
  </si>
  <si>
    <t>51963</t>
  </si>
  <si>
    <t>柳春生</t>
  </si>
  <si>
    <t>978-7-111-51963-8</t>
  </si>
  <si>
    <t>http://www.cmpedu.com/books/book/2052636.htm</t>
  </si>
  <si>
    <t>电气控制与S7-300 PLC工程应用技术</t>
  </si>
  <si>
    <t>45199</t>
  </si>
  <si>
    <t>姜建芳</t>
  </si>
  <si>
    <t>978-7-111-45199-0</t>
  </si>
  <si>
    <t>http://www.cmpedu.com/books/book/2025722.htm</t>
  </si>
  <si>
    <t>电器控制与PLC控制技术</t>
  </si>
  <si>
    <t>15642</t>
  </si>
  <si>
    <t>许缪 王淑英</t>
  </si>
  <si>
    <t>7-111-15642-0</t>
  </si>
  <si>
    <t>http://www.cmpedu.com/books/book/5603770.htm</t>
  </si>
  <si>
    <t>电气控制与可编程控制器应用技术</t>
  </si>
  <si>
    <t>64643</t>
  </si>
  <si>
    <t>黄建清 袁 琦</t>
  </si>
  <si>
    <t>978-7-111-64643-3</t>
  </si>
  <si>
    <t>http://www.cmpedu.com/books/book/5602028.htm</t>
  </si>
  <si>
    <t>工厂电气控制设备（第2版）</t>
  </si>
  <si>
    <t>04696</t>
  </si>
  <si>
    <t>赵明 许缪</t>
  </si>
  <si>
    <t>7-111-04696-X</t>
  </si>
  <si>
    <t>http://www.cmpedu.com/books/book/168759.htm</t>
  </si>
  <si>
    <t>可编程序控制器应用技术（第2版）</t>
  </si>
  <si>
    <t>55647</t>
  </si>
  <si>
    <t>李建兴</t>
  </si>
  <si>
    <t>978-7-111-55647-3</t>
  </si>
  <si>
    <t>http://www.cmpedu.com/books/book/2063107.htm</t>
  </si>
  <si>
    <t>可编程序控制器原理及应用</t>
  </si>
  <si>
    <t>32824</t>
  </si>
  <si>
    <t>吉顺平</t>
  </si>
  <si>
    <t>978-7-111-32824-7</t>
  </si>
  <si>
    <t>http://www.cmpedu.com/books/book/55127.htm</t>
  </si>
  <si>
    <t>可编程序控制器原理及应用（第2版）</t>
  </si>
  <si>
    <t>12516</t>
  </si>
  <si>
    <t>吴中俊</t>
  </si>
  <si>
    <t>7-111-12516-9</t>
  </si>
  <si>
    <t>http://www.cmpedu.com/books/book/63143.htm</t>
  </si>
  <si>
    <t>可编程序控制器原理与应用基础（第3版）</t>
  </si>
  <si>
    <t>71526</t>
  </si>
  <si>
    <t>刘凤春 王永兴 周晓丹 巴宇</t>
  </si>
  <si>
    <t>978-7-111-71526-9</t>
  </si>
  <si>
    <t>http://www.cmpedu.com/books/book/5606257.htm</t>
  </si>
  <si>
    <t>可编程序控制器技术与应用（第3版）</t>
  </si>
  <si>
    <t>58605</t>
  </si>
  <si>
    <t>刘守操</t>
  </si>
  <si>
    <t>978-7-111-58605-0</t>
  </si>
  <si>
    <t>http://www.cmpedu.com/books/book/2065424.htm</t>
  </si>
  <si>
    <t>电器与可编程控制器应用技术（第5版）</t>
  </si>
  <si>
    <t>67238</t>
  </si>
  <si>
    <t>高军礼 邓则名 谢光汉 张慧 徐荣华</t>
  </si>
  <si>
    <t>978-7-111-67238-8</t>
  </si>
  <si>
    <t>http://www.cmpedu.com/books/book/5604224.htm</t>
  </si>
  <si>
    <t>可编程序控制器实用技术（第3版）</t>
  </si>
  <si>
    <t>61439</t>
  </si>
  <si>
    <t>程志华</t>
  </si>
  <si>
    <t>978-7-111-61439-5</t>
  </si>
  <si>
    <t>http://www.cmpedu.com/books/book/5585151.htm</t>
  </si>
  <si>
    <t>74490</t>
  </si>
  <si>
    <t>欧姆龙PLC编程及应用教程（CP1H系列）</t>
  </si>
  <si>
    <t>霍罡</t>
  </si>
  <si>
    <t>电子课件、二维码、视频、例程、试卷、用户手册</t>
  </si>
  <si>
    <t>978-7-111-74490-0</t>
  </si>
  <si>
    <t>http://www.cmpedu.com/books/book/5608125.htm</t>
  </si>
  <si>
    <t>79129</t>
  </si>
  <si>
    <t>欧姆龙机器自动化控制器（MAC）应用技术</t>
  </si>
  <si>
    <t>徐世许 王伟 周忠凯 李蕊</t>
  </si>
  <si>
    <t>PPT课件、视频教程及应用例程</t>
  </si>
  <si>
    <t>978-7-111-79129-4</t>
  </si>
  <si>
    <t>http://www.cmpedu.com/books/book/5609848.htm</t>
  </si>
  <si>
    <t>三菱FX系列PLC基础及应用</t>
  </si>
  <si>
    <t>31141</t>
  </si>
  <si>
    <t>韩晓新</t>
  </si>
  <si>
    <t>978-7-111-31141-6</t>
  </si>
  <si>
    <t>http://www.cmpedu.com/books/book/64502.htm</t>
  </si>
  <si>
    <t>三菱FX系列PLC原理及应用（含仿真与实训）</t>
  </si>
  <si>
    <t>71414</t>
  </si>
  <si>
    <t>电子课件、 微课视频、代码</t>
  </si>
  <si>
    <t>978-7-111-71414-9</t>
  </si>
  <si>
    <t>http://www.cmpedu.com/books/book/5606175.htm</t>
  </si>
  <si>
    <t>FX系列PLC应用教程</t>
  </si>
  <si>
    <t>61462</t>
  </si>
  <si>
    <t>赵全利</t>
  </si>
  <si>
    <t>978-7-111-61462-3</t>
  </si>
  <si>
    <t>http://www.cmpedu.com/books/book/5543412.htm</t>
  </si>
  <si>
    <t>FX系列PLC编程及应用（第3版）</t>
  </si>
  <si>
    <t>65042</t>
  </si>
  <si>
    <t>廖常初</t>
  </si>
  <si>
    <t>本书特色：
★本书是畅销书作家、PLC专家廖常初教授的一部经典教材的第3版。
★第3版教材根据三菱FX系列PLC硬件和软件的最新发展，做了较大的改动。用FX系列的第三代产品FX3替代了老产品，全面介绍了FX3系列的硬件、通信功能和新增的指令。还介绍了GX Works2新一代编程软件以及应用指令的学习方法。
★配套资源：电子课件、编程软件、30多个视频教程、20多本中文用户手册和50多个例程。</t>
  </si>
  <si>
    <t>978-7-111-65042-3</t>
  </si>
  <si>
    <t>http://www.cmpedu.com/books/book/5602023.htm</t>
  </si>
  <si>
    <t>PLC基础及应用教程（三菱FX2N系列）（第2版）</t>
  </si>
  <si>
    <t>72506</t>
  </si>
  <si>
    <t>赵全利 秦春斌</t>
  </si>
  <si>
    <t>部分习题参考答案、教学课件、应用示例程序源文件以及编程软件操作等</t>
  </si>
  <si>
    <t>978-7-111-72506-0</t>
  </si>
  <si>
    <t>http://www.cmpedu.com/books/book/5606677.htm</t>
  </si>
  <si>
    <t>PLC编程控制实战</t>
  </si>
  <si>
    <t>76575</t>
  </si>
  <si>
    <t>黄辉宇 杨洋</t>
  </si>
  <si>
    <t>978-7-111-76575-2</t>
  </si>
  <si>
    <t>http://www.cmpedu.com/books/book/5608696.htm</t>
  </si>
  <si>
    <t>PLC编程及应用（第5版）</t>
  </si>
  <si>
    <t>62675</t>
  </si>
  <si>
    <t>本书特色：
★畅销书作者、著名PLC专家重庆大学廖常初教授作品。
★本书是普通高等教育“十一五”规划教材。根据新版编程软件和新的技术资料，作了全面的修订。
★本书配套资源丰富：电子课件、编程软件、指令库、触摸屏组态软件、PLC串口通信调试软件、S7-200和相关产品的用户手册和产品样本、30多个视频教程和50多个例程。
★中国书刊发行业协会年度全行业优 秀品种，西门子公司重点推荐图书。中华工控网和中国工控网联袂推荐。</t>
  </si>
  <si>
    <t>978-7-111-62675-6</t>
  </si>
  <si>
    <t>http://www.cmpedu.com/books/book/5600477.htm</t>
  </si>
  <si>
    <t>77455</t>
  </si>
  <si>
    <t>PLC原理及工程应用（第2版）</t>
  </si>
  <si>
    <t>黄彬 孙同景</t>
  </si>
  <si>
    <t>PPT课件、微课视频、教学大纲、习题答案、试卷及答案</t>
  </si>
  <si>
    <t>978-7-111-77455-6</t>
  </si>
  <si>
    <t>http://www.cmpedu.com/books/book/5609046.htm</t>
  </si>
  <si>
    <t>77825</t>
  </si>
  <si>
    <t>PLC电气控制技术  （第4版）</t>
  </si>
  <si>
    <t>漆汉宏</t>
  </si>
  <si>
    <t>978-7-111-77825-7</t>
  </si>
  <si>
    <t>http://www.cmpedu.com/books/book/5609808.htm</t>
  </si>
  <si>
    <t>S7-200 PLC编程及应用（第3版）</t>
  </si>
  <si>
    <t>62565</t>
  </si>
  <si>
    <t>978-7-111-62565-0</t>
  </si>
  <si>
    <t>http://www.cmpedu.com/books/book/5600267.htm</t>
  </si>
  <si>
    <t>S7-200SMARTPLC编程及应用（第4版）</t>
  </si>
  <si>
    <t>71651</t>
  </si>
  <si>
    <t>电子课件和习题答案</t>
  </si>
  <si>
    <t>本书特色：
★ 畅销书作者、PLC专家重庆大学廖常初教授作品。
★配套资源西门子公司官方授权，包含有S7-200 SMART的编程软件、有关产品的用户手册和样本、90多个例程和89个视频教程。
★第4版采用双色印刷，根据S7-200 SMART V2.6版的固件和V2.6版的编程软件进行改写，增加了对PROFINET网络通信、Modbus TCP通信和Web服务器的详细介绍。新增了S7-200 SMART与S7-1200多种方式通信的例程和视频教程。精简了对很少使用的指令和自由端口模式通信的介绍。增加了40多个视频教程、30多个例程和5个实验指导书。</t>
  </si>
  <si>
    <t>978-7-111-71651-8</t>
  </si>
  <si>
    <t>http://www.cmpedu.com/books/book/5606269.htm</t>
  </si>
  <si>
    <t>S7-200 PLC电气控制与组态设计</t>
  </si>
  <si>
    <t>61540</t>
  </si>
  <si>
    <t>周美兰</t>
  </si>
  <si>
    <t>978-7-111-61540-8</t>
  </si>
  <si>
    <t>http://www.cmpedu.com/books/book/5585142.htm</t>
  </si>
  <si>
    <t>S7-200系列PLC应用教程（第2版）</t>
  </si>
  <si>
    <t>64697</t>
  </si>
  <si>
    <t>978-7-111-64697-6</t>
  </si>
  <si>
    <t>http://www.cmpedu.com/books/book/5601794.htm</t>
  </si>
  <si>
    <t>西门子S7-200 SMART PLC原理及应用教程</t>
  </si>
  <si>
    <t>64839</t>
  </si>
  <si>
    <t>王卓君</t>
  </si>
  <si>
    <t>978-7-111-64839-0</t>
  </si>
  <si>
    <t>http://www.cmpedu.com/books/book/5601970.htm</t>
  </si>
  <si>
    <t>西门子PLC编程及应用</t>
  </si>
  <si>
    <t>34410</t>
  </si>
  <si>
    <t>978-7-111-34410-0</t>
  </si>
  <si>
    <t>http://www.cmpedu.com/books/book/169140.htm</t>
  </si>
  <si>
    <t>西门子PLC应用与设计教程</t>
  </si>
  <si>
    <t>32979</t>
  </si>
  <si>
    <t>978-7-111-32979-4</t>
  </si>
  <si>
    <t>http://www.cmpedu.com/books/book/55368.htm</t>
  </si>
  <si>
    <t>西门子S7-1200 PLC编程与应用（第2版）</t>
  </si>
  <si>
    <t>65277</t>
  </si>
  <si>
    <t>刘华波 马艳 何文雪 吴贺荣 编著</t>
  </si>
  <si>
    <t>PPT课件、电子教案、习题解答、教学大纲，试卷、答案</t>
  </si>
  <si>
    <t>978-7-111-65277-9</t>
  </si>
  <si>
    <t>http://www.cmpedu.com/books/book/5602502.htm</t>
  </si>
  <si>
    <t>西门子S7-1500 PLC技术及应用</t>
  </si>
  <si>
    <t>76324</t>
  </si>
  <si>
    <t>陈建明</t>
  </si>
  <si>
    <t>博图V16安装截图、系统手册、资料、电子课件、PROFINET资料、KEPServer-V6数据采集软件</t>
  </si>
  <si>
    <t>978-7-111-76324-6</t>
  </si>
  <si>
    <t>http://www.cmpedu.com/books/book/5608644.htm</t>
  </si>
  <si>
    <t>S7-300/400 PLC应用教程（第3版）</t>
  </si>
  <si>
    <t>54209</t>
  </si>
  <si>
    <t>978-7-111-54209-4</t>
  </si>
  <si>
    <t>http://www.cmpedu.com/books/book/2066540.htm</t>
  </si>
  <si>
    <t>西门子S7-300PLC应用教程</t>
  </si>
  <si>
    <t>20816</t>
  </si>
  <si>
    <t>胡健</t>
  </si>
  <si>
    <t>978-7-111-20816-7</t>
  </si>
  <si>
    <t>http://www.cmpedu.com/books/book/57856.htm</t>
  </si>
  <si>
    <t>工厂电气与PLC控制技术（第5版）</t>
  </si>
  <si>
    <t>55179</t>
  </si>
  <si>
    <t>张振国</t>
  </si>
  <si>
    <t>978-7-111-55179-9</t>
  </si>
  <si>
    <t>http://www.cmpedu.com/books/book/2055501.htm</t>
  </si>
  <si>
    <t>机床电气控制技术（第6版）</t>
  </si>
  <si>
    <t>64208</t>
  </si>
  <si>
    <t>王振臣 李海滨</t>
  </si>
  <si>
    <t>978-7-111-64208-4</t>
  </si>
  <si>
    <t>http://www.cmpedu.com/books/book/5601976.htm</t>
  </si>
  <si>
    <t>台达变频器技术及应用</t>
  </si>
  <si>
    <t>68584</t>
  </si>
  <si>
    <t>陈松 程光明</t>
  </si>
  <si>
    <t>电子课件、用户手册、项目文件</t>
  </si>
  <si>
    <t>978-7-111-68584-5</t>
  </si>
  <si>
    <t>http://www.cmpedu.com/books/book/5604624.htm</t>
  </si>
  <si>
    <t>本科教材&gt;工学门类&gt;电气类&gt;单片机技术与嵌入式系统</t>
  </si>
  <si>
    <t>AT89S51单片机原理及应用技术</t>
  </si>
  <si>
    <t>50124</t>
  </si>
  <si>
    <t>王全</t>
  </si>
  <si>
    <t>978-7-111-50124-4</t>
  </si>
  <si>
    <t>http://www.cmpedu.com/books/book/2047104.htm</t>
  </si>
  <si>
    <t>CC2530单片机原理及应用</t>
  </si>
  <si>
    <t>68262</t>
  </si>
  <si>
    <t>王海珍 廉佐政</t>
  </si>
  <si>
    <t>电子课件、视频、习题</t>
  </si>
  <si>
    <t>978-7-111-68262-2</t>
  </si>
  <si>
    <t>http://www.cmpedu.com/books/book/5604522.htm</t>
  </si>
  <si>
    <t>MSP430单片机原理与应用</t>
  </si>
  <si>
    <t>72444</t>
  </si>
  <si>
    <t>倪雪</t>
  </si>
  <si>
    <t>仿真实例等</t>
  </si>
  <si>
    <t>978-7-111-72444-5</t>
  </si>
  <si>
    <t>http://www.cmpedu.com/books/book/5606643.htm</t>
  </si>
  <si>
    <t>74623</t>
  </si>
  <si>
    <t>基于ARM的单片机应用及实践——GD32案例式教学（第2版）</t>
  </si>
  <si>
    <t>武奇生 刘维宇</t>
  </si>
  <si>
    <t>电子课件、习题答案、实验和实践环节视频</t>
  </si>
  <si>
    <t>978-7-111-74623-2</t>
  </si>
  <si>
    <t>http://www.cmpedu.com/books/book/5607738.htm</t>
  </si>
  <si>
    <t>78673</t>
  </si>
  <si>
    <t>嵌入式实时操作系统RT-Thread原理与应用</t>
  </si>
  <si>
    <t>电子课件、教学大纲、习题答案、电路文件、程序代码、官方手册</t>
  </si>
  <si>
    <t>978-7-111-78673-3</t>
  </si>
  <si>
    <t>http://www.cmpedu.com/books/book/5609597.htm</t>
  </si>
  <si>
    <t>73300</t>
  </si>
  <si>
    <t>嵌入式系统原理及应用——基于STM32和RT-Thread</t>
  </si>
  <si>
    <t>胡永涛</t>
  </si>
  <si>
    <t>电子课件、大纲、习题答案、代码</t>
  </si>
  <si>
    <t>978-7-111-73300-3</t>
  </si>
  <si>
    <t>http://www.cmpedu.com/books/book/5606992.htm</t>
  </si>
  <si>
    <t>77950</t>
  </si>
  <si>
    <t>嵌入式系统原理与开发——基于STM32CubeIDE和RT-Thread</t>
  </si>
  <si>
    <t>电子课件、教学大纲、习题答案及试卷（含答案）、程序代码</t>
  </si>
  <si>
    <t>978-7-111-77950-6</t>
  </si>
  <si>
    <t>http://www.cmpedu.com/books/book/5609250.htm</t>
  </si>
  <si>
    <t>76368</t>
  </si>
  <si>
    <t>基于STM32的嵌入式单片机简明教程</t>
  </si>
  <si>
    <t>戴福全</t>
  </si>
  <si>
    <t>电子课件、教案、教学大纲、习题解答</t>
  </si>
  <si>
    <t>978-7-111-76368-0</t>
  </si>
  <si>
    <t>http://www.cmpedu.com/books/book/5608667.htm</t>
  </si>
  <si>
    <t>基于STM32的嵌入式系统原理与设计</t>
  </si>
  <si>
    <t>44416</t>
  </si>
  <si>
    <t>卢有亮</t>
  </si>
  <si>
    <t>978-7-111-44416-9</t>
  </si>
  <si>
    <t>http://www.cmpedu.com/books/book/2063241.htm</t>
  </si>
  <si>
    <t>78642</t>
  </si>
  <si>
    <t>基于STM32的嵌入式系统原理与应用</t>
  </si>
  <si>
    <t>张兰  李莉</t>
  </si>
  <si>
    <t>电子课件、教学大纲、源代码和习题答案等教学资源</t>
  </si>
  <si>
    <t>978-7-111-78642-9</t>
  </si>
  <si>
    <t>http://www.cmpedu.com/books/book/5609918.htm</t>
  </si>
  <si>
    <t>73669</t>
  </si>
  <si>
    <t>基于STM32Cube的嵌入式系统应用</t>
  </si>
  <si>
    <t>程序代码、电子课件、教学大纲、习题答案、试卷及答案等</t>
  </si>
  <si>
    <t>978-7-111-73669-1</t>
  </si>
  <si>
    <t>http://www.cmpedu.com/books/book/5607304.htm</t>
  </si>
  <si>
    <t>基于STM32的单片机与接口技术</t>
  </si>
  <si>
    <t>71870</t>
  </si>
  <si>
    <t>丁德红</t>
  </si>
  <si>
    <t>配套在百度网盘</t>
  </si>
  <si>
    <t>978-7-111-71870-3</t>
  </si>
  <si>
    <t>http://www.cmpedu.com/books/book/5606294.htm</t>
  </si>
  <si>
    <t>STM32系列单片机原理及应用——C语言案例教程</t>
  </si>
  <si>
    <t>68701</t>
  </si>
  <si>
    <t>海涛</t>
  </si>
  <si>
    <t>978-7-111-68701-6</t>
  </si>
  <si>
    <t>http://www.cmpedu.com/books/book/5605075.htm</t>
  </si>
  <si>
    <t>STM32嵌入式系统设计与应用</t>
  </si>
  <si>
    <t>72886</t>
  </si>
  <si>
    <t>978-7-111-72886-3</t>
  </si>
  <si>
    <t>http://www.cmpedu.com/books/book/5606740.htm</t>
  </si>
  <si>
    <t>75197</t>
  </si>
  <si>
    <t>STM32嵌入式单片机原理与应用</t>
  </si>
  <si>
    <t>电子课件、大纲、习题答案、试卷答案、程序代码、电路图文件</t>
  </si>
  <si>
    <t>978-7-111-75197-7</t>
  </si>
  <si>
    <t>http://www.cmpedu.com/books/book/5607781.htm</t>
  </si>
  <si>
    <t>78262</t>
  </si>
  <si>
    <t>STM32CubeIDE嵌入式开发教程</t>
  </si>
  <si>
    <t>高延增</t>
  </si>
  <si>
    <t>电子课件、教学大纲、教学视频和源代码</t>
  </si>
  <si>
    <t>978-7-111-78262-9</t>
  </si>
  <si>
    <t>http://www.cmpedu.com/books/book/5609971.htm</t>
  </si>
  <si>
    <t>嵌入式单片机STM32原理及应用</t>
  </si>
  <si>
    <t>63352</t>
  </si>
  <si>
    <t>张淑清 胡永涛 张立国 等编著</t>
  </si>
  <si>
    <t>本书特色：
★“十三五”国家重点出版物出版规划项目
★介绍的 STM32F103 RBT6 机型基于 32 位的 ARM Cortex - M3 内核｡
★使用正点原子 Mini STM32 开发板 STM32F103 开发的实例均进行了调试｡
★实例均给出了单结构文件和结构化编程方法的两种工程文件，并提供源码｡
★结合编者多年将理论实践一体化的教学经验，并配有电子课件。</t>
  </si>
  <si>
    <t>978-7-111-63352-5</t>
  </si>
  <si>
    <t>http://www.cmpedu.com/books/book/5600864.htm</t>
  </si>
  <si>
    <t>78872</t>
  </si>
  <si>
    <t>嵌入式系统设计与开发——基于STM32L431、HAL库和FreeRTOS</t>
  </si>
  <si>
    <t>吴櫂耀 魏杨 严立甫</t>
  </si>
  <si>
    <t>嵌入式开发板、电子课件、程序源代码</t>
  </si>
  <si>
    <t>978-7-111-78872-0</t>
  </si>
  <si>
    <t>http://www.cmpedu.com/books/book/5609740.htm</t>
  </si>
  <si>
    <t>嵌入式系统开发基础教程——基于STM32F103系列</t>
  </si>
  <si>
    <t>67346</t>
  </si>
  <si>
    <t>高延增 龚雄文 林祥果</t>
  </si>
  <si>
    <t>电子课件、课程教学大纲、课程实施方案、电子教案、章节源代码</t>
  </si>
  <si>
    <t>本书特色：
★深入浅出，从零基础入门嵌入式开发。
★所有的工程案例都使用Keil MDK开发，在Proteus上仿真测试通过。
★每个基础模块都配备了应用案例，案例都按实际嵌入式系统开发项目进行了架构设计。
★配有：授课电子课件、各章节应用案例源代码、教案大纲等。</t>
  </si>
  <si>
    <t>978-7-111-67346-0</t>
  </si>
  <si>
    <t>http://www.cmpedu.com/books/book/5604216.htm</t>
  </si>
  <si>
    <t>76110</t>
  </si>
  <si>
    <t>嵌入式系统原理与应用-基于Cortex-A53微处理器</t>
  </si>
  <si>
    <t>郑洪庆 程蔚 陈冬冬</t>
  </si>
  <si>
    <t>电子课件、习题解答、教案大纲、教学参考、其他资源</t>
  </si>
  <si>
    <t>978-7-111-76110-5</t>
  </si>
  <si>
    <t>http://www.cmpedu.com/books/book/5608522.htm</t>
  </si>
  <si>
    <t>嵌入式Linux系统开发与应用</t>
  </si>
  <si>
    <t>33198</t>
  </si>
  <si>
    <t>康维新</t>
  </si>
  <si>
    <t>978-7-111-33198-8</t>
  </si>
  <si>
    <t>http://www.cmpedu.com/books/book/168461.htm</t>
  </si>
  <si>
    <t>74361</t>
  </si>
  <si>
    <t>嵌入式系统原理与应用（第3版）</t>
  </si>
  <si>
    <t>魏权利 李丽萍 林粤伟</t>
  </si>
  <si>
    <t>电子课件、实验程序、实验指导书</t>
  </si>
  <si>
    <t>978-7-111-74361-3</t>
  </si>
  <si>
    <t>http://www.cmpedu.com/books/book/5607666.htm</t>
  </si>
  <si>
    <t>嵌入式系统基础教程（第2版）</t>
  </si>
  <si>
    <t>47998</t>
  </si>
  <si>
    <t>俞建新 王健 宋健建</t>
  </si>
  <si>
    <t>978-7-111-47998-7</t>
  </si>
  <si>
    <t>http://www.cmpedu.com/books/book/2041746.htm</t>
  </si>
  <si>
    <t>78349</t>
  </si>
  <si>
    <t>RISC-V 嵌入式系统设计</t>
  </si>
  <si>
    <t>凌明 张志鹏 杨勇</t>
  </si>
  <si>
    <t>电子课件、教学大纲、习题答案、程序代码</t>
  </si>
  <si>
    <t>978-7-111-78349-7</t>
  </si>
  <si>
    <t>http://www.cmpedu.com/books/book/5609471.htm</t>
  </si>
  <si>
    <t>78560</t>
  </si>
  <si>
    <t>基于RISC-V架构的OpenHarmony应用开发与实践</t>
  </si>
  <si>
    <t>王剑 孙庆生 于大伍 蒋学刚</t>
  </si>
  <si>
    <t>电子课件、微课视频、大纲、教案、源代码、习题答案、模拟试卷、实验指导书</t>
  </si>
  <si>
    <t>978-7-111-78560-6</t>
  </si>
  <si>
    <t>http://www.cmpedu.com/books/book/5609510.htm</t>
  </si>
  <si>
    <t>智能嵌入式系统设计</t>
  </si>
  <si>
    <t>72657</t>
  </si>
  <si>
    <t>陈仪香 陈彦辉 编著</t>
  </si>
  <si>
    <t>978-7-111-72657-9</t>
  </si>
  <si>
    <t>http://www.cmpedu.com/books/book/5606772.htm</t>
  </si>
  <si>
    <t>嵌入式系统设计</t>
  </si>
  <si>
    <t>42795</t>
  </si>
  <si>
    <t>李秀娟</t>
  </si>
  <si>
    <t>978-7-111-42795-7</t>
  </si>
  <si>
    <t>http://www.cmpedu.com/books/book/2021985.htm</t>
  </si>
  <si>
    <t>60943</t>
  </si>
  <si>
    <t>张永辉</t>
  </si>
  <si>
    <t>978-7-111-60943-8</t>
  </si>
  <si>
    <t>http://www.cmpedu.com/books/book/5543857.htm</t>
  </si>
  <si>
    <t>嵌入式系统原理与设计</t>
  </si>
  <si>
    <t>28800</t>
  </si>
  <si>
    <t>蒋建春</t>
  </si>
  <si>
    <t>978-7-111-28800-8</t>
  </si>
  <si>
    <t>http://www.cmpedu.com/books/book/60653.htm</t>
  </si>
  <si>
    <t>单片机嵌入式系统原理及应用（第2版）</t>
  </si>
  <si>
    <t>62542</t>
  </si>
  <si>
    <t>王博 贾好来</t>
  </si>
  <si>
    <t>978-7-111-62542-1</t>
  </si>
  <si>
    <t>http://www.cmpedu.com/books/book/5600360.htm</t>
  </si>
  <si>
    <t>78760</t>
  </si>
  <si>
    <t>单片机技术及应用：基于案例式教学方法</t>
  </si>
  <si>
    <t>苗磊  等</t>
  </si>
  <si>
    <t>课件、教学大纲、微课视频、模拟试题及答案</t>
  </si>
  <si>
    <t>978-7-111-78760-0</t>
  </si>
  <si>
    <t>http://www.cmpedu.com/books/book/5609892.htm</t>
  </si>
  <si>
    <t>72337</t>
  </si>
  <si>
    <t>单片机原理与应用（C51编程+Proteus仿真）</t>
  </si>
  <si>
    <t>刘霞 李文 王忠东</t>
  </si>
  <si>
    <t>978-7-111-72337-0</t>
  </si>
  <si>
    <t>http://www.cmpedu.com/books/book/5607068.htm</t>
  </si>
  <si>
    <t>单片机原理----C51编程及Proteus仿真</t>
  </si>
  <si>
    <t>70283</t>
  </si>
  <si>
    <t>金宁治</t>
  </si>
  <si>
    <t>电子课件、课后习题答案、Proteus仿真模型、C51源代码等</t>
  </si>
  <si>
    <t>978-7-111-70283-2</t>
  </si>
  <si>
    <t>http://www.cmpedu.com/books/book/5605679.htm</t>
  </si>
  <si>
    <t>单片机原理与应用：基于Proteus虚拟仿真技术（第3版）</t>
  </si>
  <si>
    <t>69672</t>
  </si>
  <si>
    <t>徐阳 徐爱钧 编著</t>
  </si>
  <si>
    <t>电子课件、教学视频、二维码、电子教案、习题答案</t>
  </si>
  <si>
    <t>978-7-111-69672-8</t>
  </si>
  <si>
    <t>http://www.cmpedu.com/books/book/5605191.htm</t>
  </si>
  <si>
    <t>73666</t>
  </si>
  <si>
    <r>
      <rPr>
        <sz val="11"/>
        <color rgb="FF000000"/>
        <rFont val="宋体"/>
        <charset val="134"/>
      </rPr>
      <t>单片机原理与应用</t>
    </r>
    <r>
      <rPr>
        <sz val="11"/>
        <color rgb="FF000000"/>
        <rFont val="宋体"/>
        <charset val="0"/>
      </rPr>
      <t>——</t>
    </r>
    <r>
      <rPr>
        <sz val="11"/>
        <color rgb="FF000000"/>
        <rFont val="宋体"/>
        <charset val="134"/>
      </rPr>
      <t>基于</t>
    </r>
    <r>
      <rPr>
        <sz val="11"/>
        <color rgb="FF000000"/>
        <rFont val="宋体"/>
        <charset val="0"/>
      </rPr>
      <t>AT89S51+Proteus</t>
    </r>
    <r>
      <rPr>
        <sz val="11"/>
        <color rgb="FF000000"/>
        <rFont val="宋体"/>
        <charset val="134"/>
      </rPr>
      <t>仿真（第</t>
    </r>
    <r>
      <rPr>
        <sz val="11"/>
        <color rgb="FF000000"/>
        <rFont val="宋体"/>
        <charset val="0"/>
      </rPr>
      <t>2</t>
    </r>
    <r>
      <rPr>
        <sz val="11"/>
        <color rgb="FF000000"/>
        <rFont val="宋体"/>
        <charset val="134"/>
      </rPr>
      <t>版）</t>
    </r>
  </si>
  <si>
    <t>胡凤忠 高金定 廖亦凡</t>
  </si>
  <si>
    <t>电子课件、二维码、习题答案、大纲</t>
  </si>
  <si>
    <t>978-7-111-73666-0</t>
  </si>
  <si>
    <t>http://www.cmpedu.com/books/book/5607224.htm</t>
  </si>
  <si>
    <t>单片机原理与应用——基于Keil+Proteus</t>
  </si>
  <si>
    <t>70190</t>
  </si>
  <si>
    <t>陈志英 徐敏</t>
  </si>
  <si>
    <t>电子课件、习题答案、代码</t>
  </si>
  <si>
    <t>978-7-111-70190-3</t>
  </si>
  <si>
    <t>http://www.cmpedu.com/books/book/5605490.htm</t>
  </si>
  <si>
    <t>单片机原理及应用——基于C51+Proteus任务式驱动教程</t>
  </si>
  <si>
    <t>71095</t>
  </si>
  <si>
    <t>宋志强  陈逸菲</t>
  </si>
  <si>
    <t>电子教案、教学大纲、习题参考答案</t>
  </si>
  <si>
    <t>978-7-111-71095-0</t>
  </si>
  <si>
    <t>http://www.cmpedu.com/books/book/5605843.htm</t>
  </si>
  <si>
    <t>单片机原理及应用</t>
  </si>
  <si>
    <t>74366</t>
  </si>
  <si>
    <t>丁坤</t>
  </si>
  <si>
    <t>978-7-111-74366-8</t>
  </si>
  <si>
    <t>http://www.cmpedu.com/books/book/5607478.htm</t>
  </si>
  <si>
    <t>54515</t>
  </si>
  <si>
    <t>蔡启仲</t>
  </si>
  <si>
    <t>978-7-111-54515-6</t>
  </si>
  <si>
    <t>http://www.cmpedu.com/books/book/2054312.htm</t>
  </si>
  <si>
    <t>74359</t>
  </si>
  <si>
    <t>单片机原理及应用（第2版）</t>
  </si>
  <si>
    <t>张仁彦 高正中 黄鹤松</t>
  </si>
  <si>
    <t>教学PPT、教学大纲、习题答案、试卷、微课视频</t>
  </si>
  <si>
    <t>978-7-111-74359-0</t>
  </si>
  <si>
    <t>http://www.cmpedu.com/books/book/5607742.htm</t>
  </si>
  <si>
    <t>单片机原理及应用--基于Keil C与Proteus</t>
  </si>
  <si>
    <t>52535</t>
  </si>
  <si>
    <t>荆珂</t>
  </si>
  <si>
    <t>978-7-111-52535-6</t>
  </si>
  <si>
    <t>http://www.cmpedu.com/books/book/2052043.htm</t>
  </si>
  <si>
    <t>单片机原理及设计应用</t>
  </si>
  <si>
    <t>50860</t>
  </si>
  <si>
    <t>魏庆涛</t>
  </si>
  <si>
    <t>978-7-111-50860-1</t>
  </si>
  <si>
    <t>http://www.cmpedu.com/books/book/2049322.htm</t>
  </si>
  <si>
    <t>74493</t>
  </si>
  <si>
    <t>单片机应用技术项目式教程——基于C51+Proteus仿真</t>
  </si>
  <si>
    <t>刘志君 姚颖</t>
  </si>
  <si>
    <t>电子课件、二维码、视频、教案、大纲、习题答案、程序源代码</t>
  </si>
  <si>
    <t>978-7-111-74493-1</t>
  </si>
  <si>
    <t>http://www.cmpedu.com/books/book/5607617.htm</t>
  </si>
  <si>
    <t>单片机原理及接口技术</t>
  </si>
  <si>
    <t>75422</t>
  </si>
  <si>
    <t>祝超群</t>
  </si>
  <si>
    <t>978-7-111-75422-0</t>
  </si>
  <si>
    <t>http://www.cmpedu.com/books/book/5608273.htm</t>
  </si>
  <si>
    <t>61284</t>
  </si>
  <si>
    <t>范力旻</t>
  </si>
  <si>
    <t>978-7-111-61284-1</t>
  </si>
  <si>
    <t>http://www.cmpedu.com/books/book/5585078.htm</t>
  </si>
  <si>
    <t>单片机技术及工程实践</t>
  </si>
  <si>
    <t>28795</t>
  </si>
  <si>
    <t>林土胜 编著</t>
  </si>
  <si>
    <t>978-7-111-28795-7</t>
  </si>
  <si>
    <t>http://www.cmpedu.com/books/book/60669.htm</t>
  </si>
  <si>
    <t>单片机原理及应用设计</t>
  </si>
  <si>
    <t>76817</t>
  </si>
  <si>
    <t>王丽君 王欣欣</t>
  </si>
  <si>
    <t>课件PPT、习题答案</t>
  </si>
  <si>
    <t>978-7-111-76817-3</t>
  </si>
  <si>
    <t>http://www.cmpedu.com/books/book/5608908.htm</t>
  </si>
  <si>
    <t>单片机原理及应用——基于C51+Proteus仿真</t>
  </si>
  <si>
    <t>65645</t>
  </si>
  <si>
    <t>辽宁省职业教育“十四五”首批规划教材</t>
  </si>
  <si>
    <t>978-7-111-65645-6</t>
  </si>
  <si>
    <t>http://www.cmpedu.com/books/book/5602224.htm</t>
  </si>
  <si>
    <t>62546</t>
  </si>
  <si>
    <t>范立南 李荃高 武刚 等 编著</t>
  </si>
  <si>
    <t>978-7-111-62546-9</t>
  </si>
  <si>
    <t>http://www.cmpedu.com/books/book/5600315.htm</t>
  </si>
  <si>
    <t>67137</t>
  </si>
  <si>
    <t>陈桂友 吴皓</t>
  </si>
  <si>
    <t>教学PPT、电子教案、课程教学大纲、试卷答案评分标准、习题参考答案</t>
  </si>
  <si>
    <t>978-7-111-67137-4</t>
  </si>
  <si>
    <t>http://www.cmpedu.com/books/book/5604089.htm</t>
  </si>
  <si>
    <t>单片机原理及应用技术（基于Keil C与Proteus）</t>
  </si>
  <si>
    <t>56638</t>
  </si>
  <si>
    <t>赵全利 忽晓伟</t>
  </si>
  <si>
    <t>978-7-111-56638-0</t>
  </si>
  <si>
    <t>http://www.cmpedu.com/books/book/2063060.htm</t>
  </si>
  <si>
    <t>单片机原理及应用教程（第4版）</t>
  </si>
  <si>
    <t>65450</t>
  </si>
  <si>
    <t>978-7-111-65450-6</t>
  </si>
  <si>
    <t>http://www.cmpedu.com/books/book/5602217.htm</t>
  </si>
  <si>
    <t>74391</t>
  </si>
  <si>
    <t>单片机原理及应用（第3版）</t>
  </si>
  <si>
    <t>张兰红 邹华</t>
  </si>
  <si>
    <t>电子课件、二维码、大纲、习题答案、试卷参考答案</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</si>
  <si>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江苏省高等学校重点教材</t>
    </r>
    <r>
      <rPr>
        <sz val="11"/>
        <color rgb="FF000000"/>
        <rFont val="宋体"/>
        <charset val="0"/>
      </rPr>
      <t>\</t>
    </r>
    <r>
      <rPr>
        <sz val="11"/>
        <color rgb="FF000000"/>
        <rFont val="宋体"/>
        <charset val="134"/>
      </rPr>
      <t>新形态教材</t>
    </r>
  </si>
  <si>
    <t>978-7-111-74391-0</t>
  </si>
  <si>
    <t>http://www.cmpedu.com/books/book/5607546.htm</t>
  </si>
  <si>
    <t>74921</t>
  </si>
  <si>
    <t>单片机课程设计仿真与实践指导（第2版）</t>
  </si>
  <si>
    <t>张兰红  陆广平 仓思雨</t>
  </si>
  <si>
    <t>电子课件、二维码、仿真模型、源程序工程文件、电路原理图、视频</t>
  </si>
  <si>
    <t>978-7-111-74921-9</t>
  </si>
  <si>
    <t>http://www.cmpedu.com/books/book/5607559.htm</t>
  </si>
  <si>
    <t>63953</t>
  </si>
  <si>
    <t>徐泳龙 倪骁骅 丁坤</t>
  </si>
  <si>
    <t>978-7-111-63953-4</t>
  </si>
  <si>
    <t>http://www.cmpedu.com/books/book/5601977.htm</t>
  </si>
  <si>
    <t>单片机原理与应用（第3版）</t>
  </si>
  <si>
    <t>63062</t>
  </si>
  <si>
    <t>霍孟友</t>
  </si>
  <si>
    <t>978-7-111-63062-3</t>
  </si>
  <si>
    <t>http://www.cmpedu.com/books/book/5601157.htm</t>
  </si>
  <si>
    <t>单片机原理与应用（第4版）</t>
  </si>
  <si>
    <t>71164</t>
  </si>
  <si>
    <t>赵德安 孙月平</t>
  </si>
  <si>
    <t>978-7-111-71164-3</t>
  </si>
  <si>
    <t>http://www.cmpedu.com/books/book/5605916.htm</t>
  </si>
  <si>
    <t>单片机原理及应用系统设计--基于STC可仿真的IAP15W4K58S4系列</t>
  </si>
  <si>
    <t>56415</t>
  </si>
  <si>
    <t>田会峰 张宝芳 赵丽</t>
  </si>
  <si>
    <t>978-7-111-56415-7</t>
  </si>
  <si>
    <t>http://www.cmpedu.com/books/book/2062760.htm</t>
  </si>
  <si>
    <t>单片机原理及应用系统设计</t>
  </si>
  <si>
    <t>64449</t>
  </si>
  <si>
    <t>胡景春</t>
  </si>
  <si>
    <t>978-7-111-64449-1</t>
  </si>
  <si>
    <t>http://www.cmpedu.com/books/book/5601320.htm</t>
  </si>
  <si>
    <t>单片机原理与工程应用设计开发教程</t>
  </si>
  <si>
    <t>71885</t>
  </si>
  <si>
    <t>“十四五”江苏省高等学校重点教材</t>
  </si>
  <si>
    <t>978-7-111-71885-7</t>
  </si>
  <si>
    <t>http://www.cmpedu.com/books/book/5606253.htm</t>
  </si>
  <si>
    <t>单片机原理与C51基础</t>
  </si>
  <si>
    <t>38914</t>
  </si>
  <si>
    <t>赵丽清</t>
  </si>
  <si>
    <t>978-7-111-38914-9</t>
  </si>
  <si>
    <t>http://www.cmpedu.com/books/book/2016400.htm</t>
  </si>
  <si>
    <t>单片机原理与应用及C51编程技术（第2版）</t>
  </si>
  <si>
    <t>57796</t>
  </si>
  <si>
    <t>高玉芹</t>
  </si>
  <si>
    <t>978-7-111-57796-6</t>
  </si>
  <si>
    <t>http://www.cmpedu.com/books/book/2064200.htm</t>
  </si>
  <si>
    <t>单片机原理、应用与Proteus仿真（第2版）</t>
  </si>
  <si>
    <t>54848</t>
  </si>
  <si>
    <t>兰建军</t>
  </si>
  <si>
    <t>978-7-111-54848-5</t>
  </si>
  <si>
    <t>http://www.cmpedu.com/books/book/2065226.htm</t>
  </si>
  <si>
    <t>单片机与嵌入式系统原理及应用</t>
  </si>
  <si>
    <t>58893</t>
  </si>
  <si>
    <t>王宝珠</t>
  </si>
  <si>
    <t>978-7-111-58893-1</t>
  </si>
  <si>
    <t>http://www.cmpedu.com/books/book/2065705.htm</t>
  </si>
  <si>
    <t>53791</t>
  </si>
  <si>
    <t>赵德安</t>
  </si>
  <si>
    <t>978-7-111-53791-5</t>
  </si>
  <si>
    <t>http://www.cmpedu.com/books/book/2053471.htm</t>
  </si>
  <si>
    <t>单片机与嵌入式系统基础</t>
  </si>
  <si>
    <t>52685</t>
  </si>
  <si>
    <t>邱春玲</t>
  </si>
  <si>
    <t>978-7-111-52685-8</t>
  </si>
  <si>
    <t>http://www.cmpedu.com/books/book/2052712.htm</t>
  </si>
  <si>
    <t>单片微机原理与应用（第2版）</t>
  </si>
  <si>
    <t>53885</t>
  </si>
  <si>
    <t>罗印升</t>
  </si>
  <si>
    <t>978-7-111-53885-1</t>
  </si>
  <si>
    <t>http://www.cmpedu.com/books/book/2053507.htm</t>
  </si>
  <si>
    <t>本科教材&gt;工学门类&gt;电气类&gt;电力电子技术</t>
  </si>
  <si>
    <t>电力市场概论</t>
  </si>
  <si>
    <t>46096</t>
  </si>
  <si>
    <t>张利</t>
  </si>
  <si>
    <t>978-7-111-46096-1</t>
  </si>
  <si>
    <t>http://www.cmpedu.com/books/book/2029576.htm</t>
  </si>
  <si>
    <t>电力电子技术基础</t>
  </si>
  <si>
    <t>73477</t>
  </si>
  <si>
    <t>周永勤 李然 于乐 赵鹏舒</t>
  </si>
  <si>
    <t>978-7-111-73477-2</t>
  </si>
  <si>
    <t>http://www.cmpedu.com/books/book/5607212.htm</t>
  </si>
  <si>
    <t>73512</t>
  </si>
  <si>
    <t>高峰 丁广乾 方旌扬</t>
  </si>
  <si>
    <t>978-7-111-73512-0</t>
  </si>
  <si>
    <t>http://www.cmpedu.com/books/book/5607043.htm</t>
  </si>
  <si>
    <t>电力电子装置及系统</t>
  </si>
  <si>
    <t>73692</t>
  </si>
  <si>
    <t>肖华锋</t>
  </si>
  <si>
    <t>978-7-111-73692-9</t>
  </si>
  <si>
    <t>http://www.cmpedu.com/books/book/5607069.htm</t>
  </si>
  <si>
    <t>电力电子技术及应用</t>
  </si>
  <si>
    <t>71379</t>
  </si>
  <si>
    <t>吴新开</t>
  </si>
  <si>
    <t>978-7-111-71379-1</t>
  </si>
  <si>
    <t>http://www.cmpedu.com/books/book/5606254.htm</t>
  </si>
  <si>
    <t>电力电子技术</t>
  </si>
  <si>
    <t>68302</t>
  </si>
  <si>
    <t>陈荣</t>
  </si>
  <si>
    <t>978-7-111-68302-5</t>
  </si>
  <si>
    <t>http://www.cmpedu.com/books/book/5604891.htm</t>
  </si>
  <si>
    <t>电力电子应用技术（第5版）</t>
  </si>
  <si>
    <t>63559</t>
  </si>
  <si>
    <t>王楠</t>
  </si>
  <si>
    <t>978-7-111-63559-8</t>
  </si>
  <si>
    <t>http://www.cmpedu.com/books/book/5601169.htm</t>
  </si>
  <si>
    <t>电力电子技术（第3版）</t>
  </si>
  <si>
    <t>53274</t>
  </si>
  <si>
    <t>周渊深 宋永英 吴迪 编著</t>
  </si>
  <si>
    <t>978-7-111-53274-3</t>
  </si>
  <si>
    <t>http://www.cmpedu.com/books/book/2053005.htm</t>
  </si>
  <si>
    <t>电力电子技术（第2版）</t>
  </si>
  <si>
    <t>49488</t>
  </si>
  <si>
    <t>978-7-111-49488-1</t>
  </si>
  <si>
    <t>http://www.cmpedu.com/books/book/2044164.htm</t>
  </si>
  <si>
    <t>73001</t>
  </si>
  <si>
    <t>周晓燕 张民</t>
  </si>
  <si>
    <t>32个微课视频</t>
  </si>
  <si>
    <t>978-7-111-73001-9</t>
  </si>
  <si>
    <t>http://www.cmpedu.com/books/book/5606840.htm</t>
  </si>
  <si>
    <t>66315</t>
  </si>
  <si>
    <t>978-7-111-66315-7</t>
  </si>
  <si>
    <t>http://www.cmpedu.com/books/book/5603491.htm</t>
  </si>
  <si>
    <t>68411</t>
  </si>
  <si>
    <t>阮新波</t>
  </si>
  <si>
    <t>978-7-111-68411-4</t>
  </si>
  <si>
    <t>http://www.cmpedu.com/books/book/5604644.htm</t>
  </si>
  <si>
    <t>电力电子技术（第6版）</t>
  </si>
  <si>
    <t>70337</t>
  </si>
  <si>
    <r>
      <rPr>
        <sz val="11"/>
        <color rgb="FF000000"/>
        <rFont val="宋体"/>
        <charset val="134"/>
      </rPr>
      <t>刘进军</t>
    </r>
    <r>
      <rPr>
        <sz val="11"/>
        <color rgb="FF000000"/>
        <rFont val="宋体"/>
        <charset val="0"/>
      </rPr>
      <t xml:space="preserve"> </t>
    </r>
    <r>
      <rPr>
        <sz val="11"/>
        <color rgb="FF000000"/>
        <rFont val="宋体"/>
        <charset val="134"/>
      </rPr>
      <t>王兆安</t>
    </r>
  </si>
  <si>
    <t>电子课件，视频资源</t>
  </si>
  <si>
    <t>本书特色：
★“十二五”普通高等教育本科国家级规划教材
★普通高等教育“十一五”国家级规划教材
★国家级精品课教材，陕西省优秀教材,名师撰写，畅销多年。
★相对于第5版，本次修订补充了新内容，并对原有内容做了适当调整。
★配有《电力电子技术学习指导、习题集及仿真》作为教辅。
★书中配有二维码，可扫码查看相关资源。书末附有教学实验。
★配套双语课件，习题解答，精品课网站，双语授课视频等。</t>
  </si>
  <si>
    <t>978-7-111-70337-2</t>
  </si>
  <si>
    <t>http://www.cmpedu.com/books/book/5606133.htm</t>
  </si>
  <si>
    <t>79278</t>
  </si>
  <si>
    <t>电力电子技术创新实践教程</t>
  </si>
  <si>
    <t>史敬灼 张亚楠 王勇</t>
  </si>
  <si>
    <t>978-7-111-79278-9</t>
  </si>
  <si>
    <t>http://www.cmpedu.com/books/book/5610105.htm</t>
  </si>
  <si>
    <t>78432</t>
  </si>
  <si>
    <t>电力电子创新实践教程</t>
  </si>
  <si>
    <t>牛富丽 曾正</t>
  </si>
  <si>
    <t>978-7-111-78432-6</t>
  </si>
  <si>
    <t>http://www.cmpedu.com/books/book/5609586.htm</t>
  </si>
  <si>
    <t>电力电子技术学习指导、习题集及仿真</t>
  </si>
  <si>
    <t>39672</t>
  </si>
  <si>
    <t>裴云庆</t>
  </si>
  <si>
    <t>978-7-111-39672-7</t>
  </si>
  <si>
    <t>http://www.cmpedu.com/books/book/2017231.htm</t>
  </si>
  <si>
    <t>电力电子技术MATLAB仿真实践指导及应用</t>
  </si>
  <si>
    <t>58831</t>
  </si>
  <si>
    <t>邹甲 赵锋 王聪 编著</t>
  </si>
  <si>
    <t>“十二五”普通高等教育本科国家级规划教材配套用书</t>
  </si>
  <si>
    <t>978-7-111-58831-3</t>
  </si>
  <si>
    <t>http://www.cmpedu.com/books/book/2066500.htm</t>
  </si>
  <si>
    <t>电力电子变流器控制系统</t>
  </si>
  <si>
    <t>75689</t>
  </si>
  <si>
    <t>郑常宝</t>
  </si>
  <si>
    <t>978-7-111-75689-7</t>
  </si>
  <si>
    <t>http://www.cmpedu.com/books/book/5608473.htm</t>
  </si>
  <si>
    <t>电力电子电机控制系统仿真技术</t>
  </si>
  <si>
    <t>42876</t>
  </si>
  <si>
    <t>978-7-111-42876-3</t>
  </si>
  <si>
    <t>http://www.cmpedu.com/books/book/2022112.htm</t>
  </si>
  <si>
    <t>电力电子技术及其系统仿真</t>
  </si>
  <si>
    <t>70485</t>
  </si>
  <si>
    <t>范立娜  王立夫</t>
  </si>
  <si>
    <t>978-7-111-70485-0</t>
  </si>
  <si>
    <t>http://www.cmpedu.com/books/book/5605743.htm</t>
  </si>
  <si>
    <t>现代电力电子学</t>
  </si>
  <si>
    <t>39685</t>
  </si>
  <si>
    <t>978-7-111-39685-7</t>
  </si>
  <si>
    <t>http://www.cmpedu.com/books/book/2020180.htm</t>
  </si>
  <si>
    <t>电力电子学基础</t>
  </si>
  <si>
    <t>65918</t>
  </si>
  <si>
    <t>张波 丘东元 编著</t>
  </si>
  <si>
    <t>978-7-111-65918-1</t>
  </si>
  <si>
    <t>http://www.cmpedu.com/books/book/5602611.htm</t>
  </si>
  <si>
    <t>本科教材&gt;工学门类&gt;电气类&gt;电力系统自动化</t>
  </si>
  <si>
    <t>电力专业英语阅读与翻译</t>
  </si>
  <si>
    <t>75558</t>
  </si>
  <si>
    <t>朱永强</t>
  </si>
  <si>
    <t>二维码、习题答案、词语翻译汇总资料</t>
  </si>
  <si>
    <t>978-7-111-75558-6</t>
  </si>
  <si>
    <t>http://www.cmpedu.com/books/book/5607973.htm</t>
  </si>
  <si>
    <t>75236</t>
  </si>
  <si>
    <t>工厂供电</t>
  </si>
  <si>
    <t>张军国 刘素梅</t>
  </si>
  <si>
    <t>电子课件、微课视频、教案、模拟试卷参考答案</t>
  </si>
  <si>
    <t>978-7-111-75236-3</t>
  </si>
  <si>
    <t>http://www.cmpedu.com/books/book/5608360.htm</t>
  </si>
  <si>
    <t>工厂供电（第6版）</t>
  </si>
  <si>
    <t>50134</t>
  </si>
  <si>
    <t>刘介才</t>
  </si>
  <si>
    <t>978-7-111-50134-3</t>
  </si>
  <si>
    <t>http://www.cmpedu.com/books/book/5604363.htm</t>
  </si>
  <si>
    <t>工厂供电（第3版）</t>
  </si>
  <si>
    <t>46335</t>
  </si>
  <si>
    <t>978-7-111-46335-1</t>
  </si>
  <si>
    <t>http://www.cmpedu.com/books/book/2063972.htm</t>
  </si>
  <si>
    <t>工厂供电设计指导（第3版）</t>
  </si>
  <si>
    <t>54999</t>
  </si>
  <si>
    <t>978-7-111-54999-4</t>
  </si>
  <si>
    <t>http://www.cmpedu.com/books/book/2055570.htm</t>
  </si>
  <si>
    <t>供配电系统</t>
  </si>
  <si>
    <t>73017</t>
  </si>
  <si>
    <t>邵虹君</t>
  </si>
  <si>
    <t>978-7-111-73017-0</t>
  </si>
  <si>
    <t>http://www.cmpedu.com/books/book/5606731.htm</t>
  </si>
  <si>
    <t>供配电技术</t>
  </si>
  <si>
    <t>52381</t>
  </si>
  <si>
    <t>978-7-111-52381-9</t>
  </si>
  <si>
    <t>http://www.cmpedu.com/books/book/2051984.htm</t>
  </si>
  <si>
    <t>67480</t>
  </si>
  <si>
    <t>雍静 杨岳</t>
  </si>
  <si>
    <t>978-7-111-67480-1</t>
  </si>
  <si>
    <t>http://www.cmpedu.com/books/book/5604330.htm</t>
  </si>
  <si>
    <t>74735</t>
  </si>
  <si>
    <t>供电技术（第6版）</t>
  </si>
  <si>
    <t>同向前 段建东 余健明</t>
  </si>
  <si>
    <t>电子课件、二维码、大纲、习题答案、试卷答案、课程设计指导书</t>
  </si>
  <si>
    <t>978-7-111-74735-2</t>
  </si>
  <si>
    <t>http://www.cmpedu.com/books/book/5607717.htm</t>
  </si>
  <si>
    <t>供配电工程（第2版）</t>
  </si>
  <si>
    <t>50904</t>
  </si>
  <si>
    <t>莫岳平</t>
  </si>
  <si>
    <t>978-7-111-50904-2</t>
  </si>
  <si>
    <t>http://www.cmpedu.com/books/book/2049443.htm</t>
  </si>
  <si>
    <t>供配电工程设计指导（含1CD）</t>
  </si>
  <si>
    <t>23432</t>
  </si>
  <si>
    <t>翁双安</t>
  </si>
  <si>
    <t>978-7-111-23432-6</t>
  </si>
  <si>
    <t>http://www.cmpedu.com/books/book/58485.htm</t>
  </si>
  <si>
    <t>供电工程（第3版）</t>
  </si>
  <si>
    <t>63106</t>
  </si>
  <si>
    <t>978-7-111-63106-4</t>
  </si>
  <si>
    <t>http://www.cmpedu.com/books/book/5600728.htm</t>
  </si>
  <si>
    <t>73529</t>
  </si>
  <si>
    <t>配电网综合自动化技术（第4版）</t>
  </si>
  <si>
    <t>龚静</t>
  </si>
  <si>
    <t>978-7-111-73529-8</t>
  </si>
  <si>
    <t>http://www.cmpedu.com/books/book/5607092.htm</t>
  </si>
  <si>
    <t>配电网和配电自动化系统</t>
  </si>
  <si>
    <t>46740</t>
  </si>
  <si>
    <t>董张卓</t>
  </si>
  <si>
    <t>978-7-111-46740-3</t>
  </si>
  <si>
    <t>http://www.cmpedu.com/books/book/2033347.htm</t>
  </si>
  <si>
    <t>78384</t>
  </si>
  <si>
    <t>配电网自动化技术（第3版）</t>
  </si>
  <si>
    <t>郭谋发</t>
  </si>
  <si>
    <t>978-7-111-78384-8</t>
  </si>
  <si>
    <t>http://www.cmpedu.com/books/book/5609572.htm</t>
  </si>
  <si>
    <t>微电网建模与控制基础（第2版）</t>
  </si>
  <si>
    <t>76848</t>
  </si>
  <si>
    <t>马柯</t>
  </si>
  <si>
    <t>978-7-111-76848-7</t>
  </si>
  <si>
    <t>http://www.cmpedu.com/books/book/5608981.htm</t>
  </si>
  <si>
    <t>79839</t>
  </si>
  <si>
    <t>分布式发电与微电网应用技术</t>
  </si>
  <si>
    <t>王爱民 林轩 阎铁生</t>
  </si>
  <si>
    <t>电子课件、教学大纲、仿真程序</t>
  </si>
  <si>
    <t>978-7-111-79839-2</t>
  </si>
  <si>
    <t>http://www.cmpedu.com/books/book/5610541.htm</t>
  </si>
  <si>
    <t>配电自动化</t>
  </si>
  <si>
    <t>63768</t>
  </si>
  <si>
    <t>刘念 刘文霞 刘春明 编著</t>
  </si>
  <si>
    <t>978-7-111-63768-4</t>
  </si>
  <si>
    <t>http://www.cmpedu.com/books/book/5601303.htm</t>
  </si>
  <si>
    <t>发电厂电气主系统（第4版）</t>
  </si>
  <si>
    <t>67922</t>
  </si>
  <si>
    <t>许珉</t>
  </si>
  <si>
    <t>978-7-111-67922-6</t>
  </si>
  <si>
    <t>http://www.cmpedu.com/books/book/5604619.htm</t>
  </si>
  <si>
    <t>79260</t>
  </si>
  <si>
    <t>变电站电气一次设计（第2版）</t>
  </si>
  <si>
    <t>许珉   刘凌波</t>
  </si>
  <si>
    <t>978-7-111-79260-4</t>
  </si>
  <si>
    <t>http://www.cmpedu.com/books/book/5610075.htm</t>
  </si>
  <si>
    <t>发电厂及变电站电气设备</t>
  </si>
  <si>
    <t>56785</t>
  </si>
  <si>
    <t>赵艳雷 张正团</t>
  </si>
  <si>
    <t>978-7-111-56785-1</t>
  </si>
  <si>
    <t>http://www.cmpedu.com/books/book/2063183.htm</t>
  </si>
  <si>
    <t>电力网继电保护及自动装置原理与实践</t>
  </si>
  <si>
    <t>64276</t>
  </si>
  <si>
    <t>高亮 罗萍萍 江玉蓉</t>
  </si>
  <si>
    <t>电子教案请与编辑联系</t>
  </si>
  <si>
    <t>978-7-111-64276-3</t>
  </si>
  <si>
    <t>http://www.cmpedu.com/books/book/5601401.htm</t>
  </si>
  <si>
    <t>79520</t>
  </si>
  <si>
    <t>大型油浸式电力变压器安装与运维</t>
  </si>
  <si>
    <t>池明赫</t>
  </si>
  <si>
    <t>电子课件、教学大纲、视频、试题答案</t>
  </si>
  <si>
    <t>978-7-111-79520-9</t>
  </si>
  <si>
    <t>http://www.cmpedu.com/books/book/5610140.htm</t>
  </si>
  <si>
    <t>76682</t>
  </si>
  <si>
    <t>大型发电机的运行</t>
  </si>
  <si>
    <t>武玉才 等</t>
  </si>
  <si>
    <t>978-7-111-76682-7</t>
  </si>
  <si>
    <t>http://www.cmpedu.com/books/book/5609839.htm</t>
  </si>
  <si>
    <t>74420</t>
  </si>
  <si>
    <t>MATLAB/Simulink电力系统建模与仿真（第3版）</t>
  </si>
  <si>
    <t>于群 曹娜</t>
  </si>
  <si>
    <t>仿真源程序</t>
  </si>
  <si>
    <t>978-7-111-74420-7</t>
  </si>
  <si>
    <t>http://www.cmpedu.com/books/book/5607515.htm</t>
  </si>
  <si>
    <t>电力工程（第3版）</t>
  </si>
  <si>
    <t>74106</t>
  </si>
  <si>
    <t>鞠平</t>
  </si>
  <si>
    <t>978-7-111-74106-0</t>
  </si>
  <si>
    <t>http://www.cmpedu.com/books/book/5607432.htm</t>
  </si>
  <si>
    <t>电力工程学习指导与习题解答</t>
  </si>
  <si>
    <t>53618</t>
  </si>
  <si>
    <t>金宇清 马宏忠 孙国强</t>
  </si>
  <si>
    <t>978-7-111-53618-5</t>
  </si>
  <si>
    <t>http://www.cmpedu.com/books/book/2053412.htm</t>
  </si>
  <si>
    <t>电力工程基础</t>
  </si>
  <si>
    <t>64110</t>
  </si>
  <si>
    <t>韦钢</t>
  </si>
  <si>
    <t>978-7-111-64110-0</t>
  </si>
  <si>
    <t>http://www.cmpedu.com/books/book/5601705.htm</t>
  </si>
  <si>
    <t>54984</t>
  </si>
  <si>
    <t>付敏 吕艳玲 白宏哲</t>
  </si>
  <si>
    <t>978-7-111-54984-0</t>
  </si>
  <si>
    <t>http://www.cmpedu.com/books/book/2055573.htm</t>
  </si>
  <si>
    <t>74167</t>
  </si>
  <si>
    <t>电力工程基础（第4版）</t>
  </si>
  <si>
    <t>孙丽华</t>
  </si>
  <si>
    <t>电子课件和习题解答</t>
  </si>
  <si>
    <t>978-7-111-74167-1</t>
  </si>
  <si>
    <t>http://www.cmpedu.com/books/book/5607371.htm</t>
  </si>
  <si>
    <t>电力工程基础（第2版）</t>
  </si>
  <si>
    <t>73147</t>
  </si>
  <si>
    <t>张雪君</t>
  </si>
  <si>
    <t>电子课件、习题答案等资源</t>
  </si>
  <si>
    <t>978-7-111-73147-4</t>
  </si>
  <si>
    <t>http://www.cmpedu.com/books/book/5606891.htm</t>
  </si>
  <si>
    <t>电力系统基础</t>
  </si>
  <si>
    <t>74164</t>
  </si>
  <si>
    <t>李培强  李欣然</t>
  </si>
  <si>
    <t>978-7-111-74164-0</t>
  </si>
  <si>
    <t>http://www.cmpedu.com/books/book/5607533.htm</t>
  </si>
  <si>
    <t>电力系统计算与仿真分析</t>
  </si>
  <si>
    <t>73009</t>
  </si>
  <si>
    <t>孟晓芳</t>
  </si>
  <si>
    <t>电子课件、源程序等</t>
  </si>
  <si>
    <t>978-7-111-73009-5</t>
  </si>
  <si>
    <t>http://www.cmpedu.com/books/book/5606860.htm</t>
  </si>
  <si>
    <t>74745</t>
  </si>
  <si>
    <t>电力系统分析（第2版）</t>
  </si>
  <si>
    <t>穆钢</t>
  </si>
  <si>
    <t>电子课件、微视频、大纲、习题详解</t>
  </si>
  <si>
    <t>978-7-111-74745-1</t>
  </si>
  <si>
    <t>http://www.cmpedu.com/books/book/5607611.htm</t>
  </si>
  <si>
    <t>电力系统分析</t>
  </si>
  <si>
    <t>76756</t>
  </si>
  <si>
    <t>李勇</t>
  </si>
  <si>
    <t>978-7-111-76756-5</t>
  </si>
  <si>
    <t>http://www.cmpedu.com/books/book/5608793.htm</t>
  </si>
  <si>
    <t>78077</t>
  </si>
  <si>
    <t>付敏  白红哲  吕艳玲</t>
  </si>
  <si>
    <t>978-7-111-78077-9</t>
  </si>
  <si>
    <t>http://www.cmpedu.com/books/book/5609410.htm</t>
  </si>
  <si>
    <t>68224</t>
  </si>
  <si>
    <t>孙秋野</t>
  </si>
  <si>
    <t>978-7-111-68224-0</t>
  </si>
  <si>
    <t>http://www.cmpedu.com/books/book/5605692.htm</t>
  </si>
  <si>
    <t>60968</t>
  </si>
  <si>
    <t>孙淑琴</t>
  </si>
  <si>
    <t>电子课件、教学视频</t>
  </si>
  <si>
    <t>978-7-111-60968-1</t>
  </si>
  <si>
    <t>http://www.cmpedu.com/books/book/5533952.htm</t>
  </si>
  <si>
    <t>76650</t>
  </si>
  <si>
    <t>电子课件、微课视频、大纲、习题解答、模拟试题及答案</t>
  </si>
  <si>
    <t>978-7-111-76650-6</t>
  </si>
  <si>
    <t>http://www.cmpedu.com/books/book/5608679.htm</t>
  </si>
  <si>
    <t>59279</t>
  </si>
  <si>
    <t>朱一纶</t>
  </si>
  <si>
    <t>978-7-111-59279-2</t>
  </si>
  <si>
    <t>http://www.cmpedu.com/books/book/2067102.htm</t>
  </si>
  <si>
    <t>电力系统自动装置（第3版）</t>
  </si>
  <si>
    <t>70763</t>
  </si>
  <si>
    <t>武晓冬 李凤荣</t>
  </si>
  <si>
    <t>978-7-111-70763-9</t>
  </si>
  <si>
    <t>http://www.cmpedu.com/books/book/5605968.htm</t>
  </si>
  <si>
    <t>75063</t>
  </si>
  <si>
    <t>电力系统自动化（第2版）</t>
  </si>
  <si>
    <t>张恒旭 石访 施啸寒</t>
  </si>
  <si>
    <t>电子课件、微视频</t>
  </si>
  <si>
    <t>978-7-111-75063-5</t>
  </si>
  <si>
    <t>http://www.cmpedu.com/books/book/5607599.htm</t>
  </si>
  <si>
    <t>74310</t>
  </si>
  <si>
    <t>电力系统分析基础（第2版）</t>
  </si>
  <si>
    <t>李庚银</t>
  </si>
  <si>
    <t>978-7-111-74310-1</t>
  </si>
  <si>
    <t>http://www.cmpedu.com/books/book/5607346.htm</t>
  </si>
  <si>
    <t>电力系统工程基础</t>
  </si>
  <si>
    <t>22832</t>
  </si>
  <si>
    <t>韩学山 张文</t>
  </si>
  <si>
    <t>978-7-111-22832-5</t>
  </si>
  <si>
    <t>http://www.cmpedu.com/books/book/60142.htm</t>
  </si>
  <si>
    <t>电力系统继电保护</t>
  </si>
  <si>
    <t>62544</t>
  </si>
  <si>
    <t>卢继平 沈智健</t>
  </si>
  <si>
    <t>978-7-111-62544-5</t>
  </si>
  <si>
    <t>http://www.cmpedu.com/books/book/5600382.htm</t>
  </si>
  <si>
    <t>78224</t>
  </si>
  <si>
    <t>电力系统继电保护（第3版）</t>
  </si>
  <si>
    <t>韩笑</t>
  </si>
  <si>
    <t>教学PPT、大纲、参考教案、习题答案、模拟试卷及答案、继电保护装置说明书及仿真模型</t>
  </si>
  <si>
    <t>978-7-111-78224-7</t>
  </si>
  <si>
    <t>http://www.cmpedu.com/books/book/5609494.htm</t>
  </si>
  <si>
    <t>电力系统继电保护（第2版）</t>
  </si>
  <si>
    <t>55961</t>
  </si>
  <si>
    <t>何瑞文</t>
  </si>
  <si>
    <t>978-7-111-55961-0</t>
  </si>
  <si>
    <t>http://www.cmpedu.com/books/book/2062510.htm</t>
  </si>
  <si>
    <t>73668</t>
  </si>
  <si>
    <t>刘学军</t>
  </si>
  <si>
    <t>电子课件、二维码、模拟试卷及参考答案、实验指导</t>
  </si>
  <si>
    <t>978-7-111-73668-4</t>
  </si>
  <si>
    <t>http://www.cmpedu.com/books/book/5607291.htm</t>
  </si>
  <si>
    <t>电力系统继电保护原理及应用</t>
  </si>
  <si>
    <t>31049</t>
  </si>
  <si>
    <t>王士政</t>
  </si>
  <si>
    <t>978-7-111-31049-5</t>
  </si>
  <si>
    <t>http://www.cmpedu.com/books/book/2011508.htm</t>
  </si>
  <si>
    <t>电力系统微机保护</t>
  </si>
  <si>
    <t>53993</t>
  </si>
  <si>
    <t>赵建文 付周兴</t>
  </si>
  <si>
    <t>978-7-111-53993-3</t>
  </si>
  <si>
    <t>http://www.cmpedu.com/books/book/2054124.htm</t>
  </si>
  <si>
    <t>电力系统微机继电保护（第2版）</t>
  </si>
  <si>
    <t>62781</t>
  </si>
  <si>
    <t>978-7-111-62781-4</t>
  </si>
  <si>
    <t>http://www.cmpedu.com/books/book/5600487.htm</t>
  </si>
  <si>
    <t>电力系统暂态过程</t>
  </si>
  <si>
    <t>29025</t>
  </si>
  <si>
    <t>常鲜戎 赵书强</t>
  </si>
  <si>
    <t>978-7-111-29025-4</t>
  </si>
  <si>
    <t>http://www.cmpedu.com/books/book/60559.htm</t>
  </si>
  <si>
    <t>电能计量技术（第2版）</t>
  </si>
  <si>
    <t>72107</t>
  </si>
  <si>
    <t>王鲁杨</t>
  </si>
  <si>
    <t>978-7-111-72107-9</t>
  </si>
  <si>
    <t>http://www.cmpedu.com/books/book/5606448.htm</t>
  </si>
  <si>
    <t>热力发电厂</t>
  </si>
  <si>
    <t>47373</t>
  </si>
  <si>
    <t>周振起</t>
  </si>
  <si>
    <t>978-7-111-47373-2</t>
  </si>
  <si>
    <t>http://www.cmpedu.com/books/book/2040242.htm</t>
  </si>
  <si>
    <t>热力发电厂（第2版）</t>
  </si>
  <si>
    <t>67355</t>
  </si>
  <si>
    <t>冉景煜</t>
  </si>
  <si>
    <t>978-7-111-67355-2</t>
  </si>
  <si>
    <t>http://www.cmpedu.com/books/book/5604633.htm</t>
  </si>
  <si>
    <t>电厂燃气轮机概论</t>
  </si>
  <si>
    <t>43762</t>
  </si>
  <si>
    <t>付忠广</t>
  </si>
  <si>
    <t>978-7-111-43762-8</t>
  </si>
  <si>
    <t>http://www.cmpedu.com/books/book/2022230.htm</t>
  </si>
  <si>
    <t>中高电压及绝缘技术</t>
  </si>
  <si>
    <t>71829</t>
  </si>
  <si>
    <t>高嵬 熊义勇 周屹 吴沛航</t>
  </si>
  <si>
    <t>978-7-111-71829-1</t>
  </si>
  <si>
    <t>http://www.cmpedu.com/books/book/5606426.htm</t>
  </si>
  <si>
    <t>75457</t>
  </si>
  <si>
    <t>高低压电器及设计（第2版）</t>
  </si>
  <si>
    <t>李靖</t>
  </si>
  <si>
    <t>978-7-111-75457-2</t>
  </si>
  <si>
    <t>http://www.cmpedu.com/books/book/5608181.htm</t>
  </si>
  <si>
    <t>高电压工程</t>
  </si>
  <si>
    <t>65930</t>
  </si>
  <si>
    <t>马爱清</t>
  </si>
  <si>
    <t>978-7-111-65930-3</t>
  </si>
  <si>
    <t>http://www.cmpedu.com/books/book/5602606.htm</t>
  </si>
  <si>
    <t>高电压工程基础（第2版）</t>
  </si>
  <si>
    <t>46362</t>
  </si>
  <si>
    <t>施围</t>
  </si>
  <si>
    <t>978-7-111-46362-7</t>
  </si>
  <si>
    <t>http://www.cmpedu.com/books/book/2064786.htm</t>
  </si>
  <si>
    <t>高电压技术（第3版）</t>
  </si>
  <si>
    <t>71198</t>
  </si>
  <si>
    <t>吴广宁</t>
  </si>
  <si>
    <t>本书特色：
★“十二五”“十一五”普通高等教育本科国家级规划教材
★国家精品课程配套教材
★深入浅出、通俗易懂，便于学生阅读和自学。
★着重介绍本领域基础理论，兼顾领域内的新发展。
★配套有：双语电子课件、精品课程网站等。</t>
  </si>
  <si>
    <t>978-7-111-71198-8</t>
  </si>
  <si>
    <t>http://www.cmpedu.com/books/book/5606160.htm</t>
  </si>
  <si>
    <t>电力系统经济学原理（原书第2版）</t>
  </si>
  <si>
    <t>72964</t>
  </si>
  <si>
    <r>
      <rPr>
        <sz val="11"/>
        <color rgb="FF000000"/>
        <rFont val="宋体"/>
        <charset val="0"/>
      </rPr>
      <t>[</t>
    </r>
    <r>
      <rPr>
        <sz val="11"/>
        <color rgb="FF000000"/>
        <rFont val="宋体"/>
        <charset val="134"/>
      </rPr>
      <t>英</t>
    </r>
    <r>
      <rPr>
        <sz val="11"/>
        <color rgb="FF000000"/>
        <rFont val="宋体"/>
        <charset val="0"/>
      </rPr>
      <t>]丹尼尔· S. 吉尔尚（Daniel S. Kirschen）等著</t>
    </r>
  </si>
  <si>
    <t>978-7-111-72964-8</t>
  </si>
  <si>
    <t>http://www.cmpedu.com/books/book/5606781.htm</t>
  </si>
  <si>
    <t>现代电力企业管理</t>
  </si>
  <si>
    <t>68087</t>
  </si>
  <si>
    <t>娄素华</t>
  </si>
  <si>
    <t>978-7-111-68087-1</t>
  </si>
  <si>
    <t>http://www.cmpedu.com/books/book/5604776.htm</t>
  </si>
  <si>
    <t>本科教材&gt;工学门类&gt;电气类&gt;电气工程与自动化</t>
  </si>
  <si>
    <t>74649</t>
  </si>
  <si>
    <t>彭熙伟 胡浩平 郑戍华 李怡然</t>
  </si>
  <si>
    <t>电子课件、二维码、视频、习题思考题</t>
  </si>
  <si>
    <t>978-7-111-74649-2</t>
  </si>
  <si>
    <t>http://www.cmpedu.com/books/book/5607529.htm</t>
  </si>
  <si>
    <t>77906</t>
  </si>
  <si>
    <t>电气工程概论</t>
  </si>
  <si>
    <t>电子课件、教学大纲、工程案例库、习题解答</t>
  </si>
  <si>
    <t>978-7-111-77906-3</t>
  </si>
  <si>
    <t>http://www.cmpedu.com/books/book/5609295.htm</t>
  </si>
  <si>
    <t>76992</t>
  </si>
  <si>
    <t>电气工程及其自动化专业导论（第2版）</t>
  </si>
  <si>
    <t>戈宝军 等</t>
  </si>
  <si>
    <t>本书特色：
★本书使读者充分了解本专业（学科）从而能主动适应、高效学习。
★介绍了本专业的内涵、发展、培养目标、课程体系、就业情况等
★并介绍学科各方向的发展、研究内容、特点、新技术、应用和未来前景等。
★配套资源：电子课件、教师培训视频等。</t>
  </si>
  <si>
    <t>978-7-111-76992-7</t>
  </si>
  <si>
    <t>http://www.cmpedu.com/books/book/5609055.htm</t>
  </si>
  <si>
    <t>74117</t>
  </si>
  <si>
    <t>电气材料基础</t>
  </si>
  <si>
    <t>钟力生 高景晖 徐曼 李建英</t>
  </si>
  <si>
    <t>978-7-111-74117-6</t>
  </si>
  <si>
    <t>http://www.cmpedu.com/books/book/5607913.htm</t>
  </si>
  <si>
    <t>MATLAB编程基础与工程应用</t>
  </si>
  <si>
    <t>57391</t>
  </si>
  <si>
    <t>王敏杰</t>
  </si>
  <si>
    <t>978-7-111-57391-3</t>
  </si>
  <si>
    <t>http://www.cmpedu.com/books/book/2063743.htm</t>
  </si>
  <si>
    <t>80491</t>
  </si>
  <si>
    <t>MATLAB在电类专业课程中的应用——教程及实训（第2版）</t>
  </si>
  <si>
    <t>曹弋 闵富红</t>
  </si>
  <si>
    <t>电子课件、试题答案、源代码</t>
  </si>
  <si>
    <t>978-7-111-80491-8</t>
  </si>
  <si>
    <t>http://www.cmpedu.com/books/book/5610731.htm</t>
  </si>
  <si>
    <t>MATLAB及其在电气工程中的应用</t>
  </si>
  <si>
    <t>45492</t>
  </si>
  <si>
    <t>苏小林</t>
  </si>
  <si>
    <t>978-7-111-45492-2</t>
  </si>
  <si>
    <t>http://www.cmpedu.com/books/book/2027726.htm</t>
  </si>
  <si>
    <t>MATLAB在自动化工程中的应用</t>
  </si>
  <si>
    <t>60903</t>
  </si>
  <si>
    <t>姜增如 编著</t>
  </si>
  <si>
    <t>978-7-111-60903-2</t>
  </si>
  <si>
    <t>http://www.cmpedu.com/books/book/5528973.htm</t>
  </si>
  <si>
    <t>电力传动控制系统--运动控制系统</t>
  </si>
  <si>
    <t>29669</t>
  </si>
  <si>
    <t>汤天浩</t>
  </si>
  <si>
    <t>978-7-111-29669-0</t>
  </si>
  <si>
    <t>http://www.cmpedu.com/books/book/64266.htm</t>
  </si>
  <si>
    <t>76516</t>
  </si>
  <si>
    <t>电力传动与控制</t>
  </si>
  <si>
    <t>赵文祥 陈前 刘国海 等</t>
  </si>
  <si>
    <t>电子课件、教案、习题答案、试卷及解答</t>
  </si>
  <si>
    <t>978-7-111-76516-5</t>
  </si>
  <si>
    <t>http://www.cmpedu.com/books/book/5609214.htm</t>
  </si>
  <si>
    <t>79959</t>
  </si>
  <si>
    <t>运动控制系统</t>
  </si>
  <si>
    <t>潘庭龙 许德智</t>
  </si>
  <si>
    <t>学PPT、教学大纲、习题解答和仿真模型</t>
  </si>
  <si>
    <t>978-7-111-79959-7</t>
  </si>
  <si>
    <t>http://www.cmpedu.com/books/book/5610655.htm</t>
  </si>
  <si>
    <t>运动控制系统（第2版）</t>
  </si>
  <si>
    <t>70582</t>
  </si>
  <si>
    <t>吴贵文</t>
  </si>
  <si>
    <t>978-7-111-70582-6</t>
  </si>
  <si>
    <t>http://www.cmpedu.com/books/book/5605764.htm</t>
  </si>
  <si>
    <t>电力拖动基础（第2版）</t>
  </si>
  <si>
    <t>53727</t>
  </si>
  <si>
    <t>孙克军</t>
  </si>
  <si>
    <t>978-7-111-53727-4</t>
  </si>
  <si>
    <t>http://www.cmpedu.com/books/book/2053449.htm</t>
  </si>
  <si>
    <t>电力拖动基础</t>
  </si>
  <si>
    <t>04191</t>
  </si>
  <si>
    <t>魏炳贵</t>
  </si>
  <si>
    <t>7-111-04191-7</t>
  </si>
  <si>
    <t>http://www.cmpedu.com/books/book/168742.htm</t>
  </si>
  <si>
    <t>电力拖动与控制（第3版）</t>
  </si>
  <si>
    <t>54234</t>
  </si>
  <si>
    <t>李岚</t>
  </si>
  <si>
    <t>978-7-111-54234-6</t>
  </si>
  <si>
    <t>http://www.cmpedu.com/books/book/2054027.htm</t>
  </si>
  <si>
    <t>电力拖动自动控制系统（第3版）</t>
  </si>
  <si>
    <t>67207</t>
  </si>
  <si>
    <t>潘月斗 李擎 李华德</t>
  </si>
  <si>
    <t>978-7-111-67207-4</t>
  </si>
  <si>
    <t>http://www.cmpedu.com/books/book/5603727.htm</t>
  </si>
  <si>
    <t>电力拖动自动控制系统--运动控制系统（第5版）</t>
  </si>
  <si>
    <t>54419</t>
  </si>
  <si>
    <t>阮毅 杨影 陈伯时</t>
  </si>
  <si>
    <t>本书特色：
★全国优秀教材二等奖
★普通高等教育“十一五”国家级规划教材
★“十三五”国家重点出版物出版规划项目
★名师佳作，经典权威，畅销近30年。
★新版延承了经典结构和内容，吸收了数字控制精华。
★理论结合实际，循序渐进地讲解，降低了学习难度。
★配套有：电子课件、习题解答、教师培训视频等。</t>
  </si>
  <si>
    <t>978-7-111-54419-7</t>
  </si>
  <si>
    <t>http://www.cmpedu.com/books/book/2053947.htm</t>
  </si>
  <si>
    <t>电气工程设计</t>
  </si>
  <si>
    <t>39006</t>
  </si>
  <si>
    <t>马誌溪</t>
  </si>
  <si>
    <t>978-7-111-39006-0</t>
  </si>
  <si>
    <t>http://www.cmpedu.com/books/book/2015974.htm</t>
  </si>
  <si>
    <t>75195</t>
  </si>
  <si>
    <t>EPLAN电气设计基础与应用（第2版）</t>
  </si>
  <si>
    <t>闫聪聪 闫少雄 赵健</t>
  </si>
  <si>
    <t>电子课件、教案、大纲、习题、微课视频</t>
  </si>
  <si>
    <t>978-7-111-75195-3</t>
  </si>
  <si>
    <t>http://www.cmpedu.com/books/book/5607819.htm</t>
  </si>
  <si>
    <t>73451</t>
  </si>
  <si>
    <t>EPLAN Electric P8官方教程（第2版）</t>
  </si>
  <si>
    <r>
      <rPr>
        <sz val="11"/>
        <color rgb="FF000000"/>
        <rFont val="宋体"/>
        <charset val="134"/>
      </rPr>
      <t>覃政</t>
    </r>
    <r>
      <rPr>
        <sz val="11"/>
        <color rgb="FF000000"/>
        <rFont val="宋体"/>
        <charset val="0"/>
      </rPr>
      <t xml:space="preserve"> </t>
    </r>
    <r>
      <rPr>
        <sz val="11"/>
        <color rgb="FF000000"/>
        <rFont val="宋体"/>
        <charset val="134"/>
      </rPr>
      <t>吴爱国</t>
    </r>
    <r>
      <rPr>
        <sz val="11"/>
        <color rgb="FF000000"/>
        <rFont val="宋体"/>
        <charset val="0"/>
      </rPr>
      <t xml:space="preserve"> </t>
    </r>
    <r>
      <rPr>
        <sz val="11"/>
        <color rgb="FF000000"/>
        <rFont val="宋体"/>
        <charset val="134"/>
      </rPr>
      <t>匡健</t>
    </r>
  </si>
  <si>
    <t>978-7-111-73451-2</t>
  </si>
  <si>
    <t>http://www.cmpedu.com/books/book/5607288.htm</t>
  </si>
  <si>
    <t>EPLAN Pro Panel官方教程 高阶版</t>
  </si>
  <si>
    <t>73057</t>
  </si>
  <si>
    <r>
      <rPr>
        <sz val="11"/>
        <color rgb="FF000000"/>
        <rFont val="宋体"/>
        <charset val="134"/>
      </rPr>
      <t>覃政</t>
    </r>
    <r>
      <rPr>
        <sz val="11"/>
        <color rgb="FF000000"/>
        <rFont val="宋体"/>
        <charset val="0"/>
      </rPr>
      <t xml:space="preserve"> </t>
    </r>
    <r>
      <rPr>
        <sz val="11"/>
        <color rgb="FF000000"/>
        <rFont val="宋体"/>
        <charset val="134"/>
      </rPr>
      <t>吴爱国</t>
    </r>
    <r>
      <rPr>
        <sz val="11"/>
        <color rgb="FF000000"/>
        <rFont val="宋体"/>
        <charset val="0"/>
      </rPr>
      <t xml:space="preserve"> </t>
    </r>
    <r>
      <rPr>
        <sz val="11"/>
        <color rgb="FF000000"/>
        <rFont val="宋体"/>
        <charset val="134"/>
      </rPr>
      <t>唐利</t>
    </r>
  </si>
  <si>
    <t>978-7-111-73057-6</t>
  </si>
  <si>
    <t>http://www.cmpedu.com/books/book/5606835.htm</t>
  </si>
  <si>
    <t>EPLAN Harness proD官方教程（第2版）</t>
  </si>
  <si>
    <t>72136</t>
  </si>
  <si>
    <t>覃政 吴爱国 文礼强</t>
  </si>
  <si>
    <t>实战视频、例程代码与资源</t>
  </si>
  <si>
    <t>978-7-111-72136-9</t>
  </si>
  <si>
    <t>http://www.cmpedu.com/books/book/5606447.htm</t>
  </si>
  <si>
    <t>EPLAN Preplanning官方教程</t>
  </si>
  <si>
    <t>72339</t>
  </si>
  <si>
    <t>覃政 吴爱国 刘文龙</t>
  </si>
  <si>
    <t>978-7-111-72339-4</t>
  </si>
  <si>
    <t>http://www.cmpedu.com/books/book/5606548.htm</t>
  </si>
  <si>
    <r>
      <rPr>
        <sz val="11"/>
        <color theme="1"/>
        <rFont val="宋体"/>
        <charset val="134"/>
      </rPr>
      <t>AutoCAD</t>
    </r>
    <r>
      <rPr>
        <sz val="11"/>
        <color indexed="8"/>
        <rFont val="宋体"/>
        <charset val="134"/>
      </rPr>
      <t>电气工程绘图教程（基于</t>
    </r>
    <r>
      <rPr>
        <sz val="11"/>
        <color theme="1"/>
        <rFont val="宋体"/>
        <charset val="134"/>
      </rPr>
      <t xml:space="preserve">AutoCAD2019 </t>
    </r>
    <r>
      <rPr>
        <sz val="11"/>
        <color indexed="8"/>
        <rFont val="宋体"/>
        <charset val="134"/>
      </rPr>
      <t>）第</t>
    </r>
    <r>
      <rPr>
        <sz val="11"/>
        <color theme="1"/>
        <rFont val="宋体"/>
        <charset val="134"/>
      </rPr>
      <t>3</t>
    </r>
    <r>
      <rPr>
        <sz val="11"/>
        <color indexed="8"/>
        <rFont val="宋体"/>
        <charset val="134"/>
      </rPr>
      <t>版</t>
    </r>
  </si>
  <si>
    <t>65606</t>
  </si>
  <si>
    <t>吴秀华 韩刚</t>
  </si>
  <si>
    <t>电子课件、示例、图形电子文件</t>
  </si>
  <si>
    <t>978-7-111-65606-7</t>
  </si>
  <si>
    <t>http://www.cmpedu.com/books/book/5602430.htm</t>
  </si>
  <si>
    <t>AutoCAD 2014中文版电气设计基础与实例教程</t>
  </si>
  <si>
    <t>46345</t>
  </si>
  <si>
    <t>解璞</t>
  </si>
  <si>
    <t>978-7-111-46345-0</t>
  </si>
  <si>
    <t>http://www.cmpedu.com/books/book/2034061.htm</t>
  </si>
  <si>
    <t>AutoCAD 2018中文版电气设计基础与实例教程</t>
  </si>
  <si>
    <t>63665</t>
  </si>
  <si>
    <t>解璞 李瑞 等编著</t>
  </si>
  <si>
    <t>978-7-111-63665-6</t>
  </si>
  <si>
    <t>http://www.cmpedu.com/books/book/5600901.htm</t>
  </si>
  <si>
    <t>76365</t>
  </si>
  <si>
    <t>AutoCAD 2024中文版电气设计基础与实例教程</t>
  </si>
  <si>
    <t>解璞 闫聪聪</t>
  </si>
  <si>
    <t>电子课件、微课视频、教学大纲、电子教案、实例源文件</t>
  </si>
  <si>
    <t>978-7-111-76365-9</t>
  </si>
  <si>
    <t>http://www.cmpedu.com/books/book/5608654.htm</t>
  </si>
  <si>
    <t>电气工程CAD实用教程</t>
  </si>
  <si>
    <t>60521</t>
  </si>
  <si>
    <t>韩忠华</t>
  </si>
  <si>
    <t>978-7-111-60521-8</t>
  </si>
  <si>
    <t>http://www.cmpedu.com/books/book/5519751.htm</t>
  </si>
  <si>
    <t>电气制图与电子线路CAD</t>
  </si>
  <si>
    <t>17117</t>
  </si>
  <si>
    <t>邵群涛</t>
  </si>
  <si>
    <t>7-111-17117-9/TN.473(课)</t>
  </si>
  <si>
    <t>http://www.cmpedu.com/books/book/56420.htm</t>
  </si>
  <si>
    <t>现代交流伺服系统</t>
  </si>
  <si>
    <t>74787</t>
  </si>
  <si>
    <t>赵希梅 金鸿雁</t>
  </si>
  <si>
    <t>978-7-111-74787-1</t>
  </si>
  <si>
    <t>http://www.cmpedu.com/books/book/5608121.htm</t>
  </si>
  <si>
    <t>交流伺服控制系统</t>
  </si>
  <si>
    <t>59202</t>
  </si>
  <si>
    <t>任志斌</t>
  </si>
  <si>
    <t>978-7-111-59202-0</t>
  </si>
  <si>
    <t>http://www.cmpedu.com/books/book/2066820.htm</t>
  </si>
  <si>
    <t>76873</t>
  </si>
  <si>
    <t>液压伺服与比例控制系统</t>
  </si>
  <si>
    <t>孔祥东 姚静</t>
  </si>
  <si>
    <t>PPT课件、二维码、习题答案、在线慕课、拓展资料</t>
  </si>
  <si>
    <t>978-7-111-76873-9</t>
  </si>
  <si>
    <t>http://www.cmpedu.com/books/book/5608765.htm</t>
  </si>
  <si>
    <t>伺服系统（第3版）</t>
  </si>
  <si>
    <t>67078</t>
  </si>
  <si>
    <t>钱平</t>
  </si>
  <si>
    <t>978-7-111-67078-0</t>
  </si>
  <si>
    <t>http://www.cmpedu.com/books/book/5604273.htm</t>
  </si>
  <si>
    <t>伺服系统与变频器应用技术教程</t>
  </si>
  <si>
    <t>70162</t>
  </si>
  <si>
    <t>孙立书</t>
  </si>
  <si>
    <t>978-7-111-70162-0</t>
  </si>
  <si>
    <t>http://www.cmpedu.com/books/book/5605593.htm</t>
  </si>
  <si>
    <t>伺服系统原理与设计</t>
  </si>
  <si>
    <t>71050</t>
  </si>
  <si>
    <t>刘向东 胡祐德 陈振</t>
  </si>
  <si>
    <t>电子课件、源代码</t>
  </si>
  <si>
    <t>978-7-111-71050-9</t>
  </si>
  <si>
    <t>http://www.cmpedu.com/books/book/5606028.htm</t>
  </si>
  <si>
    <t>伺服系统与工业机器人</t>
  </si>
  <si>
    <t>74492</t>
  </si>
  <si>
    <t>李鑫</t>
  </si>
  <si>
    <t>978-7-111-74492-4</t>
  </si>
  <si>
    <t>http://www.cmpedu.com/books/book/5607708.htm</t>
  </si>
  <si>
    <t>自动化概论</t>
  </si>
  <si>
    <t>47417</t>
  </si>
  <si>
    <t>赵耀</t>
  </si>
  <si>
    <t>978-7-111-47417-3</t>
  </si>
  <si>
    <t>http://www.cmpedu.com/books/book/2036995.htm</t>
  </si>
  <si>
    <t>人机界面组态与应用技术</t>
  </si>
  <si>
    <t>29869</t>
  </si>
  <si>
    <t>席巍 李军</t>
  </si>
  <si>
    <t>978-7-111-29869-4</t>
  </si>
  <si>
    <t>http://www.cmpedu.com/books/book/64465.htm</t>
  </si>
  <si>
    <t>77006</t>
  </si>
  <si>
    <t>西门子人机界面（触摸屏）组态与应用技术（第4版）</t>
  </si>
  <si>
    <r>
      <rPr>
        <sz val="11"/>
        <color rgb="FF000000"/>
        <rFont val="宋体"/>
        <charset val="134"/>
      </rPr>
      <t>教学</t>
    </r>
    <r>
      <rPr>
        <sz val="11"/>
        <color rgb="FF000000"/>
        <rFont val="宋体"/>
        <charset val="0"/>
      </rPr>
      <t>PPT</t>
    </r>
    <r>
      <rPr>
        <sz val="11"/>
        <color rgb="FF000000"/>
        <rFont val="宋体"/>
        <charset val="134"/>
      </rPr>
      <t>、</t>
    </r>
    <r>
      <rPr>
        <sz val="11"/>
        <color rgb="FF000000"/>
        <rFont val="宋体"/>
        <charset val="0"/>
      </rPr>
      <t>70</t>
    </r>
    <r>
      <rPr>
        <sz val="11"/>
        <color rgb="FF000000"/>
        <rFont val="宋体"/>
        <charset val="134"/>
      </rPr>
      <t>多个视频教程、</t>
    </r>
    <r>
      <rPr>
        <sz val="11"/>
        <color rgb="FF000000"/>
        <rFont val="宋体"/>
        <charset val="0"/>
      </rPr>
      <t>40</t>
    </r>
    <r>
      <rPr>
        <sz val="11"/>
        <color rgb="FF000000"/>
        <rFont val="宋体"/>
        <charset val="134"/>
      </rPr>
      <t>多个例程</t>
    </r>
  </si>
  <si>
    <t>978-7-111-77006-0</t>
  </si>
  <si>
    <t>http://www.cmpedu.com/books/book/5609230.htm</t>
  </si>
  <si>
    <t>77211</t>
  </si>
  <si>
    <t>组态软件基础及应用（组态王KingView）（第2版）</t>
  </si>
  <si>
    <t>殷群 王伟平</t>
  </si>
  <si>
    <t>电子课件、视频、例程、习题答案、教学大纲、题库</t>
  </si>
  <si>
    <t>本书特色：
★本书根据教育部关于普通高校应用型人才培养目标要求，结合我国普通高校的教育特点及软硬件条件编写而成，是一本既符合教学要求又适应于实际情况的工控组态软件教材，更加符合应用型本科院校的教学要求。
★本书以通用组态软件KingView7.5为例，在内容编排上以大量实际工程案例为典型例子，从设计、制作过程进行讲解，力求使读者掌握组态软件的方法与技巧，尽快上手。
★配有电子课件、习题库及答案、实例源文件等。</t>
  </si>
  <si>
    <t>978-7-111-77211-8</t>
  </si>
  <si>
    <t>http://www.cmpedu.com/books/book/5609135.htm</t>
  </si>
  <si>
    <t>组态软件及应用技术（基于组态王KingView）</t>
  </si>
  <si>
    <t>75910</t>
  </si>
  <si>
    <t>姜重然 姜修宇 王倩</t>
  </si>
  <si>
    <t>电子课件、教案、大纲、习题答案、程序源代码</t>
  </si>
  <si>
    <t>978-7-111-75910-2</t>
  </si>
  <si>
    <t>http://www.cmpedu.com/books/book/5608259.htm</t>
  </si>
  <si>
    <t>组态软件WinCC及其应用（第2版）</t>
  </si>
  <si>
    <t>60953</t>
  </si>
  <si>
    <t>刘华波</t>
  </si>
  <si>
    <t>978-7-111-60953-7</t>
  </si>
  <si>
    <t>http://www.cmpedu.com/books/book/5527365.htm</t>
  </si>
  <si>
    <t>西门子WinCC组态软件工程应用技术</t>
  </si>
  <si>
    <t>50543</t>
  </si>
  <si>
    <t>978-7-111-50543-3</t>
  </si>
  <si>
    <t>http://www.cmpedu.com/books/book/2063200.htm</t>
  </si>
  <si>
    <t>西门子数字孪生技术——Tecnomatix Process Simulate应用基础</t>
  </si>
  <si>
    <t>70609</t>
  </si>
  <si>
    <t>宋海鹰 岑健</t>
  </si>
  <si>
    <t>978-7-111-70609-0</t>
  </si>
  <si>
    <t>http://www.cmpedu.com/books/book/5605688.htm</t>
  </si>
  <si>
    <t>本科教材&gt;工学门类&gt;自动化类</t>
  </si>
  <si>
    <t>本科教材&gt;工学门类&gt;自动化类&gt;机器人工程</t>
  </si>
  <si>
    <t>80351</t>
  </si>
  <si>
    <t>机器人学导论</t>
  </si>
  <si>
    <t>宋立博</t>
  </si>
  <si>
    <t>978-7-111-80351-5</t>
  </si>
  <si>
    <t>http://www.cmpedu.com/books/book/5610761.htm</t>
  </si>
  <si>
    <t>77621</t>
  </si>
  <si>
    <t>机器人导论</t>
  </si>
  <si>
    <t>熊蓉</t>
  </si>
  <si>
    <t>PPT课件、教学大纲、MOOC课程、源代码、习题答案</t>
  </si>
  <si>
    <t>978-7-111-77621-5</t>
  </si>
  <si>
    <t>http://www.cmpedu.com/books/book/5609195.htm</t>
  </si>
  <si>
    <t>78725</t>
  </si>
  <si>
    <t>机器人工程导论</t>
  </si>
  <si>
    <t>王禹林</t>
  </si>
  <si>
    <t>978-7-111-78725-9</t>
  </si>
  <si>
    <t>http://www.cmpedu.com/books/book/5609805.htm</t>
  </si>
  <si>
    <t>74724</t>
  </si>
  <si>
    <t>机器人工程专业导论</t>
  </si>
  <si>
    <t>薛光辉</t>
  </si>
  <si>
    <t>本书特色：
★本书旨在为机器人工程专业的低年级学生了解和认识专业提供参考,为学生的后续专业学习打下基础。
★本书力求系统、全面、准确地介绍机器人工程的学科内涵、知识体系和机器人工程专业与相关专业的关系。
★配套资源：电子课件、习题答案、教学大纲。</t>
  </si>
  <si>
    <t>978-7-111-74724-6</t>
  </si>
  <si>
    <t>http://www.cmpedu.com/books/book/5607576.htm</t>
  </si>
  <si>
    <t>机器人工程基础</t>
  </si>
  <si>
    <t>73393</t>
  </si>
  <si>
    <t>徐东 岳昊嵩</t>
  </si>
  <si>
    <t>978-7-111-73393-5</t>
  </si>
  <si>
    <t>http://www.cmpedu.com/books/book/5607081.htm</t>
  </si>
  <si>
    <t>机器人引论（第2版）</t>
  </si>
  <si>
    <t>55177</t>
  </si>
  <si>
    <t>978-7-111-55177-5</t>
  </si>
  <si>
    <t>http://www.cmpedu.com/books/book/2055503.htm</t>
  </si>
  <si>
    <t>机器人概论</t>
  </si>
  <si>
    <t>63620</t>
  </si>
  <si>
    <t>本书特色：
★清华大学名师执笔，凝结多年教学经验。
★在基础理论和技术之外通过介绍多种典型机器人帮读者加深了解。
★根据不同应用全面介绍工业、服务、空中、医用和特种机器人。
★配套资源：电子课件、教师培训课程录像等。</t>
  </si>
  <si>
    <t>978-7-111-63620-5</t>
  </si>
  <si>
    <t>http://www.cmpedu.com/books/book/5601284.htm</t>
  </si>
  <si>
    <t>机器人概论（第3版）</t>
  </si>
  <si>
    <t>67452</t>
  </si>
  <si>
    <t>李云江 司文慧</t>
  </si>
  <si>
    <t>978-7-111-67452-8</t>
  </si>
  <si>
    <t>http://www.cmpedu.com/books/book/5604300.htm</t>
  </si>
  <si>
    <t>78819</t>
  </si>
  <si>
    <t>机器人学基础</t>
  </si>
  <si>
    <t>魏洪兴 王殿君 陈亚  等</t>
  </si>
  <si>
    <t>978-7-111-78819-5</t>
  </si>
  <si>
    <t>http://www.cmpedu.com/books/book/5609845.htm</t>
  </si>
  <si>
    <t>73437</t>
  </si>
  <si>
    <t>于靖军 王巍</t>
  </si>
  <si>
    <t>二维码、大纲、模拟试卷、授课PPT、源代码</t>
  </si>
  <si>
    <t>978-7-111-73437-6</t>
  </si>
  <si>
    <t>http://www.cmpedu.com/books/book/5608270.htm</t>
  </si>
  <si>
    <t>63385</t>
  </si>
  <si>
    <t>范凯</t>
  </si>
  <si>
    <t>978-7-111-63385-3</t>
  </si>
  <si>
    <t>http://www.cmpedu.com/books/book/5601065.htm</t>
  </si>
  <si>
    <t>68840</t>
  </si>
  <si>
    <t>樊泽明 吴娟 任静 余孝军 袁学兵 编著</t>
  </si>
  <si>
    <t>978-7-111-68840-2</t>
  </si>
  <si>
    <t>http://www.cmpedu.com/books/book/5605077.htm</t>
  </si>
  <si>
    <t>77445</t>
  </si>
  <si>
    <t>机器人学：机构、运动学及动力学</t>
  </si>
  <si>
    <t>吴学忠</t>
  </si>
  <si>
    <t>978-7-111-77445-7</t>
  </si>
  <si>
    <t>http://www.cmpedu.com/books/book/5609581.htm</t>
  </si>
  <si>
    <t>77664</t>
  </si>
  <si>
    <t>机器人基础与实践</t>
  </si>
  <si>
    <t>樊泽明</t>
  </si>
  <si>
    <t>PPT课件、教学视频、教学大纲、习题答案、虚拟仿真实验</t>
  </si>
  <si>
    <t>978-7-111-77664-2</t>
  </si>
  <si>
    <t>http://www.cmpedu.com/books/book/5609463.htm</t>
  </si>
  <si>
    <t>机器人基础与数字孪生系统</t>
  </si>
  <si>
    <t>76405</t>
  </si>
  <si>
    <t>褚明</t>
  </si>
  <si>
    <t>教师课件、教学大纲、习题答案、源代码</t>
  </si>
  <si>
    <t>978-7-111-76405-2</t>
  </si>
  <si>
    <t>http://www.cmpedu.com/books/book/5608610.htm</t>
  </si>
  <si>
    <t>79217</t>
  </si>
  <si>
    <t>机器人理论与技术基础</t>
  </si>
  <si>
    <t>闵华松 魏洪兴</t>
  </si>
  <si>
    <t>978-7-111-79217-8</t>
  </si>
  <si>
    <t>http://www.cmpedu.com/books/book/5610081.htm</t>
  </si>
  <si>
    <t>76011</t>
  </si>
  <si>
    <t>机器人技术基础及应用</t>
  </si>
  <si>
    <t>项四通 崔玉国 虞思祎</t>
  </si>
  <si>
    <t>电子课件、演示视频、大纲、习题答案、知识图谱、知识拓展</t>
  </si>
  <si>
    <t>978-7-111-76011-5</t>
  </si>
  <si>
    <t>http://www.cmpedu.com/books/book/5608547.htm</t>
  </si>
  <si>
    <t>机器人技术基础</t>
  </si>
  <si>
    <t>69464</t>
  </si>
  <si>
    <t>刘英 朱银龙</t>
  </si>
  <si>
    <t>本书特色：
★应用型本科教材。
★围绕机器人工程专业以及机械类、控制类专业的培养目标，依据工程教育认证标准、机械类和控制类专业教学质量国家标准和新工科建设的总体要求组织教材内容。
★配套资源：电子课件、习题答案。</t>
  </si>
  <si>
    <t>978-7-111-69464-9</t>
  </si>
  <si>
    <t>http://www.cmpedu.com/books/book/5605259.htm</t>
  </si>
  <si>
    <t>67682</t>
  </si>
  <si>
    <t>胡兴柳 司海飞 滕芳</t>
  </si>
  <si>
    <t>978-7-111-67682-9</t>
  </si>
  <si>
    <t>http://www.cmpedu.com/books/book/5604453.htm</t>
  </si>
  <si>
    <t>机器人技术——建模、仿真及应用</t>
  </si>
  <si>
    <t>72094</t>
  </si>
  <si>
    <t>韩亚丽</t>
  </si>
  <si>
    <t>978-7-111-72094-2</t>
  </si>
  <si>
    <t>http://www.cmpedu.com/books/book/5606702.htm</t>
  </si>
  <si>
    <t>75333</t>
  </si>
  <si>
    <t>机器人技术</t>
  </si>
  <si>
    <t>李团结</t>
  </si>
  <si>
    <t>978-7-111-75333-9</t>
  </si>
  <si>
    <t>http://www.cmpedu.com/books/book/5607929.htm</t>
  </si>
  <si>
    <t>73644</t>
  </si>
  <si>
    <t>机器人技术（第3版）</t>
  </si>
  <si>
    <t>张玫</t>
  </si>
  <si>
    <t>978-7-111-73644-8</t>
  </si>
  <si>
    <t>http://www.cmpedu.com/books/book/5607213.htm</t>
  </si>
  <si>
    <t>机器人技术及其应用（第2版）</t>
  </si>
  <si>
    <t>55715</t>
  </si>
  <si>
    <t>张宪民</t>
  </si>
  <si>
    <t>978-7-111-55715-9</t>
  </si>
  <si>
    <t>http://www.cmpedu.com/books/book/2062585.htm</t>
  </si>
  <si>
    <t>37761</t>
  </si>
  <si>
    <t>李磊   殷宝吉</t>
  </si>
  <si>
    <t>978-7-111-37761-0</t>
  </si>
  <si>
    <t>http://www.cmpedu.com/books/book/5606212.htm</t>
  </si>
  <si>
    <t>机器人技术基础与应用实践——基于模块化的机器人创意设计与实现</t>
  </si>
  <si>
    <t>74049</t>
  </si>
  <si>
    <t>王留芳 曲凌 郝朝会 佘鹏飞</t>
  </si>
  <si>
    <t>二维码、大纲、视频</t>
  </si>
  <si>
    <t>978-7-111-74049-0</t>
  </si>
  <si>
    <t>http://www.cmpedu.com/books/book/5607509.htm</t>
  </si>
  <si>
    <t>78004</t>
  </si>
  <si>
    <t>机器人设计</t>
  </si>
  <si>
    <t>兰虎 崔海 刘同亮</t>
  </si>
  <si>
    <t>978-7-111-78004-5</t>
  </si>
  <si>
    <t>http://www.cmpedu.com/books/book/5609396.htm</t>
  </si>
  <si>
    <t>78070</t>
  </si>
  <si>
    <t>仿生机器人的设计与制作</t>
  </si>
  <si>
    <t>马明旭 王雅慧 储逸尘</t>
  </si>
  <si>
    <t>电子课件、操作视频、教学大纲、思维导图、程序源文件</t>
  </si>
  <si>
    <t>978-7-111-78070-0</t>
  </si>
  <si>
    <t>http://www.cmpedu.com/books/book/5609417.htm</t>
  </si>
  <si>
    <t>并联机器人</t>
  </si>
  <si>
    <t>67588</t>
  </si>
  <si>
    <t>许兆棠 刘远伟</t>
  </si>
  <si>
    <t>PPT、参考答案</t>
  </si>
  <si>
    <t>978-7-111-67588-4</t>
  </si>
  <si>
    <t>http://www.cmpedu.com/books/book/5604415.htm</t>
  </si>
  <si>
    <t>机器人机构学基础</t>
  </si>
  <si>
    <t>72770</t>
  </si>
  <si>
    <t>张奔</t>
  </si>
  <si>
    <t>978-7-111-72770-5</t>
  </si>
  <si>
    <t>http://www.cmpedu.com/books/book/5606838.htm</t>
  </si>
  <si>
    <t>61888</t>
  </si>
  <si>
    <t>于靖军 刘辛军</t>
  </si>
  <si>
    <t>978-7-111-61888-1</t>
  </si>
  <si>
    <t>http://www.cmpedu.com/books/book/5605631.htm</t>
  </si>
  <si>
    <t>65060</t>
  </si>
  <si>
    <t>朱大昌 张春良 吴文强</t>
  </si>
  <si>
    <t>978-7-111-65060-7</t>
  </si>
  <si>
    <t>http://www.cmpedu.com/books/book/5602104.htm</t>
  </si>
  <si>
    <t>机器人机构学</t>
  </si>
  <si>
    <t>67991</t>
  </si>
  <si>
    <t>刘辛军 于靖军 [英]孔宪文</t>
  </si>
  <si>
    <t>978-7-111-67991-2</t>
  </si>
  <si>
    <t>http://www.cmpedu.com/books/book/5604715.htm</t>
  </si>
  <si>
    <t>机器人机构创新设计</t>
  </si>
  <si>
    <t>76572</t>
  </si>
  <si>
    <t>孙涛 连宾宾 杨朔飞 霍欣明</t>
  </si>
  <si>
    <t>978-7-111-76572-1</t>
  </si>
  <si>
    <t>http://www.cmpedu.com/books/book/5608721.htm</t>
  </si>
  <si>
    <t>机械基础与机器人机构学</t>
  </si>
  <si>
    <t>69970</t>
  </si>
  <si>
    <t>周伯荣</t>
  </si>
  <si>
    <t>电子课件、教学大纲和习题答案</t>
  </si>
  <si>
    <t>978-7-111-69970-5</t>
  </si>
  <si>
    <t>http://www.cmpedu.com/books/book/5605693.htm</t>
  </si>
  <si>
    <t>77195</t>
  </si>
  <si>
    <t>机器人综合设计与实践</t>
  </si>
  <si>
    <t>范青武 张利国</t>
  </si>
  <si>
    <t>978-7-111-77195-1</t>
  </si>
  <si>
    <t>http://www.cmpedu.com/books/book/5608972.htm</t>
  </si>
  <si>
    <t>76747</t>
  </si>
  <si>
    <t>机器人建模与控制</t>
  </si>
  <si>
    <t>吴俊 郑荣濠 刘山 任沁源</t>
  </si>
  <si>
    <t>电子课件、教学大纲、相关实验项目</t>
  </si>
  <si>
    <t>978-7-111-76747-3</t>
  </si>
  <si>
    <t>http://www.cmpedu.com/books/book/5608664.htm</t>
  </si>
  <si>
    <t>机器人Python编程与开发</t>
  </si>
  <si>
    <t>66209</t>
  </si>
  <si>
    <t>赵光哲 张雷 编著</t>
  </si>
  <si>
    <t>978-7-111-66209-9</t>
  </si>
  <si>
    <t>http://www.cmpedu.com/books/book/5603558.htm</t>
  </si>
  <si>
    <t>机器人智能检测与先进控制基础</t>
  </si>
  <si>
    <t>71437</t>
  </si>
  <si>
    <t>戴凤智 乔栋 温浩康</t>
  </si>
  <si>
    <t>978-7-111-71437-8</t>
  </si>
  <si>
    <t>http://www.cmpedu.com/books/book/5606130.htm</t>
  </si>
  <si>
    <t>机器人操作系统基础</t>
  </si>
  <si>
    <t>70114</t>
  </si>
  <si>
    <t>何苗 马晓敏 陈晓红</t>
  </si>
  <si>
    <t>电子课件、代码</t>
  </si>
  <si>
    <t>978-7-111-70114-9</t>
  </si>
  <si>
    <t>http://www.cmpedu.com/books/book/5605527.htm</t>
  </si>
  <si>
    <t>机器人操作系统（ROS）及仿真应用</t>
  </si>
  <si>
    <t>70971</t>
  </si>
  <si>
    <t>刘相权 张万杰</t>
  </si>
  <si>
    <t>电子课件、源程序代码</t>
  </si>
  <si>
    <t>978-7-111-70971-8</t>
  </si>
  <si>
    <t>http://www.cmpedu.com/books/book/5605991.htm</t>
  </si>
  <si>
    <t>75843</t>
  </si>
  <si>
    <t>机器人操作系统（ROS2）入门与实践</t>
  </si>
  <si>
    <t>课件PPT、源代码</t>
  </si>
  <si>
    <t>978-7-111-75843-3</t>
  </si>
  <si>
    <t>http://www.cmpedu.com/books/book/5608279.htm</t>
  </si>
  <si>
    <t>74502</t>
  </si>
  <si>
    <t>机器人SLAM技术及其ROS系统应用（第2版）</t>
  </si>
  <si>
    <t>徐本连 鲁明丽</t>
  </si>
  <si>
    <t>978-7-111-74502-0</t>
  </si>
  <si>
    <t>http://www.cmpedu.com/books/book/5607564.htm</t>
  </si>
  <si>
    <t>77646</t>
  </si>
  <si>
    <t>机器人环境感知</t>
  </si>
  <si>
    <t>梁桥康 王耀南</t>
  </si>
  <si>
    <t>PPT课件、教学大纲、习题答案、实验项目、源代码</t>
  </si>
  <si>
    <t>978-7-111-77646-8</t>
  </si>
  <si>
    <t>http://www.cmpedu.com/books/book/5609173.htm</t>
  </si>
  <si>
    <t>77043</t>
  </si>
  <si>
    <t>机器人视觉</t>
  </si>
  <si>
    <t>张宇 王越 刘敏</t>
  </si>
  <si>
    <t>978-7-111-77043-5</t>
  </si>
  <si>
    <t>http://www.cmpedu.com/books/book/5609083.htm</t>
  </si>
  <si>
    <t>77656</t>
  </si>
  <si>
    <t>机器人智能导航</t>
  </si>
  <si>
    <t>吴美平</t>
  </si>
  <si>
    <t>978-7-111-77656-7</t>
  </si>
  <si>
    <t>http://www.cmpedu.com/books/book/5609187.htm</t>
  </si>
  <si>
    <t>77444</t>
  </si>
  <si>
    <t>机器人中间件技术及应用</t>
  </si>
  <si>
    <t>张小刚 齐乐</t>
  </si>
  <si>
    <t>PPT课件、课程视频、实验代码</t>
  </si>
  <si>
    <t>978-7-111-77444-0</t>
  </si>
  <si>
    <t>http://www.cmpedu.com/books/book/5609145.htm</t>
  </si>
  <si>
    <t>79134</t>
  </si>
  <si>
    <t>机器人感知与智能</t>
  </si>
  <si>
    <t>王建坤</t>
  </si>
  <si>
    <t>978-7-111-79134-8</t>
  </si>
  <si>
    <t>http://www.cmpedu.com/books/book/5609955.htm</t>
  </si>
  <si>
    <t>75878</t>
  </si>
  <si>
    <t>机器人感知智能</t>
  </si>
  <si>
    <t>王琦</t>
  </si>
  <si>
    <t>电子课件、大纲、教案、知识图谱、思维导图、程序源文件</t>
  </si>
  <si>
    <t>978-7-111-75878-5</t>
  </si>
  <si>
    <t>http://www.cmpedu.com/books/book/5608350.htm</t>
  </si>
  <si>
    <t>机器人感知技术</t>
  </si>
  <si>
    <t>70621</t>
  </si>
  <si>
    <t>刘亚欣 金辉</t>
  </si>
  <si>
    <t>本书特色：
★本书由浅入深地介绍了构建机器人感知系统涉及的相关知识。
★本书在编写过程中广泛借鉴了国内外机器人专业的教学经验，并充分考虑现有高校机器人专业本科课程设置特点。
★配套资源：电子课件、习题答案。</t>
  </si>
  <si>
    <t>978-7-111-70621-2</t>
  </si>
  <si>
    <t>http://www.cmpedu.com/books/book/5605895.htm</t>
  </si>
  <si>
    <t>72764</t>
  </si>
  <si>
    <t>李新德 朱博 谈英姿</t>
  </si>
  <si>
    <t>978-7-111-72764-4</t>
  </si>
  <si>
    <t>http://www.cmpedu.com/books/book/5606724.htm</t>
  </si>
  <si>
    <t>77657</t>
  </si>
  <si>
    <t>机器人传感技术原理与应用</t>
  </si>
  <si>
    <t>黄志尧</t>
  </si>
  <si>
    <t>978-7-111-77657-4</t>
  </si>
  <si>
    <t>http://www.cmpedu.com/books/book/5609329.htm</t>
  </si>
  <si>
    <t>76164</t>
  </si>
  <si>
    <t>机器人驱动及控制</t>
  </si>
  <si>
    <t>李怀勇 朱为国 高荣 杨权权 陈中</t>
  </si>
  <si>
    <t>978-7-111-76164-8</t>
  </si>
  <si>
    <t>http://www.cmpedu.com/books/book/5608516.htm</t>
  </si>
  <si>
    <t>77647</t>
  </si>
  <si>
    <t>机器人智能控制</t>
  </si>
  <si>
    <t>王耀南</t>
  </si>
  <si>
    <t>PPT课件、大纲、程序源码</t>
  </si>
  <si>
    <t>978-7-111-77647-5</t>
  </si>
  <si>
    <t>http://www.cmpedu.com/books/book/5609557.htm</t>
  </si>
  <si>
    <t>机器人控制技术</t>
  </si>
  <si>
    <t>55907</t>
  </si>
  <si>
    <t>陈万米</t>
  </si>
  <si>
    <t>978-7-111-55907-8</t>
  </si>
  <si>
    <t>http://www.cmpedu.com/books/book/2062330.htm</t>
  </si>
  <si>
    <t>65529</t>
  </si>
  <si>
    <t>李宏胜</t>
  </si>
  <si>
    <t>本书特色：
★以建模、标定、规划、控制、视觉等为主要内容阐述相关基础知识。
★为适应机器人产业发展以及新工科专业人才培养的要求而编写。
★面向应用型本科机器人、智能制造、自动化、机械、机电等专业。
★配套：电子课件等教学资源。</t>
  </si>
  <si>
    <t>978-7-111-65529-9</t>
  </si>
  <si>
    <t>http://www.cmpedu.com/books/book/5602617.htm</t>
  </si>
  <si>
    <t>机器人控制技术与实践</t>
  </si>
  <si>
    <t>71934</t>
  </si>
  <si>
    <t>978-7-111-71934-2</t>
  </si>
  <si>
    <t>http://www.cmpedu.com/books/book/5606265.htm</t>
  </si>
  <si>
    <t>机器人控制理论基础</t>
  </si>
  <si>
    <t>68383</t>
  </si>
  <si>
    <t>杨洋 苏鹏 郑昱</t>
  </si>
  <si>
    <t>978-7-111-68383-4</t>
  </si>
  <si>
    <t>http://www.cmpedu.com/books/book/5604922.htm</t>
  </si>
  <si>
    <t>77398</t>
  </si>
  <si>
    <t>机器人抓取力学</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</si>
  <si>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埃隆</t>
    </r>
    <r>
      <rPr>
        <sz val="11"/>
        <color rgb="FF000000"/>
        <rFont val="宋体"/>
        <charset val="0"/>
      </rPr>
      <t>·</t>
    </r>
    <r>
      <rPr>
        <sz val="11"/>
        <color rgb="FF000000"/>
        <rFont val="宋体"/>
        <charset val="134"/>
      </rPr>
      <t>里蒙（</t>
    </r>
    <r>
      <rPr>
        <sz val="11"/>
        <color rgb="FF000000"/>
        <rFont val="宋体"/>
        <charset val="0"/>
      </rPr>
      <t>Elon Rimon</t>
    </r>
    <r>
      <rPr>
        <sz val="11"/>
        <color rgb="FF000000"/>
        <rFont val="宋体"/>
        <charset val="134"/>
      </rPr>
      <t>）</t>
    </r>
    <r>
      <rPr>
        <sz val="11"/>
        <color rgb="FF000000"/>
        <rFont val="宋体"/>
        <charset val="0"/>
      </rPr>
      <t xml:space="preserve"> </t>
    </r>
    <r>
      <rPr>
        <sz val="11"/>
        <color rgb="FF000000"/>
        <rFont val="宋体"/>
        <charset val="134"/>
      </rPr>
      <t>等</t>
    </r>
  </si>
  <si>
    <t>978-7-111-77398-6</t>
  </si>
  <si>
    <t>http://www.cmpedu.com/books/book/5609242.htm</t>
  </si>
  <si>
    <t>76988</t>
  </si>
  <si>
    <t>先进机器人建模与控制</t>
  </si>
  <si>
    <t>吴俊东 孟庆鑫 张盼 王亚午</t>
  </si>
  <si>
    <t>电子教案、仿真源文件、教学大纲及习题参考答案</t>
  </si>
  <si>
    <t>978-7-111-76988-0</t>
  </si>
  <si>
    <t>http://www.cmpedu.com/books/book/5608773.htm</t>
  </si>
  <si>
    <t>焊接机器人技术与系统</t>
  </si>
  <si>
    <t>71490</t>
  </si>
  <si>
    <r>
      <rPr>
        <sz val="11"/>
        <color rgb="FF000000"/>
        <rFont val="宋体"/>
        <charset val="134"/>
      </rPr>
      <t>黎文航</t>
    </r>
    <r>
      <rPr>
        <sz val="11"/>
        <color rgb="FF000000"/>
        <rFont val="宋体"/>
        <charset val="0"/>
      </rPr>
      <t xml:space="preserve"> </t>
    </r>
    <r>
      <rPr>
        <sz val="11"/>
        <color rgb="FF000000"/>
        <rFont val="宋体"/>
        <charset val="134"/>
      </rPr>
      <t>陈书锦</t>
    </r>
    <r>
      <rPr>
        <sz val="11"/>
        <color rgb="FF000000"/>
        <rFont val="宋体"/>
        <charset val="0"/>
      </rPr>
      <t xml:space="preserve"> </t>
    </r>
    <r>
      <rPr>
        <sz val="11"/>
        <color rgb="FF000000"/>
        <rFont val="宋体"/>
        <charset val="134"/>
      </rPr>
      <t>王加友</t>
    </r>
  </si>
  <si>
    <t>978-7-111-71490-3</t>
  </si>
  <si>
    <t>http://www.cmpedu.com/books/book/5606165.htm</t>
  </si>
  <si>
    <t>空中机器人</t>
  </si>
  <si>
    <t>68663</t>
  </si>
  <si>
    <t>任沁源  高飞 朱文欣</t>
  </si>
  <si>
    <t>978-7-111-68663-7</t>
  </si>
  <si>
    <t>http://www.cmpedu.com/books/book/5605047.htm</t>
  </si>
  <si>
    <t>79216</t>
  </si>
  <si>
    <t>人形机器人原理与实践</t>
  </si>
  <si>
    <t>张智军等</t>
  </si>
  <si>
    <t>电子课件、教学大纲、知识图谱、思维导图</t>
  </si>
  <si>
    <t>978-7-111-79216-1</t>
  </si>
  <si>
    <t>http://www.cmpedu.com/books/book/5610218.htm</t>
  </si>
  <si>
    <t>77270</t>
  </si>
  <si>
    <t>人形机器人技术基础与应用</t>
  </si>
  <si>
    <t>左国玉 张伟</t>
  </si>
  <si>
    <t>978-7-111-77270-5</t>
  </si>
  <si>
    <t>http://www.cmpedu.com/books/book/5608932.htm</t>
  </si>
  <si>
    <t>78736</t>
  </si>
  <si>
    <t>智能机器人开发与实践 （第2版）</t>
  </si>
  <si>
    <t>段峰  李文宇</t>
  </si>
  <si>
    <t>978-7-111-78736-5</t>
  </si>
  <si>
    <t>http://www.cmpedu.com/books/book/5609779.htm</t>
  </si>
  <si>
    <t>智能机器人创新实践</t>
  </si>
  <si>
    <t>73661</t>
  </si>
  <si>
    <t>电子课件、其他资源</t>
  </si>
  <si>
    <t>978-7-111-73661-5</t>
  </si>
  <si>
    <t>http://www.cmpedu.com/books/book/5607194.htm</t>
  </si>
  <si>
    <t>77669</t>
  </si>
  <si>
    <t>智能机器人与运动控制</t>
  </si>
  <si>
    <t>王景川 张晗 余洪山 陈卫东</t>
  </si>
  <si>
    <t>教学课件、教学大纲、教学视频、源代码</t>
  </si>
  <si>
    <t>978-7-111-77669-7</t>
  </si>
  <si>
    <t>http://www.cmpedu.com/books/book/5609105.htm</t>
  </si>
  <si>
    <t>77139</t>
  </si>
  <si>
    <t>智能移动机器人：技术与应用</t>
  </si>
  <si>
    <t>张辉 钟杭 王耀南</t>
  </si>
  <si>
    <t>978-7-111-77139-5</t>
  </si>
  <si>
    <t>http://www.cmpedu.com/books/book/5609285.htm</t>
  </si>
  <si>
    <t>77318</t>
  </si>
  <si>
    <t>自主机器人基础与技术</t>
  </si>
  <si>
    <t>杨毅 岳裕丰</t>
  </si>
  <si>
    <t>PPT课件、实验代码、课程视频</t>
  </si>
  <si>
    <t>978-7-111-77318-4</t>
  </si>
  <si>
    <t>http://www.cmpedu.com/books/book/5609248.htm</t>
  </si>
  <si>
    <t>自主移动机器人</t>
  </si>
  <si>
    <t>67669</t>
  </si>
  <si>
    <t>熊蓉 王越 张宇 周春琳</t>
  </si>
  <si>
    <t>本书特色：
★浙江大学新工科机器人系列教材，作者知名，团队人员均长期从事自主移动机器人相关技术研究
★本书编写的目的是为了解和开展自主移动机器人研究的学生和工程师提供基础知识和方法的指导。
★配套资源：课件、视频（MOOC）、课程讲座视频。</t>
  </si>
  <si>
    <t>978-7-111-67669-0</t>
  </si>
  <si>
    <t>http://www.cmpedu.com/books/book/5604476.htm</t>
  </si>
  <si>
    <t>78012</t>
  </si>
  <si>
    <t>自主导航技术与应用</t>
  </si>
  <si>
    <t>成怡</t>
  </si>
  <si>
    <t>978-7-111-78012-0</t>
  </si>
  <si>
    <t>http://www.cmpedu.com/books/book/5609318.htm</t>
  </si>
  <si>
    <t>78756</t>
  </si>
  <si>
    <t>移动机器人技术开发与应用</t>
  </si>
  <si>
    <t>饶蕾 范光宇</t>
  </si>
  <si>
    <t>978-7-111-78756-3</t>
  </si>
  <si>
    <t>http://www.cmpedu.com/books/book/5609724.htm</t>
  </si>
  <si>
    <t>77677</t>
  </si>
  <si>
    <t>移动机器人综合设计</t>
  </si>
  <si>
    <t>卢惠民 曾志文 肖军浩 等</t>
  </si>
  <si>
    <t>PPT课件、程序代码</t>
  </si>
  <si>
    <t>978-7-111-77677-2</t>
  </si>
  <si>
    <t>http://www.cmpedu.com/books/book/5609272.htm</t>
  </si>
  <si>
    <t>移动机器人开发技术（激光SLAM版）</t>
  </si>
  <si>
    <t>70156</t>
  </si>
  <si>
    <t>宋桂岭 明安龙</t>
  </si>
  <si>
    <t>电子课件、课程网站、程序代码</t>
  </si>
  <si>
    <t>978-7-111-70156-9</t>
  </si>
  <si>
    <t>http://www.cmpedu.com/books/book/5605469.htm</t>
  </si>
  <si>
    <t>移动机器人学</t>
  </si>
  <si>
    <t>76583</t>
  </si>
  <si>
    <t>张智军 郭锦嘉 林文蔚 罗亚梅</t>
  </si>
  <si>
    <t>电子课件、教案、习题答案、程序源文件</t>
  </si>
  <si>
    <t>978-7-111-76583-7</t>
  </si>
  <si>
    <t>http://www.cmpedu.com/books/book/5608776.htm</t>
  </si>
  <si>
    <t>移动机器人学：数学基础、模型构建及实现方法</t>
  </si>
  <si>
    <t>63349</t>
  </si>
  <si>
    <t>[美]朗佐·凯利（Alonzo Kelly）等</t>
  </si>
  <si>
    <t>978-7-111-63349-5</t>
  </si>
  <si>
    <t>http://www.cmpedu.com/books/book/5601298.htm</t>
  </si>
  <si>
    <t>移动机器人控制导论</t>
  </si>
  <si>
    <t>69042</t>
  </si>
  <si>
    <t>[希腊] 斯皮罗斯·G·扎菲斯塔斯（Spyros G Tzafestas）</t>
  </si>
  <si>
    <t>978-7-111-69042-9</t>
  </si>
  <si>
    <t>http://www.cmpedu.com/books/book/5604925.htm</t>
  </si>
  <si>
    <t>小型机器人的设计与制作</t>
  </si>
  <si>
    <t>76615</t>
  </si>
  <si>
    <t>978-7-111-76615-5</t>
  </si>
  <si>
    <t>http://www.cmpedu.com/books/book/5608784.htm</t>
  </si>
  <si>
    <t>四足机器人控制算法——建模、控制与实践</t>
  </si>
  <si>
    <t>71474</t>
  </si>
  <si>
    <t>杭州宇树科技有限公司</t>
  </si>
  <si>
    <t>978-7-111-71474-3</t>
  </si>
  <si>
    <t>http://www.cmpedu.com/books/book/5606284.htm</t>
  </si>
  <si>
    <t>76606</t>
  </si>
  <si>
    <t>协作机器人——感知、交互、操作与控制技术</t>
  </si>
  <si>
    <t>刘星</t>
  </si>
  <si>
    <t>课件、大纲</t>
  </si>
  <si>
    <t>978-7-111-76606-3</t>
  </si>
  <si>
    <t>http://www.cmpedu.com/books/book/5608657.htm</t>
  </si>
  <si>
    <t>77618</t>
  </si>
  <si>
    <t>重载机器人技术</t>
  </si>
  <si>
    <t>熊晓燕 张金柱</t>
  </si>
  <si>
    <t>扫描书内二维码</t>
  </si>
  <si>
    <t>978-7-111-77618-5</t>
  </si>
  <si>
    <t>http://www.cmpedu.com/books/book/5609227.htm</t>
  </si>
  <si>
    <t>78183</t>
  </si>
  <si>
    <t>工业机器人</t>
  </si>
  <si>
    <t>尹海斌 曾文会</t>
  </si>
  <si>
    <t>978-7-111-78183-7</t>
  </si>
  <si>
    <t>http://www.cmpedu.com/books/book/5609407.htm</t>
  </si>
  <si>
    <t>工业机器人编程</t>
  </si>
  <si>
    <t>71500</t>
  </si>
  <si>
    <t>兰 虎 邵金均 温建明</t>
  </si>
  <si>
    <t>电子教案、多媒体课件、习题答案、仿真及微视频动画</t>
  </si>
  <si>
    <t>978-7-111-71500-9</t>
  </si>
  <si>
    <t>http://www.cmpedu.com/books/book/5606112.htm</t>
  </si>
  <si>
    <t>工业机器人编程技术</t>
  </si>
  <si>
    <t>70917</t>
  </si>
  <si>
    <t>王冬云 宋星亮</t>
  </si>
  <si>
    <t>978-7-111-70917-6</t>
  </si>
  <si>
    <t>http://www.cmpedu.com/books/book/5606101.htm</t>
  </si>
  <si>
    <t>78926</t>
  </si>
  <si>
    <t>工业机器人编程技术及应用</t>
  </si>
  <si>
    <t>刘新玉 谢行</t>
  </si>
  <si>
    <t>课件、视频、大纲、模型源文件</t>
  </si>
  <si>
    <t>978-7-111-78926-0</t>
  </si>
  <si>
    <t>http://www.cmpedu.com/books/book/5609809.htm</t>
  </si>
  <si>
    <t>77619</t>
  </si>
  <si>
    <t>工业机器人系统综合设计</t>
  </si>
  <si>
    <t>张小刚 方遒</t>
  </si>
  <si>
    <t>PPT课件、教学视频、虚拟仿真在线实验网站</t>
  </si>
  <si>
    <t>978-7-111-77619-2</t>
  </si>
  <si>
    <t>http://www.cmpedu.com/books/book/5609156.htm</t>
  </si>
  <si>
    <t>工业机器人原理与应用</t>
  </si>
  <si>
    <t>71332</t>
  </si>
  <si>
    <t>林晓辉</t>
  </si>
  <si>
    <t>PPT课件、习题答案、实验参考程序</t>
  </si>
  <si>
    <t>978-7-111-71332-6</t>
  </si>
  <si>
    <t>http://www.cmpedu.com/books/book/5606136.htm</t>
  </si>
  <si>
    <t>工业机器人操作与编程</t>
  </si>
  <si>
    <t>66756</t>
  </si>
  <si>
    <t>陈东伟 黄岚 高玉梅 编著</t>
  </si>
  <si>
    <t>978-7-111-66756-8</t>
  </si>
  <si>
    <t>http://www.cmpedu.com/books/book/5603556.htm</t>
  </si>
  <si>
    <t>工业机器人典型应用案例精析（第2版）</t>
  </si>
  <si>
    <t>70278</t>
  </si>
  <si>
    <t>叶晖</t>
  </si>
  <si>
    <t>ppt、视频资源</t>
  </si>
  <si>
    <t>978-7-111-70278-8</t>
  </si>
  <si>
    <t>http://www.cmpedu.com/books/book/5605522.htm</t>
  </si>
  <si>
    <t>工业机器人基础</t>
  </si>
  <si>
    <t>65835</t>
  </si>
  <si>
    <t>兰虎 王冬云</t>
  </si>
  <si>
    <t>电子课件、二维码微客</t>
  </si>
  <si>
    <t>978-7-111-65835-1</t>
  </si>
  <si>
    <t>http://www.cmpedu.com/books/book/5603330.htm</t>
  </si>
  <si>
    <t>工业机器人集成与应用</t>
  </si>
  <si>
    <t>66542</t>
  </si>
  <si>
    <t>陈友东 谭珠珠 唐冬冬 编著</t>
  </si>
  <si>
    <t>978-7-111-66542-7</t>
  </si>
  <si>
    <t>http://www.cmpedu.com/books/book/5603544.htm</t>
  </si>
  <si>
    <t>78182</t>
  </si>
  <si>
    <t>工业机器人实用技术教程</t>
  </si>
  <si>
    <t>黄风</t>
  </si>
  <si>
    <t>978-7-111-78182-0</t>
  </si>
  <si>
    <t>http://www.cmpedu.com/books/book/5609579.htm</t>
  </si>
  <si>
    <t>工业机器人技术及应用</t>
  </si>
  <si>
    <t>66468</t>
  </si>
  <si>
    <t>赵光哲 李鸿志 唐冬冬 编著</t>
  </si>
  <si>
    <t>978-7-111-66468-0</t>
  </si>
  <si>
    <t>http://www.cmpedu.com/books/book/5603557.htm</t>
  </si>
  <si>
    <t>工业机器人技术</t>
  </si>
  <si>
    <t>62449</t>
  </si>
  <si>
    <t>朱洪前</t>
  </si>
  <si>
    <t>978-7-111-62449-3</t>
  </si>
  <si>
    <t>http://www.cmpedu.com/books/book/5600428.htm</t>
  </si>
  <si>
    <t>工业机器人技术及应用（第2版）</t>
  </si>
  <si>
    <t>64070</t>
  </si>
  <si>
    <t>兰虎 鄂世举</t>
  </si>
  <si>
    <t>微课 二维码 课件</t>
  </si>
  <si>
    <t>本书特色：
★本书以工业机器人四巨头ABB、KUKA、FANUC和YASKAWA为主要对象，内容涵盖机器人搬运、码垛、焊接、涂装和装配五大典型应用任务。
★为了方便教学，本书配备了内容丰富的多媒体课件、思考与练习答案。
★全书双色印刷，图片精美。</t>
  </si>
  <si>
    <t>978-7-111-64070-7</t>
  </si>
  <si>
    <t>http://www.cmpedu.com/books/book/5601313.htm</t>
  </si>
  <si>
    <t>工业机器人技术基础及其应用</t>
  </si>
  <si>
    <t>64249</t>
  </si>
  <si>
    <t>戴凤智 乔栋</t>
  </si>
  <si>
    <t>978-7-111-64249-7</t>
  </si>
  <si>
    <t>http://www.cmpedu.com/books/book/5601706.htm</t>
  </si>
  <si>
    <t>78460</t>
  </si>
  <si>
    <t>工业机器人工程应用虚拟仿真教程（第3版）</t>
  </si>
  <si>
    <t>课件、二维码、视频、实训工作站</t>
  </si>
  <si>
    <t>978-7-111-78460-9</t>
  </si>
  <si>
    <t>http://www.cmpedu.com/books/book/5609445.htm</t>
  </si>
  <si>
    <t>工业机器人结构与机构学</t>
  </si>
  <si>
    <t>65057</t>
  </si>
  <si>
    <t>程丽 王仲民</t>
  </si>
  <si>
    <t>978-7-111-65057-7</t>
  </si>
  <si>
    <t>http://www.cmpedu.com/books/book/5604403.htm</t>
  </si>
  <si>
    <t>工业机器人基础与应用</t>
  </si>
  <si>
    <t>60142</t>
  </si>
  <si>
    <t>张明文</t>
  </si>
  <si>
    <t>978-7-111-60142-5</t>
  </si>
  <si>
    <t>http://www.cmpedu.com/books/book/5519763.htm</t>
  </si>
  <si>
    <t>工业机器人及其应用</t>
  </si>
  <si>
    <t>70256</t>
  </si>
  <si>
    <t>郗安民  何春燕</t>
  </si>
  <si>
    <t>978-7-111-70256-6</t>
  </si>
  <si>
    <t>http://www.cmpedu.com/books/book/5605731.htm</t>
  </si>
  <si>
    <t>工业机器人控制技术</t>
  </si>
  <si>
    <t>66687</t>
  </si>
  <si>
    <t>宁祎</t>
  </si>
  <si>
    <t>978-7-111-66687-5</t>
  </si>
  <si>
    <t>http://www.cmpedu.com/books/book/5603747.htm</t>
  </si>
  <si>
    <t>工业机器人行业应用实训教程</t>
  </si>
  <si>
    <t>51293</t>
  </si>
  <si>
    <t>胡伟</t>
  </si>
  <si>
    <t>978-7-111-51293-6</t>
  </si>
  <si>
    <t>http://www.cmpedu.com/books/book/2050424.htm</t>
  </si>
  <si>
    <t>工业机器人离线编程与仿真技术</t>
  </si>
  <si>
    <t>69485</t>
  </si>
  <si>
    <t>天空讲堂</t>
  </si>
  <si>
    <t>978-7-111-69485-4</t>
  </si>
  <si>
    <t>http://www.cmpedu.com/books/book/5605232.htm</t>
  </si>
  <si>
    <t>工业机器人离线编程仿真技术与应用</t>
  </si>
  <si>
    <t>63006</t>
  </si>
  <si>
    <t>刘怀兰 欧道江</t>
  </si>
  <si>
    <t>978-7-111-63006-7</t>
  </si>
  <si>
    <t>http://www.cmpedu.com/books/book/5600508.htm</t>
  </si>
  <si>
    <t>工业机器人故障诊断与预防维护实战教程</t>
  </si>
  <si>
    <t>59385</t>
  </si>
  <si>
    <t>扫码获取</t>
  </si>
  <si>
    <t>978-7-111-59385-0</t>
  </si>
  <si>
    <t>http://www.cmpedu.com/books/book/2066518.htm</t>
  </si>
  <si>
    <t>工业机器人控制技术基础——坐标变换计算与编程</t>
  </si>
  <si>
    <t>74568</t>
  </si>
  <si>
    <t>郇极</t>
  </si>
  <si>
    <t>教学参考材料、其他资源、网站链接、视频资源</t>
  </si>
  <si>
    <t>978-7-111-74568-6</t>
  </si>
  <si>
    <t>http://www.cmpedu.com/books/book/5607642.htm</t>
  </si>
  <si>
    <t>工业机器人工作站虚拟仿真教程</t>
  </si>
  <si>
    <t>65650</t>
  </si>
  <si>
    <t>陈鑫 桂伟 梅磊</t>
  </si>
  <si>
    <t>PPT、源文件</t>
  </si>
  <si>
    <t>978-7-111-65650-0</t>
  </si>
  <si>
    <t>http://www.cmpedu.com/books/book/5602481.htm</t>
  </si>
  <si>
    <t>工业机器人工作站系统与应用</t>
  </si>
  <si>
    <t>65694</t>
  </si>
  <si>
    <t>周书兴</t>
  </si>
  <si>
    <t>978-7-111-65694-4</t>
  </si>
  <si>
    <t>http://www.cmpedu.com/books/book/5602546.htm</t>
  </si>
  <si>
    <t>工业机器人课程设计教程</t>
  </si>
  <si>
    <t>70088</t>
  </si>
  <si>
    <t>刘畅 李海虹</t>
  </si>
  <si>
    <t>978-7-111-70088-3</t>
  </si>
  <si>
    <t>http://www.cmpedu.com/books/book/5605622.htm</t>
  </si>
  <si>
    <t>本科教材&gt;工学门类&gt;电子信息类</t>
  </si>
  <si>
    <t>本科教材&gt;工学门类&gt;电子信息类&gt;电子信息工程</t>
  </si>
  <si>
    <t>电子信息科学技术导论（第2版）</t>
  </si>
  <si>
    <t>68575</t>
  </si>
  <si>
    <t>吴莉莉</t>
  </si>
  <si>
    <t>PPT、电子教案、课程教学大纲、试卷、习题参考答案等</t>
  </si>
  <si>
    <t>978-7-111-68575-3</t>
  </si>
  <si>
    <t>http://www.cmpedu.com/books/book/5604736.htm</t>
  </si>
  <si>
    <t>电子信息与通信工程专业英语（第3版）</t>
  </si>
  <si>
    <t>76801</t>
  </si>
  <si>
    <t>张雪英</t>
  </si>
  <si>
    <t>978-7-111-76801-2</t>
  </si>
  <si>
    <t>http://www.cmpedu.com/books/book/5608732.htm</t>
  </si>
  <si>
    <t>数据中心基础设施运维与管理</t>
  </si>
  <si>
    <t>72054</t>
  </si>
  <si>
    <t>中国电子学会 组编 袁晓东 主编</t>
  </si>
  <si>
    <t>978-7-111-72054-6</t>
  </si>
  <si>
    <t>http://www.cmpedu.com/books/book/5606473.htm</t>
  </si>
  <si>
    <t>AltiumDesigner电路板设计与制作</t>
  </si>
  <si>
    <t>65773</t>
  </si>
  <si>
    <t>张明宇 刘佳 张俊凯</t>
  </si>
  <si>
    <t>978-7-111-65773-6</t>
  </si>
  <si>
    <t>http://www.cmpedu.com/books/book/5603394.htm</t>
  </si>
  <si>
    <t>Altium Designer电路设计基础与进阶教程</t>
  </si>
  <si>
    <t>61781</t>
  </si>
  <si>
    <t>张孝冬 廖建军 编著</t>
  </si>
  <si>
    <t>978-7-111-61781-5</t>
  </si>
  <si>
    <t>http://www.cmpedu.com/books/book/5585122.htm</t>
  </si>
  <si>
    <t>73482</t>
  </si>
  <si>
    <t>Altium Designer 22电路设计基础与实例教程</t>
  </si>
  <si>
    <t>陈慧 黄志刚 槐创锋</t>
  </si>
  <si>
    <t>实例源文件</t>
  </si>
  <si>
    <t>978-7-111-73482-6</t>
  </si>
  <si>
    <t>http://www.cmpedu.com/books/book/5607129.htm</t>
  </si>
  <si>
    <t>Altium Designer 14电路设计基础与实例教程</t>
  </si>
  <si>
    <t>49699</t>
  </si>
  <si>
    <t>李瑞 闫聪聪</t>
  </si>
  <si>
    <t>978-7-111-49699-1</t>
  </si>
  <si>
    <t>http://www.cmpedu.com/books/book/2045108.htm</t>
  </si>
  <si>
    <t>Altium Designer（Protel）原理图与PCB设计教程</t>
  </si>
  <si>
    <t>27743</t>
  </si>
  <si>
    <t>978-7-111-27743-9</t>
  </si>
  <si>
    <t>http://www.cmpedu.com/books/book/63567.htm</t>
  </si>
  <si>
    <t>73261</t>
  </si>
  <si>
    <t>Altium Designer 原理图与PCB设计精讲教程（第2版）</t>
  </si>
  <si>
    <t>刘超 包建荣 俞优姝</t>
  </si>
  <si>
    <t>978-7-111-73261-7</t>
  </si>
  <si>
    <t>http://www.cmpedu.com/books/book/5607046.htm</t>
  </si>
  <si>
    <t>Altium Designer 15原理图与PCB设计教程</t>
  </si>
  <si>
    <t>53761</t>
  </si>
  <si>
    <t>高敬鹏</t>
  </si>
  <si>
    <t>978-7-111-53761-8</t>
  </si>
  <si>
    <t>http://www.cmpedu.com/books/book/5603867.htm</t>
  </si>
  <si>
    <t>Altium Designer 20原理图与PCB设计教程</t>
  </si>
  <si>
    <t>71882</t>
  </si>
  <si>
    <t>张利国</t>
  </si>
  <si>
    <t>教学PPT 实验指导 案例源程序 实验源程序 重难点讲解视频 案例操作视频</t>
  </si>
  <si>
    <t>978-7-111-71882-6</t>
  </si>
  <si>
    <t>http://www.cmpedu.com/books/book/5606239.htm</t>
  </si>
  <si>
    <t>Altium Designer原理图与PCB设计教程</t>
  </si>
  <si>
    <t>42567</t>
  </si>
  <si>
    <t>978-7-111-42567-0</t>
  </si>
  <si>
    <t>http://www.cmpedu.com/books/book/2063840.htm</t>
  </si>
  <si>
    <r>
      <rPr>
        <sz val="11"/>
        <color theme="1"/>
        <rFont val="宋体"/>
        <charset val="134"/>
      </rPr>
      <t>Altium Designer 18</t>
    </r>
    <r>
      <rPr>
        <sz val="11"/>
        <color rgb="FF000000"/>
        <rFont val="宋体"/>
        <charset val="134"/>
      </rPr>
      <t>电路设计基础与实例教程</t>
    </r>
  </si>
  <si>
    <t>64273</t>
  </si>
  <si>
    <t>978-7-111-64273-2</t>
  </si>
  <si>
    <t>http://www.cmpedu.com/books/book/5601309.htm</t>
  </si>
  <si>
    <t>Altium Designer 18原理图及PCB设计教程</t>
  </si>
  <si>
    <t>65146</t>
  </si>
  <si>
    <t>周润景 蔡富佳 编著</t>
  </si>
  <si>
    <t>978-7-111-65146-8</t>
  </si>
  <si>
    <t>http://www.cmpedu.com/books/book/5602162.htm</t>
  </si>
  <si>
    <t>Altium Designer 21原理图与PCB设计教程</t>
  </si>
  <si>
    <t>70771</t>
  </si>
  <si>
    <t>高敬鹏 武超群 冯收 等</t>
  </si>
  <si>
    <t>978-7-111-70771-4</t>
  </si>
  <si>
    <t>http://www.cmpedu.com/books/book/5605953.htm</t>
  </si>
  <si>
    <t>75549</t>
  </si>
  <si>
    <t>Altium Designer 23原理图及PCB设计教程</t>
  </si>
  <si>
    <t>姜杰 周润景 张震宇 徐宏伟</t>
  </si>
  <si>
    <t>电子课件、各章案例工程文件</t>
  </si>
  <si>
    <t>978-7-111-75549-4</t>
  </si>
  <si>
    <t>http://www.cmpedu.com/books/book/5608216.htm</t>
  </si>
  <si>
    <t>76222</t>
  </si>
  <si>
    <t>Altium Designer 24电路设计基础与应用教程</t>
  </si>
  <si>
    <t>徐宏伟 周润景 杜鑫 李建荣</t>
  </si>
  <si>
    <t>电子教案、仿真源文件、习题答案</t>
  </si>
  <si>
    <t>978-7-111-76222-5</t>
  </si>
  <si>
    <t>http://www.cmpedu.com/books/book/5608675.htm</t>
  </si>
  <si>
    <t>Altium Designer原理图与PCB设计</t>
  </si>
  <si>
    <t>63259</t>
  </si>
  <si>
    <t>隋晓红 刘鑫 石磊</t>
  </si>
  <si>
    <t>978-7-111-63259-7</t>
  </si>
  <si>
    <t>http://www.cmpedu.com/books/book/5600784.htm</t>
  </si>
  <si>
    <t>ARM Cortex-A9嵌入式技术教程</t>
  </si>
  <si>
    <t>59764</t>
  </si>
  <si>
    <t>978-7-111-59764-3</t>
  </si>
  <si>
    <t>http://www.cmpedu.com/books/book/2066692.htm</t>
  </si>
  <si>
    <t>78068</t>
  </si>
  <si>
    <t>ARM嵌入式系统原理及应用</t>
  </si>
  <si>
    <t>邓耀华</t>
  </si>
  <si>
    <t>PPT课件、教学大纲、程序代码</t>
  </si>
  <si>
    <t>978-7-111-78068-7</t>
  </si>
  <si>
    <t>http://www.cmpedu.com/books/book/5609411.htm</t>
  </si>
  <si>
    <t>ARM嵌入式系统教程</t>
  </si>
  <si>
    <t>24553</t>
  </si>
  <si>
    <t>978-7-111-24553-7</t>
  </si>
  <si>
    <t>http://www.cmpedu.com/books/book/59105.htm</t>
  </si>
  <si>
    <t>80537</t>
  </si>
  <si>
    <t>CKS32F103微控制器原理与实践</t>
  </si>
  <si>
    <r>
      <rPr>
        <sz val="11"/>
        <color rgb="FF000000"/>
        <rFont val="宋体"/>
        <charset val="134"/>
      </rPr>
      <t>马淑华</t>
    </r>
    <r>
      <rPr>
        <sz val="11"/>
        <color rgb="FF000000"/>
        <rFont val="宋体"/>
        <charset val="0"/>
      </rPr>
      <t xml:space="preserve">  </t>
    </r>
    <r>
      <rPr>
        <sz val="11"/>
        <color rgb="FF000000"/>
        <rFont val="宋体"/>
        <charset val="134"/>
      </rPr>
      <t>沙晓鹏</t>
    </r>
    <r>
      <rPr>
        <sz val="11"/>
        <color rgb="FF000000"/>
        <rFont val="宋体"/>
        <charset val="0"/>
      </rPr>
      <t xml:space="preserve">  </t>
    </r>
    <r>
      <rPr>
        <sz val="11"/>
        <color rgb="FF000000"/>
        <rFont val="宋体"/>
        <charset val="134"/>
      </rPr>
      <t>孟范伟</t>
    </r>
  </si>
  <si>
    <t>978-7-111-80537-3</t>
  </si>
  <si>
    <t>http://www.cmpedu.com/books/book/5610766.htm</t>
  </si>
  <si>
    <t>微控制器原理与接口技术</t>
  </si>
  <si>
    <t>68660</t>
  </si>
  <si>
    <t>佘黎煌 张新宇 张石</t>
  </si>
  <si>
    <t>电子课件、程序代码、参考答案</t>
  </si>
  <si>
    <t>978-7-111-68660-6</t>
  </si>
  <si>
    <t>http://www.cmpedu.com/books/book/5604936.htm</t>
  </si>
  <si>
    <t>微控制器原理及应用——基于TI C2000实时微控制器</t>
  </si>
  <si>
    <t>71482</t>
  </si>
  <si>
    <t>蔡逢煌 王武 江加辉</t>
  </si>
  <si>
    <t>电子课件、案例</t>
  </si>
  <si>
    <t>978-7-111-71482-8</t>
  </si>
  <si>
    <t>http://www.cmpedu.com/books/book/5606171.htm</t>
  </si>
  <si>
    <t>EDA技术及应用（第3版）</t>
  </si>
  <si>
    <t>74854</t>
  </si>
  <si>
    <t>于玉亭 张丽华</t>
  </si>
  <si>
    <t>978-7-111-74854-0</t>
  </si>
  <si>
    <t>http://www.cmpedu.com/books/book/5607561.htm</t>
  </si>
  <si>
    <t>EDA技术与应用</t>
  </si>
  <si>
    <t>69391</t>
  </si>
  <si>
    <t>刘江海 方洁  杨沛  陈玮 刘佳榆 编著</t>
  </si>
  <si>
    <t>978-7-111-69391-8</t>
  </si>
  <si>
    <t>http://www.cmpedu.com/books/book/5605137.htm</t>
  </si>
  <si>
    <t>61263</t>
  </si>
  <si>
    <t>韩鹏</t>
  </si>
  <si>
    <t>978-7-111-61263-6</t>
  </si>
  <si>
    <t>http://www.cmpedu.com/books/book/5538632.htm</t>
  </si>
  <si>
    <t>EDA技术及应用（第2版）</t>
  </si>
  <si>
    <t>69776</t>
  </si>
  <si>
    <t>孙宏国 周磊 陆广平</t>
  </si>
  <si>
    <t>978-7-111-69776-3</t>
  </si>
  <si>
    <t>http://www.cmpedu.com/books/book/5605350.htm</t>
  </si>
  <si>
    <t>EDA与数字系统设计（第3版）</t>
  </si>
  <si>
    <t>61986</t>
  </si>
  <si>
    <t>李国丽 朱维勇 编著</t>
  </si>
  <si>
    <t>978-7-111-61986-4</t>
  </si>
  <si>
    <t>http://www.cmpedu.com/books/book/5600198.htm</t>
  </si>
  <si>
    <t>Protel 99SE原理图与PCB设计教程（第2版）</t>
  </si>
  <si>
    <t>49506</t>
  </si>
  <si>
    <t>978-7-111-49506-2</t>
  </si>
  <si>
    <t>http://www.cmpedu.com/books/book/2044242.htm</t>
  </si>
  <si>
    <t>Protel DXP 2004 原理图与PCB设计实用教程（第2版）</t>
  </si>
  <si>
    <t>58516</t>
  </si>
  <si>
    <t>薛楠</t>
  </si>
  <si>
    <t>978-7-111-58516-9</t>
  </si>
  <si>
    <t>http://www.cmpedu.com/books/book/2064920.htm</t>
  </si>
  <si>
    <t>MATLAB在电子信息类专业中的应用</t>
  </si>
  <si>
    <t>70085</t>
  </si>
  <si>
    <t>杨毅明</t>
  </si>
  <si>
    <t>978-7-111-70085-2</t>
  </si>
  <si>
    <t>http://www.cmpedu.com/books/book/5605564.htm</t>
  </si>
  <si>
    <t>77673</t>
  </si>
  <si>
    <t>光电信息功能材料与半导体器件</t>
  </si>
  <si>
    <t>钱国栋 郁建灿 周述 赵典</t>
  </si>
  <si>
    <t>978-7-111-77673-4</t>
  </si>
  <si>
    <t>http://www.cmpedu.com/books/book/5609541.htm</t>
  </si>
  <si>
    <t>77644</t>
  </si>
  <si>
    <t>纳米半导体材料与太阳能电池</t>
  </si>
  <si>
    <t>康卓 梁倬健 张跃</t>
  </si>
  <si>
    <t>978-7-111-77644-4</t>
  </si>
  <si>
    <t>http://www.cmpedu.com/books/book/5609204.htm</t>
  </si>
  <si>
    <t>微纳制造与半导体器件</t>
  </si>
  <si>
    <t>75922</t>
  </si>
  <si>
    <t>周圣军</t>
  </si>
  <si>
    <t>978-7-111-75922-5</t>
  </si>
  <si>
    <t>http://www.cmpedu.com/books/book/5608369.htm</t>
  </si>
  <si>
    <t>半导体物理学简明教程（第2版）</t>
  </si>
  <si>
    <t>51628</t>
  </si>
  <si>
    <t>陈治明</t>
  </si>
  <si>
    <t>978-7-111-51628-6</t>
  </si>
  <si>
    <t>http://www.cmpedu.com/books/book/2051324.htm</t>
  </si>
  <si>
    <t>半导体物理与器件</t>
  </si>
  <si>
    <t>24731</t>
  </si>
  <si>
    <t>裴素华</t>
  </si>
  <si>
    <t>978-7-111-24731-9</t>
  </si>
  <si>
    <t>http://www.cmpedu.com/books/book/58979.htm</t>
  </si>
  <si>
    <t>78961</t>
  </si>
  <si>
    <t>半导体器件物理实验教程</t>
  </si>
  <si>
    <t>刘晋东 等</t>
  </si>
  <si>
    <t>课件、教案、设备资源包、视频</t>
  </si>
  <si>
    <t>978-7-111-78961-1</t>
  </si>
  <si>
    <t>http://www.cmpedu.com/books/book/5609880.htm</t>
  </si>
  <si>
    <t>79351</t>
  </si>
  <si>
    <t>功率半导体器件原理及设计</t>
  </si>
  <si>
    <t>王彩琳</t>
  </si>
  <si>
    <t>天工讲堂一书一码、电子课件、设计案例</t>
  </si>
  <si>
    <t>978-7-111-79351-9</t>
  </si>
  <si>
    <t>http://www.cmpedu.com/books/book/5610207.htm</t>
  </si>
  <si>
    <t>功率半导体器件</t>
  </si>
  <si>
    <t>72774</t>
  </si>
  <si>
    <t>关艳霞 刘斌 吴美乐 卢雪梅</t>
  </si>
  <si>
    <t>978-7-111-72774-3</t>
  </si>
  <si>
    <t>http://www.cmpedu.com/books/book/5606725.htm</t>
  </si>
  <si>
    <t>电子制造技术基础</t>
  </si>
  <si>
    <t>16343</t>
  </si>
  <si>
    <t>吴懿平</t>
  </si>
  <si>
    <t>7-111-16343-5/TN.430课</t>
  </si>
  <si>
    <t>http://www.cmpedu.com/books/book/57985.htm</t>
  </si>
  <si>
    <t>高频电子线路（第2版）</t>
  </si>
  <si>
    <t>52057</t>
  </si>
  <si>
    <t>杨霓清</t>
  </si>
  <si>
    <t>978-7-111-52057-3</t>
  </si>
  <si>
    <t>http://www.cmpedu.com/books/book/2051826.htm</t>
  </si>
  <si>
    <t>高频电子线路</t>
  </si>
  <si>
    <t>58917</t>
  </si>
  <si>
    <t>张培玲</t>
  </si>
  <si>
    <t>978-7-111-58917-4</t>
  </si>
  <si>
    <t>http://www.cmpedu.com/books/book/2065765.htm</t>
  </si>
  <si>
    <t>电子电气设备工艺设计与制造技术</t>
  </si>
  <si>
    <t>14692</t>
  </si>
  <si>
    <t>胡俊达</t>
  </si>
  <si>
    <t>7-111-14692-1</t>
  </si>
  <si>
    <t>http://www.cmpedu.com/books/book/63093.htm</t>
  </si>
  <si>
    <t>常用电子元器件简明手册</t>
  </si>
  <si>
    <t>30728</t>
  </si>
  <si>
    <t>978-7-111-30728-0</t>
  </si>
  <si>
    <t>http://www.cmpedu.com/books/book/64439.htm</t>
  </si>
  <si>
    <t>77708</t>
  </si>
  <si>
    <t>电子元器件可靠性</t>
  </si>
  <si>
    <t>王守国</t>
  </si>
  <si>
    <t>978-7-111-77708-3</t>
  </si>
  <si>
    <t>http://www.cmpedu.com/books/book/5609106.htm</t>
  </si>
  <si>
    <t>77497</t>
  </si>
  <si>
    <t>电子元器件工程项目管理</t>
  </si>
  <si>
    <t>978-7-111-77497-6</t>
  </si>
  <si>
    <t>http://www.cmpedu.com/books/book/5609205.htm</t>
  </si>
  <si>
    <t>印制电路基础：原理、工艺技术及应用</t>
  </si>
  <si>
    <t>68875</t>
  </si>
  <si>
    <t>何为</t>
  </si>
  <si>
    <t>电子课件、教案、大纲、习题答案、试卷</t>
  </si>
  <si>
    <t>978-7-111-68875-4</t>
  </si>
  <si>
    <t>http://www.cmpedu.com/books/book/5605308.htm</t>
  </si>
  <si>
    <t>开关电源技术教程</t>
  </si>
  <si>
    <t>39183</t>
  </si>
  <si>
    <t>张占松</t>
  </si>
  <si>
    <t>978-7-111-39183-8</t>
  </si>
  <si>
    <t>http://www.cmpedu.com/books/book/2017105.htm</t>
  </si>
  <si>
    <t>开关电源技术</t>
  </si>
  <si>
    <t>68203</t>
  </si>
  <si>
    <t>978-7-111-68203-5</t>
  </si>
  <si>
    <t>http://www.cmpedu.com/books/book/5604890.htm</t>
  </si>
  <si>
    <t>数字设计：原理与实践（原书第5版）</t>
  </si>
  <si>
    <t>62941</t>
  </si>
  <si>
    <t>[美]约翰 F.韦克利（John F. Wakerly）</t>
  </si>
  <si>
    <t>978-7-111-62941-2</t>
  </si>
  <si>
    <t>http://www.cmpedu.com/books/book/5600385.htm</t>
  </si>
  <si>
    <t>数字电路与逻辑设计基础</t>
  </si>
  <si>
    <t>54561</t>
  </si>
  <si>
    <t>徐秀平</t>
  </si>
  <si>
    <t>978-7-111-54561-3</t>
  </si>
  <si>
    <t>http://www.cmpedu.com/books/book/2054620.htm</t>
  </si>
  <si>
    <t>数字电路与逻辑设计</t>
  </si>
  <si>
    <t>62452</t>
  </si>
  <si>
    <t>万国春 童美松</t>
  </si>
  <si>
    <t>978-7-111-62452-3</t>
  </si>
  <si>
    <t>http://www.cmpedu.com/books/book/5600776.htm</t>
  </si>
  <si>
    <t>数字逻辑（第4版）</t>
  </si>
  <si>
    <t>70579</t>
  </si>
  <si>
    <t>詹瑾瑜</t>
  </si>
  <si>
    <t>978-7-111-70579-6</t>
  </si>
  <si>
    <t>http://www.cmpedu.com/books/book/5605629.htm</t>
  </si>
  <si>
    <t>数字逻辑设计与VHDL描述（第2版）</t>
  </si>
  <si>
    <t>09955</t>
  </si>
  <si>
    <t>徐惠民 安德宁</t>
  </si>
  <si>
    <t>北京高等教育精品教材</t>
  </si>
  <si>
    <t>7-111-09955-9</t>
  </si>
  <si>
    <t>http://www.cmpedu.com/books/book/56686.htm</t>
  </si>
  <si>
    <t>数字逻辑基础与Verilog设计（原书第3版）</t>
  </si>
  <si>
    <t>53728</t>
  </si>
  <si>
    <t>（加）斯蒂芬 布朗（Stephen Brown）</t>
  </si>
  <si>
    <t>978-7-111-53728-1</t>
  </si>
  <si>
    <t>http://www.cmpedu.com/books/book/2054149.htm</t>
  </si>
  <si>
    <t>数字逻辑与数字系统设计实验教程</t>
  </si>
  <si>
    <t>69988</t>
  </si>
  <si>
    <t>袁小平 编著</t>
  </si>
  <si>
    <t>978-7-111-69988-0</t>
  </si>
  <si>
    <t>http://www.cmpedu.com/books/book/5605656.htm</t>
  </si>
  <si>
    <t>79363</t>
  </si>
  <si>
    <t>数字系统设计与Chisel实现</t>
  </si>
  <si>
    <r>
      <rPr>
        <sz val="11"/>
        <color rgb="FF000000"/>
        <rFont val="宋体"/>
        <charset val="134"/>
      </rPr>
      <t>刘苍</t>
    </r>
    <r>
      <rPr>
        <sz val="11"/>
        <color rgb="FF000000"/>
        <rFont val="宋体"/>
        <charset val="0"/>
      </rPr>
      <t xml:space="preserve">  </t>
    </r>
    <r>
      <rPr>
        <sz val="11"/>
        <color rgb="FF000000"/>
        <rFont val="宋体"/>
        <charset val="134"/>
      </rPr>
      <t>黄玉金</t>
    </r>
    <r>
      <rPr>
        <sz val="11"/>
        <color rgb="FF000000"/>
        <rFont val="宋体"/>
        <charset val="0"/>
      </rPr>
      <t xml:space="preserve">  </t>
    </r>
    <r>
      <rPr>
        <sz val="11"/>
        <color rgb="FF000000"/>
        <rFont val="宋体"/>
        <charset val="134"/>
      </rPr>
      <t>张伟伟</t>
    </r>
  </si>
  <si>
    <t>978-7-111-79363-2</t>
  </si>
  <si>
    <t>http://www.cmpedu.com/books/book/5610106.htm</t>
  </si>
  <si>
    <t>80011</t>
  </si>
  <si>
    <t>FPGA设计与应用案例教程</t>
  </si>
  <si>
    <t>电子教案、教学大纲、习题答案等电子资源</t>
  </si>
  <si>
    <t>978-7-111-80011-8</t>
  </si>
  <si>
    <t>http://www.cmpedu.com/books/book/5610722.htm</t>
  </si>
  <si>
    <t>78550</t>
  </si>
  <si>
    <t>FPGA原理与应用（第2版）</t>
  </si>
  <si>
    <t>李辉  张恺</t>
  </si>
  <si>
    <t>电子课件、微课视频、习题答案、教学大纲、电子教案、试卷及答案、实验指导书、代码库</t>
  </si>
  <si>
    <t>978-7-111-78550-7</t>
  </si>
  <si>
    <t>http://www.cmpedu.com/books/book/5609601.htm</t>
  </si>
  <si>
    <t>Xilinx FPGA原理与实践—基于Vivado和Verilog HDL</t>
  </si>
  <si>
    <t>59334</t>
  </si>
  <si>
    <t>卢有亮 编著</t>
  </si>
  <si>
    <t>978-7-111-59334-8</t>
  </si>
  <si>
    <t>http://www.cmpedu.com/books/book/2066467.htm</t>
  </si>
  <si>
    <t>Verilog HDL与FPGA数字系统设计（第2版）</t>
  </si>
  <si>
    <t>57575</t>
  </si>
  <si>
    <t>罗杰</t>
  </si>
  <si>
    <t>978-7-111-57575-7</t>
  </si>
  <si>
    <t>http://www.cmpedu.com/books/book/5605438.htm</t>
  </si>
  <si>
    <t>75321</t>
  </si>
  <si>
    <t>数字图像处理与分析（第4版）</t>
  </si>
  <si>
    <t>张弘</t>
  </si>
  <si>
    <t>978-7-111-75321-6</t>
  </si>
  <si>
    <t>http://www.cmpedu.com/books/book/5607966.htm</t>
  </si>
  <si>
    <t>74484</t>
  </si>
  <si>
    <t>数字图像处理教程（OPENCV版）</t>
  </si>
  <si>
    <t>侯俊 杨晖</t>
  </si>
  <si>
    <t>电子课件、二维码、大纲、习题答案、试题库、源程序</t>
  </si>
  <si>
    <t>978-7-111-74484-9</t>
  </si>
  <si>
    <t>http://www.cmpedu.com/books/book/5607798.htm</t>
  </si>
  <si>
    <t>77638</t>
  </si>
  <si>
    <t>数字图像处理（基于Python）</t>
  </si>
  <si>
    <t>邢向磊</t>
  </si>
  <si>
    <t>978-7-111-77638-3</t>
  </si>
  <si>
    <t>http://www.cmpedu.com/books/book/5609842.htm</t>
  </si>
  <si>
    <t>数字图像处理——基于Python</t>
  </si>
  <si>
    <t>70741</t>
  </si>
  <si>
    <t>蔡体健 刘伟</t>
  </si>
  <si>
    <t>子课件，习题答案，示例代码和对应的素材，图像处理算法演示系统</t>
  </si>
  <si>
    <t>978-7-111-70741-7</t>
  </si>
  <si>
    <t>http://www.cmpedu.com/books/book/5605761.htm</t>
  </si>
  <si>
    <t>78404</t>
  </si>
  <si>
    <t>数字图像处理（MATLAB版）（第2版）</t>
  </si>
  <si>
    <t>王科平</t>
  </si>
  <si>
    <t>教学PPT、课程教学大纲、习题参考答案、试卷、答案、评分标准</t>
  </si>
  <si>
    <t>978-7-111-78404-3</t>
  </si>
  <si>
    <t>http://www.cmpedu.com/books/book/5609540.htm</t>
  </si>
  <si>
    <t>数字图像处理与机器视觉——基于MATLAB实现</t>
  </si>
  <si>
    <t>72488</t>
  </si>
  <si>
    <t>马本学 编著</t>
  </si>
  <si>
    <t>电子教案、教学大纲、习题答案等资源</t>
  </si>
  <si>
    <t>978-7-111-72488-9</t>
  </si>
  <si>
    <t>http://www.cmpedu.com/books/book/5606555.htm</t>
  </si>
  <si>
    <t>数字图像处理（第3版）</t>
  </si>
  <si>
    <t>57596</t>
  </si>
  <si>
    <t>姚敏</t>
  </si>
  <si>
    <t>978-7-111-57596-2</t>
  </si>
  <si>
    <t>http://www.cmpedu.com/books/book/2064348.htm</t>
  </si>
  <si>
    <t>数字图像处理与识别</t>
  </si>
  <si>
    <t>47968</t>
  </si>
  <si>
    <t>孙正</t>
  </si>
  <si>
    <t>978-7-111-47968-0</t>
  </si>
  <si>
    <t>http://www.cmpedu.com/books/book/2038374.htm</t>
  </si>
  <si>
    <t>数字图像处理基础及工程应用</t>
  </si>
  <si>
    <t>58296</t>
  </si>
  <si>
    <t>王红一</t>
  </si>
  <si>
    <t>978-7-111-58296-0</t>
  </si>
  <si>
    <t>http://www.cmpedu.com/books/book/2064993.htm</t>
  </si>
  <si>
    <t>数字图像处理及行业应用</t>
  </si>
  <si>
    <t>71180</t>
  </si>
  <si>
    <t>王俊祥 赵怡 张天助</t>
  </si>
  <si>
    <t>网站链接、课件</t>
  </si>
  <si>
    <t>978-7-111-71180-3</t>
  </si>
  <si>
    <t>http://www.cmpedu.com/books/book/5606170.htm</t>
  </si>
  <si>
    <t>数字图像与视频处理</t>
  </si>
  <si>
    <t>60177</t>
  </si>
  <si>
    <t>卢官明</t>
  </si>
  <si>
    <t>978-7-111-60177-7</t>
  </si>
  <si>
    <t>http://www.cmpedu.com/books/book/5519767.htm</t>
  </si>
  <si>
    <t>76719</t>
  </si>
  <si>
    <t>数字音频原理及应用（第4版）</t>
  </si>
  <si>
    <t>教学PPT、二维码、视频、大纲、习题参考答案</t>
  </si>
  <si>
    <t>2021年江苏省高等学校重点教材</t>
  </si>
  <si>
    <t>978-7-111-76719-0</t>
  </si>
  <si>
    <t>http://www.cmpedu.com/books/book/5608730.htm</t>
  </si>
  <si>
    <t>数字视频技术（第2版）</t>
  </si>
  <si>
    <t>68484</t>
  </si>
  <si>
    <t>卢官明 秦雷 卢峻禾</t>
  </si>
  <si>
    <t>978-7-111-68484-8</t>
  </si>
  <si>
    <t>http://www.cmpedu.com/books/book/5604824.htm</t>
  </si>
  <si>
    <t>本科教材&gt;工学门类&gt;电子信息类&gt;通信工程</t>
  </si>
  <si>
    <t>通信导论（第2版）</t>
  </si>
  <si>
    <t>63317</t>
  </si>
  <si>
    <t>陈金鹰 编著</t>
  </si>
  <si>
    <t>978-7-111-63317-4</t>
  </si>
  <si>
    <t>http://www.cmpedu.com/books/book/5600851.htm</t>
  </si>
  <si>
    <t>76880</t>
  </si>
  <si>
    <t>航天智能通信原理与应用</t>
  </si>
  <si>
    <t>代健美</t>
  </si>
  <si>
    <t>微课视频、全彩印刷</t>
  </si>
  <si>
    <t>978-7-111-76880-7</t>
  </si>
  <si>
    <t>http://www.cmpedu.com/books/book/5609175.htm</t>
  </si>
  <si>
    <t>通信原理</t>
  </si>
  <si>
    <t>70517</t>
  </si>
  <si>
    <t>李环 任波 编著</t>
  </si>
  <si>
    <t>电子教案、仿真实验素材、习题参考答案等</t>
  </si>
  <si>
    <t>978-7-111-70517-8</t>
  </si>
  <si>
    <t>http://www.cmpedu.com/books/book/5605602.htm</t>
  </si>
  <si>
    <t>通信原理（第3版）</t>
  </si>
  <si>
    <t>66043</t>
  </si>
  <si>
    <t>高媛媛 魏以民 郭明喜</t>
  </si>
  <si>
    <t>978-7-111-66043-9</t>
  </si>
  <si>
    <t>http://www.cmpedu.com/books/book/5603485.htm</t>
  </si>
  <si>
    <t>通信原理学习指导及习题解答</t>
  </si>
  <si>
    <t>25836</t>
  </si>
  <si>
    <t>沈越泓 高媛媛</t>
  </si>
  <si>
    <t>978-7-111-25836-0</t>
  </si>
  <si>
    <t>http://www.cmpedu.com/books/book/63966.htm</t>
  </si>
  <si>
    <t>64914</t>
  </si>
  <si>
    <t>李莉 王春悦 叶茵 编著</t>
  </si>
  <si>
    <t>978-7-111-64914-4</t>
  </si>
  <si>
    <t>http://www.cmpedu.com/books/book/5602427.htm</t>
  </si>
  <si>
    <t>74389</t>
  </si>
  <si>
    <t>通信原理简明教程（第2版）</t>
  </si>
  <si>
    <t>黄葆华 沈忠良 张伟明</t>
  </si>
  <si>
    <t>电子教案、大纲、习题答案、试卷答案、评分标准</t>
  </si>
  <si>
    <t>978-7-111-74389-7</t>
  </si>
  <si>
    <t>http://www.cmpedu.com/books/book/5607780.htm</t>
  </si>
  <si>
    <t>通信原理可视化动态仿真教程（基于SystemView）</t>
  </si>
  <si>
    <t>62290</t>
  </si>
  <si>
    <t>黄葆华 魏以民 编著</t>
  </si>
  <si>
    <t>978-7-111-62290-1</t>
  </si>
  <si>
    <t>http://www.cmpedu.com/books/book/5599058.htm</t>
  </si>
  <si>
    <t>54117</t>
  </si>
  <si>
    <t>邬正义</t>
  </si>
  <si>
    <t>978-7-111-54117-2</t>
  </si>
  <si>
    <t>http://www.cmpedu.com/books/book/2054087.htm</t>
  </si>
  <si>
    <t>78499</t>
  </si>
  <si>
    <t>通信电缆设计与制造</t>
  </si>
  <si>
    <t>肖飚 倪艳荣</t>
  </si>
  <si>
    <t>978-7-111-78499-9</t>
  </si>
  <si>
    <t>http://www.cmpedu.com/books/book/5609556.htm</t>
  </si>
  <si>
    <t>通信工程专业英语</t>
  </si>
  <si>
    <t>60264</t>
  </si>
  <si>
    <t>刘金龙</t>
  </si>
  <si>
    <t>978-7-111-60264-4</t>
  </si>
  <si>
    <t>http://www.cmpedu.com/books/book/5519568.htm</t>
  </si>
  <si>
    <t>DSP技术及应用（第3版）</t>
  </si>
  <si>
    <t>66540</t>
  </si>
  <si>
    <t>电子课件、习题库、课程教学大纲、课程教案、课程教学计划、教学日历</t>
  </si>
  <si>
    <t>978-7-111-66540-3</t>
  </si>
  <si>
    <t>http://www.cmpedu.com/books/book/5603680.htm</t>
  </si>
  <si>
    <t>DSP控制器原理与应用（第2版）</t>
  </si>
  <si>
    <t>62873</t>
  </si>
  <si>
    <t>张东亮 编著</t>
  </si>
  <si>
    <t>978-7-111-62873-6</t>
  </si>
  <si>
    <t>http://www.cmpedu.com/books/book/5600372.htm</t>
  </si>
  <si>
    <t>DSP技术及应用</t>
  </si>
  <si>
    <t>65252</t>
  </si>
  <si>
    <t>吴冬梅 朱周华</t>
  </si>
  <si>
    <t>978-7-111-65252-6</t>
  </si>
  <si>
    <t>http://www.cmpedu.com/books/book/5602072.htm</t>
  </si>
  <si>
    <t>DSP原理及应用（第2版）</t>
  </si>
  <si>
    <t>69839</t>
  </si>
  <si>
    <t>郑玉珍 李璟 陈才</t>
  </si>
  <si>
    <t>978-7-111-69839-5</t>
  </si>
  <si>
    <t>http://www.cmpedu.com/books/book/5605481.htm</t>
  </si>
  <si>
    <t>TMS320C54XDSP应用技术教程</t>
  </si>
  <si>
    <t>35536</t>
  </si>
  <si>
    <t>宋鹏</t>
  </si>
  <si>
    <t>978-7-111-35536-6</t>
  </si>
  <si>
    <t>http://www.cmpedu.com/books/book/169820.htm</t>
  </si>
  <si>
    <t>工程电磁场数值分析</t>
  </si>
  <si>
    <t>73386</t>
  </si>
  <si>
    <t>杜志叶 阮江军 张亚东 文武 袁佳歆 编著</t>
  </si>
  <si>
    <t>978-7-111-73386-7</t>
  </si>
  <si>
    <t>http://www.cmpedu.com/books/book/5606962.htm</t>
  </si>
  <si>
    <t>工程电磁场基础及应用（第2版）</t>
  </si>
  <si>
    <t>62580</t>
  </si>
  <si>
    <t>刘淑琴</t>
  </si>
  <si>
    <t>978-7-111-62580-3</t>
  </si>
  <si>
    <t>http://www.cmpedu.com/books/book/5600533.htm</t>
  </si>
  <si>
    <t>工程电磁场</t>
  </si>
  <si>
    <t>68658</t>
  </si>
  <si>
    <t>张惠娟 吕殿利 等编著</t>
  </si>
  <si>
    <t>978-7-111-68658-3</t>
  </si>
  <si>
    <t>http://www.cmpedu.com/books/book/5605248.htm</t>
  </si>
  <si>
    <t>电磁场数值计算及基于FreeFEM的编程实现</t>
  </si>
  <si>
    <t>74031</t>
  </si>
  <si>
    <r>
      <rPr>
        <sz val="11"/>
        <color rgb="FF000000"/>
        <rFont val="宋体"/>
        <charset val="134"/>
      </rPr>
      <t>赵彦普</t>
    </r>
    <r>
      <rPr>
        <sz val="11"/>
        <color rgb="FF000000"/>
        <rFont val="宋体"/>
        <charset val="0"/>
      </rPr>
      <t xml:space="preserve"> </t>
    </r>
    <r>
      <rPr>
        <sz val="11"/>
        <color rgb="FF000000"/>
        <rFont val="宋体"/>
        <charset val="134"/>
      </rPr>
      <t>唐祖祁</t>
    </r>
    <r>
      <rPr>
        <sz val="11"/>
        <color rgb="FF000000"/>
        <rFont val="宋体"/>
        <charset val="0"/>
      </rPr>
      <t xml:space="preserve"> </t>
    </r>
    <r>
      <rPr>
        <sz val="11"/>
        <color rgb="FF000000"/>
        <rFont val="宋体"/>
        <charset val="134"/>
      </rPr>
      <t>等著</t>
    </r>
  </si>
  <si>
    <t>附工程文件</t>
  </si>
  <si>
    <t>978-7-111-74031-5</t>
  </si>
  <si>
    <t>http://www.cmpedu.com/books/book/5607249.htm</t>
  </si>
  <si>
    <t>电磁场</t>
  </si>
  <si>
    <t>62341</t>
  </si>
  <si>
    <t>叶齐政 陈德智</t>
  </si>
  <si>
    <t>978-7-111-62341-0</t>
  </si>
  <si>
    <t>http://www.cmpedu.com/books/book/5600393.htm</t>
  </si>
  <si>
    <t>电磁场与电磁波的MATLAB实现</t>
  </si>
  <si>
    <t>73125</t>
  </si>
  <si>
    <t>谭阳红 高兵 帅智康</t>
  </si>
  <si>
    <t>978-7-111-73125-2</t>
  </si>
  <si>
    <t>http://www.cmpedu.com/books/book/5606903.htm</t>
  </si>
  <si>
    <t>电磁场与电磁波</t>
  </si>
  <si>
    <t>67534</t>
  </si>
  <si>
    <t>谭阳红 朱彦卿 帅智康</t>
  </si>
  <si>
    <t>978-7-111-67534-1</t>
  </si>
  <si>
    <t>http://www.cmpedu.com/books/book/5604354.htm</t>
  </si>
  <si>
    <t>电磁兼容原理及应用</t>
  </si>
  <si>
    <t>39977</t>
  </si>
  <si>
    <t>熊蕊</t>
  </si>
  <si>
    <t>978-7-111-39977-3</t>
  </si>
  <si>
    <t>http://www.cmpedu.com/books/book/2017866.htm</t>
  </si>
  <si>
    <t>光通信技术</t>
  </si>
  <si>
    <t>34090</t>
  </si>
  <si>
    <t>韩太林</t>
  </si>
  <si>
    <t>978-7-111-34090-4</t>
  </si>
  <si>
    <t>http://www.cmpedu.com/books/book/169298.htm</t>
  </si>
  <si>
    <t>76708</t>
  </si>
  <si>
    <t>光纤通信系统（第4版）</t>
  </si>
  <si>
    <t>沈建华 陈健</t>
  </si>
  <si>
    <t>普通高等教育“十一五”国家级规划教材/“十三五”江苏省高等学校重点教材</t>
  </si>
  <si>
    <t>978-7-111-76708-4</t>
  </si>
  <si>
    <t>http://www.cmpedu.com/books/book/5608671.htm</t>
  </si>
  <si>
    <t>光纤通信简明教程（第2版）</t>
  </si>
  <si>
    <t>74142</t>
  </si>
  <si>
    <t>原荣</t>
  </si>
  <si>
    <t>978-7-111-74142-8</t>
  </si>
  <si>
    <t>http://www.cmpedu.com/books/book/5607457.htm</t>
  </si>
  <si>
    <t>计算机网络与通信</t>
  </si>
  <si>
    <t>25385</t>
  </si>
  <si>
    <t>张曾科</t>
  </si>
  <si>
    <t>978-7-111-25385-3</t>
  </si>
  <si>
    <t>http://www.cmpedu.com/books/book/60885.htm</t>
  </si>
  <si>
    <t>77199</t>
  </si>
  <si>
    <t>多模态信号处理基础</t>
  </si>
  <si>
    <t>李树涛</t>
  </si>
  <si>
    <t>教学课件、教学视频、教学大纲、程序代码、习题答案</t>
  </si>
  <si>
    <t>978-7-111-77199-9</t>
  </si>
  <si>
    <t>http://www.cmpedu.com/books/book/5609092.htm</t>
  </si>
  <si>
    <t>数字电视原理（第4版）</t>
  </si>
  <si>
    <t>71631</t>
  </si>
  <si>
    <t>卢官明 卢峻禾 编著</t>
  </si>
  <si>
    <t>本书特色：
★“十二五”普通高等教育本科国家级规划教材/普通高等教育“十一五”国家级规划教材
★本书系统全面地介绍了数字电视的基础理论、系统组成和关键技术。教材本书注重选材，内容丰富，层次分明。在加强基本概念、基本原理的同时，有机融入思政元素，着重讲述了新技术成果，反映了本学科的发展前沿和趋势。
★四色印刷，装帧精美，还配套了丰富的教学资源，包含视频、PPT、学习指导与习题解答等。</t>
  </si>
  <si>
    <t>978-7-111-71631-0</t>
  </si>
  <si>
    <t>http://www.cmpedu.com/books/book/5606248.htm</t>
  </si>
  <si>
    <t>数字信号处理</t>
  </si>
  <si>
    <t>70506</t>
  </si>
  <si>
    <t>李洪均</t>
  </si>
  <si>
    <t>978-7-111-70506-2</t>
  </si>
  <si>
    <t>http://www.cmpedu.com/books/book/5605862.htm</t>
  </si>
  <si>
    <t>数字信号处理（第2版）</t>
  </si>
  <si>
    <t>70795</t>
  </si>
  <si>
    <t>欧阳华</t>
  </si>
  <si>
    <t>978-7-111-70795-0</t>
  </si>
  <si>
    <t>http://www.cmpedu.com/books/book/5605992.htm</t>
  </si>
  <si>
    <t>35921</t>
  </si>
  <si>
    <t>焦瑞莉</t>
  </si>
  <si>
    <t>978-7-111-35921-0</t>
  </si>
  <si>
    <t>http://www.cmpedu.com/books/book/2000002.htm</t>
  </si>
  <si>
    <t>15260</t>
  </si>
  <si>
    <t>张小虹</t>
  </si>
  <si>
    <t>978-7-111-15260-6</t>
  </si>
  <si>
    <t>http://www.cmpedu.com/books/book/63846.htm</t>
  </si>
  <si>
    <t>通信技术基础（第2版）</t>
  </si>
  <si>
    <t>51068</t>
  </si>
  <si>
    <t>鲜继清</t>
  </si>
  <si>
    <t>978-7-111-51068-0</t>
  </si>
  <si>
    <t>http://www.cmpedu.com/books/book/2049810.htm</t>
  </si>
  <si>
    <t>卫星通信系统与技术基础</t>
  </si>
  <si>
    <t>66634</t>
  </si>
  <si>
    <t>程剑 蔡君</t>
  </si>
  <si>
    <t>978-7-111-66634-9</t>
  </si>
  <si>
    <t>http://www.cmpedu.com/books/book/5603740.htm</t>
  </si>
  <si>
    <t>数据通信原理</t>
  </si>
  <si>
    <t>69597</t>
  </si>
  <si>
    <t>毛羽刚,蔡开裕,陈颖文</t>
  </si>
  <si>
    <t>978-7-111-69597-4</t>
  </si>
  <si>
    <t>http://www.cmpedu.com/books/book/5605147.htm</t>
  </si>
  <si>
    <t>71249</t>
  </si>
  <si>
    <t>詹仕华</t>
  </si>
  <si>
    <t>978-7-111-71249-7</t>
  </si>
  <si>
    <t>http://www.cmpedu.com/books/book/5606172.htm</t>
  </si>
  <si>
    <t>78097</t>
  </si>
  <si>
    <t>移动通信原理与技术（第2版）</t>
  </si>
  <si>
    <t>余晓玫</t>
  </si>
  <si>
    <t>978-7-111-78097-7</t>
  </si>
  <si>
    <t>http://www.cmpedu.com/books/book/5609522.htm</t>
  </si>
  <si>
    <t>现代短波通信</t>
  </si>
  <si>
    <t>66020</t>
  </si>
  <si>
    <t>任国春</t>
  </si>
  <si>
    <t>978-7-111-66020-0</t>
  </si>
  <si>
    <t>http://www.cmpedu.com/books/book/5603354.htm</t>
  </si>
  <si>
    <t>短波通信原理与技术</t>
  </si>
  <si>
    <t>66372</t>
  </si>
  <si>
    <t>978-7-111-66372-0</t>
  </si>
  <si>
    <t>http://www.cmpedu.com/books/book/5603390.htm</t>
  </si>
  <si>
    <t>76155</t>
  </si>
  <si>
    <t>射频通信全链路系统设计</t>
  </si>
  <si>
    <t>马文建</t>
  </si>
  <si>
    <t>课件PPT、大纲</t>
  </si>
  <si>
    <t>978-7-111-76155-6</t>
  </si>
  <si>
    <t>http://www.cmpedu.com/books/book/5608523.htm</t>
  </si>
  <si>
    <t>微波技术基础</t>
  </si>
  <si>
    <t>72583</t>
  </si>
  <si>
    <t>韩居正 丁大志 编著</t>
  </si>
  <si>
    <t>978-7-111-72583-1</t>
  </si>
  <si>
    <t>http://www.cmpedu.com/books/book/5606925.htm</t>
  </si>
  <si>
    <t>微波技术与天线（第2版）</t>
  </si>
  <si>
    <t>43459</t>
  </si>
  <si>
    <t>傅文斌</t>
  </si>
  <si>
    <t>978-7-111-43459-7</t>
  </si>
  <si>
    <t>http://www.cmpedu.com/books/book/2022518.htm</t>
  </si>
  <si>
    <t>信息与编码理论（第2版）</t>
  </si>
  <si>
    <t>74153</t>
  </si>
  <si>
    <t>张长森 郭辉</t>
  </si>
  <si>
    <t>电子课件、大纲、习题答案、试卷答案</t>
  </si>
  <si>
    <t>978-7-111-74153-4</t>
  </si>
  <si>
    <t>http://www.cmpedu.com/books/book/5607526.htm</t>
  </si>
  <si>
    <t>78215</t>
  </si>
  <si>
    <t>现代交换原理与设备</t>
  </si>
  <si>
    <t>张中荃</t>
  </si>
  <si>
    <t>978-7-111-78215-5</t>
  </si>
  <si>
    <t>http://www.cmpedu.com/books/book/5609317.htm</t>
  </si>
  <si>
    <t>77458</t>
  </si>
  <si>
    <t>现代交换原理与技术（第2版）</t>
  </si>
  <si>
    <t>马忠贵 李新宇 王丽娜</t>
  </si>
  <si>
    <t>978-7-111-77458-7</t>
  </si>
  <si>
    <t>http://www.cmpedu.com/books/book/5609254.htm</t>
  </si>
  <si>
    <t>现代交换技术</t>
  </si>
  <si>
    <t>65034</t>
  </si>
  <si>
    <t>陈庆华 乔庐峰 罗国明</t>
  </si>
  <si>
    <t>978-7-111-65034-8</t>
  </si>
  <si>
    <t>http://www.cmpedu.com/books/book/5602075.htm</t>
  </si>
  <si>
    <t>现代通信网</t>
  </si>
  <si>
    <t>72870</t>
  </si>
  <si>
    <r>
      <rPr>
        <sz val="11"/>
        <color rgb="FF000000"/>
        <rFont val="宋体"/>
        <charset val="134"/>
      </rPr>
      <t>穆维新</t>
    </r>
    <r>
      <rPr>
        <sz val="11"/>
        <color rgb="FF000000"/>
        <rFont val="宋体"/>
        <charset val="0"/>
      </rPr>
      <t xml:space="preserve"> </t>
    </r>
    <r>
      <rPr>
        <sz val="11"/>
        <color rgb="FF000000"/>
        <rFont val="宋体"/>
        <charset val="134"/>
      </rPr>
      <t>申云峰</t>
    </r>
  </si>
  <si>
    <t>电子课件、实验指导书、大纲、习题答案</t>
  </si>
  <si>
    <t>978-7-111-72870-2</t>
  </si>
  <si>
    <t>http://www.cmpedu.com/books/book/5606927.htm</t>
  </si>
  <si>
    <t>73443</t>
  </si>
  <si>
    <t>现代通信技术概论（第4版）</t>
  </si>
  <si>
    <t>崔健双</t>
  </si>
  <si>
    <t>978-7-111-73443-7</t>
  </si>
  <si>
    <t>http://www.cmpedu.com/books/book/5607066.htm</t>
  </si>
  <si>
    <t>移动IP技术原理与应用</t>
  </si>
  <si>
    <t>75309</t>
  </si>
  <si>
    <t>宋绯</t>
  </si>
  <si>
    <t>978-7-111-75309-4</t>
  </si>
  <si>
    <t>http://www.cmpedu.com/books/book/5607810.htm</t>
  </si>
  <si>
    <t>现代通信技术概论</t>
  </si>
  <si>
    <t>50889</t>
  </si>
  <si>
    <t>王新良</t>
  </si>
  <si>
    <t>978-7-111-50889-2</t>
  </si>
  <si>
    <t>http://www.cmpedu.com/books/book/2049406.htm</t>
  </si>
  <si>
    <t>现代移动通信（第5版）</t>
  </si>
  <si>
    <t>68892</t>
  </si>
  <si>
    <t>蔡跃明</t>
  </si>
  <si>
    <t>本书特色：
★经典畅销。被众多高校选作教材，成为移动通信领域的经典教材。
★全新改版。为了反映移动通信发展的新状况，作者不断精心修改，编写了新版本。重写了4G移动通信系统和5G移动通信系统，增加了6G移动通信内容，删减了3G移动通信系统中的过时内容，对移动通信概述和无线网络规划的相关内容进行了补充等。
★立体化新形态教材，扫描正文二维码可观看视频教程。
★双色印刷，版式精美，可读性更强。
★配套有习题参考答案、电子教案等多种教学资源。</t>
  </si>
  <si>
    <t>978-7-111-68892-1</t>
  </si>
  <si>
    <t>http://www.cmpedu.com/books/book/5605330.htm</t>
  </si>
  <si>
    <t>现代移动通信原理与技术</t>
  </si>
  <si>
    <t>60630</t>
  </si>
  <si>
    <t>张轶</t>
  </si>
  <si>
    <t>978-7-111-60630-7</t>
  </si>
  <si>
    <t>http://www.cmpedu.com/books/book/5520356.htm</t>
  </si>
  <si>
    <t>80235</t>
  </si>
  <si>
    <t>移动通信：端到端5G系统基础</t>
  </si>
  <si>
    <t>陈麟  杨晖  王凯民</t>
  </si>
  <si>
    <t>978-7-111-80235-8</t>
  </si>
  <si>
    <t>http://www.cmpedu.com/books/book/5610645.htm</t>
  </si>
  <si>
    <t>5G技术与应用</t>
  </si>
  <si>
    <t>76056</t>
  </si>
  <si>
    <t>吴英</t>
  </si>
  <si>
    <t>978-7-111-76056-6</t>
  </si>
  <si>
    <t>http://www.cmpedu.com/books/book/5608500.htm</t>
  </si>
  <si>
    <t>现代语音信号处理（Python版）</t>
  </si>
  <si>
    <t>69475</t>
  </si>
  <si>
    <t>梁瑞宇</t>
  </si>
  <si>
    <t>电子课件和程序代码</t>
  </si>
  <si>
    <t>978-7-111-69475-5</t>
  </si>
  <si>
    <t>http://www.cmpedu.com/books/book/5605190.htm</t>
  </si>
  <si>
    <t>76052</t>
  </si>
  <si>
    <t>语音信号处理（第4版）</t>
  </si>
  <si>
    <t>魏昕 赵力</t>
  </si>
  <si>
    <t>978-7-111-76052-8</t>
  </si>
  <si>
    <t>http://www.cmpedu.com/books/book/5608414.htm</t>
  </si>
  <si>
    <t>语音信号处理实验教程</t>
  </si>
  <si>
    <t>53071</t>
  </si>
  <si>
    <t>赵力</t>
  </si>
  <si>
    <t>978-7-111-53071-8</t>
  </si>
  <si>
    <t>http://www.cmpedu.com/books/book/2052865.htm</t>
  </si>
  <si>
    <t>测试信号分析与处理（第2版）</t>
  </si>
  <si>
    <t>54011</t>
  </si>
  <si>
    <t>宋爱国 刘文波 王爱民</t>
  </si>
  <si>
    <t>978-7-111-54011-3</t>
  </si>
  <si>
    <t>http://www.cmpedu.com/books/book/2054116.htm</t>
  </si>
  <si>
    <t>电路与信号分析</t>
  </si>
  <si>
    <t>67092</t>
  </si>
  <si>
    <t>教学ppt、电子教案、课程大纲、试卷答案、习题参考</t>
  </si>
  <si>
    <t>978-7-111-67092-6</t>
  </si>
  <si>
    <t>http://www.cmpedu.com/books/book/5603641.htm</t>
  </si>
  <si>
    <t>信号处理与系统分析</t>
  </si>
  <si>
    <t>76412</t>
  </si>
  <si>
    <t>宋寿鹏</t>
  </si>
  <si>
    <t>教学课件、视频、大纲、习题参考答案</t>
  </si>
  <si>
    <t>978-7-111-76412-0</t>
  </si>
  <si>
    <t>http://www.cmpedu.com/books/book/5608698.htm</t>
  </si>
  <si>
    <t>信号与线性系统分析</t>
  </si>
  <si>
    <t>70081</t>
  </si>
  <si>
    <t>陆文骏 薛峰</t>
  </si>
  <si>
    <t>978-7-111-70081-4</t>
  </si>
  <si>
    <t>http://www.cmpedu.com/books/book/5605543.htm</t>
  </si>
  <si>
    <t>75990</t>
  </si>
  <si>
    <t>信号与线性系统分析基础</t>
  </si>
  <si>
    <t>刘秀环</t>
  </si>
  <si>
    <t>课件PPT、视频、大纲、试题试卷、习题答案</t>
  </si>
  <si>
    <t>978-7-111-75990-4</t>
  </si>
  <si>
    <t>http://www.cmpedu.com/books/book/5608524.htm</t>
  </si>
  <si>
    <t>信号与系统实验</t>
  </si>
  <si>
    <t>55811</t>
  </si>
  <si>
    <t>龚晶、许凤慧、卢娟</t>
  </si>
  <si>
    <t>978-7-111-55811-8</t>
  </si>
  <si>
    <t>http://www.cmpedu.com/books/book/2062436.htm</t>
  </si>
  <si>
    <t>72228</t>
  </si>
  <si>
    <t>978-7-111-72228-1</t>
  </si>
  <si>
    <t>http://www.cmpedu.com/books/book/5606346.htm</t>
  </si>
  <si>
    <t>信号与系统</t>
  </si>
  <si>
    <t>71497</t>
  </si>
  <si>
    <t>廖斌</t>
  </si>
  <si>
    <t>978-7-111-71497-2</t>
  </si>
  <si>
    <t>http://www.cmpedu.com/books/book/5606192.htm</t>
  </si>
  <si>
    <t>信号与系统（第2版）</t>
  </si>
  <si>
    <t>56884</t>
  </si>
  <si>
    <t>张延华 刘鹏宇 编著</t>
  </si>
  <si>
    <t>978-7-111-56884-1</t>
  </si>
  <si>
    <t>http://www.cmpedu.com/books/book/2064362.htm</t>
  </si>
  <si>
    <t>70681</t>
  </si>
  <si>
    <t>隋晓红 石磊 陈丽娟 罗小强</t>
  </si>
  <si>
    <t>978-7-111-70681-6</t>
  </si>
  <si>
    <t>http://www.cmpedu.com/books/book/5605773.htm</t>
  </si>
  <si>
    <t>70044</t>
  </si>
  <si>
    <t>华宇宁 梁英 国一兵 李环</t>
  </si>
  <si>
    <t>电子教案、仿真实验素材、习题答案</t>
  </si>
  <si>
    <t>978-7-111-70044-9</t>
  </si>
  <si>
    <t>http://www.cmpedu.com/books/book/5605362.htm</t>
  </si>
  <si>
    <t>74347</t>
  </si>
  <si>
    <t>许波 毛彦欣 和阳</t>
  </si>
  <si>
    <t>电子课件、大纲、习题答案、试卷及答案</t>
  </si>
  <si>
    <t>978-7-111-74347-7</t>
  </si>
  <si>
    <t>http://www.cmpedu.com/books/book/5607613.htm</t>
  </si>
  <si>
    <t>34400</t>
  </si>
  <si>
    <t>王瑞兰</t>
  </si>
  <si>
    <t>978-7-111-34400-1</t>
  </si>
  <si>
    <t>http://www.cmpedu.com/books/book/169836.htm</t>
  </si>
  <si>
    <t>信号与系统基础及应用</t>
  </si>
  <si>
    <t>57312</t>
  </si>
  <si>
    <t>张晓青</t>
  </si>
  <si>
    <t>978-7-111-57312-8</t>
  </si>
  <si>
    <t>http://www.cmpedu.com/books/book/2064368.htm</t>
  </si>
  <si>
    <t>信号与系统分析基础（非信息类专业）</t>
  </si>
  <si>
    <t>32753</t>
  </si>
  <si>
    <t>潘文诚</t>
  </si>
  <si>
    <t>978-7-111-32753-0</t>
  </si>
  <si>
    <t>http://www.cmpedu.com/books/book/64648.htm</t>
  </si>
  <si>
    <t>信号与系统简明教程</t>
  </si>
  <si>
    <t>27806</t>
  </si>
  <si>
    <t>程正务</t>
  </si>
  <si>
    <t>978-7-111-27806-1</t>
  </si>
  <si>
    <t>http://www.cmpedu.com/books/book/60506.htm</t>
  </si>
  <si>
    <t>75316</t>
  </si>
  <si>
    <t>信号分析与处理（第4版）</t>
  </si>
  <si>
    <t>齐冬莲 赵光宙</t>
  </si>
  <si>
    <t>电子课件、二维码、视频、</t>
  </si>
  <si>
    <t>978-7-111-75316-2</t>
  </si>
  <si>
    <t>http://www.cmpedu.com/books/book/5608512.htm</t>
  </si>
  <si>
    <t>信号分析与处理</t>
  </si>
  <si>
    <t>67799</t>
  </si>
  <si>
    <t>齐冬莲 张建良 吴越</t>
  </si>
  <si>
    <t>978-7-111-67799-4</t>
  </si>
  <si>
    <t>http://www.cmpedu.com/books/book/5604612.htm</t>
  </si>
  <si>
    <t>综合布线系统（第4版）</t>
  </si>
  <si>
    <t>69469</t>
  </si>
  <si>
    <t>刘化君</t>
  </si>
  <si>
    <t>978-7-111-69469-4</t>
  </si>
  <si>
    <t>http://www.cmpedu.com/books/book/5605144.htm</t>
  </si>
  <si>
    <t>本科教材&gt;工学门类&gt;电子信息类&gt;医学信息工程</t>
  </si>
  <si>
    <t>77098</t>
  </si>
  <si>
    <t>医用物理学（第2版）</t>
  </si>
  <si>
    <t>李新忠 王晓飞</t>
  </si>
  <si>
    <t>多媒体课件、二维码、视频</t>
  </si>
  <si>
    <t>978-7-111-77098-5</t>
  </si>
  <si>
    <t>http://www.cmpedu.com/books/book/5609094.htm</t>
  </si>
  <si>
    <t>74239</t>
  </si>
  <si>
    <t>医用物理学实验（第2版）</t>
  </si>
  <si>
    <t>978-7-111-74239-5</t>
  </si>
  <si>
    <t>http://www.cmpedu.com/books/book/5607518.htm</t>
  </si>
  <si>
    <t>医用物理实验教程</t>
  </si>
  <si>
    <t>69836</t>
  </si>
  <si>
    <t>刘艳峰 刘竹琴 杨能勋</t>
  </si>
  <si>
    <t>978-7-111-69836-4</t>
  </si>
  <si>
    <t>http://www.cmpedu.com/books/book/5605238.htm</t>
  </si>
  <si>
    <t>医学物理学学习指导</t>
  </si>
  <si>
    <t>62036</t>
  </si>
  <si>
    <t>万永刚 张楠</t>
  </si>
  <si>
    <t>978-7-111-62036-5</t>
  </si>
  <si>
    <t>http://www.cmpedu.com/books/book/5599302.htm</t>
  </si>
  <si>
    <t>本科教材&gt;工学门类&gt;电子信息类&gt;集成电路设计与集成系统</t>
  </si>
  <si>
    <t>79782</t>
  </si>
  <si>
    <t>数字集成电路——从经典物理到智能设计</t>
  </si>
  <si>
    <t>王丽杰  王晨光</t>
  </si>
  <si>
    <t>电子课件、二维码视频、配套软件、系列设计案例、教学大纲等</t>
  </si>
  <si>
    <t>978-7-111-79782-1</t>
  </si>
  <si>
    <t>http://www.cmpedu.com/books/book/5610532.htm</t>
  </si>
  <si>
    <t>78745</t>
  </si>
  <si>
    <t>集成电路测试技术与实践</t>
  </si>
  <si>
    <t>978-7-111-78745-7</t>
  </si>
  <si>
    <t>http://www.cmpedu.com/books/book/5609776.htm</t>
  </si>
  <si>
    <t>77885</t>
  </si>
  <si>
    <r>
      <rPr>
        <sz val="11"/>
        <color rgb="FF000000"/>
        <rFont val="宋体"/>
        <charset val="134"/>
      </rPr>
      <t>芯片设计</t>
    </r>
    <r>
      <rPr>
        <sz val="11"/>
        <color rgb="FF000000"/>
        <rFont val="宋体"/>
        <charset val="0"/>
      </rPr>
      <t>——CMOS</t>
    </r>
    <r>
      <rPr>
        <sz val="11"/>
        <color rgb="FF000000"/>
        <rFont val="宋体"/>
        <charset val="134"/>
      </rPr>
      <t>模拟集成电路版图设计与验证：基于</t>
    </r>
    <r>
      <rPr>
        <sz val="11"/>
        <color rgb="FF000000"/>
        <rFont val="宋体"/>
        <charset val="0"/>
      </rPr>
      <t>Cadence IC 6.1.7</t>
    </r>
    <r>
      <rPr>
        <sz val="11"/>
        <color rgb="FF000000"/>
        <rFont val="宋体"/>
        <charset val="134"/>
      </rPr>
      <t>（第</t>
    </r>
    <r>
      <rPr>
        <sz val="11"/>
        <color rgb="FF000000"/>
        <rFont val="宋体"/>
        <charset val="0"/>
      </rPr>
      <t>3</t>
    </r>
    <r>
      <rPr>
        <sz val="11"/>
        <color rgb="FF000000"/>
        <rFont val="宋体"/>
        <charset val="134"/>
      </rPr>
      <t>版）</t>
    </r>
  </si>
  <si>
    <t>陈铖颖 陈黎明 蒋见花 王兴华</t>
  </si>
  <si>
    <t>福建省“十四五”普通高等教育本科规划教材\“十四五”时期国家重点出版物出版专项规划项目</t>
  </si>
  <si>
    <t>978-7-111-77885-1</t>
  </si>
  <si>
    <t>http://www.cmpedu.com/books/book/5609323.htm</t>
  </si>
  <si>
    <t>基于运算放大器和模拟集成电路的电路设计（原书第4版﹒精编版）</t>
  </si>
  <si>
    <t>58149</t>
  </si>
  <si>
    <t>[美]赛尔吉欧.弗朗哥（Sergio Franco）</t>
  </si>
  <si>
    <t>978-7-111-58149-9</t>
  </si>
  <si>
    <t>http://www.cmpedu.com/books/book/2064923.htm</t>
  </si>
  <si>
    <t>本科教材&gt;工学门类&gt;电子信息类&gt;人工智能</t>
  </si>
  <si>
    <t>78867</t>
  </si>
  <si>
    <t>人工智能基础</t>
  </si>
  <si>
    <t>唐宇 谭志平 方明伟  等</t>
  </si>
  <si>
    <t>978-7-111-78867-6</t>
  </si>
  <si>
    <t>http://www.cmpedu.com/books/book/5609703.htm</t>
  </si>
  <si>
    <t>78898</t>
  </si>
  <si>
    <t>人工智能通识：新技术与创新实践</t>
  </si>
  <si>
    <t>陈波 于泠</t>
  </si>
  <si>
    <t>课件、视频、题库、拓展阅读资料、学习资源链接、思考与实践参考解答</t>
  </si>
  <si>
    <t>978-7-111-78898-0</t>
  </si>
  <si>
    <t>http://www.cmpedu.com/books/book/5609691.htm</t>
  </si>
  <si>
    <t>78189</t>
  </si>
  <si>
    <t>人工智能通识基础</t>
  </si>
  <si>
    <r>
      <rPr>
        <sz val="11"/>
        <color rgb="FF000000"/>
        <rFont val="宋体"/>
        <charset val="134"/>
      </rPr>
      <t>魏明强</t>
    </r>
    <r>
      <rPr>
        <sz val="11"/>
        <color rgb="FF000000"/>
        <rFont val="宋体"/>
        <charset val="0"/>
      </rPr>
      <t xml:space="preserve"> </t>
    </r>
    <r>
      <rPr>
        <sz val="11"/>
        <color rgb="FF000000"/>
        <rFont val="宋体"/>
        <charset val="134"/>
      </rPr>
      <t>等</t>
    </r>
  </si>
  <si>
    <t>978-7-111-78189-9</t>
  </si>
  <si>
    <t>http://www.cmpedu.com/books/book/5609320.htm</t>
  </si>
  <si>
    <t>77977</t>
  </si>
  <si>
    <t>人工智能通识</t>
  </si>
  <si>
    <t>丛润民 李锋 张伟</t>
  </si>
  <si>
    <t>978-7-111-77977-3</t>
  </si>
  <si>
    <t>http://www.cmpedu.com/books/book/5609298.htm</t>
  </si>
  <si>
    <t>78388</t>
  </si>
  <si>
    <t>杨尊琦</t>
  </si>
  <si>
    <t>电子课件、微课视频、教学大纲、考题与答案、知识拓展、实验与实践资源</t>
  </si>
  <si>
    <t>978-7-111-78388-6</t>
  </si>
  <si>
    <t>http://www.cmpedu.com/books/book/5609493.htm</t>
  </si>
  <si>
    <t>78688</t>
  </si>
  <si>
    <t>人工智能通识教程</t>
  </si>
  <si>
    <t>梁杨</t>
  </si>
  <si>
    <t>电子课件、微课视频、教学大纲、习题答案、教案、模拟试卷</t>
  </si>
  <si>
    <t>978-7-111-78688-7</t>
  </si>
  <si>
    <t>http://www.cmpedu.com/books/book/5609713.htm</t>
  </si>
  <si>
    <t>79233</t>
  </si>
  <si>
    <t>微课视频、电子课件、教学大纲、习题答案</t>
  </si>
  <si>
    <t>978-7-111-79233-8</t>
  </si>
  <si>
    <t>http://www.cmpedu.com/books/book/5609930.htm</t>
  </si>
  <si>
    <t>79127</t>
  </si>
  <si>
    <t>人工智能通识教程（农林院校版）</t>
  </si>
  <si>
    <t>黄栋 张红雨 舒磊</t>
  </si>
  <si>
    <t>978-7-111-79127-0</t>
  </si>
  <si>
    <t>http://www.cmpedu.com/books/book/5609728.htm</t>
  </si>
  <si>
    <t>78324</t>
  </si>
  <si>
    <t>人工智能概论：应用驱动的人工智能</t>
  </si>
  <si>
    <t>徐子晨 曾勍炜 杜建强</t>
  </si>
  <si>
    <t>978-7-111-78324-4</t>
  </si>
  <si>
    <t>http://www.cmpedu.com/books/book/5609505.htm</t>
  </si>
  <si>
    <t>78476</t>
  </si>
  <si>
    <t>遇见人工智能</t>
  </si>
  <si>
    <t>印鉴 王雪鹤 赵宝全 毛旭东</t>
  </si>
  <si>
    <t>978-7-111-78476-0</t>
  </si>
  <si>
    <t>http://www.cmpedu.com/books/book/5609468.htm</t>
  </si>
  <si>
    <t>77515</t>
  </si>
  <si>
    <t>AIGC通识课</t>
  </si>
  <si>
    <t>周苏 万亮斌 胡相勇</t>
  </si>
  <si>
    <t>电子课件、微课视频、习题集与答案、教学大纲、教案、教学计划、实践与思考</t>
  </si>
  <si>
    <t>978-7-111-77515-7</t>
  </si>
  <si>
    <t>http://www.cmpedu.com/books/book/5609064.htm</t>
  </si>
  <si>
    <t>78350</t>
  </si>
  <si>
    <t>生成式人工智能基础</t>
  </si>
  <si>
    <t>孙丹枫 周苏 等</t>
  </si>
  <si>
    <t>电子课件、微课视频、教学大纲、教案、教学指导、作业集与答案</t>
  </si>
  <si>
    <t>978-7-111-78350-3</t>
  </si>
  <si>
    <t>http://www.cmpedu.com/books/book/5609430.htm</t>
  </si>
  <si>
    <t>79392</t>
  </si>
  <si>
    <t>生成式人工智能理论与实践</t>
  </si>
  <si>
    <t>杨湘杰</t>
  </si>
  <si>
    <t>978-7-111-79392-2</t>
  </si>
  <si>
    <t>http://www.cmpedu.com/books/book/5610007.htm</t>
  </si>
  <si>
    <t>78314</t>
  </si>
  <si>
    <t>大语言模型认识与应用</t>
  </si>
  <si>
    <t>李倩 崔立真 刘磊</t>
  </si>
  <si>
    <t>978-7-111-78314-5</t>
  </si>
  <si>
    <t>http://www.cmpedu.com/books/book/5609447.htm</t>
  </si>
  <si>
    <t>75984</t>
  </si>
  <si>
    <t>大语言模型通识</t>
  </si>
  <si>
    <t>赵建勇 周苏</t>
  </si>
  <si>
    <t>电子课件、微课视频、大纲、习题答案、实践与思考</t>
  </si>
  <si>
    <t>978-7-111-75984-3</t>
  </si>
  <si>
    <t>http://www.cmpedu.com/books/book/5608336.htm</t>
  </si>
  <si>
    <t>77060</t>
  </si>
  <si>
    <t>人工智能安全导论</t>
  </si>
  <si>
    <t>赖英旭</t>
  </si>
  <si>
    <t>978-7-111-77060-2</t>
  </si>
  <si>
    <t>http://www.cmpedu.com/books/book/5609045.htm</t>
  </si>
  <si>
    <t>人工智能引论</t>
  </si>
  <si>
    <t>77055</t>
  </si>
  <si>
    <t>王立春</t>
  </si>
  <si>
    <t>978-7-111-77055-8</t>
  </si>
  <si>
    <t>http://www.cmpedu.com/books/book/5608963.htm</t>
  </si>
  <si>
    <t>人工智能技术及应用</t>
  </si>
  <si>
    <t>76571</t>
  </si>
  <si>
    <t>张文安 杨旭升 付明磊 胡佛</t>
  </si>
  <si>
    <t>书内扫码获取资源</t>
  </si>
  <si>
    <t>978-7-111-76571-4</t>
  </si>
  <si>
    <t>http://www.cmpedu.com/books/book/5608701.htm</t>
  </si>
  <si>
    <t>人工智能</t>
  </si>
  <si>
    <t>75468</t>
  </si>
  <si>
    <t>韦巍 李知艺 潘树文 李静</t>
  </si>
  <si>
    <t>978-7-111-75468-8</t>
  </si>
  <si>
    <t>http://www.cmpedu.com/books/book/5608238.htm</t>
  </si>
  <si>
    <t>人工智能与创新创业十讲</t>
  </si>
  <si>
    <t>69068</t>
  </si>
  <si>
    <t>李华晶</t>
  </si>
  <si>
    <t>978-7-111-69068-9</t>
  </si>
  <si>
    <t>http://www.cmpedu.com/books/book/5604955.htm</t>
  </si>
  <si>
    <t>人工智能导论（第2版）</t>
  </si>
  <si>
    <t>66052</t>
  </si>
  <si>
    <t>鲍军鹏 张选平 编著</t>
  </si>
  <si>
    <t>978-7-111-66052-1</t>
  </si>
  <si>
    <t>http://www.cmpedu.com/books/book/5602539.htm</t>
  </si>
  <si>
    <t>77057</t>
  </si>
  <si>
    <t>凌锋 周苏</t>
  </si>
  <si>
    <t>电子课件、二维码、视频、模拟试卷及答案</t>
  </si>
  <si>
    <t>本书特色：
★适合用作“人工智能通识”课程配套教材。
★课前安排导读案例，引发学习者的自我学习兴趣。
★精心制作37个知识点视频，并提供视频对应PPT。
★配套资源：电子课件、微课视频、习题参考答案、教学大纲、教案、知识重难点、题库。</t>
  </si>
  <si>
    <t>978-7-111-77057-2</t>
  </si>
  <si>
    <t>http://www.cmpedu.com/books/book/5608811.htm</t>
  </si>
  <si>
    <t>人工智能导论</t>
  </si>
  <si>
    <t>70181</t>
  </si>
  <si>
    <t>吕云翔 韩雪婷 梁泽众 等编著</t>
  </si>
  <si>
    <t>978-7-111-70181-1</t>
  </si>
  <si>
    <t>http://www.cmpedu.com/books/book/5605479.htm</t>
  </si>
  <si>
    <t>64197</t>
  </si>
  <si>
    <t>史忠植 王文杰 马慧芳 编著</t>
  </si>
  <si>
    <t>978-7-111-64197-1</t>
  </si>
  <si>
    <t>http://www.cmpedu.com/books/book/5601171.htm</t>
  </si>
  <si>
    <t>69489</t>
  </si>
  <si>
    <t>谷宇</t>
  </si>
  <si>
    <t>电子课件、课程讲座</t>
  </si>
  <si>
    <t>978-7-111-69489-2</t>
  </si>
  <si>
    <t>http://www.cmpedu.com/books/book/5605306.htm</t>
  </si>
  <si>
    <t>64900</t>
  </si>
  <si>
    <t>杨杰 等 编著</t>
  </si>
  <si>
    <t>本书特色：
★上海交通大学名师执笔，凝结多年教学经验。
★以经典及实用的关键技术和近年来的最新发展为主要内容。
★在介绍关键技术的同时，列举了大量应用实例。
★配套资源：电子课件，习题答案、课程讲座（45分钟）。</t>
  </si>
  <si>
    <t>978-7-111-64900-7</t>
  </si>
  <si>
    <t>http://www.cmpedu.com/books/book/5601986.htm</t>
  </si>
  <si>
    <t>人工智能数学基础</t>
  </si>
  <si>
    <t>71148</t>
  </si>
  <si>
    <t>东北大学信息科学与工程学院 组编董久祥 石海彬 编著</t>
  </si>
  <si>
    <t>978-7-111-71148-3</t>
  </si>
  <si>
    <t>http://www.cmpedu.com/books/book/5605955.htm</t>
  </si>
  <si>
    <t>77878</t>
  </si>
  <si>
    <t>人工智能技术及应用（第2版）</t>
  </si>
  <si>
    <t>程显毅 等</t>
  </si>
  <si>
    <t>电子课件、微课视频、教学大纲、教案、习题与解答</t>
  </si>
  <si>
    <t>本书特色：
★以朴素的语言和浅显的例子，用图文并茂的形式，向读者生动展示新一代人工智能的专业知识。
★配套资源丰富，提供了66个体验视频、21个实战项目，以帮助学生深入理解书本内容。并配有电子课件和习题解答</t>
  </si>
  <si>
    <t>978-7-111-77878-3</t>
  </si>
  <si>
    <t>http://www.cmpedu.com/books/book/5609481.htm</t>
  </si>
  <si>
    <t>75053</t>
  </si>
  <si>
    <t>现代人工智能技术</t>
  </si>
  <si>
    <t>李远征 曾志刚 刘智伟 高亮</t>
  </si>
  <si>
    <t>978-7-111-75053-6</t>
  </si>
  <si>
    <t>http://www.cmpedu.com/books/book/5607800.htm</t>
  </si>
  <si>
    <t>人工智能技术</t>
  </si>
  <si>
    <t>60409</t>
  </si>
  <si>
    <t>修春波</t>
  </si>
  <si>
    <t>978-7-111-60409-9</t>
  </si>
  <si>
    <t>http://www.cmpedu.com/books/book/5520175.htm</t>
  </si>
  <si>
    <t>75725</t>
  </si>
  <si>
    <t>人工智能控制技术</t>
  </si>
  <si>
    <t>高学辉 王树波 陈强 白星振</t>
  </si>
  <si>
    <t>978-7-111-75725-2</t>
  </si>
  <si>
    <t>http://www.cmpedu.com/books/book/5608310.htm</t>
  </si>
  <si>
    <t>74268</t>
  </si>
  <si>
    <t>人工智能（第2版）</t>
  </si>
  <si>
    <t>史忠植</t>
  </si>
  <si>
    <t>电子课件、课程实训指导</t>
  </si>
  <si>
    <t>978-7-111-74268-5</t>
  </si>
  <si>
    <t>http://www.cmpedu.com/books/book/5607424.htm</t>
  </si>
  <si>
    <t>人工智能原理、技术及应用</t>
  </si>
  <si>
    <t>70777</t>
  </si>
  <si>
    <t>安俊秀 叶剑 陈宏松 等编著</t>
  </si>
  <si>
    <t>电子课件、教学大纲、数据集、算法包、教学辅导视频</t>
  </si>
  <si>
    <t>978-7-111-70777-6</t>
  </si>
  <si>
    <t>http://www.cmpedu.com/books/book/5605715.htm</t>
  </si>
  <si>
    <t>人工智能专业英语</t>
  </si>
  <si>
    <t>70966</t>
  </si>
  <si>
    <t>张之光</t>
  </si>
  <si>
    <t>二维码、课件和课文音频</t>
  </si>
  <si>
    <t>978-7-111-70966-4</t>
  </si>
  <si>
    <t>http://www.cmpedu.com/books/book/5605805.htm</t>
  </si>
  <si>
    <t>人工智能英语教程</t>
  </si>
  <si>
    <t>71159</t>
  </si>
  <si>
    <t>张强华 卓勤 司爱侠 编著</t>
  </si>
  <si>
    <t>教学大纲、教学PPT、参考答案及参考试卷</t>
  </si>
  <si>
    <t>978-7-111-71159-9</t>
  </si>
  <si>
    <t>http://www.cmpedu.com/books/book/5605885.htm</t>
  </si>
  <si>
    <t>人工智能：数据与模型安全</t>
  </si>
  <si>
    <t>73502</t>
  </si>
  <si>
    <t>姜育刚 马兴军 吴祖煊</t>
  </si>
  <si>
    <t>978-7-111-73502-1</t>
  </si>
  <si>
    <t>http://www.cmpedu.com/books/book/5607567.htm</t>
  </si>
  <si>
    <t>74712</t>
  </si>
  <si>
    <t>人工智能与机器人专业实战训练</t>
  </si>
  <si>
    <t>吴细宝 陈雯柏</t>
  </si>
  <si>
    <t>978-7-111-74712-3</t>
  </si>
  <si>
    <t>http://www.cmpedu.com/books/book/5607722.htm</t>
  </si>
  <si>
    <t>神经网络与深度学习</t>
  </si>
  <si>
    <t>64968</t>
  </si>
  <si>
    <t>邱锡鹏</t>
  </si>
  <si>
    <t>978-7-111-64968-7</t>
  </si>
  <si>
    <t>http://www.cmpedu.com/books/book/5610213.htm</t>
  </si>
  <si>
    <t>简明神经网络</t>
  </si>
  <si>
    <t>76540</t>
  </si>
  <si>
    <t>申富饶</t>
  </si>
  <si>
    <t>978-7-111-76540-0</t>
  </si>
  <si>
    <t>http://www.cmpedu.com/books/book/5608807.htm</t>
  </si>
  <si>
    <t>人工神经网络理论及应用</t>
  </si>
  <si>
    <t>55944</t>
  </si>
  <si>
    <t>韩力群</t>
  </si>
  <si>
    <t>978-7-111-55944-3</t>
  </si>
  <si>
    <t>http://www.cmpedu.com/books/book/2063582.htm</t>
  </si>
  <si>
    <t>77653</t>
  </si>
  <si>
    <t>人工神经网络设计</t>
  </si>
  <si>
    <t>乔俊飞 蒙西</t>
  </si>
  <si>
    <t>978-7-111-77653-6</t>
  </si>
  <si>
    <t>http://www.cmpedu.com/books/book/5609420.htm</t>
  </si>
  <si>
    <t>77423</t>
  </si>
  <si>
    <t>认知神经科学基础</t>
  </si>
  <si>
    <t>栗觅</t>
  </si>
  <si>
    <t>978-7-111-77423-5</t>
  </si>
  <si>
    <t>http://www.cmpedu.com/books/book/5609043.htm</t>
  </si>
  <si>
    <t>76775</t>
  </si>
  <si>
    <t>图像处理与机器视觉</t>
  </si>
  <si>
    <t>刘坤 陈海永</t>
  </si>
  <si>
    <t>978-7-111-76775-6</t>
  </si>
  <si>
    <t>http://www.cmpedu.com/books/book/5609018.htm</t>
  </si>
  <si>
    <t>77639</t>
  </si>
  <si>
    <t>计算机视觉</t>
  </si>
  <si>
    <t>胡永利</t>
  </si>
  <si>
    <t>电子课件、教学视频、教学大纲、习题答案、数据代码</t>
  </si>
  <si>
    <t>978-7-111-77639-0</t>
  </si>
  <si>
    <t>http://www.cmpedu.com/books/book/5609188.htm</t>
  </si>
  <si>
    <t>78005</t>
  </si>
  <si>
    <t>Python计算机视觉编程与应用</t>
  </si>
  <si>
    <t>刘国华</t>
  </si>
  <si>
    <t>978-7-111-78005-2</t>
  </si>
  <si>
    <t>http://www.cmpedu.com/books/book/5609354.htm</t>
  </si>
  <si>
    <t>78557</t>
  </si>
  <si>
    <t>机器视觉</t>
  </si>
  <si>
    <t>陈兵旗 陈思遥 王侨</t>
  </si>
  <si>
    <t>教师课件、案例视频、习题答案</t>
  </si>
  <si>
    <t>978-7-111-78557-6</t>
  </si>
  <si>
    <t>http://www.cmpedu.com/books/book/5609658.htm</t>
  </si>
  <si>
    <t>75649</t>
  </si>
  <si>
    <t>机器视觉理论与实战</t>
  </si>
  <si>
    <t>高林</t>
  </si>
  <si>
    <t>电子课件、案例视频、教学大纲、习题解答</t>
  </si>
  <si>
    <t>978-7-111-75649-1</t>
  </si>
  <si>
    <t>http://www.cmpedu.com/books/book/5608217.htm</t>
  </si>
  <si>
    <t>76304</t>
  </si>
  <si>
    <t>机器视觉技术与应用</t>
  </si>
  <si>
    <t>何文辉 葛大伟</t>
  </si>
  <si>
    <t>教学参考材料、电子课件、习题解答、教案大纲</t>
  </si>
  <si>
    <t>978-7-111-76304-8</t>
  </si>
  <si>
    <t>http://www.cmpedu.com/books/book/5608501.htm</t>
  </si>
  <si>
    <t>机器视觉技术及应用</t>
  </si>
  <si>
    <t>68907</t>
  </si>
  <si>
    <t>孙学宏 张文聪 唐冬冬</t>
  </si>
  <si>
    <t>978-7-111-68907-2</t>
  </si>
  <si>
    <t>http://www.cmpedu.com/books/book/5604990.htm</t>
  </si>
  <si>
    <t>74726</t>
  </si>
  <si>
    <t>机器视觉原理与应用</t>
  </si>
  <si>
    <t>乔景慧</t>
  </si>
  <si>
    <t>978-7-111-74726-0</t>
  </si>
  <si>
    <t>http://www.cmpedu.com/books/book/5607632.htm</t>
  </si>
  <si>
    <t>机器视觉原理及应用教程</t>
  </si>
  <si>
    <t>73330</t>
  </si>
  <si>
    <t>宋丽梅 朱新军 李云鹏 等编著</t>
  </si>
  <si>
    <t>电子教案、二维码、教学大纲及参考答案</t>
  </si>
  <si>
    <t>978-7-111-73330-0</t>
  </si>
  <si>
    <t>http://www.cmpedu.com/books/book/5607063.htm</t>
  </si>
  <si>
    <t>智能视觉感知</t>
  </si>
  <si>
    <t>75240</t>
  </si>
  <si>
    <t>东北大学信息科学与工程学院</t>
  </si>
  <si>
    <t>电子课件、教案、习题解答、数字化课程</t>
  </si>
  <si>
    <t>978-7-111-75240-0</t>
  </si>
  <si>
    <t>http://www.cmpedu.com/books/book/5607981.htm</t>
  </si>
  <si>
    <t>77681</t>
  </si>
  <si>
    <t>工业机器视觉技术</t>
  </si>
  <si>
    <t>余洪山 王耀南 朱江</t>
  </si>
  <si>
    <t>978-7-111-77681-9</t>
  </si>
  <si>
    <t>http://www.cmpedu.com/books/book/5610078.htm</t>
  </si>
  <si>
    <t>78047</t>
  </si>
  <si>
    <t>工业相机原理</t>
  </si>
  <si>
    <t>李绍丽 李德健 田野</t>
  </si>
  <si>
    <t>978-7-111-78047-2</t>
  </si>
  <si>
    <t>http://www.cmpedu.com/books/book/5609346.htm</t>
  </si>
  <si>
    <t>77675</t>
  </si>
  <si>
    <t>机器学习</t>
  </si>
  <si>
    <t>施云惠 张英俊</t>
  </si>
  <si>
    <t>PPT课件、程序代码、习题答案</t>
  </si>
  <si>
    <t>978-7-111-77675-8</t>
  </si>
  <si>
    <t>http://www.cmpedu.com/books/book/5609327.htm</t>
  </si>
  <si>
    <t>76411</t>
  </si>
  <si>
    <t>机器学习算法与实践</t>
  </si>
  <si>
    <t>郭羽含 张露方 袁园</t>
  </si>
  <si>
    <t>978-7-111-76411-3</t>
  </si>
  <si>
    <t>http://www.cmpedu.com/books/book/5608613.htm</t>
  </si>
  <si>
    <t>76100</t>
  </si>
  <si>
    <t>机器学习简明教程---基于Python语言实现</t>
  </si>
  <si>
    <t>高延增 侯跃恩 罗志坚</t>
  </si>
  <si>
    <t>教师课件、开源代码、习题答案</t>
  </si>
  <si>
    <t>978-7-111-76100-6</t>
  </si>
  <si>
    <t>http://www.cmpedu.com/books/book/5608526.htm</t>
  </si>
  <si>
    <t>机器学习原理及应用</t>
  </si>
  <si>
    <t>77080</t>
  </si>
  <si>
    <t>毋建军 姜波 郭舒</t>
  </si>
  <si>
    <t>电子课件、微课视频、软件资源包、源代码</t>
  </si>
  <si>
    <t>978-7-111-77080-0</t>
  </si>
  <si>
    <t>http://www.cmpedu.com/books/book/5608905.htm</t>
  </si>
  <si>
    <t>77150</t>
  </si>
  <si>
    <r>
      <rPr>
        <sz val="11"/>
        <color rgb="FF000000"/>
        <rFont val="宋体"/>
        <charset val="134"/>
      </rPr>
      <t>殷丽凤</t>
    </r>
    <r>
      <rPr>
        <sz val="11"/>
        <color rgb="FF000000"/>
        <rFont val="宋体"/>
        <charset val="0"/>
      </rPr>
      <t xml:space="preserve"> </t>
    </r>
    <r>
      <rPr>
        <sz val="11"/>
        <color rgb="FF000000"/>
        <rFont val="宋体"/>
        <charset val="134"/>
      </rPr>
      <t>郑广海</t>
    </r>
  </si>
  <si>
    <t>电子课件、教学大纲、习题答案、源文件</t>
  </si>
  <si>
    <t>978-7-111-77150-0</t>
  </si>
  <si>
    <t>http://www.cmpedu.com/books/book/5608945.htm</t>
  </si>
  <si>
    <t>68294</t>
  </si>
  <si>
    <t>吕云翔 王渌汀 袁琪 等编著</t>
  </si>
  <si>
    <t>978-7-111-68294-3</t>
  </si>
  <si>
    <t>http://www.cmpedu.com/books/book/5604645.htm</t>
  </si>
  <si>
    <t>机器学习理论与应用</t>
  </si>
  <si>
    <t>70477</t>
  </si>
  <si>
    <t>978-7-111-70477-5</t>
  </si>
  <si>
    <t>http://www.cmpedu.com/books/book/5605608.htm</t>
  </si>
  <si>
    <t>机器学习及其应用</t>
  </si>
  <si>
    <t>63202</t>
  </si>
  <si>
    <t>汪荣贵 杨娟 薛丽霞 编著</t>
  </si>
  <si>
    <t>本书特色：
★深度凝练机器学习的现有知识体系，注重突出对基本理论与关键技术的介绍和讨论。
★尽可能用朴实的语言深入浅出地介绍机器学习理论及相关算法设计技术。
★在每个章节穿插相应的应用实例，使得广大读者能够比较系统地掌握机器学习应用技术。
★配套资源：电子课件，源代码。</t>
  </si>
  <si>
    <t>978-7-111-63202-3</t>
  </si>
  <si>
    <t>http://www.cmpedu.com/books/book/5600562.htm</t>
  </si>
  <si>
    <t>78861</t>
  </si>
  <si>
    <t>机器学习与应用</t>
  </si>
  <si>
    <r>
      <rPr>
        <sz val="11"/>
        <color rgb="FF000000"/>
        <rFont val="宋体"/>
        <charset val="134"/>
      </rPr>
      <t>王军</t>
    </r>
    <r>
      <rPr>
        <sz val="11"/>
        <color rgb="FF000000"/>
        <rFont val="宋体"/>
        <charset val="0"/>
      </rPr>
      <t xml:space="preserve"> </t>
    </r>
    <r>
      <rPr>
        <sz val="11"/>
        <color rgb="FF000000"/>
        <rFont val="宋体"/>
        <charset val="134"/>
      </rPr>
      <t>王亮</t>
    </r>
  </si>
  <si>
    <t>978-7-111-78861-4</t>
  </si>
  <si>
    <t>http://www.cmpedu.com/books/book/5610181.htm</t>
  </si>
  <si>
    <t>机器学习导论</t>
  </si>
  <si>
    <t>68511</t>
  </si>
  <si>
    <t>课件、习题答案、教学大纲、试题题库</t>
  </si>
  <si>
    <t>978-7-111-68511-1</t>
  </si>
  <si>
    <t>http://www.cmpedu.com/books/book/5604673.htm</t>
  </si>
  <si>
    <t>76826</t>
  </si>
  <si>
    <t>李侃</t>
  </si>
  <si>
    <t>PPT课件、视频、大纲、习题答案、实验指导书、源代码</t>
  </si>
  <si>
    <t>978-7-111-76826-5</t>
  </si>
  <si>
    <t>http://www.cmpedu.com/books/book/5608799.htm</t>
  </si>
  <si>
    <t>76493</t>
  </si>
  <si>
    <t>胡晓</t>
  </si>
  <si>
    <t>电子课件、视频、大纲、习题答案、试卷</t>
  </si>
  <si>
    <t>978-7-111-76493-9</t>
  </si>
  <si>
    <t>http://www.cmpedu.com/books/book/5608621.htm</t>
  </si>
  <si>
    <t>77354</t>
  </si>
  <si>
    <t>AI芯片应用开发实践：深度学习算法与芯片设计</t>
  </si>
  <si>
    <t>曾维 王洪辉 朱星</t>
  </si>
  <si>
    <t>978-7-111-77354-2</t>
  </si>
  <si>
    <t>http://www.cmpedu.com/books/book/5609075.htm</t>
  </si>
  <si>
    <t>Python数据分析与机器学习</t>
  </si>
  <si>
    <t>70492</t>
  </si>
  <si>
    <t>周元哲 编著</t>
  </si>
  <si>
    <t>源代码、教学课件、语料集、教学大纲、课后习题答案、程序安装包等</t>
  </si>
  <si>
    <t>978-7-111-70492-8</t>
  </si>
  <si>
    <t>http://www.cmpedu.com/books/book/5605596.htm</t>
  </si>
  <si>
    <t>75745</t>
  </si>
  <si>
    <t>基于Python的深度学习图像处理</t>
  </si>
  <si>
    <t>易诗 钟晓玲</t>
  </si>
  <si>
    <t>978-7-111-75745-0</t>
  </si>
  <si>
    <t>http://www.cmpedu.com/books/book/5608228.htm</t>
  </si>
  <si>
    <t>78467</t>
  </si>
  <si>
    <t>深度学习原理及应用</t>
  </si>
  <si>
    <t>殷丽凤 王杨</t>
  </si>
  <si>
    <t>课件、二维码、大纲、习题解答、案例源码</t>
  </si>
  <si>
    <t>978-7-111-78467-8</t>
  </si>
  <si>
    <t>http://www.cmpedu.com/books/book/5609527.htm</t>
  </si>
  <si>
    <t>75420</t>
  </si>
  <si>
    <t>深度学习理论与实践</t>
  </si>
  <si>
    <t>吕云翔  王志鹏</t>
  </si>
  <si>
    <t>电子课件、视频、大纲、习题答案、模拟试卷、源代码、数据集</t>
  </si>
  <si>
    <t>978-7-111-75420-6</t>
  </si>
  <si>
    <t>http://www.cmpedu.com/books/book/5608176.htm</t>
  </si>
  <si>
    <t>78636</t>
  </si>
  <si>
    <t>深度学习基础与案例教程</t>
  </si>
  <si>
    <t>迟殿委 贾泽豪</t>
  </si>
  <si>
    <t>电子课件、微课视频、习题答案、教学大纲、源代码</t>
  </si>
  <si>
    <t>978-7-111-78636-8</t>
  </si>
  <si>
    <t>http://www.cmpedu.com/books/book/5609699.htm</t>
  </si>
  <si>
    <t>78986</t>
  </si>
  <si>
    <t>深度学习及应用</t>
  </si>
  <si>
    <t>课件、项目代码、讲解视频、参考答案</t>
  </si>
  <si>
    <t>978-7-111-78986-4</t>
  </si>
  <si>
    <t>http://www.cmpedu.com/books/book/5609757.htm</t>
  </si>
  <si>
    <t>77610</t>
  </si>
  <si>
    <t>深度学习</t>
  </si>
  <si>
    <t>方勇纯 等</t>
  </si>
  <si>
    <t>978-7-111-77610-9</t>
  </si>
  <si>
    <t>http://www.cmpedu.com/books/book/5609117.htm</t>
  </si>
  <si>
    <t>75269</t>
  </si>
  <si>
    <t>徐俊刚</t>
  </si>
  <si>
    <t>978-7-111-75269-1</t>
  </si>
  <si>
    <t>http://www.cmpedu.com/books/book/5607867.htm</t>
  </si>
  <si>
    <t>77161</t>
  </si>
  <si>
    <t>李侃 孙新</t>
  </si>
  <si>
    <t>978-7-111-77161-6</t>
  </si>
  <si>
    <t>http://www.cmpedu.com/books/book/5608997.htm</t>
  </si>
  <si>
    <t>深度学习基础教程</t>
  </si>
  <si>
    <t>68732</t>
  </si>
  <si>
    <t>赵宏</t>
  </si>
  <si>
    <t>978-7-111-68732-0</t>
  </si>
  <si>
    <t>http://www.cmpedu.com/books/book/5604716.htm</t>
  </si>
  <si>
    <t>深度学习入门与实践</t>
  </si>
  <si>
    <t>72577</t>
  </si>
  <si>
    <t>王舒禹 吕鑫</t>
  </si>
  <si>
    <t>978-7-111-72577-0</t>
  </si>
  <si>
    <t>http://www.cmpedu.com/books/book/5606651.htm</t>
  </si>
  <si>
    <t>74467</t>
  </si>
  <si>
    <t>PyTorch深度学习快速入门指南</t>
  </si>
  <si>
    <r>
      <rPr>
        <sz val="11"/>
        <color rgb="FF000000"/>
        <rFont val="宋体"/>
        <charset val="0"/>
      </rPr>
      <t>[</t>
    </r>
    <r>
      <rPr>
        <sz val="11"/>
        <color rgb="FF000000"/>
        <rFont val="宋体"/>
        <charset val="134"/>
      </rPr>
      <t>美</t>
    </r>
    <r>
      <rPr>
        <sz val="11"/>
        <color rgb="FF000000"/>
        <rFont val="宋体"/>
        <charset val="0"/>
      </rPr>
      <t xml:space="preserve">] </t>
    </r>
    <r>
      <rPr>
        <sz val="11"/>
        <color rgb="FF000000"/>
        <rFont val="宋体"/>
        <charset val="134"/>
      </rPr>
      <t>戴维</t>
    </r>
    <r>
      <rPr>
        <sz val="11"/>
        <color rgb="FF000000"/>
        <rFont val="宋体"/>
        <charset val="0"/>
      </rPr>
      <t>·</t>
    </r>
    <r>
      <rPr>
        <sz val="11"/>
        <color rgb="FF000000"/>
        <rFont val="宋体"/>
        <charset val="134"/>
      </rPr>
      <t>朱利安（</t>
    </r>
    <r>
      <rPr>
        <sz val="11"/>
        <color rgb="FF000000"/>
        <rFont val="宋体"/>
        <charset val="0"/>
      </rPr>
      <t>David Julian</t>
    </r>
    <r>
      <rPr>
        <sz val="11"/>
        <color rgb="FF000000"/>
        <rFont val="宋体"/>
        <charset val="134"/>
      </rPr>
      <t>）著</t>
    </r>
  </si>
  <si>
    <t>978-7-111-74467-2</t>
  </si>
  <si>
    <t>http://www.cmpedu.com/books/book/5607984.htm</t>
  </si>
  <si>
    <t>74240</t>
  </si>
  <si>
    <t>Python人工智能应用与实践</t>
  </si>
  <si>
    <t>沈建强</t>
  </si>
  <si>
    <t>本书特色：
★全书突出人工智能企业应用与项目研发实例，强调工程应用性与实践性。
★提供入门门槛较低的机器学习、大数据分析在线实验平台，平台不仅可用于教学，也适用于企业轻松构建人工智能与大数据应用平台。
★本书在应用案例环节介绍中选用了性价比高的Dobot Magician作为实验用智能机械臂。
★配套资源：电子课件、习题答案、代码。</t>
  </si>
  <si>
    <t>978-7-111-74240-1</t>
  </si>
  <si>
    <t>http://www.cmpedu.com/books/book/5607408.htm</t>
  </si>
  <si>
    <t>79422</t>
  </si>
  <si>
    <t>Python机器学习 （第2版）</t>
  </si>
  <si>
    <t>郭羽含 张露方 卢方</t>
  </si>
  <si>
    <t>978-7-111-79422-6</t>
  </si>
  <si>
    <t>http://www.cmpedu.com/books/book/5610097.htm</t>
  </si>
  <si>
    <t>80099</t>
  </si>
  <si>
    <t>Python程序设计—— 面向人工智能应用开发（TensorFlow、Keras、PyTorch）</t>
  </si>
  <si>
    <t>张晓华 井超 李辉</t>
  </si>
  <si>
    <t>教学课件、程序源代码、习题答案、实验指导书等</t>
  </si>
  <si>
    <t>978-7-111-80099-6</t>
  </si>
  <si>
    <t>http://www.cmpedu.com/books/book/5610544.htm</t>
  </si>
  <si>
    <t>人机交互--软件工程视角</t>
  </si>
  <si>
    <t>40747</t>
  </si>
  <si>
    <t>冯桂焕</t>
  </si>
  <si>
    <t>978-7-111-40747-8</t>
  </si>
  <si>
    <t>http://www.cmpedu.com/books/book/2019603.htm</t>
  </si>
  <si>
    <t>人机交互技术及应用</t>
  </si>
  <si>
    <t>65526</t>
  </si>
  <si>
    <t>吴亚东
张晓蓉 陈华容</t>
  </si>
  <si>
    <t>本书特色：
★全面介绍人机交互的前沿技术和设，提供实验案例，方便自学。
★提供实验案例，以深入浅出的方式，引发学习者的学习兴趣。
★配套资源：授课电子课件、教案、实验例程和习题答案。</t>
  </si>
  <si>
    <t>978-7-111-65526-8</t>
  </si>
  <si>
    <t>http://www.cmpedu.com/books/book/5602478.htm</t>
  </si>
  <si>
    <t>77682</t>
  </si>
  <si>
    <r>
      <rPr>
        <sz val="11"/>
        <color indexed="8"/>
        <rFont val="宋体"/>
        <charset val="0"/>
      </rPr>
      <t>智能交互技术与应用</t>
    </r>
    <r>
      <rPr>
        <sz val="11"/>
        <color indexed="8"/>
        <rFont val="Arial"/>
        <charset val="0"/>
      </rPr>
      <t xml:space="preserve">	</t>
    </r>
    <r>
      <rPr>
        <sz val="11"/>
        <color indexed="8"/>
        <rFont val="宋体"/>
        <charset val="0"/>
      </rPr>
      <t>（第2版）</t>
    </r>
  </si>
  <si>
    <t>“十三五”国家重点出版物出版规划项目,战略性新兴领域“十四五”高等教育系列教材</t>
  </si>
  <si>
    <t>978-7-111-77682-6</t>
  </si>
  <si>
    <t>http://www.cmpedu.com/books/book/5609093.htm</t>
  </si>
  <si>
    <t>77287</t>
  </si>
  <si>
    <t>智能优化算法解析</t>
  </si>
  <si>
    <t>冀俊忠 王鼎</t>
  </si>
  <si>
    <t>978-7-111-77287-3</t>
  </si>
  <si>
    <t>http://www.cmpedu.com/books/book/5608941.htm</t>
  </si>
  <si>
    <t>智能优化理论</t>
  </si>
  <si>
    <t>74491</t>
  </si>
  <si>
    <t>吴正言</t>
  </si>
  <si>
    <t>978-7-111-74491-7</t>
  </si>
  <si>
    <t>http://www.cmpedu.com/books/book/5607413.htm</t>
  </si>
  <si>
    <t>智能计算技术与应用</t>
  </si>
  <si>
    <t>75087</t>
  </si>
  <si>
    <t>李敏 赵宏 李兴娟</t>
  </si>
  <si>
    <t>978-7-111-75087-1</t>
  </si>
  <si>
    <t>http://www.cmpedu.com/books/book/5608190.htm</t>
  </si>
  <si>
    <t>75643</t>
  </si>
  <si>
    <t>计算机系统——从应用程序到底层实现</t>
  </si>
  <si>
    <t>赵欢 杨科华</t>
  </si>
  <si>
    <t>978-7-111-75643-9</t>
  </si>
  <si>
    <t>http://www.cmpedu.com/books/book/5608966.htm</t>
  </si>
  <si>
    <t>75595</t>
  </si>
  <si>
    <t>智能计算系统：从深度学习到大模型（第2版）</t>
  </si>
  <si>
    <t>陈云霁</t>
  </si>
  <si>
    <t>本书特色：
★国内外第一本能够全面覆盖人工智能计算系统（尤其是当代机器学习计算系统）新进展的书。
★深度学习处理器芯片研究的开拓者陈云霁，带领中科院计算所、软件所的专家学者所著。
★国内外都少有的AI全栈宝典。国际首部完整讲授当代深度学习计算系统软硬件技术栈的书。
★1个应用案例 + 9大核心板块，从理论到实践，吃透AI软硬件技术栈。</t>
  </si>
  <si>
    <t>978-7-111-75595-1</t>
  </si>
  <si>
    <t>http://www.cmpedu.com/books/book/5608220.htm</t>
  </si>
  <si>
    <t>70591</t>
  </si>
  <si>
    <t>人机物融合群智计算</t>
  </si>
  <si>
    <t>郭斌 刘思聪 於志文 著</t>
  </si>
  <si>
    <t>978-7-111-70591-8</t>
  </si>
  <si>
    <t>http://www.cmpedu.com/books/book/5610211.htm</t>
  </si>
  <si>
    <t>78555</t>
  </si>
  <si>
    <t>大模型十讲</t>
  </si>
  <si>
    <t>李崇轩</t>
  </si>
  <si>
    <t>978-7-111-78555-2</t>
  </si>
  <si>
    <t>http://www.cmpedu.com/books/book/5609792.htm</t>
  </si>
  <si>
    <t>72966</t>
  </si>
  <si>
    <t>智能图像处理与分析识别</t>
  </si>
  <si>
    <t>宋丽梅 王红一</t>
  </si>
  <si>
    <t>电子教案、二维码操作视频、教学大纲、习题与解答及完整源代码电子资源</t>
  </si>
  <si>
    <t>978-7-111-72966-2</t>
  </si>
  <si>
    <t>http://www.cmpedu.com/books/book/5606867.htm</t>
  </si>
  <si>
    <t>79565</t>
  </si>
  <si>
    <t>智能图像处理：Python和OpenCV实现（第2版）</t>
  </si>
  <si>
    <t>葛广英</t>
  </si>
  <si>
    <t>978-7-111-79565-0</t>
  </si>
  <si>
    <t>http://www.cmpedu.com/books/book/5610141.htm</t>
  </si>
  <si>
    <t>智能数字图像处理实践</t>
  </si>
  <si>
    <t>71917</t>
  </si>
  <si>
    <t>全红艳</t>
  </si>
  <si>
    <t>978-7-111-71917-5</t>
  </si>
  <si>
    <t>http://www.cmpedu.com/books/book/5606475.htm</t>
  </si>
  <si>
    <t>智能数字图像处理：原理与技术</t>
  </si>
  <si>
    <t>71955</t>
  </si>
  <si>
    <t>978-7-111-71955-7</t>
  </si>
  <si>
    <t>http://www.cmpedu.com/books/book/5606527.htm</t>
  </si>
  <si>
    <t>77481</t>
  </si>
  <si>
    <t>智能图像处理及应用</t>
  </si>
  <si>
    <t>电子课件、微课视频、源代码、习题答案、实验实践项目</t>
  </si>
  <si>
    <t>978-7-111-77481-5</t>
  </si>
  <si>
    <t>http://www.cmpedu.com/books/book/5609091.htm</t>
  </si>
  <si>
    <t>79271</t>
  </si>
  <si>
    <t>数字图像处理技术及应用</t>
  </si>
  <si>
    <r>
      <rPr>
        <sz val="11"/>
        <color rgb="FF000000"/>
        <rFont val="宋体"/>
        <charset val="134"/>
      </rPr>
      <t>吴成东</t>
    </r>
    <r>
      <rPr>
        <sz val="11"/>
        <color rgb="FF000000"/>
        <rFont val="宋体"/>
        <charset val="0"/>
      </rPr>
      <t xml:space="preserve"> </t>
    </r>
    <r>
      <rPr>
        <sz val="11"/>
        <color rgb="FF000000"/>
        <rFont val="宋体"/>
        <charset val="134"/>
      </rPr>
      <t>于晓升</t>
    </r>
    <r>
      <rPr>
        <sz val="11"/>
        <color rgb="FF000000"/>
        <rFont val="宋体"/>
        <charset val="0"/>
      </rPr>
      <t xml:space="preserve"> </t>
    </r>
    <r>
      <rPr>
        <sz val="11"/>
        <color rgb="FF000000"/>
        <rFont val="宋体"/>
        <charset val="134"/>
      </rPr>
      <t>迟剑宁</t>
    </r>
  </si>
  <si>
    <t>电子课件、教学大纲和习题答案等</t>
  </si>
  <si>
    <t>978-7-111-79271-0</t>
  </si>
  <si>
    <t>http://www.cmpedu.com/books/book/5610642.htm</t>
  </si>
  <si>
    <t>认知基础</t>
  </si>
  <si>
    <t>69876</t>
  </si>
  <si>
    <t>史忠植 编著</t>
  </si>
  <si>
    <t>978-7-111-69876-0</t>
  </si>
  <si>
    <t>http://www.cmpedu.com/books/book/5605239.htm</t>
  </si>
  <si>
    <t>77643</t>
  </si>
  <si>
    <t>人工智能之模式识别</t>
  </si>
  <si>
    <t>高琪 潘峰 李位星 冯肖雪</t>
  </si>
  <si>
    <t>授课课件、教学大纲、程序代码、教学视频</t>
  </si>
  <si>
    <t>978-7-111-77643-7</t>
  </si>
  <si>
    <t>http://www.cmpedu.com/books/book/5609325.htm</t>
  </si>
  <si>
    <t>77123</t>
  </si>
  <si>
    <t>模式识别</t>
  </si>
  <si>
    <t>龚道雄 毕盛</t>
  </si>
  <si>
    <t>978-7-111-77123-4</t>
  </si>
  <si>
    <t>http://www.cmpedu.com/books/book/5609009.htm</t>
  </si>
  <si>
    <t>76667</t>
  </si>
  <si>
    <t>吴建鑫</t>
  </si>
  <si>
    <t>978-7-111-76667-4</t>
  </si>
  <si>
    <t>http://www.cmpedu.com/books/book/5609054.htm</t>
  </si>
  <si>
    <t>50577</t>
  </si>
  <si>
    <t>宋丽梅</t>
  </si>
  <si>
    <t>978-7-111-50577-8</t>
  </si>
  <si>
    <t>http://www.cmpedu.com/books/book/2048381.htm</t>
  </si>
  <si>
    <t>64241</t>
  </si>
  <si>
    <t>吴陈 等 编著</t>
  </si>
  <si>
    <t>978-7-111-64241-1</t>
  </si>
  <si>
    <t>http://www.cmpedu.com/books/book/5601786.htm</t>
  </si>
  <si>
    <t>78038</t>
  </si>
  <si>
    <t>自然语言处理：大模型理论与实践</t>
  </si>
  <si>
    <t>赵宇 任福继</t>
  </si>
  <si>
    <t>978-7-111-78038-0</t>
  </si>
  <si>
    <t>http://www.cmpedu.com/books/book/5609899.htm</t>
  </si>
  <si>
    <t>自然语言处理基础教程</t>
  </si>
  <si>
    <t>69259</t>
  </si>
  <si>
    <t>王刚 郭蕴 王晨</t>
  </si>
  <si>
    <t>978-7-111-69259-1</t>
  </si>
  <si>
    <t>http://www.cmpedu.com/books/book/5605048.htm</t>
  </si>
  <si>
    <t>77655</t>
  </si>
  <si>
    <t>信息物理系统原理与设计</t>
  </si>
  <si>
    <t>张利国 詹璟原 邓恒 石睿</t>
  </si>
  <si>
    <t>978-7-111-77655-0</t>
  </si>
  <si>
    <t>http://www.cmpedu.com/books/book/5609207.htm</t>
  </si>
  <si>
    <t>77671</t>
  </si>
  <si>
    <t>数字语音信息处理</t>
  </si>
  <si>
    <t>贾懋珅 陈仙红 马勇 熊文梦</t>
  </si>
  <si>
    <t>978-7-111-77671-0</t>
  </si>
  <si>
    <t>http://www.cmpedu.com/books/book/5609221.htm</t>
  </si>
  <si>
    <t>本科教材&gt;工学门类&gt;计算机类</t>
  </si>
  <si>
    <t>本科教材&gt;工学门类&gt;计算机类&gt;大学计算机基础</t>
  </si>
  <si>
    <t>大学计算机基础</t>
  </si>
  <si>
    <t>75972</t>
  </si>
  <si>
    <t>李森 张东坡 佘志用</t>
  </si>
  <si>
    <t>电子课件、教案、大纲</t>
  </si>
  <si>
    <t>978-7-111-75972-0</t>
  </si>
  <si>
    <t>http://www.cmpedu.com/books/book/5608356.htm</t>
  </si>
  <si>
    <t>73981</t>
  </si>
  <si>
    <t>朱莹泽 王会英 王双</t>
  </si>
  <si>
    <t>978-7-111-73981-4</t>
  </si>
  <si>
    <t>http://www.cmpedu.com/books/book/5607310.htm</t>
  </si>
  <si>
    <t>72970</t>
  </si>
  <si>
    <t>大学计算机基础及应用——Python篇</t>
  </si>
  <si>
    <t>熊皓  倪波  曹绍君</t>
  </si>
  <si>
    <t>978-7-111-72970-9</t>
  </si>
  <si>
    <t>http://www.cmpedu.com/books/book/5606907.htm</t>
  </si>
  <si>
    <t>计算机基础与程序设计实践教程</t>
  </si>
  <si>
    <t>76584</t>
  </si>
  <si>
    <t>王淞春</t>
  </si>
  <si>
    <t>慕课版</t>
  </si>
  <si>
    <t>978-7-111-76584-4</t>
  </si>
  <si>
    <t>http://www.cmpedu.com/books/book/5608647.htm</t>
  </si>
  <si>
    <t>新编计算机基础教程与实验</t>
  </si>
  <si>
    <t>68772</t>
  </si>
  <si>
    <t>芦静蓉 陆银梅 王栋栋</t>
  </si>
  <si>
    <t>978-7-111-68772-6</t>
  </si>
  <si>
    <t>http://www.cmpedu.com/books/book/5604828.htm</t>
  </si>
  <si>
    <t>计算机应用基础</t>
  </si>
  <si>
    <t>68447</t>
  </si>
  <si>
    <t>智洋</t>
  </si>
  <si>
    <t>电子课件、习题答案、案例素材</t>
  </si>
  <si>
    <t>978-7-111-68447-3</t>
  </si>
  <si>
    <t>http://www.cmpedu.com/books/book/5604632.htm</t>
  </si>
  <si>
    <t>商务软件应用实训教程</t>
  </si>
  <si>
    <t>69780</t>
  </si>
  <si>
    <t>牛天勇 侯晓丽 段晓红 程冉</t>
  </si>
  <si>
    <t>978-7-111-69780-0</t>
  </si>
  <si>
    <t>http://www.cmpedu.com/books/book/5605314.htm</t>
  </si>
  <si>
    <t>本科教材&gt;工学门类&gt;计算机类&gt;计算机专业基础课</t>
  </si>
  <si>
    <t>79992</t>
  </si>
  <si>
    <t>现代科技导论</t>
  </si>
  <si>
    <t>刘逢刚  熊伟  张哲</t>
  </si>
  <si>
    <t>电子课件、教案、教学大纲、微课视频、模拟试题及答案</t>
  </si>
  <si>
    <t>978-7-111-79992-4</t>
  </si>
  <si>
    <t>http://www.cmpedu.com/books/book/5610241.htm</t>
  </si>
  <si>
    <t>IT创新创业六讲（第2版）</t>
  </si>
  <si>
    <t>76019</t>
  </si>
  <si>
    <t>黄敏 刘孜文 陈天 孙波 陈静</t>
  </si>
  <si>
    <t>978-7-111-76019-1</t>
  </si>
  <si>
    <t>http://www.cmpedu.com/books/book/5608418.htm</t>
  </si>
  <si>
    <t>专业伦理与职业素养——计算机、大数据与人工智能</t>
  </si>
  <si>
    <t>71565</t>
  </si>
  <si>
    <t>匡芳君 陈伟 周苏</t>
  </si>
  <si>
    <t>978-7-111-71565-8</t>
  </si>
  <si>
    <t>http://www.cmpedu.com/books/book/5606200.htm</t>
  </si>
  <si>
    <t>信息科学技术伦理与道德</t>
  </si>
  <si>
    <t>72706</t>
  </si>
  <si>
    <t>杨丽凤、虞晶怡</t>
  </si>
  <si>
    <t>教学PPT课件、教学大纲</t>
  </si>
  <si>
    <t>978-7-111-72706-4</t>
  </si>
  <si>
    <t>http://www.cmpedu.com/books/book/5606668.htm</t>
  </si>
  <si>
    <t>新编计算机科学概论（第2版）</t>
  </si>
  <si>
    <t>71816</t>
  </si>
  <si>
    <t>蔡敏 刘艺 吴英 等</t>
  </si>
  <si>
    <t>978-7-111-71816-1</t>
  </si>
  <si>
    <t>http://www.cmpedu.com/books/book/5606270.htm</t>
  </si>
  <si>
    <t>计算机文化（原书第20版）</t>
  </si>
  <si>
    <t>60833</t>
  </si>
  <si>
    <t>[美]琼·詹姆里奇·帕森斯（June Jamrich Parsons）</t>
  </si>
  <si>
    <t>978-7-111-60833-2</t>
  </si>
  <si>
    <t>http://www.cmpedu.com/books/book/5600283.htm</t>
  </si>
  <si>
    <t>计算机文化（英文版·第20版）</t>
  </si>
  <si>
    <t>63309</t>
  </si>
  <si>
    <t>978-7-111-63309-9</t>
  </si>
  <si>
    <t>http://www.cmpedu.com/books/book/5600461.htm</t>
  </si>
  <si>
    <t>新编计算机导论</t>
  </si>
  <si>
    <t>74173</t>
  </si>
  <si>
    <t>张瑾</t>
  </si>
  <si>
    <t>电子课件、习题答案和教学大纲</t>
  </si>
  <si>
    <t>978-7-111-74173-2</t>
  </si>
  <si>
    <t>http://www.cmpedu.com/books/book/5607343.htm</t>
  </si>
  <si>
    <t>计算机科学概论（原书第7版）</t>
  </si>
  <si>
    <t>65462</t>
  </si>
  <si>
    <t>[美] 内尔 黛尔（Nell Dale）等</t>
  </si>
  <si>
    <t>978-7-111-65462-9</t>
  </si>
  <si>
    <t>http://www.cmpedu.com/books/book/5602096.htm</t>
  </si>
  <si>
    <t>计算理论导引（原书第3版）</t>
  </si>
  <si>
    <t>49971</t>
  </si>
  <si>
    <t>[美]Michael Sipser著</t>
  </si>
  <si>
    <t>978-7-111-49971-8</t>
  </si>
  <si>
    <t>http://www.cmpedu.com/books/book/2052614.htm</t>
  </si>
  <si>
    <t>73469</t>
  </si>
  <si>
    <t>计算思维导论（第2版）</t>
  </si>
  <si>
    <t>万珊珊 吕橙 郭志强 李敏杰 张昱</t>
  </si>
  <si>
    <t>978-7-111-73469-7</t>
  </si>
  <si>
    <t>http://www.cmpedu.com/books/book/5606976.htm</t>
  </si>
  <si>
    <t>计算思维导论实验与习题指导（第2版）</t>
  </si>
  <si>
    <t>73467</t>
  </si>
  <si>
    <t>吕橙 万珊珊 郭志强</t>
  </si>
  <si>
    <t>978-7-111-73467-3</t>
  </si>
  <si>
    <t>http://www.cmpedu.com/books/book/5606933.htm</t>
  </si>
  <si>
    <t>计算机技术与计算思维</t>
  </si>
  <si>
    <t>73539</t>
  </si>
  <si>
    <t>李化 罗文佳 徐鸿雁</t>
  </si>
  <si>
    <t>978-7-111-73539-7</t>
  </si>
  <si>
    <t>http://www.cmpedu.com/books/book/5606917.htm</t>
  </si>
  <si>
    <t>74248</t>
  </si>
  <si>
    <t>计算机软件技术基础（第3版）</t>
  </si>
  <si>
    <r>
      <rPr>
        <sz val="11"/>
        <color rgb="FF000000"/>
        <rFont val="宋体"/>
        <charset val="134"/>
      </rPr>
      <t>李平</t>
    </r>
    <r>
      <rPr>
        <sz val="11"/>
        <color rgb="FF000000"/>
        <rFont val="宋体"/>
        <charset val="0"/>
      </rPr>
      <t xml:space="preserve"> </t>
    </r>
    <r>
      <rPr>
        <sz val="11"/>
        <color rgb="FF000000"/>
        <rFont val="宋体"/>
        <charset val="134"/>
      </rPr>
      <t>王秀英</t>
    </r>
    <r>
      <rPr>
        <sz val="11"/>
        <color rgb="FF000000"/>
        <rFont val="宋体"/>
        <charset val="0"/>
      </rPr>
      <t xml:space="preserve"> </t>
    </r>
    <r>
      <rPr>
        <sz val="11"/>
        <color rgb="FF000000"/>
        <rFont val="宋体"/>
        <charset val="134"/>
      </rPr>
      <t>胡立栓</t>
    </r>
    <r>
      <rPr>
        <sz val="11"/>
        <color rgb="FF000000"/>
        <rFont val="宋体"/>
        <charset val="0"/>
      </rPr>
      <t xml:space="preserve"> </t>
    </r>
    <r>
      <rPr>
        <sz val="11"/>
        <color rgb="FF000000"/>
        <rFont val="宋体"/>
        <charset val="134"/>
      </rPr>
      <t>孙雪</t>
    </r>
    <r>
      <rPr>
        <sz val="11"/>
        <color rgb="FF000000"/>
        <rFont val="宋体"/>
        <charset val="0"/>
      </rPr>
      <t xml:space="preserve"> </t>
    </r>
    <r>
      <rPr>
        <sz val="11"/>
        <color rgb="FF000000"/>
        <rFont val="宋体"/>
        <charset val="134"/>
      </rPr>
      <t>王育平</t>
    </r>
  </si>
  <si>
    <t>978-7-111-74248-7</t>
  </si>
  <si>
    <t>http://www.cmpedu.com/books/book/5607352.htm</t>
  </si>
  <si>
    <t>计算机软件技术基础（第2版）</t>
  </si>
  <si>
    <t>49164</t>
  </si>
  <si>
    <t>牟艳</t>
  </si>
  <si>
    <t>978-7-111-49164-4</t>
  </si>
  <si>
    <t>http://www.cmpedu.com/books/book/2045665.htm</t>
  </si>
  <si>
    <t>76141</t>
  </si>
  <si>
    <t>计算机软件基础（MOOC版）</t>
  </si>
  <si>
    <t>黄文生</t>
  </si>
  <si>
    <t>电子课件、习题答案、教学大纲、授课视频</t>
  </si>
  <si>
    <t>978-7-111-76141-9</t>
  </si>
  <si>
    <t>http://www.cmpedu.com/books/book/5608472.htm</t>
  </si>
  <si>
    <t>计算机数学基础（第3版）</t>
  </si>
  <si>
    <t>54605</t>
  </si>
  <si>
    <t>祁文青</t>
  </si>
  <si>
    <t>978-7-111-54605-4</t>
  </si>
  <si>
    <t>http://www.cmpedu.com/books/book/2054635.htm</t>
  </si>
  <si>
    <t>计算机专业英语 第3版</t>
  </si>
  <si>
    <t>66019</t>
  </si>
  <si>
    <t>张强华 司爱侠 等编著</t>
  </si>
  <si>
    <t>978-7-111-66019-4</t>
  </si>
  <si>
    <t>http://www.cmpedu.com/books/book/5602465.htm</t>
  </si>
  <si>
    <t>计算机英语（第5版）</t>
  </si>
  <si>
    <t>66502</t>
  </si>
  <si>
    <t>刘艺 王春生等</t>
  </si>
  <si>
    <t>本书特色：
★按照大学英语教学大纲专业英语要求编写，畅销二十年 累计印量近30万册
★从英语时文和经典原版教材精选材料
★悉心注解并附丰富练习
★汇集计算机英语的大量专业词汇
★版式新颖，图文并茂，便于自学
★快速提高读者阅读和检索计算机原版文献资料的能力
★有助于课堂教学、考试考证及出国发展
★教辅材料完整配套</t>
  </si>
  <si>
    <t>978-7-111-66502-1</t>
  </si>
  <si>
    <t>http://www.cmpedu.com/books/book/5603430.htm</t>
  </si>
  <si>
    <t>74362</t>
  </si>
  <si>
    <t>离散数学概论（第2版）</t>
  </si>
  <si>
    <t>田秋红 王成群 梁道雷 金耀</t>
  </si>
  <si>
    <t>电子课件、二维码、大纲、习题答案、试卷答案、视频</t>
  </si>
  <si>
    <t>978-7-111-74362-0</t>
  </si>
  <si>
    <t>http://www.cmpedu.com/books/book/5607548.htm</t>
  </si>
  <si>
    <t>离散数学（第4版）</t>
  </si>
  <si>
    <t>36278</t>
  </si>
  <si>
    <t>邵学才</t>
  </si>
  <si>
    <t>978-7-111-36278-4</t>
  </si>
  <si>
    <t>http://www.cmpedu.com/books/book/2001582.htm</t>
  </si>
  <si>
    <t>离散数学</t>
  </si>
  <si>
    <t>77326</t>
  </si>
  <si>
    <t>张清华</t>
  </si>
  <si>
    <t>PPT课件、重点难点讲解视频、教学大纲、习题解答、程序代码</t>
  </si>
  <si>
    <t>978-7-111-77326-9</t>
  </si>
  <si>
    <t>http://www.cmpedu.com/books/book/5608939.htm</t>
  </si>
  <si>
    <t>33183</t>
  </si>
  <si>
    <t>冯伟森</t>
  </si>
  <si>
    <t>978-7-111-33183-4</t>
  </si>
  <si>
    <t>http://www.cmpedu.com/books/book/55111.htm</t>
  </si>
  <si>
    <t>32233</t>
  </si>
  <si>
    <t>邱学绍</t>
  </si>
  <si>
    <t>978-7-111-32233-7</t>
  </si>
  <si>
    <t>http://www.cmpedu.com/books/book/2067068.htm</t>
  </si>
  <si>
    <t>76427</t>
  </si>
  <si>
    <t>离散数学及其应用（第2版）</t>
  </si>
  <si>
    <t>陈琼 马千里 周育人 陈伟能</t>
  </si>
  <si>
    <t>978-7-111-76427-4</t>
  </si>
  <si>
    <t>http://www.cmpedu.com/books/book/5608723.htm</t>
  </si>
  <si>
    <t>离散数学及其应用（原书第8版）</t>
  </si>
  <si>
    <t>63687</t>
  </si>
  <si>
    <t>[美]肯尼思·H. 罗森（Kenneth H. Rosen）等</t>
  </si>
  <si>
    <t>978-7-111-63687-8</t>
  </si>
  <si>
    <t>http://www.cmpedu.com/books/book/5600892.htm</t>
  </si>
  <si>
    <t>离散数学及其应用（英文精编版·原书第8版）</t>
  </si>
  <si>
    <t>64302</t>
  </si>
  <si>
    <t>[美]肯尼思 H. 罗森（Kenneth H. Rosen）等</t>
  </si>
  <si>
    <t>978-7-111-64302-9</t>
  </si>
  <si>
    <t>http://www.cmpedu.com/books/book/5601162.htm</t>
  </si>
  <si>
    <t>离散数学及其应用</t>
  </si>
  <si>
    <t>23535</t>
  </si>
  <si>
    <t>魏雪丽</t>
  </si>
  <si>
    <t>978-7-111-23535-4</t>
  </si>
  <si>
    <t>http://www.cmpedu.com/books/book/56073.htm</t>
  </si>
  <si>
    <t>27284</t>
  </si>
  <si>
    <t>徐凤生</t>
  </si>
  <si>
    <t>978-7-111-27284-7</t>
  </si>
  <si>
    <t>http://www.cmpedu.com/books/book/63264.htm</t>
  </si>
  <si>
    <t>77601</t>
  </si>
  <si>
    <t>数据结构（C语言版）</t>
  </si>
  <si>
    <t>戴敏</t>
  </si>
  <si>
    <t>电子课件、二维码、视频、习题解答、源程序</t>
  </si>
  <si>
    <t>978-7-111-77601-7</t>
  </si>
  <si>
    <t>http://www.cmpedu.com/books/book/5609274.htm</t>
  </si>
  <si>
    <t>数据结构</t>
  </si>
  <si>
    <t>64066</t>
  </si>
  <si>
    <t>马世霞</t>
  </si>
  <si>
    <t>978-7-111-64066-0</t>
  </si>
  <si>
    <t>http://www.cmpedu.com/books/book/5601286.htm</t>
  </si>
  <si>
    <t>23201</t>
  </si>
  <si>
    <t>978-7-111-23201-8</t>
  </si>
  <si>
    <t>http://www.cmpedu.com/books/book/56057.htm</t>
  </si>
  <si>
    <t>75762</t>
  </si>
  <si>
    <t>数据结构（C语言实现）（第2版）</t>
  </si>
  <si>
    <t>张建伟 陈锐 马军霞</t>
  </si>
  <si>
    <t>电子课件、微课视频、大纲、习题答案、试卷、源代码</t>
  </si>
  <si>
    <t>978-7-111-75762-7</t>
  </si>
  <si>
    <t>http://www.cmpedu.com/books/book/5608421.htm</t>
  </si>
  <si>
    <t>数据结构、算法与应用—C++语言描述（原书第2版）</t>
  </si>
  <si>
    <t>49600</t>
  </si>
  <si>
    <t>（美）Sartaj Sahni</t>
  </si>
  <si>
    <t>978-7-111-49600-7</t>
  </si>
  <si>
    <t>http://www.cmpedu.com/books/book/2052604.htm</t>
  </si>
  <si>
    <t>75865</t>
  </si>
  <si>
    <t>数据结构案例教程（C/C++版）（第2版）</t>
  </si>
  <si>
    <t>电子课件、微课视频、习题答案、试卷及答案、课程设计、学习资源</t>
  </si>
  <si>
    <t>978-7-111-75865-5</t>
  </si>
  <si>
    <t>http://www.cmpedu.com/books/book/5608513.htm</t>
  </si>
  <si>
    <t>数据结构与算法（第4版）</t>
  </si>
  <si>
    <t>61406</t>
  </si>
  <si>
    <t>罗文劼</t>
  </si>
  <si>
    <t>978-7-111-61406-7</t>
  </si>
  <si>
    <t>http://www.cmpedu.com/books/book/5545298.htm</t>
  </si>
  <si>
    <t>数据结构：Python语言描述</t>
  </si>
  <si>
    <t>65718</t>
  </si>
  <si>
    <t>吕云翔 郭颖美 孟爻 等编著</t>
  </si>
  <si>
    <t>978-7-111-65718-7</t>
  </si>
  <si>
    <t>http://www.cmpedu.com/books/book/5602359.htm</t>
  </si>
  <si>
    <t>数据结构与算法</t>
  </si>
  <si>
    <t>65983</t>
  </si>
  <si>
    <t>邓丹君 祁文青</t>
  </si>
  <si>
    <t>978-7-111-65983-9</t>
  </si>
  <si>
    <t>http://www.cmpedu.com/books/book/5603442.htm</t>
  </si>
  <si>
    <t>数据结构与算法（Python版）</t>
  </si>
  <si>
    <t>66363</t>
  </si>
  <si>
    <t>978-7-111-66363-8</t>
  </si>
  <si>
    <t>http://www.cmpedu.com/books/book/5603332.htm</t>
  </si>
  <si>
    <t>数据结构与算法：Python语言实现</t>
  </si>
  <si>
    <t>60660</t>
  </si>
  <si>
    <t>[美]迈克尔 T. 古德里奇（Michael T. Goodrich）</t>
  </si>
  <si>
    <t>978-7-111-60660-4</t>
  </si>
  <si>
    <t>http://www.cmpedu.com/books/book/5520349.htm</t>
  </si>
  <si>
    <t>数据结构与算法：Python语言描述（第2版）</t>
  </si>
  <si>
    <t>69425</t>
  </si>
  <si>
    <t>裘宗燕</t>
  </si>
  <si>
    <t>本书特色：
★源自作者多年为北京大学本科生开设Python编程和数据结构课程的经验。
★可以看到复杂的数据结构怎样一步步地从基本的语言机制构造起来。
★尤其适合作为以Python为第一门计算机课程之后相应的数据结构课程教材。</t>
  </si>
  <si>
    <t>978-7-111-69425-0</t>
  </si>
  <si>
    <t>http://www.cmpedu.com/books/book/5605157.htm</t>
  </si>
  <si>
    <t>数据结构与算法分析：Java语言描述（原书第3版）</t>
  </si>
  <si>
    <t>52839</t>
  </si>
  <si>
    <t>[美]马克·艾伦·维斯（Mark Allen Weiss）</t>
  </si>
  <si>
    <t>978-7-111-52839-5</t>
  </si>
  <si>
    <t>http://www.cmpedu.com/books/book/2054162.htm</t>
  </si>
  <si>
    <r>
      <rPr>
        <sz val="11"/>
        <color rgb="FF000000"/>
        <rFont val="宋体"/>
        <charset val="134"/>
      </rPr>
      <t>数据结构与算法（</t>
    </r>
    <r>
      <rPr>
        <sz val="11"/>
        <color rgb="FF000000"/>
        <rFont val="宋体"/>
        <charset val="0"/>
      </rPr>
      <t>Java</t>
    </r>
    <r>
      <rPr>
        <sz val="11"/>
        <color rgb="FF000000"/>
        <rFont val="宋体"/>
        <charset val="134"/>
      </rPr>
      <t>版）（第</t>
    </r>
    <r>
      <rPr>
        <sz val="11"/>
        <color rgb="FF000000"/>
        <rFont val="宋体"/>
        <charset val="0"/>
      </rPr>
      <t>2</t>
    </r>
    <r>
      <rPr>
        <sz val="11"/>
        <color rgb="FF000000"/>
        <rFont val="宋体"/>
        <charset val="134"/>
      </rPr>
      <t>版）</t>
    </r>
  </si>
  <si>
    <t>73014</t>
  </si>
  <si>
    <t>王思乐 石强 罗文劼 等编著</t>
  </si>
  <si>
    <t>978-7-111-73014-9</t>
  </si>
  <si>
    <t>http://www.cmpedu.com/books/book/5607452.htm</t>
  </si>
  <si>
    <t>计算机算法基础（第2版）</t>
  </si>
  <si>
    <t>74659</t>
  </si>
  <si>
    <t>沈孝钧</t>
  </si>
  <si>
    <t>978-7-111-74659-1</t>
  </si>
  <si>
    <t>http://www.cmpedu.com/books/book/5607801.htm</t>
  </si>
  <si>
    <t>算法设计与分析（第2版）</t>
  </si>
  <si>
    <t>65723</t>
  </si>
  <si>
    <t>黄宇</t>
  </si>
  <si>
    <t>978-7-111-65723-1</t>
  </si>
  <si>
    <t>http://www.cmpedu.com/books/book/5602397.htm</t>
  </si>
  <si>
    <t>76146</t>
  </si>
  <si>
    <t>算法设计与应用</t>
  </si>
  <si>
    <t>林海  曹越  陈治宏</t>
  </si>
  <si>
    <t>电子课件、教学大纲、微课视频、MOOC（B站）、试卷及答案</t>
  </si>
  <si>
    <t>978-7-111-76146-4</t>
  </si>
  <si>
    <t>http://www.cmpedu.com/books/book/5608503.htm</t>
  </si>
  <si>
    <t>78430</t>
  </si>
  <si>
    <t>并行分布式进化计算</t>
  </si>
  <si>
    <t>陈伟能 魏凤凤 等</t>
  </si>
  <si>
    <t>978-7-111-78430-2</t>
  </si>
  <si>
    <t>http://www.cmpedu.com/books/book/5609630.htm</t>
  </si>
  <si>
    <t>本科教材&gt;工学门类&gt;计算机类&gt;计算机程序设计</t>
  </si>
  <si>
    <t>编译原理（第2版）（本科教学版）</t>
  </si>
  <si>
    <t>26929</t>
  </si>
  <si>
    <t>（美）Alfred V.Aho/赵建华译</t>
  </si>
  <si>
    <t>978-7-111-26929-8</t>
  </si>
  <si>
    <t>http://www.cmpedu.com/books/book/2052332.htm</t>
  </si>
  <si>
    <t>80128</t>
  </si>
  <si>
    <t>编译原理及实现技术（第3版）</t>
  </si>
  <si>
    <t>刘磊 等</t>
  </si>
  <si>
    <t>978-7-111-80128-3</t>
  </si>
  <si>
    <t>http://www.cmpedu.com/books/book/5610646.htm</t>
  </si>
  <si>
    <t>编译方法、技术与实践</t>
  </si>
  <si>
    <t>74531</t>
  </si>
  <si>
    <t>许畅 冯洋 郑艳伟 陈鄞</t>
  </si>
  <si>
    <t>978-7-111-74531-0</t>
  </si>
  <si>
    <t>http://www.cmpedu.com/books/book/5608202.htm</t>
  </si>
  <si>
    <t>ASP.NET程序设计教程（第2版）</t>
  </si>
  <si>
    <t>65370</t>
  </si>
  <si>
    <t>崔连和</t>
  </si>
  <si>
    <t>电子课件、教学计划、教学大纲、配套视频</t>
  </si>
  <si>
    <t>978-7-111-65370-7</t>
  </si>
  <si>
    <t>http://www.cmpedu.com/books/book/5602106.htm</t>
  </si>
  <si>
    <t>ASP.NET程序设计教程（C#版）（第4版）</t>
  </si>
  <si>
    <t>74919</t>
  </si>
  <si>
    <t>崔淼 贾红军</t>
  </si>
  <si>
    <t>电子课件、微课视频、源代码</t>
  </si>
  <si>
    <t>978-7-111-74919-6</t>
  </si>
  <si>
    <t>http://www.cmpedu.com/books/book/5607665.htm</t>
  </si>
  <si>
    <t>ASP.NET Web程序设计</t>
  </si>
  <si>
    <t>43160</t>
  </si>
  <si>
    <t>祁长兴</t>
  </si>
  <si>
    <t>978-7-111-43160-2</t>
  </si>
  <si>
    <t>http://www.cmpedu.com/books/book/2023573.htm</t>
  </si>
  <si>
    <t>从问题到程序：C/C++程序设计基础</t>
  </si>
  <si>
    <t>72426</t>
  </si>
  <si>
    <t>裘宗燕 李安邦 编著</t>
  </si>
  <si>
    <t>978-7-111-72426-1</t>
  </si>
  <si>
    <t>http://www.cmpedu.com/books/book/5606598.htm</t>
  </si>
  <si>
    <t>从问题到程序--程序设计与C语言引论（第2版）</t>
  </si>
  <si>
    <t>33715</t>
  </si>
  <si>
    <t>978-7-111-33715-7</t>
  </si>
  <si>
    <t>http://www.cmpedu.com/books/book/168502.htm</t>
  </si>
  <si>
    <t>面向对象程序设计教程（C#版）</t>
  </si>
  <si>
    <t>60561</t>
  </si>
  <si>
    <t>978-7-111-60561-4</t>
  </si>
  <si>
    <t>http://www.cmpedu.com/books/book/5520182.htm</t>
  </si>
  <si>
    <t>面向对象程序设计：C++实现</t>
  </si>
  <si>
    <t>55884</t>
  </si>
  <si>
    <t>雷大正 王啸楠 丁德成</t>
  </si>
  <si>
    <t>978-7-111-55884-2</t>
  </si>
  <si>
    <t>http://www.cmpedu.com/books/book/2062453.htm</t>
  </si>
  <si>
    <t>78911</t>
  </si>
  <si>
    <t>C#程序设计</t>
  </si>
  <si>
    <t>卢知来</t>
  </si>
  <si>
    <t>978-7-111-78911-6</t>
  </si>
  <si>
    <t>http://www.cmpedu.com/books/book/5609698.htm</t>
  </si>
  <si>
    <t>C#程序设计教程（第2版）</t>
  </si>
  <si>
    <t>59051</t>
  </si>
  <si>
    <t>崔淼</t>
  </si>
  <si>
    <t>978-7-111-59051-4</t>
  </si>
  <si>
    <t>http://www.cmpedu.com/books/book/2066151.htm</t>
  </si>
  <si>
    <t>C#程序设计教程（第4版）</t>
  </si>
  <si>
    <t>69454</t>
  </si>
  <si>
    <t>郑阿奇 梁敬东</t>
  </si>
  <si>
    <t>978-7-111-69454-0</t>
  </si>
  <si>
    <t>http://www.cmpedu.com/books/book/5605148.htm</t>
  </si>
  <si>
    <t>78018</t>
  </si>
  <si>
    <t>高级语言程序设计（C/C++版）</t>
  </si>
  <si>
    <t>魏涛</t>
  </si>
  <si>
    <t>电子课件、微课视频、教案、教学大纲、源代码、习题库</t>
  </si>
  <si>
    <t>978-7-111-78018-2</t>
  </si>
  <si>
    <t>http://www.cmpedu.com/books/book/5609277.htm</t>
  </si>
  <si>
    <t>C/C++程序设计（第3版）</t>
  </si>
  <si>
    <t>61405</t>
  </si>
  <si>
    <t>陈卫卫</t>
  </si>
  <si>
    <t>978-7-111-61405-0</t>
  </si>
  <si>
    <t>http://www.cmpedu.com/books/book/5545391.htm</t>
  </si>
  <si>
    <t>C++程序设计（原书第3版）</t>
  </si>
  <si>
    <t>48514</t>
  </si>
  <si>
    <t>[美]Y.Daniel Liang著</t>
  </si>
  <si>
    <t>978-7-111-48514-8</t>
  </si>
  <si>
    <t>http://www.cmpedu.com/books/book/2042460.htm</t>
  </si>
  <si>
    <t>C++程序设计教程</t>
  </si>
  <si>
    <t>67557</t>
  </si>
  <si>
    <t>宋存利 张雪松</t>
  </si>
  <si>
    <t>978-7-111-67557-0</t>
  </si>
  <si>
    <t>http://www.cmpedu.com/books/book/5604305.htm</t>
  </si>
  <si>
    <t>80170</t>
  </si>
  <si>
    <t>C++程序设计教程（第4版）</t>
  </si>
  <si>
    <t>朱玉莲 刘绍翰 王珊珊</t>
  </si>
  <si>
    <t>978-7-111-80170-2</t>
  </si>
  <si>
    <t>http://www.cmpedu.com/books/book/5610627.htm</t>
  </si>
  <si>
    <t>C++程序设计教程（第3版）</t>
  </si>
  <si>
    <t>69421</t>
  </si>
  <si>
    <t>皮德常</t>
  </si>
  <si>
    <t>978-7-111-69421-2</t>
  </si>
  <si>
    <t>http://www.cmpedu.com/books/book/5605018.htm</t>
  </si>
  <si>
    <t>C++程序设计基础教程（第2版）</t>
  </si>
  <si>
    <t>72968</t>
  </si>
  <si>
    <t>刘厚泉 李政伟 葛欣</t>
  </si>
  <si>
    <t>978-7-111-72968-6</t>
  </si>
  <si>
    <t>http://www.cmpedu.com/books/book/5606834.htm</t>
  </si>
  <si>
    <t>C++面向对象程序设计</t>
  </si>
  <si>
    <t>65670</t>
  </si>
  <si>
    <t>[美]贝赫鲁兹·A. 佛罗赞（Behrouz A.Forouzan）等</t>
  </si>
  <si>
    <t>978-7-111-65670-8</t>
  </si>
  <si>
    <t>http://www.cmpedu.com/books/book/5602193.htm</t>
  </si>
  <si>
    <t>程序设计教程：用C++语言编程（第4版）</t>
  </si>
  <si>
    <t>71697</t>
  </si>
  <si>
    <t>陈家骏 郑滔</t>
  </si>
  <si>
    <t>978-7-111-71697-6</t>
  </si>
  <si>
    <t>http://www.cmpedu.com/books/book/5606231.htm</t>
  </si>
  <si>
    <t>程序设计教程：用C/C++语言编程</t>
  </si>
  <si>
    <t>53386</t>
  </si>
  <si>
    <t>周纯杰</t>
  </si>
  <si>
    <t>978-7-111-53386-3</t>
  </si>
  <si>
    <t>http://www.cmpedu.com/books/book/2053050.htm</t>
  </si>
  <si>
    <t>新编C语言程序设计教程（第2版）</t>
  </si>
  <si>
    <t>65434</t>
  </si>
  <si>
    <t>钱雪忠 吕莹楠 高婷婷</t>
  </si>
  <si>
    <t>978-7-111-65434-6</t>
  </si>
  <si>
    <t>http://www.cmpedu.com/books/book/5602229.htm</t>
  </si>
  <si>
    <t>C程序设计课程设计（第3版）</t>
  </si>
  <si>
    <t>52987</t>
  </si>
  <si>
    <t>刘振安 刘燕君 唐军</t>
  </si>
  <si>
    <t>978-7-111-52987-3</t>
  </si>
  <si>
    <t>http://www.cmpedu.com/books/book/2052841.htm</t>
  </si>
  <si>
    <t>C程序设计导引（第2版）</t>
  </si>
  <si>
    <t>65672</t>
  </si>
  <si>
    <t>尹宝林</t>
  </si>
  <si>
    <t>978-7-111-65672-2</t>
  </si>
  <si>
    <t>http://www.cmpedu.com/books/book/5602183.htm</t>
  </si>
  <si>
    <t>80489</t>
  </si>
  <si>
    <t>C程序设计教程</t>
  </si>
  <si>
    <t>李安邦  陈绪君  裘宗燕</t>
  </si>
  <si>
    <t>978-7-111-80489-5</t>
  </si>
  <si>
    <t>http://www.cmpedu.com/books/book/5610680.htm</t>
  </si>
  <si>
    <t>C语言程序设计</t>
  </si>
  <si>
    <t>70022</t>
  </si>
  <si>
    <t>鄢靖丰 李梅莲</t>
  </si>
  <si>
    <t>电子课件、教学大纲、教案、教师用户使用说明书、其他资源</t>
  </si>
  <si>
    <t>978-7-111-70022-7</t>
  </si>
  <si>
    <t>http://www.cmpedu.com/books/book/5605443.htm</t>
  </si>
  <si>
    <t>66954</t>
  </si>
  <si>
    <t>朱琨</t>
  </si>
  <si>
    <t>电子教案、电子课件、程序源代码、练习题答案、模拟试卷</t>
  </si>
  <si>
    <t>978-7-111-66954-8</t>
  </si>
  <si>
    <t>http://www.cmpedu.com/books/book/5603589.htm</t>
  </si>
  <si>
    <t>60389</t>
  </si>
  <si>
    <t>978-7-111-60389-4</t>
  </si>
  <si>
    <t>http://www.cmpedu.com/books/book/5519550.htm</t>
  </si>
  <si>
    <t>76362</t>
  </si>
  <si>
    <t>C语言程序设计教程（第5版）</t>
  </si>
  <si>
    <t>朱鸣华 罗晓芳 董明 孟军 汪德刚</t>
  </si>
  <si>
    <t>本书特色：
★普通高等教育“十一五”国家级规划教材
★辽宁省优秀教材
★适合作为高等院校理工科非计算机专业的“C语言程序设计”课程教材。便于低起点、高效率地掌握C语言的编程技巧。
★使用二维码的形式设置了50个微视频，读者可以使用手机扫描二维码观看知识点和编程实例的讲解。
★每章配有大量的习题。</t>
  </si>
  <si>
    <t>978-7-111-76362-8</t>
  </si>
  <si>
    <t>http://www.cmpedu.com/books/book/5608457.htm</t>
  </si>
  <si>
    <t>76267</t>
  </si>
  <si>
    <t>C语言程序设计习题解析与上机指导（第4版）</t>
  </si>
  <si>
    <t>978-7-111-76267-6</t>
  </si>
  <si>
    <t>http://www.cmpedu.com/books/book/5608449.htm</t>
  </si>
  <si>
    <t>C语言程序设计（第2版）</t>
  </si>
  <si>
    <t>72947</t>
  </si>
  <si>
    <t>胡成松 黄玉兰</t>
  </si>
  <si>
    <t>978-7-111-72947-1</t>
  </si>
  <si>
    <t>http://www.cmpedu.com/books/book/5606797.htm</t>
  </si>
  <si>
    <t>C语言程序设计与实践（第3版）</t>
  </si>
  <si>
    <t>74066</t>
  </si>
  <si>
    <t>谢满德 凌云 陈志贤 刘文强 张国萍</t>
  </si>
  <si>
    <t>中国大学MOOC平台课程</t>
  </si>
  <si>
    <t>978-7-111-74066-7</t>
  </si>
  <si>
    <t>http://www.cmpedu.com/books/book/5607324.htm</t>
  </si>
  <si>
    <t>C语言程序设计与实践实验指导（第2版）</t>
  </si>
  <si>
    <t>73916</t>
  </si>
  <si>
    <t>谢满德 刘文强 张国萍</t>
  </si>
  <si>
    <t>978-7-111-73916-6</t>
  </si>
  <si>
    <t>http://www.cmpedu.com/books/book/5607246.htm</t>
  </si>
  <si>
    <t>C语言程序设计实验指导</t>
  </si>
  <si>
    <t>71402</t>
  </si>
  <si>
    <t>刘丽艳</t>
  </si>
  <si>
    <t>案例视频讲解、习题答案，有刮刮卡</t>
  </si>
  <si>
    <t>978-7-111-71402-6</t>
  </si>
  <si>
    <t>http://www.cmpedu.com/books/book/5606168.htm</t>
  </si>
  <si>
    <t>Java程序设计</t>
  </si>
  <si>
    <t>70733</t>
  </si>
  <si>
    <t>邓丹君 伍红华</t>
  </si>
  <si>
    <t>教学课件、教学大纲、案例源代码、习题及答案</t>
  </si>
  <si>
    <t>978-7-111-70733-2</t>
  </si>
  <si>
    <t>http://www.cmpedu.com/books/book/5606035.htm</t>
  </si>
  <si>
    <t>70526</t>
  </si>
  <si>
    <t>978-7-111-70526-0</t>
  </si>
  <si>
    <t>http://www.cmpedu.com/books/book/5605833.htm</t>
  </si>
  <si>
    <t>Java程序设计及应用开发（第2版）</t>
  </si>
  <si>
    <t>71300</t>
  </si>
  <si>
    <t>宋晏</t>
  </si>
  <si>
    <t>978-7-111-71300-5</t>
  </si>
  <si>
    <t>http://www.cmpedu.com/books/book/5605920.htm</t>
  </si>
  <si>
    <t>Java语言程序设计（进阶篇）（原书第12版）</t>
  </si>
  <si>
    <t>68935</t>
  </si>
  <si>
    <t>[美]梁勇(Y. Daniel Liang)</t>
  </si>
  <si>
    <t>978-7-111-68935-5</t>
  </si>
  <si>
    <t>http://www.cmpedu.com/books/book/5604857.htm</t>
  </si>
  <si>
    <t>MATLAB程序设计（原书第3版）</t>
  </si>
  <si>
    <t>60301</t>
  </si>
  <si>
    <t>[美]斯蒂芬 J.查普曼（Stephen J. Chapman）</t>
  </si>
  <si>
    <t>978-7-111-60301-6</t>
  </si>
  <si>
    <t>http://www.cmpedu.com/books/book/5519539.htm</t>
  </si>
  <si>
    <t>78048</t>
  </si>
  <si>
    <t>Python程序设计基础及应用</t>
  </si>
  <si>
    <t>吴迪  崔连和  马卉宇</t>
  </si>
  <si>
    <t>电子课件、微课视频、习题答案、教案、试卷、实验指导、源代码</t>
  </si>
  <si>
    <t>978-7-111-78048-9</t>
  </si>
  <si>
    <t>http://www.cmpedu.com/books/book/5609524.htm</t>
  </si>
  <si>
    <t>76894</t>
  </si>
  <si>
    <t>Python程序设计基础</t>
  </si>
  <si>
    <t>殷丽凤 于林林 徐蕗</t>
  </si>
  <si>
    <t>电子课件、微课视频、教案、习题答案</t>
  </si>
  <si>
    <t>978-7-111-76894-4</t>
  </si>
  <si>
    <t>http://www.cmpedu.com/books/book/5608787.htm</t>
  </si>
  <si>
    <t>Python语言基础</t>
  </si>
  <si>
    <t>68963</t>
  </si>
  <si>
    <t>朱晓龙</t>
  </si>
  <si>
    <t>978-7-111-68963-8</t>
  </si>
  <si>
    <t>http://www.cmpedu.com/books/book/5604996.htm</t>
  </si>
  <si>
    <t>Python基础与应用</t>
  </si>
  <si>
    <t>70454</t>
  </si>
  <si>
    <t>林志杰 陈宇乐 编著</t>
  </si>
  <si>
    <t>978-7-111-70454-6</t>
  </si>
  <si>
    <t>http://www.cmpedu.com/books/book/5605536.htm</t>
  </si>
  <si>
    <t>74621</t>
  </si>
  <si>
    <t>Python语言基础及应用</t>
  </si>
  <si>
    <t>江晓林 盛浩 王力禾</t>
  </si>
  <si>
    <t>电子课件、视频、程序源码、习题答案</t>
  </si>
  <si>
    <t>978-7-111-74621-8</t>
  </si>
  <si>
    <t>http://www.cmpedu.com/books/book/5607720.htm</t>
  </si>
  <si>
    <t>Python3程序设计实例教程</t>
  </si>
  <si>
    <t>67352</t>
  </si>
  <si>
    <t>沈涵飞 刘正</t>
  </si>
  <si>
    <t>源代码、图表、ppt</t>
  </si>
  <si>
    <t>978-7-111-67352-1</t>
  </si>
  <si>
    <t>http://www.cmpedu.com/books/book/5604152.htm</t>
  </si>
  <si>
    <t>Python基础及应用</t>
  </si>
  <si>
    <t>67434</t>
  </si>
  <si>
    <t>吕云翔 姚泽良 张扬 等编著</t>
  </si>
  <si>
    <t>978-7-111-67434-4</t>
  </si>
  <si>
    <t>http://www.cmpedu.com/books/book/5604267.htm</t>
  </si>
  <si>
    <t>Python应用基础</t>
  </si>
  <si>
    <t>68513</t>
  </si>
  <si>
    <t>谢志龙,李庆</t>
  </si>
  <si>
    <t>978-7-111-68513-5</t>
  </si>
  <si>
    <t>http://www.cmpedu.com/books/book/5604602.htm</t>
  </si>
  <si>
    <t>Python 3程序设计基础</t>
  </si>
  <si>
    <t>62778</t>
  </si>
  <si>
    <t>978-7-111-62778-4</t>
  </si>
  <si>
    <t>http://www.cmpedu.com/books/book/5600341.htm</t>
  </si>
  <si>
    <t>Python与语言研究</t>
  </si>
  <si>
    <t>67237</t>
  </si>
  <si>
    <t>李文平</t>
  </si>
  <si>
    <t>978-7-111-67237-1</t>
  </si>
  <si>
    <t>http://www.cmpedu.com/books/book/5604092.htm</t>
  </si>
  <si>
    <t>73345</t>
  </si>
  <si>
    <t>Python程序设计——从基础到应用</t>
  </si>
  <si>
    <t>袁红娟</t>
  </si>
  <si>
    <t>电子课件、混合式教学方案</t>
  </si>
  <si>
    <t>978-7-111-73345-4</t>
  </si>
  <si>
    <t>http://www.cmpedu.com/books/book/5607015.htm</t>
  </si>
  <si>
    <t>Python程序设计与项目实践教程</t>
  </si>
  <si>
    <t>71704</t>
  </si>
  <si>
    <t>曹洁 编著</t>
  </si>
  <si>
    <t>978-7-111-71704-1</t>
  </si>
  <si>
    <t>http://www.cmpedu.com/books/book/5606396.htm</t>
  </si>
  <si>
    <t>Python程序设计：从基础开发到数据分析</t>
  </si>
  <si>
    <t>68156</t>
  </si>
  <si>
    <t>艾小伟</t>
  </si>
  <si>
    <t>教学PPT、习题答案、数据分析支撑文件、程序代码等</t>
  </si>
  <si>
    <t>978-7-111-68156-4</t>
  </si>
  <si>
    <t>http://www.cmpedu.com/books/book/5604630.htm</t>
  </si>
  <si>
    <t>75307</t>
  </si>
  <si>
    <t>Python程序设计——从编程基础到专业应用（第2版）</t>
  </si>
  <si>
    <t>章宁 李海峰</t>
  </si>
  <si>
    <t>978-7-111-75307-0</t>
  </si>
  <si>
    <t>http://www.cmpedu.com/books/book/5607927.htm</t>
  </si>
  <si>
    <t>Python程序设计——编程基础、Web开发及数据分析</t>
  </si>
  <si>
    <t>66648</t>
  </si>
  <si>
    <t>李辉 刘洋 编著</t>
  </si>
  <si>
    <t>PPT、教学大纲、源代码、教学视频、配套软件</t>
  </si>
  <si>
    <t>978-7-111-66648-6</t>
  </si>
  <si>
    <t>http://www.cmpedu.com/books/book/5603477.htm</t>
  </si>
  <si>
    <t>Python编程基础与应用</t>
  </si>
  <si>
    <t>68316</t>
  </si>
  <si>
    <t>张少娴 赵洪华 许博</t>
  </si>
  <si>
    <t>电子课件、习题、源代码</t>
  </si>
  <si>
    <t>978-7-111-68316-2</t>
  </si>
  <si>
    <t>http://www.cmpedu.com/books/book/5604532.htm</t>
  </si>
  <si>
    <t>Python编程基础与案例教程</t>
  </si>
  <si>
    <t>72040</t>
  </si>
  <si>
    <t>程显毅 吴芳</t>
  </si>
  <si>
    <t>978-7-111-72040-9</t>
  </si>
  <si>
    <t>http://www.cmpedu.com/books/book/5606287.htm</t>
  </si>
  <si>
    <t>Python基础编程与实践</t>
  </si>
  <si>
    <t>62027</t>
  </si>
  <si>
    <t>朱旭振 黄赛 编著</t>
  </si>
  <si>
    <t>978-7-111-62027-3</t>
  </si>
  <si>
    <t>http://www.cmpedu.com/books/book/5585224.htm</t>
  </si>
  <si>
    <t>Python语言程序设计</t>
  </si>
  <si>
    <t>48768</t>
  </si>
  <si>
    <t>978-7-111-48768-5</t>
  </si>
  <si>
    <t>http://www.cmpedu.com/books/book/2052593.htm</t>
  </si>
  <si>
    <t>78310</t>
  </si>
  <si>
    <t>Python语言程序设计（第2版）</t>
  </si>
  <si>
    <t>王恺 陈晨 李涛</t>
  </si>
  <si>
    <t>978-7-111-78310-7</t>
  </si>
  <si>
    <t>http://www.cmpedu.com/books/book/5609521.htm</t>
  </si>
  <si>
    <t>Python语言实用教程</t>
  </si>
  <si>
    <t>59261</t>
  </si>
  <si>
    <t>钱雪忠</t>
  </si>
  <si>
    <t>978-7-111-59261-7</t>
  </si>
  <si>
    <t>http://www.cmpedu.com/books/book/2066285.htm</t>
  </si>
  <si>
    <t>79962</t>
  </si>
  <si>
    <t>Python程序设计基础与应用（第3版）</t>
  </si>
  <si>
    <t>董付国</t>
  </si>
  <si>
    <r>
      <rPr>
        <sz val="11"/>
        <color rgb="FF000000"/>
        <rFont val="宋体"/>
        <charset val="134"/>
      </rPr>
      <t>教学</t>
    </r>
    <r>
      <rPr>
        <sz val="11"/>
        <color rgb="FF000000"/>
        <rFont val="宋体"/>
        <charset val="0"/>
      </rPr>
      <t>PPT</t>
    </r>
    <r>
      <rPr>
        <sz val="11"/>
        <color rgb="FF000000"/>
        <rFont val="宋体"/>
        <charset val="134"/>
      </rPr>
      <t>、程序源代码、教学大纲、教案、习题及参考答案、在线练习平台</t>
    </r>
  </si>
  <si>
    <t>本书特色：
★畅销经典全新升级:配备时长27小时的100个微课视频，特别个绍Al辅助编程，数据可视化图形全彩呈现。
★实用性强:精心设计的百余个教学案例契合高校Python课程教学实际，融入思政教学元素，精准匹配大数据相关专业及非计算机专业教学需求。
★配套资源超全教学PPT、程序源代码、教学大纲、教案、习题及习题参考答案、在线练习平台。</t>
  </si>
  <si>
    <t>978-7-111-79962-7</t>
  </si>
  <si>
    <t>http://www.cmpedu.com/books/book/5610187.htm</t>
  </si>
  <si>
    <t>67048</t>
  </si>
  <si>
    <t>娄岩</t>
  </si>
  <si>
    <t>ppt 开放式课程</t>
  </si>
  <si>
    <t>978-7-111-67048-3</t>
  </si>
  <si>
    <t>http://www.cmpedu.com/books/book/5603632.htm</t>
  </si>
  <si>
    <t>Visual Basic程序设计教程（第4版）</t>
  </si>
  <si>
    <t>55879</t>
  </si>
  <si>
    <t>郭志强 邱李华 曹青</t>
  </si>
  <si>
    <t>本书特色：
★普通高等教育“十一五”国家级规划教材；
★北京市优秀教材；
★配有习题集,题型多样；
★适合非机计算机专业使用,本、专科或成人教育都适用；
★循序渐进，知识结构及深度合理,使用学校众多。</t>
  </si>
  <si>
    <t>978-7-111-55879-8</t>
  </si>
  <si>
    <t>http://www.cmpedu.com/books/book/2062434.htm</t>
  </si>
  <si>
    <t>本科教材&gt;工学门类&gt;计算机类&gt;操作系统</t>
  </si>
  <si>
    <t>计算机系统导论</t>
  </si>
  <si>
    <t>73093</t>
  </si>
  <si>
    <t>袁春风 余子濠 编著</t>
  </si>
  <si>
    <t>978-7-111-73093-4</t>
  </si>
  <si>
    <t>http://www.cmpedu.com/books/book/5606910.htm</t>
  </si>
  <si>
    <t>77517</t>
  </si>
  <si>
    <t>计算机系统导论习题解答与教学指导</t>
  </si>
  <si>
    <t>袁春风</t>
  </si>
  <si>
    <t>978-7-111-77517-1</t>
  </si>
  <si>
    <t>http://www.cmpedu.com/books/book/5609287.htm</t>
  </si>
  <si>
    <t>76963</t>
  </si>
  <si>
    <t>计算机系统导论实践教程</t>
  </si>
  <si>
    <t>鲍培明 苏丰 袁春风</t>
  </si>
  <si>
    <t>978-7-111-76963-7</t>
  </si>
  <si>
    <t>http://www.cmpedu.com/books/book/5609174.htm</t>
  </si>
  <si>
    <t>计算机系统基础（第2版）</t>
  </si>
  <si>
    <t>60489</t>
  </si>
  <si>
    <t>袁春风 余子濠</t>
  </si>
  <si>
    <t>本书特色：
★教育部计算机系统能力培养研究项目成果，多次举办教师导教班，培训理论与实验。
★借鉴国外相关课程教学内容和相关教材（CSAPP+COD）的基础上编写。
★从程序员视角出发，重点介绍应用程序员如何利用计算机系统相关知识来编写更有效的程序。
★内容详尽，反映现实，概念清楚，通俗易懂，实例丰富，并提供大量典型习题以供读者练习。教辅齐全。</t>
  </si>
  <si>
    <t>978-7-111-60489-1</t>
  </si>
  <si>
    <t>http://www.cmpedu.com/books/book/5520178.htm</t>
  </si>
  <si>
    <t>计算机系统基础习题解答与教学指导</t>
  </si>
  <si>
    <t>55481</t>
  </si>
  <si>
    <t>978-7-111-55481-3</t>
  </si>
  <si>
    <t>http://www.cmpedu.com/books/book/2062524.htm</t>
  </si>
  <si>
    <t>79140</t>
  </si>
  <si>
    <t>深入理解计算机操作系统</t>
  </si>
  <si>
    <t>宫晓利 张金 高小鹏</t>
  </si>
  <si>
    <t>978-7-111-79140-9</t>
  </si>
  <si>
    <t>http://www.cmpedu.com/books/book/5610045.htm</t>
  </si>
  <si>
    <t>79332</t>
  </si>
  <si>
    <t>计算机系统实践教程：基于x86+Linux平台</t>
  </si>
  <si>
    <t>苏丰</t>
  </si>
  <si>
    <r>
      <rPr>
        <sz val="11"/>
        <color rgb="FF000000"/>
        <rFont val="宋体"/>
        <charset val="0"/>
      </rPr>
      <t>101</t>
    </r>
    <r>
      <rPr>
        <sz val="11"/>
        <color rgb="FF000000"/>
        <rFont val="宋体"/>
        <charset val="134"/>
      </rPr>
      <t>计划教材</t>
    </r>
  </si>
  <si>
    <t>978-7-111-79332-8</t>
  </si>
  <si>
    <t>http://www.cmpedu.com/books/book/5610235.htm</t>
  </si>
  <si>
    <t>计算机系统：基于x86+Linux平台</t>
  </si>
  <si>
    <t>73882</t>
  </si>
  <si>
    <t>袁春风 朱光辉 余子濠</t>
  </si>
  <si>
    <t>978-7-111-73882-4</t>
  </si>
  <si>
    <t>http://www.cmpedu.com/books/book/5607911.htm</t>
  </si>
  <si>
    <t>79367</t>
  </si>
  <si>
    <t>计算机操作系统</t>
  </si>
  <si>
    <t>李成严</t>
  </si>
  <si>
    <t>电子课件、教学大纲、习题答案、微课视频</t>
  </si>
  <si>
    <t>978-7-111-79367-0</t>
  </si>
  <si>
    <t>http://www.cmpedu.com/books/book/5609962.htm</t>
  </si>
  <si>
    <t>75319</t>
  </si>
  <si>
    <t>计算机操作系统教程</t>
  </si>
  <si>
    <t>朱天翔 孙书会 魏文芬 林勇</t>
  </si>
  <si>
    <t>PPT课件、习题解答、实验指导书</t>
  </si>
  <si>
    <t>978-7-111-75319-3</t>
  </si>
  <si>
    <t>http://www.cmpedu.com/books/book/5607940.htm</t>
  </si>
  <si>
    <t>Linux系统应用基础教程（第3版）</t>
  </si>
  <si>
    <t>65555</t>
  </si>
  <si>
    <t>张小进 编著</t>
  </si>
  <si>
    <t>978-7-111-65555-8</t>
  </si>
  <si>
    <t>http://www.cmpedu.com/books/book/5602373.htm</t>
  </si>
  <si>
    <t>Linux基础及应用教程（基于CentOS7）（第2版）</t>
  </si>
  <si>
    <t>53793</t>
  </si>
  <si>
    <t>梁如军</t>
  </si>
  <si>
    <t>本书特色：
★全书以字符操作界面为主。
★书中使用了大量图表对内容进行表述和归纳，便于读者理解及查阅。
★提供了大量配置案例，引导学生进行实际配置操作。
★每章结尾均设有思考与实验以及进一步学习的指导，以便有兴趣的学生深入学习。
★配套资源：电子课件、88个知识点视频、参考视频链接、教学大纲、源代码，拓展材料，课程学习指导，实验指导、作业，同步工具。</t>
  </si>
  <si>
    <t>978-7-111-53793-9</t>
  </si>
  <si>
    <t>http://www.cmpedu.com/books/book/2053472.htm</t>
  </si>
  <si>
    <t>Linux应用基础教程（基于CentOS 7）</t>
  </si>
  <si>
    <t>74876</t>
  </si>
  <si>
    <t>梁如军 李晓丽 等</t>
  </si>
  <si>
    <t>电子课件、大纲、视频、试题库答案</t>
  </si>
  <si>
    <t>978-7-111-74876-2</t>
  </si>
  <si>
    <t>http://www.cmpedu.com/books/book/5607835.htm</t>
  </si>
  <si>
    <t>Linux服务与应用</t>
  </si>
  <si>
    <t>69299</t>
  </si>
  <si>
    <t>张奎</t>
  </si>
  <si>
    <t>978-7-111-69299-7</t>
  </si>
  <si>
    <t>http://www.cmpedu.com/books/book/5605045.htm</t>
  </si>
  <si>
    <t>Linux系统与服务管理</t>
  </si>
  <si>
    <t>70874</t>
  </si>
  <si>
    <t>王明泉</t>
  </si>
  <si>
    <t>电子课件及相关视频等资料</t>
  </si>
  <si>
    <t>978-7-111-70874-2</t>
  </si>
  <si>
    <t>http://www.cmpedu.com/books/book/5605747.htm</t>
  </si>
  <si>
    <t>80488</t>
  </si>
  <si>
    <t>操作系统前沿技术</t>
  </si>
  <si>
    <t>包云岗 柴云鹏 蒋德钧</t>
  </si>
  <si>
    <t>978-7-111-80488-8</t>
  </si>
  <si>
    <t>http://www.cmpedu.com/books/book/5610664.htm</t>
  </si>
  <si>
    <t>72248</t>
  </si>
  <si>
    <t>操作系统：原理与实现</t>
  </si>
  <si>
    <t>陈海波 夏虞斌 等</t>
  </si>
  <si>
    <t>978-7-111-72248-9</t>
  </si>
  <si>
    <t>http://www.cmpedu.com/books/book/5610210.htm</t>
  </si>
  <si>
    <t>操作系统概念精要（原书第2版）</t>
  </si>
  <si>
    <t>60648</t>
  </si>
  <si>
    <t>[美] 亚伯拉罕·西尔伯沙茨（Abraham Silberschatz） 等</t>
  </si>
  <si>
    <t>978-7-111-60648-2</t>
  </si>
  <si>
    <t>http://www.cmpedu.com/books/book/5520190.htm</t>
  </si>
  <si>
    <t>操作系统原理（第2版）</t>
  </si>
  <si>
    <t>72492</t>
  </si>
  <si>
    <t>金海溶 周苏</t>
  </si>
  <si>
    <t>978-7-111-72492-6</t>
  </si>
  <si>
    <t>http://www.cmpedu.com/books/book/5606690.htm</t>
  </si>
  <si>
    <t>58128</t>
  </si>
  <si>
    <t>孟庆昌 张志华</t>
  </si>
  <si>
    <t>978-7-111-58128-4</t>
  </si>
  <si>
    <t>http://www.cmpedu.com/books/book/2064627.htm</t>
  </si>
  <si>
    <t>操作系统课程设计（第2版）</t>
  </si>
  <si>
    <t>69572</t>
  </si>
  <si>
    <t>朱敏 杨啸 左劼</t>
  </si>
  <si>
    <t>978-7-111-69572-1</t>
  </si>
  <si>
    <t>http://www.cmpedu.com/books/book/5605143.htm</t>
  </si>
  <si>
    <t>操作系统设计与实现：基于LoongArch架构</t>
  </si>
  <si>
    <t>74668</t>
  </si>
  <si>
    <t>周庆国 杨虎斌 刘刚 陈玉聪 张福新</t>
  </si>
  <si>
    <t>978-7-111-74668-3</t>
  </si>
  <si>
    <t>http://www.cmpedu.com/books/book/5607760.htm</t>
  </si>
  <si>
    <t>本科教材&gt;工学门类&gt;计算机类&gt;数据科学与大数据技术</t>
  </si>
  <si>
    <t>数据科学与大数据技术导论</t>
  </si>
  <si>
    <t>67945</t>
  </si>
  <si>
    <t>王道平 沐嘉慧</t>
  </si>
  <si>
    <t>978-7-111-67945-5</t>
  </si>
  <si>
    <t>http://www.cmpedu.com/books/book/5604534.htm</t>
  </si>
  <si>
    <t>79219</t>
  </si>
  <si>
    <t>数据科学方法与实践</t>
  </si>
  <si>
    <t>王建强 卫然 黄玲</t>
  </si>
  <si>
    <t>978-7-111-79219-2</t>
  </si>
  <si>
    <t>http://www.cmpedu.com/books/book/5610009.htm</t>
  </si>
  <si>
    <t>工业大数据导论</t>
  </si>
  <si>
    <t>63291</t>
  </si>
  <si>
    <t>刘怀兰 惠恩明</t>
  </si>
  <si>
    <t>课件、习题、答案、微课</t>
  </si>
  <si>
    <t>978-7-111-63291-7</t>
  </si>
  <si>
    <t>http://www.cmpedu.com/books/book/5600886.htm</t>
  </si>
  <si>
    <t>大数据技术导论（第2版）</t>
  </si>
  <si>
    <t>71183</t>
  </si>
  <si>
    <t>程显毅 任越美</t>
  </si>
  <si>
    <t xml:space="preserve">本书特色：
★本书以导思维为主线，让读者从大数据思维中理解大数据生态。
★融入了一些课程思政元素。针对大数据技术导论课程具有用数据讲故事的特点，讲好与思政有关的数据故事，既能学习专业知识，又能将思政元素融入课程中，让读者潜移默化接受家国情怀的熏陶。
★配套资源：电子课件、习题答案、电子教案、思政视频。
</t>
  </si>
  <si>
    <t>978-7-111-71183-4</t>
  </si>
  <si>
    <t>http://www.cmpedu.com/books/book/5605792.htm</t>
  </si>
  <si>
    <t>大数据导论（第2版）</t>
  </si>
  <si>
    <t>71483</t>
  </si>
  <si>
    <t>电子课件、微课视频、教学大纲、教学日历、试卷、实验等</t>
  </si>
  <si>
    <t>本书特色：
★信息技术新工科产学研联盟数据科学与大数据技术工作委员会 推荐教材，天津市高校课程思政优秀教材。
★既包括了大数据的基本知识和技术，也涵盖了大数据在典型行业中的具体应用。
★增加体现新工科的学习要素。机械、建筑、环境生物及桥梁等领域尽量引入一些案例，使初学者能够在行业领域中利用好该领域的数据和数据资源。
★思政元素渗透其中。本次改版加入了大数据学习中的思政元素。读者在学习的同时，其人生观、价值观和社会责任感等可得以提升。
★配套资源：微课视频、电子课件、教学大纲、教学日历、试卷、实验。</t>
  </si>
  <si>
    <t>978-7-111-71483-5</t>
  </si>
  <si>
    <t>http://www.cmpedu.com/books/book/5606106.htm</t>
  </si>
  <si>
    <t>68205</t>
  </si>
  <si>
    <t>张尧学 胡春明</t>
  </si>
  <si>
    <t>978-7-111-68205-9</t>
  </si>
  <si>
    <t>http://www.cmpedu.com/books/book/5604595.htm</t>
  </si>
  <si>
    <t>大数据技术基础及应用教程（Linux+Hadoop+Spark）</t>
  </si>
  <si>
    <t>71091</t>
  </si>
  <si>
    <t>井超 樊永生 等编著</t>
  </si>
  <si>
    <t>教学PPT、源代码、虚拟机、扩展学习视频、习题及答案</t>
  </si>
  <si>
    <t>978-7-111-71091-2</t>
  </si>
  <si>
    <t>http://www.cmpedu.com/books/book/5605771.htm</t>
  </si>
  <si>
    <t>74749</t>
  </si>
  <si>
    <t>大数据技术及应用（第2版）</t>
  </si>
  <si>
    <t>施苑英</t>
  </si>
  <si>
    <t>电子课件、二维码、习题答案、案例源代码</t>
  </si>
  <si>
    <t>本书特色：
★本书在编写时,坚持“以应用为先”的原则,注重理论与实践相结合
★本书在结构编排上遵循初学者的认知特点。
★本书重在培养读者的大数据思维,并未过多涉及深奥的数学理论和复杂的编程细节。
★配套资源：电子课件、习题解答、仿真代码。</t>
  </si>
  <si>
    <t>978-7-111-74749-9</t>
  </si>
  <si>
    <t>http://www.cmpedu.com/books/book/5607592.htm</t>
  </si>
  <si>
    <t>大数据技术与应用导论</t>
  </si>
  <si>
    <t>68737</t>
  </si>
  <si>
    <t>李建敦</t>
  </si>
  <si>
    <t>978-7-111-68737-5</t>
  </si>
  <si>
    <t>http://www.cmpedu.com/books/book/5604886.htm</t>
  </si>
  <si>
    <t>大数据基础应用</t>
  </si>
  <si>
    <t>76386</t>
  </si>
  <si>
    <t>刘黎志 刘玮 张明</t>
  </si>
  <si>
    <t>978-7-111-76386-4</t>
  </si>
  <si>
    <t>http://www.cmpedu.com/books/book/5608574.htm</t>
  </si>
  <si>
    <t>78741</t>
  </si>
  <si>
    <t>大数据安全与隐私保护</t>
  </si>
  <si>
    <t>石瑞生  兰丽娜</t>
  </si>
  <si>
    <t>电子课件、教学大纲、习题答案、试卷、拓展阅读材料</t>
  </si>
  <si>
    <t>978-7-111-78741-9</t>
  </si>
  <si>
    <t>http://www.cmpedu.com/books/book/5609696.htm</t>
  </si>
  <si>
    <t>大数据基础与应用</t>
  </si>
  <si>
    <t>63797</t>
  </si>
  <si>
    <t>赵国生 王健</t>
  </si>
  <si>
    <t>978-7-111-63797-4</t>
  </si>
  <si>
    <t>http://www.cmpedu.com/books/book/5600922.htm</t>
  </si>
  <si>
    <t>大数据处理技术及案例应用</t>
  </si>
  <si>
    <t>70504</t>
  </si>
  <si>
    <t>张道海 袁雪梅 李丹丹 樊茗玥</t>
  </si>
  <si>
    <t>软件包、实例代码和数据文件</t>
  </si>
  <si>
    <t>978-7-111-70504-8</t>
  </si>
  <si>
    <t>http://www.cmpedu.com/books/book/5605655.htm</t>
  </si>
  <si>
    <t>77337</t>
  </si>
  <si>
    <t>大数据案例及应用：教育大数据</t>
  </si>
  <si>
    <t>余靖 何俊 邓飞 洪孙焱</t>
  </si>
  <si>
    <t>978-7-111-77337-5</t>
  </si>
  <si>
    <t>http://www.cmpedu.com/books/book/5609546.htm</t>
  </si>
  <si>
    <t>大数据分析技术基础</t>
  </si>
  <si>
    <t>68558</t>
  </si>
  <si>
    <t>荣垂田</t>
  </si>
  <si>
    <t>978-7-111-68558-6</t>
  </si>
  <si>
    <t>http://www.cmpedu.com/books/book/5604681.htm</t>
  </si>
  <si>
    <t>78613</t>
  </si>
  <si>
    <t>大数据分析与处理：实践者的研究方法</t>
  </si>
  <si>
    <t>车海莺 薛静锋 金福生 商亮</t>
  </si>
  <si>
    <t>978-7-111-78613-9</t>
  </si>
  <si>
    <t>http://www.cmpedu.com/books/book/5609701.htm</t>
  </si>
  <si>
    <t>大数据分析与实践——社会研究与数字治理</t>
  </si>
  <si>
    <t>74407</t>
  </si>
  <si>
    <t>王贵 杨武剑 周苏</t>
  </si>
  <si>
    <t>978-7-111-74407-8</t>
  </si>
  <si>
    <t>http://www.cmpedu.com/books/book/5607494.htm</t>
  </si>
  <si>
    <t>76355</t>
  </si>
  <si>
    <t>大数据分析方法与应用</t>
  </si>
  <si>
    <t>耿秀丽</t>
  </si>
  <si>
    <t>电子课件、视频、教学大纲、习题答案</t>
  </si>
  <si>
    <t>978-7-111-76355-0</t>
  </si>
  <si>
    <t>http://www.cmpedu.com/books/book/5608611.htm</t>
  </si>
  <si>
    <t>78291</t>
  </si>
  <si>
    <t>大数据分析方法及应用——基于Python实现</t>
  </si>
  <si>
    <t>殷丽凤 王斐</t>
  </si>
  <si>
    <t>电子课件、习题答案、教学大纲、教学日历、源代码、实验数据</t>
  </si>
  <si>
    <t>978-7-111-78291-9</t>
  </si>
  <si>
    <t>http://www.cmpedu.com/books/book/5609598.htm</t>
  </si>
  <si>
    <t>大数据技术基础</t>
  </si>
  <si>
    <t>66361</t>
  </si>
  <si>
    <t>赵玺 冯耕中 刘园园 等编著</t>
  </si>
  <si>
    <t>978-7-111-66361-4</t>
  </si>
  <si>
    <t>http://www.cmpedu.com/books/book/5603492.htm</t>
  </si>
  <si>
    <t>大数据专业英语教程</t>
  </si>
  <si>
    <t>70798</t>
  </si>
  <si>
    <t>张强华 司爱侠 编著</t>
  </si>
  <si>
    <t>教学大纲、教学PPT、参考答案、参考试卷等</t>
  </si>
  <si>
    <t>978-7-111-70798-1</t>
  </si>
  <si>
    <t>http://www.cmpedu.com/books/book/5605672.htm</t>
  </si>
  <si>
    <t>大数据分析实用教程——基于Python实现</t>
  </si>
  <si>
    <t>68250</t>
  </si>
  <si>
    <t>唐四薪 赵辉煌 唐琼</t>
  </si>
  <si>
    <t>978-7-111-68250-9</t>
  </si>
  <si>
    <t>http://www.cmpedu.com/books/book/5604493.htm</t>
  </si>
  <si>
    <t>76981</t>
  </si>
  <si>
    <t>文本大数据分析方法及应用——基于主题模型和机器学习理论</t>
  </si>
  <si>
    <t>吕晓玲</t>
  </si>
  <si>
    <t>978-7-111-76981-1</t>
  </si>
  <si>
    <t>http://www.cmpedu.com/books/book/5608951.htm</t>
  </si>
  <si>
    <t>78371</t>
  </si>
  <si>
    <t>信息可视化导论</t>
  </si>
  <si>
    <t>曹楠等</t>
  </si>
  <si>
    <t>978-7-111-78371-8</t>
  </si>
  <si>
    <t>http://www.cmpedu.com/books/book/5609801.htm</t>
  </si>
  <si>
    <t>数据可视化导论</t>
  </si>
  <si>
    <t>66619</t>
  </si>
  <si>
    <t>朱晓峰 吴志祥</t>
  </si>
  <si>
    <t>978-7-111-66619-6</t>
  </si>
  <si>
    <t>http://www.cmpedu.com/books/book/5603530.htm</t>
  </si>
  <si>
    <t>77645</t>
  </si>
  <si>
    <t>可视化导论</t>
  </si>
  <si>
    <t>张勇 才智</t>
  </si>
  <si>
    <t>978-7-111-77645-1</t>
  </si>
  <si>
    <t>http://www.cmpedu.com/books/book/5609193.htm</t>
  </si>
  <si>
    <t>数据可视化</t>
  </si>
  <si>
    <t>74679</t>
  </si>
  <si>
    <t>蒋国银 雷俊丽 冯小东 等</t>
  </si>
  <si>
    <t>PPT、源代码</t>
  </si>
  <si>
    <t>978-7-111-74679-9</t>
  </si>
  <si>
    <t>http://www.cmpedu.com/books/book/5607764.htm</t>
  </si>
  <si>
    <t>74546</t>
  </si>
  <si>
    <t>杨华</t>
  </si>
  <si>
    <t>978-7-111-74546-4</t>
  </si>
  <si>
    <t>http://www.cmpedu.com/books/book/5607993.htm</t>
  </si>
  <si>
    <t>数据可视化:数据探索和解释</t>
  </si>
  <si>
    <t>75089</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</si>
  <si>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杰弗里</t>
    </r>
    <r>
      <rPr>
        <sz val="11"/>
        <color rgb="FF000000"/>
        <rFont val="宋体"/>
        <charset val="0"/>
      </rPr>
      <t xml:space="preserve">·D. </t>
    </r>
    <r>
      <rPr>
        <sz val="11"/>
        <color rgb="FF000000"/>
        <rFont val="宋体"/>
        <charset val="134"/>
      </rPr>
      <t>坎姆（</t>
    </r>
    <r>
      <rPr>
        <sz val="11"/>
        <color rgb="FF000000"/>
        <rFont val="宋体"/>
        <charset val="0"/>
      </rPr>
      <t>Jeffrey D. Camm</t>
    </r>
    <r>
      <rPr>
        <sz val="11"/>
        <color rgb="FF000000"/>
        <rFont val="宋体"/>
        <charset val="134"/>
      </rPr>
      <t>）等著</t>
    </r>
  </si>
  <si>
    <t>978-7-111-75089-5</t>
  </si>
  <si>
    <t>http://www.cmpedu.com/books/book/5608117.htm</t>
  </si>
  <si>
    <t>77926</t>
  </si>
  <si>
    <t>大数据可视化（第2版）</t>
  </si>
  <si>
    <t>杨武剑 周苏</t>
  </si>
  <si>
    <t>电子课件、微课视频、习题答案、教学大纲、教案</t>
  </si>
  <si>
    <t>978-7-111-77926-1</t>
  </si>
  <si>
    <t>http://www.cmpedu.com/books/book/5609341.htm</t>
  </si>
  <si>
    <t>大数据可视化技术</t>
  </si>
  <si>
    <t>67913</t>
  </si>
  <si>
    <t>吕波</t>
  </si>
  <si>
    <t>978-7-111-67913-4</t>
  </si>
  <si>
    <t>http://www.cmpedu.com/books/book/5604452.htm</t>
  </si>
  <si>
    <t>大数据可视化技术与应用</t>
  </si>
  <si>
    <t>71836</t>
  </si>
  <si>
    <t>吕云翔 姚泽良 谢吉力 等编著</t>
  </si>
  <si>
    <t>电子课件、教学大纲、习题答案、模拟试卷、微课视频等</t>
  </si>
  <si>
    <t>978-7-111-71836-9</t>
  </si>
  <si>
    <t>http://www.cmpedu.com/books/book/5606382.htm</t>
  </si>
  <si>
    <t>数据分析及可视化——Tableau原理与实践</t>
  </si>
  <si>
    <t>70376</t>
  </si>
  <si>
    <t>978-7-111-70376-1</t>
  </si>
  <si>
    <t>http://www.cmpedu.com/books/book/5605690.htm</t>
  </si>
  <si>
    <t>Flink实时大数据处理技术</t>
  </si>
  <si>
    <t>75200</t>
  </si>
  <si>
    <t>刘月峰</t>
  </si>
  <si>
    <t>电子课件、习题答案、教学大纲、教案、源代码、试卷</t>
  </si>
  <si>
    <t>978-7-111-75200-4</t>
  </si>
  <si>
    <t>http://www.cmpedu.com/books/book/5607975.htm</t>
  </si>
  <si>
    <t>Hadoop大数据技术基础与应用</t>
  </si>
  <si>
    <t>71285</t>
  </si>
  <si>
    <t>杨俊 蒋寅 杨绿科</t>
  </si>
  <si>
    <t>电子课件、习题及答案等</t>
  </si>
  <si>
    <t>978-7-111-71285-5</t>
  </si>
  <si>
    <t>http://www.cmpedu.com/books/book/5606006.htm</t>
  </si>
  <si>
    <t>71991</t>
  </si>
  <si>
    <t>Hadoop简明教程</t>
  </si>
  <si>
    <t>刘科峰</t>
  </si>
  <si>
    <t>978-7-111-71991-5</t>
  </si>
  <si>
    <t>http://www.cmpedu.com/books/book/5606920.htm</t>
  </si>
  <si>
    <t>78399</t>
  </si>
  <si>
    <t>Hadoop大数据开发技术</t>
  </si>
  <si>
    <t>电子课件、习题答案、教学大纲、源代码、试卷</t>
  </si>
  <si>
    <t>978-7-111-78399-2</t>
  </si>
  <si>
    <t>http://www.cmpedu.com/books/book/5609600.htm</t>
  </si>
  <si>
    <t>Linux系统与大数据应用</t>
  </si>
  <si>
    <t>63192</t>
  </si>
  <si>
    <t>夏辉 杨雪华 编著</t>
  </si>
  <si>
    <t>978-7-111-63192-7</t>
  </si>
  <si>
    <t>http://www.cmpedu.com/books/book/5600813.htm</t>
  </si>
  <si>
    <t>大数据的Python基础（第2版）微课版</t>
  </si>
  <si>
    <t>72865</t>
  </si>
  <si>
    <t>董付国 编著</t>
  </si>
  <si>
    <t>教学大纲、教案、课件、微课视频、源码、习题答案、在线练习与考试系统</t>
  </si>
  <si>
    <t>本书特色：
★全部代码适用于Python 3.5/3.6/3.7 以及更新的版本。
★双色印刷，基础与应用并重，理论结合实践，案例丰富。
★书中增加大量视频讲解，作者另通过微信公号扩展800余篇原创技术文章和300余节微课。
★配套资源：教学大纲、教案、课件、微课视频、源码、习题答案、在线练习与考试系统。</t>
  </si>
  <si>
    <t>978-7-111-72865-8</t>
  </si>
  <si>
    <t>http://www.cmpedu.com/books/book/5606664.htm</t>
  </si>
  <si>
    <t>79949</t>
  </si>
  <si>
    <t>Python数据可视化</t>
  </si>
  <si>
    <t>吕云翔  等</t>
  </si>
  <si>
    <t>978-7-111-79949-8</t>
  </si>
  <si>
    <t>http://www.cmpedu.com/books/book/5610689.htm</t>
  </si>
  <si>
    <t>Python网络爬虫技术与实践</t>
  </si>
  <si>
    <t>72846</t>
  </si>
  <si>
    <t>吕云翔 张扬 杨壮 等编著</t>
  </si>
  <si>
    <t>978-7-111-72846-7</t>
  </si>
  <si>
    <t>http://www.cmpedu.com/books/book/5606721.htm</t>
  </si>
  <si>
    <t>79066</t>
  </si>
  <si>
    <t>Python数据挖掘与机器学习</t>
  </si>
  <si>
    <t>刘锦  李洪东  李敏</t>
  </si>
  <si>
    <t>978-7-111-79066-2</t>
  </si>
  <si>
    <t>http://www.cmpedu.com/books/book/5609932.htm</t>
  </si>
  <si>
    <t>78780</t>
  </si>
  <si>
    <t>Python数据分析与数据可视化</t>
  </si>
  <si>
    <t>井超 张晓华 乔钢柱</t>
  </si>
  <si>
    <t>教学课件、程序源代码、习题参考答案、实验指导书</t>
  </si>
  <si>
    <t>978-7-111-78780-8</t>
  </si>
  <si>
    <t>http://www.cmpedu.com/books/book/5609706.htm</t>
  </si>
  <si>
    <t>77067</t>
  </si>
  <si>
    <t>Python数据分析</t>
  </si>
  <si>
    <t>王俊</t>
  </si>
  <si>
    <t>978-7-111-77067-1</t>
  </si>
  <si>
    <t>http://www.cmpedu.com/books/book/5608834.htm</t>
  </si>
  <si>
    <t>74258</t>
  </si>
  <si>
    <t>Python 数据分析与科学计算</t>
  </si>
  <si>
    <t>王小银</t>
  </si>
  <si>
    <t>978-7-111-74258-6</t>
  </si>
  <si>
    <t>http://www.cmpedu.com/books/book/5607361.htm</t>
  </si>
  <si>
    <t>79318</t>
  </si>
  <si>
    <t>Python数据分析原理与应用</t>
  </si>
  <si>
    <t>王华清 等</t>
  </si>
  <si>
    <t>978-7-111-79318-2</t>
  </si>
  <si>
    <t>http://www.cmpedu.com/books/book/5610014.htm</t>
  </si>
  <si>
    <t>Python数据分析、挖掘与可视化</t>
  </si>
  <si>
    <t>68710</t>
  </si>
  <si>
    <t>毋建军 姜波 编著</t>
  </si>
  <si>
    <t>电子课件、案例源代码</t>
  </si>
  <si>
    <t>978-7-111-68710-8</t>
  </si>
  <si>
    <t>http://www.cmpedu.com/books/book/5604883.htm</t>
  </si>
  <si>
    <t>Python数据分析与可视化</t>
  </si>
  <si>
    <t>70118</t>
  </si>
  <si>
    <t>吕云翔 姚泽良 李伊琳 等编著</t>
  </si>
  <si>
    <t>电子课件、教学大纲、习题答案、代码等</t>
  </si>
  <si>
    <t>978-7-111-70118-7</t>
  </si>
  <si>
    <t>http://www.cmpedu.com/books/book/5605477.htm</t>
  </si>
  <si>
    <t>Python数据分析与应用</t>
  </si>
  <si>
    <t>70364</t>
  </si>
  <si>
    <t>赵志宏 王学军 王辉</t>
  </si>
  <si>
    <t>978-7-111-70364-8</t>
  </si>
  <si>
    <t>http://www.cmpedu.com/books/book/5605636.htm</t>
  </si>
  <si>
    <t>Python科学计算</t>
  </si>
  <si>
    <t>70379</t>
  </si>
  <si>
    <t>孙霓刚</t>
  </si>
  <si>
    <t>978-7-111-70379-2</t>
  </si>
  <si>
    <t>http://www.cmpedu.com/books/book/5605546.htm</t>
  </si>
  <si>
    <t>Python数据分析与数据挖掘</t>
  </si>
  <si>
    <t>70220</t>
  </si>
  <si>
    <t>葛东旭</t>
  </si>
  <si>
    <t>本书特色：
★组织和列举了多种数据分析和数据挖掘的处理方法。
★以完成数据分析和数据挖掘工作所要进行的环节为脉络，通过函数描述和示例分析，介绍使用Python进行数据采集、数据整理、数据探索和数据分析和挖掘的方法。
★配套资源：课件、示例代码和对应的素材、习题及答案。</t>
  </si>
  <si>
    <t>978-7-111-70220-7</t>
  </si>
  <si>
    <t>http://www.cmpedu.com/books/book/5605594.htm</t>
  </si>
  <si>
    <t>信息分析：数据、方法与应用的视角</t>
  </si>
  <si>
    <t>70689</t>
  </si>
  <si>
    <r>
      <rPr>
        <sz val="11"/>
        <color rgb="FF000000"/>
        <rFont val="宋体"/>
        <charset val="134"/>
      </rPr>
      <t>李莉</t>
    </r>
    <r>
      <rPr>
        <sz val="11"/>
        <color rgb="FF000000"/>
        <rFont val="宋体"/>
        <charset val="0"/>
      </rPr>
      <t xml:space="preserve"> </t>
    </r>
    <r>
      <rPr>
        <sz val="11"/>
        <color rgb="FF000000"/>
        <rFont val="宋体"/>
        <charset val="134"/>
      </rPr>
      <t>朱鹏</t>
    </r>
    <r>
      <rPr>
        <sz val="11"/>
        <color rgb="FF000000"/>
        <rFont val="宋体"/>
        <charset val="0"/>
      </rPr>
      <t xml:space="preserve"> </t>
    </r>
    <r>
      <rPr>
        <sz val="11"/>
        <color rgb="FF000000"/>
        <rFont val="宋体"/>
        <charset val="134"/>
      </rPr>
      <t>吴鹏</t>
    </r>
    <r>
      <rPr>
        <sz val="11"/>
        <color rgb="FF000000"/>
        <rFont val="宋体"/>
        <charset val="0"/>
      </rPr>
      <t xml:space="preserve"> </t>
    </r>
    <r>
      <rPr>
        <sz val="11"/>
        <color rgb="FF000000"/>
        <rFont val="宋体"/>
        <charset val="134"/>
      </rPr>
      <t>张哲</t>
    </r>
  </si>
  <si>
    <t>978-7-111-70689-2</t>
  </si>
  <si>
    <t>http://www.cmpedu.com/books/book/5605815.htm</t>
  </si>
  <si>
    <t>80418</t>
  </si>
  <si>
    <t>推荐系统基础、方法与技术</t>
  </si>
  <si>
    <t>杨晓春  等</t>
  </si>
  <si>
    <t>978-7-111-80418-5</t>
  </si>
  <si>
    <t>http://www.cmpedu.com/books/book/5610759.htm</t>
  </si>
  <si>
    <t>75703</t>
  </si>
  <si>
    <t>推荐系统（第2版）</t>
  </si>
  <si>
    <t>刘宏志 吴中海</t>
  </si>
  <si>
    <t>电子课件、源代码、MOOC</t>
  </si>
  <si>
    <t>978-7-111-75703-0</t>
  </si>
  <si>
    <t>http://www.cmpedu.com/books/book/5608191.htm</t>
  </si>
  <si>
    <t>73385</t>
  </si>
  <si>
    <t>数据采集与预处理技术应用</t>
  </si>
  <si>
    <t>安俊秀 唐聃 柳源</t>
  </si>
  <si>
    <t>电子课件、教学大纲、授课计划、数据集、源代码等教学资源</t>
  </si>
  <si>
    <t>978-7-111-73385-0</t>
  </si>
  <si>
    <t>http://www.cmpedu.com/books/book/5606951.htm</t>
  </si>
  <si>
    <t>数理统计与数据分析</t>
  </si>
  <si>
    <t>33646</t>
  </si>
  <si>
    <t>田金芳</t>
  </si>
  <si>
    <t>978-7-111-33646-4</t>
  </si>
  <si>
    <t>http://www.cmpedu.com/books/book/2052412.htm</t>
  </si>
  <si>
    <t>数据统计与分析</t>
  </si>
  <si>
    <t>69466</t>
  </si>
  <si>
    <t>岳晓宁</t>
  </si>
  <si>
    <t>978-7-111-69466-3</t>
  </si>
  <si>
    <t>http://www.cmpedu.com/books/book/5605296.htm</t>
  </si>
  <si>
    <t>76115</t>
  </si>
  <si>
    <t>数据治理概论</t>
  </si>
  <si>
    <t>刘宏 林子雨 夏小云</t>
  </si>
  <si>
    <t>教学PPT、教学视频、教学大纲</t>
  </si>
  <si>
    <t>978-7-111-76115-0</t>
  </si>
  <si>
    <t>http://www.cmpedu.com/books/book/5608408.htm</t>
  </si>
  <si>
    <t>大数据管理与应用</t>
  </si>
  <si>
    <t>73843</t>
  </si>
  <si>
    <t>王刚</t>
  </si>
  <si>
    <t>978-7-111-73843-5</t>
  </si>
  <si>
    <t>http://www.cmpedu.com/books/book/5607450.htm</t>
  </si>
  <si>
    <t>数据资源管理</t>
  </si>
  <si>
    <t>74321</t>
  </si>
  <si>
    <t>陈忆金 奉国和</t>
  </si>
  <si>
    <t>978-7-111-74321-7</t>
  </si>
  <si>
    <t>http://www.cmpedu.com/books/book/5607455.htm</t>
  </si>
  <si>
    <t>77863</t>
  </si>
  <si>
    <t>DAMA数据管理知识体系指南（原书第2版修订版）</t>
  </si>
  <si>
    <t>[美]DAMA国际</t>
  </si>
  <si>
    <t>978-7-111-77863-9</t>
  </si>
  <si>
    <t>http://www.cmpedu.com/books/book/5609459.htm</t>
  </si>
  <si>
    <t>73686</t>
  </si>
  <si>
    <t>信息资源管理</t>
  </si>
  <si>
    <t>孙建军</t>
  </si>
  <si>
    <t>978-7-111-73686-8</t>
  </si>
  <si>
    <t>http://www.cmpedu.com/books/book/5607181.htm</t>
  </si>
  <si>
    <t>80079</t>
  </si>
  <si>
    <t>云计算导论</t>
  </si>
  <si>
    <t>柏燕峥  吕云翔</t>
  </si>
  <si>
    <t>电子课件、教案、教学大纲、微课视频</t>
  </si>
  <si>
    <t>978-7-111-80079-8</t>
  </si>
  <si>
    <t>http://www.cmpedu.com/books/book/5610697.htm</t>
  </si>
  <si>
    <t>云计算导论（第2版）</t>
  </si>
  <si>
    <t>68180</t>
  </si>
  <si>
    <t>李伯虎</t>
  </si>
  <si>
    <t>978-7-111-68180-9</t>
  </si>
  <si>
    <t>http://www.cmpedu.com/books/book/5604821.htm</t>
  </si>
  <si>
    <t>77274</t>
  </si>
  <si>
    <t>云计算容器化技术与实践</t>
  </si>
  <si>
    <r>
      <rPr>
        <sz val="11"/>
        <color rgb="FF000000"/>
        <rFont val="宋体"/>
        <charset val="134"/>
      </rPr>
      <t>唐聃</t>
    </r>
    <r>
      <rPr>
        <sz val="11"/>
        <color rgb="FF000000"/>
        <rFont val="宋体"/>
        <charset val="0"/>
      </rPr>
      <t xml:space="preserve"> </t>
    </r>
    <r>
      <rPr>
        <sz val="11"/>
        <color rgb="FF000000"/>
        <rFont val="宋体"/>
        <charset val="134"/>
      </rPr>
      <t>申宇杰</t>
    </r>
    <r>
      <rPr>
        <sz val="11"/>
        <color rgb="FF000000"/>
        <rFont val="宋体"/>
        <charset val="0"/>
      </rPr>
      <t xml:space="preserve"> </t>
    </r>
    <r>
      <rPr>
        <sz val="11"/>
        <color rgb="FF000000"/>
        <rFont val="宋体"/>
        <charset val="134"/>
      </rPr>
      <t>陈金京</t>
    </r>
    <r>
      <rPr>
        <sz val="11"/>
        <color rgb="FF000000"/>
        <rFont val="宋体"/>
        <charset val="0"/>
      </rPr>
      <t xml:space="preserve"> </t>
    </r>
    <r>
      <rPr>
        <sz val="11"/>
        <color rgb="FF000000"/>
        <rFont val="宋体"/>
        <charset val="134"/>
      </rPr>
      <t>王燮</t>
    </r>
    <r>
      <rPr>
        <sz val="11"/>
        <color rgb="FF000000"/>
        <rFont val="宋体"/>
        <charset val="0"/>
      </rPr>
      <t xml:space="preserve"> </t>
    </r>
    <r>
      <rPr>
        <sz val="11"/>
        <color rgb="FF000000"/>
        <rFont val="宋体"/>
        <charset val="134"/>
      </rPr>
      <t>等</t>
    </r>
  </si>
  <si>
    <t>978-7-111-77274-3</t>
  </si>
  <si>
    <t>http://www.cmpedu.com/books/book/5609209.htm</t>
  </si>
  <si>
    <t>云计算：概念、技术与架构</t>
  </si>
  <si>
    <t>46134</t>
  </si>
  <si>
    <t>[美]Thomas ERL著</t>
  </si>
  <si>
    <t>978-7-111-46134-0</t>
  </si>
  <si>
    <t>http://www.cmpedu.com/books/book/2052559.htm</t>
  </si>
  <si>
    <t>75344</t>
  </si>
  <si>
    <t>分布式计算、云计算与大数据（第2版）</t>
  </si>
  <si>
    <t>林伟伟 刘波 刘发贵</t>
  </si>
  <si>
    <t>978-7-111-75344-5</t>
  </si>
  <si>
    <t>http://www.cmpedu.com/books/book/5608230.htm</t>
  </si>
  <si>
    <t>云计算与大数据技术应用（第2版）</t>
  </si>
  <si>
    <t>71412</t>
  </si>
  <si>
    <t>安俊秀 靳思安 黄萍 等编著</t>
  </si>
  <si>
    <t>电子课件、程序源代码、教学大纲、习题及答案</t>
  </si>
  <si>
    <t>978-7-111-71412-5</t>
  </si>
  <si>
    <t>http://www.cmpedu.com/books/book/5605997.htm</t>
  </si>
  <si>
    <t>大数据挖掘导论与案例</t>
  </si>
  <si>
    <t>75594</t>
  </si>
  <si>
    <t>米红娟 杨鹏斐 易纪海 宋帅 闫晓珊</t>
  </si>
  <si>
    <t>978-7-111-75594-4</t>
  </si>
  <si>
    <t>http://www.cmpedu.com/books/book/5608518.htm</t>
  </si>
  <si>
    <t>77157</t>
  </si>
  <si>
    <t>数据挖掘</t>
  </si>
  <si>
    <t>王博岳 缑水平 袁龙</t>
  </si>
  <si>
    <t>978-7-111-77157-9</t>
  </si>
  <si>
    <t>http://www.cmpedu.com/books/book/5609008.htm</t>
  </si>
  <si>
    <t>数据挖掘与数据分析：基于R语言</t>
  </si>
  <si>
    <t>74132</t>
  </si>
  <si>
    <t>王阳</t>
  </si>
  <si>
    <t>978-7-111-74132-9</t>
  </si>
  <si>
    <t>http://www.cmpedu.com/books/book/5607367.htm</t>
  </si>
  <si>
    <t>数据挖掘：原理与应用</t>
  </si>
  <si>
    <t>69630</t>
  </si>
  <si>
    <t>丁兆云 周鋆 杜振国</t>
  </si>
  <si>
    <t>978-7-111-69630-8</t>
  </si>
  <si>
    <t>http://www.cmpedu.com/books/book/5605161.htm</t>
  </si>
  <si>
    <t>78840</t>
  </si>
  <si>
    <t>数据挖掘原理与应用（第2版）</t>
  </si>
  <si>
    <t>电子课件，数据素材，习题答案详解</t>
  </si>
  <si>
    <t>本书特色：
★深入探讨了数据挖掘的基本原理和过程，运用信息科学、计算科学和统计学的知识来构建数据挖掘的技术，阐述了实现数据挖掘的各主要功能、挖掘算法和应用。
★通过对实际数据的分析使读者更加深入地理解常用的数据挖掘模型。
★配套资源：电子课件、书中例题和作业题配套的数据素材，习题答案。</t>
  </si>
  <si>
    <t>978-7-111-78840-9</t>
  </si>
  <si>
    <t>http://www.cmpedu.com/books/book/5609861.htm</t>
  </si>
  <si>
    <t>数据仓库（原书第4版）</t>
  </si>
  <si>
    <t>19194</t>
  </si>
  <si>
    <t>[美]William H.Inmon 王志海译</t>
  </si>
  <si>
    <t>7-111-19194-3</t>
  </si>
  <si>
    <t>http://www.cmpedu.com/books/book/2011355.htm</t>
  </si>
  <si>
    <t>数据结构与数据库技术（微课版）</t>
  </si>
  <si>
    <t>70893</t>
  </si>
  <si>
    <t>王凤军</t>
  </si>
  <si>
    <t>978-7-111-70893-3</t>
  </si>
  <si>
    <t>http://www.cmpedu.com/books/book/5605837.htm</t>
  </si>
  <si>
    <t>分布式数据库：原理与实践</t>
  </si>
  <si>
    <t>75901</t>
  </si>
  <si>
    <t>强彦</t>
  </si>
  <si>
    <t>978-7-111-75901-0</t>
  </si>
  <si>
    <t>http://www.cmpedu.com/books/book/5608297.htm</t>
  </si>
  <si>
    <t>分布式数据库系统：大数据时代新型数据库技术（第3版）</t>
  </si>
  <si>
    <t>72470</t>
  </si>
  <si>
    <t>于戈 申德荣 等编著</t>
  </si>
  <si>
    <t>978-7-111-72470-4</t>
  </si>
  <si>
    <t>http://www.cmpedu.com/books/book/5606691.htm</t>
  </si>
  <si>
    <t>OceanBase数据库源码解析</t>
  </si>
  <si>
    <t>72338</t>
  </si>
  <si>
    <t>彭煜玮 杨传辉 杨志丰</t>
  </si>
  <si>
    <t>978-7-111-72338-7</t>
  </si>
  <si>
    <t>http://www.cmpedu.com/books/book/5606761.htm</t>
  </si>
  <si>
    <t>79834</t>
  </si>
  <si>
    <t>OceanBase数据库原理与开发实践</t>
  </si>
  <si>
    <t>聂铁铮 杨传辉 杨志丰 于戈</t>
  </si>
  <si>
    <t>978-7-111-79834-7</t>
  </si>
  <si>
    <t>http://www.cmpedu.com/books/book/5610579.htm</t>
  </si>
  <si>
    <t>78965</t>
  </si>
  <si>
    <t>大数据时代的数据仓库理论与实践</t>
  </si>
  <si>
    <t>霍灵瑜 袁瑞萍 陈亚红</t>
  </si>
  <si>
    <t>978-7-111-78965-9</t>
  </si>
  <si>
    <t>http://www.cmpedu.com/books/book/5609725.htm</t>
  </si>
  <si>
    <t>79738</t>
  </si>
  <si>
    <t>数据库技术原理及应用（DM8）</t>
  </si>
  <si>
    <t>杨春 杨凡 陈天伟</t>
  </si>
  <si>
    <t>978-7-111-79738-8</t>
  </si>
  <si>
    <t>http://www.cmpedu.com/books/book/5610130.htm</t>
  </si>
  <si>
    <t>数据库技术及应用</t>
  </si>
  <si>
    <t>75254</t>
  </si>
  <si>
    <t>林育蓓 汤德佑 汤娜</t>
  </si>
  <si>
    <t>978-7-111-75254-7</t>
  </si>
  <si>
    <t>http://www.cmpedu.com/books/book/5608089.htm</t>
  </si>
  <si>
    <t>数据库基础与实践技术（SQL Server 2017）</t>
  </si>
  <si>
    <t>65473</t>
  </si>
  <si>
    <t>何玉洁</t>
  </si>
  <si>
    <t>978-7-111-65473-5</t>
  </si>
  <si>
    <t>http://www.cmpedu.com/books/book/5602069.htm</t>
  </si>
  <si>
    <t>数据库系统概念（原书第7版）</t>
  </si>
  <si>
    <t>68181</t>
  </si>
  <si>
    <t>[美] (Abraham Silberschatz)亚伯拉罕·西尔伯沙茨 等 杨冬青、李红燕、张金波 等译</t>
  </si>
  <si>
    <t>978-7-111-68181-6</t>
  </si>
  <si>
    <t>http://www.cmpedu.com/books/book/5604470.htm</t>
  </si>
  <si>
    <t>数据库系统基础教程（原书第3版）</t>
  </si>
  <si>
    <t>26828</t>
  </si>
  <si>
    <t>[美]JeffreyD.Ullman/岳丽华译</t>
  </si>
  <si>
    <t>978-7-111-26828-4</t>
  </si>
  <si>
    <t>http://www.cmpedu.com/books/book/2052327.htm</t>
  </si>
  <si>
    <t>数据库系统：设计、实现与管理（基础篇）（原书第6版）</t>
  </si>
  <si>
    <t>53740</t>
  </si>
  <si>
    <t>[英]托马斯 康诺利（Thomas Connolly）等</t>
  </si>
  <si>
    <t>978-7-111-53740-3</t>
  </si>
  <si>
    <t>http://www.cmpedu.com/books/book/2054148.htm</t>
  </si>
  <si>
    <t>数据库系统原理及应用教程（第5版）（SQL 2017）</t>
  </si>
  <si>
    <t>64633</t>
  </si>
  <si>
    <t>苗雪兰 刘瑞新 等编著</t>
  </si>
  <si>
    <t>本书特色：
★“十二五”普通高等教育本科国家级规划教材/普通高等教育“十一五”国家级规划教材
★提供教学课件、习题解答、上机指导和教学指导等教学资源。
★以SQLServer2017数据库管理系统为技术案例和实验平台。</t>
  </si>
  <si>
    <t>978-7-111-64633-4</t>
  </si>
  <si>
    <t>http://www.cmpedu.com/books/book/5601824.htm</t>
  </si>
  <si>
    <t>数据库系统原理与实践</t>
  </si>
  <si>
    <t>74796</t>
  </si>
  <si>
    <t>陆鑫 张凤荔 陈安龙</t>
  </si>
  <si>
    <t>978-7-111-74796-3</t>
  </si>
  <si>
    <t>http://www.cmpedu.com/books/book/5607645.htm</t>
  </si>
  <si>
    <t>数据库原理与开发技术</t>
  </si>
  <si>
    <t>71695</t>
  </si>
  <si>
    <t>案例的源代码</t>
  </si>
  <si>
    <t>978-7-111-71695-2</t>
  </si>
  <si>
    <t>http://www.cmpedu.com/books/book/5606238.htm</t>
  </si>
  <si>
    <t>76893</t>
  </si>
  <si>
    <t>数据库原理与应用（MySQL版）</t>
  </si>
  <si>
    <t>何玉洁 岳清 张良 梁琦</t>
  </si>
  <si>
    <t>978-7-111-76893-7</t>
  </si>
  <si>
    <t>http://www.cmpedu.com/books/book/5608971.htm</t>
  </si>
  <si>
    <t>数据库原理与应用</t>
  </si>
  <si>
    <t>77213</t>
  </si>
  <si>
    <t>梁野 乔利强 郭以</t>
  </si>
  <si>
    <t>978-7-111-77213-2</t>
  </si>
  <si>
    <t>http://www.cmpedu.com/books/book/5609022.htm</t>
  </si>
  <si>
    <t>73579</t>
  </si>
  <si>
    <t>张千帆 著</t>
  </si>
  <si>
    <t>978-7-111-73579-3</t>
  </si>
  <si>
    <t>http://www.cmpedu.com/books/book/5607120.htm</t>
  </si>
  <si>
    <t>数据库原理及应用</t>
  </si>
  <si>
    <t>65397</t>
  </si>
  <si>
    <t>胡孔法</t>
  </si>
  <si>
    <t>978-7-111-65397-4</t>
  </si>
  <si>
    <t>http://www.cmpedu.com/books/book/5602173.htm</t>
  </si>
  <si>
    <t>数据库系统原理及应用——基于达梦8</t>
  </si>
  <si>
    <t>69558</t>
  </si>
  <si>
    <t>李辉 张守帅 编著</t>
  </si>
  <si>
    <t>教学课件、全套习题、习题答案、实验指导书</t>
  </si>
  <si>
    <t>978-7-111-69558-5</t>
  </si>
  <si>
    <t>http://www.cmpedu.com/books/book/5605192.htm</t>
  </si>
  <si>
    <t>77200</t>
  </si>
  <si>
    <t>数据库原理及应用（Access版）（第5版）</t>
  </si>
  <si>
    <t>金鑫 吴靖</t>
  </si>
  <si>
    <t>电子课件、大纲、习题答案、源文件、实验指导</t>
  </si>
  <si>
    <t>北京市高等教育精品教材</t>
  </si>
  <si>
    <t>978-7-111-77200-2</t>
  </si>
  <si>
    <t>http://www.cmpedu.com/books/book/5608915.htm</t>
  </si>
  <si>
    <t>数据库原理与SQL Server 2012应用教程（第2版）</t>
  </si>
  <si>
    <t>50122</t>
  </si>
  <si>
    <t>978-7-111-50122-0</t>
  </si>
  <si>
    <t>http://www.cmpedu.com/books/book/2067074.htm</t>
  </si>
  <si>
    <t>数据库原理及应用——SQLServer2022（第3版）</t>
  </si>
  <si>
    <t>74269</t>
  </si>
  <si>
    <t>贾铁军 刘建准</t>
  </si>
  <si>
    <t>电子课件、教案、大纲、微课视频、同步实验、复习资料</t>
  </si>
  <si>
    <t>978-7-111-74269-2</t>
  </si>
  <si>
    <t>http://www.cmpedu.com/books/book/5607507.htm</t>
  </si>
  <si>
    <t>79920</t>
  </si>
  <si>
    <t>数据库系统原理及MySQL应用教程 （第3版）</t>
  </si>
  <si>
    <t>李辉 等</t>
  </si>
  <si>
    <t>电子课件、教学视频、教学大纲、习题答案、教学实验指导书</t>
  </si>
  <si>
    <t>978-7-111-79920-7</t>
  </si>
  <si>
    <t>http://www.cmpedu.com/books/book/5610632.htm</t>
  </si>
  <si>
    <t>73349</t>
  </si>
  <si>
    <r>
      <rPr>
        <sz val="11"/>
        <color rgb="FF000000"/>
        <rFont val="宋体"/>
        <charset val="134"/>
      </rPr>
      <t>数据库原理与应用教程（第</t>
    </r>
    <r>
      <rPr>
        <sz val="11"/>
        <color rgb="FF000000"/>
        <rFont val="宋体"/>
        <charset val="0"/>
      </rPr>
      <t>5</t>
    </r>
    <r>
      <rPr>
        <sz val="11"/>
        <color rgb="FF000000"/>
        <rFont val="宋体"/>
        <charset val="134"/>
      </rPr>
      <t>版）</t>
    </r>
  </si>
  <si>
    <t>何玉洁 编著</t>
  </si>
  <si>
    <t>本书特色：
★普通高等教育“十一五”国家级规划教材；
★适合非机计算机专业使用,使用宽泛
★以SQLServer2019为平台；
★附录用一个完整的示例说明了数据库设计的全过程。</t>
  </si>
  <si>
    <t>978-7-111-73349-2</t>
  </si>
  <si>
    <t>http://www.cmpedu.com/books/book/5606945.htm</t>
  </si>
  <si>
    <t>数据库课程设计（第2版）</t>
  </si>
  <si>
    <t>55205</t>
  </si>
  <si>
    <t>刘振安 周爱武 汪海威</t>
  </si>
  <si>
    <t>978-7-111-55205-5</t>
  </si>
  <si>
    <t>http://www.cmpedu.com/books/book/2055490.htm</t>
  </si>
  <si>
    <t>MySQL数据库应用教程</t>
  </si>
  <si>
    <t>72455</t>
  </si>
  <si>
    <t>电子课件、授课计划、微课视频、习题及例题源文件等</t>
  </si>
  <si>
    <t>978-7-111-72455-1</t>
  </si>
  <si>
    <t>http://www.cmpedu.com/books/book/5606588.htm</t>
  </si>
  <si>
    <t>MySQL8 数据库原理与实战</t>
  </si>
  <si>
    <t>72363</t>
  </si>
  <si>
    <t>麻进玲 陈婷 陈昌平</t>
  </si>
  <si>
    <t>978-7-111-72363-9</t>
  </si>
  <si>
    <t>http://www.cmpedu.com/books/book/5606478.htm</t>
  </si>
  <si>
    <t>77303</t>
  </si>
  <si>
    <t>MySQL数据库基础与实践（第2版）</t>
  </si>
  <si>
    <t>夏辉 杨伟吉 李松平</t>
  </si>
  <si>
    <t>978-7-111-77303-0</t>
  </si>
  <si>
    <t>http://www.cmpedu.com/books/book/5609011.htm</t>
  </si>
  <si>
    <t>MySQL数据库原理及应用</t>
  </si>
  <si>
    <t>66794</t>
  </si>
  <si>
    <t>王坚 唐小毅 柴艳妹 韩文英 编著</t>
  </si>
  <si>
    <t>电子课件、教学大纲、源代码、习题答案</t>
  </si>
  <si>
    <t>978-7-111-66794-0</t>
  </si>
  <si>
    <t>http://www.cmpedu.com/books/book/5603548.htm</t>
  </si>
  <si>
    <t>Web数据库技术与MySQL应用教程</t>
  </si>
  <si>
    <t>65391</t>
  </si>
  <si>
    <t>李国红 编著</t>
  </si>
  <si>
    <t>ppt、习题答案</t>
  </si>
  <si>
    <t>978-7-111-65391-2</t>
  </si>
  <si>
    <t>http://www.cmpedu.com/books/book/5602135.htm</t>
  </si>
  <si>
    <t>Access数据库基础及应用教程（第4版）</t>
  </si>
  <si>
    <t>65883</t>
  </si>
  <si>
    <t>米红娟</t>
  </si>
  <si>
    <t>978-7-111-65883-2</t>
  </si>
  <si>
    <t>http://www.cmpedu.com/books/book/5602506.htm</t>
  </si>
  <si>
    <t>79349</t>
  </si>
  <si>
    <t>Oracle基础教程（第2版）</t>
  </si>
  <si>
    <t>秦婧 王斌</t>
  </si>
  <si>
    <t>978-7-111-79349-6</t>
  </si>
  <si>
    <t>http://www.cmpedu.com/books/book/5610183.htm</t>
  </si>
  <si>
    <t>Oracle数据库系统教程</t>
  </si>
  <si>
    <t>55776</t>
  </si>
  <si>
    <t>陆鑫 张宁</t>
  </si>
  <si>
    <t>978-7-111-55776-0</t>
  </si>
  <si>
    <t>http://www.cmpedu.com/books/book/2062351.htm</t>
  </si>
  <si>
    <t>本科教材&gt;工学门类&gt;计算机类&gt;数字媒体技术与新媒体技术</t>
  </si>
  <si>
    <t>HTML5移动Web开发技术</t>
  </si>
  <si>
    <t>59727</t>
  </si>
  <si>
    <t>夏辉</t>
  </si>
  <si>
    <t>978-7-111-59727-8</t>
  </si>
  <si>
    <t>http://www.cmpedu.com/books/book/2066642.htm</t>
  </si>
  <si>
    <t>HTML+CSS+JavaScript前端开发基础教程</t>
  </si>
  <si>
    <t>71081</t>
  </si>
  <si>
    <t>吕云翔 欧阳植昊 张远 等编著</t>
  </si>
  <si>
    <t>978-7-111-71081-3</t>
  </si>
  <si>
    <t>http://www.cmpedu.com/books/book/5605813.htm</t>
  </si>
  <si>
    <t>73933</t>
  </si>
  <si>
    <r>
      <rPr>
        <sz val="11"/>
        <color rgb="FF000000"/>
        <rFont val="宋体"/>
        <charset val="0"/>
      </rPr>
      <t>Web</t>
    </r>
    <r>
      <rPr>
        <sz val="11"/>
        <color rgb="FF000000"/>
        <rFont val="宋体"/>
        <charset val="134"/>
      </rPr>
      <t>前端技术（</t>
    </r>
    <r>
      <rPr>
        <sz val="11"/>
        <color rgb="FF000000"/>
        <rFont val="宋体"/>
        <charset val="0"/>
      </rPr>
      <t>HTML5+CSS3+</t>
    </r>
    <r>
      <rPr>
        <sz val="11"/>
        <color rgb="FF000000"/>
        <rFont val="宋体"/>
        <charset val="134"/>
      </rPr>
      <t>响应式设计）（第</t>
    </r>
    <r>
      <rPr>
        <sz val="11"/>
        <color rgb="FF000000"/>
        <rFont val="宋体"/>
        <charset val="0"/>
      </rPr>
      <t>2</t>
    </r>
    <r>
      <rPr>
        <sz val="11"/>
        <color rgb="FF000000"/>
        <rFont val="宋体"/>
        <charset val="134"/>
      </rPr>
      <t>版）</t>
    </r>
  </si>
  <si>
    <t>李舒亮 周西柳</t>
  </si>
  <si>
    <t>教学PPT、源代码、作业、测验等</t>
  </si>
  <si>
    <t>978-7-111-73933-3</t>
  </si>
  <si>
    <t>http://www.cmpedu.com/books/book/5607264.htm</t>
  </si>
  <si>
    <t>Web前端技术项目实战教程</t>
  </si>
  <si>
    <t>66261</t>
  </si>
  <si>
    <t>臧辉 伍红华 张志刚</t>
  </si>
  <si>
    <t>电子课件、视频、源代码</t>
  </si>
  <si>
    <t>978-7-111-66261-7</t>
  </si>
  <si>
    <t>http://www.cmpedu.com/books/book/5603326.htm</t>
  </si>
  <si>
    <t>Web开发技术--HTML、CSS、JavaScript</t>
  </si>
  <si>
    <t>59213</t>
  </si>
  <si>
    <t>赵振</t>
  </si>
  <si>
    <t>978-7-111-59213-6</t>
  </si>
  <si>
    <t>http://www.cmpedu.com/books/book/2066503.htm</t>
  </si>
  <si>
    <t>Web前端开发与应用教程（HTML5+CSS3+JavaScript）（第2版）</t>
  </si>
  <si>
    <t>70149</t>
  </si>
  <si>
    <t>张波</t>
  </si>
  <si>
    <t>978-7-111-70149-1</t>
  </si>
  <si>
    <t>http://www.cmpedu.com/books/book/5605502.htm</t>
  </si>
  <si>
    <t>Web前端开发技术</t>
  </si>
  <si>
    <t>61820</t>
  </si>
  <si>
    <t>卢冶 白素琴 等编著</t>
  </si>
  <si>
    <t>978-7-111-61820-1</t>
  </si>
  <si>
    <t>http://www.cmpedu.com/books/book/5590670.htm</t>
  </si>
  <si>
    <t>JavaScript前端开发基础教程</t>
  </si>
  <si>
    <t>68059</t>
  </si>
  <si>
    <t>PPT、习题答案、教学大纲、源代码</t>
  </si>
  <si>
    <t>978-7-111-68059-8</t>
  </si>
  <si>
    <t>http://www.cmpedu.com/books/book/5604430.htm</t>
  </si>
  <si>
    <t>Java Web应用开发技术与案例教程（第2版）</t>
  </si>
  <si>
    <t>63952</t>
  </si>
  <si>
    <t>张继军 董卫 王婷婷 编著</t>
  </si>
  <si>
    <t>本书特色：
★贯穿“项目驱动、设计主导、案例教学”的思想。
★介绍每种开发技术并都提供了与其相关的开发案例。
★每个案例都给出了详细的设计思想、设计方法、实现步骤的分析和描述。
★提供电子课件、知识点视频、素材/源代码、理论课教案、实验课教案、教学大纲、试题库（含答案）。</t>
  </si>
  <si>
    <t>978-7-111-63952-7</t>
  </si>
  <si>
    <t>http://www.cmpedu.com/books/book/5601140.htm</t>
  </si>
  <si>
    <t>Java Web开发实用教程</t>
  </si>
  <si>
    <t>67589</t>
  </si>
  <si>
    <t>宋晏 谢永红</t>
  </si>
  <si>
    <t>978-7-111-67589-1</t>
  </si>
  <si>
    <t>http://www.cmpedu.com/books/book/5604303.htm</t>
  </si>
  <si>
    <t>77131</t>
  </si>
  <si>
    <t>Java Web程序设计</t>
  </si>
  <si>
    <t>杨丰玉 苏曦 张恒锋</t>
  </si>
  <si>
    <t>电子课件、微课视频、源代码、习题库</t>
  </si>
  <si>
    <t>978-7-111-77131-9</t>
  </si>
  <si>
    <t>http://www.cmpedu.com/books/book/5608866.htm</t>
  </si>
  <si>
    <t>55559</t>
  </si>
  <si>
    <t>978-7-111-55559-9</t>
  </si>
  <si>
    <t>http://www.cmpedu.com/books/book/2062342.htm</t>
  </si>
  <si>
    <t>网页设计与制作教程（HTML+CSS+JavaScript）（第3版）</t>
  </si>
  <si>
    <t>71630</t>
  </si>
  <si>
    <t>张兵义 张博</t>
  </si>
  <si>
    <t>本书特色：
★通过一个完整的“馨美装修”网站的讲解，将相关知识点分解到案例的具体制作环节中。
★通过将思政内容融入课堂进一步增强学生的家国情怀。
★配套资源：微课视频、电子课件、实训素材、源代码</t>
  </si>
  <si>
    <t>978-7-111-71630-3</t>
  </si>
  <si>
    <t>http://www.cmpedu.com/books/book/5606155.htm</t>
  </si>
  <si>
    <t>网页设计与制作（第2版）</t>
  </si>
  <si>
    <t>60284</t>
  </si>
  <si>
    <t>朱金华</t>
  </si>
  <si>
    <t>浙江省普通高校新形态教材项目</t>
  </si>
  <si>
    <t>978-7-111-60284-2</t>
  </si>
  <si>
    <t>http://www.cmpedu.com/books/book/5519733.htm</t>
  </si>
  <si>
    <t>新媒体网页设计与制作——Dreamweaver CS6 基础、案例、技巧 实用教程</t>
  </si>
  <si>
    <t>63646</t>
  </si>
  <si>
    <t>周丽韫 编著</t>
  </si>
  <si>
    <t>课件素材</t>
  </si>
  <si>
    <t>978-7-111-63646-5</t>
  </si>
  <si>
    <t>http://www.cmpedu.com/books/book/5601922.htm</t>
  </si>
  <si>
    <t>新媒体产品策划</t>
  </si>
  <si>
    <t>69849</t>
  </si>
  <si>
    <t>王海峰</t>
  </si>
  <si>
    <t>978-7-111-69849-4</t>
  </si>
  <si>
    <t>http://www.cmpedu.com/books/book/5605297.htm</t>
  </si>
  <si>
    <t>网页与Web程序设计（第2版）</t>
  </si>
  <si>
    <t>44819</t>
  </si>
  <si>
    <t>吴黎兵 彭红梅</t>
  </si>
  <si>
    <t>978-7-111-44819-8</t>
  </si>
  <si>
    <t>http://www.cmpedu.com/books/book/2025923.htm</t>
  </si>
  <si>
    <t>多媒体技术基础与应用教程</t>
  </si>
  <si>
    <t>67314</t>
  </si>
  <si>
    <t>李建 山笑珂 周苑 邢晓川 编著</t>
  </si>
  <si>
    <t>电子课件、案例配套素材、课后习题答案和案例制作演示视频</t>
  </si>
  <si>
    <t>978-7-111-67314-9</t>
  </si>
  <si>
    <t>http://www.cmpedu.com/books/book/5604129.htm</t>
  </si>
  <si>
    <t>多媒体技术应用教程（第7版）</t>
  </si>
  <si>
    <t>39525</t>
  </si>
  <si>
    <t>赵子江</t>
  </si>
  <si>
    <t>978-7-111-39525-6</t>
  </si>
  <si>
    <t>http://www.cmpedu.com/books/book/2065122.htm</t>
  </si>
  <si>
    <t>78167</t>
  </si>
  <si>
    <t>AIGC绘画创作——Midjourney和Stable Diffusion生成创意图像</t>
  </si>
  <si>
    <t>郭开鹤 张凡 叶贝嘉</t>
  </si>
  <si>
    <r>
      <rPr>
        <sz val="11"/>
        <color rgb="FF000000"/>
        <rFont val="宋体"/>
        <charset val="134"/>
      </rPr>
      <t>电子课件、教学大纲、</t>
    </r>
    <r>
      <rPr>
        <sz val="11"/>
        <color indexed="8"/>
        <rFont val="宋体"/>
        <charset val="0"/>
      </rPr>
      <t>59</t>
    </r>
    <r>
      <rPr>
        <sz val="11"/>
        <color rgb="FF000000"/>
        <rFont val="宋体"/>
        <charset val="134"/>
      </rPr>
      <t>个多媒体制作视频、源文件</t>
    </r>
  </si>
  <si>
    <t>978-7-111-78167-7</t>
  </si>
  <si>
    <t>http://www.cmpedu.com/books/book/5609419.htm</t>
  </si>
  <si>
    <t>79101</t>
  </si>
  <si>
    <t>AI绘画：Stable Diffusion+Photoshop</t>
  </si>
  <si>
    <t>张凡  郭开鹤  陈季锶</t>
  </si>
  <si>
    <t>40余个实战案例+源文件</t>
  </si>
  <si>
    <t>978-7-111-79101-0</t>
  </si>
  <si>
    <t>http://www.cmpedu.com/books/book/5609987.htm</t>
  </si>
  <si>
    <t>79428</t>
  </si>
  <si>
    <t>即梦AI+剪映AI+DeepSeek：绘画和短视频制作</t>
  </si>
  <si>
    <t>张凡  吴思淼  李林娇</t>
  </si>
  <si>
    <t>978-7-111-79428-8</t>
  </si>
  <si>
    <t>http://www.cmpedu.com/books/book/5610090.htm</t>
  </si>
  <si>
    <t>79638</t>
  </si>
  <si>
    <t>即梦AI+可灵AI+DeepSeek——绘画和短视频制作</t>
  </si>
  <si>
    <t>张凡  郭开鹤</t>
  </si>
  <si>
    <t>978-7-111-79638-1</t>
  </si>
  <si>
    <t>http://www.cmpedu.com/books/book/5610217.htm</t>
  </si>
  <si>
    <t>3dsmax 2018中文版基础与实例教程（第6版）</t>
  </si>
  <si>
    <t>64036</t>
  </si>
  <si>
    <t>张凡 等编著</t>
  </si>
  <si>
    <t>电子课件、范例实例</t>
  </si>
  <si>
    <t>978-7-111-64036-3</t>
  </si>
  <si>
    <t>http://www.cmpedu.com/books/book/5601263.htm</t>
  </si>
  <si>
    <t>网络动画设计——基于Animate的实例分析</t>
  </si>
  <si>
    <t>68979</t>
  </si>
  <si>
    <t>陈丽君</t>
  </si>
  <si>
    <t>在线开放课程共享平台</t>
  </si>
  <si>
    <t>978-7-111-68979-9</t>
  </si>
  <si>
    <t>http://www.cmpedu.com/books/book/5605039.htm</t>
  </si>
  <si>
    <r>
      <rPr>
        <sz val="11"/>
        <color theme="1"/>
        <rFont val="宋体"/>
        <charset val="134"/>
      </rPr>
      <t>Animate CC 2018</t>
    </r>
    <r>
      <rPr>
        <sz val="11"/>
        <color indexed="8"/>
        <rFont val="宋体"/>
        <charset val="134"/>
      </rPr>
      <t>动画设计与制作</t>
    </r>
  </si>
  <si>
    <t>66006</t>
  </si>
  <si>
    <t>龙虎 编著</t>
  </si>
  <si>
    <t>电子课件、素材</t>
  </si>
  <si>
    <t>978-7-111-66006-4</t>
  </si>
  <si>
    <t>http://www.cmpedu.com/books/book/5602457.htm</t>
  </si>
  <si>
    <t>After Effects影视后期特效制作教程</t>
  </si>
  <si>
    <t>72226</t>
  </si>
  <si>
    <t>张凡 编著</t>
  </si>
  <si>
    <t>978-7-111-72226-7</t>
  </si>
  <si>
    <t>http://www.cmpedu.com/books/book/5606391.htm</t>
  </si>
  <si>
    <t>After Effects CC 2015中文版基础与实例教程（第5版）</t>
  </si>
  <si>
    <t>61095</t>
  </si>
  <si>
    <t>张凡</t>
  </si>
  <si>
    <t>978-7-111-61095-3</t>
  </si>
  <si>
    <t>http://www.cmpedu.com/books/book/5530549.htm</t>
  </si>
  <si>
    <t>CorelDRAW 2019中文版基础与实例教程</t>
  </si>
  <si>
    <t>73672</t>
  </si>
  <si>
    <t>978-7-111-73672-1</t>
  </si>
  <si>
    <t>http://www.cmpedu.com/books/book/5607199.htm</t>
  </si>
  <si>
    <t>Cinema 4D R19中文版基础与实例教程</t>
  </si>
  <si>
    <t>70951</t>
  </si>
  <si>
    <t>电子课件、微课视频、课后练习视频、教学大纲、作业点评</t>
  </si>
  <si>
    <t>978-7-111-70951-0</t>
  </si>
  <si>
    <t>http://www.cmpedu.com/books/book/5605904.htm</t>
  </si>
  <si>
    <t>InDesign CC 2015中文版基础与实例教程</t>
  </si>
  <si>
    <t>65793</t>
  </si>
  <si>
    <t>电子课件、范例、素材</t>
  </si>
  <si>
    <t>978-7-111-65793-4</t>
  </si>
  <si>
    <t>http://www.cmpedu.com/books/book/5602571.htm</t>
  </si>
  <si>
    <t>Photoshop图形图像处理实用教程</t>
  </si>
  <si>
    <t>57416</t>
  </si>
  <si>
    <t>郭芹</t>
  </si>
  <si>
    <t>教育部教育管理信息中心ITAT微课配套使用教材</t>
  </si>
  <si>
    <t>978-7-111-57416-3</t>
  </si>
  <si>
    <t>http://www.cmpedu.com/books/book/2064132.htm</t>
  </si>
  <si>
    <t>Photoshop 中文版基础与实例教程——创新图像设计</t>
  </si>
  <si>
    <t>77197</t>
  </si>
  <si>
    <r>
      <rPr>
        <sz val="11"/>
        <color rgb="FF000000"/>
        <rFont val="宋体"/>
        <charset val="134"/>
      </rPr>
      <t>郭开鹤</t>
    </r>
    <r>
      <rPr>
        <sz val="11"/>
        <color rgb="FF000000"/>
        <rFont val="宋体"/>
        <charset val="0"/>
      </rPr>
      <t xml:space="preserve"> </t>
    </r>
    <r>
      <rPr>
        <sz val="11"/>
        <color rgb="FF000000"/>
        <rFont val="宋体"/>
        <charset val="134"/>
      </rPr>
      <t>肖啸</t>
    </r>
    <r>
      <rPr>
        <sz val="11"/>
        <color rgb="FF000000"/>
        <rFont val="宋体"/>
        <charset val="0"/>
      </rPr>
      <t xml:space="preserve"> </t>
    </r>
    <r>
      <rPr>
        <sz val="11"/>
        <color rgb="FF000000"/>
        <rFont val="宋体"/>
        <charset val="134"/>
      </rPr>
      <t>张凡</t>
    </r>
  </si>
  <si>
    <t>电子课件、二维码、视频、大纲、草稿文件、源文件</t>
  </si>
  <si>
    <t>978-7-111-77197-5</t>
  </si>
  <si>
    <t>http://www.cmpedu.com/books/book/5608934.htm</t>
  </si>
  <si>
    <t>Photoshop CS6中文版基础与实例教程（第6版）</t>
  </si>
  <si>
    <t>42032</t>
  </si>
  <si>
    <t>978-7-111-42032-3</t>
  </si>
  <si>
    <t>http://www.cmpedu.com/books/book/2020507.htm</t>
  </si>
  <si>
    <t>Photoshop CC 2017中文版基础与实例教程（第8版）</t>
  </si>
  <si>
    <t>63742</t>
  </si>
  <si>
    <t>978-7-111-63742-4</t>
  </si>
  <si>
    <t>http://www.cmpedu.com/books/book/5601099.htm</t>
  </si>
  <si>
    <t>PremiereCC2018影视剪辑基础与实例教程</t>
  </si>
  <si>
    <t>73281</t>
  </si>
  <si>
    <t>978-7-111-73281-5</t>
  </si>
  <si>
    <t>http://www.cmpedu.com/books/book/5607029.htm</t>
  </si>
  <si>
    <t>Premiere Pro CC 2015中文版基础与实例教程（第4版）</t>
  </si>
  <si>
    <t>60250</t>
  </si>
  <si>
    <t>978-7-111-60250-7</t>
  </si>
  <si>
    <t>http://www.cmpedu.com/books/book/5519579.htm</t>
  </si>
  <si>
    <t>Premiere Pro CC视频编辑基础与案例教程</t>
  </si>
  <si>
    <t>61689</t>
  </si>
  <si>
    <t>黄伟波</t>
  </si>
  <si>
    <t>978-7-111-61689-4</t>
  </si>
  <si>
    <t>http://www.cmpedu.com/books/book/5548468.htm</t>
  </si>
  <si>
    <t>剪映专业版视频剪辑基础与实例教程</t>
  </si>
  <si>
    <t>74295</t>
  </si>
  <si>
    <t>电子课件、二维码、大纲、视频、草稿文件、源文件</t>
  </si>
  <si>
    <t>978-7-111-74295-1</t>
  </si>
  <si>
    <t>http://www.cmpedu.com/books/book/5607506.htm</t>
  </si>
  <si>
    <t>计算机美术基础实训教程</t>
  </si>
  <si>
    <t>43895</t>
  </si>
  <si>
    <t>桑莉君</t>
  </si>
  <si>
    <t>978-7-111-43895-3</t>
  </si>
  <si>
    <t>http://www.cmpedu.com/books/book/2022798.htm</t>
  </si>
  <si>
    <t>计算机辅助平面设计——人人都可以学的Photoshop和Illustrator</t>
  </si>
  <si>
    <t>66870</t>
  </si>
  <si>
    <t>成振波 杨玲</t>
  </si>
  <si>
    <t>视频、教学资源</t>
  </si>
  <si>
    <t>978-7-111-66870-1</t>
  </si>
  <si>
    <t>http://www.cmpedu.com/books/book/5604440.htm</t>
  </si>
  <si>
    <t>3ds max+Photoshop游戏场景设计</t>
  </si>
  <si>
    <t>69504</t>
  </si>
  <si>
    <t>978-7-111-69504-2</t>
  </si>
  <si>
    <t>http://www.cmpedu.com/books/book/5605228.htm</t>
  </si>
  <si>
    <t>本科教材&gt;工学门类&gt;计算机类&gt;网络工程</t>
  </si>
  <si>
    <t>现代互联网技术与应用</t>
  </si>
  <si>
    <t>69465</t>
  </si>
  <si>
    <t>杨武军 郭娟</t>
  </si>
  <si>
    <t>源代码、电子课件</t>
  </si>
  <si>
    <t>978-7-111-69465-6</t>
  </si>
  <si>
    <t>http://www.cmpedu.com/books/book/5605222.htm</t>
  </si>
  <si>
    <t>TCP/IP协议分析及应用</t>
  </si>
  <si>
    <t>20898</t>
  </si>
  <si>
    <t>杨延双 张建标</t>
  </si>
  <si>
    <t>978-7-111-20898-3</t>
  </si>
  <si>
    <t>http://www.cmpedu.com/books/book/57783.htm</t>
  </si>
  <si>
    <t>PHP+MySQL Web应用开发教程</t>
  </si>
  <si>
    <t>59477</t>
  </si>
  <si>
    <t>李辉</t>
  </si>
  <si>
    <t>978-7-111-59477-2</t>
  </si>
  <si>
    <t>http://www.cmpedu.com/books/book/2066663.htm</t>
  </si>
  <si>
    <t>PHP+MySQL动态网站开发案例教程</t>
  </si>
  <si>
    <t>71098</t>
  </si>
  <si>
    <t>张兵义</t>
  </si>
  <si>
    <t>教学课件，所有例题、习题的源代码和案例视频</t>
  </si>
  <si>
    <t>978-7-111-71098-1</t>
  </si>
  <si>
    <t>http://www.cmpedu.com/books/book/5605909.htm</t>
  </si>
  <si>
    <t>PHP程序设计案例教程（第2版）</t>
  </si>
  <si>
    <t>66357</t>
  </si>
  <si>
    <t>陈建国 编著</t>
  </si>
  <si>
    <t>978-7-111-66357-7</t>
  </si>
  <si>
    <t>http://www.cmpedu.com/books/book/5603376.htm</t>
  </si>
  <si>
    <t>PHP动态网站开发实践教程</t>
  </si>
  <si>
    <t>67309</t>
  </si>
  <si>
    <t>卢欣欣 李靖</t>
  </si>
  <si>
    <t>电子课件、教学大纲、源代码、授课视频、习题答案</t>
  </si>
  <si>
    <t>978-7-111-67309-5</t>
  </si>
  <si>
    <t>http://www.cmpedu.com/books/book/5604091.htm</t>
  </si>
  <si>
    <t>网络规划与设计</t>
  </si>
  <si>
    <t>68134</t>
  </si>
  <si>
    <t>黄重水</t>
  </si>
  <si>
    <t>978-7-111-68134-2</t>
  </si>
  <si>
    <t>http://www.cmpedu.com/books/book/5604539.htm</t>
  </si>
  <si>
    <t>无线网络技术——原理、安全及实践</t>
  </si>
  <si>
    <t>61456</t>
  </si>
  <si>
    <t>张路桥</t>
  </si>
  <si>
    <t>978-7-111-61456-2</t>
  </si>
  <si>
    <t>http://www.cmpedu.com/books/book/5585035.htm</t>
  </si>
  <si>
    <t>73643</t>
  </si>
  <si>
    <t>移动互联网：原理、技术与应用（第3版）</t>
  </si>
  <si>
    <t>崔勇 张鹏</t>
  </si>
  <si>
    <t>978-7-111-73643-1</t>
  </si>
  <si>
    <t>http://www.cmpedu.com/books/book/5607397.htm</t>
  </si>
  <si>
    <t>移动互联网技术与应用</t>
  </si>
  <si>
    <t>70200</t>
  </si>
  <si>
    <t>杨光</t>
  </si>
  <si>
    <t>整示例代码随书提供</t>
  </si>
  <si>
    <t>978-7-111-70200-9</t>
  </si>
  <si>
    <t>http://www.cmpedu.com/books/book/5605555.htm</t>
  </si>
  <si>
    <t>计算机网络（第3版）</t>
  </si>
  <si>
    <t>74992</t>
  </si>
  <si>
    <t>蔡开裕 陈颖文 蔡志平 周寰</t>
  </si>
  <si>
    <t>978-7-111-74992-9</t>
  </si>
  <si>
    <t>http://www.cmpedu.com/books/book/5607930.htm</t>
  </si>
  <si>
    <t>计算机网络</t>
  </si>
  <si>
    <t>72149</t>
  </si>
  <si>
    <r>
      <rPr>
        <sz val="11"/>
        <color rgb="FF000000"/>
        <rFont val="宋体"/>
        <charset val="134"/>
      </rPr>
      <t>黄传河</t>
    </r>
    <r>
      <rPr>
        <sz val="11"/>
        <color rgb="FF000000"/>
        <rFont val="宋体"/>
        <charset val="0"/>
      </rPr>
      <t xml:space="preserve"> </t>
    </r>
    <r>
      <rPr>
        <sz val="11"/>
        <color rgb="FF000000"/>
        <rFont val="宋体"/>
        <charset val="134"/>
      </rPr>
      <t>杜瑞颖</t>
    </r>
    <r>
      <rPr>
        <sz val="11"/>
        <color rgb="FF000000"/>
        <rFont val="宋体"/>
        <charset val="0"/>
      </rPr>
      <t xml:space="preserve"> </t>
    </r>
    <r>
      <rPr>
        <sz val="11"/>
        <color rgb="FF000000"/>
        <rFont val="宋体"/>
        <charset val="134"/>
      </rPr>
      <t>张健</t>
    </r>
  </si>
  <si>
    <t>978-7-111-72149-9</t>
  </si>
  <si>
    <t>http://www.cmpedu.com/books/book/5606446.htm</t>
  </si>
  <si>
    <t>计算机网络：配置、设计与实战</t>
  </si>
  <si>
    <t>64341</t>
  </si>
  <si>
    <t>朱玛</t>
  </si>
  <si>
    <t>978-7-111-64341-8</t>
  </si>
  <si>
    <t>http://www.cmpedu.com/books/book/5601279.htm</t>
  </si>
  <si>
    <t>76299</t>
  </si>
  <si>
    <t>计算机网络课程设计（第2版）</t>
  </si>
  <si>
    <t>朱敏 陈黎 李勤</t>
  </si>
  <si>
    <t>978-7-111-76299-7</t>
  </si>
  <si>
    <t>http://www.cmpedu.com/books/book/5608782.htm</t>
  </si>
  <si>
    <t>73196</t>
  </si>
  <si>
    <t>计算机网络（第2版）</t>
  </si>
  <si>
    <t>陈虹 陈万志</t>
  </si>
  <si>
    <t>978-7-111-73196-2</t>
  </si>
  <si>
    <t>http://www.cmpedu.com/books/book/5606934.htm</t>
  </si>
  <si>
    <t>65138</t>
  </si>
  <si>
    <t>978-7-111-65138-3</t>
  </si>
  <si>
    <t>http://www.cmpedu.com/books/book/5601985.htm</t>
  </si>
  <si>
    <t>67657</t>
  </si>
  <si>
    <t>姚兰</t>
  </si>
  <si>
    <t>PPT、习题集</t>
  </si>
  <si>
    <t>978-7-111-67657-7</t>
  </si>
  <si>
    <t>http://www.cmpedu.com/books/book/5604620.htm</t>
  </si>
  <si>
    <t>计算机网络技术与应用</t>
  </si>
  <si>
    <t>55893</t>
  </si>
  <si>
    <t>蒋翠清</t>
  </si>
  <si>
    <t>978-7-111-55893-4</t>
  </si>
  <si>
    <t>http://www.cmpedu.com/books/book/2062336.htm</t>
  </si>
  <si>
    <t>计算机网络基础</t>
  </si>
  <si>
    <t>38799</t>
  </si>
  <si>
    <t>向阳</t>
  </si>
  <si>
    <t>978-7-111-38799-2</t>
  </si>
  <si>
    <t>http://www.cmpedu.com/books/book/2017220.htm</t>
  </si>
  <si>
    <t>计算机网络教程</t>
  </si>
  <si>
    <t>65771</t>
  </si>
  <si>
    <t>张剑飞</t>
  </si>
  <si>
    <t>978-7-111-65771-2</t>
  </si>
  <si>
    <t>http://www.cmpedu.com/books/book/5602540.htm</t>
  </si>
  <si>
    <t>网络工程设计教程：系统集成方法（第4版）</t>
  </si>
  <si>
    <t>69479</t>
  </si>
  <si>
    <t>陈鸣 李兵 雷磊</t>
  </si>
  <si>
    <t>978-7-111-69479-3</t>
  </si>
  <si>
    <t>http://www.cmpedu.com/books/book/5605112.htm</t>
  </si>
  <si>
    <t>本科教材&gt;工学门类&gt;计算机类&gt;网络空间安全</t>
  </si>
  <si>
    <t>网络空间安全导论</t>
  </si>
  <si>
    <t>67112</t>
  </si>
  <si>
    <t>李剑 杨军</t>
  </si>
  <si>
    <t>978-7-111-67112-1</t>
  </si>
  <si>
    <t>http://www.cmpedu.com/books/book/5603666.htm</t>
  </si>
  <si>
    <t>网络空间安全计划与策略开发</t>
  </si>
  <si>
    <t>73501</t>
  </si>
  <si>
    <r>
      <rPr>
        <sz val="11"/>
        <color rgb="FF000000"/>
        <rFont val="宋体"/>
        <charset val="0"/>
      </rPr>
      <t>[</t>
    </r>
    <r>
      <rPr>
        <sz val="11"/>
        <color rgb="FF000000"/>
        <rFont val="宋体"/>
        <charset val="134"/>
      </rPr>
      <t>美</t>
    </r>
    <r>
      <rPr>
        <sz val="11"/>
        <color rgb="FF000000"/>
        <rFont val="宋体"/>
        <charset val="0"/>
      </rPr>
      <t>]</t>
    </r>
    <r>
      <rPr>
        <sz val="11"/>
        <color rgb="FF000000"/>
        <rFont val="宋体"/>
        <charset val="134"/>
      </rPr>
      <t>奥马尔</t>
    </r>
    <r>
      <rPr>
        <sz val="11"/>
        <color rgb="FF000000"/>
        <rFont val="宋体"/>
        <charset val="0"/>
      </rPr>
      <t>·</t>
    </r>
    <r>
      <rPr>
        <sz val="11"/>
        <color rgb="FF000000"/>
        <rFont val="宋体"/>
        <charset val="134"/>
      </rPr>
      <t>桑托斯（</t>
    </r>
    <r>
      <rPr>
        <sz val="11"/>
        <color rgb="FF000000"/>
        <rFont val="宋体"/>
        <charset val="0"/>
      </rPr>
      <t>Omar Santos</t>
    </r>
    <r>
      <rPr>
        <sz val="11"/>
        <color rgb="FF000000"/>
        <rFont val="宋体"/>
        <charset val="134"/>
      </rPr>
      <t>）著</t>
    </r>
  </si>
  <si>
    <t>978-7-111-73501-4</t>
  </si>
  <si>
    <t>http://www.cmpedu.com/books/book/5607107.htm</t>
  </si>
  <si>
    <t>移动互联网安全</t>
  </si>
  <si>
    <t>65142</t>
  </si>
  <si>
    <t>牛少彰 编著</t>
  </si>
  <si>
    <t>978-7-111-65142-0</t>
  </si>
  <si>
    <t>http://www.cmpedu.com/books/book/5602053.htm</t>
  </si>
  <si>
    <t>78775</t>
  </si>
  <si>
    <t>大语言模型与安全</t>
  </si>
  <si>
    <t>南国顺  雷敏  彭海朋</t>
  </si>
  <si>
    <t>电子课件、课后思考题参考答案、教学大纲、微课视频、拓展材料</t>
  </si>
  <si>
    <t>978-7-111-78775-4</t>
  </si>
  <si>
    <t>http://www.cmpedu.com/books/book/5609674.htm</t>
  </si>
  <si>
    <t>77437</t>
  </si>
  <si>
    <t>人工智能安全：原理与实践</t>
  </si>
  <si>
    <t>李剑</t>
  </si>
  <si>
    <t>电子课件、视频、大纲、习题答案、源代码</t>
  </si>
  <si>
    <t>978-7-111-77437-2</t>
  </si>
  <si>
    <t>http://www.cmpedu.com/books/book/5608897.htm</t>
  </si>
  <si>
    <t>78549</t>
  </si>
  <si>
    <t>人工智能安全</t>
  </si>
  <si>
    <t>李剑 吕昕晨 郑家民</t>
  </si>
  <si>
    <t>978-7-111-78549-1</t>
  </si>
  <si>
    <t>http://www.cmpedu.com/books/book/5609589.htm</t>
  </si>
  <si>
    <t>77569</t>
  </si>
  <si>
    <t>工业控制系统安全与实践</t>
  </si>
  <si>
    <t>郑德生 周永</t>
  </si>
  <si>
    <t>978-7-111-77569-0</t>
  </si>
  <si>
    <t>http://www.cmpedu.com/books/book/5609415.htm</t>
  </si>
  <si>
    <t>74342</t>
  </si>
  <si>
    <t>赵大伟 徐丽娟 张磊 周洋</t>
  </si>
  <si>
    <t>978-7-111-74342-2</t>
  </si>
  <si>
    <t>http://www.cmpedu.com/books/book/5607407.htm</t>
  </si>
  <si>
    <t>5G工业系统信息安全脆弱性评估理论及方法</t>
  </si>
  <si>
    <t>74282</t>
  </si>
  <si>
    <t>胡晓娅 李欣格 周纯杰 著</t>
  </si>
  <si>
    <t>978-7-111-74282-1</t>
  </si>
  <si>
    <t>http://www.cmpedu.com/books/book/5607335.htm</t>
  </si>
  <si>
    <t>无线传感器网络技术与应用（第2版）</t>
  </si>
  <si>
    <t>66848</t>
  </si>
  <si>
    <t>张蕾</t>
  </si>
  <si>
    <t>978-7-111-66848-0</t>
  </si>
  <si>
    <t>http://www.cmpedu.com/books/book/5603545.htm</t>
  </si>
  <si>
    <t>网络信息安全</t>
  </si>
  <si>
    <t>52008</t>
  </si>
  <si>
    <t>曾凡平</t>
  </si>
  <si>
    <t>978-7-111-52008-5</t>
  </si>
  <si>
    <t>http://www.cmpedu.com/books/book/2051803.htm</t>
  </si>
  <si>
    <t>功能型密码算法设计与分析</t>
  </si>
  <si>
    <t>73101</t>
  </si>
  <si>
    <t>黄欣沂 赖建昌 著</t>
  </si>
  <si>
    <t>978-7-111-73101-6</t>
  </si>
  <si>
    <t>http://www.cmpedu.com/books/book/5606911.htm</t>
  </si>
  <si>
    <t>78271</t>
  </si>
  <si>
    <t>密码学及应用</t>
  </si>
  <si>
    <t>胡伟  戚明平  朱丹</t>
  </si>
  <si>
    <t>978-7-111-78271-1</t>
  </si>
  <si>
    <t>http://www.cmpedu.com/books/book/5609949.htm</t>
  </si>
  <si>
    <t>77424</t>
  </si>
  <si>
    <t>密码学引论</t>
  </si>
  <si>
    <t>曹天杰</t>
  </si>
  <si>
    <t>电子课件、微课视频、习题答案、教学大纲、试卷</t>
  </si>
  <si>
    <t>978-7-111-77424-2</t>
  </si>
  <si>
    <t>http://www.cmpedu.com/books/book/5609103.htm</t>
  </si>
  <si>
    <t>76691</t>
  </si>
  <si>
    <t>密码学教程</t>
  </si>
  <si>
    <t>毛明 李梦东</t>
  </si>
  <si>
    <t>电子课件、微课视频、习题答案、大纲、教案、源代码</t>
  </si>
  <si>
    <t>978-7-111-76691-9</t>
  </si>
  <si>
    <t>http://www.cmpedu.com/books/book/5608705.htm</t>
  </si>
  <si>
    <t>现代密码学</t>
  </si>
  <si>
    <t>64867</t>
  </si>
  <si>
    <t>任伟 许瑞 宋军 编著</t>
  </si>
  <si>
    <t>978-7-111-64867-3</t>
  </si>
  <si>
    <t>http://www.cmpedu.com/books/book/5602586.htm</t>
  </si>
  <si>
    <t>防火墙技术及应用</t>
  </si>
  <si>
    <t>71342</t>
  </si>
  <si>
    <t>孙涛 高峡 史坤 编著</t>
  </si>
  <si>
    <t>实训平台及实验环境、电子课件、实训手册、考试题库、课程大纲、课程标准</t>
  </si>
  <si>
    <t>978-7-111-71342-5</t>
  </si>
  <si>
    <t>http://www.cmpedu.com/books/book/5606091.htm</t>
  </si>
  <si>
    <t>防火墙技术与应用（第2版）</t>
  </si>
  <si>
    <t>67175</t>
  </si>
  <si>
    <t>978-7-111-67175-6</t>
  </si>
  <si>
    <t>http://www.cmpedu.com/books/book/5603975.htm</t>
  </si>
  <si>
    <t>计算机系统安全原理与技术（第4版）</t>
  </si>
  <si>
    <t>64618</t>
  </si>
  <si>
    <t>陈波 于泠 编著</t>
  </si>
  <si>
    <t>课件，视频习题</t>
  </si>
  <si>
    <t>978-7-111-64618-1</t>
  </si>
  <si>
    <t>http://www.cmpedu.com/books/book/5601760.htm</t>
  </si>
  <si>
    <t>78088</t>
  </si>
  <si>
    <t>网络安全理论与技术</t>
  </si>
  <si>
    <t>刘京菊</t>
  </si>
  <si>
    <t>电子课件、教学大纲、教案、习题答案、拓展阅读</t>
  </si>
  <si>
    <t>978-7-111-78088-5</t>
  </si>
  <si>
    <t>http://www.cmpedu.com/books/book/5609444.htm</t>
  </si>
  <si>
    <t>网络安全等级保护原理与实践</t>
  </si>
  <si>
    <t>72096</t>
  </si>
  <si>
    <t>孙涛 高峡 梁会雪 等编著</t>
  </si>
  <si>
    <t>978-7-111-72096-6</t>
  </si>
  <si>
    <t>http://www.cmpedu.com/books/book/5606517.htm</t>
  </si>
  <si>
    <t>网络安全实用教程</t>
  </si>
  <si>
    <t>68165</t>
  </si>
  <si>
    <t>沈苏彬</t>
  </si>
  <si>
    <t>978-7-111-68165-6</t>
  </si>
  <si>
    <t>http://www.cmpedu.com/books/book/5604508.htm</t>
  </si>
  <si>
    <t>网络安全技术</t>
  </si>
  <si>
    <t>70352</t>
  </si>
  <si>
    <t>978-7-111-70352-5</t>
  </si>
  <si>
    <t>http://www.cmpedu.com/books/book/5605677.htm</t>
  </si>
  <si>
    <t>渗透测试技术</t>
  </si>
  <si>
    <t>72485</t>
  </si>
  <si>
    <t>孙涛 万海军 陈栋 等编著</t>
  </si>
  <si>
    <t>电子课件及实训手册等</t>
  </si>
  <si>
    <t>978-7-111-72485-8</t>
  </si>
  <si>
    <t>http://www.cmpedu.com/books/book/5606766.htm</t>
  </si>
  <si>
    <t>79251</t>
  </si>
  <si>
    <t>芯片测试与安全</t>
  </si>
  <si>
    <t>王虹飞</t>
  </si>
  <si>
    <t>978-7-111-79251-2</t>
  </si>
  <si>
    <t>http://www.cmpedu.com/books/book/5610018.htm</t>
  </si>
  <si>
    <t>72484</t>
  </si>
  <si>
    <t>网络攻击与防护</t>
  </si>
  <si>
    <t>孙涛 王新卫 张镇 等编著</t>
  </si>
  <si>
    <t>电子课件、实训手册、考试题库、课程大纲、课程标准</t>
  </si>
  <si>
    <t>978-7-111-72484-1</t>
  </si>
  <si>
    <t>http://www.cmpedu.com/books/book/5607144.htm</t>
  </si>
  <si>
    <t>网络攻防技术（第2版）</t>
  </si>
  <si>
    <t>61936</t>
  </si>
  <si>
    <t>朱俊虎</t>
  </si>
  <si>
    <t>978-7-111-61936-9</t>
  </si>
  <si>
    <t>http://www.cmpedu.com/books/book/5585480.htm</t>
  </si>
  <si>
    <t>76905</t>
  </si>
  <si>
    <t>网络攻防原理与技术（第4版）</t>
  </si>
  <si>
    <t>吴礼发 洪征</t>
  </si>
  <si>
    <t>电子课件、知识点视频、习题参考答案、课程标准、教案、源代码</t>
  </si>
  <si>
    <t>本书特色：
★“十三五”国家重点出版物出版规划项目。
★从网络空间安全一级学科的角度，全面介绍了网络空间安全发展历程和知识体系。
★在每章（第1章除外）增加了与章节内容相匹配的实验项目。</t>
  </si>
  <si>
    <t>978-7-111-76905-7</t>
  </si>
  <si>
    <t>http://www.cmpedu.com/books/book/5608843.htm</t>
  </si>
  <si>
    <t>网络安全技术及应用实践教程（第4版）</t>
  </si>
  <si>
    <t>70704</t>
  </si>
  <si>
    <t>贾铁军 何道敬</t>
  </si>
  <si>
    <t>电子课件、操作视频、教学大纲及教案、课程设计指导及习题集</t>
  </si>
  <si>
    <t>978-7-111-70704-2</t>
  </si>
  <si>
    <t>http://www.cmpedu.com/books/book/5605657.htm</t>
  </si>
  <si>
    <t>73305</t>
  </si>
  <si>
    <t>网络安全技术及应用（第5版）</t>
  </si>
  <si>
    <r>
      <rPr>
        <sz val="11"/>
        <color rgb="FF000000"/>
        <rFont val="宋体"/>
        <charset val="134"/>
      </rPr>
      <t>贾铁军</t>
    </r>
    <r>
      <rPr>
        <sz val="11"/>
        <color rgb="FF000000"/>
        <rFont val="宋体"/>
        <charset val="0"/>
      </rPr>
      <t xml:space="preserve"> </t>
    </r>
    <r>
      <rPr>
        <sz val="11"/>
        <color rgb="FF000000"/>
        <rFont val="宋体"/>
        <charset val="134"/>
      </rPr>
      <t>何道敬</t>
    </r>
    <r>
      <rPr>
        <sz val="11"/>
        <color rgb="FF000000"/>
        <rFont val="宋体"/>
        <charset val="0"/>
      </rPr>
      <t xml:space="preserve"> </t>
    </r>
    <r>
      <rPr>
        <sz val="11"/>
        <color rgb="FF000000"/>
        <rFont val="宋体"/>
        <charset val="134"/>
      </rPr>
      <t>罗宜元</t>
    </r>
  </si>
  <si>
    <t>多媒体课件、教学大纲及教案</t>
  </si>
  <si>
    <t>本书特色：
★十三五国家重点出版物出版规划项目
★上海市普通高等院校教材奖，上海市普通高校精品课程特色教材，上海市高校优质在线课程建设项目。
★吸收了国内外大量的新知识、新技术、新方法和国际通用准则。 
★坚持“实用、特色、规范”原则，突出实用及素质能力培养，便于启发式教学、案例交互式教学和同步实验教学。
★提供课程的微课视频、多媒体课件、教学大纲和计划、电子教案、习题集、同步实验及复习、试题库、拓展与深造等教学资源。</t>
  </si>
  <si>
    <t>978-7-111-73305-8</t>
  </si>
  <si>
    <t>http://www.cmpedu.com/books/book/5607117.htm</t>
  </si>
  <si>
    <t>网络安全管理及实用技术</t>
  </si>
  <si>
    <t>63421</t>
  </si>
  <si>
    <t>贾铁军 陈伟 刘虹</t>
  </si>
  <si>
    <t>978-7-111-63421-8</t>
  </si>
  <si>
    <t>http://www.cmpedu.com/books/book/5600778.htm</t>
  </si>
  <si>
    <t>网络基础与信息安全</t>
  </si>
  <si>
    <t>43444</t>
  </si>
  <si>
    <t>钱宗峰</t>
  </si>
  <si>
    <t>978-7-111-43444-3</t>
  </si>
  <si>
    <t>http://www.cmpedu.com/books/book/5603145.htm</t>
  </si>
  <si>
    <t>57309</t>
  </si>
  <si>
    <t>蔡晶晶 李炜</t>
  </si>
  <si>
    <t>本书特色：
★本书是第一本从技术视角介绍网络空间安全的教材。
★涵盖网络空间安全领域涉及的关键技术，如大数据安全、web安全等，与学生未来的工作息息相关。
★篇幅适中，适合一学期的授课。
★教辅资源丰富，作者方可配合提供更多教辅资源。</t>
  </si>
  <si>
    <t>978-7-111-57309-8</t>
  </si>
  <si>
    <t>http://www.cmpedu.com/books/book/2064229.htm</t>
  </si>
  <si>
    <t>76753</t>
  </si>
  <si>
    <t>Windows网络编程实践</t>
  </si>
  <si>
    <t>刘琰</t>
  </si>
  <si>
    <t>978-7-111-76753-4</t>
  </si>
  <si>
    <t>http://www.cmpedu.com/books/book/5609456.htm</t>
  </si>
  <si>
    <t>74051</t>
  </si>
  <si>
    <t>Windows网络编程（第2版）</t>
  </si>
  <si>
    <t>刘琰 王清贤</t>
  </si>
  <si>
    <t>978-7-111-74051-3</t>
  </si>
  <si>
    <t>http://www.cmpedu.com/books/book/5608712.htm</t>
  </si>
  <si>
    <t>79724</t>
  </si>
  <si>
    <t>多媒体信息安全</t>
  </si>
  <si>
    <t>秦川  姚恒  杨晖</t>
  </si>
  <si>
    <t>课件、二维码、教学大纲、习题答案等</t>
  </si>
  <si>
    <t>978-7-111-79724-1</t>
  </si>
  <si>
    <t>http://www.cmpedu.com/books/book/5610525.htm</t>
  </si>
  <si>
    <t>信息安全数学基础（第2版）</t>
  </si>
  <si>
    <t>71994</t>
  </si>
  <si>
    <t>贾春福 李瑞琪 袁科</t>
  </si>
  <si>
    <t>978-7-111-71994-6</t>
  </si>
  <si>
    <t>http://www.cmpedu.com/books/book/5606464.htm</t>
  </si>
  <si>
    <t>信息安全英语教程</t>
  </si>
  <si>
    <t>60591</t>
  </si>
  <si>
    <t>张强华</t>
  </si>
  <si>
    <t>978-7-111-60591-1</t>
  </si>
  <si>
    <t>http://www.cmpedu.com/books/book/5521694.htm</t>
  </si>
  <si>
    <t>信息安全导论（第2版）</t>
  </si>
  <si>
    <t>75961</t>
  </si>
  <si>
    <t>赵斌 何泾沙 王梁 王玉锋</t>
  </si>
  <si>
    <t>978-7-111-75961-4</t>
  </si>
  <si>
    <t>http://www.cmpedu.com/books/book/5608538.htm</t>
  </si>
  <si>
    <t>73449</t>
  </si>
  <si>
    <t>信息安全概论（第3版）</t>
  </si>
  <si>
    <t>本书特色：
★以教育部高等学校信息安全类专业教学指导委员会所列知识点为基础。
★每一章均专门介绍相关的典型方法、技术、软件或工具，附有一定数量的以考题形式为主的习题。
★举例介绍具体攻防技术，例如8种黑客攻击行为、6种代表性计算机病毒、11种配置操作系统方法等。
★配有电子课件、教案、习题答案、试卷及答案。</t>
  </si>
  <si>
    <t>978-7-111-73449-9</t>
  </si>
  <si>
    <t>http://www.cmpedu.com/books/book/5607281.htm</t>
  </si>
  <si>
    <t>信息安全案例教程：技术与应用（第2版）</t>
  </si>
  <si>
    <t>67161</t>
  </si>
  <si>
    <t>电子课件、教学视频、电子教案、习题答案</t>
  </si>
  <si>
    <t>本书特色：
★“十三五”国家重点出版物出版规划项目
★“十三五”江苏省高等学校重点教材
★微课视频、新形态教材、在线开放课程资源，配套资源丰富。</t>
  </si>
  <si>
    <t>978-7-111-67161-9</t>
  </si>
  <si>
    <t>http://www.cmpedu.com/books/book/5604087.htm</t>
  </si>
  <si>
    <t>信息安全技术与实践</t>
  </si>
  <si>
    <t>63133</t>
  </si>
  <si>
    <t>李春艳 王欣</t>
  </si>
  <si>
    <t>978-7-111-63133-0</t>
  </si>
  <si>
    <t>http://www.cmpedu.com/books/book/5600569.htm</t>
  </si>
  <si>
    <t>信息安全与密码学教程</t>
  </si>
  <si>
    <t>70339</t>
  </si>
  <si>
    <t>卫宏儒</t>
  </si>
  <si>
    <t>978-7-111-70339-6</t>
  </si>
  <si>
    <t>http://www.cmpedu.com/books/book/5605667.htm</t>
  </si>
  <si>
    <t>网络信息系统安全管理</t>
  </si>
  <si>
    <t>68384</t>
  </si>
  <si>
    <t>李建华 陈秀真</t>
  </si>
  <si>
    <t>978-7-111-68384-1</t>
  </si>
  <si>
    <t>http://www.cmpedu.com/books/book/5604538.htm</t>
  </si>
  <si>
    <t>信息内容安全管理及应用</t>
  </si>
  <si>
    <t>68104</t>
  </si>
  <si>
    <t>李建华 林祥 马颖华</t>
  </si>
  <si>
    <t>978-7-111-68104-5</t>
  </si>
  <si>
    <t>http://www.cmpedu.com/books/book/5604468.htm</t>
  </si>
  <si>
    <t>信息系统安全检测与风险评估</t>
  </si>
  <si>
    <t>67201</t>
  </si>
  <si>
    <t>李建华 陈秀真 主编</t>
  </si>
  <si>
    <t>978-7-111-67201-2</t>
  </si>
  <si>
    <t>http://www.cmpedu.com/books/book/5604232.htm</t>
  </si>
  <si>
    <t>计算机网络安全教程（第4版）</t>
  </si>
  <si>
    <t>74279</t>
  </si>
  <si>
    <t>梁亚声 汪永益 刘京菊 汪生 王永杰</t>
  </si>
  <si>
    <t>978-7-111-74279-1</t>
  </si>
  <si>
    <t>http://www.cmpedu.com/books/book/5607404.htm</t>
  </si>
  <si>
    <t>计算机网络安全</t>
  </si>
  <si>
    <t>64989</t>
  </si>
  <si>
    <t>978-7-111-64989-2</t>
  </si>
  <si>
    <t>http://www.cmpedu.com/books/book/5601919.htm</t>
  </si>
  <si>
    <t>本科教材&gt;工学门类&gt;计算机类&gt;物联网工程</t>
  </si>
  <si>
    <t>74509</t>
  </si>
  <si>
    <t>物联网概论（第3版）</t>
  </si>
  <si>
    <t>韩毅刚 肖纯贤</t>
  </si>
  <si>
    <t>电子课件、微课视频、大纲、习题答案、试卷和评分标准</t>
  </si>
  <si>
    <t>978-7-111-74509-9</t>
  </si>
  <si>
    <t>http://www.cmpedu.com/books/book/5607718.htm</t>
  </si>
  <si>
    <t>智能物联网导论</t>
  </si>
  <si>
    <t>71217</t>
  </si>
  <si>
    <t>吴功宜 吴英</t>
  </si>
  <si>
    <t>978-7-111-71217-6</t>
  </si>
  <si>
    <t>http://www.cmpedu.com/books/book/5605884.htm</t>
  </si>
  <si>
    <t>72511</t>
  </si>
  <si>
    <t>郭斌 刘思聪 王柱 等著</t>
  </si>
  <si>
    <t>978-7-111-72511-4</t>
  </si>
  <si>
    <t>http://www.cmpedu.com/books/book/5606556.htm</t>
  </si>
  <si>
    <t>物联网导论</t>
  </si>
  <si>
    <t>45196</t>
  </si>
  <si>
    <t>薛燕红</t>
  </si>
  <si>
    <t>978-7-111-45196-9</t>
  </si>
  <si>
    <t>http://www.cmpedu.com/books/book/2026804.htm</t>
  </si>
  <si>
    <t>农业物联网RFID技术</t>
  </si>
  <si>
    <t>71875</t>
  </si>
  <si>
    <r>
      <rPr>
        <sz val="11"/>
        <color rgb="FF000000"/>
        <rFont val="宋体"/>
        <charset val="134"/>
      </rPr>
      <t>张国锋</t>
    </r>
    <r>
      <rPr>
        <sz val="11"/>
        <color rgb="FF000000"/>
        <rFont val="宋体"/>
        <charset val="0"/>
      </rPr>
      <t xml:space="preserve"> </t>
    </r>
    <r>
      <rPr>
        <sz val="11"/>
        <color rgb="FF000000"/>
        <rFont val="宋体"/>
        <charset val="134"/>
      </rPr>
      <t>等</t>
    </r>
  </si>
  <si>
    <t>978-7-111-71875-8</t>
  </si>
  <si>
    <t>http://www.cmpedu.com/books/book/5606252.htm</t>
  </si>
  <si>
    <t>物联网信息安全（第2版）</t>
  </si>
  <si>
    <t>68061</t>
  </si>
  <si>
    <t>桂小林</t>
  </si>
  <si>
    <t>978-7-111-68061-1</t>
  </si>
  <si>
    <t>http://www.cmpedu.com/books/book/5604422.htm</t>
  </si>
  <si>
    <t>物联网安全--理论与技术</t>
  </si>
  <si>
    <t>55679</t>
  </si>
  <si>
    <t>978-7-111-55679-4</t>
  </si>
  <si>
    <t>http://www.cmpedu.com/books/book/2062421.htm</t>
  </si>
  <si>
    <t>79276</t>
  </si>
  <si>
    <t>OpenHarmony物联网开发应用教程</t>
  </si>
  <si>
    <t>韩雨  王保华</t>
  </si>
  <si>
    <t>电子课件、源代码文件、实验手册、讲解视频、教学大纲及习题库</t>
  </si>
  <si>
    <t>978-7-111-79276-5</t>
  </si>
  <si>
    <t>http://www.cmpedu.com/books/book/5610222.htm</t>
  </si>
  <si>
    <t>AIoT应用开发与实践</t>
  </si>
  <si>
    <t>74520</t>
  </si>
  <si>
    <t>张金 宫晓利 李浩然</t>
  </si>
  <si>
    <t>978-7-111-74520-4</t>
  </si>
  <si>
    <t>http://www.cmpedu.com/books/book/5608439.htm</t>
  </si>
  <si>
    <t>ZigBee技术原理与实战</t>
  </si>
  <si>
    <t>48096</t>
  </si>
  <si>
    <t>杜军朝 刘惠 刘传益 马海潮</t>
  </si>
  <si>
    <t>978-7-111-48096-9</t>
  </si>
  <si>
    <t>http://www.cmpedu.com/books/book/2045180.htm</t>
  </si>
  <si>
    <t>物联网技术概论（第3版）</t>
  </si>
  <si>
    <t>69224</t>
  </si>
  <si>
    <t>刘驰</t>
  </si>
  <si>
    <t>本书特色：
★紧跟技术发展步伐，探讨边缘智能中的前沿技
★添加了两个新的物联网应用——工业互联网和无人机边缘智能。可以提升对与物联网、边缘智能交叉学科的认识和理解，掌握利用边缘智能思想解决实际工程问题的思路和方法。
★配套资源：电子课件、教学大纲、教学重难点、习题及答案。</t>
  </si>
  <si>
    <t>978-7-111-69224-9</t>
  </si>
  <si>
    <t>http://www.cmpedu.com/books/book/5605020.htm</t>
  </si>
  <si>
    <t>物联网工程概论</t>
  </si>
  <si>
    <t>33805</t>
  </si>
  <si>
    <t>王志良</t>
  </si>
  <si>
    <t>978-7-111-33805-5</t>
  </si>
  <si>
    <t>http://www.cmpedu.com/books/book/168964.htm</t>
  </si>
  <si>
    <t>76440</t>
  </si>
  <si>
    <t>物联网工程导论（第3版）</t>
  </si>
  <si>
    <t>本书特色：
★“十二五”普通高等教育本科国家级规划教材；
★“十二五”国家重点图书；
★每章都设置了贴近技术发展与读者生活的思考题来激发读者的兴趣与学习的主动性；
★物联网导论课程知名度最高的教材之一，被几十所高校采用为教材；
★教辅资源丰富。</t>
  </si>
  <si>
    <t>978-7-111-76440-3</t>
  </si>
  <si>
    <t>http://www.cmpedu.com/books/book/5608841.htm</t>
  </si>
  <si>
    <t>物联网接入技术与应用</t>
  </si>
  <si>
    <t>72800</t>
  </si>
  <si>
    <t>吴功宜 吴英 编著</t>
  </si>
  <si>
    <t>978-7-111-72800-9</t>
  </si>
  <si>
    <t>http://www.cmpedu.com/books/book/5606751.htm</t>
  </si>
  <si>
    <t>物联网通信技术</t>
  </si>
  <si>
    <t>52805</t>
  </si>
  <si>
    <t>黄传河</t>
  </si>
  <si>
    <t>978-7-111-52805-0</t>
  </si>
  <si>
    <t>http://www.cmpedu.com/books/book/2052750.htm</t>
  </si>
  <si>
    <t>78033</t>
  </si>
  <si>
    <t>物联网工程设计与实施（第2版）</t>
  </si>
  <si>
    <t>黄传河 涂航 伍春香 李明</t>
  </si>
  <si>
    <t>978-7-111-78033-5</t>
  </si>
  <si>
    <t>http://www.cmpedu.com/books/book/5609450.htm</t>
  </si>
  <si>
    <t>78084</t>
  </si>
  <si>
    <t>物联网技术及应用</t>
  </si>
  <si>
    <t>王强</t>
  </si>
  <si>
    <t>978-7-111-78084-7</t>
  </si>
  <si>
    <t>http://www.cmpedu.com/books/book/5609402.htm</t>
  </si>
  <si>
    <r>
      <rPr>
        <sz val="11"/>
        <color rgb="FF000000"/>
        <rFont val="宋体"/>
        <charset val="134"/>
      </rPr>
      <t>物联网技术及应用</t>
    </r>
    <r>
      <rPr>
        <sz val="11"/>
        <color theme="1"/>
        <rFont val="宋体"/>
        <charset val="134"/>
      </rPr>
      <t>（第2版）</t>
    </r>
  </si>
  <si>
    <t>65958</t>
  </si>
  <si>
    <t>徐颖秦 熊伟丽</t>
  </si>
  <si>
    <t>978-7-111-65958-7</t>
  </si>
  <si>
    <t>http://www.cmpedu.com/books/book/5602475.htm</t>
  </si>
  <si>
    <t>73468</t>
  </si>
  <si>
    <t>物联网技术与应用（第3版）</t>
  </si>
  <si>
    <t>武奇生 姚博彬 高荣 许唐雯</t>
  </si>
  <si>
    <t>978-7-111-73468-0</t>
  </si>
  <si>
    <t>http://www.cmpedu.com/books/book/5606971.htm</t>
  </si>
  <si>
    <t>物联网技术与应用（第2版）</t>
  </si>
  <si>
    <t>59949</t>
  </si>
  <si>
    <t>978-7-111-59949-4</t>
  </si>
  <si>
    <t>http://www.cmpedu.com/books/book/2066845.htm</t>
  </si>
  <si>
    <t>73376</t>
  </si>
  <si>
    <t>物联网控制技术</t>
  </si>
  <si>
    <t>彭力</t>
  </si>
  <si>
    <t>电子课件和MATLAB控制系统实验</t>
  </si>
  <si>
    <t>978-7-111-73376-8</t>
  </si>
  <si>
    <t>http://www.cmpedu.com/books/book/5607342.htm</t>
  </si>
  <si>
    <t>物联网系统开发</t>
  </si>
  <si>
    <t>71768</t>
  </si>
  <si>
    <t>蔡延光</t>
  </si>
  <si>
    <t>978-7-111-71768-3</t>
  </si>
  <si>
    <t>http://www.cmpedu.com/books/book/5606375.htm</t>
  </si>
  <si>
    <t>传感网原理与技术</t>
  </si>
  <si>
    <t>45968</t>
  </si>
  <si>
    <t>李士宁</t>
  </si>
  <si>
    <t>978-7-111-45968-2</t>
  </si>
  <si>
    <t>http://www.cmpedu.com/books/book/2029081.htm</t>
  </si>
  <si>
    <t>物联网专业英语</t>
  </si>
  <si>
    <t>49300</t>
  </si>
  <si>
    <t>978-7-111-49300-6</t>
  </si>
  <si>
    <t>http://www.cmpedu.com/books/book/2042920.htm</t>
  </si>
  <si>
    <t>边缘计算：原理、技术与实践</t>
  </si>
  <si>
    <t>69089</t>
  </si>
  <si>
    <t>赵志为 闵革勇</t>
  </si>
  <si>
    <t>978-7-111-69089-4</t>
  </si>
  <si>
    <t>http://www.cmpedu.com/books/book/5604974.htm</t>
  </si>
  <si>
    <t>边缘计算技术与应用</t>
  </si>
  <si>
    <t>70955</t>
  </si>
  <si>
    <t>978-7-111-70955-8</t>
  </si>
  <si>
    <t>http://www.cmpedu.com/books/book/5605768.htm</t>
  </si>
  <si>
    <t>本科教材&gt;工学门类&gt;计算机类&gt;计算机硬件</t>
  </si>
  <si>
    <t>75191</t>
  </si>
  <si>
    <t>CPU设计实战：LoongArch版</t>
  </si>
  <si>
    <t>汪文祥 邢金璋</t>
  </si>
  <si>
    <t>978-7-111-75191-5</t>
  </si>
  <si>
    <t>http://www.cmpedu.com/books/book/5608231.htm</t>
  </si>
  <si>
    <t>数字逻辑与计算机组成</t>
  </si>
  <si>
    <t>66555</t>
  </si>
  <si>
    <t>袁春风 武港山 吴海军 余子濠</t>
  </si>
  <si>
    <t>本书特色：
★南京大学袁春风教授领衔编著。
★计算机系统能力培养教改项目。
★特别有利于将数字逻辑电路和计算机组成相关的知识融会贯通
★采用了RISC-V指令集体系结构作为模型机，从而更加有利于深刻理解计算机系统的硬件设计与实现原理。</t>
  </si>
  <si>
    <t>978-7-111-66555-7</t>
  </si>
  <si>
    <t>http://www.cmpedu.com/books/book/5603415.htm</t>
  </si>
  <si>
    <t>数字逻辑与计算机组成习题解答与实验教程</t>
  </si>
  <si>
    <t>61592</t>
  </si>
  <si>
    <t>袁春风 吴海军 武港山 余子濠 编著</t>
  </si>
  <si>
    <t>978-7-111-61592-7</t>
  </si>
  <si>
    <t>http://www.cmpedu.com/books/book/5605413.htm</t>
  </si>
  <si>
    <t>计算机体系结构基础（第3版）</t>
  </si>
  <si>
    <t>69162</t>
  </si>
  <si>
    <t>胡伟武</t>
  </si>
  <si>
    <t>978-7-111-69162-4</t>
  </si>
  <si>
    <t>http://www.cmpedu.com/books/book/5605063.htm</t>
  </si>
  <si>
    <t>数字设计和计算机体系结构（原书第2版）</t>
  </si>
  <si>
    <t>53451</t>
  </si>
  <si>
    <t>[美]戴维;莫尼;哈里斯</t>
  </si>
  <si>
    <t>978-7-111-53451-8</t>
  </si>
  <si>
    <t>http://www.cmpedu.com/books/book/2054154.htm</t>
  </si>
  <si>
    <t>79305</t>
  </si>
  <si>
    <t>汇编语言程序设计</t>
  </si>
  <si>
    <t>978-7-111-79305-2</t>
  </si>
  <si>
    <t>http://www.cmpedu.com/books/book/5609961.htm</t>
  </si>
  <si>
    <t>汇编语言：基于x86处理器（原书第8版）</t>
  </si>
  <si>
    <t>69043</t>
  </si>
  <si>
    <t>[美]基普·R.欧文(Kip R.Irvine)</t>
  </si>
  <si>
    <t>978-7-111-69043-6</t>
  </si>
  <si>
    <t>http://www.cmpedu.com/books/book/5605577.htm</t>
  </si>
  <si>
    <t>汇编语言（第2版）</t>
  </si>
  <si>
    <t>44450</t>
  </si>
  <si>
    <t>郑晓薇</t>
  </si>
  <si>
    <t>978-7-111-44450-3</t>
  </si>
  <si>
    <t>http://www.cmpedu.com/books/book/2025675.htm</t>
  </si>
  <si>
    <t>汇编语言与接口技术（第2版）</t>
  </si>
  <si>
    <t>40461</t>
  </si>
  <si>
    <t>叶继华</t>
  </si>
  <si>
    <t>结合MASM 5.1、MASM 6.11和ADS三种形式</t>
  </si>
  <si>
    <t>978-7-111-40461-3</t>
  </si>
  <si>
    <t>http://www.cmpedu.com/books/book/2065831.htm</t>
  </si>
  <si>
    <t>汇编语言与计算机系统组成（第2版）</t>
  </si>
  <si>
    <t>67432</t>
  </si>
  <si>
    <t>李心广 张晶 潘智刚 罗海涛 编著</t>
  </si>
  <si>
    <t>978-7-111-67432-0</t>
  </si>
  <si>
    <t>http://www.cmpedu.com/books/book/5604402.htm</t>
  </si>
  <si>
    <t>计算机组成与体系结构（原书第4版）</t>
  </si>
  <si>
    <t>61636</t>
  </si>
  <si>
    <t>[美]琳达·纳尔(Linda Null) 等</t>
  </si>
  <si>
    <t>978-7-111-61636-8</t>
  </si>
  <si>
    <t>http://www.cmpedu.com/books/book/5585375.htm</t>
  </si>
  <si>
    <t>计算机组成与设计：硬件/软件接口（原书第5版·ARM版）</t>
  </si>
  <si>
    <t>60894</t>
  </si>
  <si>
    <t>[美]大卫·A. 帕特森（David A. Patterson）等</t>
  </si>
  <si>
    <t>978-7-111-60894-3</t>
  </si>
  <si>
    <t>http://www.cmpedu.com/books/book/5525795.htm</t>
  </si>
  <si>
    <t>计算机组成基础（第2版）</t>
  </si>
  <si>
    <t>53347</t>
  </si>
  <si>
    <t>孙德文</t>
  </si>
  <si>
    <t>978-7-111-53347-4</t>
  </si>
  <si>
    <t>http://www.cmpedu.com/books/book/2053033.htm</t>
  </si>
  <si>
    <t>80401</t>
  </si>
  <si>
    <t>计算机组成原理（第2版）</t>
  </si>
  <si>
    <t>杨泽雪</t>
  </si>
  <si>
    <t>978-7-111-80401-7</t>
  </si>
  <si>
    <t>http://www.cmpedu.com/books/book/5610692.htm</t>
  </si>
  <si>
    <t>80614</t>
  </si>
  <si>
    <t>杨洁</t>
  </si>
  <si>
    <t>电子课件、实验指导书与在线题库</t>
  </si>
  <si>
    <t>978-7-111-80614-1</t>
  </si>
  <si>
    <t>http://www.cmpedu.com/books/book/5610727.htm</t>
  </si>
  <si>
    <t>78403</t>
  </si>
  <si>
    <t>计算机组装、维护与维修教程（第3版）</t>
  </si>
  <si>
    <t>刘瑞新 吴丰 雷鸣</t>
  </si>
  <si>
    <t>电子课件、教案、教学大纲、习题库、习题答案</t>
  </si>
  <si>
    <t>978-7-111-78403-6</t>
  </si>
  <si>
    <t>http://www.cmpedu.com/books/book/5609657.htm</t>
  </si>
  <si>
    <t>75831</t>
  </si>
  <si>
    <t>32位汇编语言程序设计（第3版）</t>
  </si>
  <si>
    <t>钱晓捷</t>
  </si>
  <si>
    <t>978-7-111-75831-0</t>
  </si>
  <si>
    <t>http://www.cmpedu.com/books/book/5608451.htm</t>
  </si>
  <si>
    <t>16/32位微机原理、汇编语言及接口技术教程 修订版</t>
  </si>
  <si>
    <t>57645</t>
  </si>
  <si>
    <t>本书特色：
★第2版热销多年，此版在前2版基础上精心修订而成；
★适合计算机及非机专业的微机原理，汇编，接口技术，硬件技术等课程使用；
★作者钱晓捷老师专门开辟了“大学微机技术系列课程教学辅助网站”（http://www2.zzu.edu.cn/qwfw）提供完备的教学辅导资料。</t>
  </si>
  <si>
    <t>978-7-111-57645-7</t>
  </si>
  <si>
    <t>http://www.cmpedu.com/books/book/2064182.htm</t>
  </si>
  <si>
    <t>80×86/Pentium微机原理及接口技术（第3版）</t>
  </si>
  <si>
    <t>49627</t>
  </si>
  <si>
    <t>余春暄</t>
  </si>
  <si>
    <t>978-7-111-49627-4</t>
  </si>
  <si>
    <t>http://www.cmpedu.com/books/book/2044868.htm</t>
  </si>
  <si>
    <t>80×86微机原理及接口技术--习题解答与实验指导（第2版）</t>
  </si>
  <si>
    <t>58112</t>
  </si>
  <si>
    <t>978-7-111-58112-3</t>
  </si>
  <si>
    <t>http://www.cmpedu.com/books/book/2065381.htm</t>
  </si>
  <si>
    <t>微机原理与单片微机系统及应用——基于 Proteus仿真</t>
  </si>
  <si>
    <t>63575</t>
  </si>
  <si>
    <t>谢维成 杨加国</t>
  </si>
  <si>
    <t>978-7-111-63575-8</t>
  </si>
  <si>
    <t>http://www.cmpedu.com/books/book/5601061.htm</t>
  </si>
  <si>
    <t>微机原理及接口技术</t>
  </si>
  <si>
    <t>64457</t>
  </si>
  <si>
    <t>王林</t>
  </si>
  <si>
    <t>978-7-111-64457-6</t>
  </si>
  <si>
    <t>http://www.cmpedu.com/books/book/5601726.htm</t>
  </si>
  <si>
    <t>微机原理与接口技术</t>
  </si>
  <si>
    <t>64390</t>
  </si>
  <si>
    <t>包宋建</t>
  </si>
  <si>
    <t>电子课件、仿真图、源程序</t>
  </si>
  <si>
    <t>978-7-111-64390-6</t>
  </si>
  <si>
    <t>http://www.cmpedu.com/books/book/5601763.htm</t>
  </si>
  <si>
    <t>微机原理与接口技术（第2版）</t>
  </si>
  <si>
    <t>48888</t>
  </si>
  <si>
    <t>吉海彦</t>
  </si>
  <si>
    <t>978-7-111-48888-0</t>
  </si>
  <si>
    <t>http://www.cmpedu.com/books/book/2043122.htm</t>
  </si>
  <si>
    <t>41342</t>
  </si>
  <si>
    <t>胡 蔷</t>
  </si>
  <si>
    <t>978-7-111-41342-4</t>
  </si>
  <si>
    <t>http://www.cmpedu.com/books/book/2019663.htm</t>
  </si>
  <si>
    <t>微机原理与接口技术--基于IA-32处理器和32位汇编语言（第5版）</t>
  </si>
  <si>
    <t>47206</t>
  </si>
  <si>
    <t>978-7-111-47206-3</t>
  </si>
  <si>
    <t>http://www.cmpedu.com/books/book/2032145.htm</t>
  </si>
  <si>
    <t>微机原理及应用（第3版）</t>
  </si>
  <si>
    <t>52272</t>
  </si>
  <si>
    <t>胡钢</t>
  </si>
  <si>
    <t>978-7-111-52272-0</t>
  </si>
  <si>
    <t>http://www.cmpedu.com/books/book/2051944.htm</t>
  </si>
  <si>
    <t>微机原理及应用</t>
  </si>
  <si>
    <t>52436</t>
  </si>
  <si>
    <t>王惠中 王强 李建海</t>
  </si>
  <si>
    <t>978-7-111-52436-6</t>
  </si>
  <si>
    <t>http://www.cmpedu.com/books/book/2054165.htm</t>
  </si>
  <si>
    <t>66657</t>
  </si>
  <si>
    <t>吴宁 闫相国 编著</t>
  </si>
  <si>
    <t>慕课、学堂在线</t>
  </si>
  <si>
    <t>978-7-111-66657-8</t>
  </si>
  <si>
    <t>http://www.cmpedu.com/books/book/5603607.htm</t>
  </si>
  <si>
    <t>微机原理、汇编语言与接口技术</t>
  </si>
  <si>
    <t>40228</t>
  </si>
  <si>
    <t>韩晓茹</t>
  </si>
  <si>
    <t>978-7-111-40228-2</t>
  </si>
  <si>
    <t>http://www.cmpedu.com/books/book/2064746.htm</t>
  </si>
  <si>
    <t>微型计算机控制技术（第2版）</t>
  </si>
  <si>
    <t>64603</t>
  </si>
  <si>
    <t>高国琴 等编著</t>
  </si>
  <si>
    <t>978-7-111-64603-7</t>
  </si>
  <si>
    <t>http://www.cmpedu.com/books/book/5602008.htm</t>
  </si>
  <si>
    <r>
      <rPr>
        <sz val="11"/>
        <color rgb="FF000000"/>
        <rFont val="宋体"/>
        <charset val="134"/>
      </rPr>
      <t>微型计算机原理及接口技术（第</t>
    </r>
    <r>
      <rPr>
        <sz val="11"/>
        <color rgb="FF000000"/>
        <rFont val="宋体"/>
        <charset val="0"/>
      </rPr>
      <t>2</t>
    </r>
    <r>
      <rPr>
        <sz val="11"/>
        <color rgb="FF000000"/>
        <rFont val="宋体"/>
        <charset val="134"/>
      </rPr>
      <t>版）</t>
    </r>
  </si>
  <si>
    <t>71981</t>
  </si>
  <si>
    <t>黄勤</t>
  </si>
  <si>
    <t>978-7-111-71981-6</t>
  </si>
  <si>
    <t>http://www.cmpedu.com/books/book/5606397.htm</t>
  </si>
  <si>
    <t>微型计算机原理及应用技术（第3版）</t>
  </si>
  <si>
    <t>48266</t>
  </si>
  <si>
    <t>朱金钧</t>
  </si>
  <si>
    <t>978-7-111-48266-6</t>
  </si>
  <si>
    <t>http://www.cmpedu.com/books/book/2063837.htm</t>
  </si>
  <si>
    <t>微型计算机原理及应用</t>
  </si>
  <si>
    <t>55987</t>
  </si>
  <si>
    <t>陈光军</t>
  </si>
  <si>
    <t>978-7-111-55987-0</t>
  </si>
  <si>
    <t>http://www.cmpedu.com/books/book/2063081.htm</t>
  </si>
  <si>
    <t>微型计算机原理与接口技术（第3版）</t>
  </si>
  <si>
    <t>54454</t>
  </si>
  <si>
    <t>张荣标</t>
  </si>
  <si>
    <t>978-7-111-54454-8</t>
  </si>
  <si>
    <t>http://www.cmpedu.com/books/book/2054285.htm</t>
  </si>
  <si>
    <t>微型计算机原理及其接口技术</t>
  </si>
  <si>
    <t>59484</t>
  </si>
  <si>
    <t>李蓓</t>
  </si>
  <si>
    <t>978-7-111-59484-0</t>
  </si>
  <si>
    <t>http://www.cmpedu.com/books/book/2067105.htm</t>
  </si>
  <si>
    <t>34059</t>
  </si>
  <si>
    <t>许立梓</t>
  </si>
  <si>
    <t>978-7-111-34059-1</t>
  </si>
  <si>
    <t>http://www.cmpedu.com/books/book/2066882.htm</t>
  </si>
  <si>
    <t>本科教材&gt;工学门类&gt;计算机类&gt;计算机图形学</t>
  </si>
  <si>
    <t>视觉计算基础：计算机视觉、图形学和图像处理的核心概念</t>
  </si>
  <si>
    <t>62286</t>
  </si>
  <si>
    <t>[美] 阿娣提·玛珠德（Aditi Majumder）等</t>
  </si>
  <si>
    <t>978-7-111-62286-4</t>
  </si>
  <si>
    <t>http://www.cmpedu.com/books/book/5600180.htm</t>
  </si>
  <si>
    <t>计算机视觉中的多视图几何（原书第2版）</t>
  </si>
  <si>
    <t>63288</t>
  </si>
  <si>
    <t>[澳]理查德·哈特利 (英）安德鲁·西塞曼|译者:韦穗 章权兵</t>
  </si>
  <si>
    <t>978-7-111-63288-7</t>
  </si>
  <si>
    <t>http://www.cmpedu.com/books/book/5601120.htm</t>
  </si>
  <si>
    <t>78209</t>
  </si>
  <si>
    <t>计算机图形学</t>
  </si>
  <si>
    <t>刘世光</t>
  </si>
  <si>
    <t>978-7-111-78209-4</t>
  </si>
  <si>
    <t>http://www.cmpedu.com/books/book/5609451.htm</t>
  </si>
  <si>
    <t>80314</t>
  </si>
  <si>
    <t>计算机图形学 （第2版）</t>
  </si>
  <si>
    <t>陆玲  等</t>
  </si>
  <si>
    <t>978-7-111-80314-0</t>
  </si>
  <si>
    <t>http://www.cmpedu.com/books/book/5610564.htm</t>
  </si>
  <si>
    <t>计算机图形学（第3版）</t>
  </si>
  <si>
    <t>58868</t>
  </si>
  <si>
    <t>郭晓新 徐长青 杨瀛涛</t>
  </si>
  <si>
    <t>978-7-111-58868-9</t>
  </si>
  <si>
    <t>http://www.cmpedu.com/books/book/2066141.htm</t>
  </si>
  <si>
    <t>计算机图形学基础（第2版）</t>
  </si>
  <si>
    <t>43891</t>
  </si>
  <si>
    <t>杜晓增</t>
  </si>
  <si>
    <t>978-7-111-43891-5</t>
  </si>
  <si>
    <t>http://www.cmpedu.com/books/book/2022796.htm</t>
  </si>
  <si>
    <t>计算机图形学及其实践教程</t>
  </si>
  <si>
    <t>50384</t>
  </si>
  <si>
    <t>黄静</t>
  </si>
  <si>
    <t>978-7-111-50384-2</t>
  </si>
  <si>
    <t>http://www.cmpedu.com/books/book/2047604.htm</t>
  </si>
  <si>
    <t>本科教材&gt;工学门类&gt;计算机类&gt;软件工程</t>
  </si>
  <si>
    <t>Flutter移动应用开发</t>
  </si>
  <si>
    <t>72497</t>
  </si>
  <si>
    <t>夏辉 杨伟吉 张书峰</t>
  </si>
  <si>
    <t>978-7-111-72497-1</t>
  </si>
  <si>
    <t>http://www.cmpedu.com/books/book/5606605.htm</t>
  </si>
  <si>
    <t>77442</t>
  </si>
  <si>
    <t>Android移动应用开发</t>
  </si>
  <si>
    <t>汪杭军 张广群</t>
  </si>
  <si>
    <t>电子课件、微课视频、教学大纲、源代码、题库</t>
  </si>
  <si>
    <t>978-7-111-77442-6</t>
  </si>
  <si>
    <t>http://www.cmpedu.com/books/book/5609104.htm</t>
  </si>
  <si>
    <t>Android移动应用开发技术与实践</t>
  </si>
  <si>
    <t>67315</t>
  </si>
  <si>
    <t>夏辉 杨伟吉 张瑾</t>
  </si>
  <si>
    <t>教学课件、源程序代码</t>
  </si>
  <si>
    <t>978-7-111-67315-6</t>
  </si>
  <si>
    <t>http://www.cmpedu.com/books/book/5604155.htm</t>
  </si>
  <si>
    <t>Android应用程序开发（第2版）</t>
  </si>
  <si>
    <t>58826</t>
  </si>
  <si>
    <t>汪杭军</t>
  </si>
  <si>
    <t>电子课件、知识点视频、习题答案、素材/源代码、试题库（含答案）</t>
  </si>
  <si>
    <t>浙江省普通高校“十二五”优秀教材、浙江省精品课程配套教材</t>
  </si>
  <si>
    <t>978-7-111-58826-9</t>
  </si>
  <si>
    <t>http://www.cmpedu.com/books/book/2065660.htm</t>
  </si>
  <si>
    <t>70852</t>
  </si>
  <si>
    <t>罗剑 潘雪峰</t>
  </si>
  <si>
    <t>教学视频、教学课件、案例源代码以及习题等</t>
  </si>
  <si>
    <t>978-7-111-70852-0</t>
  </si>
  <si>
    <t>http://www.cmpedu.com/books/book/5605838.htm</t>
  </si>
  <si>
    <t>76823</t>
  </si>
  <si>
    <t>Android应用程序开发</t>
  </si>
  <si>
    <t>赵峻颖 郑书朋</t>
  </si>
  <si>
    <t>978-7-111-76823-4</t>
  </si>
  <si>
    <t>http://www.cmpedu.com/books/book/5608768.htm</t>
  </si>
  <si>
    <t>UML基础、建模与应用</t>
  </si>
  <si>
    <t>71273</t>
  </si>
  <si>
    <t>曹汉华 衣杨 关春喜 等编著</t>
  </si>
  <si>
    <t>978-7-111-71273-2</t>
  </si>
  <si>
    <t>http://www.cmpedu.com/books/book/5606016.htm</t>
  </si>
  <si>
    <t>UML系统建模与分析设计</t>
  </si>
  <si>
    <t>21384</t>
  </si>
  <si>
    <t>刁成嘉</t>
  </si>
  <si>
    <t>7-111-21384-X</t>
  </si>
  <si>
    <t>http://www.cmpedu.com/books/book/62237.htm</t>
  </si>
  <si>
    <t>UML系统分析与设计</t>
  </si>
  <si>
    <t>47669</t>
  </si>
  <si>
    <t>薛均晓 李占波</t>
  </si>
  <si>
    <t>978-7-111-47669-6</t>
  </si>
  <si>
    <t>http://www.cmpedu.com/books/book/2036043.htm</t>
  </si>
  <si>
    <t>77953</t>
  </si>
  <si>
    <t>UML面向对象分析、建模与设计</t>
  </si>
  <si>
    <t>吕云翔 赵天宇</t>
  </si>
  <si>
    <t>电子课件、习题答案、教学大纲、教案、微课视频、试卷</t>
  </si>
  <si>
    <t>978-7-111-77953-7</t>
  </si>
  <si>
    <t>http://www.cmpedu.com/books/book/5609399.htm</t>
  </si>
  <si>
    <t>面向对象分析与设计（第2版）（双色版）</t>
  </si>
  <si>
    <t>74949</t>
  </si>
  <si>
    <t>麻志毅</t>
  </si>
  <si>
    <t>978-7-111-74949-3</t>
  </si>
  <si>
    <t>http://www.cmpedu.com/books/book/5607815.htm</t>
  </si>
  <si>
    <t>软件设计基础理论</t>
  </si>
  <si>
    <t>76038</t>
  </si>
  <si>
    <t>丁二玉</t>
  </si>
  <si>
    <t>978-7-111-76038-2</t>
  </si>
  <si>
    <t>http://www.cmpedu.com/books/book/5608417.htm</t>
  </si>
  <si>
    <t>嵌入式软件设计（第2版）</t>
  </si>
  <si>
    <t>70457</t>
  </si>
  <si>
    <t>康一梅 著</t>
  </si>
  <si>
    <t>978-7-111-70457-7</t>
  </si>
  <si>
    <t>http://www.cmpedu.com/books/book/5605769.htm</t>
  </si>
  <si>
    <t>嵌入式软件自动化测试</t>
  </si>
  <si>
    <t>71128</t>
  </si>
  <si>
    <t>黄松 洪宇 郑长友 朱卫星 编著</t>
  </si>
  <si>
    <t>978-7-111-71128-5</t>
  </si>
  <si>
    <t>http://www.cmpedu.com/books/book/5606057.htm</t>
  </si>
  <si>
    <t>77224</t>
  </si>
  <si>
    <t>软件系统优化</t>
  </si>
  <si>
    <t>郭健美 黄波 刘通宇 林晓东 赵鹏</t>
  </si>
  <si>
    <t>978-7-111-77224-8</t>
  </si>
  <si>
    <t>http://www.cmpedu.com/books/book/5609352.htm</t>
  </si>
  <si>
    <t>软件优化技术</t>
  </si>
  <si>
    <t>74245</t>
  </si>
  <si>
    <t>陈虎 汤德佑 黄敏</t>
  </si>
  <si>
    <t>习题、实验题</t>
  </si>
  <si>
    <t>978-7-111-74245-6</t>
  </si>
  <si>
    <t>http://www.cmpedu.com/books/book/5607562.htm</t>
  </si>
  <si>
    <t>软件工程原理与实践</t>
  </si>
  <si>
    <t>73944</t>
  </si>
  <si>
    <t>沈备军 万成城 陈昊鹏 陈雨亭</t>
  </si>
  <si>
    <t>978-7-111-73944-9</t>
  </si>
  <si>
    <t>http://www.cmpedu.com/books/book/5607266.htm</t>
  </si>
  <si>
    <t>软件开发技术基础（第4版）</t>
  </si>
  <si>
    <t>76568</t>
  </si>
  <si>
    <t>赵英良 仇国巍 卫颜俊</t>
  </si>
  <si>
    <t>电子课件、微课视频、习题答案、源代码</t>
  </si>
  <si>
    <t>978-7-111-76568-4</t>
  </si>
  <si>
    <t>http://www.cmpedu.com/books/book/5608546.htm</t>
  </si>
  <si>
    <t>软件工程：理论、技术及实践</t>
  </si>
  <si>
    <t>70999</t>
  </si>
  <si>
    <t>江颉 董天阳 王婷 编著</t>
  </si>
  <si>
    <t>978-7-111-70999-2</t>
  </si>
  <si>
    <t>http://www.cmpedu.com/books/book/5606599.htm</t>
  </si>
  <si>
    <t>79623</t>
  </si>
  <si>
    <t>软件工程：原理与实践</t>
  </si>
  <si>
    <r>
      <rPr>
        <sz val="11"/>
        <color rgb="FF000000"/>
        <rFont val="宋体"/>
        <charset val="0"/>
      </rPr>
      <t>[</t>
    </r>
    <r>
      <rPr>
        <sz val="11"/>
        <color rgb="FF000000"/>
        <rFont val="宋体"/>
        <charset val="134"/>
      </rPr>
      <t>美</t>
    </r>
    <r>
      <rPr>
        <sz val="11"/>
        <color rgb="FF000000"/>
        <rFont val="宋体"/>
        <charset val="0"/>
      </rPr>
      <t xml:space="preserve">] </t>
    </r>
    <r>
      <rPr>
        <sz val="11"/>
        <color rgb="FF000000"/>
        <rFont val="宋体"/>
        <charset val="134"/>
      </rPr>
      <t>拉维</t>
    </r>
    <r>
      <rPr>
        <sz val="11"/>
        <color rgb="FF000000"/>
        <rFont val="宋体"/>
        <charset val="0"/>
      </rPr>
      <t>·</t>
    </r>
    <r>
      <rPr>
        <sz val="11"/>
        <color rgb="FF000000"/>
        <rFont val="宋体"/>
        <charset val="134"/>
      </rPr>
      <t>塞西（</t>
    </r>
    <r>
      <rPr>
        <sz val="11"/>
        <color rgb="FF000000"/>
        <rFont val="宋体"/>
        <charset val="0"/>
      </rPr>
      <t>Ravi Sethi</t>
    </r>
    <r>
      <rPr>
        <sz val="11"/>
        <color rgb="FF000000"/>
        <rFont val="宋体"/>
        <charset val="134"/>
      </rPr>
      <t>）等</t>
    </r>
  </si>
  <si>
    <t>978-7-111-79623-7</t>
  </si>
  <si>
    <t>http://www.cmpedu.com/books/book/5610231.htm</t>
  </si>
  <si>
    <r>
      <rPr>
        <sz val="11"/>
        <color rgb="FF000000"/>
        <rFont val="宋体"/>
        <charset val="134"/>
      </rPr>
      <t>软件工程案例教程</t>
    </r>
    <r>
      <rPr>
        <sz val="11"/>
        <color rgb="FF000000"/>
        <rFont val="宋体"/>
        <charset val="0"/>
      </rPr>
      <t xml:space="preserve"> </t>
    </r>
    <r>
      <rPr>
        <sz val="11"/>
        <color rgb="FF000000"/>
        <rFont val="宋体"/>
        <charset val="134"/>
      </rPr>
      <t>：软件项目开发实践（第</t>
    </r>
    <r>
      <rPr>
        <sz val="11"/>
        <color rgb="FF000000"/>
        <rFont val="宋体"/>
        <charset val="0"/>
      </rPr>
      <t>4</t>
    </r>
    <r>
      <rPr>
        <sz val="11"/>
        <color rgb="FF000000"/>
        <rFont val="宋体"/>
        <charset val="134"/>
      </rPr>
      <t>版）</t>
    </r>
  </si>
  <si>
    <t>72266</t>
  </si>
  <si>
    <t>韩万江 姜立新</t>
  </si>
  <si>
    <t>本书特色：
★“十二五”普通高等教育本科国家级规划教材
★按照软件开发过程模型展开讲解，通过一个贯穿全书的综合案例，详细介绍了软件开发的需求分析、概要设计、详细设计、编码、产品交付以及维护等软件开发过程。
★注重实效。全面涵盖软件工程流程中开发、测试、生产和运维的实践过程，同时各章案例又有不同侧重，使得篇章结构更加清晰有效，易于阅读。
★立体教学。为教师提供教辅资源，为学生提供相关文档和代码下载，部分操作还配有视频讲解，可访问书中提供的网址或扫描二维码查看。</t>
  </si>
  <si>
    <t>978-7-111-72266-3</t>
  </si>
  <si>
    <t>http://www.cmpedu.com/books/book/5606545.htm</t>
  </si>
  <si>
    <t>软件安全技术</t>
  </si>
  <si>
    <t>60100</t>
  </si>
  <si>
    <t>陈波</t>
  </si>
  <si>
    <t>978-7-111-60100-5</t>
  </si>
  <si>
    <t>http://www.cmpedu.com/books/book/5519572.htm</t>
  </si>
  <si>
    <t>79606</t>
  </si>
  <si>
    <t>软件测试项目实战教程（微课视频版）</t>
  </si>
  <si>
    <t>吴伟强 许可</t>
  </si>
  <si>
    <t>978-7-111-79606-0</t>
  </si>
  <si>
    <t>http://www.cmpedu.com/books/book/5610221.htm</t>
  </si>
  <si>
    <t>78646</t>
  </si>
  <si>
    <t>软件测试：云服务测试方法与实践</t>
  </si>
  <si>
    <t>郑炜 吴潇雪 刘中 等</t>
  </si>
  <si>
    <t>978-7-111-78646-7</t>
  </si>
  <si>
    <t>http://www.cmpedu.com/books/book/5609707.htm</t>
  </si>
  <si>
    <t>软件测试基础（原书第2版）</t>
  </si>
  <si>
    <t>61129</t>
  </si>
  <si>
    <t>[美]Paul Ammann、Jeff Offutt</t>
  </si>
  <si>
    <t>978-7-111-61129-5</t>
  </si>
  <si>
    <t>http://www.cmpedu.com/books/book/5528814.htm</t>
  </si>
  <si>
    <t>软件测试教程（第3版）</t>
  </si>
  <si>
    <t>69478</t>
  </si>
  <si>
    <t>宫云战</t>
  </si>
  <si>
    <t>978-7-111-69478-6</t>
  </si>
  <si>
    <t>http://www.cmpedu.com/books/book/5605064.htm</t>
  </si>
  <si>
    <t>软件测试案例教程</t>
  </si>
  <si>
    <t>42474</t>
  </si>
  <si>
    <t>周元哲</t>
  </si>
  <si>
    <t>978-7-111-42474-1</t>
  </si>
  <si>
    <t>http://www.cmpedu.com/books/book/2020820.htm</t>
  </si>
  <si>
    <t>77868</t>
  </si>
  <si>
    <t>软件测试理论与实践</t>
  </si>
  <si>
    <t>曲海成 赵雪 刘腊梅 等</t>
  </si>
  <si>
    <t>教学PPT、教学大纲、习题及答案</t>
  </si>
  <si>
    <t>978-7-111-77868-4</t>
  </si>
  <si>
    <t>http://www.cmpedu.com/books/book/5609282.htm</t>
  </si>
  <si>
    <t>软件工程概论（第3版）</t>
  </si>
  <si>
    <t>64257</t>
  </si>
  <si>
    <t>郑人杰 马素霞 等</t>
  </si>
  <si>
    <t>本书特色：
★清华名师所著，多年畅销。
★通俗易懂、结合实例以及知识点涵盖全面等特点深受广大师生欢迎。
★在介绍传统的结构化方法和面向对象方法的同时，兼顾当前广为采用的流行方法，。
★重视技术性内容，使初学者掌握必要的工程知识和方法，同时也应兼顾软件工程实践中必不可少的管理知识。
★介绍软件测试时新增了自动化测试技术，讨论软件维护与管理时新增了逆向工程、重构、质量管理等。</t>
  </si>
  <si>
    <t>978-7-111-64257-2</t>
  </si>
  <si>
    <t>http://www.cmpedu.com/books/book/5601175.htm</t>
  </si>
  <si>
    <t>软件工程课程设计（第2版）</t>
  </si>
  <si>
    <t>54876</t>
  </si>
  <si>
    <t>刘振安 李龙澍 郑诚</t>
  </si>
  <si>
    <t>978-7-111-54876-8</t>
  </si>
  <si>
    <t>http://www.cmpedu.com/books/book/2055600.htm</t>
  </si>
  <si>
    <t>软件工程理论与实践（第2版）</t>
  </si>
  <si>
    <t>71650</t>
  </si>
  <si>
    <t>吕云翔 等编著</t>
  </si>
  <si>
    <t>电子课件、习题答案、教学大纲、视频、源代码、实验等</t>
  </si>
  <si>
    <t>本书特色：
★双色印刷、制作精美，书中内嵌二维码，可扫码看视频。
★增加了开源软件开发方法、软件工程人员的职业道德、敏捷软件开发、原型设计等新内容。针对一些重要的概念和内容，录制了微课视频。
★配套资源：微课视频、电子课件、习题答案、教学大纲、文档、源代码、实验</t>
  </si>
  <si>
    <t>978-7-111-71650-1</t>
  </si>
  <si>
    <t>http://www.cmpedu.com/books/book/5606108.htm</t>
  </si>
  <si>
    <t>软件工程基础</t>
  </si>
  <si>
    <t>52511</t>
  </si>
  <si>
    <t>宋雨</t>
  </si>
  <si>
    <t>978-7-111-52511-0</t>
  </si>
  <si>
    <t>http://www.cmpedu.com/books/book/2052025.htm</t>
  </si>
  <si>
    <t>软件工程基础与实例分析（第2版）</t>
  </si>
  <si>
    <t>61079</t>
  </si>
  <si>
    <t>978-7-111-61079-3</t>
  </si>
  <si>
    <t>http://www.cmpedu.com/books/book/5535852.htm</t>
  </si>
  <si>
    <t>软件工程方法与金融领域实践</t>
  </si>
  <si>
    <t>72787</t>
  </si>
  <si>
    <t>许蕾 编著</t>
  </si>
  <si>
    <t>978-7-111-72787-3</t>
  </si>
  <si>
    <t>http://www.cmpedu.com/books/book/5606785.htm</t>
  </si>
  <si>
    <t>软件工程实验教程（第3版）</t>
  </si>
  <si>
    <t>55142</t>
  </si>
  <si>
    <t>窦万峰 蒋锁良 杨俊</t>
  </si>
  <si>
    <t>978-7-111-55142-3</t>
  </si>
  <si>
    <t>http://www.cmpedu.com/books/book/2055519.htm</t>
  </si>
  <si>
    <t>软件工程与计算（卷二）：软件开发的技术基础</t>
  </si>
  <si>
    <t>40750</t>
  </si>
  <si>
    <t>978-7-111-40750-8</t>
  </si>
  <si>
    <t>http://www.cmpedu.com/books/book/2019722.htm</t>
  </si>
  <si>
    <t>80053</t>
  </si>
  <si>
    <t>软件项目管理与案例分析</t>
  </si>
  <si>
    <r>
      <rPr>
        <sz val="11"/>
        <color rgb="FF000000"/>
        <rFont val="宋体"/>
        <charset val="134"/>
      </rPr>
      <t>孙小兵</t>
    </r>
    <r>
      <rPr>
        <sz val="11"/>
        <color rgb="FF000000"/>
        <rFont val="宋体"/>
        <charset val="0"/>
      </rPr>
      <t xml:space="preserve"> </t>
    </r>
    <r>
      <rPr>
        <sz val="11"/>
        <color rgb="FF000000"/>
        <rFont val="宋体"/>
        <charset val="134"/>
      </rPr>
      <t>薄莉莉</t>
    </r>
    <r>
      <rPr>
        <sz val="11"/>
        <color rgb="FF000000"/>
        <rFont val="宋体"/>
        <charset val="0"/>
      </rPr>
      <t xml:space="preserve"> </t>
    </r>
    <r>
      <rPr>
        <sz val="11"/>
        <color rgb="FF000000"/>
        <rFont val="宋体"/>
        <charset val="134"/>
      </rPr>
      <t>吴潇雪</t>
    </r>
    <r>
      <rPr>
        <sz val="11"/>
        <color rgb="FF000000"/>
        <rFont val="宋体"/>
        <charset val="0"/>
      </rPr>
      <t xml:space="preserve"> </t>
    </r>
    <r>
      <rPr>
        <sz val="11"/>
        <color rgb="FF000000"/>
        <rFont val="宋体"/>
        <charset val="134"/>
      </rPr>
      <t>等</t>
    </r>
  </si>
  <si>
    <t>978-7-111-80053-8</t>
  </si>
  <si>
    <t>http://www.cmpedu.com/books/book/5610658.htm</t>
  </si>
  <si>
    <t>软件项目管理</t>
  </si>
  <si>
    <t>38518</t>
  </si>
  <si>
    <t>刘海</t>
  </si>
  <si>
    <t>978-7-111-38518-9</t>
  </si>
  <si>
    <t>http://www.cmpedu.com/books/book/2015542.htm</t>
  </si>
  <si>
    <t>软件项目管理（原书第5版）</t>
  </si>
  <si>
    <t>30964</t>
  </si>
  <si>
    <t>廖彬山</t>
  </si>
  <si>
    <t>978-7-111-30964-2</t>
  </si>
  <si>
    <t>http://www.cmpedu.com/books/book/2052380.htm</t>
  </si>
  <si>
    <t>76450</t>
  </si>
  <si>
    <t>软件项目管理案例教程（第5版）</t>
  </si>
  <si>
    <t>978-7-111-76450-2</t>
  </si>
  <si>
    <t>http://www.cmpedu.com/books/book/5608606.htm</t>
  </si>
  <si>
    <t>软件过程与管理</t>
  </si>
  <si>
    <t>40748</t>
  </si>
  <si>
    <t>葛季栋</t>
  </si>
  <si>
    <t>978-7-111-40748-5</t>
  </si>
  <si>
    <t>http://www.cmpedu.com/books/book/2019604.htm</t>
  </si>
  <si>
    <t>软件需求工程</t>
  </si>
  <si>
    <t>66947</t>
  </si>
  <si>
    <t>梁正平 毋国庆 袁梦霆</t>
  </si>
  <si>
    <t>978-7-111-66947-0</t>
  </si>
  <si>
    <t>http://www.cmpedu.com/books/book/5603543.htm</t>
  </si>
  <si>
    <t>信息系统分析与设计（第2版）</t>
  </si>
  <si>
    <t>44396</t>
  </si>
  <si>
    <t>978-7-111-44396-4</t>
  </si>
  <si>
    <t>http://www.cmpedu.com/books/book/2025149.htm</t>
  </si>
  <si>
    <t>本科教材&gt;工学门类&gt;计算机类&gt;区块链工程</t>
  </si>
  <si>
    <t>区块链导论</t>
  </si>
  <si>
    <t>69316</t>
  </si>
  <si>
    <t>林熹</t>
  </si>
  <si>
    <t>978-7-111-69316-1</t>
  </si>
  <si>
    <t>http://www.cmpedu.com/books/book/5605154.htm</t>
  </si>
  <si>
    <t>68166</t>
  </si>
  <si>
    <t>陈钟 单志广</t>
  </si>
  <si>
    <t>978-7-111-68166-3</t>
  </si>
  <si>
    <t>http://www.cmpedu.com/books/book/5604608.htm</t>
  </si>
  <si>
    <t>区块链理论与实战</t>
  </si>
  <si>
    <t>73051</t>
  </si>
  <si>
    <t>强彦 赵涓涓 王盈森 编著</t>
  </si>
  <si>
    <t>978-7-111-73051-4</t>
  </si>
  <si>
    <t>http://www.cmpedu.com/books/book/5606921.htm</t>
  </si>
  <si>
    <t>区块链技术与实践</t>
  </si>
  <si>
    <t>68485</t>
  </si>
  <si>
    <t>高胜 朱建明 等编著</t>
  </si>
  <si>
    <t>978-7-111-68485-5</t>
  </si>
  <si>
    <t>http://www.cmpedu.com/books/book/5604560.htm</t>
  </si>
  <si>
    <t>区块链技术原理与实践</t>
  </si>
  <si>
    <t>64478</t>
  </si>
  <si>
    <t>马小峰</t>
  </si>
  <si>
    <t>本书特色：
★中国电子学会组编，同济大学梧桐链专家执笔。
★注重梳理区块链相关的基本概念和技术发展脉络。
★在对比相关主流技术平台的基础上逐一阐释关键技术。
★配有：电子课件、教师培训视频课程。</t>
  </si>
  <si>
    <t>978-7-111-64478-1</t>
  </si>
  <si>
    <t>http://www.cmpedu.com/books/book/5601693.htm</t>
  </si>
  <si>
    <t>69153</t>
  </si>
  <si>
    <t>李剑 李劼</t>
  </si>
  <si>
    <t>978-7-111-69153-2</t>
  </si>
  <si>
    <t>http://www.cmpedu.com/books/book/5604981.htm</t>
  </si>
  <si>
    <t>超级链技术原理与实战开发</t>
  </si>
  <si>
    <t>73596</t>
  </si>
  <si>
    <t>林熹 肖伟</t>
  </si>
  <si>
    <t>978-7-111-73596-0</t>
  </si>
  <si>
    <t>http://www.cmpedu.com/books/book/5607090.htm</t>
  </si>
  <si>
    <t>区块链技术及其在能源互联网中的应用</t>
  </si>
  <si>
    <t>73636</t>
  </si>
  <si>
    <t>王冰 王敏</t>
  </si>
  <si>
    <t>978-7-111-73636-3</t>
  </si>
  <si>
    <t>http://www.cmpedu.com/books/book/5607202.htm</t>
  </si>
  <si>
    <t>区块链工业应用技术</t>
  </si>
  <si>
    <t>76297</t>
  </si>
  <si>
    <t>978-7-111-76297-3</t>
  </si>
  <si>
    <t>http://www.cmpedu.com/books/book/5608608.htm</t>
  </si>
  <si>
    <t>本科教材&gt;工学门类&gt;计算机类&gt;虚拟现实技术</t>
  </si>
  <si>
    <t>虚拟现实技术基础与应用（第2版）</t>
  </si>
  <si>
    <t>70603</t>
  </si>
  <si>
    <t>李建、王芳</t>
  </si>
  <si>
    <t>电子课件、习题答案和案例视频等</t>
  </si>
  <si>
    <t>本书特色：
★河南省“十四五”普通高等教育规划教材
★详实地介绍了虚拟现实技术的概念、关键技术、硬件设备和开发语言等基础知识
★从实用角度出发，结合VR全景图软件PTGui Pro和Unity软件，介绍综合开发案例。
★配套资源：电子课件、案例配套素材、课后习题答案和案例视频。</t>
  </si>
  <si>
    <t>978-7-111-70603-8</t>
  </si>
  <si>
    <t>http://www.cmpedu.com/books/book/5605618.htm</t>
  </si>
  <si>
    <t>虚拟现实与增强现实实用教程</t>
  </si>
  <si>
    <t>66574</t>
  </si>
  <si>
    <t>本书特色：
★围绕教育部提出的“金课”理念及体系结构编写。
★介绍了VR和AR基础理论、应用和进展，案例具有实用和趣味性。
★全部3D建模和开发脚本都经过严格调试，确保准确无误。
★吸纳了多年的教学实践和学生们课堂反馈意见，配有电子课件。
★配套资源：电子课件。</t>
  </si>
  <si>
    <t>978-7-111-66574-8</t>
  </si>
  <si>
    <t>http://www.cmpedu.com/books/book/5603499.htm</t>
  </si>
  <si>
    <t>77446</t>
  </si>
  <si>
    <t>虚拟现实技术基础</t>
  </si>
  <si>
    <t>高天寒 董傲霜 王英博 喻春阳 段沛博</t>
  </si>
  <si>
    <t>978-7-111-77446-4</t>
  </si>
  <si>
    <t>http://www.cmpedu.com/books/book/5609457.htm</t>
  </si>
  <si>
    <t>本科教材&gt;工学门类&gt;土木类</t>
  </si>
  <si>
    <t>本科教材&gt;工学门类&gt;土木类&gt;土木工程</t>
  </si>
  <si>
    <t>土木工程创新创业理论与实践</t>
  </si>
  <si>
    <t>70021</t>
  </si>
  <si>
    <t>陈燕菲 杨华山</t>
  </si>
  <si>
    <t>978-7-111-70021-0</t>
  </si>
  <si>
    <t>http://www.cmpedu.com/books/book/5605494.htm</t>
  </si>
  <si>
    <t>78462</t>
  </si>
  <si>
    <t>土木工程与数智技术概论</t>
  </si>
  <si>
    <t>李军华</t>
  </si>
  <si>
    <t>978-7-111-78462-3</t>
  </si>
  <si>
    <t>http://www.cmpedu.com/books/book/5609561.htm</t>
  </si>
  <si>
    <t>79113</t>
  </si>
  <si>
    <t>土木工程概论</t>
  </si>
  <si>
    <t>汪振双 乔东生</t>
  </si>
  <si>
    <r>
      <rPr>
        <sz val="11"/>
        <color rgb="FF000000"/>
        <rFont val="宋体"/>
        <charset val="0"/>
      </rPr>
      <t>PPT</t>
    </r>
    <r>
      <rPr>
        <sz val="11"/>
        <color rgb="FF000000"/>
        <rFont val="宋体"/>
        <charset val="134"/>
      </rPr>
      <t>课件、视频、大纲及教案、测试试卷及参考答案</t>
    </r>
  </si>
  <si>
    <t>978-7-111-79113-3</t>
  </si>
  <si>
    <t>http://www.cmpedu.com/books/book/5609890.htm</t>
  </si>
  <si>
    <t>土木工程概论（第2版）</t>
  </si>
  <si>
    <t>73934</t>
  </si>
  <si>
    <t>任建喜</t>
  </si>
  <si>
    <t>978-7-111-73934-0</t>
  </si>
  <si>
    <t>http://www.cmpedu.com/books/book/5607243.htm</t>
  </si>
  <si>
    <t>土木工程概论（第3版）</t>
  </si>
  <si>
    <t>52949</t>
  </si>
  <si>
    <t>陈学军</t>
  </si>
  <si>
    <t>978-7-111-52949-1</t>
  </si>
  <si>
    <t>http://www.cmpedu.com/books/book/2052829.htm</t>
  </si>
  <si>
    <t>39648</t>
  </si>
  <si>
    <t>王清标</t>
  </si>
  <si>
    <t>978-7-111-39648-2</t>
  </si>
  <si>
    <t>http://www.cmpedu.com/books/book/2063429.htm</t>
  </si>
  <si>
    <t>78885</t>
  </si>
  <si>
    <t>数学运算与智能算法（土木类）</t>
  </si>
  <si>
    <t>赵志达</t>
  </si>
  <si>
    <t>978-7-111-78885-0</t>
  </si>
  <si>
    <t>http://www.cmpedu.com/books/book/5610641.htm</t>
  </si>
  <si>
    <t>可持续发展导论</t>
  </si>
  <si>
    <t>69578</t>
  </si>
  <si>
    <t>李永峰 李巧燕 杨倩胜辉</t>
  </si>
  <si>
    <t>978-7-111-69578-3</t>
  </si>
  <si>
    <t>http://www.cmpedu.com/books/book/5605267.htm</t>
  </si>
  <si>
    <t>建筑概论（第2版）</t>
  </si>
  <si>
    <t>61102</t>
  </si>
  <si>
    <t>王新泉</t>
  </si>
  <si>
    <t>978-7-111-61102-8</t>
  </si>
  <si>
    <t>http://www.cmpedu.com/books/book/5539879.htm</t>
  </si>
  <si>
    <t>建筑工业化概论</t>
  </si>
  <si>
    <t>65180</t>
  </si>
  <si>
    <t>李忠富 等编著</t>
  </si>
  <si>
    <t>978-7-111-65180-2</t>
  </si>
  <si>
    <t>http://www.cmpedu.com/books/book/5602084.htm</t>
  </si>
  <si>
    <t>建筑信息模型BIM概论</t>
  </si>
  <si>
    <t>56095</t>
  </si>
  <si>
    <t>刘照球</t>
  </si>
  <si>
    <t>978-7-111-56095-1</t>
  </si>
  <si>
    <t>http://www.cmpedu.com/books/book/2062517.htm</t>
  </si>
  <si>
    <t>建筑工程BIM正向一体化设计应用</t>
  </si>
  <si>
    <t>69532</t>
  </si>
  <si>
    <t>彭修宁 陈正 樊红缨</t>
  </si>
  <si>
    <t>978-7-111-69532-5</t>
  </si>
  <si>
    <t>http://www.cmpedu.com/books/book/5605369.htm</t>
  </si>
  <si>
    <t>基于BIM的建筑机电建模教程</t>
  </si>
  <si>
    <t>67887</t>
  </si>
  <si>
    <t>李丽 张先勇</t>
  </si>
  <si>
    <t>978-7-111-67887-8</t>
  </si>
  <si>
    <t>http://www.cmpedu.com/books/book/5604485.htm</t>
  </si>
  <si>
    <t>绿色建筑BIM设计与分析</t>
  </si>
  <si>
    <t>72297</t>
  </si>
  <si>
    <t>何江 杜永明</t>
  </si>
  <si>
    <t>授课PPT、教学视频、案例的建模文件及分析报告等</t>
  </si>
  <si>
    <t>978-7-111-72297-7</t>
  </si>
  <si>
    <t>http://www.cmpedu.com/books/book/5606622.htm</t>
  </si>
  <si>
    <t>BIM应用与制图</t>
  </si>
  <si>
    <t>75543</t>
  </si>
  <si>
    <t>张同伟</t>
  </si>
  <si>
    <t>配套教学课件、二维码视频</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</si>
  <si>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时期国家重点出版物出版专项规划项目</t>
    </r>
    <r>
      <rPr>
        <sz val="11"/>
        <color rgb="FF000000"/>
        <rFont val="宋体"/>
        <charset val="0"/>
      </rPr>
      <t>/</t>
    </r>
    <r>
      <rPr>
        <sz val="11"/>
        <color rgb="FF000000"/>
        <rFont val="宋体"/>
        <charset val="134"/>
      </rPr>
      <t>新形态教材</t>
    </r>
  </si>
  <si>
    <t>978-7-111-75543-2</t>
  </si>
  <si>
    <t>http://www.cmpedu.com/books/book/5608186.htm</t>
  </si>
  <si>
    <t>BIM建模及应用</t>
  </si>
  <si>
    <t>63343</t>
  </si>
  <si>
    <t>李梦 江德明</t>
  </si>
  <si>
    <t>978-7-111-63343-3</t>
  </si>
  <si>
    <t>http://www.cmpedu.com/books/book/5603380.htm</t>
  </si>
  <si>
    <t>BIM案例分析</t>
  </si>
  <si>
    <t>61633</t>
  </si>
  <si>
    <t>刘占省</t>
  </si>
  <si>
    <t>978-7-111-61633-7</t>
  </si>
  <si>
    <t>http://www.cmpedu.com/books/book/5600240.htm</t>
  </si>
  <si>
    <t>80005</t>
  </si>
  <si>
    <t>BIM技术基础与应用概论</t>
  </si>
  <si>
    <t>张健为  张铭泰  张文铭</t>
  </si>
  <si>
    <t>978-7-111-80005-7</t>
  </si>
  <si>
    <t>http://www.cmpedu.com/books/book/5610184.htm</t>
  </si>
  <si>
    <t>BIM技术原理与综合应用</t>
  </si>
  <si>
    <t>71642</t>
  </si>
  <si>
    <t>周建亮</t>
  </si>
  <si>
    <t>电子课件、教学参考、其他资源、视频资源</t>
  </si>
  <si>
    <t>978-7-111-71642-6</t>
  </si>
  <si>
    <t>http://www.cmpedu.com/books/book/5606195.htm</t>
  </si>
  <si>
    <t>BIM技术原理与应用</t>
  </si>
  <si>
    <t>69115</t>
  </si>
  <si>
    <t>贺成龙 乔梦甜</t>
  </si>
  <si>
    <t>电子课件、习题、重点授课视频、二维码</t>
  </si>
  <si>
    <t>本书特色：
★以具体实施的BIM应用工程为案例，结合1+X（BIM）职业技能等级证书的考核要求，详细阐述了BIM技术的含义、原理及其在工程中的应用。
★本书配有中文电子课件、习题解答、教案大纲、教学参考材料、重点授课视频等资源。</t>
  </si>
  <si>
    <t>978-7-111-69115-0</t>
  </si>
  <si>
    <t>http://www.cmpedu.com/books/book/5605009.htm</t>
  </si>
  <si>
    <t>BIM技术应用基础</t>
  </si>
  <si>
    <t>69971</t>
  </si>
  <si>
    <t>李明 殷乾亮 李鑫</t>
  </si>
  <si>
    <t>978-7-111-69971-2</t>
  </si>
  <si>
    <t>http://www.cmpedu.com/books/book/5605428.htm</t>
  </si>
  <si>
    <t>BIM项目管理</t>
  </si>
  <si>
    <t>61632</t>
  </si>
  <si>
    <t>刘占省 孟凡贵</t>
  </si>
  <si>
    <t>978-7-111-61632-0</t>
  </si>
  <si>
    <t>http://www.cmpedu.com/books/book/5585190.htm</t>
  </si>
  <si>
    <t>BIM全寿命周期项目管理</t>
  </si>
  <si>
    <t>73776</t>
  </si>
  <si>
    <t>张静晓 王歌</t>
  </si>
  <si>
    <t>978-7-111-73776-6</t>
  </si>
  <si>
    <t>http://www.cmpedu.com/books/book/5607158.htm</t>
  </si>
  <si>
    <t>79492</t>
  </si>
  <si>
    <t>BIM全过程实战教程</t>
  </si>
  <si>
    <t>殷乾亮 李明 李鑫</t>
  </si>
  <si>
    <t>授课PPT、全套工程图、案例文件</t>
  </si>
  <si>
    <t>978-7-111-79492-9</t>
  </si>
  <si>
    <t>http://www.cmpedu.com/books/book/5610670.htm</t>
  </si>
  <si>
    <t>BIM实操技术</t>
  </si>
  <si>
    <t>61031</t>
  </si>
  <si>
    <t>张治国</t>
  </si>
  <si>
    <t>978-7-111-61031-1</t>
  </si>
  <si>
    <t>http://www.cmpedu.com/books/book/5532417.htm</t>
  </si>
  <si>
    <t>计算机绘图与BIM基础</t>
  </si>
  <si>
    <t>65917</t>
  </si>
  <si>
    <t>栾英艳 何蕊</t>
  </si>
  <si>
    <t>978-7-111-65917-4</t>
  </si>
  <si>
    <t>http://www.cmpedu.com/books/book/5602585.htm</t>
  </si>
  <si>
    <t>AutoCAD室内绘图与天正建筑实用项目教程</t>
  </si>
  <si>
    <t>76035</t>
  </si>
  <si>
    <t>郭剑</t>
  </si>
  <si>
    <t>978-7-111-76035-1</t>
  </si>
  <si>
    <t>http://www.cmpedu.com/books/book/5608400.htm</t>
  </si>
  <si>
    <t>AutoCAD建筑绘图与天正建筑实例教程</t>
  </si>
  <si>
    <t>47743</t>
  </si>
  <si>
    <t>赵武</t>
  </si>
  <si>
    <t>978-7-111-47743-3</t>
  </si>
  <si>
    <t>http://www.cmpedu.com/books/book/2050860.htm</t>
  </si>
  <si>
    <t>AutoCAD2011及天正建筑8.2应用教程</t>
  </si>
  <si>
    <t>34837</t>
  </si>
  <si>
    <t>978-7-111-34837-5</t>
  </si>
  <si>
    <t>http://www.cmpedu.com/books/book/169171.htm</t>
  </si>
  <si>
    <t>AutoCAD2012+TArch8.5建筑制图</t>
  </si>
  <si>
    <t>40386</t>
  </si>
  <si>
    <t>莫正波</t>
  </si>
  <si>
    <t>978-7-111-40386-9</t>
  </si>
  <si>
    <t>http://www.cmpedu.com/books/book/2018289.htm</t>
  </si>
  <si>
    <t>建筑安装工程识图</t>
  </si>
  <si>
    <t>46836</t>
  </si>
  <si>
    <t>李海凌</t>
  </si>
  <si>
    <t>978-7-111-46836-3</t>
  </si>
  <si>
    <t>http://www.cmpedu.com/books/book/2033228.htm</t>
  </si>
  <si>
    <t>安装工程识图（第2版）</t>
  </si>
  <si>
    <t>63081</t>
  </si>
  <si>
    <t>王远红 吴信平</t>
  </si>
  <si>
    <t>978-7-111-63081-4</t>
  </si>
  <si>
    <t>http://www.cmpedu.com/books/book/5600730.htm</t>
  </si>
  <si>
    <t>建筑速写</t>
  </si>
  <si>
    <t>72884</t>
  </si>
  <si>
    <t>刁晓峰</t>
  </si>
  <si>
    <t>含PPT课件、教学大纲、教案、课程说明及评分标准</t>
  </si>
  <si>
    <t>978-7-111-72884-9</t>
  </si>
  <si>
    <t>http://www.cmpedu.com/books/book/5606658.htm</t>
  </si>
  <si>
    <t>建筑工程制图</t>
  </si>
  <si>
    <t>74475</t>
  </si>
  <si>
    <t>莫正波 张效伟 刘奕捷</t>
  </si>
  <si>
    <t>二维码、视频、教学大纲、PPT、模拟试卷</t>
  </si>
  <si>
    <t>本书特色：
★本书为国家级一流本科课程、山东省普通本科教育课程思政示范课程“工程制图”以及国家高等教育智慧教育平台课程“土建工程制图”的配套教材。
★贯彻执行现行国家标准，培养学生养成规范制图的习惯。
★本书在内容编排上由浅入深，由简及繁，系统性强。基础知识与现代技术知识相结合，注重空间思维能力和创新能力的培养。兼顾理论和实践的结合，大部分工程图来自实际工程。
★本书配套有教学大纲、授课PPT、模拟试卷等教学资源，免费提供给选用本书的授课教师。重点、难点配有二维码链接讲解视频。
★本书配套出版了《建筑工程制图习题集》，并配有习题答案。</t>
  </si>
  <si>
    <t>978-7-111-74475-7</t>
  </si>
  <si>
    <t>http://www.cmpedu.com/books/book/5608133.htm</t>
  </si>
  <si>
    <t>74150</t>
  </si>
  <si>
    <t>建筑工程制图习题集</t>
  </si>
  <si>
    <t>莫正波 王培 郑杰</t>
  </si>
  <si>
    <t>978-7-111-74150-3</t>
  </si>
  <si>
    <t>http://www.cmpedu.com/books/book/5607695.htm</t>
  </si>
  <si>
    <t>77425</t>
  </si>
  <si>
    <t>建筑CAD与BIM制图</t>
  </si>
  <si>
    <t>张孝存 张同伟</t>
  </si>
  <si>
    <t>教师课件、二维码资源、习题答案</t>
  </si>
  <si>
    <t>978-7-111-77425-9</t>
  </si>
  <si>
    <t>http://www.cmpedu.com/books/book/5609241.htm</t>
  </si>
  <si>
    <t>79501</t>
  </si>
  <si>
    <t>建筑CAD（第2版）</t>
  </si>
  <si>
    <t>张同伟  张孝存</t>
  </si>
  <si>
    <t>PPT课件、教学大纲、课后练习参考答案、二维码视频</t>
  </si>
  <si>
    <t>978-7-111-79501-8</t>
  </si>
  <si>
    <t>http://www.cmpedu.com/books/book/5610091.htm</t>
  </si>
  <si>
    <t>建筑制图项目化教程</t>
  </si>
  <si>
    <t>57056</t>
  </si>
  <si>
    <t>李华</t>
  </si>
  <si>
    <t>978-7-111-57056-1</t>
  </si>
  <si>
    <t>http://www.cmpedu.com/books/book/2063980.htm</t>
  </si>
  <si>
    <t>建筑制图项目化教材习题集</t>
  </si>
  <si>
    <t>60221</t>
  </si>
  <si>
    <t>李华 陈磊</t>
  </si>
  <si>
    <t>978-7-111-60221-7</t>
  </si>
  <si>
    <t>http://www.cmpedu.com/books/book/5520166.htm</t>
  </si>
  <si>
    <t>图学基础与土木工程制图（第2版）</t>
  </si>
  <si>
    <t>34070</t>
  </si>
  <si>
    <t>田希杰</t>
  </si>
  <si>
    <t>978-7-111-34070-6</t>
  </si>
  <si>
    <t>http://www.cmpedu.com/books/book/169299.htm</t>
  </si>
  <si>
    <t>图学基础与土木工程制图习题集（第2版）</t>
  </si>
  <si>
    <t>34069</t>
  </si>
  <si>
    <t>978-7-111-34069-0</t>
  </si>
  <si>
    <t>http://www.cmpedu.com/books/book/169300.htm</t>
  </si>
  <si>
    <t>画法几何与土木工程制图</t>
  </si>
  <si>
    <t>68353</t>
  </si>
  <si>
    <t>何蕊 姜文锐</t>
  </si>
  <si>
    <t>电子课件、微课视频、二维码</t>
  </si>
  <si>
    <t>978-7-111-68353-7</t>
  </si>
  <si>
    <t>http://www.cmpedu.com/books/book/5604977.htm</t>
  </si>
  <si>
    <t>画法几何与土木工程制图习题集</t>
  </si>
  <si>
    <t>68296</t>
  </si>
  <si>
    <t>978-7-111-68296-7</t>
  </si>
  <si>
    <t>http://www.cmpedu.com/books/book/5604744.htm</t>
  </si>
  <si>
    <t>画法几何与土木建筑制图习题集</t>
  </si>
  <si>
    <t>62917</t>
  </si>
  <si>
    <t>王晓燕 谢美芝 罗慧中</t>
  </si>
  <si>
    <t>978-7-111-62917-7</t>
  </si>
  <si>
    <t>http://www.cmpedu.com/books/book/5600594.htm</t>
  </si>
  <si>
    <t>画法几何及工程制图</t>
  </si>
  <si>
    <t>22311</t>
  </si>
  <si>
    <t>习题库</t>
  </si>
  <si>
    <t>978-7-111-22311-5</t>
  </si>
  <si>
    <t>http://www.cmpedu.com/books/book/62208.htm</t>
  </si>
  <si>
    <t>画法几何及土木水利工程制图</t>
  </si>
  <si>
    <t>54121</t>
  </si>
  <si>
    <t>张满栋</t>
  </si>
  <si>
    <t>978-7-111-54121-9</t>
  </si>
  <si>
    <t>http://www.cmpedu.com/books/book/2054603.htm</t>
  </si>
  <si>
    <t>画法几何及土木水利工程制图习题集</t>
  </si>
  <si>
    <t>54120</t>
  </si>
  <si>
    <t>978-7-111-54120-2</t>
  </si>
  <si>
    <t>http://www.cmpedu.com/books/book/2054602.htm</t>
  </si>
  <si>
    <t>土木工程制图与CAD基础</t>
  </si>
  <si>
    <t>55010</t>
  </si>
  <si>
    <t>施建俊</t>
  </si>
  <si>
    <t>978-7-111-55010-5</t>
  </si>
  <si>
    <t>http://www.cmpedu.com/books/book/2054865.htm</t>
  </si>
  <si>
    <t>土木工程制图与CAD基础习题集</t>
  </si>
  <si>
    <t>62165</t>
  </si>
  <si>
    <t>978-7-111-62165-2</t>
  </si>
  <si>
    <t>http://www.cmpedu.com/books/book/5600317.htm</t>
  </si>
  <si>
    <t>79575</t>
  </si>
  <si>
    <t>土木工程CAD与BIM建模</t>
  </si>
  <si>
    <t>978-7-111-79575-9</t>
  </si>
  <si>
    <t>http://www.cmpedu.com/books/book/5610076.htm</t>
  </si>
  <si>
    <t>土木工程CAD</t>
  </si>
  <si>
    <t>44331</t>
  </si>
  <si>
    <t>王以功</t>
  </si>
  <si>
    <t>978-7-111-44331-5</t>
  </si>
  <si>
    <t>http://www.cmpedu.com/books/book/2025139.htm</t>
  </si>
  <si>
    <t>43078</t>
  </si>
  <si>
    <t>左咏梅</t>
  </si>
  <si>
    <t>978-7-111-43078-0</t>
  </si>
  <si>
    <t>http://www.cmpedu.com/books/book/2022504.htm</t>
  </si>
  <si>
    <t>土木工程CAD（第3版）</t>
  </si>
  <si>
    <t>70152</t>
  </si>
  <si>
    <t>本书特色：
★以AutoCAD 2020、天正建筑T20、PKPM 2010版V5.1.3和HARD 2020系列软件为蓝本。
★采用二维码集成了23个AutoCAD、天正建筑、PKPM的操作视频，以便读者学习。</t>
  </si>
  <si>
    <t>978-7-111-70152-1</t>
  </si>
  <si>
    <t>http://www.cmpedu.com/books/book/5605526.htm</t>
  </si>
  <si>
    <t>土木工程制图基础</t>
  </si>
  <si>
    <t>69585</t>
  </si>
  <si>
    <t>王广俊</t>
  </si>
  <si>
    <t>978-7-111-69585-1</t>
  </si>
  <si>
    <t>http://www.cmpedu.com/books/book/5605475.htm</t>
  </si>
  <si>
    <t>土木工程制图（第3版）</t>
  </si>
  <si>
    <t>66907</t>
  </si>
  <si>
    <t>杜廷娜 蔡建平</t>
  </si>
  <si>
    <t>978-7-111-66907-4</t>
  </si>
  <si>
    <t>http://www.cmpedu.com/books/book/5604435.htm</t>
  </si>
  <si>
    <t>土木工程制图</t>
  </si>
  <si>
    <t>56910</t>
  </si>
  <si>
    <t>丁月红</t>
  </si>
  <si>
    <t>978-7-111-56910-7</t>
  </si>
  <si>
    <t>http://www.cmpedu.com/books/book/2066064.htm</t>
  </si>
  <si>
    <t>34349</t>
  </si>
  <si>
    <t>张爽</t>
  </si>
  <si>
    <t>978-7-111-34349-3</t>
  </si>
  <si>
    <t>http://www.cmpedu.com/books/book/2001562.htm</t>
  </si>
  <si>
    <t>土木工程制图习题集（第2版）</t>
  </si>
  <si>
    <t>28805</t>
  </si>
  <si>
    <t>蔡建平 杜廷娜</t>
  </si>
  <si>
    <t>978-7-111-28805-3</t>
  </si>
  <si>
    <t>http://www.cmpedu.com/books/book/64458.htm</t>
  </si>
  <si>
    <t>PLAXIS 3D 基础教程</t>
  </si>
  <si>
    <t>48654</t>
  </si>
  <si>
    <t>刘志祥</t>
  </si>
  <si>
    <t>978-7-111-48654-1</t>
  </si>
  <si>
    <t>http://www.cmpedu.com/books/book/2043110.htm</t>
  </si>
  <si>
    <t>FLAC3D实用教程（第2版）</t>
  </si>
  <si>
    <t>63971</t>
  </si>
  <si>
    <t>彭文斌 编著</t>
  </si>
  <si>
    <t>相关程序</t>
  </si>
  <si>
    <t>978-7-111-63971-8</t>
  </si>
  <si>
    <t>http://www.cmpedu.com/books/book/5601288.htm</t>
  </si>
  <si>
    <t>74532</t>
  </si>
  <si>
    <t>建筑力学</t>
  </si>
  <si>
    <t>陶阳</t>
  </si>
  <si>
    <t>电子课件、二维码、视频、大纲、习题答案、双色印刷</t>
  </si>
  <si>
    <t>978-7-111-74532-7</t>
  </si>
  <si>
    <t>http://www.cmpedu.com/books/book/5607914.htm</t>
  </si>
  <si>
    <t>66690</t>
  </si>
  <si>
    <t>宁欣 杜贵成</t>
  </si>
  <si>
    <t>978-7-111-66690-5</t>
  </si>
  <si>
    <t>http://www.cmpedu.com/books/book/5603596.htm</t>
  </si>
  <si>
    <t>65280</t>
  </si>
  <si>
    <t>王秀芳 李国华</t>
  </si>
  <si>
    <t>978-7-111-65280-9</t>
  </si>
  <si>
    <t>http://www.cmpedu.com/books/book/5603343.htm</t>
  </si>
  <si>
    <t>47550</t>
  </si>
  <si>
    <t>王秀丽</t>
  </si>
  <si>
    <t>978-7-111-47550-7</t>
  </si>
  <si>
    <t>http://www.cmpedu.com/books/book/2038359.htm</t>
  </si>
  <si>
    <t>17498</t>
  </si>
  <si>
    <t>刘成云</t>
  </si>
  <si>
    <t>7-111-17498-4/TU.832课</t>
  </si>
  <si>
    <t>http://www.cmpedu.com/books/book/63424.htm</t>
  </si>
  <si>
    <t>岩石力学基础教程（第2版）</t>
  </si>
  <si>
    <t>72349</t>
  </si>
  <si>
    <t>侯公羽</t>
  </si>
  <si>
    <t>978-7-111-72349-3</t>
  </si>
  <si>
    <t>http://www.cmpedu.com/books/book/5606904.htm</t>
  </si>
  <si>
    <t>土力学（英文版·原书第8版）</t>
  </si>
  <si>
    <t>54910</t>
  </si>
  <si>
    <t>[美]布雷杰 M.达斯 哈立德·索班 著</t>
  </si>
  <si>
    <t>978-7-111-54910-9</t>
  </si>
  <si>
    <t>http://www.cmpedu.com/books/book/2055588.htm</t>
  </si>
  <si>
    <t>土力学</t>
  </si>
  <si>
    <t>74489</t>
  </si>
  <si>
    <t>路维 杨建功 王邵臻</t>
  </si>
  <si>
    <t>习题解答、电子课件</t>
  </si>
  <si>
    <t>978-7-111-74489-4</t>
  </si>
  <si>
    <t>http://www.cmpedu.com/books/book/5607488.htm</t>
  </si>
  <si>
    <t>70185</t>
  </si>
  <si>
    <t>刘忠玉</t>
  </si>
  <si>
    <t xml:space="preserve">电子课件、习题答案 </t>
  </si>
  <si>
    <t>978-7-111-70185-9</t>
  </si>
  <si>
    <t>http://www.cmpedu.com/books/book/5605591.htm</t>
  </si>
  <si>
    <t>66753</t>
  </si>
  <si>
    <t>张孟喜</t>
  </si>
  <si>
    <t>978-7-111-66753-7</t>
  </si>
  <si>
    <t>http://www.cmpedu.com/books/book/5603619.htm</t>
  </si>
  <si>
    <t>74855</t>
  </si>
  <si>
    <t>土力学（第2版）</t>
  </si>
  <si>
    <t>李顺群 张建伟 高凌霞</t>
  </si>
  <si>
    <t>本书特色：
★融入了土力学相关最新研究成果和工程应用重点介绍土力学的基本思想、基本理论、基本方法。突出理论与工程实践的联系和结合，在工程实践方面进行拓展和延伸。
★配有中文电子课件、习题解答、教学视频二维码。</t>
  </si>
  <si>
    <t>978-7-111-74855-7</t>
  </si>
  <si>
    <t>http://www.cmpedu.com/books/book/5607818.htm</t>
  </si>
  <si>
    <t>17006</t>
  </si>
  <si>
    <t>杨平</t>
  </si>
  <si>
    <t>7-111-17006-7/TU.770(课)</t>
  </si>
  <si>
    <t>http://www.cmpedu.com/books/book/63064.htm</t>
  </si>
  <si>
    <t>土力学简明教程</t>
  </si>
  <si>
    <t>42706</t>
  </si>
  <si>
    <t>单仁亮</t>
  </si>
  <si>
    <t>978-7-111-42706-3</t>
  </si>
  <si>
    <t>http://www.cmpedu.com/books/book/2024020.htm</t>
  </si>
  <si>
    <t>79218</t>
  </si>
  <si>
    <t>结构力学</t>
  </si>
  <si>
    <r>
      <rPr>
        <sz val="11"/>
        <color rgb="FF000000"/>
        <rFont val="宋体"/>
        <charset val="134"/>
      </rPr>
      <t>赖远明</t>
    </r>
    <r>
      <rPr>
        <sz val="11"/>
        <color rgb="FF000000"/>
        <rFont val="宋体"/>
        <charset val="0"/>
      </rPr>
      <t xml:space="preserve">  </t>
    </r>
    <r>
      <rPr>
        <sz val="11"/>
        <color rgb="FF000000"/>
        <rFont val="宋体"/>
        <charset val="134"/>
      </rPr>
      <t>傅向荣</t>
    </r>
    <r>
      <rPr>
        <sz val="11"/>
        <color rgb="FF000000"/>
        <rFont val="宋体"/>
        <charset val="0"/>
      </rPr>
      <t xml:space="preserve">  </t>
    </r>
    <r>
      <rPr>
        <sz val="11"/>
        <color rgb="FF000000"/>
        <rFont val="宋体"/>
        <charset val="134"/>
      </rPr>
      <t>孙树立</t>
    </r>
  </si>
  <si>
    <t>978-7-111-79218-5</t>
  </si>
  <si>
    <t>http://www.cmpedu.com/books/book/5610608.htm</t>
  </si>
  <si>
    <t>77093</t>
  </si>
  <si>
    <t>杨建功 路维 张子静</t>
  </si>
  <si>
    <t>PPT课件、二维码、重要知识点授课视频、教学大纲、课后习题参考答案</t>
  </si>
  <si>
    <t>978-7-111-77093-0</t>
  </si>
  <si>
    <t>http://www.cmpedu.com/books/book/5609291.htm</t>
  </si>
  <si>
    <t>68910</t>
  </si>
  <si>
    <t>范小春</t>
  </si>
  <si>
    <t>978-7-111-68910-2</t>
  </si>
  <si>
    <t>http://www.cmpedu.com/books/book/5605263.htm</t>
  </si>
  <si>
    <t>73964</t>
  </si>
  <si>
    <t>结构力学（Ⅰ）（第4版）</t>
  </si>
  <si>
    <t>刘纲 张来仪</t>
  </si>
  <si>
    <t>一书一码</t>
  </si>
  <si>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t>
    </r>
    <r>
      <rPr>
        <sz val="11"/>
        <color rgb="FF000000"/>
        <rFont val="宋体"/>
        <charset val="0"/>
      </rPr>
      <t xml:space="preserve"> “</t>
    </r>
    <r>
      <rPr>
        <sz val="11"/>
        <color rgb="FF000000"/>
        <rFont val="宋体"/>
        <charset val="134"/>
      </rPr>
      <t>十三五</t>
    </r>
    <r>
      <rPr>
        <sz val="11"/>
        <color rgb="FF000000"/>
        <rFont val="宋体"/>
        <charset val="0"/>
      </rPr>
      <t xml:space="preserve">” </t>
    </r>
    <r>
      <rPr>
        <sz val="11"/>
        <color rgb="FF000000"/>
        <rFont val="宋体"/>
        <charset val="134"/>
      </rPr>
      <t>国家重点出版物出版规划项目</t>
    </r>
    <r>
      <rPr>
        <sz val="11"/>
        <color rgb="FF000000"/>
        <rFont val="宋体"/>
        <charset val="0"/>
      </rPr>
      <t xml:space="preserve"> </t>
    </r>
    <r>
      <rPr>
        <sz val="11"/>
        <color rgb="FF000000"/>
        <rFont val="宋体"/>
        <charset val="134"/>
      </rPr>
      <t>住房和城乡建设部</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规划教材</t>
    </r>
  </si>
  <si>
    <t>978-7-111-73964-7</t>
  </si>
  <si>
    <t>http://www.cmpedu.com/books/book/5607341.htm</t>
  </si>
  <si>
    <t>结构力学（Ⅱ）（第4版）</t>
  </si>
  <si>
    <t>73963</t>
  </si>
  <si>
    <t>978-7-111-73963-0</t>
  </si>
  <si>
    <t>http://www.cmpedu.com/books/book/5607340.htm</t>
  </si>
  <si>
    <t>结构力学（上册）</t>
  </si>
  <si>
    <t>31139</t>
  </si>
  <si>
    <t>王来</t>
  </si>
  <si>
    <t>978-7-111-31139-3</t>
  </si>
  <si>
    <t>http://www.cmpedu.com/books/book/2064747.htm</t>
  </si>
  <si>
    <t>房屋建筑学（第2版）</t>
  </si>
  <si>
    <t>70679</t>
  </si>
  <si>
    <t>陈晓霞</t>
  </si>
  <si>
    <t>978-7-111-70679-3</t>
  </si>
  <si>
    <t>http://www.cmpedu.com/books/book/5605859.htm</t>
  </si>
  <si>
    <t>房屋建筑学</t>
  </si>
  <si>
    <t>64774</t>
  </si>
  <si>
    <t>曾庆林</t>
  </si>
  <si>
    <t>978-7-111-64774-4</t>
  </si>
  <si>
    <t>http://www.cmpedu.com/books/book/5602041.htm</t>
  </si>
  <si>
    <t>60822</t>
  </si>
  <si>
    <t>邢双军</t>
  </si>
  <si>
    <t>978-7-111-60822-6</t>
  </si>
  <si>
    <t>http://www.cmpedu.com/books/book/5533526.htm</t>
  </si>
  <si>
    <t>74832</t>
  </si>
  <si>
    <t>姜立婷</t>
  </si>
  <si>
    <t>授课PPT、二维码、视频、大纲、模拟试卷、思考题参考答案</t>
  </si>
  <si>
    <t>978-7-111-74832-8</t>
  </si>
  <si>
    <t>http://www.cmpedu.com/books/book/5607812.htm</t>
  </si>
  <si>
    <t>64471</t>
  </si>
  <si>
    <t>金虹</t>
  </si>
  <si>
    <t>978-7-111-64471-2</t>
  </si>
  <si>
    <t>http://www.cmpedu.com/books/book/5601902.htm</t>
  </si>
  <si>
    <t>土木工程事故分析与处理</t>
  </si>
  <si>
    <t>48506</t>
  </si>
  <si>
    <t>王海军</t>
  </si>
  <si>
    <t>978-7-111-48506-3</t>
  </si>
  <si>
    <t>http://www.cmpedu.com/books/book/2043940.htm</t>
  </si>
  <si>
    <t>74833</t>
  </si>
  <si>
    <t>地基处理（第3版）</t>
  </si>
  <si>
    <t>贺建清 刘泽 雷勇</t>
  </si>
  <si>
    <t>978-7-111-74833-5</t>
  </si>
  <si>
    <t>http://www.cmpedu.com/books/book/5607579.htm</t>
  </si>
  <si>
    <t>地基处理</t>
  </si>
  <si>
    <t>44931</t>
  </si>
  <si>
    <t>978-7-111-44931-7</t>
  </si>
  <si>
    <t>http://www.cmpedu.com/books/book/2025706.htm</t>
  </si>
  <si>
    <t>75120</t>
  </si>
  <si>
    <t>桩基设计与计算（第2版）</t>
  </si>
  <si>
    <t>姚笑青 张陈蓉</t>
  </si>
  <si>
    <t>二维码、大纲、授课PPT、视频、部分课后参考答案</t>
  </si>
  <si>
    <t>978-7-111-75120-5</t>
  </si>
  <si>
    <t>http://www.cmpedu.com/books/book/5607864.htm</t>
  </si>
  <si>
    <t>钢结构（第2版）</t>
  </si>
  <si>
    <t>28786</t>
  </si>
  <si>
    <t>孙德发</t>
  </si>
  <si>
    <t>省级精品课程网站/PPT课件</t>
  </si>
  <si>
    <t>978-7-111-28786-5</t>
  </si>
  <si>
    <t>http://www.cmpedu.com/books/book/2063338.htm</t>
  </si>
  <si>
    <t>钢结构——基本原理与设计</t>
  </si>
  <si>
    <t>66469</t>
  </si>
  <si>
    <t>周宇</t>
  </si>
  <si>
    <t>978-7-111-66469-7</t>
  </si>
  <si>
    <t>http://www.cmpedu.com/books/book/5603486.htm</t>
  </si>
  <si>
    <t>钢结构设计原理（第2版）</t>
  </si>
  <si>
    <t>74128</t>
  </si>
  <si>
    <t>曲福来 赵顺波</t>
  </si>
  <si>
    <t>教学大纲、教学课件、授课视频、习题答案</t>
  </si>
  <si>
    <t>978-7-111-74128-2</t>
  </si>
  <si>
    <t>http://www.cmpedu.com/books/book/5607393.htm</t>
  </si>
  <si>
    <t>74510</t>
  </si>
  <si>
    <t>组合结构设计原理（第2版）</t>
  </si>
  <si>
    <t>薛建阳 王静峰</t>
  </si>
  <si>
    <t>教师课件、双色印刷</t>
  </si>
  <si>
    <t>978-7-111-74510-5</t>
  </si>
  <si>
    <t>http://www.cmpedu.com/books/book/5607669.htm</t>
  </si>
  <si>
    <t>75772</t>
  </si>
  <si>
    <t>钢结构设计原理</t>
  </si>
  <si>
    <t>郭吉坦 张蓬勃</t>
  </si>
  <si>
    <t>授课PPT、二维码、视频、教学大纲、习题参考答案、试题样卷</t>
  </si>
  <si>
    <t>978-7-111-75772-6</t>
  </si>
  <si>
    <t>http://www.cmpedu.com/books/book/5609565.htm</t>
  </si>
  <si>
    <t>71964</t>
  </si>
  <si>
    <t>刘晓 侯东序</t>
  </si>
  <si>
    <t>978-7-111-71964-9</t>
  </si>
  <si>
    <t>http://www.cmpedu.com/books/book/5606937.htm</t>
  </si>
  <si>
    <t>64069</t>
  </si>
  <si>
    <t>赵根田 赵东拂</t>
  </si>
  <si>
    <t>978-7-111-64069-1</t>
  </si>
  <si>
    <t>http://www.cmpedu.com/books/book/5601287.htm</t>
  </si>
  <si>
    <t>钢结构课程设计解析与实例</t>
  </si>
  <si>
    <t>66974</t>
  </si>
  <si>
    <t>唐兴荣</t>
  </si>
  <si>
    <t>978-7-111-66974-6</t>
  </si>
  <si>
    <t>http://www.cmpedu.com/books/book/5603713.htm</t>
  </si>
  <si>
    <t>74925</t>
  </si>
  <si>
    <t>建筑钢结构设计原理（第2版）</t>
  </si>
  <si>
    <t>何延宏 高春</t>
  </si>
  <si>
    <t>电子课件、二维码、大纲、模拟试卷、习题答案</t>
  </si>
  <si>
    <t>978-7-111-74925-7</t>
  </si>
  <si>
    <t>http://www.cmpedu.com/books/book/5607817.htm</t>
  </si>
  <si>
    <t>高层建筑结构设计</t>
  </si>
  <si>
    <t>69281</t>
  </si>
  <si>
    <t>熊海贝</t>
  </si>
  <si>
    <t>电子课件、视频、二维码、习题答案</t>
  </si>
  <si>
    <t>978-7-111-69281-2</t>
  </si>
  <si>
    <t>http://www.cmpedu.com/books/book/5605262.htm</t>
  </si>
  <si>
    <t>73377</t>
  </si>
  <si>
    <t>何淅淅</t>
  </si>
  <si>
    <t>978-7-111-73377-5</t>
  </si>
  <si>
    <t>http://www.cmpedu.com/books/book/5607113.htm</t>
  </si>
  <si>
    <t>高层建筑施工</t>
  </si>
  <si>
    <t>42444</t>
  </si>
  <si>
    <t>高兵</t>
  </si>
  <si>
    <t>978-7-111-42444-4</t>
  </si>
  <si>
    <t>http://www.cmpedu.com/books/book/2024360.htm</t>
  </si>
  <si>
    <t>现代高层建筑施工</t>
  </si>
  <si>
    <t>63357</t>
  </si>
  <si>
    <t>刘宏伟 李隽</t>
  </si>
  <si>
    <t>978-7-111-63357-0</t>
  </si>
  <si>
    <t>http://www.cmpedu.com/books/book/5600856.htm</t>
  </si>
  <si>
    <t>ANSYS/LS-DYNA在混凝土结构工程中的应用</t>
  </si>
  <si>
    <t>65074</t>
  </si>
  <si>
    <t>钱凯 翁运昊 编著</t>
  </si>
  <si>
    <t>978-7-111-65074-4</t>
  </si>
  <si>
    <t>http://www.cmpedu.com/books/book/5602078.htm</t>
  </si>
  <si>
    <t>虚拟设计与施工</t>
  </si>
  <si>
    <t>75935</t>
  </si>
  <si>
    <t>贺成龙 博洋 项雪萍 舒成贵 乔梦甜</t>
  </si>
  <si>
    <t>PPT课件、二维码、视频、大纲、案例工程图、教学-教材体系导图</t>
  </si>
  <si>
    <t>本书特色：
★《高等学校工程管理类专业评估（认证）文件》要求须开专业课程配套教材。
★需求导向，知识前沿。以国家和建筑业数字化转型需求为导向，阐述数字化协同设计和模拟应用方法。
★校企合作，产教融合。工程管理国家级一流专业建设点智能建造与管理团队与设计、施工、软件等单位联合打造。
★目标引领，思政融通。将课程目标与行业需求目标有机结合，培养学生的协同能力、工匠精神和职业素养。</t>
  </si>
  <si>
    <t>978-7-111-75935-5</t>
  </si>
  <si>
    <t>http://www.cmpedu.com/books/book/5608274.htm</t>
  </si>
  <si>
    <t>混凝土结构设计</t>
  </si>
  <si>
    <t>72922</t>
  </si>
  <si>
    <t>胡志旺</t>
  </si>
  <si>
    <t>978-7-111-72922-8</t>
  </si>
  <si>
    <t>http://www.cmpedu.com/books/book/5606961.htm</t>
  </si>
  <si>
    <t>混凝土结构与砌体结构设计</t>
  </si>
  <si>
    <t>65654</t>
  </si>
  <si>
    <t>杨虹</t>
  </si>
  <si>
    <t>978-7-111-65654-8</t>
  </si>
  <si>
    <t>http://www.cmpedu.com/books/book/5603389.htm</t>
  </si>
  <si>
    <t>混凝土结构基本原理（第2版）</t>
  </si>
  <si>
    <t>75058</t>
  </si>
  <si>
    <t>王海军 魏华</t>
  </si>
  <si>
    <t>电子课件、二维码、视频、教案、试题试卷、习题解答</t>
  </si>
  <si>
    <t>978-7-111-75058-1</t>
  </si>
  <si>
    <t>http://www.cmpedu.com/books/book/5607820.htm</t>
  </si>
  <si>
    <t>混凝土结构基本原理</t>
  </si>
  <si>
    <t>69305</t>
  </si>
  <si>
    <t>夏志成 王菲</t>
  </si>
  <si>
    <t>978-7-111-69305-5</t>
  </si>
  <si>
    <t>http://www.cmpedu.com/books/book/5605261.htm</t>
  </si>
  <si>
    <t>混凝土结构设计原理</t>
  </si>
  <si>
    <t>72101</t>
  </si>
  <si>
    <t>李风兰</t>
  </si>
  <si>
    <t>978-7-111-72101-7</t>
  </si>
  <si>
    <t>http://www.cmpedu.com/books/book/5606828.htm</t>
  </si>
  <si>
    <t>60847</t>
  </si>
  <si>
    <t>978-7-111-60847-9</t>
  </si>
  <si>
    <t>http://www.cmpedu.com/books/book/5529323.htm</t>
  </si>
  <si>
    <t>65720</t>
  </si>
  <si>
    <t>马芹永</t>
  </si>
  <si>
    <t>安徽省省级规划教材</t>
  </si>
  <si>
    <t>978-7-111-65720-0</t>
  </si>
  <si>
    <t>http://www.cmpedu.com/books/book/5603405.htm</t>
  </si>
  <si>
    <t>混凝土结构课程设计解析与实例</t>
  </si>
  <si>
    <t>67145</t>
  </si>
  <si>
    <t>978-7-111-67145-9</t>
  </si>
  <si>
    <t>http://www.cmpedu.com/books/book/5603712.htm</t>
  </si>
  <si>
    <t>77362</t>
  </si>
  <si>
    <t>装配式结构设计</t>
  </si>
  <si>
    <t>张艳霞 李杨龙</t>
  </si>
  <si>
    <t>978-7-111-77362-7</t>
  </si>
  <si>
    <t>http://www.cmpedu.com/books/book/5609334.htm</t>
  </si>
  <si>
    <t>装配式混凝土建筑构造与设计</t>
  </si>
  <si>
    <t>59177</t>
  </si>
  <si>
    <t>郭学明</t>
  </si>
  <si>
    <t>978-7-111-59177-1</t>
  </si>
  <si>
    <t>http://www.cmpedu.com/books/book/2066203.htm</t>
  </si>
  <si>
    <t>装配式建筑概论</t>
  </si>
  <si>
    <t>59227</t>
  </si>
  <si>
    <t>978-7-111-59227-3</t>
  </si>
  <si>
    <t>http://www.cmpedu.com/books/book/2066202.htm</t>
  </si>
  <si>
    <t>72373</t>
  </si>
  <si>
    <r>
      <rPr>
        <sz val="11"/>
        <color rgb="FF000000"/>
        <rFont val="宋体"/>
        <charset val="134"/>
      </rPr>
      <t>吕辉</t>
    </r>
    <r>
      <rPr>
        <sz val="11"/>
        <color rgb="FF000000"/>
        <rFont val="宋体"/>
        <charset val="0"/>
      </rPr>
      <t xml:space="preserve"> </t>
    </r>
    <r>
      <rPr>
        <sz val="11"/>
        <color rgb="FF000000"/>
        <rFont val="宋体"/>
        <charset val="134"/>
      </rPr>
      <t>吴海</t>
    </r>
  </si>
  <si>
    <t>课件、课后题参考答案、施工视频等资源</t>
  </si>
  <si>
    <t>978-7-111-72373-8</t>
  </si>
  <si>
    <t>http://www.cmpedu.com/books/book/5606894.htm</t>
  </si>
  <si>
    <t>基础工程（第2版）</t>
  </si>
  <si>
    <t>45443</t>
  </si>
  <si>
    <t>金喜平</t>
  </si>
  <si>
    <t>978-7-111-45443-4</t>
  </si>
  <si>
    <t>http://www.cmpedu.com/books/book/2027425.htm</t>
  </si>
  <si>
    <t>基础工程</t>
  </si>
  <si>
    <t>44511</t>
  </si>
  <si>
    <t>陈小川</t>
  </si>
  <si>
    <t>978-7-111-44511-1</t>
  </si>
  <si>
    <t>http://www.cmpedu.com/books/book/2066970.htm</t>
  </si>
  <si>
    <t>68361</t>
  </si>
  <si>
    <t>刘汉东主审 刘汉龙</t>
  </si>
  <si>
    <t>电子课件、教案、二维码、习题答案</t>
  </si>
  <si>
    <t>“十三五”国家重点出版物出版规划项目/河南省“十四五”普通高等教育规划教材</t>
  </si>
  <si>
    <t>978-7-111-68361-2</t>
  </si>
  <si>
    <t>http://www.cmpedu.com/books/book/5604837.htm</t>
  </si>
  <si>
    <t>荷载与结构设计方法</t>
  </si>
  <si>
    <t>61232</t>
  </si>
  <si>
    <t>李长凤</t>
  </si>
  <si>
    <t>978-7-111-61232-2</t>
  </si>
  <si>
    <t>http://www.cmpedu.com/books/book/5540166.htm</t>
  </si>
  <si>
    <t>建筑构造（上册）</t>
  </si>
  <si>
    <t>74569</t>
  </si>
  <si>
    <t>郭清华 夏斐</t>
  </si>
  <si>
    <t>电子课件、大纲、思考与练习题答案</t>
  </si>
  <si>
    <t>本书特色：
★在内容上突出了新技术、新材料、新结构与新工艺的运用，并通过理论和构造图加以解释和说明。
★有机融入思政元素，每章设置扩展阅读模块，融入最新的工程实践案例和我国经典建筑案例，理论与实践紧密结合。
★双色印刷，阅读体验感好，配有授课PPT、教学大纲、习题答案等教学配套资源。</t>
  </si>
  <si>
    <t>978-7-111-74569-3</t>
  </si>
  <si>
    <t>http://www.cmpedu.com/books/book/5607888.htm</t>
  </si>
  <si>
    <t>建筑结构（第4版）</t>
  </si>
  <si>
    <t>66338</t>
  </si>
  <si>
    <t>刘雁</t>
  </si>
  <si>
    <t>978-7-111-66338-6</t>
  </si>
  <si>
    <t>http://www.cmpedu.com/books/book/5603453.htm</t>
  </si>
  <si>
    <t>建筑结构试验基础（第2版）</t>
  </si>
  <si>
    <t>69796</t>
  </si>
  <si>
    <t>傅军 王贵美</t>
  </si>
  <si>
    <t>978-7-111-69796-1</t>
  </si>
  <si>
    <t>http://www.cmpedu.com/books/book/5605582.htm</t>
  </si>
  <si>
    <t>74548</t>
  </si>
  <si>
    <t>建筑结构检测与加固</t>
  </si>
  <si>
    <t>王玉良 王旭月</t>
  </si>
  <si>
    <t>电子课件、二维码、教案、教学大纲、视频</t>
  </si>
  <si>
    <t>978-7-111-74548-8</t>
  </si>
  <si>
    <t>http://www.cmpedu.com/books/book/5607652.htm</t>
  </si>
  <si>
    <t>建筑结构隔震</t>
  </si>
  <si>
    <t>66647</t>
  </si>
  <si>
    <t>周颖 等编著</t>
  </si>
  <si>
    <t>二维码新形态教材、电子课件、动画、教学大纲</t>
  </si>
  <si>
    <t>978-7-111-66647-9</t>
  </si>
  <si>
    <t>http://www.cmpedu.com/books/book/5603431.htm</t>
  </si>
  <si>
    <t>建筑结构抗震（第2版）</t>
  </si>
  <si>
    <t>38054</t>
  </si>
  <si>
    <t>窦立军</t>
  </si>
  <si>
    <t>978-7-111-38054-2</t>
  </si>
  <si>
    <t>http://www.cmpedu.com/books/book/2015365.htm</t>
  </si>
  <si>
    <t>建筑抗震设计（第2版）</t>
  </si>
  <si>
    <t>72350</t>
  </si>
  <si>
    <t>张延年 张海 田利</t>
  </si>
  <si>
    <t>978-7-111-72350-9</t>
  </si>
  <si>
    <t>http://www.cmpedu.com/books/book/5607226.htm</t>
  </si>
  <si>
    <t>结构平法设计与钢筋算量</t>
  </si>
  <si>
    <t>68651</t>
  </si>
  <si>
    <t>彭利英 刘孔玲</t>
  </si>
  <si>
    <t>本书特色：
★本书配有中文电子课件，二维码集成了13个重点内容授课视频，23个动画视频，以便读者学习和理解。
★依据最新的详图、规范等编写，介绍混凝土梁、柱、板、墙、基础和楼梯等构件的平法施工图设计方法、构造要求及钢筋算量方法。</t>
  </si>
  <si>
    <t>978-7-111-68651-4</t>
  </si>
  <si>
    <t>http://www.cmpedu.com/books/book/5604961.htm</t>
  </si>
  <si>
    <t>建筑空间设计与建筑模型</t>
  </si>
  <si>
    <t>63619</t>
  </si>
  <si>
    <t>崔陇鹏</t>
  </si>
  <si>
    <t>978-7-111-63619-9</t>
  </si>
  <si>
    <t>http://www.cmpedu.com/books/book/5601111.htm</t>
  </si>
  <si>
    <t>78428</t>
  </si>
  <si>
    <t>工程结构弹塑性力学</t>
  </si>
  <si>
    <t>岑松  崔一南</t>
  </si>
  <si>
    <t>978-7-111-78428-9</t>
  </si>
  <si>
    <t>http://www.cmpedu.com/books/book/5609872.htm</t>
  </si>
  <si>
    <t>79748</t>
  </si>
  <si>
    <t>工程结构有限元原理</t>
  </si>
  <si>
    <r>
      <rPr>
        <sz val="11"/>
        <color rgb="FF000000"/>
        <rFont val="宋体"/>
        <charset val="134"/>
      </rPr>
      <t>傅向荣</t>
    </r>
    <r>
      <rPr>
        <sz val="11"/>
        <color rgb="FF000000"/>
        <rFont val="宋体"/>
        <charset val="0"/>
      </rPr>
      <t xml:space="preserve">  </t>
    </r>
    <r>
      <rPr>
        <sz val="11"/>
        <color rgb="FF000000"/>
        <rFont val="宋体"/>
        <charset val="134"/>
      </rPr>
      <t>孙树立</t>
    </r>
  </si>
  <si>
    <t>978-7-111-79748-7</t>
  </si>
  <si>
    <t>http://www.cmpedu.com/books/book/5610703.htm</t>
  </si>
  <si>
    <t>工程结构检测与加固</t>
  </si>
  <si>
    <t>69545</t>
  </si>
  <si>
    <t>张志国 邓年春 魏焕卫</t>
  </si>
  <si>
    <t>978-7-111-69545-5</t>
  </si>
  <si>
    <t>http://www.cmpedu.com/books/book/5605448.htm</t>
  </si>
  <si>
    <t>工程结构抗震设计</t>
  </si>
  <si>
    <t>73633</t>
  </si>
  <si>
    <t>王静峰</t>
  </si>
  <si>
    <t>电子课件、习题解答、教案大纲、教学参考资料、试题试卷、其他资源、视频资源</t>
  </si>
  <si>
    <t>978-7-111-73633-2</t>
  </si>
  <si>
    <t>http://www.cmpedu.com/books/book/5607285.htm</t>
  </si>
  <si>
    <t>58569</t>
  </si>
  <si>
    <t>郭仕群</t>
  </si>
  <si>
    <t>978-7-111-58569-5</t>
  </si>
  <si>
    <t>http://www.cmpedu.com/books/book/2066689.htm</t>
  </si>
  <si>
    <t>建筑结构抗震设计</t>
  </si>
  <si>
    <t>59900</t>
  </si>
  <si>
    <t>张耀庭 潘鹏</t>
  </si>
  <si>
    <t>978-7-111-59900-5</t>
  </si>
  <si>
    <t>http://www.cmpedu.com/books/book/5519647.htm</t>
  </si>
  <si>
    <t>76391</t>
  </si>
  <si>
    <t>PKPM装配式结构设计</t>
  </si>
  <si>
    <t>张同伟 张孝存</t>
  </si>
  <si>
    <t>978-7-111-76391-8</t>
  </si>
  <si>
    <t>http://www.cmpedu.com/books/book/5609236.htm</t>
  </si>
  <si>
    <t>PKPM结构设计与应用实例（附光盘）</t>
  </si>
  <si>
    <t>52397</t>
  </si>
  <si>
    <t>978-7-111-52397-0</t>
  </si>
  <si>
    <t>http://www.cmpedu.com/books/book/2051989.htm</t>
  </si>
  <si>
    <t>PKPM结构软件应用与设计实例</t>
  </si>
  <si>
    <t>69764</t>
  </si>
  <si>
    <t>操作视频、模型文件</t>
  </si>
  <si>
    <t>本书特色：
★根据PKPM（V5.1.3）软件，结合工程设计的基本原理、步骤，紧密联系现行规范，简明扼要地介绍了PKPM常用的五大功能板块。
★书中采用二维码集成了24个软件操作视频，同时提供了案例的模型文件。</t>
  </si>
  <si>
    <t>978-7-111-69764-0</t>
  </si>
  <si>
    <t>http://www.cmpedu.com/books/book/5605324.htm</t>
  </si>
  <si>
    <t>工程索道</t>
  </si>
  <si>
    <t>66596</t>
  </si>
  <si>
    <t>周新年 周成军 郑丽凤 等著</t>
  </si>
  <si>
    <t>电子课件、习题解答、教案大纲、教学参考资料、网站链接、视频资源</t>
  </si>
  <si>
    <t>978-7-111-66596-0</t>
  </si>
  <si>
    <t>http://www.cmpedu.com/books/book/5603451.htm</t>
  </si>
  <si>
    <t>74846</t>
  </si>
  <si>
    <t>土木工程测量（第2版）</t>
  </si>
  <si>
    <t>王波 王修山</t>
  </si>
  <si>
    <t>电子课件、习题答案、视频</t>
  </si>
  <si>
    <t>978-7-111-74846-5</t>
  </si>
  <si>
    <t>http://www.cmpedu.com/books/book/5607866.htm</t>
  </si>
  <si>
    <t>57210</t>
  </si>
  <si>
    <t>张凤兰</t>
  </si>
  <si>
    <t>978-7-111-57210-7</t>
  </si>
  <si>
    <t>http://www.cmpedu.com/books/book/2064167.htm</t>
  </si>
  <si>
    <t>工程测量</t>
  </si>
  <si>
    <t>68799</t>
  </si>
  <si>
    <t>李少元 梁建昌</t>
  </si>
  <si>
    <t>本书特色：
★本书基于石家庄铁道大学”国家级一流本科专业”土木工程专业建设，结合工程测量教学团队教担斗研二十余年成果，同时与河北地质大学、华北理工大学合作编写而成。
★本书是河北省精品课“工程测量“的配套教材。
★本书体现了国家现行规范和行业标准，全面介绍了现代测绘仪器，紧跟行业和学科发展动态。
★本书配套有授课PPT、课后题参考答案等教学资源，重点、难点配有二维码链接视频，便于混合式教学的开展。</t>
  </si>
  <si>
    <t>978-7-111-68799-3</t>
  </si>
  <si>
    <t>http://www.cmpedu.com/books/book/5604970.htm</t>
  </si>
  <si>
    <t>55791</t>
  </si>
  <si>
    <t>朱爱民 杨永寿</t>
  </si>
  <si>
    <t>978-7-111-55791-3</t>
  </si>
  <si>
    <t>http://www.cmpedu.com/books/book/2062507.htm</t>
  </si>
  <si>
    <t>工程地质</t>
  </si>
  <si>
    <t>67121</t>
  </si>
  <si>
    <t>刘新荣 杨忠平主审 叶为民</t>
  </si>
  <si>
    <t>978-7-111-67121-3</t>
  </si>
  <si>
    <t>http://www.cmpedu.com/books/book/5604262.htm</t>
  </si>
  <si>
    <t>78856</t>
  </si>
  <si>
    <t>工程地质学（第3版）</t>
  </si>
  <si>
    <t>王贵荣</t>
  </si>
  <si>
    <t>978-7-111-78856-0</t>
  </si>
  <si>
    <t>http://www.cmpedu.com/books/book/5609585.htm</t>
  </si>
  <si>
    <t>土木工程地质</t>
  </si>
  <si>
    <t>16496</t>
  </si>
  <si>
    <t>郭抗美 王健</t>
  </si>
  <si>
    <t>7-111-16496-2/TU.739（课）</t>
  </si>
  <si>
    <t>http://www.cmpedu.com/books/book/63019.htm</t>
  </si>
  <si>
    <t>42370</t>
  </si>
  <si>
    <t>于林平</t>
  </si>
  <si>
    <t>978-7-111-42370-6</t>
  </si>
  <si>
    <t>http://www.cmpedu.com/books/book/2021901.htm</t>
  </si>
  <si>
    <t>78309</t>
  </si>
  <si>
    <t>土木工程材料</t>
  </si>
  <si>
    <t>王璐 刘港 马艳梅</t>
  </si>
  <si>
    <t>978-7-111-78309-1</t>
  </si>
  <si>
    <t>http://www.cmpedu.com/books/book/5609478.htm</t>
  </si>
  <si>
    <t>75458</t>
  </si>
  <si>
    <t>土木工程材料（第2版）</t>
  </si>
  <si>
    <t>陈德鹏 吕忠 荣辉</t>
  </si>
  <si>
    <t>978-7-111-75458-9</t>
  </si>
  <si>
    <t>http://www.cmpedu.com/books/book/5607916.htm</t>
  </si>
  <si>
    <t>74348</t>
  </si>
  <si>
    <t>陈正</t>
  </si>
  <si>
    <t>电子课件、二维码、大纲、习题答案、题库、模拟试卷、视频</t>
  </si>
  <si>
    <t>本书特色：
★ 本书基于广西大学土木工程“世界一流建设学科”和工程防灾与结构安全教育部重点实验室的“先进土木工程材料”教研团队多年来在该领域的教学与科研成果，同时与浙江大学、中南大学、上海交通大学、北京工业大学、青岛理工大学等多所知名高校合作编写而成。
★ 本书是自治区级课程思政示范课程、学银在线慕课 ——“土木工程材料”的配套教材。
★ 本书是首批国家级一流本科课程“土木工程材料（全英文）”、国家精品视频公开课和大学生素质教育精品通选课“科技建材构筑美好家园”的参考教材。
★ 本书充分考虑土木工程新工科的发展，并结合现行标准和规范，引出工程中的关键问题，切合创新型人才的培养需求。
★ 本书紧密结合重大工程建设和工程实例展开分析，理论结合实际，深度和广度并重，适合立体化教学和课程思政的开展。
★ 本书配套有教学大纲、授课PPT、习题参考答案、题库、模拟试卷、在线课程等教学资源，免费提供给选用本书的授课教师；重点、难点、课程思政示范性授课配有二维码链接视频，同时每章配套有思维导图和要点等，便于混合式教学的开展。</t>
  </si>
  <si>
    <t>978-7-111-74348-4</t>
  </si>
  <si>
    <t>http://www.cmpedu.com/books/book/5607658.htm</t>
  </si>
  <si>
    <t>74034</t>
  </si>
  <si>
    <t>汪振双</t>
  </si>
  <si>
    <t>电子课件、习题解答、教案大纲、教学参考资料、试题试卷、视频资源</t>
  </si>
  <si>
    <t>978-7-111-74034-6</t>
  </si>
  <si>
    <t>http://www.cmpedu.com/books/book/5607358.htm</t>
  </si>
  <si>
    <t>73486</t>
  </si>
  <si>
    <t>刘娟红 梁文泉</t>
  </si>
  <si>
    <t>978-7-111-73486-4</t>
  </si>
  <si>
    <t>http://www.cmpedu.com/books/book/5607060.htm</t>
  </si>
  <si>
    <r>
      <rPr>
        <sz val="11"/>
        <color indexed="8"/>
        <rFont val="宋体"/>
        <charset val="134"/>
      </rPr>
      <t>土木工程材料</t>
    </r>
    <r>
      <rPr>
        <sz val="11"/>
        <color theme="1"/>
        <rFont val="宋体"/>
        <charset val="134"/>
      </rPr>
      <t xml:space="preserve"> </t>
    </r>
    <r>
      <rPr>
        <sz val="11"/>
        <color indexed="8"/>
        <rFont val="宋体"/>
        <charset val="134"/>
      </rPr>
      <t>第</t>
    </r>
    <r>
      <rPr>
        <sz val="11"/>
        <color theme="1"/>
        <rFont val="宋体"/>
        <charset val="134"/>
      </rPr>
      <t>2</t>
    </r>
    <r>
      <rPr>
        <sz val="11"/>
        <color indexed="8"/>
        <rFont val="宋体"/>
        <charset val="134"/>
      </rPr>
      <t>版</t>
    </r>
  </si>
  <si>
    <t>65647</t>
  </si>
  <si>
    <t>杜红秀 周梅 主审 张雄</t>
  </si>
  <si>
    <t>978-7-111-65647-0</t>
  </si>
  <si>
    <t>http://www.cmpedu.com/books/book/5602490.htm</t>
  </si>
  <si>
    <t>77732</t>
  </si>
  <si>
    <t>土木工程智能施工</t>
  </si>
  <si>
    <t>廖维张 穆静波 杨震卿</t>
  </si>
  <si>
    <t>教师课件、二维码、视频、教学素材</t>
  </si>
  <si>
    <t>978-7-111-77732-8</t>
  </si>
  <si>
    <t>http://www.cmpedu.com/books/book/5609856.htm</t>
  </si>
  <si>
    <t>74923</t>
  </si>
  <si>
    <t>土木工程施工（第2版）</t>
  </si>
  <si>
    <t>尹立新 闫晶</t>
  </si>
  <si>
    <t>电子课件、二维码、大纲、教案、习题答案、模拟试卷、视频、动画</t>
  </si>
  <si>
    <t>978-7-111-74923-3</t>
  </si>
  <si>
    <t>http://www.cmpedu.com/books/book/5607799.htm</t>
  </si>
  <si>
    <t>土木工程施工</t>
  </si>
  <si>
    <t>70175</t>
  </si>
  <si>
    <t>刘俊岩 应惠清 刘燕</t>
  </si>
  <si>
    <t>978-7-111-70175-0</t>
  </si>
  <si>
    <t>http://www.cmpedu.com/books/book/5605751.htm</t>
  </si>
  <si>
    <t>土木工程施工（含移动端助学视频）（第2版）</t>
  </si>
  <si>
    <t>71838</t>
  </si>
  <si>
    <t>穆静波</t>
  </si>
  <si>
    <t>978-7-111-71838-3</t>
  </si>
  <si>
    <t>http://www.cmpedu.com/books/book/5606754.htm</t>
  </si>
  <si>
    <t>土木工程施工技术与组织管理（第2版）</t>
  </si>
  <si>
    <t>76352</t>
  </si>
  <si>
    <t>教师课件、教学大纲、习题答案</t>
  </si>
  <si>
    <t>978-7-111-76352-9</t>
  </si>
  <si>
    <t>http://www.cmpedu.com/books/book/5608931.htm</t>
  </si>
  <si>
    <t>现代土木工程施工专项技术</t>
  </si>
  <si>
    <t>73705</t>
  </si>
  <si>
    <t>宋永发 窦玉丹 李静</t>
  </si>
  <si>
    <t>978-7-111-73705-6</t>
  </si>
  <si>
    <t>http://www.cmpedu.com/books/book/5607109.htm</t>
  </si>
  <si>
    <t>建筑工程施工技术（第2版）</t>
  </si>
  <si>
    <t>47496</t>
  </si>
  <si>
    <t>978-7-111-47496-8</t>
  </si>
  <si>
    <t>http://www.cmpedu.com/books/book/2064704.htm</t>
  </si>
  <si>
    <t>施工安装技术</t>
  </si>
  <si>
    <t>34756</t>
  </si>
  <si>
    <t>邵宗义</t>
  </si>
  <si>
    <t>978-7-111-34756-9</t>
  </si>
  <si>
    <t>http://www.cmpedu.com/books/book/169156.htm</t>
  </si>
  <si>
    <t>75355</t>
  </si>
  <si>
    <t>建设工程安全生产与环境保护</t>
  </si>
  <si>
    <t>张晶晶 项勇</t>
  </si>
  <si>
    <t>电子课件、二维码、教学视频、大纲、习题答案</t>
  </si>
  <si>
    <t>978-7-111-75355-1</t>
  </si>
  <si>
    <t>http://www.cmpedu.com/books/book/5607922.htm</t>
  </si>
  <si>
    <t>建筑工程质量与安全生产管理</t>
  </si>
  <si>
    <t>62363</t>
  </si>
  <si>
    <t>978-7-111-62363-2</t>
  </si>
  <si>
    <t>http://www.cmpedu.com/books/book/5600211.htm</t>
  </si>
  <si>
    <t>74841</t>
  </si>
  <si>
    <t>土木工程专业英语（第2版）</t>
  </si>
  <si>
    <t>鲁正</t>
  </si>
  <si>
    <t>二维码、视频、教学大纲、授课PPT、参考答案和模拟试卷</t>
  </si>
  <si>
    <t>978-7-111-74841-0</t>
  </si>
  <si>
    <t>http://www.cmpedu.com/books/book/5608747.htm</t>
  </si>
  <si>
    <t>土木工程专业英语</t>
  </si>
  <si>
    <t>39646</t>
  </si>
  <si>
    <t>978-7-111-39646-8</t>
  </si>
  <si>
    <t>http://www.cmpedu.com/books/book/2017523.htm</t>
  </si>
  <si>
    <t>26031</t>
  </si>
  <si>
    <t>陈瑛</t>
  </si>
  <si>
    <t>978-7-111-26031-8</t>
  </si>
  <si>
    <t>http://www.cmpedu.com/books/book/55717.htm</t>
  </si>
  <si>
    <t>24657</t>
  </si>
  <si>
    <t>戴俊</t>
  </si>
  <si>
    <t>习题库/课文翻译</t>
  </si>
  <si>
    <t>978-7-111-24657-2</t>
  </si>
  <si>
    <t>http://www.cmpedu.com/books/book/59068.htm</t>
  </si>
  <si>
    <t>62769</t>
  </si>
  <si>
    <t>电子课件（双色印刷）</t>
  </si>
  <si>
    <t>978-7-111-62769-2</t>
  </si>
  <si>
    <t>http://www.cmpedu.com/books/book/5600549.htm</t>
  </si>
  <si>
    <t>岩体力学</t>
  </si>
  <si>
    <t>24922</t>
  </si>
  <si>
    <t>阳生权</t>
  </si>
  <si>
    <t>978-7-111-24922-1</t>
  </si>
  <si>
    <t>http://www.cmpedu.com/books/book/59016.htm</t>
  </si>
  <si>
    <t>基坑工程</t>
  </si>
  <si>
    <t>68225</t>
  </si>
  <si>
    <t>木林隆 赵程</t>
  </si>
  <si>
    <t>978-7-111-68225-7</t>
  </si>
  <si>
    <t>http://www.cmpedu.com/books/book/5604809.htm</t>
  </si>
  <si>
    <t>水运工程施工</t>
  </si>
  <si>
    <t>69363</t>
  </si>
  <si>
    <t>杨红霞 赵峥嵘</t>
  </si>
  <si>
    <t>978-7-111-69363-5</t>
  </si>
  <si>
    <t>http://www.cmpedu.com/books/book/5605188.htm</t>
  </si>
  <si>
    <t>本科教材&gt;工学门类&gt;土木类&gt;城市地下空间工程</t>
  </si>
  <si>
    <t>77648</t>
  </si>
  <si>
    <t>地下空间工程智能建造概论</t>
  </si>
  <si>
    <t>刘波 李涛</t>
  </si>
  <si>
    <t>授课PPT、二维码、视频、大纲、复习思考题参考答案、模拟试卷、工程案例、知识图谱</t>
  </si>
  <si>
    <t>978-7-111-77648-2</t>
  </si>
  <si>
    <t>http://www.cmpedu.com/books/book/5609324.htm</t>
  </si>
  <si>
    <t>地下工程低碳理论与应用</t>
  </si>
  <si>
    <t>76582</t>
  </si>
  <si>
    <t>郭春</t>
  </si>
  <si>
    <t>二维码、视频、教学大纲、授课PPT、参考答案</t>
  </si>
  <si>
    <t>978-7-111-76582-0</t>
  </si>
  <si>
    <t>http://www.cmpedu.com/books/book/5608797.htm</t>
  </si>
  <si>
    <t>地下工程施工</t>
  </si>
  <si>
    <t>48520</t>
  </si>
  <si>
    <t>张志勇</t>
  </si>
  <si>
    <t>978-7-111-48520-9</t>
  </si>
  <si>
    <t>http://www.cmpedu.com/books/book/2042709.htm</t>
  </si>
  <si>
    <t>地下建筑结构设计</t>
  </si>
  <si>
    <t>67672</t>
  </si>
  <si>
    <t>张瑞云 朱永全</t>
  </si>
  <si>
    <t>978-7-111-67672-0</t>
  </si>
  <si>
    <t>http://www.cmpedu.com/books/book/5604418.htm</t>
  </si>
  <si>
    <t>城市地下空间工程施工技术</t>
  </si>
  <si>
    <t>67153</t>
  </si>
  <si>
    <t>刘波 李涛 陶龙光</t>
  </si>
  <si>
    <t>978-7-111-67153-4</t>
  </si>
  <si>
    <t>http://www.cmpedu.com/books/book/5603996.htm</t>
  </si>
  <si>
    <t>隧道工程</t>
  </si>
  <si>
    <t>67527</t>
  </si>
  <si>
    <t>蒋雅君 方勇 王士民</t>
  </si>
  <si>
    <t>978-7-111-67527-3</t>
  </si>
  <si>
    <t>http://www.cmpedu.com/books/book/5604407.htm</t>
  </si>
  <si>
    <t>74838</t>
  </si>
  <si>
    <t>隧道工程（第3版）</t>
  </si>
  <si>
    <t>陈秋南 安永林 李松</t>
  </si>
  <si>
    <t>本书特色：
★本书在第2版的基础上，更新了相关内容，通过拓展阅读补充了思政内容，补充了二维码视频内容。
★本书主要内容包括隧道工程勘测、设计、施工、运营及养护，内容精炼，并附有隧道洞门设计、初期支护结构及二次衬砌设计验算实例，有助于学生学习和掌握。
★本书双色印刷，阅读体验感好，同时配有教师用授课PPT、习题解答、教学大纲、模拟试卷等资源。</t>
  </si>
  <si>
    <t>978-7-111-74838-0</t>
  </si>
  <si>
    <t>http://www.cmpedu.com/books/book/5607594.htm</t>
  </si>
  <si>
    <t>地铁隧道盾构施工技术及设备</t>
  </si>
  <si>
    <t>64461</t>
  </si>
  <si>
    <t>李建斌</t>
  </si>
  <si>
    <t>978-7-111-64461-3</t>
  </si>
  <si>
    <t>http://www.cmpedu.com/books/book/5601828.htm</t>
  </si>
  <si>
    <t>隧道与地下工程</t>
  </si>
  <si>
    <t>68291</t>
  </si>
  <si>
    <t>刘远明 饶军应 刘滔</t>
  </si>
  <si>
    <t>978-7-111-68291-2</t>
  </si>
  <si>
    <t>http://www.cmpedu.com/books/book/5604838.htm</t>
  </si>
  <si>
    <t>本科教材&gt;工学门类&gt;土木类&gt;道路桥梁和渡河工程</t>
  </si>
  <si>
    <t>74454</t>
  </si>
  <si>
    <r>
      <rPr>
        <sz val="11"/>
        <color rgb="FF000000"/>
        <rFont val="宋体"/>
        <charset val="134"/>
      </rPr>
      <t>道路与桥梁工程概论（第</t>
    </r>
    <r>
      <rPr>
        <sz val="11"/>
        <color rgb="FF000000"/>
        <rFont val="宋体"/>
        <charset val="0"/>
      </rPr>
      <t>2</t>
    </r>
    <r>
      <rPr>
        <sz val="11"/>
        <color rgb="FF000000"/>
        <rFont val="宋体"/>
        <charset val="134"/>
      </rPr>
      <t>版）</t>
    </r>
  </si>
  <si>
    <t>王修山</t>
  </si>
  <si>
    <t>978-7-111-74454-2</t>
  </si>
  <si>
    <t>http://www.cmpedu.com/books/book/5607468.htm</t>
  </si>
  <si>
    <t>道路工程制图（含习题集）</t>
  </si>
  <si>
    <t>76757</t>
  </si>
  <si>
    <t>马智英 贾鹏</t>
  </si>
  <si>
    <t>978-7-111-76757-2</t>
  </si>
  <si>
    <t>http://www.cmpedu.com/books/book/5608743.htm</t>
  </si>
  <si>
    <t>高速公路概论</t>
  </si>
  <si>
    <t>75255</t>
  </si>
  <si>
    <t>罗俊礼</t>
  </si>
  <si>
    <t>电子课件、二维码视频、教学大纲、试卷及答案、教学-教材体系导图</t>
  </si>
  <si>
    <t>978-7-111-75255-4</t>
  </si>
  <si>
    <t>http://www.cmpedu.com/books/book/5607957.htm</t>
  </si>
  <si>
    <t>道路与桥梁施工技术（第2版）</t>
  </si>
  <si>
    <t>70321</t>
  </si>
  <si>
    <t>978-7-111-70321-1</t>
  </si>
  <si>
    <t>http://www.cmpedu.com/books/book/5605597.htm</t>
  </si>
  <si>
    <t>道路工程课程设计解析与实例</t>
  </si>
  <si>
    <t>70026</t>
  </si>
  <si>
    <t>978-7-111-70026-5</t>
  </si>
  <si>
    <t>http://www.cmpedu.com/books/book/5605340.htm</t>
  </si>
  <si>
    <t>道路勘测设计</t>
  </si>
  <si>
    <t>67114</t>
  </si>
  <si>
    <t>廖明军 孟宪强</t>
  </si>
  <si>
    <t>978-7-111-67114-5</t>
  </si>
  <si>
    <t>http://www.cmpedu.com/books/book/5603649.htm</t>
  </si>
  <si>
    <t>69577</t>
  </si>
  <si>
    <t>程建川 卞凤兰</t>
  </si>
  <si>
    <t>978-7-111-69577-6</t>
  </si>
  <si>
    <t>http://www.cmpedu.com/books/book/5605435.htm</t>
  </si>
  <si>
    <t>公路工程施工</t>
  </si>
  <si>
    <t>28971</t>
  </si>
  <si>
    <t>朱峰</t>
  </si>
  <si>
    <t>978-7-111-28971-5</t>
  </si>
  <si>
    <t>http://www.cmpedu.com/books/book/60734.htm</t>
  </si>
  <si>
    <t>79466</t>
  </si>
  <si>
    <t>公路工程计量与计价（第3版）</t>
  </si>
  <si>
    <t>钟晓红   张艳玲</t>
  </si>
  <si>
    <t>978-7-111-79466-0</t>
  </si>
  <si>
    <t>http://www.cmpedu.com/books/book/5609995.htm</t>
  </si>
  <si>
    <t>路基路面工程（第2版）</t>
  </si>
  <si>
    <t>75109</t>
  </si>
  <si>
    <t>张军辉</t>
  </si>
  <si>
    <t>授课PPT、二维码、大纲、课后题参考答案、视频</t>
  </si>
  <si>
    <t>978-7-111-75109-0</t>
  </si>
  <si>
    <t>http://www.cmpedu.com/books/book/5607685.htm</t>
  </si>
  <si>
    <t>路基路面工程</t>
  </si>
  <si>
    <t>59333</t>
  </si>
  <si>
    <t>李惠霞 王建</t>
  </si>
  <si>
    <t>978-7-111-59333-1</t>
  </si>
  <si>
    <t>http://www.cmpedu.com/books/book/5519663.htm</t>
  </si>
  <si>
    <t>75111</t>
  </si>
  <si>
    <t>桥梁施工（第2版）</t>
  </si>
  <si>
    <t>张志国 邓年春 蔺鹏臻</t>
  </si>
  <si>
    <t>授课PPT、二维码、视频、大纲、思考题参考答案</t>
  </si>
  <si>
    <t>978-7-111-75111-3</t>
  </si>
  <si>
    <t>http://www.cmpedu.com/books/book/5607952.htm</t>
  </si>
  <si>
    <t>桥梁工程课程设计解析与实例</t>
  </si>
  <si>
    <t>69707</t>
  </si>
  <si>
    <t>978-7-111-69707-7</t>
  </si>
  <si>
    <t>http://www.cmpedu.com/books/book/5605168.htm</t>
  </si>
  <si>
    <t>桥梁工程结构智慧监测——理论与实践</t>
  </si>
  <si>
    <t>67713</t>
  </si>
  <si>
    <t>淡丹辉</t>
  </si>
  <si>
    <t>二维码新形态教材、电子课件、源代码</t>
  </si>
  <si>
    <t>978-7-111-67713-0</t>
  </si>
  <si>
    <t>http://www.cmpedu.com/books/book/5604498.htm</t>
  </si>
  <si>
    <t>本科教材&gt;工学门类&gt;土木类&gt;建筑环境与能源应用工程</t>
  </si>
  <si>
    <t>零碳建筑技术概论</t>
  </si>
  <si>
    <t>74776</t>
  </si>
  <si>
    <t>郭春梅</t>
  </si>
  <si>
    <t>本书特色：
★本书系统讲述了建筑碳减排的发展、建筑碳排放的核算方法、建筑能耗动态模拟方法、建筑围护结构及构造等被动式减排技术，以及太阳能、地热能、海洋能、热泵技术、蒸发冷却技术、储能技术和可再生水源节能利用技术等主动式减碳技术，介绍了可以提高建筑运行管理水平的建筑物联网监控技术，最后以工程案例的方式介绍了减少能源需求的被动式建筑技术和多能互补的能源利用技术。
★本书适度融入了课程思政元素，内容突出前沿性，同时强调实用性。
★章后设有思考题和二维码形式客观题（扫码可在线做题），部分图通过扫描二维码可看彩图。</t>
  </si>
  <si>
    <t>978-7-111-74776-5</t>
  </si>
  <si>
    <t>http://www.cmpedu.com/books/book/5607782.htm</t>
  </si>
  <si>
    <t>供热工程（含1CD）</t>
  </si>
  <si>
    <t>22782</t>
  </si>
  <si>
    <t>田立卓　闫全英</t>
  </si>
  <si>
    <t>随书附赠网络版多媒体课件</t>
  </si>
  <si>
    <t>978-7-111-22782-3</t>
  </si>
  <si>
    <t>http://www.cmpedu.com/books/book/63840.htm</t>
  </si>
  <si>
    <t>建筑环境与能源应用工程专业毕业设计指导</t>
  </si>
  <si>
    <t>64381</t>
  </si>
  <si>
    <t>徐新华 于靖华 王飞飞 等编著</t>
  </si>
  <si>
    <t>978-7-111-64381-4</t>
  </si>
  <si>
    <t>http://www.cmpedu.com/books/book/5601711.htm</t>
  </si>
  <si>
    <t>建筑环境学</t>
  </si>
  <si>
    <t>68611</t>
  </si>
  <si>
    <t>李念平</t>
  </si>
  <si>
    <t>978-7-111-68611-8</t>
  </si>
  <si>
    <t>http://www.cmpedu.com/books/book/5604875.htm</t>
  </si>
  <si>
    <t>建筑环境学（第2版）</t>
  </si>
  <si>
    <t>52432</t>
  </si>
  <si>
    <t>黄晨</t>
  </si>
  <si>
    <t>978-7-111-52432-8</t>
  </si>
  <si>
    <t>http://www.cmpedu.com/books/book/2052005.htm</t>
  </si>
  <si>
    <t>80508</t>
  </si>
  <si>
    <t>能源环境测试技术</t>
  </si>
  <si>
    <t>徐倩 蔡灿 王津</t>
  </si>
  <si>
    <t>978-7-111-80508-3</t>
  </si>
  <si>
    <t>http://www.cmpedu.com/books/book/5610730.htm</t>
  </si>
  <si>
    <t>建筑环境与能源测试技术（第3版）</t>
  </si>
  <si>
    <t>62595</t>
  </si>
  <si>
    <t>陈刚 王汉青 王海桥</t>
  </si>
  <si>
    <t>978-7-111-62595-7</t>
  </si>
  <si>
    <t>http://www.cmpedu.com/books/book/5600402.htm</t>
  </si>
  <si>
    <t>79177</t>
  </si>
  <si>
    <t>太阳能建筑一体化原理与应用</t>
  </si>
  <si>
    <t>于国清 等</t>
  </si>
  <si>
    <t>978-7-111-79177-5</t>
  </si>
  <si>
    <t>http://www.cmpedu.com/books/book/5609893.htm</t>
  </si>
  <si>
    <t>数据中心节能技术与应用（第2版）</t>
  </si>
  <si>
    <t>71189</t>
  </si>
  <si>
    <t>张泉 李震 等</t>
  </si>
  <si>
    <t>978-7-111-71189-6</t>
  </si>
  <si>
    <t>http://www.cmpedu.com/books/book/5606331.htm</t>
  </si>
  <si>
    <t>绿色数据中心高效适用制冷技术及应用</t>
  </si>
  <si>
    <t>68088</t>
  </si>
  <si>
    <t>黄翔 邵双全 吴学渊 等编著</t>
  </si>
  <si>
    <t>978-7-111-68088-8</t>
  </si>
  <si>
    <t>http://www.cmpedu.com/books/book/5604472.htm</t>
  </si>
  <si>
    <t>建筑节能技术（第2版）</t>
  </si>
  <si>
    <t>56024</t>
  </si>
  <si>
    <t>李德英 张伟捷</t>
  </si>
  <si>
    <t>978-7-111-56024-1</t>
  </si>
  <si>
    <t>http://www.cmpedu.com/books/book/2062880.htm</t>
  </si>
  <si>
    <t>建筑设备概论</t>
  </si>
  <si>
    <t>41211</t>
  </si>
  <si>
    <t>白莉</t>
  </si>
  <si>
    <t>978-7-111-41211-3</t>
  </si>
  <si>
    <t>http://www.cmpedu.com/books/book/2019077.htm</t>
  </si>
  <si>
    <t>75836</t>
  </si>
  <si>
    <t>建筑设备</t>
  </si>
  <si>
    <t>霍海娥</t>
  </si>
  <si>
    <t>电子课件、思考题参考答案</t>
  </si>
  <si>
    <t>978-7-111-75836-5</t>
  </si>
  <si>
    <t>http://www.cmpedu.com/books/book/5608332.htm</t>
  </si>
  <si>
    <t>67541</t>
  </si>
  <si>
    <t>王克河 焦营营 张猛</t>
  </si>
  <si>
    <t>978-7-111-67541-9</t>
  </si>
  <si>
    <t>http://www.cmpedu.com/books/book/5604367.htm</t>
  </si>
  <si>
    <t>建筑设备（第2版）</t>
  </si>
  <si>
    <t>56110</t>
  </si>
  <si>
    <t>978-7-111-56110-1</t>
  </si>
  <si>
    <t>http://www.cmpedu.com/books/book/2062684.htm</t>
  </si>
  <si>
    <t>建筑设备工程（MOOC教材）</t>
  </si>
  <si>
    <t>69559</t>
  </si>
  <si>
    <t>唐兰 王欢 刘燕妮</t>
  </si>
  <si>
    <t>二维码、MOOC</t>
  </si>
  <si>
    <t>本书特色：
★每章节均配有相应的MOOC教学视频，包括重点、难点讲解，示例分析等，描封面二维码，可观看与本书配套的教学视频。
★选用本书作为教材的教师，登录本书MOOC网址可下载相关教学资源。</t>
  </si>
  <si>
    <t>978-7-111-69559-2</t>
  </si>
  <si>
    <t>http://www.cmpedu.com/books/book/5605419.htm</t>
  </si>
  <si>
    <t>建筑设备工程（第2版）</t>
  </si>
  <si>
    <t>54349</t>
  </si>
  <si>
    <t>李亚峰</t>
  </si>
  <si>
    <t>978-7-111-54349-7</t>
  </si>
  <si>
    <t>http://www.cmpedu.com/books/book/2053976.htm</t>
  </si>
  <si>
    <t>建筑设备工程</t>
  </si>
  <si>
    <t>44381</t>
  </si>
  <si>
    <t>赵志曼</t>
  </si>
  <si>
    <t>978-7-111-44381-0</t>
  </si>
  <si>
    <t>http://www.cmpedu.com/books/book/2025145.htm</t>
  </si>
  <si>
    <t>建筑设备工程CAD制图与识图（第4版）</t>
  </si>
  <si>
    <t>64632</t>
  </si>
  <si>
    <t>于国清 审 寿炜炜 方修睦</t>
  </si>
  <si>
    <t>978-7-111-64632-7</t>
  </si>
  <si>
    <t>http://www.cmpedu.com/books/book/5601934.htm</t>
  </si>
  <si>
    <t>建筑设备施工安装技术（第2版）</t>
  </si>
  <si>
    <t>62559</t>
  </si>
  <si>
    <t>邵宗义 邹声华 郑小兵</t>
  </si>
  <si>
    <t>978-7-111-62559-9</t>
  </si>
  <si>
    <t>http://www.cmpedu.com/books/book/5600454.htm</t>
  </si>
  <si>
    <t>空气洁净技术（第2版）</t>
  </si>
  <si>
    <t>55648</t>
  </si>
  <si>
    <t>王海桥 李锐</t>
  </si>
  <si>
    <t>978-7-111-55648-0</t>
  </si>
  <si>
    <t>http://www.cmpedu.com/books/book/2062310.htm</t>
  </si>
  <si>
    <t>矿井通风学</t>
  </si>
  <si>
    <t>48220</t>
  </si>
  <si>
    <t>王文才</t>
  </si>
  <si>
    <t>978-7-111-48220-8</t>
  </si>
  <si>
    <t>http://www.cmpedu.com/books/book/2042704.htm</t>
  </si>
  <si>
    <t>工业通风</t>
  </si>
  <si>
    <t>66154</t>
  </si>
  <si>
    <t>樊越胜</t>
  </si>
  <si>
    <t>978-7-111-66154-2</t>
  </si>
  <si>
    <t>http://www.cmpedu.com/books/book/5603388.htm</t>
  </si>
  <si>
    <t>通风与空气调节</t>
  </si>
  <si>
    <t>69315</t>
  </si>
  <si>
    <t>李锐</t>
  </si>
  <si>
    <t>978-7-111-69315-4</t>
  </si>
  <si>
    <t>http://www.cmpedu.com/books/book/5605322.htm</t>
  </si>
  <si>
    <t>空调工程（第3版）</t>
  </si>
  <si>
    <t>58183</t>
  </si>
  <si>
    <t>黄翔 王天富 朱颖心 主审</t>
  </si>
  <si>
    <t>978-7-111-58183-3</t>
  </si>
  <si>
    <t>http://www.cmpedu.com/books/book/2064601.htm</t>
  </si>
  <si>
    <t>空调制冷系统运行管理与节能</t>
  </si>
  <si>
    <t>24858</t>
  </si>
  <si>
    <t>唐中华</t>
  </si>
  <si>
    <t>978-7-111-24858-3</t>
  </si>
  <si>
    <t>http://www.cmpedu.com/books/book/59107.htm</t>
  </si>
  <si>
    <t>空调冷热源工程</t>
  </si>
  <si>
    <t>63403</t>
  </si>
  <si>
    <t>丁云飞 于丹 方赵嵩</t>
  </si>
  <si>
    <t>978-7-111-63403-4</t>
  </si>
  <si>
    <t>http://www.cmpedu.com/books/book/5600841.htm</t>
  </si>
  <si>
    <t>流体输配管网（第4版）</t>
  </si>
  <si>
    <t>73772</t>
  </si>
  <si>
    <t>龚光彩</t>
  </si>
  <si>
    <t>PPT、习题答案</t>
  </si>
  <si>
    <t>978-7-111-73772-8</t>
  </si>
  <si>
    <t>http://www.cmpedu.com/books/book/5607155.htm</t>
  </si>
  <si>
    <t>燃气燃烧与燃烧装置</t>
  </si>
  <si>
    <t>27542</t>
  </si>
  <si>
    <t>刘蓉 刘文斌</t>
  </si>
  <si>
    <t>978-7-111-27542-8</t>
  </si>
  <si>
    <t>http://www.cmpedu.com/books/book/63288.htm</t>
  </si>
  <si>
    <t>热质交换原理与设备</t>
  </si>
  <si>
    <t>19120</t>
  </si>
  <si>
    <t>闫全英 刘迎云</t>
  </si>
  <si>
    <t>7-111-19120-X</t>
  </si>
  <si>
    <t>http://www.cmpedu.com/books/book/57125.htm</t>
  </si>
  <si>
    <t>23723</t>
  </si>
  <si>
    <t>解国珍</t>
  </si>
  <si>
    <t>978-7-111-23723-5</t>
  </si>
  <si>
    <t>http://www.cmpedu.com/books/book/58484.htm</t>
  </si>
  <si>
    <t>暖通空调现代控制技术</t>
  </si>
  <si>
    <t>73204</t>
  </si>
  <si>
    <t>刘春蕾 等 编著</t>
  </si>
  <si>
    <t>978-7-111-73204-4</t>
  </si>
  <si>
    <t>http://www.cmpedu.com/books/book/5607238.htm</t>
  </si>
  <si>
    <t>暖通空调节能技术</t>
  </si>
  <si>
    <t>49639</t>
  </si>
  <si>
    <t>刘艳华</t>
  </si>
  <si>
    <t>978-7-111-49639-7</t>
  </si>
  <si>
    <t>http://www.cmpedu.com/books/book/2044946.htm</t>
  </si>
  <si>
    <t>75365</t>
  </si>
  <si>
    <t>暖通空调工程设计</t>
  </si>
  <si>
    <t>陶求华 李峥嵘</t>
  </si>
  <si>
    <t>978-7-111-75365-0</t>
  </si>
  <si>
    <t>http://www.cmpedu.com/books/book/5608315.htm</t>
  </si>
  <si>
    <t>暖通空调工程设计—鸿业ACS8.2</t>
  </si>
  <si>
    <t>39171</t>
  </si>
  <si>
    <t>李建霞</t>
  </si>
  <si>
    <t>978-7-111-39171-5</t>
  </si>
  <si>
    <t>http://www.cmpedu.com/books/book/2017040.htm</t>
  </si>
  <si>
    <t>本科教材&gt;工学门类&gt;土木类&gt;给排水科学与工程</t>
  </si>
  <si>
    <t>给排水科学与工程概论（第3版）</t>
  </si>
  <si>
    <t>64384</t>
  </si>
  <si>
    <t>李亚峰 王洪明 杨辉</t>
  </si>
  <si>
    <t>978-7-111-64384-5</t>
  </si>
  <si>
    <t>http://www.cmpedu.com/books/book/5601697.htm</t>
  </si>
  <si>
    <t>水质工程学（下册）</t>
  </si>
  <si>
    <t>32445</t>
  </si>
  <si>
    <t>姜应和</t>
  </si>
  <si>
    <t>978-7-111-32445-4</t>
  </si>
  <si>
    <t>http://www.cmpedu.com/books/book/55015.htm</t>
  </si>
  <si>
    <t>给水排水工程结构（第2版）</t>
  </si>
  <si>
    <t>44701</t>
  </si>
  <si>
    <t>张飘</t>
  </si>
  <si>
    <t>978-7-111-44701-6</t>
  </si>
  <si>
    <t>http://www.cmpedu.com/books/book/2064835.htm</t>
  </si>
  <si>
    <t>给水排水工程与环境工程专业英语</t>
  </si>
  <si>
    <t>27681</t>
  </si>
  <si>
    <t>杨维</t>
  </si>
  <si>
    <t>978-7-111-27681-4</t>
  </si>
  <si>
    <t>http://www.cmpedu.com/books/book/59895.htm</t>
  </si>
  <si>
    <t>给水排水管道系统</t>
  </si>
  <si>
    <t>20329</t>
  </si>
  <si>
    <t>张奎 张志刚</t>
  </si>
  <si>
    <t>7-111-20329-1</t>
  </si>
  <si>
    <t>http://www.cmpedu.com/books/book/57662.htm</t>
  </si>
  <si>
    <t>给排水管道系统（第2版）</t>
  </si>
  <si>
    <t>67899</t>
  </si>
  <si>
    <t>冯萃敏 张炯</t>
  </si>
  <si>
    <t>978-7-111-67899-1</t>
  </si>
  <si>
    <t>http://www.cmpedu.com/books/book/5604523.htm</t>
  </si>
  <si>
    <t>给水排水工程CAD（第3版）</t>
  </si>
  <si>
    <t>67495</t>
  </si>
  <si>
    <t>赵星明</t>
  </si>
  <si>
    <t>教学课件、学习资料</t>
  </si>
  <si>
    <t>978-7-111-67495-5</t>
  </si>
  <si>
    <t>http://www.cmpedu.com/books/book/5604365.htm</t>
  </si>
  <si>
    <r>
      <rPr>
        <sz val="11"/>
        <color rgb="FF000000"/>
        <rFont val="宋体"/>
        <charset val="134"/>
      </rPr>
      <t>建筑给水排水工程（第</t>
    </r>
    <r>
      <rPr>
        <sz val="11"/>
        <color rgb="FF000000"/>
        <rFont val="宋体"/>
        <charset val="0"/>
      </rPr>
      <t>4</t>
    </r>
    <r>
      <rPr>
        <sz val="11"/>
        <color rgb="FF000000"/>
        <rFont val="宋体"/>
        <charset val="134"/>
      </rPr>
      <t>版）</t>
    </r>
  </si>
  <si>
    <t>72294</t>
  </si>
  <si>
    <r>
      <rPr>
        <sz val="11"/>
        <color rgb="FF000000"/>
        <rFont val="宋体"/>
        <charset val="134"/>
      </rPr>
      <t>李亚峰</t>
    </r>
    <r>
      <rPr>
        <sz val="11"/>
        <color rgb="FF000000"/>
        <rFont val="宋体"/>
        <charset val="0"/>
      </rPr>
      <t xml:space="preserve"> </t>
    </r>
    <r>
      <rPr>
        <sz val="11"/>
        <color rgb="FF000000"/>
        <rFont val="宋体"/>
        <charset val="134"/>
      </rPr>
      <t>张克峰</t>
    </r>
  </si>
  <si>
    <t>978-7-111-72294-6</t>
  </si>
  <si>
    <t>http://www.cmpedu.com/books/book/5606550.htm</t>
  </si>
  <si>
    <t>建筑给排水及消防工程系统</t>
  </si>
  <si>
    <t>66682</t>
  </si>
  <si>
    <t>梅胜 周鸿 何芳</t>
  </si>
  <si>
    <t>978-7-111-66682-0</t>
  </si>
  <si>
    <t>http://www.cmpedu.com/books/book/5604137.htm</t>
  </si>
  <si>
    <t>消防给水排水工程</t>
  </si>
  <si>
    <t>42332</t>
  </si>
  <si>
    <t>方正</t>
  </si>
  <si>
    <t>978-7-111-42332-4</t>
  </si>
  <si>
    <t>http://www.cmpedu.com/books/book/2023560.htm</t>
  </si>
  <si>
    <t>高层建筑给水排水工程（第2版）</t>
  </si>
  <si>
    <t>50709</t>
  </si>
  <si>
    <t>978-7-111-50709-3</t>
  </si>
  <si>
    <t>http://www.cmpedu.com/books/book/2048848.htm</t>
  </si>
  <si>
    <t>建筑消防</t>
  </si>
  <si>
    <t>23547</t>
  </si>
  <si>
    <t>张培红 王增欣</t>
  </si>
  <si>
    <t>978-7-111-23547-7</t>
  </si>
  <si>
    <t>http://www.cmpedu.com/books/book/56053.htm</t>
  </si>
  <si>
    <t>建筑消防工程（第2版）</t>
  </si>
  <si>
    <t>63118</t>
  </si>
  <si>
    <t>李亚峰 唐婧 余海静 等编著</t>
  </si>
  <si>
    <t>978-7-111-63118-7</t>
  </si>
  <si>
    <t>http://www.cmpedu.com/books/book/5600672.htm</t>
  </si>
  <si>
    <t>79247</t>
  </si>
  <si>
    <t>建筑消防与安防技术（第2版）</t>
  </si>
  <si>
    <t>魏立明 姚小春</t>
  </si>
  <si>
    <t>课件PPT、教学大纲和习题答案等教学资源</t>
  </si>
  <si>
    <t>978-7-111-79247-5</t>
  </si>
  <si>
    <t>http://www.cmpedu.com/books/book/5609957.htm</t>
  </si>
  <si>
    <t>水源工程</t>
  </si>
  <si>
    <t>52165</t>
  </si>
  <si>
    <t>邢丽贞</t>
  </si>
  <si>
    <t>978-7-111-52165-5</t>
  </si>
  <si>
    <t>http://www.cmpedu.com/books/book/2051859.htm</t>
  </si>
  <si>
    <t>水泵及水泵站（多学时）</t>
  </si>
  <si>
    <t>26912</t>
  </si>
  <si>
    <t>李亚峰 李清雪</t>
  </si>
  <si>
    <t>978-7-111-26912-0</t>
  </si>
  <si>
    <t>http://www.cmpedu.com/books/book/60004.htm</t>
  </si>
  <si>
    <t>77299</t>
  </si>
  <si>
    <t>水工程施工（第2版）</t>
  </si>
  <si>
    <t>邵林广 李明</t>
  </si>
  <si>
    <t>978-7-111-77299-6</t>
  </si>
  <si>
    <t>http://www.cmpedu.com/books/book/5609112.htm</t>
  </si>
  <si>
    <t>水工程概预算与技术经济评价</t>
  </si>
  <si>
    <t>33122</t>
  </si>
  <si>
    <t>肖作义</t>
  </si>
  <si>
    <t>978-7-111-33122-3</t>
  </si>
  <si>
    <t>http://www.cmpedu.com/books/book/168486.htm</t>
  </si>
  <si>
    <t>水力学（第2版）</t>
  </si>
  <si>
    <t>62348</t>
  </si>
  <si>
    <t>裴国霞 唐朝春</t>
  </si>
  <si>
    <t>978-7-111-62348-9</t>
  </si>
  <si>
    <t>http://www.cmpedu.com/books/book/5600475.htm</t>
  </si>
  <si>
    <t>水力学学习指导与习题详解（第2版）</t>
  </si>
  <si>
    <t>66757</t>
  </si>
  <si>
    <t>裴国霞</t>
  </si>
  <si>
    <t>978-7-111-66757-5</t>
  </si>
  <si>
    <t>http://www.cmpedu.com/books/book/5603670.htm</t>
  </si>
  <si>
    <t>水文学与水文地质学</t>
  </si>
  <si>
    <t>23937</t>
  </si>
  <si>
    <t>978-7-111-23937-6</t>
  </si>
  <si>
    <t>http://www.cmpedu.com/books/book/79213.htm</t>
  </si>
  <si>
    <t>水资源利用与保护</t>
  </si>
  <si>
    <t>20708</t>
  </si>
  <si>
    <t>任伯帜 熊正为</t>
  </si>
  <si>
    <t>7-111-20708-4</t>
  </si>
  <si>
    <t>http://www.cmpedu.com/books/book/62330.htm</t>
  </si>
  <si>
    <t>本科教材&gt;工学门类&gt;土木类&gt;建筑电气与智能化</t>
  </si>
  <si>
    <t>智能建筑概论（第2版）</t>
  </si>
  <si>
    <t>53237</t>
  </si>
  <si>
    <t>王佳</t>
  </si>
  <si>
    <t>978-7-111-53237-8</t>
  </si>
  <si>
    <t>http://www.cmpedu.com/books/book/2052995.htm</t>
  </si>
  <si>
    <t>智能建筑概论</t>
  </si>
  <si>
    <t>52652</t>
  </si>
  <si>
    <t>赵望达</t>
  </si>
  <si>
    <t>978-7-111-52652-0</t>
  </si>
  <si>
    <t>http://www.cmpedu.com/books/book/2052693.htm</t>
  </si>
  <si>
    <t>机电安装工程BIM实例分析</t>
  </si>
  <si>
    <t>55526</t>
  </si>
  <si>
    <t>范文利 朱亮东 王传慧</t>
  </si>
  <si>
    <t>978-7-111-55526-1</t>
  </si>
  <si>
    <t>http://www.cmpedu.com/books/book/2062379.htm</t>
  </si>
  <si>
    <t>电气安全（第3版）</t>
  </si>
  <si>
    <t>56422</t>
  </si>
  <si>
    <t>杨岳编</t>
  </si>
  <si>
    <t>978-7-111-56422-5</t>
  </si>
  <si>
    <t>http://www.cmpedu.com/books/book/2064384.htm</t>
  </si>
  <si>
    <t>电气安全</t>
  </si>
  <si>
    <t>31347</t>
  </si>
  <si>
    <t>孙熙 蒋永清</t>
  </si>
  <si>
    <t>978-7-111-31347-2</t>
  </si>
  <si>
    <t>http://www.cmpedu.com/books/book/64557.htm</t>
  </si>
  <si>
    <t>电气安全工程</t>
  </si>
  <si>
    <t>54977</t>
  </si>
  <si>
    <t>陈金刚</t>
  </si>
  <si>
    <t>978-7-111-54977-2</t>
  </si>
  <si>
    <t>http://www.cmpedu.com/books/book/2055578.htm</t>
  </si>
  <si>
    <t>建筑防火设计</t>
  </si>
  <si>
    <t>49750</t>
  </si>
  <si>
    <t>李耀庄 徐彧</t>
  </si>
  <si>
    <t>978-7-111-49750-9</t>
  </si>
  <si>
    <t>http://www.cmpedu.com/books/book/2045511.htm</t>
  </si>
  <si>
    <t>78159</t>
  </si>
  <si>
    <t>电气防火技术（第2版）</t>
  </si>
  <si>
    <t>高庆敏</t>
  </si>
  <si>
    <t>课件、大纲、课后习题参考答案、试卷配套答案、强化训练题库、微课视频、小程序练习题</t>
  </si>
  <si>
    <t>978-7-111-78159-2</t>
  </si>
  <si>
    <t>http://www.cmpedu.com/books/book/5609474.htm</t>
  </si>
  <si>
    <t>建筑电气照明技术与应用</t>
  </si>
  <si>
    <t>50167</t>
  </si>
  <si>
    <t>魏立明</t>
  </si>
  <si>
    <t>978-7-111-50167-1</t>
  </si>
  <si>
    <t>http://www.cmpedu.com/books/book/2047151.htm</t>
  </si>
  <si>
    <t>75049</t>
  </si>
  <si>
    <t>建筑供配电与照明技术</t>
  </si>
  <si>
    <t>刘义艳</t>
  </si>
  <si>
    <t>电子课件、视频、教案大纲、习题解答、试题试卷</t>
  </si>
  <si>
    <t>978-7-111-75049-9</t>
  </si>
  <si>
    <t>http://www.cmpedu.com/books/book/5608437.htm</t>
  </si>
  <si>
    <t>电气照明技术（第3版）</t>
  </si>
  <si>
    <t>49940</t>
  </si>
  <si>
    <t>肖辉</t>
  </si>
  <si>
    <t>978-7-111-49940-4</t>
  </si>
  <si>
    <t>http://www.cmpedu.com/books/book/2046580.htm</t>
  </si>
  <si>
    <t>电气照明技术及应用</t>
  </si>
  <si>
    <t>59655</t>
  </si>
  <si>
    <t>978-7-111-59655-4</t>
  </si>
  <si>
    <t>http://www.cmpedu.com/books/book/2067101.htm</t>
  </si>
  <si>
    <t>电梯原理、结构与控制</t>
  </si>
  <si>
    <t>72609</t>
  </si>
  <si>
    <t>牛曙光</t>
  </si>
  <si>
    <t>电子课件、教学大纲、多媒体动画教学讲解、典型案例等</t>
  </si>
  <si>
    <t>978-7-111-72609-8</t>
  </si>
  <si>
    <t>http://www.cmpedu.com/books/book/5606667.htm</t>
  </si>
  <si>
    <t>电梯控制技术</t>
  </si>
  <si>
    <t>70042</t>
  </si>
  <si>
    <t>978-7-111-70042-5</t>
  </si>
  <si>
    <t>http://www.cmpedu.com/books/book/5605592.htm</t>
  </si>
  <si>
    <t>40464</t>
  </si>
  <si>
    <t>陈登峰</t>
  </si>
  <si>
    <t>978-7-111-40464-4</t>
  </si>
  <si>
    <t>http://www.cmpedu.com/books/book/2064634.htm</t>
  </si>
  <si>
    <t>电梯控制技术（第2版）</t>
  </si>
  <si>
    <t>12301</t>
  </si>
  <si>
    <t>叶安丽</t>
  </si>
  <si>
    <t>978-7-111-12301-9</t>
  </si>
  <si>
    <t>http://www.cmpedu.com/books/book/58404.htm</t>
  </si>
  <si>
    <t>电梯结构原理及安装维修（第6版）</t>
  </si>
  <si>
    <t>66539</t>
  </si>
  <si>
    <t>陈家盛</t>
  </si>
  <si>
    <t>978-7-111-66539-7</t>
  </si>
  <si>
    <t>http://www.cmpedu.com/books/book/5603521.htm</t>
  </si>
  <si>
    <t>现代民用建筑电气工程设计</t>
  </si>
  <si>
    <t>39707</t>
  </si>
  <si>
    <t>胡国文</t>
  </si>
  <si>
    <t>978-7-111-39707-6</t>
  </si>
  <si>
    <t>http://www.cmpedu.com/books/book/5603093.htm</t>
  </si>
  <si>
    <t>安全防范系统应用技术</t>
  </si>
  <si>
    <t>53287</t>
  </si>
  <si>
    <t>吴桂峰</t>
  </si>
  <si>
    <t>978-7-111-53287-3</t>
  </si>
  <si>
    <t>http://www.cmpedu.com/books/book/2053008.htm</t>
  </si>
  <si>
    <t>建筑智能化系统及应用</t>
  </si>
  <si>
    <t>68788</t>
  </si>
  <si>
    <t>978-7-111-68788-7</t>
  </si>
  <si>
    <t>http://www.cmpedu.com/books/book/5605017.htm</t>
  </si>
  <si>
    <t>建筑智能化系统</t>
  </si>
  <si>
    <t>34986</t>
  </si>
  <si>
    <t>吴成东</t>
  </si>
  <si>
    <t>978-7-111-34986-0</t>
  </si>
  <si>
    <t>http://www.cmpedu.com/books/book/169474.htm</t>
  </si>
  <si>
    <t>建筑物信息设施系统</t>
  </si>
  <si>
    <t>64595</t>
  </si>
  <si>
    <t>王月明 张瑶瑶 编著</t>
  </si>
  <si>
    <t>978-7-111-64595-5</t>
  </si>
  <si>
    <t>http://www.cmpedu.com/books/book/5601720.htm</t>
  </si>
  <si>
    <t>建筑设备自动化系统工程</t>
  </si>
  <si>
    <t>54254</t>
  </si>
  <si>
    <t>段晨旭</t>
  </si>
  <si>
    <t>978-7-111-54254-4</t>
  </si>
  <si>
    <t>http://www.cmpedu.com/books/book/2054011.htm</t>
  </si>
  <si>
    <t>78677</t>
  </si>
  <si>
    <t>建筑设备自动化（第3版）</t>
  </si>
  <si>
    <t>李玉云 高佳佳</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</si>
  <si>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国家重点出版物出版规划项目</t>
    </r>
    <r>
      <rPr>
        <sz val="11"/>
        <color rgb="FF000000"/>
        <rFont val="宋体"/>
        <charset val="0"/>
      </rPr>
      <t>\</t>
    </r>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t>
    </r>
  </si>
  <si>
    <t>978-7-111-78677-1</t>
  </si>
  <si>
    <t>http://www.cmpedu.com/books/book/5609618.htm</t>
  </si>
  <si>
    <t>78475</t>
  </si>
  <si>
    <t>建筑电气</t>
  </si>
  <si>
    <t>李太富 李茜 李奕乐</t>
  </si>
  <si>
    <t>PPT电子课件、习题及参考答案、教学大纲</t>
  </si>
  <si>
    <t>978-7-111-78475-3</t>
  </si>
  <si>
    <t>http://www.cmpedu.com/books/book/5609588.htm</t>
  </si>
  <si>
    <t>建筑电气（第2版）</t>
  </si>
  <si>
    <t>52040</t>
  </si>
  <si>
    <t>段春丽</t>
  </si>
  <si>
    <t>978-7-111-52040-5</t>
  </si>
  <si>
    <t>http://www.cmpedu.com/books/book/2051818.htm</t>
  </si>
  <si>
    <t>楼宇智能化技术（第4版）</t>
  </si>
  <si>
    <t>54558</t>
  </si>
  <si>
    <t>许锦标</t>
  </si>
  <si>
    <t>978-7-111-54558-3</t>
  </si>
  <si>
    <t>http://www.cmpedu.com/books/book/2054619.htm</t>
  </si>
  <si>
    <t>楼宇自动化技术与工程（第4版）</t>
  </si>
  <si>
    <t>66183</t>
  </si>
  <si>
    <t>沈晔</t>
  </si>
  <si>
    <t>978-7-111-66183-2</t>
  </si>
  <si>
    <t>http://www.cmpedu.com/books/book/5603482.htm</t>
  </si>
  <si>
    <t>楼宇自动化技术与应用</t>
  </si>
  <si>
    <t>39153</t>
  </si>
  <si>
    <t>陈虹</t>
  </si>
  <si>
    <t>978-7-111-39153-1</t>
  </si>
  <si>
    <t>http://www.cmpedu.com/books/book/2016740.htm</t>
  </si>
  <si>
    <t>建筑电工学（少学时）</t>
  </si>
  <si>
    <t>54123</t>
  </si>
  <si>
    <t>苏刚</t>
  </si>
  <si>
    <t>978-7-111-54123-3</t>
  </si>
  <si>
    <t>http://www.cmpedu.com/books/book/2054084.htm</t>
  </si>
  <si>
    <t>建筑电工学（第2版）</t>
  </si>
  <si>
    <t>55403</t>
  </si>
  <si>
    <t>978-7-111-55403-5</t>
  </si>
  <si>
    <t>http://www.cmpedu.com/books/book/2055761.htm</t>
  </si>
  <si>
    <t>76171</t>
  </si>
  <si>
    <t>武校刚</t>
  </si>
  <si>
    <t>978-7-111-76171-6</t>
  </si>
  <si>
    <t>http://www.cmpedu.com/books/book/5608365.htm</t>
  </si>
  <si>
    <t>建筑电气工程安装与造价</t>
  </si>
  <si>
    <t>62069</t>
  </si>
  <si>
    <t>袁丽卿 邵兰云</t>
  </si>
  <si>
    <t>978-7-111-62069-3</t>
  </si>
  <si>
    <t>http://www.cmpedu.com/books/book/5600269.htm</t>
  </si>
  <si>
    <t>建筑电气工程识图与施工</t>
  </si>
  <si>
    <t>33925</t>
  </si>
  <si>
    <t>侯志伟</t>
  </si>
  <si>
    <t>978-7-111-33925-0</t>
  </si>
  <si>
    <t>http://www.cmpedu.com/books/book/168999.htm</t>
  </si>
  <si>
    <t>建筑电气施工技术（第2版）</t>
  </si>
  <si>
    <t>55371</t>
  </si>
  <si>
    <t>978-7-111-55371-7</t>
  </si>
  <si>
    <t>http://www.cmpedu.com/books/book/2055705.htm</t>
  </si>
  <si>
    <t>建筑电气控制技术（第3版）</t>
  </si>
  <si>
    <t>60468</t>
  </si>
  <si>
    <t>顾菊平</t>
  </si>
  <si>
    <t>978-7-111-60468-6</t>
  </si>
  <si>
    <t>http://www.cmpedu.com/books/book/5519736.htm</t>
  </si>
  <si>
    <t>建筑电气控制技术</t>
  </si>
  <si>
    <t>42874</t>
  </si>
  <si>
    <t>何波</t>
  </si>
  <si>
    <t>978-7-111-42874-9</t>
  </si>
  <si>
    <t>http://www.cmpedu.com/books/book/2022111.htm</t>
  </si>
  <si>
    <t>本科教材&gt;工学门类&gt;土木类&gt;智能建造</t>
  </si>
  <si>
    <t>73536</t>
  </si>
  <si>
    <t>智能建造导论</t>
  </si>
  <si>
    <t>电子课件、教案大纲、视频资源</t>
  </si>
  <si>
    <t>本书特色：
★新形态教材，双色印刷，名校名师力作。
★教学资源丰富，有电子课件、二维码视频素材、教学大纲等资源。
★兼具理论性和实践性，系统地介绍了智能建造的发展背景、理论体系、智能建造相关技术，以及智能建造技术在建筑全生命周期内的应用。</t>
  </si>
  <si>
    <t>978-7-111-73536-6</t>
  </si>
  <si>
    <t>http://www.cmpedu.com/books/book/5607315.htm</t>
  </si>
  <si>
    <t>73172</t>
  </si>
  <si>
    <t>智能建造理论与实践</t>
  </si>
  <si>
    <t>杨琳 吴贤国 编著</t>
  </si>
  <si>
    <t>电子课件、二维码视频</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</si>
  <si>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时期国家重点出版物出版专项规划项目</t>
    </r>
    <r>
      <rPr>
        <sz val="11"/>
        <color rgb="FF000000"/>
        <rFont val="宋体"/>
        <charset val="0"/>
      </rPr>
      <t>\</t>
    </r>
    <r>
      <rPr>
        <sz val="11"/>
        <color rgb="FF000000"/>
        <rFont val="宋体"/>
        <charset val="134"/>
      </rPr>
      <t>新形态教材</t>
    </r>
  </si>
  <si>
    <t>978-7-111-73172-6</t>
  </si>
  <si>
    <t>http://www.cmpedu.com/books/book/5607739.htm</t>
  </si>
  <si>
    <t>76766</t>
  </si>
  <si>
    <t>智能建造技术与装备</t>
  </si>
  <si>
    <t>张啸尘 邹德芳 张傲</t>
  </si>
  <si>
    <t>教学课件、大纲</t>
  </si>
  <si>
    <t>本书特色：
★新形态教材，双色印刷，名校名师力作。
★教学资源丰富，有电子课件、教学大纲等资源。
★兼具理论性和实践性，主要介绍智能建造领域内的基础技术及其工程应用，主要分为基础技术篇(第2~6章)和工程应用篇(第7~10 章)两部分，基础技术篇主要介绍BIM 技术、大数据技术、物联网技术、数字孪生技术、5G 技术的概况及智能建造应用场景，工程应用篇主要介绍智能建造工程装备、智能建造设计、智能生产与智慧工厂、智能施工与智慧工地的基本概念及典型工程案例。</t>
  </si>
  <si>
    <t>978-7-111-76766-4</t>
  </si>
  <si>
    <t>http://www.cmpedu.com/books/book/5608652.htm</t>
  </si>
  <si>
    <t>79628</t>
  </si>
  <si>
    <t>智能建造技术与管理</t>
  </si>
  <si>
    <t>苏星  王海龙  舒江鹏</t>
  </si>
  <si>
    <t>配套PPT课件、教学大纲、二维码视频</t>
  </si>
  <si>
    <t>978-7-111-79628-2</t>
  </si>
  <si>
    <t>http://www.cmpedu.com/books/book/5610062.htm</t>
  </si>
  <si>
    <t>76805</t>
  </si>
  <si>
    <t>装配式建筑与智能建造</t>
  </si>
  <si>
    <t>赵卫平 郑宏利</t>
  </si>
  <si>
    <t>PPT课件、二维码、视频、大纲、工程/教学案例、知识图谱</t>
  </si>
  <si>
    <t>978-7-111-76805-0</t>
  </si>
  <si>
    <t>http://www.cmpedu.com/books/book/5609211.htm</t>
  </si>
  <si>
    <t>79452</t>
  </si>
  <si>
    <t>建设工程项目智慧化管理</t>
  </si>
  <si>
    <t>侯敬峰  廖维张  吴迈</t>
  </si>
  <si>
    <t>课件、教学大纲、思考题参考答案</t>
  </si>
  <si>
    <t>978-7-111-79452-3</t>
  </si>
  <si>
    <t>http://www.cmpedu.com/books/book/5610015.htm</t>
  </si>
  <si>
    <t>79341</t>
  </si>
  <si>
    <t>建筑工业化与装配式技术</t>
  </si>
  <si>
    <t>王静峰  种迅</t>
  </si>
  <si>
    <t>PPT课件、教学大纲、习题参考答案</t>
  </si>
  <si>
    <t>978-7-111-79341-0</t>
  </si>
  <si>
    <t>http://www.cmpedu.com/books/book/5609980.htm</t>
  </si>
  <si>
    <t>79286</t>
  </si>
  <si>
    <t>装配式建筑碳核算</t>
  </si>
  <si>
    <t>于竞宇 张静晓 王波 王静峰</t>
  </si>
  <si>
    <t>课件、教学大纲、课后习题解答、试卷及参考答案、教学-教材体系导图</t>
  </si>
  <si>
    <t>978-7-111-79286-4</t>
  </si>
  <si>
    <t>http://www.cmpedu.com/books/book/5609969.htm</t>
  </si>
  <si>
    <t>77900</t>
  </si>
  <si>
    <t>智能材料（第2版）</t>
  </si>
  <si>
    <t>陈英杰 邸浩</t>
  </si>
  <si>
    <t>PPT课件、教学大纲、思考题答案</t>
  </si>
  <si>
    <t>978-7-111-77900-1</t>
  </si>
  <si>
    <t>http://www.cmpedu.com/books/book/5609308.htm</t>
  </si>
  <si>
    <t>79105</t>
  </si>
  <si>
    <t>新型建筑材料</t>
  </si>
  <si>
    <t>何伟  宋少民</t>
  </si>
  <si>
    <t>配套PPT课件、教学大纲、习题答案</t>
  </si>
  <si>
    <t>978-7-111-79105-8</t>
  </si>
  <si>
    <t>http://www.cmpedu.com/books/book/5609978.htm</t>
  </si>
  <si>
    <t>78102</t>
  </si>
  <si>
    <t>建筑3D打印</t>
  </si>
  <si>
    <t>周诚 周燕 徐捷</t>
  </si>
  <si>
    <t>教师课件、教学大纲、思考题及参考答案、思维导图</t>
  </si>
  <si>
    <t>"十四五"时期国家重点出版物出版专项规划项目\中国机械工业教育协会“十四五”普通高等教育规划教材</t>
  </si>
  <si>
    <t>978-7-111-78102-8</t>
  </si>
  <si>
    <t>http://www.cmpedu.com/books/book/5609328.htm</t>
  </si>
  <si>
    <t>先进建造与管理导论</t>
  </si>
  <si>
    <t>70197</t>
  </si>
  <si>
    <t>李忠富 等 编著</t>
  </si>
  <si>
    <t>978-7-111-70197-2</t>
  </si>
  <si>
    <t>http://www.cmpedu.com/books/book/5605516.htm</t>
  </si>
  <si>
    <t>79649</t>
  </si>
  <si>
    <t>城市公共设施数字化管理导论</t>
  </si>
  <si>
    <t>邓世专  袁欣</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</si>
  <si>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时期国家重点出版物出版专项规划项目</t>
    </r>
    <r>
      <rPr>
        <sz val="11"/>
        <color rgb="FF000000"/>
        <rFont val="宋体"/>
        <charset val="0"/>
      </rPr>
      <t>/</t>
    </r>
    <r>
      <rPr>
        <sz val="11"/>
        <color rgb="FF000000"/>
        <rFont val="宋体"/>
        <charset val="134"/>
      </rPr>
      <t>中国机械工业教育协会</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普通高等教育规划教材</t>
    </r>
  </si>
  <si>
    <t>978-7-111-79649-7</t>
  </si>
  <si>
    <t>http://www.cmpedu.com/books/book/5610101.htm</t>
  </si>
  <si>
    <t>数字孪生驱动的智能建造全生命周期管理与实践应用</t>
  </si>
  <si>
    <t>73979</t>
  </si>
  <si>
    <t>钟炜</t>
  </si>
  <si>
    <t>978-7-111-73979-1</t>
  </si>
  <si>
    <t>http://www.cmpedu.com/books/book/5607234.htm</t>
  </si>
  <si>
    <t>78265</t>
  </si>
  <si>
    <t>建筑物联网技术</t>
  </si>
  <si>
    <t>马鸿雁</t>
  </si>
  <si>
    <t>978-7-111-78265-0</t>
  </si>
  <si>
    <t>http://www.cmpedu.com/books/book/5609580.htm</t>
  </si>
  <si>
    <t>建筑物联网工程综合实训</t>
  </si>
  <si>
    <t>74241</t>
  </si>
  <si>
    <t>纪颖波</t>
  </si>
  <si>
    <t>978-7-111-74241-8</t>
  </si>
  <si>
    <t>http://www.cmpedu.com/books/book/5607336.htm</t>
  </si>
  <si>
    <t>物联网技术及其在智能建造中的应用</t>
  </si>
  <si>
    <t>75815</t>
  </si>
  <si>
    <t>978-7-111-75815-0</t>
  </si>
  <si>
    <t>http://www.cmpedu.com/books/book/5608171.htm</t>
  </si>
  <si>
    <t>3D打印建造技术实训教程</t>
  </si>
  <si>
    <t>74190</t>
  </si>
  <si>
    <t>纪颖波 徐卫国</t>
  </si>
  <si>
    <t>978-7-111-74190-9</t>
  </si>
  <si>
    <t>http://www.cmpedu.com/books/book/5607252.htm</t>
  </si>
  <si>
    <t>74102</t>
  </si>
  <si>
    <t>无人机技术智能测绘</t>
  </si>
  <si>
    <t>978-7-111-74102-2</t>
  </si>
  <si>
    <t>http://www.cmpedu.com/books/book/5607251.htm</t>
  </si>
  <si>
    <t>74462</t>
  </si>
  <si>
    <t>数字测量</t>
  </si>
  <si>
    <t>周乐皆 邱冬炜</t>
  </si>
  <si>
    <t>电子课件、习题答案、大纲、新形态教材</t>
  </si>
  <si>
    <t>978-7-111-74462-7</t>
  </si>
  <si>
    <t>http://www.cmpedu.com/books/book/5607721.htm</t>
  </si>
  <si>
    <t>77261</t>
  </si>
  <si>
    <t>绿色低碳建筑设计</t>
  </si>
  <si>
    <t>贺丽洁</t>
  </si>
  <si>
    <t>授课PPT、微课视频、教学大纲、思考题答案</t>
  </si>
  <si>
    <t>978-7-111-77261-3</t>
  </si>
  <si>
    <t>http://www.cmpedu.com/books/book/5609232.htm</t>
  </si>
  <si>
    <t>76715</t>
  </si>
  <si>
    <t>绿色智能建造概论</t>
  </si>
  <si>
    <t>岳中文 郭东明</t>
  </si>
  <si>
    <r>
      <rPr>
        <sz val="11"/>
        <color rgb="FF000000"/>
        <rFont val="宋体"/>
        <charset val="134"/>
      </rPr>
      <t>配套</t>
    </r>
    <r>
      <rPr>
        <sz val="11"/>
        <color rgb="FF000000"/>
        <rFont val="宋体"/>
        <charset val="0"/>
      </rPr>
      <t>PPT</t>
    </r>
    <r>
      <rPr>
        <sz val="11"/>
        <color rgb="FF000000"/>
        <rFont val="宋体"/>
        <charset val="134"/>
      </rPr>
      <t>、教学大纲、思考题答案、视频</t>
    </r>
  </si>
  <si>
    <t>978-7-111-76715-2</t>
  </si>
  <si>
    <t>http://www.cmpedu.com/books/book/5609240.htm</t>
  </si>
  <si>
    <t>本科教材&gt;工学门类&gt;建筑类</t>
  </si>
  <si>
    <t>本科教材&gt;工学门类&gt;建筑类&gt;城乡规划</t>
  </si>
  <si>
    <t>市政工程规划</t>
  </si>
  <si>
    <t>70284</t>
  </si>
  <si>
    <t>978-7-111-70284-9</t>
  </si>
  <si>
    <t>http://www.cmpedu.com/books/book/5605787.htm</t>
  </si>
  <si>
    <t>市政工程CAD</t>
  </si>
  <si>
    <t>43158</t>
  </si>
  <si>
    <t>刘建锋</t>
  </si>
  <si>
    <t>978-7-111-43158-9</t>
  </si>
  <si>
    <t>http://www.cmpedu.com/books/book/2022508.htm</t>
  </si>
  <si>
    <t>城市既有住区更新改造规划设计</t>
  </si>
  <si>
    <t>65451</t>
  </si>
  <si>
    <t>李勤 刘怡君 编著</t>
  </si>
  <si>
    <t>978-7-111-65451-3</t>
  </si>
  <si>
    <t>http://www.cmpedu.com/books/book/5602215.htm</t>
  </si>
  <si>
    <t>城市基础设施规划</t>
  </si>
  <si>
    <t>46011</t>
  </si>
  <si>
    <t>978-7-111-46011-4</t>
  </si>
  <si>
    <t>http://www.cmpedu.com/books/book/2029572.htm</t>
  </si>
  <si>
    <t>景观规划设计原理</t>
  </si>
  <si>
    <t>33521</t>
  </si>
  <si>
    <t>周长亮</t>
  </si>
  <si>
    <t>978-7-111-33521-4</t>
  </si>
  <si>
    <t>http://www.cmpedu.com/books/book/168474.htm</t>
  </si>
  <si>
    <t>75180</t>
  </si>
  <si>
    <t>公共建筑设计原理</t>
  </si>
  <si>
    <t>初妍</t>
  </si>
  <si>
    <t>978-7-111-75180-9</t>
  </si>
  <si>
    <t>http://www.cmpedu.com/books/book/5607775.htm</t>
  </si>
  <si>
    <t>本科教材&gt;工学门类&gt;建筑类&gt;风景园林</t>
  </si>
  <si>
    <t>76239</t>
  </si>
  <si>
    <t>庭院景观设计</t>
  </si>
  <si>
    <t>张郢娴</t>
  </si>
  <si>
    <t>教学大纲、授课PPT、二维码链接彩图、习题参考答案、题库</t>
  </si>
  <si>
    <t>978-7-111-76239-3</t>
  </si>
  <si>
    <t>http://www.cmpedu.com/books/book/5608682.htm</t>
  </si>
  <si>
    <t>风景园林构造设计</t>
  </si>
  <si>
    <t>68836</t>
  </si>
  <si>
    <t>许明明 雷凌华</t>
  </si>
  <si>
    <t>微课视频、二维码</t>
  </si>
  <si>
    <t>978-7-111-68836-5</t>
  </si>
  <si>
    <t>http://www.cmpedu.com/books/book/5605098.htm</t>
  </si>
  <si>
    <t>园林景观手绘表现技法</t>
  </si>
  <si>
    <t>53084</t>
  </si>
  <si>
    <t>胡长龙</t>
  </si>
  <si>
    <t>978-7-111-53084-8</t>
  </si>
  <si>
    <t>http://www.cmpedu.com/books/book/2052872.htm</t>
  </si>
  <si>
    <t>园林计算机辅助设计教程 AutoCAD2021 中文版</t>
  </si>
  <si>
    <t>67293</t>
  </si>
  <si>
    <t>邢黎峰</t>
  </si>
  <si>
    <t>978-7-111-67293-7</t>
  </si>
  <si>
    <t>http://www.cmpedu.com/books/book/5604296.htm</t>
  </si>
  <si>
    <t>本科教材&gt;工学门类&gt;交通运输类</t>
  </si>
  <si>
    <t>交通信息技术及应用</t>
  </si>
  <si>
    <t>54859</t>
  </si>
  <si>
    <t>王兵</t>
  </si>
  <si>
    <t>978-7-111-54859-1</t>
  </si>
  <si>
    <t>http://www.cmpedu.com/books/book/2054721.htm</t>
  </si>
  <si>
    <t>75590</t>
  </si>
  <si>
    <t>交通工程基础设施智能建造数字化技术</t>
  </si>
  <si>
    <t>崔春义 张鹏 刘海龙</t>
  </si>
  <si>
    <t>978-7-111-75590-6</t>
  </si>
  <si>
    <t>http://www.cmpedu.com/books/book/5609038.htm</t>
  </si>
  <si>
    <t>微观交通仿真理论与实训</t>
  </si>
  <si>
    <t>64202</t>
  </si>
  <si>
    <t>周晨静</t>
  </si>
  <si>
    <t>978-7-111-64202-2</t>
  </si>
  <si>
    <t>http://www.cmpedu.com/books/book/5601694.htm</t>
  </si>
  <si>
    <t>80313</t>
  </si>
  <si>
    <t>智慧交通导论</t>
  </si>
  <si>
    <t>周卫峰 王江锋 李彦伟</t>
  </si>
  <si>
    <t>978-7-111-80313-3</t>
  </si>
  <si>
    <t>http://www.cmpedu.com/books/book/5610672.htm</t>
  </si>
  <si>
    <t>76413</t>
  </si>
  <si>
    <t>智能交通系统概论</t>
  </si>
  <si>
    <t>本书特色：
★“十四五”时期国家重点出版物出版专项规划项目
★介绍了智能交通系统在新技术研发基础上的7个子系统、无人驾驶车辆跟驰控制系统和城市交通子区控制系统。
★配有PPT课件。</t>
  </si>
  <si>
    <t>978-7-111-76413-7</t>
  </si>
  <si>
    <t>http://www.cmpedu.com/books/book/5608556.htm</t>
  </si>
  <si>
    <t>智能交通系统及其技术应用（第3版）</t>
  </si>
  <si>
    <t>69387</t>
  </si>
  <si>
    <t>曲大义</t>
  </si>
  <si>
    <t>本书特色：
★“十二五”普通高等教育本科国家级规划教材
★系统全面地阐述智能交通技术及其工程示范应用，引入当前最新工程技术案例。
★配有PPT课件。</t>
  </si>
  <si>
    <t>978-7-111-69387-1</t>
  </si>
  <si>
    <t>http://www.cmpedu.com/books/book/5605220.htm</t>
  </si>
  <si>
    <t>智能交通系统数据分析</t>
  </si>
  <si>
    <t>67592</t>
  </si>
  <si>
    <t>[美]马什鲁·乔杜里（Mashrur Chowdhury）等</t>
  </si>
  <si>
    <t>978-7-111-67592-1</t>
  </si>
  <si>
    <t>http://www.cmpedu.com/books/book/5604398.htm</t>
  </si>
  <si>
    <t>智能交通数字图像处理技术</t>
  </si>
  <si>
    <t>77018</t>
  </si>
  <si>
    <t>陈昕</t>
  </si>
  <si>
    <t>本书特色：
★“十四五”时期国家重点出版物出版专项规划项目
★采用数字图像处理理论知识、算法讲解与Python编程相结合的方法，突出在智能交通领域的应用。
★配有PPT课件，以及原始图像和图像处理代码。</t>
  </si>
  <si>
    <t>978-7-111-77018-3</t>
  </si>
  <si>
    <t>http://www.cmpedu.com/books/book/5608822.htm</t>
  </si>
  <si>
    <t>79360</t>
  </si>
  <si>
    <t>智慧交通能源管理</t>
  </si>
  <si>
    <t>裴明阳</t>
  </si>
  <si>
    <t>978-7-111-79360-1</t>
  </si>
  <si>
    <t>http://www.cmpedu.com/books/book/5610032.htm</t>
  </si>
  <si>
    <t>78739</t>
  </si>
  <si>
    <t>机器学习及智慧交通应用</t>
  </si>
  <si>
    <t>教学课件、讲解视频、参考答案、项目代码</t>
  </si>
  <si>
    <t>978-7-111-78739-6</t>
  </si>
  <si>
    <t>http://www.cmpedu.com/books/book/5609685.htm</t>
  </si>
  <si>
    <t>交通大数据技术与应用</t>
  </si>
  <si>
    <t>73315</t>
  </si>
  <si>
    <t>顾明臣 周卫峰 赵怀柏</t>
  </si>
  <si>
    <t>978-7-111-73315-7</t>
  </si>
  <si>
    <t>http://www.cmpedu.com/books/book/5606942.htm</t>
  </si>
  <si>
    <t>交通影响评价</t>
  </si>
  <si>
    <t>45849</t>
  </si>
  <si>
    <t>马昌喜</t>
  </si>
  <si>
    <t>978-7-111-45849-4</t>
  </si>
  <si>
    <t>http://www.cmpedu.com/books/book/2028405.htm</t>
  </si>
  <si>
    <t>78668</t>
  </si>
  <si>
    <t>交通安全工程</t>
  </si>
  <si>
    <t>李磊</t>
  </si>
  <si>
    <t>978-7-111-78668-9</t>
  </si>
  <si>
    <t>http://www.cmpedu.com/books/book/5609655.htm</t>
  </si>
  <si>
    <t>59537</t>
  </si>
  <si>
    <t>潘福全 张丽霞 杨金顺 等编著</t>
  </si>
  <si>
    <t>978-7-111-59537-3</t>
  </si>
  <si>
    <t>http://www.cmpedu.com/books/book/2066688.htm</t>
  </si>
  <si>
    <t>道路交通事故分析技术</t>
  </si>
  <si>
    <t>72174</t>
  </si>
  <si>
    <t>邹铁方  胡林</t>
  </si>
  <si>
    <t>978-7-111-72174-1</t>
  </si>
  <si>
    <t>http://www.cmpedu.com/books/book/5606442.htm</t>
  </si>
  <si>
    <t>道路交通安全与事故预防</t>
  </si>
  <si>
    <t>71229</t>
  </si>
  <si>
    <t>刘志强 赵艳萍 倪捷</t>
  </si>
  <si>
    <t>978-7-111-71229-9</t>
  </si>
  <si>
    <t>http://www.cmpedu.com/books/book/5606003.htm</t>
  </si>
  <si>
    <t>交通规划软件实验教程（TransCAD4.x）</t>
  </si>
  <si>
    <t>29532</t>
  </si>
  <si>
    <t>闫小勇 刘博航</t>
  </si>
  <si>
    <t>练习数据</t>
  </si>
  <si>
    <t>978-7-111-29532-7</t>
  </si>
  <si>
    <t>http://www.cmpedu.com/books/book/60756.htm</t>
  </si>
  <si>
    <t>69703</t>
  </si>
  <si>
    <t>交通运输商务管理</t>
  </si>
  <si>
    <t>邓红星</t>
  </si>
  <si>
    <t>978-7-111-69703-9</t>
  </si>
  <si>
    <t>http://www.cmpedu.com/books/book/5605215.htm</t>
  </si>
  <si>
    <t>交通运输企业管理</t>
  </si>
  <si>
    <t>16989</t>
  </si>
  <si>
    <t>丁波</t>
  </si>
  <si>
    <t>7-111-16989-1/U.837（课）</t>
  </si>
  <si>
    <t>http://www.cmpedu.com/books/book/63113.htm</t>
  </si>
  <si>
    <t>交通运输专业英语（第3版）</t>
  </si>
  <si>
    <t>46530</t>
  </si>
  <si>
    <t>978-7-111-46530-0</t>
  </si>
  <si>
    <t>http://www.cmpedu.com/books/book/2032624.htm</t>
  </si>
  <si>
    <t>交通运输系统工程</t>
  </si>
  <si>
    <t>75173</t>
  </si>
  <si>
    <t>王宪彬 邓红星</t>
  </si>
  <si>
    <t>978-7-111-75173-1</t>
  </si>
  <si>
    <t>http://www.cmpedu.com/books/book/5607776.htm</t>
  </si>
  <si>
    <t>运输系统规划与设计</t>
  </si>
  <si>
    <t>73794</t>
  </si>
  <si>
    <r>
      <rPr>
        <sz val="11"/>
        <color rgb="FF000000"/>
        <rFont val="宋体"/>
        <charset val="134"/>
      </rPr>
      <t>景鹏</t>
    </r>
    <r>
      <rPr>
        <sz val="11"/>
        <color rgb="FF000000"/>
        <rFont val="宋体"/>
        <charset val="0"/>
      </rPr>
      <t xml:space="preserve"> </t>
    </r>
    <r>
      <rPr>
        <sz val="11"/>
        <color rgb="FF000000"/>
        <rFont val="宋体"/>
        <charset val="134"/>
      </rPr>
      <t>潘公宇</t>
    </r>
    <r>
      <rPr>
        <sz val="11"/>
        <color rgb="FF000000"/>
        <rFont val="宋体"/>
        <charset val="0"/>
      </rPr>
      <t xml:space="preserve"> </t>
    </r>
    <r>
      <rPr>
        <sz val="11"/>
        <color rgb="FF000000"/>
        <rFont val="宋体"/>
        <charset val="134"/>
      </rPr>
      <t>高林杰</t>
    </r>
  </si>
  <si>
    <t>978-7-111-73794-0</t>
  </si>
  <si>
    <t>http://www.cmpedu.com/books/book/5607247.htm</t>
  </si>
  <si>
    <t>运输组织学</t>
  </si>
  <si>
    <t>73418</t>
  </si>
  <si>
    <t>王小霞 路晓娟 韩霜</t>
  </si>
  <si>
    <t>教学大纲、授课PPT、复习思考题参考答案等</t>
  </si>
  <si>
    <t>978-7-111-73418-5</t>
  </si>
  <si>
    <t>http://www.cmpedu.com/books/book/5607099.htm</t>
  </si>
  <si>
    <t>19454</t>
  </si>
  <si>
    <t>戴彤焱 孙学琴</t>
  </si>
  <si>
    <t>7-111-19454-3</t>
  </si>
  <si>
    <t>http://www.cmpedu.com/books/book/57328.htm</t>
  </si>
  <si>
    <t>机舱监测与主机遥控</t>
  </si>
  <si>
    <t>74616</t>
  </si>
  <si>
    <t>吴泽谋</t>
  </si>
  <si>
    <t>978-7-111-74616-4</t>
  </si>
  <si>
    <t>http://www.cmpedu.com/books/book/5607629.htm</t>
  </si>
  <si>
    <t>80036</t>
  </si>
  <si>
    <t>轨道车辆可靠性工程基础</t>
  </si>
  <si>
    <t>李永华   陈秉智</t>
  </si>
  <si>
    <t>电子课件、教学大纲、教学试卷库</t>
  </si>
  <si>
    <t>978-7-111-80036-1</t>
  </si>
  <si>
    <t>http://www.cmpedu.com/books/book/5610601.htm</t>
  </si>
  <si>
    <t>城市轨道交通车辆运行控制</t>
  </si>
  <si>
    <t>72841</t>
  </si>
  <si>
    <t>臧利国 董世昌</t>
  </si>
  <si>
    <t>978-7-111-72841-2</t>
  </si>
  <si>
    <t>http://www.cmpedu.com/books/book/5606865.htm</t>
  </si>
  <si>
    <t>轨道工程</t>
  </si>
  <si>
    <t>68347</t>
  </si>
  <si>
    <t>王平 杨荣山</t>
  </si>
  <si>
    <t>978-7-111-68347-6</t>
  </si>
  <si>
    <t>http://www.cmpedu.com/books/book/5604917.htm</t>
  </si>
  <si>
    <t>79904</t>
  </si>
  <si>
    <t>动车组结构及原理</t>
  </si>
  <si>
    <t>李永华  于庆斌</t>
  </si>
  <si>
    <t>电子课件、教学大纲、教学教案、教学习题库、教学试卷库、知识图谱、拓展知识视频</t>
  </si>
  <si>
    <r>
      <rPr>
        <sz val="11"/>
        <color rgb="FF000000"/>
        <rFont val="宋体"/>
        <charset val="134"/>
      </rPr>
      <t>中国机械工业教育协会</t>
    </r>
    <r>
      <rPr>
        <sz val="11"/>
        <color indexed="8"/>
        <rFont val="宋体"/>
        <charset val="0"/>
      </rPr>
      <t>“</t>
    </r>
    <r>
      <rPr>
        <sz val="11"/>
        <color rgb="FF000000"/>
        <rFont val="宋体"/>
        <charset val="134"/>
      </rPr>
      <t>十四五</t>
    </r>
    <r>
      <rPr>
        <sz val="11"/>
        <color indexed="8"/>
        <rFont val="宋体"/>
        <charset val="0"/>
      </rPr>
      <t>”</t>
    </r>
    <r>
      <rPr>
        <sz val="11"/>
        <color rgb="FF000000"/>
        <rFont val="宋体"/>
        <charset val="134"/>
      </rPr>
      <t>普通高等教育规划教材</t>
    </r>
  </si>
  <si>
    <t>978-7-111-79904-7</t>
  </si>
  <si>
    <t>http://www.cmpedu.com/books/book/5610558.htm</t>
  </si>
  <si>
    <t>77640</t>
  </si>
  <si>
    <t>燃气轮机材料基础</t>
  </si>
  <si>
    <t>王浩 薛维华 高志玉</t>
  </si>
  <si>
    <t>978-7-111-77640-6</t>
  </si>
  <si>
    <t>http://www.cmpedu.com/books/book/5609252.htm</t>
  </si>
  <si>
    <t>79371</t>
  </si>
  <si>
    <t>燃气轮机试验与测试技术</t>
  </si>
  <si>
    <t>许传龙</t>
  </si>
  <si>
    <t>978-7-111-79371-7</t>
  </si>
  <si>
    <t>http://www.cmpedu.com/books/book/5610025.htm</t>
  </si>
  <si>
    <t>燃气轮机装置</t>
  </si>
  <si>
    <t>74579</t>
  </si>
  <si>
    <t>丰镇平 李祥晟</t>
  </si>
  <si>
    <t>二维码、扫码看彩图</t>
  </si>
  <si>
    <t>978-7-111-74579-2</t>
  </si>
  <si>
    <t>http://www.cmpedu.com/books/book/5607844.htm</t>
  </si>
  <si>
    <t>80372</t>
  </si>
  <si>
    <t>船舶动力装置技术管理</t>
  </si>
  <si>
    <t>王永坚</t>
  </si>
  <si>
    <t>课件、试题库</t>
  </si>
  <si>
    <t>978-7-111-80372-0</t>
  </si>
  <si>
    <t>http://www.cmpedu.com/books/book/5610745.htm</t>
  </si>
  <si>
    <t>78540</t>
  </si>
  <si>
    <t>船舶电机与拖动（第2版）</t>
  </si>
  <si>
    <t>马昭胜</t>
  </si>
  <si>
    <t>福建省“十四五”普通高等教育本科规划教材</t>
  </si>
  <si>
    <t>978-7-111-78540-8</t>
  </si>
  <si>
    <t>http://www.cmpedu.com/books/book/5609573.htm</t>
  </si>
  <si>
    <t>本科教材&gt;工学门类&gt;环境科学与工程类</t>
  </si>
  <si>
    <t>环境科学与工程导论</t>
  </si>
  <si>
    <t>62889</t>
  </si>
  <si>
    <t>赵景联 徐浩</t>
  </si>
  <si>
    <t>978-7-111-62889-7</t>
  </si>
  <si>
    <t>http://www.cmpedu.com/books/book/5600848.htm</t>
  </si>
  <si>
    <t>环境保护概论</t>
  </si>
  <si>
    <t>46998</t>
  </si>
  <si>
    <t>曲向荣</t>
  </si>
  <si>
    <t>978-7-111-46998-8</t>
  </si>
  <si>
    <t>http://www.cmpedu.com/books/book/2033351.htm</t>
  </si>
  <si>
    <t>环境工程概论</t>
  </si>
  <si>
    <t>34356</t>
  </si>
  <si>
    <t>978-7-111-34356-1</t>
  </si>
  <si>
    <t>http://www.cmpedu.com/books/book/169125.htm</t>
  </si>
  <si>
    <t>77496</t>
  </si>
  <si>
    <t>绿色矿山概论</t>
  </si>
  <si>
    <t>彭苏萍 邓久帅 王亮</t>
  </si>
  <si>
    <t>978-7-111-77496-9</t>
  </si>
  <si>
    <t>http://www.cmpedu.com/books/book/5609435.htm</t>
  </si>
  <si>
    <t>77175</t>
  </si>
  <si>
    <t>矿山环境与生态工程</t>
  </si>
  <si>
    <t>王建兵 王春荣 张明青</t>
  </si>
  <si>
    <t>授课PPT、视频、教学大纲、思考题答案</t>
  </si>
  <si>
    <t>978-7-111-77175-3</t>
  </si>
  <si>
    <t>http://www.cmpedu.com/books/book/5609219.htm</t>
  </si>
  <si>
    <t>79081</t>
  </si>
  <si>
    <t>新污染物治理技术</t>
  </si>
  <si>
    <t>侯立安 李宁 陈冠益</t>
  </si>
  <si>
    <t>978-7-111-79081-5</t>
  </si>
  <si>
    <t>http://www.cmpedu.com/books/book/5609877.htm</t>
  </si>
  <si>
    <t>76962</t>
  </si>
  <si>
    <t>智能采矿概论</t>
  </si>
  <si>
    <t>王家臣 杨胜利</t>
  </si>
  <si>
    <t>授课PPT、教学大纲、思考题答案</t>
  </si>
  <si>
    <t>978-7-111-76962-0</t>
  </si>
  <si>
    <t>http://www.cmpedu.com/books/book/5609217.htm</t>
  </si>
  <si>
    <t>79859</t>
  </si>
  <si>
    <t>环境统计实践教程</t>
  </si>
  <si>
    <t>陈文华 张继来 邓毅书</t>
  </si>
  <si>
    <t>978-7-111-79859-0</t>
  </si>
  <si>
    <t>http://www.cmpedu.com/books/book/5610607.htm</t>
  </si>
  <si>
    <t>环境经济学</t>
  </si>
  <si>
    <t>51908</t>
  </si>
  <si>
    <t>李永峰</t>
  </si>
  <si>
    <t>978-7-111-51908-9</t>
  </si>
  <si>
    <t>http://www.cmpedu.com/books/book/2051730.htm</t>
  </si>
  <si>
    <t>环境工程设计基础</t>
  </si>
  <si>
    <t>50884</t>
  </si>
  <si>
    <t>邱贤华</t>
  </si>
  <si>
    <t>978-7-111-50884-7</t>
  </si>
  <si>
    <t>http://www.cmpedu.com/books/book/2049365.htm</t>
  </si>
  <si>
    <t>79541</t>
  </si>
  <si>
    <t>环境工程CAD</t>
  </si>
  <si>
    <t>陈永亮  吴思  夏璐</t>
  </si>
  <si>
    <t>PPT课件、习题及思考题参考答案</t>
  </si>
  <si>
    <t>978-7-111-79541-4</t>
  </si>
  <si>
    <t>http://www.cmpedu.com/books/book/5610132.htm</t>
  </si>
  <si>
    <t>环境工程CAD（第3版）</t>
  </si>
  <si>
    <t>66364</t>
  </si>
  <si>
    <t>李颖 吴菁 李英 编著</t>
  </si>
  <si>
    <t>本书特色：
★由北京建筑大学李颖教授组织编写，结合环境工程、市政工程专业绘图实例，由浅入深、循序渐进地介绍了AutoCAD 2020中文版的各种基本操作命令和使用技巧。
★本书内容丰富、结构清晰、语言简练，配有二维码集成的重点内容授课视频，具有很强的实用性。
★配有教师用PPT课件。</t>
  </si>
  <si>
    <t>978-7-111-66364-5</t>
  </si>
  <si>
    <t>http://www.cmpedu.com/books/book/5603563.htm</t>
  </si>
  <si>
    <t>79831</t>
  </si>
  <si>
    <t>环境监测实验</t>
  </si>
  <si>
    <t>李大军 娄晓明 周立</t>
  </si>
  <si>
    <t>978-7-111-79831-6</t>
  </si>
  <si>
    <t>http://www.cmpedu.com/books/book/5610575.htm</t>
  </si>
  <si>
    <t>大气污染控制工程</t>
  </si>
  <si>
    <t>19381</t>
  </si>
  <si>
    <t>董志权</t>
  </si>
  <si>
    <t>7-111-19381-4</t>
  </si>
  <si>
    <t>http://www.cmpedu.com/books/book/72964.htm</t>
  </si>
  <si>
    <t>77252</t>
  </si>
  <si>
    <t>环保设备原理及应用</t>
  </si>
  <si>
    <t>穆毅 邹建平</t>
  </si>
  <si>
    <t>PPT课件、二维码动图、教学大纲、习题答案</t>
  </si>
  <si>
    <t>978-7-111-77252-1</t>
  </si>
  <si>
    <t>http://www.cmpedu.com/books/book/5609126.htm</t>
  </si>
  <si>
    <t>环境工程施工技术与管理</t>
  </si>
  <si>
    <t>48331</t>
  </si>
  <si>
    <t>978-7-111-48331-1</t>
  </si>
  <si>
    <t>http://www.cmpedu.com/books/book/2041394.htm</t>
  </si>
  <si>
    <t>现代环境工程材料</t>
  </si>
  <si>
    <t>37461</t>
  </si>
  <si>
    <t>978-7-111-37461-9</t>
  </si>
  <si>
    <t>http://www.cmpedu.com/books/book/2014644.htm</t>
  </si>
  <si>
    <t>环境科学导论（第2版）</t>
  </si>
  <si>
    <t>55097</t>
  </si>
  <si>
    <t>赵景联 史小妹</t>
  </si>
  <si>
    <t>978-7-111-55097-6</t>
  </si>
  <si>
    <t>http://www.cmpedu.com/books/book/2055536.htm</t>
  </si>
  <si>
    <t>环境生态学</t>
  </si>
  <si>
    <t>21827</t>
  </si>
  <si>
    <t>赵晓光</t>
  </si>
  <si>
    <t>978-7-111-21827-2</t>
  </si>
  <si>
    <t>http://www.cmpedu.com/books/book/62605.htm</t>
  </si>
  <si>
    <t>环境生物化学</t>
  </si>
  <si>
    <t>63714</t>
  </si>
  <si>
    <t>赵景联</t>
  </si>
  <si>
    <t>978-7-111-63714-1</t>
  </si>
  <si>
    <t>http://www.cmpedu.com/books/book/5601291.htm</t>
  </si>
  <si>
    <t>生态环境材料学</t>
  </si>
  <si>
    <t>14223</t>
  </si>
  <si>
    <t>聂祚仁</t>
  </si>
  <si>
    <t>7-111-14223-3</t>
  </si>
  <si>
    <t>http://www.cmpedu.com/books/book/70900.htm</t>
  </si>
  <si>
    <t>环境修复工程</t>
  </si>
  <si>
    <t>64455</t>
  </si>
  <si>
    <t>赵景联 刘萍萍</t>
  </si>
  <si>
    <t>978-7-111-64455-2</t>
  </si>
  <si>
    <t>http://www.cmpedu.com/books/book/5601762.htm</t>
  </si>
  <si>
    <t>清洁生产</t>
  </si>
  <si>
    <t>39207</t>
  </si>
  <si>
    <t>978-7-111-39207-1</t>
  </si>
  <si>
    <t>http://www.cmpedu.com/books/book/2016329.htm</t>
  </si>
  <si>
    <t>职业卫生与防护（第2版）</t>
  </si>
  <si>
    <t>59774</t>
  </si>
  <si>
    <t>陈沅江</t>
  </si>
  <si>
    <t>978-7-111-59774-2</t>
  </si>
  <si>
    <t>http://www.cmpedu.com/books/book/2067060.htm</t>
  </si>
  <si>
    <t>本科教材&gt;工学门类&gt;安全科学与工程类</t>
  </si>
  <si>
    <t>安全经济学</t>
  </si>
  <si>
    <t>62256</t>
  </si>
  <si>
    <t>梅强</t>
  </si>
  <si>
    <t>978-7-111-62256-7</t>
  </si>
  <si>
    <t>http://www.cmpedu.com/books/book/5600408.htm</t>
  </si>
  <si>
    <t>75768</t>
  </si>
  <si>
    <t>安全心理学</t>
  </si>
  <si>
    <t>栗继祖 王茜</t>
  </si>
  <si>
    <t>PPT课件、二维码、视频、大纲、习题答案、教材体系导图</t>
  </si>
  <si>
    <t>本书特色：
★国家级一流本科课程团队领衔打造
，二十年教学成果回应需求再次升级。 
★推进学科知识交融，拓宽专业研究版图；
★深入阐明基础知识，同步突出实际应用；
★探索神秘心理世界，追溯安全行为源头；
★聚焦组织安全发展，关怀个体生命健康。</t>
  </si>
  <si>
    <t>978-7-111-75768-9</t>
  </si>
  <si>
    <t>http://www.cmpedu.com/books/book/5608267.htm</t>
  </si>
  <si>
    <t>安全法学（第3版）</t>
  </si>
  <si>
    <t>54689</t>
  </si>
  <si>
    <t>978-7-111-54689-4</t>
  </si>
  <si>
    <t>http://www.cmpedu.com/books/book/2054647.htm</t>
  </si>
  <si>
    <t>安全科学原理（第2版）</t>
  </si>
  <si>
    <t>73165</t>
  </si>
  <si>
    <t>吴超 王秉 黄浪 编著</t>
  </si>
  <si>
    <t>978-7-111-73165-8</t>
  </si>
  <si>
    <t>http://www.cmpedu.com/books/book/5606939.htm</t>
  </si>
  <si>
    <t>安全评价</t>
  </si>
  <si>
    <t>58031</t>
  </si>
  <si>
    <t>曹庆贵</t>
  </si>
  <si>
    <t>978-7-111-58031-7</t>
  </si>
  <si>
    <t>http://www.cmpedu.com/books/book/2064725.htm</t>
  </si>
  <si>
    <t>安全评价原理及应用</t>
  </si>
  <si>
    <t>73969</t>
  </si>
  <si>
    <t>黄国忠 高学鸿</t>
  </si>
  <si>
    <t>978-7-111-73969-2</t>
  </si>
  <si>
    <t>http://www.cmpedu.com/books/book/5607209.htm</t>
  </si>
  <si>
    <t>安全人机工程学</t>
  </si>
  <si>
    <t>71687</t>
  </si>
  <si>
    <t>董陇军 编著</t>
  </si>
  <si>
    <t>电子课件、习题解答、二维码视频资料</t>
  </si>
  <si>
    <t>978-7-111-71687-7</t>
  </si>
  <si>
    <t>http://www.cmpedu.com/books/book/5606215.htm</t>
  </si>
  <si>
    <t>73404</t>
  </si>
  <si>
    <t>孙贵磊 胡广霞</t>
  </si>
  <si>
    <t>978-7-111-73404-8</t>
  </si>
  <si>
    <t>http://www.cmpedu.com/books/book/5607031.htm</t>
  </si>
  <si>
    <t>安全人机工程学（第2版）</t>
  </si>
  <si>
    <t>53516</t>
  </si>
  <si>
    <t>王保国 王新泉 刘淑艳 霍然</t>
  </si>
  <si>
    <t>978-7-111-53516-4</t>
  </si>
  <si>
    <t>http://www.cmpedu.com/books/book/2053088.htm</t>
  </si>
  <si>
    <t>安全工程专业英语</t>
  </si>
  <si>
    <t>59276</t>
  </si>
  <si>
    <t>黄志安</t>
  </si>
  <si>
    <t>978-7-111-59276-1</t>
  </si>
  <si>
    <t>http://www.cmpedu.com/books/book/2066720.htm</t>
  </si>
  <si>
    <t>安全工程专业英语（第2版）</t>
  </si>
  <si>
    <t>59946</t>
  </si>
  <si>
    <t>司鹄</t>
  </si>
  <si>
    <t>978-7-111-59946-3</t>
  </si>
  <si>
    <t>http://www.cmpedu.com/books/book/2066980.htm</t>
  </si>
  <si>
    <t>安全工程专业实验</t>
  </si>
  <si>
    <t>72010</t>
  </si>
  <si>
    <t>978-7-111-72010-2</t>
  </si>
  <si>
    <t>http://www.cmpedu.com/books/book/5606328.htm</t>
  </si>
  <si>
    <t>安全管理学（第2版）</t>
  </si>
  <si>
    <t>54173</t>
  </si>
  <si>
    <t>田水承 景国勋</t>
  </si>
  <si>
    <t>978-7-111-54173-8</t>
  </si>
  <si>
    <t>http://www.cmpedu.com/books/book/2054061.htm</t>
  </si>
  <si>
    <t>安全管理学</t>
  </si>
  <si>
    <t>70985</t>
  </si>
  <si>
    <t>978-7-111-70985-5</t>
  </si>
  <si>
    <t>http://www.cmpedu.com/books/book/5606492.htm</t>
  </si>
  <si>
    <t>77572</t>
  </si>
  <si>
    <t>安全统计学及其应用</t>
  </si>
  <si>
    <t>吴超 潘伟 王婷</t>
  </si>
  <si>
    <t>教学课件、大纲、教材体系导图</t>
  </si>
  <si>
    <t>978-7-111-77572-0</t>
  </si>
  <si>
    <t>http://www.cmpedu.com/books/book/5609063.htm</t>
  </si>
  <si>
    <t>安全行为学</t>
  </si>
  <si>
    <t>25398</t>
  </si>
  <si>
    <t>粟继祖</t>
  </si>
  <si>
    <t>978-7-111-25398-3</t>
  </si>
  <si>
    <t>http://www.cmpedu.com/books/book/58846.htm</t>
  </si>
  <si>
    <t>安全生产智能化保障技术（第2版）</t>
  </si>
  <si>
    <t>77024</t>
  </si>
  <si>
    <t>蒋永清 刘月婵</t>
  </si>
  <si>
    <t>978-7-111-77024-4</t>
  </si>
  <si>
    <t>http://www.cmpedu.com/books/book/5608750.htm</t>
  </si>
  <si>
    <t>安全生产与环境保护</t>
  </si>
  <si>
    <t>70819</t>
  </si>
  <si>
    <t>张勤芳</t>
  </si>
  <si>
    <t>电子课件、视频、教学参考资料、视频资源</t>
  </si>
  <si>
    <t>978-7-111-70819-3</t>
  </si>
  <si>
    <t>http://www.cmpedu.com/books/book/5605782.htm</t>
  </si>
  <si>
    <t>78603</t>
  </si>
  <si>
    <t>安全检测与监控技术</t>
  </si>
  <si>
    <t>秦勇</t>
  </si>
  <si>
    <r>
      <rPr>
        <sz val="11"/>
        <color rgb="FF000000"/>
        <rFont val="宋体"/>
        <charset val="0"/>
      </rPr>
      <t>PPT</t>
    </r>
    <r>
      <rPr>
        <sz val="11"/>
        <color rgb="FF000000"/>
        <rFont val="宋体"/>
        <charset val="134"/>
      </rPr>
      <t>课件</t>
    </r>
    <r>
      <rPr>
        <sz val="11"/>
        <color rgb="FF000000"/>
        <rFont val="宋体"/>
        <charset val="0"/>
      </rPr>
      <t xml:space="preserve"> </t>
    </r>
    <r>
      <rPr>
        <sz val="11"/>
        <color rgb="FF000000"/>
        <rFont val="宋体"/>
        <charset val="134"/>
      </rPr>
      <t>、教学大纲</t>
    </r>
    <r>
      <rPr>
        <sz val="11"/>
        <color rgb="FF000000"/>
        <rFont val="宋体"/>
        <charset val="0"/>
      </rPr>
      <t xml:space="preserve"> </t>
    </r>
    <r>
      <rPr>
        <sz val="11"/>
        <color rgb="FF000000"/>
        <rFont val="宋体"/>
        <charset val="134"/>
      </rPr>
      <t>、电子教案、课后习题解答、试卷及答案</t>
    </r>
  </si>
  <si>
    <t>978-7-111-78603-0</t>
  </si>
  <si>
    <t>http://www.cmpedu.com/books/book/5609767.htm</t>
  </si>
  <si>
    <t>安全系统工程</t>
  </si>
  <si>
    <t>70605</t>
  </si>
  <si>
    <t>978-7-111-70605-2</t>
  </si>
  <si>
    <t>http://www.cmpedu.com/books/book/5605694.htm</t>
  </si>
  <si>
    <t>79846</t>
  </si>
  <si>
    <t>安全系统工程 （第4版）</t>
  </si>
  <si>
    <t>徐志胜  王飞跃  姜学鹏</t>
  </si>
  <si>
    <t>PPT课件 、教学大纲 、课后习题解答、试卷及答案、教学-教材体系导图、重点授课视频</t>
  </si>
  <si>
    <t>978-7-111-79846-0</t>
  </si>
  <si>
    <t>http://www.cmpedu.com/books/book/5610546.htm</t>
  </si>
  <si>
    <t>79329</t>
  </si>
  <si>
    <t>产品安全工程与案例分析</t>
  </si>
  <si>
    <t>黄国忠   高学鸿</t>
  </si>
  <si>
    <t>配套教学课件、教学大纲、教学-教材体系导图</t>
  </si>
  <si>
    <t>978-7-111-79329-8</t>
  </si>
  <si>
    <t>http://www.cmpedu.com/books/book/5609950.htm</t>
  </si>
  <si>
    <t>工业生产过程与管理（第2版）</t>
  </si>
  <si>
    <t>72405</t>
  </si>
  <si>
    <t>李振明</t>
  </si>
  <si>
    <t>978-7-111-72405-6</t>
  </si>
  <si>
    <t>http://www.cmpedu.com/books/book/5606729.htm</t>
  </si>
  <si>
    <t>工业特种设备安全（第2版）</t>
  </si>
  <si>
    <t>61900</t>
  </si>
  <si>
    <t>蒋军成 王志荣</t>
  </si>
  <si>
    <t>978-7-111-61900-0</t>
  </si>
  <si>
    <t>http://www.cmpedu.com/books/book/5586605.htm</t>
  </si>
  <si>
    <t>道路交通安全（第2版）</t>
  </si>
  <si>
    <t>62689</t>
  </si>
  <si>
    <t>房曰荣 沈斐敏</t>
  </si>
  <si>
    <t>978-7-111-62689-3</t>
  </si>
  <si>
    <t>http://www.cmpedu.com/books/book/5600355.htm</t>
  </si>
  <si>
    <t>化工安全</t>
  </si>
  <si>
    <t>24513</t>
  </si>
  <si>
    <t>蒋军成</t>
  </si>
  <si>
    <t>978-7-111-24513-1</t>
  </si>
  <si>
    <t>http://www.cmpedu.com/books/book/2063423.htm</t>
  </si>
  <si>
    <t>74472</t>
  </si>
  <si>
    <t>建筑防排烟工程</t>
  </si>
  <si>
    <t>王洁 姜学鹏 路世昌</t>
  </si>
  <si>
    <t>PPT课件、大纲、二维码在线答题、习题答案、教学教材体系导图</t>
  </si>
  <si>
    <t>978-7-111-74472-6</t>
  </si>
  <si>
    <t>http://www.cmpedu.com/books/book/5607690.htm</t>
  </si>
  <si>
    <t>防排烟工程</t>
  </si>
  <si>
    <t>34382</t>
  </si>
  <si>
    <t>徐志胜</t>
  </si>
  <si>
    <t>978-7-111-34382-0</t>
  </si>
  <si>
    <t>http://www.cmpedu.com/books/book/169452.htm</t>
  </si>
  <si>
    <t>火灾风险评估</t>
  </si>
  <si>
    <t>40394</t>
  </si>
  <si>
    <t>余明高</t>
  </si>
  <si>
    <t>978-7-111-40394-4</t>
  </si>
  <si>
    <t>http://www.cmpedu.com/books/book/2018290.htm</t>
  </si>
  <si>
    <t>76307</t>
  </si>
  <si>
    <t>火灾调查（第2版）</t>
  </si>
  <si>
    <t>刘玲 李阳 张焱</t>
  </si>
  <si>
    <t>PPT课件、二维码彩图、大纲、习题参考答案、试卷配套答案、教材体系导图</t>
  </si>
  <si>
    <t>978-7-111-76307-9</t>
  </si>
  <si>
    <t>http://www.cmpedu.com/books/book/5608446.htm</t>
  </si>
  <si>
    <t>火灾爆炸预防控制工程学</t>
  </si>
  <si>
    <t>21828</t>
  </si>
  <si>
    <t>霍然</t>
  </si>
  <si>
    <t>978-7-111-21828-9</t>
  </si>
  <si>
    <t>http://www.cmpedu.com/books/book/62615.htm</t>
  </si>
  <si>
    <t>火灾风险评估与控制方法学</t>
  </si>
  <si>
    <t>64894</t>
  </si>
  <si>
    <t>孙金华 王青松</t>
  </si>
  <si>
    <t>978-7-111-64894-9</t>
  </si>
  <si>
    <t>http://www.cmpedu.com/books/book/5602049.htm</t>
  </si>
  <si>
    <t>火灾识别与联动控制</t>
  </si>
  <si>
    <t>64575</t>
  </si>
  <si>
    <t>邓军 张嬿妮</t>
  </si>
  <si>
    <t>978-7-111-64575-7</t>
  </si>
  <si>
    <t>http://www.cmpedu.com/books/book/5602050.htm</t>
  </si>
  <si>
    <t>灭火技术方法及装备</t>
  </si>
  <si>
    <t>65564</t>
  </si>
  <si>
    <t>颜龙 徐志胜</t>
  </si>
  <si>
    <t>978-7-111-65564-0</t>
  </si>
  <si>
    <t>http://www.cmpedu.com/books/book/5602515.htm</t>
  </si>
  <si>
    <t>阻燃材料与技术</t>
  </si>
  <si>
    <t>76520</t>
  </si>
  <si>
    <t>PPT课件、大纲、习题答案、试卷、强化训练题库</t>
  </si>
  <si>
    <t>本书特色：
★消防工程国家级一流专业建设点教学团队倾力打造。
★注重问题导向，强调系统性与针对性；
★拓展实践应用，凸显时代性与前瞻性；
★丰富配套资源，实现可互动性与指导性。</t>
  </si>
  <si>
    <t>978-7-111-76520-2</t>
  </si>
  <si>
    <t>http://www.cmpedu.com/books/book/5608600.htm</t>
  </si>
  <si>
    <r>
      <rPr>
        <sz val="11"/>
        <color rgb="FF000000"/>
        <rFont val="宋体"/>
        <charset val="134"/>
      </rPr>
      <t>建筑安全技术与管理（第</t>
    </r>
    <r>
      <rPr>
        <sz val="11"/>
        <color rgb="FF000000"/>
        <rFont val="宋体"/>
        <charset val="0"/>
      </rPr>
      <t>2</t>
    </r>
    <r>
      <rPr>
        <sz val="11"/>
        <color rgb="FF000000"/>
        <rFont val="宋体"/>
        <charset val="134"/>
      </rPr>
      <t>版）</t>
    </r>
  </si>
  <si>
    <t>72205</t>
  </si>
  <si>
    <r>
      <rPr>
        <sz val="11"/>
        <color rgb="FF000000"/>
        <rFont val="宋体"/>
        <charset val="134"/>
      </rPr>
      <t>王新泉</t>
    </r>
    <r>
      <rPr>
        <sz val="11"/>
        <color rgb="FF000000"/>
        <rFont val="宋体"/>
        <charset val="0"/>
      </rPr>
      <t xml:space="preserve"> </t>
    </r>
    <r>
      <rPr>
        <sz val="11"/>
        <color rgb="FF000000"/>
        <rFont val="宋体"/>
        <charset val="134"/>
      </rPr>
      <t>武明霞</t>
    </r>
    <r>
      <rPr>
        <sz val="11"/>
        <color rgb="FF000000"/>
        <rFont val="宋体"/>
        <charset val="0"/>
      </rPr>
      <t xml:space="preserve"> </t>
    </r>
    <r>
      <rPr>
        <sz val="11"/>
        <color rgb="FF000000"/>
        <rFont val="宋体"/>
        <charset val="134"/>
      </rPr>
      <t>付宗运</t>
    </r>
  </si>
  <si>
    <t>978-7-111-72205-2</t>
  </si>
  <si>
    <t>http://www.cmpedu.com/books/book/5606560.htm</t>
  </si>
  <si>
    <t>通风工程（第2版）</t>
  </si>
  <si>
    <t>58857</t>
  </si>
  <si>
    <t>王汉青</t>
  </si>
  <si>
    <t>978-7-111-58857-3</t>
  </si>
  <si>
    <t>http://www.cmpedu.com/books/book/2066683.htm</t>
  </si>
  <si>
    <r>
      <rPr>
        <sz val="11"/>
        <color rgb="FF000000"/>
        <rFont val="宋体"/>
        <charset val="134"/>
      </rPr>
      <t>通风工程学（第</t>
    </r>
    <r>
      <rPr>
        <sz val="11"/>
        <color rgb="FF000000"/>
        <rFont val="宋体"/>
        <charset val="0"/>
      </rPr>
      <t>2</t>
    </r>
    <r>
      <rPr>
        <sz val="11"/>
        <color rgb="FF000000"/>
        <rFont val="宋体"/>
        <charset val="134"/>
      </rPr>
      <t>版）</t>
    </r>
  </si>
  <si>
    <t>72108</t>
  </si>
  <si>
    <r>
      <rPr>
        <sz val="11"/>
        <color rgb="FF000000"/>
        <rFont val="宋体"/>
        <charset val="134"/>
      </rPr>
      <t>王新泉</t>
    </r>
    <r>
      <rPr>
        <sz val="11"/>
        <color rgb="FF000000"/>
        <rFont val="宋体"/>
        <charset val="0"/>
      </rPr>
      <t xml:space="preserve"> </t>
    </r>
    <r>
      <rPr>
        <sz val="11"/>
        <color rgb="FF000000"/>
        <rFont val="宋体"/>
        <charset val="134"/>
      </rPr>
      <t>丁淑敏</t>
    </r>
  </si>
  <si>
    <t>978-7-111-72108-6</t>
  </si>
  <si>
    <t>http://www.cmpedu.com/books/book/5606554.htm</t>
  </si>
  <si>
    <t>压力容器安全</t>
  </si>
  <si>
    <t>39295</t>
  </si>
  <si>
    <t>张礼敬</t>
  </si>
  <si>
    <t>978-7-111-39295-8</t>
  </si>
  <si>
    <t>http://www.cmpedu.com/books/book/2017402.htm</t>
  </si>
  <si>
    <t>矿山安全工程</t>
  </si>
  <si>
    <t>35627</t>
  </si>
  <si>
    <t>金龙哲</t>
  </si>
  <si>
    <t>978-7-111-35627-1</t>
  </si>
  <si>
    <t>http://www.cmpedu.com/books/book/2000407.htm</t>
  </si>
  <si>
    <t>消防法规</t>
  </si>
  <si>
    <t>61137</t>
  </si>
  <si>
    <t>陈俊敏</t>
  </si>
  <si>
    <t>978-7-111-61137-0</t>
  </si>
  <si>
    <t>http://www.cmpedu.com/books/book/5533298.htm</t>
  </si>
  <si>
    <t>消防工程概预算（第2版）</t>
  </si>
  <si>
    <t>62974</t>
  </si>
  <si>
    <t>韩雪峰 王莉</t>
  </si>
  <si>
    <t>978-7-111-62974-0</t>
  </si>
  <si>
    <t>http://www.cmpedu.com/books/book/5600794.htm</t>
  </si>
  <si>
    <t>消防工程导论</t>
  </si>
  <si>
    <t>65007</t>
  </si>
  <si>
    <t>978-7-111-65007-2</t>
  </si>
  <si>
    <t>http://www.cmpedu.com/books/book/5602170.htm</t>
  </si>
  <si>
    <t>高等消防工程学</t>
  </si>
  <si>
    <t>65313</t>
  </si>
  <si>
    <t>徐志胜 孔杰</t>
  </si>
  <si>
    <t>978-7-111-65313-4</t>
  </si>
  <si>
    <t>http://www.cmpedu.com/books/book/5602491.htm</t>
  </si>
  <si>
    <t>78552</t>
  </si>
  <si>
    <t>智慧应急管理及技术应用</t>
  </si>
  <si>
    <t>高学鸿 黄国忠</t>
  </si>
  <si>
    <t>PPT课件、教学大纲、课后复习题参考答案、教学-教材体系导图</t>
  </si>
  <si>
    <t>978-7-111-78552-1</t>
  </si>
  <si>
    <t>http://www.cmpedu.com/books/book/5609656.htm</t>
  </si>
  <si>
    <t>应急规划与管理</t>
  </si>
  <si>
    <t>71623</t>
  </si>
  <si>
    <t>李湖生 著</t>
  </si>
  <si>
    <t>978-7-111-71623-5</t>
  </si>
  <si>
    <t>http://www.cmpedu.com/books/book/5606727.htm</t>
  </si>
  <si>
    <t>政府应急管理</t>
  </si>
  <si>
    <t>71963</t>
  </si>
  <si>
    <t>翟磊 编著</t>
  </si>
  <si>
    <t>978-7-111-71963-2</t>
  </si>
  <si>
    <t>http://www.cmpedu.com/books/book/5606737.htm</t>
  </si>
  <si>
    <t>应急管理理论与实践</t>
  </si>
  <si>
    <t>69179</t>
  </si>
  <si>
    <t>盖文妹 邓云峰</t>
  </si>
  <si>
    <t>978-7-111-69179-2</t>
  </si>
  <si>
    <t>http://www.cmpedu.com/books/book/5604992.htm</t>
  </si>
  <si>
    <t>灾害风险管理</t>
  </si>
  <si>
    <t>73990</t>
  </si>
  <si>
    <t>项勇 舒志乐</t>
  </si>
  <si>
    <t>978-7-111-73990-6</t>
  </si>
  <si>
    <t>http://www.cmpedu.com/books/book/5607274.htm</t>
  </si>
  <si>
    <t>风险管理与保险</t>
  </si>
  <si>
    <t>24300</t>
  </si>
  <si>
    <t>王凯全</t>
  </si>
  <si>
    <t>978-7-111-24300-7</t>
  </si>
  <si>
    <t>http://www.cmpedu.com/books/book/59152.htm</t>
  </si>
  <si>
    <t>灾害经济学</t>
  </si>
  <si>
    <t>70213</t>
  </si>
  <si>
    <t>978-7-111-70213-9</t>
  </si>
  <si>
    <t>http://www.cmpedu.com/books/book/5605501.htm</t>
  </si>
  <si>
    <t>爆破工程（第3版）</t>
  </si>
  <si>
    <t>68171</t>
  </si>
  <si>
    <t>978-7-111-68171-7</t>
  </si>
  <si>
    <t>http://www.cmpedu.com/books/book/5604836.htm</t>
  </si>
  <si>
    <t>本科教材&gt;工学门类&gt;交叉工程类</t>
  </si>
  <si>
    <t>本科教材&gt;工学门类&gt;交叉工程类&gt;低空技术与工程</t>
  </si>
  <si>
    <t>80043</t>
  </si>
  <si>
    <t>低空经济导论</t>
  </si>
  <si>
    <t>周志民  韩志科  周苏</t>
  </si>
  <si>
    <t>978-7-111-80043-9</t>
  </si>
  <si>
    <t>http://www.cmpedu.com/books/book/5610560.htm</t>
  </si>
  <si>
    <t>本科教材&gt;工学门类&gt;交叉工程类&gt;碳中和科学与工程</t>
  </si>
  <si>
    <t>77361</t>
  </si>
  <si>
    <t>碳中和概论</t>
  </si>
  <si>
    <t>祝捷 马妍 姜耀东</t>
  </si>
  <si>
    <t>二维码、教学大纲、授课PPT、课后题参考答案、视频、知识图谱</t>
  </si>
  <si>
    <t>978-7-111-77361-0</t>
  </si>
  <si>
    <t>http://www.cmpedu.com/books/book/5609360.htm</t>
  </si>
  <si>
    <t>79535</t>
  </si>
  <si>
    <t>碳排放总量控制制度设计理论与实践</t>
  </si>
  <si>
    <t>佟庆</t>
  </si>
  <si>
    <r>
      <rPr>
        <sz val="11"/>
        <color rgb="FF000000"/>
        <rFont val="宋体"/>
        <charset val="134"/>
      </rPr>
      <t>教学大纲、授课</t>
    </r>
    <r>
      <rPr>
        <sz val="11"/>
        <color rgb="FF000000"/>
        <rFont val="宋体"/>
        <charset val="0"/>
      </rPr>
      <t>PPT</t>
    </r>
    <r>
      <rPr>
        <sz val="11"/>
        <color rgb="FF000000"/>
        <rFont val="宋体"/>
        <charset val="134"/>
      </rPr>
      <t>、课后思考题参考答案、视频等</t>
    </r>
  </si>
  <si>
    <t>978-7-111-79535-3</t>
  </si>
  <si>
    <t>http://www.cmpedu.com/books/book/5610595.htm</t>
  </si>
  <si>
    <t>77038</t>
  </si>
  <si>
    <t>碳资产管理与碳金融</t>
  </si>
  <si>
    <t>徐向阳 崔成</t>
  </si>
  <si>
    <t>配套PPT课件、教学大纲、微课视频、教学-教材体系导图</t>
  </si>
  <si>
    <t>978-7-111-77038-1</t>
  </si>
  <si>
    <t>http://www.cmpedu.com/books/book/5609225.htm</t>
  </si>
  <si>
    <t>企业碳中和管理</t>
  </si>
  <si>
    <t>73909</t>
  </si>
  <si>
    <t>978-7-111-73909-8</t>
  </si>
  <si>
    <t>http://www.cmpedu.com/books/book/5607268.htm</t>
  </si>
  <si>
    <t>77109</t>
  </si>
  <si>
    <t>高碳资源的低碳化利用技术</t>
  </si>
  <si>
    <t>梁鼎成 解强</t>
  </si>
  <si>
    <t>教学课件、教学视频、教学大纲、知识图谱、习题及参考答案</t>
  </si>
  <si>
    <t>978-7-111-77109-8</t>
  </si>
  <si>
    <t>http://www.cmpedu.com/books/book/5609218.htm</t>
  </si>
  <si>
    <t>77658</t>
  </si>
  <si>
    <t>二氧化碳转化原理与技术</t>
  </si>
  <si>
    <t>林雄超 刁琰琰 刘迪 徐恒</t>
  </si>
  <si>
    <t>课件、教学大纲、知识图谱、视频、模拟试题及答案</t>
  </si>
  <si>
    <t>978-7-111-77658-1</t>
  </si>
  <si>
    <t>http://www.cmpedu.com/books/book/5609916.htm</t>
  </si>
  <si>
    <t>76961</t>
  </si>
  <si>
    <t>二氧化碳捕集原理与技术</t>
  </si>
  <si>
    <t>孙志明 刘波 刁琰琰</t>
  </si>
  <si>
    <t>授课PPT、二维码、视频、教学大纲、课后思考题参考答案、模拟试卷</t>
  </si>
  <si>
    <t>978-7-111-76961-3</t>
  </si>
  <si>
    <t>http://www.cmpedu.com/books/book/5609286.htm</t>
  </si>
  <si>
    <t>77597</t>
  </si>
  <si>
    <t>二氧化碳地质封存与监测</t>
  </si>
  <si>
    <t>彭苏萍 师素珍 王绍清</t>
  </si>
  <si>
    <t>二维码、视频、教学大纲、授课PPT、课后题参考答案、知识图谱</t>
  </si>
  <si>
    <t>978-7-111-77597-3</t>
  </si>
  <si>
    <t>http://www.cmpedu.com/books/book/5609347.htm</t>
  </si>
  <si>
    <t>76741</t>
  </si>
  <si>
    <t>非二氧化碳类温室气体减排技术</t>
  </si>
  <si>
    <t>竹涛</t>
  </si>
  <si>
    <t>电子课件、教案大纲等</t>
  </si>
  <si>
    <t>978-7-111-76741-1</t>
  </si>
  <si>
    <t>http://www.cmpedu.com/books/book/5609245.htm</t>
  </si>
  <si>
    <t>78788</t>
  </si>
  <si>
    <t>建筑碳中和技术</t>
  </si>
  <si>
    <t>满庆鹏 张孝存 王凤来</t>
  </si>
  <si>
    <t>978-7-111-78788-4</t>
  </si>
  <si>
    <t>http://www.cmpedu.com/books/book/5610154.htm</t>
  </si>
  <si>
    <t>80162</t>
  </si>
  <si>
    <t>碳达峰碳中和技术概论</t>
  </si>
  <si>
    <t>978-7-111-80162-7</t>
  </si>
  <si>
    <t>http://www.cmpedu.com/books/book/5610686.htm</t>
  </si>
  <si>
    <t>本科教材&gt;艺术学门类</t>
  </si>
  <si>
    <t>本科教材&gt;艺术学门类&gt;设计学类</t>
  </si>
  <si>
    <t>室内设计原理</t>
  </si>
  <si>
    <t>75501</t>
  </si>
  <si>
    <t>李洋</t>
  </si>
  <si>
    <t>978-7-111-75501-2</t>
  </si>
  <si>
    <t>http://www.cmpedu.com/books/book/5608331.htm</t>
  </si>
  <si>
    <t>中外室内设计简史（第2版）</t>
  </si>
  <si>
    <t>69998</t>
  </si>
  <si>
    <t>郭承波 马丽敏</t>
  </si>
  <si>
    <t>978-7-111-69998-9</t>
  </si>
  <si>
    <t>http://www.cmpedu.com/books/book/5605529.htm</t>
  </si>
  <si>
    <t>家具结构技术</t>
  </si>
  <si>
    <t>64522</t>
  </si>
  <si>
    <t>张仲凤 张继娟 编著</t>
  </si>
  <si>
    <t>978-7-111-64522-1</t>
  </si>
  <si>
    <t>http://www.cmpedu.com/books/book/5601874.htm</t>
  </si>
  <si>
    <t>78129</t>
  </si>
  <si>
    <t>钢笔速写淡彩技法</t>
  </si>
  <si>
    <t>课件、二维码、视频</t>
  </si>
  <si>
    <t>978-7-111-78129-5</t>
  </si>
  <si>
    <t>http://www.cmpedu.com/books/book/5609292.htm</t>
  </si>
  <si>
    <t>竹藤家具设计与工艺</t>
  </si>
  <si>
    <t>65860</t>
  </si>
  <si>
    <t>张仲凤 邹伟华 编著</t>
  </si>
  <si>
    <t>978-7-111-65860-3</t>
  </si>
  <si>
    <t>http://www.cmpedu.com/books/book/5602530.htm</t>
  </si>
  <si>
    <t>十三五国规</t>
  </si>
  <si>
    <t>职业本科教材</t>
  </si>
  <si>
    <t>职业本科教材&gt;公共课</t>
  </si>
  <si>
    <t>79827</t>
  </si>
  <si>
    <t>创新能力训练与应用（AI赋能版）</t>
  </si>
  <si>
    <t>陈晨 张欢 夏静</t>
  </si>
  <si>
    <t>电子课件、教案、教学大纲、视频、在线测试及答案</t>
  </si>
  <si>
    <t>978-7-111-79827-9</t>
  </si>
  <si>
    <t>http://www.cmpedu.com/books/book/5610163.htm</t>
  </si>
  <si>
    <t>80557</t>
  </si>
  <si>
    <t>创新创业实践（AI赋能版）</t>
  </si>
  <si>
    <t>刘永超</t>
  </si>
  <si>
    <t>978-7-111-80557-1</t>
  </si>
  <si>
    <t>http://www.cmpedu.com/books/book/5610559.htm</t>
  </si>
  <si>
    <t>79002</t>
  </si>
  <si>
    <t>大学生创新思维训练教程</t>
  </si>
  <si>
    <t>罗琴 段御宇 顾建莉</t>
  </si>
  <si>
    <t>电子课件、教案、习题和习题答案</t>
  </si>
  <si>
    <t>978-7-111-79002-0</t>
  </si>
  <si>
    <t>http://www.cmpedu.com/books/book/5609727.htm</t>
  </si>
  <si>
    <t>78058</t>
  </si>
  <si>
    <t>实用沟通与写作（第4版）</t>
  </si>
  <si>
    <t>陈锦 杜蓉 周琳</t>
  </si>
  <si>
    <t>电子课件、在线测试</t>
  </si>
  <si>
    <t>978-7-111-78058-8</t>
  </si>
  <si>
    <t>http://www.cmpedu.com/books/book/5609378.htm</t>
  </si>
  <si>
    <t>77793</t>
  </si>
  <si>
    <t>张慧力 成海英 高倩男</t>
  </si>
  <si>
    <t>978-7-111-77793-9</t>
  </si>
  <si>
    <t>http://www.cmpedu.com/books/book/5609056.htm</t>
  </si>
  <si>
    <t>79425</t>
  </si>
  <si>
    <t>王旭  钱超义</t>
  </si>
  <si>
    <t>978-7-111-79425-7</t>
  </si>
  <si>
    <t>http://www.cmpedu.com/books/book/5610186.htm</t>
  </si>
  <si>
    <t>75545</t>
  </si>
  <si>
    <t>李策</t>
  </si>
  <si>
    <t>978-7-111-75545-6</t>
  </si>
  <si>
    <t>http://www.cmpedu.com/books/book/5608927.htm</t>
  </si>
  <si>
    <t>77308</t>
  </si>
  <si>
    <t>现代文献检索与利用（第4版）</t>
  </si>
  <si>
    <t>978-7-111-77308-5</t>
  </si>
  <si>
    <t>http://www.cmpedu.com/books/book/5609162.htm</t>
  </si>
  <si>
    <t>78502</t>
  </si>
  <si>
    <t>王飞</t>
  </si>
  <si>
    <t>978-7-111-78502-6</t>
  </si>
  <si>
    <t>http://www.cmpedu.com/books/book/5609705.htm</t>
  </si>
  <si>
    <t>职业本科教材&gt;装备制造大类</t>
  </si>
  <si>
    <t>职业本科教材&gt;装备制造大类&gt;机械设计制造类</t>
  </si>
  <si>
    <t>53922</t>
  </si>
  <si>
    <t>时彦林 张士宪 赵晓萍</t>
  </si>
  <si>
    <t>电子课件、动画素材</t>
  </si>
  <si>
    <t>978-7-111-53922-3</t>
  </si>
  <si>
    <t>http://www.cmpedu.com/books/book/5605624.htm</t>
  </si>
  <si>
    <t>79947</t>
  </si>
  <si>
    <t>金旭星</t>
  </si>
  <si>
    <t>电子课件、模拟试题及答案</t>
  </si>
  <si>
    <t>978-7-111-79947-4</t>
  </si>
  <si>
    <t>http://www.cmpedu.com/books/book/5610649.htm</t>
  </si>
  <si>
    <t>66543</t>
  </si>
  <si>
    <t>曾珠 张黎</t>
  </si>
  <si>
    <t>978-7-111-66543-4</t>
  </si>
  <si>
    <t>http://www.cmpedu.com/books/book/5604304.htm</t>
  </si>
  <si>
    <t>75626</t>
  </si>
  <si>
    <t>胡孟谦 张晓娜</t>
  </si>
  <si>
    <t>978-7-111-75626-2</t>
  </si>
  <si>
    <t>http://www.cmpedu.com/books/book/5608333.htm</t>
  </si>
  <si>
    <t>79765</t>
  </si>
  <si>
    <t>机械制造工艺学 （第2版）</t>
  </si>
  <si>
    <t>王道林 吴修娟</t>
  </si>
  <si>
    <t>“十四五”职业教育国家规划教材</t>
  </si>
  <si>
    <t>978-7-111-79765-4</t>
  </si>
  <si>
    <t>http://www.cmpedu.com/books/book/5610164.htm</t>
  </si>
  <si>
    <t>79073</t>
  </si>
  <si>
    <t>孟令启</t>
  </si>
  <si>
    <t>978-7-111-79073-0</t>
  </si>
  <si>
    <t>http://www.cmpedu.com/books/book/5610079.htm</t>
  </si>
  <si>
    <t>78623</t>
  </si>
  <si>
    <t>AutoCAD工程制图实用教程 （2024版）</t>
  </si>
  <si>
    <t>王丽敏 张建巧</t>
  </si>
  <si>
    <t>978-7-111-78623-8</t>
  </si>
  <si>
    <t>http://www.cmpedu.com/books/book/5609817.htm</t>
  </si>
  <si>
    <t>76470</t>
  </si>
  <si>
    <t>工程制图与AutoCAD（第3版）</t>
  </si>
  <si>
    <t>微课二维码、教案、习题答案、模拟试卷答案、评分标准</t>
  </si>
  <si>
    <t>机械工业出版社精品教材</t>
  </si>
  <si>
    <t>978-7-111-76470-0</t>
  </si>
  <si>
    <t>http://www.cmpedu.com/books/book/5608586.htm</t>
  </si>
  <si>
    <t>76471</t>
  </si>
  <si>
    <t>工程制图与AutoCAD习题集（第3版）</t>
  </si>
  <si>
    <t>978-7-111-76471-7</t>
  </si>
  <si>
    <t>http://www.cmpedu.com/books/book/5608585.htm</t>
  </si>
  <si>
    <t>77813</t>
  </si>
  <si>
    <t>机械制图习题集（含解答）</t>
  </si>
  <si>
    <t>陈晔 马超</t>
  </si>
  <si>
    <t>习题集解答</t>
  </si>
  <si>
    <t>978-7-111-77813-4</t>
  </si>
  <si>
    <t>http://www.cmpedu.com/books/book/5609260.htm</t>
  </si>
  <si>
    <t>机械制图习题集（含解答﹒非机械类专业）</t>
  </si>
  <si>
    <t>68538</t>
  </si>
  <si>
    <t>978-7-111-68538-8</t>
  </si>
  <si>
    <t>http://www.cmpedu.com/books/book/5604805.htm</t>
  </si>
  <si>
    <t>78794</t>
  </si>
  <si>
    <t>机械制图（多学时）（第2版）</t>
  </si>
  <si>
    <t>严辉容  骆凯</t>
  </si>
  <si>
    <t>978-7-111-78794-5</t>
  </si>
  <si>
    <t>http://www.cmpedu.com/books/book/5609653.htm</t>
  </si>
  <si>
    <t>79050</t>
  </si>
  <si>
    <t>978-7-111-79050-1</t>
  </si>
  <si>
    <t>http://www.cmpedu.com/books/book/5609914.htm</t>
  </si>
  <si>
    <t>75189</t>
  </si>
  <si>
    <t>李萍萍 宋海潮</t>
  </si>
  <si>
    <t>978-7-111-75189-2</t>
  </si>
  <si>
    <t>http://www.cmpedu.com/books/book/5607900.htm</t>
  </si>
  <si>
    <t>75750</t>
  </si>
  <si>
    <t>李萍萍 朱楠楠</t>
  </si>
  <si>
    <t>978-7-111-75750-4</t>
  </si>
  <si>
    <t>http://www.cmpedu.com/books/book/5608302.htm</t>
  </si>
  <si>
    <t>69417</t>
  </si>
  <si>
    <t>高雪强 韩志杰</t>
  </si>
  <si>
    <t>二维码，教学视频、三维动画</t>
  </si>
  <si>
    <t>978-7-111-69417-5</t>
  </si>
  <si>
    <t>http://www.cmpedu.com/books/book/5605432.htm</t>
  </si>
  <si>
    <t>机械制图（第3版）</t>
  </si>
  <si>
    <t>75504</t>
  </si>
  <si>
    <t>胡建生 汪正俊</t>
  </si>
  <si>
    <t>微课二维码、教学软件、教案、习题答案、模拟试卷答案、评分标准</t>
  </si>
  <si>
    <t>978-7-111-75504-3</t>
  </si>
  <si>
    <t>http://www.cmpedu.com/books/book/5608187.htm</t>
  </si>
  <si>
    <t>机械制图习题集（第3版）</t>
  </si>
  <si>
    <t>75528</t>
  </si>
  <si>
    <t>978-7-111-75528-9</t>
  </si>
  <si>
    <t>http://www.cmpedu.com/books/book/5608134.htm</t>
  </si>
  <si>
    <t>74840</t>
  </si>
  <si>
    <t>机械制图测绘实训（第2版）</t>
  </si>
  <si>
    <t>978-7-111-74840-3</t>
  </si>
  <si>
    <t>http://www.cmpedu.com/books/book/5607774.htm</t>
  </si>
  <si>
    <t>60106</t>
  </si>
  <si>
    <t>李林</t>
  </si>
  <si>
    <t>978-7-111-60106-7</t>
  </si>
  <si>
    <t>http://www.cmpedu.com/books/book/5519753.htm</t>
  </si>
  <si>
    <t>80142</t>
  </si>
  <si>
    <t>机械制图与计算机绘图习题集</t>
  </si>
  <si>
    <t>胡建生  周福静</t>
  </si>
  <si>
    <t>978-7-111-80142-9</t>
  </si>
  <si>
    <t>http://www.cmpedu.com/books/book/5610647.htm</t>
  </si>
  <si>
    <t>80278</t>
  </si>
  <si>
    <t>AutoCAD机械制图应用教程（2024版）</t>
  </si>
  <si>
    <t>韩凤起</t>
  </si>
  <si>
    <t>电子课件、素材文件、二维码</t>
  </si>
  <si>
    <t>978-7-111-80278-5</t>
  </si>
  <si>
    <t>http://www.cmpedu.com/books/book/5610643.htm</t>
  </si>
  <si>
    <t>AutoCAD工程绘图实用教程</t>
  </si>
  <si>
    <t>67012</t>
  </si>
  <si>
    <t>马慧 郭琳 刘春光</t>
  </si>
  <si>
    <t>978-7-111-67012-4</t>
  </si>
  <si>
    <t>http://www.cmpedu.com/books/book/5604222.htm</t>
  </si>
  <si>
    <t>74151</t>
  </si>
  <si>
    <t>AutoCAD基础教程及应用实例 （2022版）</t>
  </si>
  <si>
    <t>潘苏蓉 杨舒宇</t>
  </si>
  <si>
    <t>978-7-111-74151-0</t>
  </si>
  <si>
    <t>http://www.cmpedu.com/books/book/5607373.htm</t>
  </si>
  <si>
    <t>78776</t>
  </si>
  <si>
    <t>CAD二次开发</t>
  </si>
  <si>
    <t>党小迪 李晋</t>
  </si>
  <si>
    <t>扫码看微课资源</t>
  </si>
  <si>
    <t>978-7-111-78776-1</t>
  </si>
  <si>
    <t>http://www.cmpedu.com/books/book/5609704.htm</t>
  </si>
  <si>
    <t>SolidWorks项目教程（第2版）</t>
  </si>
  <si>
    <t>63882</t>
  </si>
  <si>
    <t>鲍仲辅 吴任和</t>
  </si>
  <si>
    <t>二维码，课件，视频</t>
  </si>
  <si>
    <t>978-7-111-63882-7</t>
  </si>
  <si>
    <t>http://www.cmpedu.com/books/book/5601187.htm</t>
  </si>
  <si>
    <t>UG NX 12.0实例基础教程</t>
  </si>
  <si>
    <t>70315</t>
  </si>
  <si>
    <t>赵秀文 李扬</t>
  </si>
  <si>
    <t>电子课件、源文件、二维码</t>
  </si>
  <si>
    <t>978-7-111-70315-0</t>
  </si>
  <si>
    <t>http://www.cmpedu.com/books/book/5605698.htm</t>
  </si>
  <si>
    <t>UGNX项目教程（1926版）</t>
  </si>
  <si>
    <t>71786</t>
  </si>
  <si>
    <t>姜海军 庄华良</t>
  </si>
  <si>
    <t>二维码、微课视频、电子课件、习题解答</t>
  </si>
  <si>
    <t>978-7-111-71786-7</t>
  </si>
  <si>
    <t>http://www.cmpedu.com/books/book/5606647.htm</t>
  </si>
  <si>
    <t>79669</t>
  </si>
  <si>
    <t>数字化设计基础</t>
  </si>
  <si>
    <t>崔盟军  孙立强</t>
  </si>
  <si>
    <t>978-7-111-79669-5</t>
  </si>
  <si>
    <t>http://www.cmpedu.com/books/book/5610168.htm</t>
  </si>
  <si>
    <t>78755</t>
  </si>
  <si>
    <t>产品结构设计与实践</t>
  </si>
  <si>
    <t>王丽霞 裘旭东 田平风</t>
  </si>
  <si>
    <t>电子课件、习题解答、三维建模源文件</t>
  </si>
  <si>
    <t>978-7-111-78755-6</t>
  </si>
  <si>
    <t>http://www.cmpedu.com/books/book/5609741.htm</t>
  </si>
  <si>
    <t>74063</t>
  </si>
  <si>
    <t>机电产品数字孪生技术及应用(NX MCD)</t>
  </si>
  <si>
    <t>宋海潮 洪晴 朱红娟 许辉</t>
  </si>
  <si>
    <t>978-7-111-74063-6</t>
  </si>
  <si>
    <t>http://www.cmpedu.com/books/book/5607476.htm</t>
  </si>
  <si>
    <t>78173</t>
  </si>
  <si>
    <t>机械产品三维模型设计（高级）</t>
  </si>
  <si>
    <t>许朝山 高显宏 朱跃峰</t>
  </si>
  <si>
    <t>电子课件、二维码、模型源文件、模拟试卷</t>
  </si>
  <si>
    <t>978-7-111-78173-8</t>
  </si>
  <si>
    <t>http://www.cmpedu.com/books/book/5609429.htm</t>
  </si>
  <si>
    <t>80141</t>
  </si>
  <si>
    <t>逆向建模项目教程</t>
  </si>
  <si>
    <t>易辉成 龚艳丽 李洲</t>
  </si>
  <si>
    <t>978-7-111-80141-2</t>
  </si>
  <si>
    <t>http://www.cmpedu.com/books/book/5610698.htm</t>
  </si>
  <si>
    <t>机械CAD/CAM原理及应用</t>
  </si>
  <si>
    <t>64287</t>
  </si>
  <si>
    <t>边培莹</t>
  </si>
  <si>
    <t>978-7-111-64287-9</t>
  </si>
  <si>
    <t>http://www.cmpedu.com/books/book/5601764.htm</t>
  </si>
  <si>
    <t>计算机绘图（AutoCAD 2023）</t>
  </si>
  <si>
    <t>75388</t>
  </si>
  <si>
    <t>刘立平</t>
  </si>
  <si>
    <t>978-7-111-75388-9</t>
  </si>
  <si>
    <t>http://www.cmpedu.com/books/book/5607971.htm</t>
  </si>
  <si>
    <t>77164</t>
  </si>
  <si>
    <t>工业产品几何量检测</t>
  </si>
  <si>
    <t>王晓伟 辛金栋</t>
  </si>
  <si>
    <t>978-7-111-77164-7</t>
  </si>
  <si>
    <t>http://www.cmpedu.com/books/book/5609239.htm</t>
  </si>
  <si>
    <t>79257</t>
  </si>
  <si>
    <t>光电量仪检定与调修</t>
  </si>
  <si>
    <t>王晓伟  罗涛</t>
  </si>
  <si>
    <t>978-7-111-79257-4</t>
  </si>
  <si>
    <t>http://www.cmpedu.com/books/book/5610029.htm</t>
  </si>
  <si>
    <t>公差配合与测量技术</t>
  </si>
  <si>
    <t>71210</t>
  </si>
  <si>
    <t>徐年富 上官同英</t>
  </si>
  <si>
    <t>电子课件、教学资源库</t>
  </si>
  <si>
    <t>978-7-111-71210-7</t>
  </si>
  <si>
    <t>http://www.cmpedu.com/books/book/5606045.htm</t>
  </si>
  <si>
    <t>公差配合与测量技术 （第2版）</t>
  </si>
  <si>
    <t>71566</t>
  </si>
  <si>
    <t>荀占超</t>
  </si>
  <si>
    <t>微课、动画、课件、习题答案</t>
  </si>
  <si>
    <t>978-7-111-71566-5</t>
  </si>
  <si>
    <t>http://www.cmpedu.com/books/book/5606213.htm</t>
  </si>
  <si>
    <t>79460</t>
  </si>
  <si>
    <t>金属切削加工及机床</t>
  </si>
  <si>
    <t>代祥  宋海潮</t>
  </si>
  <si>
    <t>978-7-111-79460-8</t>
  </si>
  <si>
    <t>http://www.cmpedu.com/books/book/5610098.htm</t>
  </si>
  <si>
    <t>78019</t>
  </si>
  <si>
    <t>工程训练（工科非机械类）</t>
  </si>
  <si>
    <t>靳晓明 马彩凤 钟华燕</t>
  </si>
  <si>
    <t>978-7-111-78019-9</t>
  </si>
  <si>
    <t>http://www.cmpedu.com/books/book/5609375.htm</t>
  </si>
  <si>
    <t>77500</t>
  </si>
  <si>
    <t>轴类零件制造</t>
  </si>
  <si>
    <t>方钢强 娄岳海</t>
  </si>
  <si>
    <t>978-7-111-77500-3</t>
  </si>
  <si>
    <t>http://www.cmpedu.com/books/book/5609182.htm</t>
  </si>
  <si>
    <t>78865</t>
  </si>
  <si>
    <t>机械量具检定与调修</t>
  </si>
  <si>
    <t>王晓伟  郭文星</t>
  </si>
  <si>
    <t>978-7-111-78865-2</t>
  </si>
  <si>
    <t>http://www.cmpedu.com/books/book/5610021.htm</t>
  </si>
  <si>
    <t>机械精度设计与检测技术</t>
  </si>
  <si>
    <t>70482</t>
  </si>
  <si>
    <t>蔡安江 惠旭升 闫洪华 等</t>
  </si>
  <si>
    <t>978-7-111-70482-9</t>
  </si>
  <si>
    <t>http://www.cmpedu.com/books/book/5605790.htm</t>
  </si>
  <si>
    <t>79671</t>
  </si>
  <si>
    <t>数控机床在机检测与加工技术</t>
  </si>
  <si>
    <t>李银海  关山</t>
  </si>
  <si>
    <t>学习任务的案例源文件、电子教案以及电子课件、工作页</t>
  </si>
  <si>
    <t>浙江省高职院校“十四五”重点立项建设教材</t>
  </si>
  <si>
    <t>978-7-111-79671-8</t>
  </si>
  <si>
    <t>http://www.cmpedu.com/books/book/5610244.htm</t>
  </si>
  <si>
    <t>79608</t>
  </si>
  <si>
    <t>数控机床电气控制（第4版）</t>
  </si>
  <si>
    <t>夏燕兰  李颖</t>
  </si>
  <si>
    <t>978-7-111-79608-4</t>
  </si>
  <si>
    <t>http://www.cmpedu.com/books/book/5610134.htm</t>
  </si>
  <si>
    <t>75202</t>
  </si>
  <si>
    <t>数控加工工艺与编程（第2版）</t>
  </si>
  <si>
    <t>朱秀荣 田梅</t>
  </si>
  <si>
    <t>978-7-111-75202-8</t>
  </si>
  <si>
    <t>http://www.cmpedu.com/books/book/5607773.htm</t>
  </si>
  <si>
    <t>数控加工工艺与编程</t>
  </si>
  <si>
    <t>64545</t>
  </si>
  <si>
    <t>卢万强 饶小创</t>
  </si>
  <si>
    <t>978-7-111-64545-0</t>
  </si>
  <si>
    <t>http://www.cmpedu.com/books/book/5601933.htm</t>
  </si>
  <si>
    <t>75170</t>
  </si>
  <si>
    <t>978-7-111-75170-0</t>
  </si>
  <si>
    <t>http://www.cmpedu.com/books/book/5607828.htm</t>
  </si>
  <si>
    <t>增材制造工艺与装备</t>
  </si>
  <si>
    <t>76393</t>
  </si>
  <si>
    <t>魏青松 陈娟</t>
  </si>
  <si>
    <t>电子课件、二维码、微课视频、习题答案、模拟试卷及答案</t>
  </si>
  <si>
    <t>978-7-111-76393-2</t>
  </si>
  <si>
    <t>http://www.cmpedu.com/books/book/5608558.htm</t>
  </si>
  <si>
    <t>增材制造技术及产品设计</t>
  </si>
  <si>
    <t>76927</t>
  </si>
  <si>
    <t>战江涛 邓劲莲</t>
  </si>
  <si>
    <t>978-7-111-76927-9</t>
  </si>
  <si>
    <t>http://www.cmpedu.com/books/book/5608845.htm</t>
  </si>
  <si>
    <t>走进增材制造</t>
  </si>
  <si>
    <t>77266</t>
  </si>
  <si>
    <t>程律莎</t>
  </si>
  <si>
    <t>978-7-111-77266-8</t>
  </si>
  <si>
    <t>http://www.cmpedu.com/books/book/5608986.htm</t>
  </si>
  <si>
    <t>质量控制</t>
  </si>
  <si>
    <t>63121</t>
  </si>
  <si>
    <t>张小海 龙盛蓉</t>
  </si>
  <si>
    <t>978-7-111-63121-7</t>
  </si>
  <si>
    <t>http://www.cmpedu.com/books/book/5600547.htm</t>
  </si>
  <si>
    <t>磁粉检测</t>
  </si>
  <si>
    <t>69009</t>
  </si>
  <si>
    <t>杨琳瑜 宋凯</t>
  </si>
  <si>
    <t>978-7-111-69009-2</t>
  </si>
  <si>
    <t>http://www.cmpedu.com/books/book/5605061.htm</t>
  </si>
  <si>
    <t>78188</t>
  </si>
  <si>
    <t>工程材料与热成型</t>
  </si>
  <si>
    <t>张文灼 赵宇辉 王林</t>
  </si>
  <si>
    <t>电子课件、二维码、习题答案、模拟试卷及答案</t>
  </si>
  <si>
    <t>978-7-111-78188-2</t>
  </si>
  <si>
    <t>http://www.cmpedu.com/books/book/5609645.htm</t>
  </si>
  <si>
    <t>74863</t>
  </si>
  <si>
    <t>工程材料及成形工艺（第3版）</t>
  </si>
  <si>
    <t>卢志文 赵亚忠</t>
  </si>
  <si>
    <t>河南省“十四五”普通高等教育规划教材\普通高等教育“十一五”国家级规划教材（修订版）</t>
  </si>
  <si>
    <t>978-7-111-74863-2</t>
  </si>
  <si>
    <t>http://www.cmpedu.com/books/book/5607538.htm</t>
  </si>
  <si>
    <t>食品冷藏与冷链技术</t>
  </si>
  <si>
    <t>63191</t>
  </si>
  <si>
    <t>鲍琳 周丹</t>
  </si>
  <si>
    <t>978-7-111-63191-0</t>
  </si>
  <si>
    <t>http://www.cmpedu.com/books/book/5600802.htm</t>
  </si>
  <si>
    <t>78457</t>
  </si>
  <si>
    <t>产品设计与油泥模型制作</t>
  </si>
  <si>
    <t>张珊珊 倪昀 童春铭</t>
  </si>
  <si>
    <t>活页式教材</t>
  </si>
  <si>
    <t>978-7-111-78457-9</t>
  </si>
  <si>
    <t>http://www.cmpedu.com/books/book/5609668.htm</t>
  </si>
  <si>
    <t>78207</t>
  </si>
  <si>
    <t>产品设计材料与工艺</t>
  </si>
  <si>
    <t>金海 刘传兵 张天成</t>
  </si>
  <si>
    <t>978-7-111-78207-0</t>
  </si>
  <si>
    <t>http://www.cmpedu.com/books/book/5609503.htm</t>
  </si>
  <si>
    <t>职业本科教材&gt;装备制造大类&gt;汽车制造类</t>
  </si>
  <si>
    <t>80353</t>
  </si>
  <si>
    <t>汽车人工智能通识讲义</t>
  </si>
  <si>
    <t>李东兵 刘欢 陈曦</t>
  </si>
  <si>
    <t>电子课件、教案、活页</t>
  </si>
  <si>
    <t>978-7-111-80353-9</t>
  </si>
  <si>
    <t>http://www.cmpedu.com/books/book/5610735.htm</t>
  </si>
  <si>
    <t>72910</t>
  </si>
  <si>
    <t>汽车概论 （第4版）</t>
  </si>
  <si>
    <t>廖一峰 蔡兴旺</t>
  </si>
  <si>
    <t>978-7-111-72910-5</t>
  </si>
  <si>
    <t>http://www.cmpedu.com/books/book/5607084.htm</t>
  </si>
  <si>
    <t>80010</t>
  </si>
  <si>
    <t>汽车理论与性能评价</t>
  </si>
  <si>
    <t>田丰福  徐磊  马建新</t>
  </si>
  <si>
    <t>978-7-111-80010-1</t>
  </si>
  <si>
    <t>http://www.cmpedu.com/books/book/5610583.htm</t>
  </si>
  <si>
    <t>79838</t>
  </si>
  <si>
    <t>汽车机械基础</t>
  </si>
  <si>
    <t>张玉芝 李秀娜</t>
  </si>
  <si>
    <t>电子课件、二维码、教案</t>
  </si>
  <si>
    <t>978-7-111-79838-5</t>
  </si>
  <si>
    <t>http://www.cmpedu.com/books/book/5610694.htm</t>
  </si>
  <si>
    <t>78855</t>
  </si>
  <si>
    <t>汽车底盘电控技术（第5版）</t>
  </si>
  <si>
    <t>第二届全国教材建设奖特等奖/“十四五”职业教育国家规划教材</t>
  </si>
  <si>
    <t>978-7-111-78855-3</t>
  </si>
  <si>
    <t>http://www.cmpedu.com/books/book/5609768.htm</t>
  </si>
  <si>
    <t>78864</t>
  </si>
  <si>
    <t>汽车构造（配任务工单）（第2版）</t>
  </si>
  <si>
    <t>王勇，周均，吴伟龙</t>
  </si>
  <si>
    <t>978-7-111-78864-5</t>
  </si>
  <si>
    <t>http://www.cmpedu.com/books/book/5609829.htm</t>
  </si>
  <si>
    <t>汽车构造与原理（上册 发动机）（第3版）</t>
  </si>
  <si>
    <t>48070</t>
  </si>
  <si>
    <t>978-7-111-48070-9</t>
  </si>
  <si>
    <t>http://www.cmpedu.com/books/book/2065227.htm</t>
  </si>
  <si>
    <t>汽车构造与原理（第4版）（中册 底盘 车身）</t>
  </si>
  <si>
    <t>61498</t>
  </si>
  <si>
    <t>刘仁鑫 蔡兴旺</t>
  </si>
  <si>
    <t>978-7-111-61498-2</t>
  </si>
  <si>
    <t>http://www.cmpedu.com/books/book/5600363.htm</t>
  </si>
  <si>
    <t>汽车构造与原理（第4版）（下册 电气设备 新能源汽车）</t>
  </si>
  <si>
    <t>62032</t>
  </si>
  <si>
    <t>吴伟斌 蔡兴旺</t>
  </si>
  <si>
    <t>978-7-111-62032-7</t>
  </si>
  <si>
    <t>http://www.cmpedu.com/books/book/5600338.htm</t>
  </si>
  <si>
    <t>汽车构造与原理实训（第4版）</t>
  </si>
  <si>
    <t>62050</t>
  </si>
  <si>
    <t>978-7-111-62050-1</t>
  </si>
  <si>
    <t>http://www.cmpedu.com/books/book/5600356.htm</t>
  </si>
  <si>
    <t>73761</t>
  </si>
  <si>
    <t>汽车机械基础 （第2版）</t>
  </si>
  <si>
    <t>周艳微 孟凡荣 于宁</t>
  </si>
  <si>
    <t>978-7-111-73761-2</t>
  </si>
  <si>
    <t>http://www.cmpedu.com/books/book/5607190.htm</t>
  </si>
  <si>
    <t>汽车构造与原理（新能源汽车与智能网联汽车）</t>
  </si>
  <si>
    <t>76936</t>
  </si>
  <si>
    <t>蔡兴旺 王兆海</t>
  </si>
  <si>
    <t>电子课件、二维码、配实训工单</t>
  </si>
  <si>
    <t>978-7-111-76936-1</t>
  </si>
  <si>
    <t>http://www.cmpedu.com/books/book/5608867.htm</t>
  </si>
  <si>
    <t>汽车安全与舒适系统控制技术</t>
  </si>
  <si>
    <t>76965</t>
  </si>
  <si>
    <t>王大鹏</t>
  </si>
  <si>
    <t>978-7-111-76965-1</t>
  </si>
  <si>
    <t>http://www.cmpedu.com/books/book/5608870.htm</t>
  </si>
  <si>
    <t>80215</t>
  </si>
  <si>
    <t>丁继斌  马艳花   郭玉静</t>
  </si>
  <si>
    <t>978-7-111-80215-0</t>
  </si>
  <si>
    <t>http://www.cmpedu.com/books/book/5610636.htm</t>
  </si>
  <si>
    <t>73650</t>
  </si>
  <si>
    <t>新能源汽车底盘技术</t>
  </si>
  <si>
    <t>宋延东 徐煌</t>
  </si>
  <si>
    <t>978-7-111-73650-9</t>
  </si>
  <si>
    <t>http://www.cmpedu.com/books/book/5607168.htm</t>
  </si>
  <si>
    <t>80077</t>
  </si>
  <si>
    <t>智能网联汽车底盘线控技术</t>
  </si>
  <si>
    <t>张海松  陈宁  杨锐</t>
  </si>
  <si>
    <t>电子教案、课件等</t>
  </si>
  <si>
    <t>978-7-111-80077-4</t>
  </si>
  <si>
    <t>http://www.cmpedu.com/books/book/5610675.htm</t>
  </si>
  <si>
    <t>77867</t>
  </si>
  <si>
    <t>智能网联汽车先进驾驶辅助系统</t>
  </si>
  <si>
    <t>王兆海</t>
  </si>
  <si>
    <t>978-7-111-77867-7</t>
  </si>
  <si>
    <t>http://www.cmpedu.com/books/book/5609268.htm</t>
  </si>
  <si>
    <t>77939</t>
  </si>
  <si>
    <t>智能网联汽车环境感知技术</t>
  </si>
  <si>
    <t>邓志君</t>
  </si>
  <si>
    <t>电子课件、微课视频二维码</t>
  </si>
  <si>
    <t>978-7-111-77939-1</t>
  </si>
  <si>
    <t>http://www.cmpedu.com/books/book/5609369.htm</t>
  </si>
  <si>
    <t>78214</t>
  </si>
  <si>
    <t>智能网联汽车车载网络技术</t>
  </si>
  <si>
    <t>978-7-111-78214-8</t>
  </si>
  <si>
    <t>http://www.cmpedu.com/books/book/5609511.htm</t>
  </si>
  <si>
    <t>79192</t>
  </si>
  <si>
    <t>冯丽沙 赵立蕊</t>
  </si>
  <si>
    <t>课件、教案、视频</t>
  </si>
  <si>
    <t>978-7-111-79192-8</t>
  </si>
  <si>
    <t>http://www.cmpedu.com/books/book/5609921.htm</t>
  </si>
  <si>
    <t>80003</t>
  </si>
  <si>
    <t>AI+汽车技术应用——典型应用场景案例</t>
  </si>
  <si>
    <t>王芃等</t>
  </si>
  <si>
    <t>978-7-111-80003-3</t>
  </si>
  <si>
    <t>http://www.cmpedu.com/books/book/5610242.htm</t>
  </si>
  <si>
    <t>职业本科教材&gt;装备制造大类&gt;自动化类</t>
  </si>
  <si>
    <t>77959</t>
  </si>
  <si>
    <t>蔡大华  蒋嘉洋  李唐</t>
  </si>
  <si>
    <t>电子课件、习题答案、模拟试卷及答案</t>
  </si>
  <si>
    <t>978-7-111-77959-9</t>
  </si>
  <si>
    <t>http://www.cmpedu.com/books/book/5609678.htm</t>
  </si>
  <si>
    <t>电工技术基础</t>
  </si>
  <si>
    <t>75427</t>
  </si>
  <si>
    <t>吴丽丽</t>
  </si>
  <si>
    <t>电子课件、二维码、视频、教案、大纲、授课计划、习题答案</t>
  </si>
  <si>
    <t>978-7-111-75427-5</t>
  </si>
  <si>
    <t>http://www.cmpedu.com/books/book/5607967.htm</t>
  </si>
  <si>
    <t>70931</t>
  </si>
  <si>
    <t>蔡大华</t>
  </si>
  <si>
    <t>电子课件、习题答案、模拟试卷及答案等教学资源</t>
  </si>
  <si>
    <t>978-7-111-70931-2</t>
  </si>
  <si>
    <t>http://www.cmpedu.com/books/book/5606043.htm</t>
  </si>
  <si>
    <t>70714</t>
  </si>
  <si>
    <t>张惠荣 卢玮琪</t>
  </si>
  <si>
    <t>978-7-111-70714-1</t>
  </si>
  <si>
    <t>http://www.cmpedu.com/books/book/5605719.htm</t>
  </si>
  <si>
    <t>77315</t>
  </si>
  <si>
    <t xml:space="preserve">张惠荣 卢玮琪     </t>
  </si>
  <si>
    <t>电子课件、二维码、视频、教学大纲、授课计划、习题答案</t>
  </si>
  <si>
    <t>978-7-111-77315-3</t>
  </si>
  <si>
    <t>http://www.cmpedu.com/books/book/5609013.htm</t>
  </si>
  <si>
    <t>75039</t>
  </si>
  <si>
    <t>蓝波</t>
  </si>
  <si>
    <t>电子课件、二维码、习题答案、仿真电路、源程序</t>
  </si>
  <si>
    <t>978-7-111-75039-0</t>
  </si>
  <si>
    <t>http://www.cmpedu.com/books/book/5607631.htm</t>
  </si>
  <si>
    <t>电机与电气控制技术</t>
  </si>
  <si>
    <t>74989</t>
  </si>
  <si>
    <t>杨益飞 刘杰</t>
  </si>
  <si>
    <t>电子课件、二维码、教案、试卷</t>
  </si>
  <si>
    <t>978-7-111-74989-9</t>
  </si>
  <si>
    <t>http://www.cmpedu.com/books/book/5607794.htm</t>
  </si>
  <si>
    <t>电气控制技术项目教程</t>
  </si>
  <si>
    <t>71035</t>
  </si>
  <si>
    <t>卓陈祥  黄晓然</t>
  </si>
  <si>
    <t>978-7-111-71035-6</t>
  </si>
  <si>
    <t>http://www.cmpedu.com/books/book/5606477.htm</t>
  </si>
  <si>
    <t>自动化生产线组建与调试（第3版）—YL-335B数字孪生虚实调试技术</t>
  </si>
  <si>
    <t>71227</t>
  </si>
  <si>
    <t>乡碧云</t>
  </si>
  <si>
    <t>微课视频、工作站模型、电子课件等</t>
  </si>
  <si>
    <t>978-7-111-71227-5</t>
  </si>
  <si>
    <t>http://www.cmpedu.com/books/book/5606153.htm</t>
  </si>
  <si>
    <t>工业机器人技术基础</t>
  </si>
  <si>
    <t>65964</t>
  </si>
  <si>
    <t>姚屏 等 编著</t>
  </si>
  <si>
    <t>978-7-111-65964-8</t>
  </si>
  <si>
    <t>http://www.cmpedu.com/books/book/5602552.htm</t>
  </si>
  <si>
    <t>工业机器人工程导论</t>
  </si>
  <si>
    <t>60103</t>
  </si>
  <si>
    <t>任岳华 曹玉华</t>
  </si>
  <si>
    <t>978-7-111-60103-6</t>
  </si>
  <si>
    <t>http://www.cmpedu.com/books/book/5521985.htm</t>
  </si>
  <si>
    <t>工业机器人编程与操作</t>
  </si>
  <si>
    <t>61647</t>
  </si>
  <si>
    <t>祁宇明 孙宏昌 邓三鹏</t>
  </si>
  <si>
    <t>教育部 财政部职业院校教师素质提高计划职教师资培养资源开发项目</t>
  </si>
  <si>
    <t>978-7-111-61647-4</t>
  </si>
  <si>
    <t>http://www.cmpedu.com/books/book/5587304.htm</t>
  </si>
  <si>
    <t>66843</t>
  </si>
  <si>
    <t>叶泉 朱红娟 孟庆波</t>
  </si>
  <si>
    <t>电子课件、仿真素材和操作视频</t>
  </si>
  <si>
    <t>978-7-111-66843-5</t>
  </si>
  <si>
    <t>http://www.cmpedu.com/books/book/5603679.htm</t>
  </si>
  <si>
    <t>70111</t>
  </si>
  <si>
    <t>张华 龚成武</t>
  </si>
  <si>
    <t>978-7-111-70111-8</t>
  </si>
  <si>
    <t>http://www.cmpedu.com/books/book/5605574.htm</t>
  </si>
  <si>
    <t>工业机器人基础及应用编程技术</t>
  </si>
  <si>
    <t>64284</t>
  </si>
  <si>
    <t>宋星亮 王冬云</t>
  </si>
  <si>
    <t>978-7-111-64284-8</t>
  </si>
  <si>
    <t>http://www.cmpedu.com/books/book/5601234.htm</t>
  </si>
  <si>
    <t>79678</t>
  </si>
  <si>
    <t>工业机器人数字化工艺仿真与虚拟调试</t>
  </si>
  <si>
    <t>孟庆波</t>
  </si>
  <si>
    <t>978-7-111-79678-7</t>
  </si>
  <si>
    <t>http://www.cmpedu.com/books/book/5610219.htm</t>
  </si>
  <si>
    <t>78190</t>
  </si>
  <si>
    <t>冯锦春 于江</t>
  </si>
  <si>
    <t>电子课件、二维码、习题解答</t>
  </si>
  <si>
    <t>978-7-111-78190-5</t>
  </si>
  <si>
    <t>http://www.cmpedu.com/books/book/5609501.htm</t>
  </si>
  <si>
    <t>76048</t>
  </si>
  <si>
    <t>田辉 岳星佐 杜爱春</t>
  </si>
  <si>
    <t>978-7-111-76048-1</t>
  </si>
  <si>
    <t>http://www.cmpedu.com/books/book/5608407.htm</t>
  </si>
  <si>
    <t>液压与气压传动技术</t>
  </si>
  <si>
    <t>76544</t>
  </si>
  <si>
    <t>单淑梅 顾佳超</t>
  </si>
  <si>
    <t>电子课件、二维码、习题答案、任务工单</t>
  </si>
  <si>
    <t>978-7-111-76544-8</t>
  </si>
  <si>
    <t>http://www.cmpedu.com/books/book/5608628.htm</t>
  </si>
  <si>
    <t>75243</t>
  </si>
  <si>
    <t>邓小龙 葛大伟</t>
  </si>
  <si>
    <t>电子课件、二维码、视频、教案、习题答案</t>
  </si>
  <si>
    <t>978-7-111-75243-1</t>
  </si>
  <si>
    <t>http://www.cmpedu.com/books/book/5607846.htm</t>
  </si>
  <si>
    <t>75547</t>
  </si>
  <si>
    <t>智能制造概论（第2版）</t>
  </si>
  <si>
    <t>朱强 江荧 吕洋</t>
  </si>
  <si>
    <t>PPT课件、二维码、电子教案</t>
  </si>
  <si>
    <t>978-7-111-75547-0</t>
  </si>
  <si>
    <t>http://www.cmpedu.com/books/book/5608163.htm</t>
  </si>
  <si>
    <t>77472</t>
  </si>
  <si>
    <t>吴拓 张友能 毛诗柱</t>
  </si>
  <si>
    <t>978-7-111-77472-3</t>
  </si>
  <si>
    <t>http://www.cmpedu.com/books/book/5609149.htm</t>
  </si>
  <si>
    <t>77417</t>
  </si>
  <si>
    <t>智能工厂应用与虚拟仿真调试</t>
  </si>
  <si>
    <t>宋志刚 郭树军 文双全</t>
  </si>
  <si>
    <t>978-7-111-77417-4</t>
  </si>
  <si>
    <t>http://www.cmpedu.com/books/book/5609034.htm</t>
  </si>
  <si>
    <t>76127</t>
  </si>
  <si>
    <t>智能生产线数字化规划与仿真—PDPS工程基础及应用</t>
  </si>
  <si>
    <t>骆峰</t>
  </si>
  <si>
    <t>电子课件、二维码、视频、实训答案、工程项目、案例文件</t>
  </si>
  <si>
    <t>978-7-111-76127-3</t>
  </si>
  <si>
    <t>http://www.cmpedu.com/books/book/5608599.htm</t>
  </si>
  <si>
    <t>78802</t>
  </si>
  <si>
    <t>智能生产线数字化工艺仿真及应用（NX MCD）</t>
  </si>
  <si>
    <t>王明伟  姜翰</t>
  </si>
  <si>
    <t>电子课件、二维码、视频、习题答案、课程标准、模型文件</t>
  </si>
  <si>
    <t>978-7-111-78802-7</t>
  </si>
  <si>
    <t>http://www.cmpedu.com/books/book/5609764.htm</t>
  </si>
  <si>
    <t>79088</t>
  </si>
  <si>
    <t>产线装备数字化仿真与装调（NX MCD）</t>
  </si>
  <si>
    <t>祝洲杰 尤光辉</t>
  </si>
  <si>
    <t>978-7-111-79088-4</t>
  </si>
  <si>
    <t>http://www.cmpedu.com/books/book/5609907.htm</t>
  </si>
  <si>
    <t>79352</t>
  </si>
  <si>
    <t>制造执行系统实施与应用</t>
  </si>
  <si>
    <t>施渊吉 刘海皓</t>
  </si>
  <si>
    <t>教学大纲、电子课件、习题与答案</t>
  </si>
  <si>
    <t>978-7-111-79352-6</t>
  </si>
  <si>
    <t>http://www.cmpedu.com/books/book/5610010.htm</t>
  </si>
  <si>
    <t>79793</t>
  </si>
  <si>
    <t>工业互联网智能产线控制技术</t>
  </si>
  <si>
    <t>冯广磊  冯来健</t>
  </si>
  <si>
    <t>电子教案、助教课件、教学视频、习题答案等</t>
  </si>
  <si>
    <t>978-7-111-79793-7</t>
  </si>
  <si>
    <t>http://www.cmpedu.com/books/book/5610215.htm</t>
  </si>
  <si>
    <t>80258</t>
  </si>
  <si>
    <t>MES基础与应用（第2版）</t>
  </si>
  <si>
    <t>彭振云 高毅 唐昭琳</t>
  </si>
  <si>
    <t>978-7-111-80258-7</t>
  </si>
  <si>
    <t>http://www.cmpedu.com/books/book/5610657.htm</t>
  </si>
  <si>
    <t>79964</t>
  </si>
  <si>
    <t>数字孪生技术应用——-数字化仿真与虚拟调试</t>
  </si>
  <si>
    <t>向晓汉</t>
  </si>
  <si>
    <t>微课视频、电子课件、习题解答、源程序、练习模型等</t>
  </si>
  <si>
    <t>978-7-111-79964-1</t>
  </si>
  <si>
    <t>http://www.cmpedu.com/books/book/5610644.htm</t>
  </si>
  <si>
    <t>79212</t>
  </si>
  <si>
    <t>三菱 FX5U PLC编程及应用（第2版）</t>
  </si>
  <si>
    <t>姚晓宁</t>
  </si>
  <si>
    <t>电子课件、习题解答、源程序</t>
  </si>
  <si>
    <t>978-7-111-79212-3</t>
  </si>
  <si>
    <t>http://www.cmpedu.com/books/book/5610070.htm</t>
  </si>
  <si>
    <t>80532</t>
  </si>
  <si>
    <t>FX5U PLC技术及应用</t>
  </si>
  <si>
    <t>侍寿永 侍泽逸</t>
  </si>
  <si>
    <t>978-7-111-80532-8</t>
  </si>
  <si>
    <t>http://www.cmpedu.com/books/book/5610746.htm</t>
  </si>
  <si>
    <t>FX3UPLC技术项目教程</t>
  </si>
  <si>
    <t>72268</t>
  </si>
  <si>
    <t>徐超  黄信兵</t>
  </si>
  <si>
    <t>电子课件、源程序、动画和微课视频等</t>
  </si>
  <si>
    <t>978-7-111-72268-7</t>
  </si>
  <si>
    <t>http://www.cmpedu.com/books/book/5606805.htm</t>
  </si>
  <si>
    <t>78982</t>
  </si>
  <si>
    <t>PLC编程及应用技术</t>
  </si>
  <si>
    <t>向晓汉  奚茂龙</t>
  </si>
  <si>
    <t>电子教案、电子课件、习题及答案、模拟试卷等</t>
  </si>
  <si>
    <t>978-7-111-78982-6</t>
  </si>
  <si>
    <t>http://www.cmpedu.com/books/book/5610533.htm</t>
  </si>
  <si>
    <t>77160</t>
  </si>
  <si>
    <t>PLC应用技术（S7-200 SMART）</t>
  </si>
  <si>
    <t>陈丽 程德芳</t>
  </si>
  <si>
    <t>978-7-111-77160-9</t>
  </si>
  <si>
    <t>http://www.cmpedu.com/books/book/5609157.htm</t>
  </si>
  <si>
    <t>78551</t>
  </si>
  <si>
    <t>侍寿永</t>
  </si>
  <si>
    <t>微课视频、案例的源程序、电子课件和习题答案</t>
  </si>
  <si>
    <t>978-7-111-78551-4</t>
  </si>
  <si>
    <t>http://www.cmpedu.com/books/book/5610072.htm</t>
  </si>
  <si>
    <t>77341</t>
  </si>
  <si>
    <t>S7-1200 PLC原理及应用基础</t>
  </si>
  <si>
    <t>路泽永</t>
  </si>
  <si>
    <t>978-7-111-77341-2</t>
  </si>
  <si>
    <t>http://www.cmpedu.com/books/book/5609163.htm</t>
  </si>
  <si>
    <t>75496</t>
  </si>
  <si>
    <t>S7-1200 PLC技术及应用</t>
  </si>
  <si>
    <t>电子课件、二维码、微课视频、习题解答、源程序</t>
  </si>
  <si>
    <t>978-7-111-75496-1</t>
  </si>
  <si>
    <t>http://www.cmpedu.com/books/book/5608428.htm</t>
  </si>
  <si>
    <t>S7-1500 PLC应用技术</t>
  </si>
  <si>
    <t>72793</t>
  </si>
  <si>
    <t>郭琼</t>
  </si>
  <si>
    <t>25个微课视频、电子课件和习题答案</t>
  </si>
  <si>
    <t>978-7-111-72793-4</t>
  </si>
  <si>
    <t>http://www.cmpedu.com/books/book/5606704.htm</t>
  </si>
  <si>
    <t>S7-200SMARTPLC应用教程（第3版）</t>
  </si>
  <si>
    <t>71538</t>
  </si>
  <si>
    <t>70多个例程和80多个视频教程</t>
  </si>
  <si>
    <t>978-7-111-71538-2</t>
  </si>
  <si>
    <t>http://www.cmpedu.com/books/book/5606301.htm</t>
  </si>
  <si>
    <t>80246</t>
  </si>
  <si>
    <t>电气控制与PLC应用技术（S7-1200）</t>
  </si>
  <si>
    <t>田园</t>
  </si>
  <si>
    <t>978-7-111-80246-4</t>
  </si>
  <si>
    <t>http://www.cmpedu.com/books/book/5610568.htm</t>
  </si>
  <si>
    <t>73319</t>
  </si>
  <si>
    <t>电气控制与PLC技术应用教程（S7-200 SMART）（第2版）</t>
  </si>
  <si>
    <t>侍寿永 王玲</t>
  </si>
  <si>
    <t>978-7-111-73319-5</t>
  </si>
  <si>
    <t>http://www.cmpedu.com/books/book/5607171.htm</t>
  </si>
  <si>
    <t>电气控制与PLC应用（FX5U）</t>
  </si>
  <si>
    <t>76811</t>
  </si>
  <si>
    <t>姚晓宁 郭琼</t>
  </si>
  <si>
    <t>978-7-111-76811-1</t>
  </si>
  <si>
    <t>http://www.cmpedu.com/books/book/5608947.htm</t>
  </si>
  <si>
    <t>可编程序控制器技术应用——基于S7-1200/1500PLC</t>
  </si>
  <si>
    <t>76066</t>
  </si>
  <si>
    <t>奚茂龙 向晓汉</t>
  </si>
  <si>
    <t>电子课件、二维码、视频、习题解答、试卷及答案</t>
  </si>
  <si>
    <t>978-7-111-76066-5</t>
  </si>
  <si>
    <t>http://www.cmpedu.com/books/book/5608725.htm</t>
  </si>
  <si>
    <t>三菱PLC、变频器和触摸屏应用项目教程</t>
  </si>
  <si>
    <t>75563</t>
  </si>
  <si>
    <t>李响初</t>
  </si>
  <si>
    <t>电子课件、微课视频、习题解答、源程序、延伸阅读</t>
  </si>
  <si>
    <t>978-7-111-75563-0</t>
  </si>
  <si>
    <t>http://www.cmpedu.com/books/book/5608359.htm</t>
  </si>
  <si>
    <t>施耐德M241/262PLC、触摸屏、变频器和伺服基础及工程应用</t>
  </si>
  <si>
    <t>75188</t>
  </si>
  <si>
    <t>王兆宇 杨龙</t>
  </si>
  <si>
    <t>978-7-111-75188-5</t>
  </si>
  <si>
    <t>http://www.cmpedu.com/books/book/5608309.htm</t>
  </si>
  <si>
    <t>西门子PLC、变频器与触摸屏技术及综合应用（S7-1200、G120、KTP系列HMI）</t>
  </si>
  <si>
    <t>72474</t>
  </si>
  <si>
    <t>微课视频、电子课件、习题解答、源程序和参考资料等</t>
  </si>
  <si>
    <t>978-7-111-72474-2</t>
  </si>
  <si>
    <t>http://www.cmpedu.com/books/book/5606768.htm</t>
  </si>
  <si>
    <t>79956</t>
  </si>
  <si>
    <t>STM32嵌入式技术及应用</t>
  </si>
  <si>
    <t>冯宏伟  单正娅</t>
  </si>
  <si>
    <t>978-7-111-79956-6</t>
  </si>
  <si>
    <t>http://www.cmpedu.com/books/book/5610570.htm</t>
  </si>
  <si>
    <t>77852</t>
  </si>
  <si>
    <t>杨燕</t>
  </si>
  <si>
    <t>电子课件、二维码、视频、习题答案、模拟试卷及答案</t>
  </si>
  <si>
    <t>978-7-111-77852-3</t>
  </si>
  <si>
    <t>http://www.cmpedu.com/books/book/5609100.htm</t>
  </si>
  <si>
    <t>传感器与检测技术</t>
  </si>
  <si>
    <t>71909</t>
  </si>
  <si>
    <t>978-7-111-71909-0</t>
  </si>
  <si>
    <t>http://www.cmpedu.com/books/book/5606444.htm</t>
  </si>
  <si>
    <t>传感器与自动检测技术 （第2版）</t>
  </si>
  <si>
    <t>73907</t>
  </si>
  <si>
    <t>季顺宁</t>
  </si>
  <si>
    <t>978-7-111-73907-4</t>
  </si>
  <si>
    <t>http://www.cmpedu.com/books/book/5607354.htm</t>
  </si>
  <si>
    <t>76072</t>
  </si>
  <si>
    <t>智能传感与检测技术</t>
  </si>
  <si>
    <t>徐小华</t>
  </si>
  <si>
    <t>电子课件、二维码微课、习题答案、模拟试卷及答案</t>
  </si>
  <si>
    <t>978-7-111-76072-6</t>
  </si>
  <si>
    <t>http://www.cmpedu.com/books/book/5608392.htm</t>
  </si>
  <si>
    <t>职业本科教材&gt;电子与信息大类</t>
  </si>
  <si>
    <t>职业本科教材&gt;电子与信息大类&gt;电子信息类</t>
  </si>
  <si>
    <t>78200</t>
  </si>
  <si>
    <t>物联网技术概论（第2版）</t>
  </si>
  <si>
    <t>电子课件、微课视频、教学大纲、授课计划、习题答案</t>
  </si>
  <si>
    <t>978-7-111-78200-1</t>
  </si>
  <si>
    <t>http://www.cmpedu.com/books/book/5609350.htm</t>
  </si>
  <si>
    <t>76553</t>
  </si>
  <si>
    <t>嵌入式技术基础及应用</t>
  </si>
  <si>
    <t>任佳丽 王占奎</t>
  </si>
  <si>
    <t>978-7-111-76553-0</t>
  </si>
  <si>
    <t>http://www.cmpedu.com/books/book/5608824.htm</t>
  </si>
  <si>
    <t>77937</t>
  </si>
  <si>
    <t>EDA技术及应用项目化教程——基于Multisim的电路仿真分析</t>
  </si>
  <si>
    <t>徐宏伟 周润景 贾雯 孙伟霞</t>
  </si>
  <si>
    <t>电子课件、微课视频、教学大纲、仿真代码</t>
  </si>
  <si>
    <t>978-7-111-77937-7</t>
  </si>
  <si>
    <t>http://www.cmpedu.com/books/book/5609480.htm</t>
  </si>
  <si>
    <t>78931</t>
  </si>
  <si>
    <t>FPGA应用与开发实践教程</t>
  </si>
  <si>
    <t>孙肖林 倪瑛 沈姗姗</t>
  </si>
  <si>
    <t>978-7-111-78931-4</t>
  </si>
  <si>
    <t>http://www.cmpedu.com/books/book/5609732.htm</t>
  </si>
  <si>
    <t>职业本科教材&gt;电子与信息大类&gt;计算机类</t>
  </si>
  <si>
    <t>80312</t>
  </si>
  <si>
    <t>计算机导论（微课版）</t>
  </si>
  <si>
    <t>周苏  王文</t>
  </si>
  <si>
    <t>电子课件、教案、教学大纲、教学进度表、微课视频、答案</t>
  </si>
  <si>
    <t>978-7-111-80312-6</t>
  </si>
  <si>
    <t>http://www.cmpedu.com/books/book/5610690.htm</t>
  </si>
  <si>
    <t>78351</t>
  </si>
  <si>
    <t>人工智能通识（微课版）</t>
  </si>
  <si>
    <t>沈庆磊 邱影杰 杨国梁</t>
  </si>
  <si>
    <t>电子课件、微课视频、教学大纲、教案、教学难点、作业题库</t>
  </si>
  <si>
    <t>978-7-111-78351-0</t>
  </si>
  <si>
    <t>http://www.cmpedu.com/books/book/5609466.htm</t>
  </si>
  <si>
    <t>人工智能基础及应用</t>
  </si>
  <si>
    <t>71581</t>
  </si>
  <si>
    <t>吴倩 王东强</t>
  </si>
  <si>
    <t>电子课件、视频、活页</t>
  </si>
  <si>
    <t>978-7-111-71581-8</t>
  </si>
  <si>
    <t>http://www.cmpedu.com/books/book/5606020.htm</t>
  </si>
  <si>
    <t>人工智能技术应用</t>
  </si>
  <si>
    <t>70472</t>
  </si>
  <si>
    <t>杨美霞</t>
  </si>
  <si>
    <t>978-7-111-70472-0</t>
  </si>
  <si>
    <t>http://www.cmpedu.com/books/book/5605779.htm</t>
  </si>
  <si>
    <t>77382</t>
  </si>
  <si>
    <t>人工智能应用基础项目式教程</t>
  </si>
  <si>
    <t>程显毅 陈凤妹 王岩</t>
  </si>
  <si>
    <t>电子课件、教学大纲、数据集、习题及答案</t>
  </si>
  <si>
    <t>978-7-111-77382-5</t>
  </si>
  <si>
    <t>http://www.cmpedu.com/books/book/5609198.htm</t>
  </si>
  <si>
    <t>机器视觉技术</t>
  </si>
  <si>
    <t>62394</t>
  </si>
  <si>
    <t>程光</t>
  </si>
  <si>
    <t>978-7-111-62394-6</t>
  </si>
  <si>
    <t>http://www.cmpedu.com/books/book/5601690.htm</t>
  </si>
  <si>
    <t>Java轻量级框架技术与应用</t>
  </si>
  <si>
    <t>76701</t>
  </si>
  <si>
    <t>王永强 崔瑞娟 孟祥佳</t>
  </si>
  <si>
    <t>电子课件、二维码、源代码、习题答案</t>
  </si>
  <si>
    <t>978-7-111-76701-5</t>
  </si>
  <si>
    <t>http://www.cmpedu.com/books/book/5608860.htm</t>
  </si>
  <si>
    <t>76196</t>
  </si>
  <si>
    <t>程序设计基础及应用（C语言版）</t>
  </si>
  <si>
    <t>王宜怀 索明何 葛恒清 张庆海 林新华</t>
  </si>
  <si>
    <t>电子课件、二维码、视频、教案、习题解答、系统库及答案、在线课程</t>
  </si>
  <si>
    <t>978-7-111-76196-9</t>
  </si>
  <si>
    <t>http://www.cmpedu.com/books/book/5608497.htm</t>
  </si>
  <si>
    <t>Python程序设计</t>
  </si>
  <si>
    <t>75967</t>
  </si>
  <si>
    <t>尹洪岩 王康 蒿琳</t>
  </si>
  <si>
    <t>978-7-111-75967-6</t>
  </si>
  <si>
    <t>http://www.cmpedu.com/books/book/5608287.htm</t>
  </si>
  <si>
    <t>78127</t>
  </si>
  <si>
    <t>大数据技术与应用项目教程</t>
  </si>
  <si>
    <t>周苏 包红</t>
  </si>
  <si>
    <t>电子课件、微课视频、大纲、教案、习题参考答案、教学进度表、实验手册</t>
  </si>
  <si>
    <t>978-7-111-78127-1</t>
  </si>
  <si>
    <t>http://www.cmpedu.com/books/book/5609894.htm</t>
  </si>
  <si>
    <t>大数据采集与预处理</t>
  </si>
  <si>
    <t>75791</t>
  </si>
  <si>
    <t>李俊翰 武春岭</t>
  </si>
  <si>
    <t>电子课件、微课视频、习题解答、程序源代码</t>
  </si>
  <si>
    <t>978-7-111-75791-7</t>
  </si>
  <si>
    <t>http://www.cmpedu.com/books/book/5608278.htm</t>
  </si>
  <si>
    <t>80552</t>
  </si>
  <si>
    <t>大模型基础及应用教程</t>
  </si>
  <si>
    <t>程显毅  靳伟  孙丽丽</t>
  </si>
  <si>
    <t>电子课件、教案、教学大纲等</t>
  </si>
  <si>
    <t>978-7-111-80552-6</t>
  </si>
  <si>
    <t>http://www.cmpedu.com/books/book/5610603.htm</t>
  </si>
  <si>
    <t>74557</t>
  </si>
  <si>
    <t>数据库基础与实例教程（达梦DM8）</t>
  </si>
  <si>
    <t>龚小勇 李腾</t>
  </si>
  <si>
    <t>电子课件、微课视频、习题解答、程序源代码、在线课程</t>
  </si>
  <si>
    <t>978-7-111-74557-0</t>
  </si>
  <si>
    <t>http://www.cmpedu.com/books/book/5608180.htm</t>
  </si>
  <si>
    <t>数据库应用与管理</t>
  </si>
  <si>
    <t>76935</t>
  </si>
  <si>
    <t>张春波 许国彬 付海燕</t>
  </si>
  <si>
    <t>978-7-111-76935-4</t>
  </si>
  <si>
    <t>http://www.cmpedu.com/books/book/5608869.htm</t>
  </si>
  <si>
    <r>
      <rPr>
        <sz val="11"/>
        <color rgb="FF000000"/>
        <rFont val="宋体"/>
        <charset val="134"/>
      </rPr>
      <t>网络设备配置与管理（第</t>
    </r>
    <r>
      <rPr>
        <sz val="11"/>
        <color rgb="FF000000"/>
        <rFont val="宋体"/>
        <charset val="0"/>
      </rPr>
      <t>2</t>
    </r>
    <r>
      <rPr>
        <sz val="11"/>
        <color rgb="FF000000"/>
        <rFont val="宋体"/>
        <charset val="134"/>
      </rPr>
      <t>版）</t>
    </r>
  </si>
  <si>
    <t>72505</t>
  </si>
  <si>
    <t>危光辉 武春岭</t>
  </si>
  <si>
    <t>微课视频二维码、电子课件、习题及答案、模拟试题</t>
  </si>
  <si>
    <t>978-7-111-72505-3</t>
  </si>
  <si>
    <t>http://www.cmpedu.com/books/book/5606529.htm</t>
  </si>
  <si>
    <t>77407</t>
  </si>
  <si>
    <t>HarmonyOS应用开发实战</t>
  </si>
  <si>
    <t>张青 王彪</t>
  </si>
  <si>
    <t>电子课件、二维码、视频、源代码</t>
  </si>
  <si>
    <t>978-7-111-77407-5</t>
  </si>
  <si>
    <t>http://www.cmpedu.com/books/book/5609108.htm</t>
  </si>
  <si>
    <t>HarmonyOS应用开发基础</t>
  </si>
  <si>
    <t>76791</t>
  </si>
  <si>
    <t>张青 宋春胜</t>
  </si>
  <si>
    <t>978-7-111-76791-6</t>
  </si>
  <si>
    <t>http://www.cmpedu.com/books/book/5608741.htm</t>
  </si>
  <si>
    <t>Linux操作系统案例教程 （第3版）</t>
  </si>
  <si>
    <t>69892</t>
  </si>
  <si>
    <t>彭英慧</t>
  </si>
  <si>
    <t>微课视频、电子课件、电子教案、授课计划、习题</t>
  </si>
  <si>
    <t>978-7-111-69892-0</t>
  </si>
  <si>
    <t>http://www.cmpedu.com/books/book/5605348.htm</t>
  </si>
  <si>
    <t>80103</t>
  </si>
  <si>
    <t>Spring Boot+Vue.js 前后端分离项目开发实战</t>
  </si>
  <si>
    <t>王得燕   杨文珺</t>
  </si>
  <si>
    <t>978-7-111-80103-0</t>
  </si>
  <si>
    <t>http://www.cmpedu.com/books/book/5610528.htm</t>
  </si>
  <si>
    <t>78030</t>
  </si>
  <si>
    <t>嵌入式应用开发项目教程</t>
  </si>
  <si>
    <t>夏伏洋 姚紫阳</t>
  </si>
  <si>
    <t>电子课件、二维码、视频、教学大纲、授课计划、习题解答</t>
  </si>
  <si>
    <t>978-7-111-78030-4</t>
  </si>
  <si>
    <t>http://www.cmpedu.com/books/book/5609371.htm</t>
  </si>
  <si>
    <t>嵌入式系统设计与项目实施</t>
  </si>
  <si>
    <t>72476</t>
  </si>
  <si>
    <t>杜锋</t>
  </si>
  <si>
    <t>二维码微课视频、电子课件、习题解答、源程序等</t>
  </si>
  <si>
    <t>“十三五”江苏省高等学校重点教材\新形态教材</t>
  </si>
  <si>
    <t>978-7-111-72476-6</t>
  </si>
  <si>
    <t>http://www.cmpedu.com/books/book/5606771.htm</t>
  </si>
  <si>
    <t>数据备份与恢复（第2版）</t>
  </si>
  <si>
    <t>71652</t>
  </si>
  <si>
    <t>何欢</t>
  </si>
  <si>
    <t>电子课件、、微课视频 大赛真题、课程标准、虚拟故障磁盘</t>
  </si>
  <si>
    <t>978-7-111-71652-5</t>
  </si>
  <si>
    <t>http://www.cmpedu.com/books/book/5606159.htm</t>
  </si>
  <si>
    <t>数据结构——基于C++语言（微课版）</t>
  </si>
  <si>
    <t>73576</t>
  </si>
  <si>
    <t>王想实 周薇 徐也</t>
  </si>
  <si>
    <t>电子课件、二维码、教学大纲、电子教案、习题答案等</t>
  </si>
  <si>
    <t>978-7-111-73576-2</t>
  </si>
  <si>
    <t>http://www.cmpedu.com/books/book/5607270.htm</t>
  </si>
  <si>
    <t>多媒体技术及应用（第5版）</t>
  </si>
  <si>
    <t>66319</t>
  </si>
  <si>
    <t>鲁家皓 张捷</t>
  </si>
  <si>
    <t>“十四五”职业教育国家规划教材/“十二五”职业教育国家规划教材</t>
  </si>
  <si>
    <t>978-7-111-66319-5</t>
  </si>
  <si>
    <t>http://www.cmpedu.com/books/book/5603379.htm</t>
  </si>
  <si>
    <t>80260</t>
  </si>
  <si>
    <t>软件产品设计</t>
  </si>
  <si>
    <t>杨立力 徐逸卿</t>
  </si>
  <si>
    <t>电子课件、素材源文件</t>
  </si>
  <si>
    <t>978-7-111-80260-0</t>
  </si>
  <si>
    <t>http://www.cmpedu.com/books/book/5610624.htm</t>
  </si>
  <si>
    <t>80548</t>
  </si>
  <si>
    <t>软件工程实践</t>
  </si>
  <si>
    <t>吴婧妤 曹栋</t>
  </si>
  <si>
    <t>电子课件、教案、视频、习题等资源</t>
  </si>
  <si>
    <t>978-7-111-80548-9</t>
  </si>
  <si>
    <t>http://www.cmpedu.com/books/book/5610755.htm</t>
  </si>
  <si>
    <t>职业本科教材&gt;交通运输大类</t>
  </si>
  <si>
    <t>职业本科教材&gt;交通运输大类&gt;道路运输类</t>
  </si>
  <si>
    <t>道路工程制图与识图</t>
  </si>
  <si>
    <t>74773</t>
  </si>
  <si>
    <t>赵云华 裴建新</t>
  </si>
  <si>
    <r>
      <rPr>
        <sz val="11"/>
        <color rgb="FF000000"/>
        <rFont val="宋体"/>
        <charset val="134"/>
      </rPr>
      <t>电子课件、微课、彩图、</t>
    </r>
    <r>
      <rPr>
        <sz val="11"/>
        <color rgb="FF000000"/>
        <rFont val="宋体"/>
        <charset val="0"/>
      </rPr>
      <t>AR</t>
    </r>
    <r>
      <rPr>
        <sz val="11"/>
        <color rgb="FF000000"/>
        <rFont val="宋体"/>
        <charset val="134"/>
      </rPr>
      <t>模型展示</t>
    </r>
  </si>
  <si>
    <t>978-7-111-74773-4</t>
  </si>
  <si>
    <t>http://www.cmpedu.com/books/book/5608303.htm</t>
  </si>
  <si>
    <t>道路工程制图与识图习题集</t>
  </si>
  <si>
    <t>73968</t>
  </si>
  <si>
    <t>电子课件、活页、二维码</t>
  </si>
  <si>
    <t>978-7-111-73968-5</t>
  </si>
  <si>
    <t>http://www.cmpedu.com/books/book/5607425.htm</t>
  </si>
  <si>
    <t>74640</t>
  </si>
  <si>
    <t>汽车营销学（第4版）</t>
  </si>
  <si>
    <t>张丹颖 何宝文</t>
  </si>
  <si>
    <t>电子课件、二维码、思考题</t>
  </si>
  <si>
    <t>978-7-111-74640-9</t>
  </si>
  <si>
    <t>http://www.cmpedu.com/books/book/5607583.htm</t>
  </si>
  <si>
    <t>79429</t>
  </si>
  <si>
    <t>汽车测评与选购</t>
  </si>
  <si>
    <t>黄敏雄</t>
  </si>
  <si>
    <t>电子教案、电子课件</t>
  </si>
  <si>
    <t>978-7-111-79429-5</t>
  </si>
  <si>
    <t>http://www.cmpedu.com/books/book/5610202.htm</t>
  </si>
  <si>
    <t>职业本科教材&gt;交通运输大类&gt;城市轨道交通类</t>
  </si>
  <si>
    <t>城市轨道交通信号基础与设计</t>
  </si>
  <si>
    <t>61430</t>
  </si>
  <si>
    <t>高宗余</t>
  </si>
  <si>
    <t>978-7-111-61430-2</t>
  </si>
  <si>
    <t>http://www.cmpedu.com/books/book/5546659.htm</t>
  </si>
  <si>
    <t>职业本科教材&gt;能源动力与材料大类</t>
  </si>
  <si>
    <t>供配电技术及设备</t>
  </si>
  <si>
    <t>69172</t>
  </si>
  <si>
    <t>黄伟 黄红生 黄甦昕</t>
  </si>
  <si>
    <t>电子课件、答案要点与解答思路等</t>
  </si>
  <si>
    <t>978-7-111-69172-3</t>
  </si>
  <si>
    <t>http://www.cmpedu.com/books/book/5605278.htm</t>
  </si>
  <si>
    <t>职业本科教材&gt;土木建筑大类</t>
  </si>
  <si>
    <t>房屋建筑学（第3版）</t>
  </si>
  <si>
    <t>72435</t>
  </si>
  <si>
    <t>姜忆南</t>
  </si>
  <si>
    <t>978-7-111-72435-3</t>
  </si>
  <si>
    <t>http://www.cmpedu.com/books/book/5606926.htm</t>
  </si>
  <si>
    <t>77371</t>
  </si>
  <si>
    <t>建筑工程计量与计价（第4版）</t>
  </si>
  <si>
    <t>王朝霞 张丽云</t>
  </si>
  <si>
    <t>978-7-111-77371-9</t>
  </si>
  <si>
    <t>http://www.cmpedu.com/books/book/5609353.htm</t>
  </si>
  <si>
    <t>房地产市场营销实务（第5版）</t>
  </si>
  <si>
    <t>75583</t>
  </si>
  <si>
    <t>栾淑梅 李瑶</t>
  </si>
  <si>
    <t>978-7-111-75583-8</t>
  </si>
  <si>
    <t>http://www.cmpedu.com/books/book/5608172.htm</t>
  </si>
  <si>
    <t>建筑工程施工质量检验与竣工验收</t>
  </si>
  <si>
    <t>76406</t>
  </si>
  <si>
    <t>丁以喜 苑敏</t>
  </si>
  <si>
    <t>978-7-111-76406-9</t>
  </si>
  <si>
    <t>http://www.cmpedu.com/books/book/5608545.htm</t>
  </si>
  <si>
    <t>建筑装饰施工组织与管理（第3版）</t>
  </si>
  <si>
    <t>76090</t>
  </si>
  <si>
    <t>郝永池 韩宏彦</t>
  </si>
  <si>
    <t>978-7-111-76090-0</t>
  </si>
  <si>
    <t>http://www.cmpedu.com/books/book/5608409.htm</t>
  </si>
  <si>
    <t>68201</t>
  </si>
  <si>
    <t>丁以喜 戚豹</t>
  </si>
  <si>
    <t>978-7-111-68201-1</t>
  </si>
  <si>
    <t>http://www.cmpedu.com/books/book/5604771.htm</t>
  </si>
  <si>
    <t>80280</t>
  </si>
  <si>
    <t>工程建设环境与安全管理</t>
  </si>
  <si>
    <t>郝永池  袁利国</t>
  </si>
  <si>
    <t>978-7-111-80280-8</t>
  </si>
  <si>
    <t>http://www.cmpedu.com/books/book/5610709.htm</t>
  </si>
  <si>
    <t>职业本科教材&gt;财经商贸大类</t>
  </si>
  <si>
    <t>基础会计 （第2版）</t>
  </si>
  <si>
    <t>71108</t>
  </si>
  <si>
    <t>郭涛 何乃飞</t>
  </si>
  <si>
    <t>电子课件、习题答案和教案等</t>
  </si>
  <si>
    <t>978-7-111-71108-7</t>
  </si>
  <si>
    <t>http://www.cmpedu.com/books/book/5605927.htm</t>
  </si>
  <si>
    <t>68665</t>
  </si>
  <si>
    <t>电子课件、课程标准、试卷、习题答案</t>
  </si>
  <si>
    <t>978-7-111-68665-1</t>
  </si>
  <si>
    <t>http://www.cmpedu.com/books/book/5604784.htm</t>
  </si>
  <si>
    <t>商务数据分析基础</t>
  </si>
  <si>
    <t>71938</t>
  </si>
  <si>
    <t>康星宇 王莉红</t>
  </si>
  <si>
    <t>课件、微课、数据包、习题答案等</t>
  </si>
  <si>
    <t>978-7-111-71938-0</t>
  </si>
  <si>
    <t>http://www.cmpedu.com/books/book/5606368.htm</t>
  </si>
  <si>
    <t>物流运输组织与管理</t>
  </si>
  <si>
    <t>75920</t>
  </si>
  <si>
    <t>胡云清 李翠芝</t>
  </si>
  <si>
    <t>电子课件、二维码、视频、线上课程、课后习题答案</t>
  </si>
  <si>
    <t>978-7-111-75920-1</t>
  </si>
  <si>
    <t>http://www.cmpedu.com/books/book/5608345.htm</t>
  </si>
  <si>
    <t>79802</t>
  </si>
  <si>
    <t>物流成本与绩效管理</t>
  </si>
  <si>
    <t>徐丽   程文科</t>
  </si>
  <si>
    <t>电子课件、教案、微课视频、模拟试题及答案</t>
  </si>
  <si>
    <t>978-7-111-79802-6</t>
  </si>
  <si>
    <t>http://www.cmpedu.com/books/book/5610225.htm</t>
  </si>
  <si>
    <t>79716</t>
  </si>
  <si>
    <t>物流运输管理</t>
  </si>
  <si>
    <t>徐晓璇  樊华</t>
  </si>
  <si>
    <t>电子课件、教案、课程标准、试题答案、二维码</t>
  </si>
  <si>
    <t>978-7-111-79716-6</t>
  </si>
  <si>
    <t>http://www.cmpedu.com/books/book/5610128.htm</t>
  </si>
  <si>
    <t>73658</t>
  </si>
  <si>
    <t>物流运筹方法与工具（第3版）</t>
  </si>
  <si>
    <t>彭秀兰 章良</t>
  </si>
  <si>
    <t>电子课件、二维码、习题答案 模拟试卷</t>
  </si>
  <si>
    <t>978-7-111-73658-5</t>
  </si>
  <si>
    <t>http://www.cmpedu.com/books/book/5607302.htm</t>
  </si>
  <si>
    <t>77843</t>
  </si>
  <si>
    <t>智慧物流与供应链基础</t>
  </si>
  <si>
    <t>朱占峰</t>
  </si>
  <si>
    <t>课件、大纲、教案、习题答案、试卷及答案</t>
  </si>
  <si>
    <t>978-7-111-77843-1</t>
  </si>
  <si>
    <t>http://www.cmpedu.com/books/book/5609089.htm</t>
  </si>
  <si>
    <t>79808</t>
  </si>
  <si>
    <t>互联网销售管理</t>
  </si>
  <si>
    <t>何岩松</t>
  </si>
  <si>
    <t>电子课件、教案、试卷、工作页</t>
  </si>
  <si>
    <t>978-7-111-79808-8</t>
  </si>
  <si>
    <t>http://www.cmpedu.com/books/book/5610196.htm</t>
  </si>
  <si>
    <t>编号</t>
  </si>
  <si>
    <t>产品ID</t>
  </si>
  <si>
    <t>适用分类</t>
  </si>
  <si>
    <t>专业类别</t>
  </si>
  <si>
    <t>教材名称</t>
  </si>
  <si>
    <t>教材主编</t>
  </si>
  <si>
    <t>出版日期</t>
  </si>
  <si>
    <t>试读二维码</t>
  </si>
  <si>
    <t>试读链接</t>
  </si>
  <si>
    <t>CP26916</t>
  </si>
  <si>
    <t>基础课</t>
  </si>
  <si>
    <t>9787893867712</t>
  </si>
  <si>
    <t>“新工科”大学物理同步指导</t>
  </si>
  <si>
    <t>王红霞，郭广海，宗兆存</t>
  </si>
  <si>
    <t>https://www.cmpjjj.com/details?courseId=&amp;productId=26916&amp;productType=20</t>
  </si>
  <si>
    <t>CP25352</t>
  </si>
  <si>
    <t>9787893864100</t>
  </si>
  <si>
    <t>大学物理（少学时）</t>
  </si>
  <si>
    <t>张宇，任延宇，韩权</t>
  </si>
  <si>
    <t>https://www.cmpjjj.com/details?courseId=&amp;productId=25352&amp;productType=20</t>
  </si>
  <si>
    <t>CP24963</t>
  </si>
  <si>
    <t>9787893864087</t>
  </si>
  <si>
    <t>https://www.cmpjjj.com/details?courseId=&amp;productId=24963&amp;productType=20</t>
  </si>
  <si>
    <t>CP27232</t>
  </si>
  <si>
    <t>9787893868559</t>
  </si>
  <si>
    <t>新工科大学物理实验教程</t>
  </si>
  <si>
    <t>陈雷明，段向阳，袁庆新，杨润，王献立</t>
  </si>
  <si>
    <t>https://www.cmpjjj.com/details?courseId=&amp;productId=27232&amp;productType=20</t>
  </si>
  <si>
    <t>CP26146</t>
  </si>
  <si>
    <t>9787893867668</t>
  </si>
  <si>
    <t>高等数学教程.上册</t>
  </si>
  <si>
    <t>范周田，张汉林，黄秋梅</t>
  </si>
  <si>
    <t>https://www.cmpjjj.com/details?courseId=&amp;productId=26146&amp;productType=20</t>
  </si>
  <si>
    <t>CP26149</t>
  </si>
  <si>
    <t>9787893867675</t>
  </si>
  <si>
    <t>高等数学教程.下册</t>
  </si>
  <si>
    <t>范周田，张汉林，彭娟</t>
  </si>
  <si>
    <t>https://www.cmpjjj.com/details?courseId=&amp;productId=26149&amp;productType=20</t>
  </si>
  <si>
    <t>CP26726</t>
  </si>
  <si>
    <t>9787893867811</t>
  </si>
  <si>
    <t>杨树国，徐菲，张瑞坤</t>
  </si>
  <si>
    <t>https://www.cmpjjj.com/details?courseId=&amp;productId=26726&amp;productType=20</t>
  </si>
  <si>
    <t>CP27004</t>
  </si>
  <si>
    <t>9787893867651</t>
  </si>
  <si>
    <t>https://www.cmpjjj.com/details?courseId=&amp;productId=27004&amp;productType=20</t>
  </si>
  <si>
    <t>CP26520</t>
  </si>
  <si>
    <t>9787893865435</t>
  </si>
  <si>
    <t>工科大学化学</t>
  </si>
  <si>
    <t>https://www.cmpjjj.com/details?courseId=&amp;productId=26520&amp;productType=20</t>
  </si>
  <si>
    <t>CP27806</t>
  </si>
  <si>
    <t>9787893869440</t>
  </si>
  <si>
    <t>潘静洲，周文霞</t>
  </si>
  <si>
    <t>https://www.cmpjjj.com/details?courseId=&amp;productId=27806&amp;productType=20</t>
  </si>
  <si>
    <t>CP26014</t>
  </si>
  <si>
    <t>9787893866456</t>
  </si>
  <si>
    <t>心理与成长：大学生心理健康指导</t>
  </si>
  <si>
    <t>https://www.cmpjjj.com/details?courseId=&amp;productId=26014&amp;productType=20</t>
  </si>
  <si>
    <t>CP26291</t>
  </si>
  <si>
    <t>9787893864544</t>
  </si>
  <si>
    <t>中文沟通与写作</t>
  </si>
  <si>
    <t>https://www.cmpjjj.com/details?courseId=&amp;productId=26291&amp;productType=20</t>
  </si>
  <si>
    <t>CP25870</t>
  </si>
  <si>
    <t>9787893864964</t>
  </si>
  <si>
    <t>专业学位硕士论文写作指南</t>
  </si>
  <si>
    <t>https://www.cmpjjj.com/details?courseId=&amp;productId=25870&amp;productType=20</t>
  </si>
  <si>
    <t>CP27002</t>
  </si>
  <si>
    <t>安全类</t>
  </si>
  <si>
    <t>9787893867033</t>
  </si>
  <si>
    <t>董陇军</t>
  </si>
  <si>
    <t>https://www.cmpjjj.com/details?courseId=&amp;productId=27002&amp;productType=20</t>
  </si>
  <si>
    <t>CP26515</t>
  </si>
  <si>
    <t>9787893865367</t>
  </si>
  <si>
    <t>https://www.cmpjjj.com/details?courseId=&amp;productId=26515&amp;productType=20</t>
  </si>
  <si>
    <t>CP28288</t>
  </si>
  <si>
    <t>机械类</t>
  </si>
  <si>
    <t>9787893865565</t>
  </si>
  <si>
    <t>多轴加工及仿真实践</t>
  </si>
  <si>
    <t>蔡捷</t>
  </si>
  <si>
    <t>https://www.cmpjjj.com/details?courseId=&amp;productId=28288&amp;productType=20</t>
  </si>
  <si>
    <t>CP27763</t>
  </si>
  <si>
    <t>9787893869198</t>
  </si>
  <si>
    <t>工程训练实训教程</t>
  </si>
  <si>
    <t>刘鹏，曲晓海</t>
  </si>
  <si>
    <t>https://www.cmpjjj.com/details?courseId=&amp;productId=27763&amp;productType=20</t>
  </si>
  <si>
    <t>CP28369</t>
  </si>
  <si>
    <t>9787893869280</t>
  </si>
  <si>
    <t>项四通，崔玉国，虞思祎</t>
  </si>
  <si>
    <t>https://www.cmpjjj.com/details?courseId=&amp;productId=28369&amp;productType=20</t>
  </si>
  <si>
    <t>CP27191</t>
  </si>
  <si>
    <t>9787893866432</t>
  </si>
  <si>
    <t>https://www.cmpjjj.com/details?courseId=&amp;productId=27191&amp;productType=20</t>
  </si>
  <si>
    <t>CP26245</t>
  </si>
  <si>
    <t>9787893864667</t>
  </si>
  <si>
    <t>孙海波，姚新港</t>
  </si>
  <si>
    <t>https://www.cmpjjj.com/details?courseId=&amp;productId=26245&amp;productType=20</t>
  </si>
  <si>
    <t>CP26300</t>
  </si>
  <si>
    <t>9787893867729</t>
  </si>
  <si>
    <t>材料加工工艺及应用案例</t>
  </si>
  <si>
    <t>刘春廷</t>
  </si>
  <si>
    <t>https://www.cmpjjj.com/details?courseId=&amp;productId=26300&amp;productType=20</t>
  </si>
  <si>
    <t>CP25337</t>
  </si>
  <si>
    <t>9787893864025</t>
  </si>
  <si>
    <t>仿生机械学</t>
  </si>
  <si>
    <t>张春林，赵自强</t>
  </si>
  <si>
    <t>https://www.cmpjjj.com/details?courseId=&amp;productId=25337&amp;productType=20</t>
  </si>
  <si>
    <t>CP25442</t>
  </si>
  <si>
    <t>9787893864575</t>
  </si>
  <si>
    <t>https://www.cmpjjj.com/details?courseId=&amp;productId=25442&amp;productType=20</t>
  </si>
  <si>
    <t>CP25353</t>
  </si>
  <si>
    <t>9787893864117</t>
  </si>
  <si>
    <t>工程力学（理论力学与材料力学）（应用型本科适用）</t>
  </si>
  <si>
    <t>张春梅，段翠芳</t>
  </si>
  <si>
    <t>https://www.cmpjjj.com/details?courseId=&amp;productId=25353&amp;productType=20</t>
  </si>
  <si>
    <t>CP26957</t>
  </si>
  <si>
    <t>9787893866579</t>
  </si>
  <si>
    <t>现代机械工程图学</t>
  </si>
  <si>
    <t>https://www.cmpjjj.com/details?courseId=&amp;productId=26957&amp;productType=20</t>
  </si>
  <si>
    <t>CP25267</t>
  </si>
  <si>
    <t>9787893865008</t>
  </si>
  <si>
    <t>邱龙辉，叶琳</t>
  </si>
  <si>
    <t>https://www.cmpjjj.com/details?courseId=&amp;productId=25267&amp;productType=20</t>
  </si>
  <si>
    <t>CP25695</t>
  </si>
  <si>
    <t>9787893864223</t>
  </si>
  <si>
    <t>姚春东，李大龙</t>
  </si>
  <si>
    <t>https://www.cmpjjj.com/details?courseId=&amp;productId=25695&amp;productType=20</t>
  </si>
  <si>
    <t>CP27490</t>
  </si>
  <si>
    <t>9787893867774</t>
  </si>
  <si>
    <t>工程图学与CAD基础教程</t>
  </si>
  <si>
    <t>https://www.cmpjjj.com/details?courseId=&amp;productId=27490&amp;productType=20</t>
  </si>
  <si>
    <t>CP27491</t>
  </si>
  <si>
    <t>9787893868078</t>
  </si>
  <si>
    <t>杨波，王艳芳</t>
  </si>
  <si>
    <t>https://www.cmpjjj.com/details?courseId=&amp;productId=27491&amp;productType=20</t>
  </si>
  <si>
    <t>CP26521</t>
  </si>
  <si>
    <t>9787893864124</t>
  </si>
  <si>
    <t>蒋洪奎，李晓梅</t>
  </si>
  <si>
    <t>https://www.cmpjjj.com/details?courseId=&amp;productId=26521&amp;productType=20</t>
  </si>
  <si>
    <t>CP26065</t>
  </si>
  <si>
    <t>9787893865107</t>
  </si>
  <si>
    <t>现代工程制图及计算机辅助绘图</t>
  </si>
  <si>
    <t>https://www.cmpjjj.com/details?courseId=&amp;productId=26065&amp;productType=20</t>
  </si>
  <si>
    <t>CP26539</t>
  </si>
  <si>
    <t>9787893864650</t>
  </si>
  <si>
    <t>陶冶，张洪军</t>
  </si>
  <si>
    <t>https://www.cmpjjj.com/details?courseId=&amp;productId=26539&amp;productType=20</t>
  </si>
  <si>
    <t>CP26534</t>
  </si>
  <si>
    <t>9787893864674</t>
  </si>
  <si>
    <t>画法几何及机械制图</t>
  </si>
  <si>
    <t>赵建国，田辉，牛红宾</t>
  </si>
  <si>
    <t>https://www.cmpjjj.com/details?courseId=&amp;productId=26534&amp;productType=20</t>
  </si>
  <si>
    <t>CP26533</t>
  </si>
  <si>
    <t>9787893864827</t>
  </si>
  <si>
    <t>胡业发，张宏</t>
  </si>
  <si>
    <t>https://www.cmpjjj.com/details?courseId=&amp;productId=26533&amp;productType=20</t>
  </si>
  <si>
    <t>CP24852</t>
  </si>
  <si>
    <t>9787893863851</t>
  </si>
  <si>
    <t>张春林，赵自强，李志香</t>
  </si>
  <si>
    <t>https://www.cmpjjj.com/details?courseId=&amp;productId=24852&amp;productType=20</t>
  </si>
  <si>
    <t>CP25338</t>
  </si>
  <si>
    <t>9787893864070</t>
  </si>
  <si>
    <t>https://www.cmpjjj.com/details?courseId=&amp;productId=25338&amp;productType=20</t>
  </si>
  <si>
    <t>CP25339</t>
  </si>
  <si>
    <t>9787893864001</t>
  </si>
  <si>
    <t>金鑫，岳勇</t>
  </si>
  <si>
    <t>https://www.cmpjjj.com/details?courseId=&amp;productId=25339&amp;productType=20</t>
  </si>
  <si>
    <t>CP26060</t>
  </si>
  <si>
    <t>9787893864339</t>
  </si>
  <si>
    <t>https://www.cmpjjj.com/details?courseId=&amp;productId=26060&amp;productType=20</t>
  </si>
  <si>
    <t>CP24854</t>
  </si>
  <si>
    <t>9787893863844</t>
  </si>
  <si>
    <t>赵自强，张春林</t>
  </si>
  <si>
    <t>https://www.cmpjjj.com/details?courseId=&amp;productId=24854&amp;productType=20</t>
  </si>
  <si>
    <t>CP25340</t>
  </si>
  <si>
    <t>9787893863998</t>
  </si>
  <si>
    <t>https://www.cmpjjj.com/details?courseId=&amp;productId=25340&amp;productType=20</t>
  </si>
  <si>
    <t>CP25766</t>
  </si>
  <si>
    <t>9787893864049</t>
  </si>
  <si>
    <t>冯立艳，张雪雁，席晓燕</t>
  </si>
  <si>
    <t>https://www.cmpjjj.com/details?courseId=&amp;productId=25766&amp;productType=20</t>
  </si>
  <si>
    <t>CP26975</t>
  </si>
  <si>
    <t>9787893868221</t>
  </si>
  <si>
    <t>王聪慧　熊健</t>
  </si>
  <si>
    <t>https://www.cmpjjj.com/details?courseId=&amp;productId=26975&amp;productType=20</t>
  </si>
  <si>
    <t>CP27011</t>
  </si>
  <si>
    <t>9787893863950</t>
  </si>
  <si>
    <t>毛崎波　吴锦武　李　奕</t>
  </si>
  <si>
    <t>https://www.cmpjjj.com/details?courseId=&amp;productId=27011&amp;productType=20</t>
  </si>
  <si>
    <t>CP25196</t>
  </si>
  <si>
    <t>9787893864216</t>
  </si>
  <si>
    <t>机械制造工艺学课程设计</t>
  </si>
  <si>
    <t>https://www.cmpjjj.com/details?courseId=&amp;productId=25196&amp;productType=20</t>
  </si>
  <si>
    <t>CP25341</t>
  </si>
  <si>
    <t>9787893863981</t>
  </si>
  <si>
    <t>https://www.cmpjjj.com/details?courseId=&amp;productId=25341&amp;productType=20</t>
  </si>
  <si>
    <t>CP27077</t>
  </si>
  <si>
    <t>9787893867057</t>
  </si>
  <si>
    <t>https://www.cmpjjj.com/details?courseId=&amp;productId=27077&amp;productType=20</t>
  </si>
  <si>
    <t>CP25768</t>
  </si>
  <si>
    <t>9787893867347</t>
  </si>
  <si>
    <t>陈丙三，陈昌荣</t>
  </si>
  <si>
    <t>https://www.cmpjjj.com/details?courseId=&amp;productId=25768&amp;productType=20</t>
  </si>
  <si>
    <t>CP27493</t>
  </si>
  <si>
    <t>9787893864230</t>
  </si>
  <si>
    <t>吴锦武，卢洪义</t>
  </si>
  <si>
    <t>https://www.cmpjjj.com/details?courseId=&amp;productId=27493&amp;productType=20</t>
  </si>
  <si>
    <t>CP27494</t>
  </si>
  <si>
    <t>9787893864193</t>
  </si>
  <si>
    <t>机械工程测试技术</t>
  </si>
  <si>
    <t>https://www.cmpjjj.com/details?courseId=&amp;productId=27494&amp;productType=20</t>
  </si>
  <si>
    <t>CP27492</t>
  </si>
  <si>
    <t>9787893864148</t>
  </si>
  <si>
    <t>https://www.cmpjjj.com/details?courseId=&amp;productId=27492&amp;productType=20</t>
  </si>
  <si>
    <t>CP27489</t>
  </si>
  <si>
    <t>9787893864155</t>
  </si>
  <si>
    <t>流体力学与流体机械</t>
  </si>
  <si>
    <t>https://www.cmpjjj.com/details?courseId=&amp;productId=27489&amp;productType=20</t>
  </si>
  <si>
    <t>CP27163</t>
  </si>
  <si>
    <t>9787893868368</t>
  </si>
  <si>
    <t>https://www.cmpjjj.com/details?courseId=&amp;productId=27163&amp;productType=20</t>
  </si>
  <si>
    <t>CP25344</t>
  </si>
  <si>
    <t>9787893864063</t>
  </si>
  <si>
    <t>贾启芬，刘习军</t>
  </si>
  <si>
    <t>https://www.cmpjjj.com/details?courseId=&amp;productId=25344&amp;productType=20</t>
  </si>
  <si>
    <t>CP26994</t>
  </si>
  <si>
    <t>9787893863974</t>
  </si>
  <si>
    <t>https://www.cmpjjj.com/details?courseId=&amp;productId=26994&amp;productType=20</t>
  </si>
  <si>
    <t>CP26206</t>
  </si>
  <si>
    <t>9787893866326</t>
  </si>
  <si>
    <t>朱秀荣，田梅</t>
  </si>
  <si>
    <t>https://www.cmpjjj.com/details?courseId=&amp;productId=26206&amp;productType=20</t>
  </si>
  <si>
    <t>CP25350</t>
  </si>
  <si>
    <t>9787893863936</t>
  </si>
  <si>
    <t>先进设计理论与方法</t>
  </si>
  <si>
    <t>https://www.cmpjjj.com/details?courseId=&amp;productId=25350&amp;productType=20</t>
  </si>
  <si>
    <t>CP25283</t>
  </si>
  <si>
    <t>9787893864162</t>
  </si>
  <si>
    <t>液压传动系统</t>
  </si>
  <si>
    <t>王洁，苏东海，官忠范</t>
  </si>
  <si>
    <t>https://www.cmpjjj.com/details?courseId=&amp;productId=25283&amp;productType=20</t>
  </si>
  <si>
    <t>CP27005</t>
  </si>
  <si>
    <t>9787893867637</t>
  </si>
  <si>
    <t>增材制造技术</t>
  </si>
  <si>
    <t>吴超群　张金良　孙　琴</t>
  </si>
  <si>
    <t>https://www.cmpjjj.com/details?courseId=&amp;productId=27005&amp;productType=20</t>
  </si>
  <si>
    <t>CP26062</t>
  </si>
  <si>
    <t>9787893867620</t>
  </si>
  <si>
    <t>https://www.cmpjjj.com/details?courseId=&amp;productId=26062&amp;productType=20</t>
  </si>
  <si>
    <t>CP27013</t>
  </si>
  <si>
    <t>9787893864254</t>
  </si>
  <si>
    <t>陈明　张光新　向宏</t>
  </si>
  <si>
    <t>https://www.cmpjjj.com/details?courseId=&amp;productId=27013&amp;productType=20</t>
  </si>
  <si>
    <t>CP26525</t>
  </si>
  <si>
    <t>9787893864315</t>
  </si>
  <si>
    <t>https://www.cmpjjj.com/details?courseId=&amp;productId=26525&amp;productType=20</t>
  </si>
  <si>
    <t>CP25767</t>
  </si>
  <si>
    <t>9787893866616</t>
  </si>
  <si>
    <t>花海燕，徐宇衔</t>
  </si>
  <si>
    <t>https://www.cmpjjj.com/details?courseId=&amp;productId=25767&amp;productType=20</t>
  </si>
  <si>
    <t>CP27736</t>
  </si>
  <si>
    <t>9787893868461</t>
  </si>
  <si>
    <t>李团结，段清娟</t>
  </si>
  <si>
    <t>https://www.cmpjjj.com/details?courseId=&amp;productId=27736&amp;productType=20</t>
  </si>
  <si>
    <t>CP27645</t>
  </si>
  <si>
    <t>9787893869044</t>
  </si>
  <si>
    <t>ABB工业机器人编程与应用</t>
  </si>
  <si>
    <t>吴东，冯叶陶</t>
  </si>
  <si>
    <t>https://www.cmpjjj.com/details?courseId=&amp;productId=27645&amp;productType=20</t>
  </si>
  <si>
    <t>CP26516</t>
  </si>
  <si>
    <t>电气类</t>
  </si>
  <si>
    <t>9787893864391</t>
  </si>
  <si>
    <t>刘晓艳</t>
  </si>
  <si>
    <t>https://www.cmpjjj.com/details?courseId=&amp;productId=26516&amp;productType=20</t>
  </si>
  <si>
    <t>CP24767</t>
  </si>
  <si>
    <t>9787893864032</t>
  </si>
  <si>
    <t>黄丽亚，杨恒新，袁丰等</t>
  </si>
  <si>
    <t>https://www.cmpjjj.com/details?courseId=&amp;productId=24767&amp;productType=20</t>
  </si>
  <si>
    <t>CP27713</t>
  </si>
  <si>
    <t>9787893868481</t>
  </si>
  <si>
    <t>电工电子技术基础（上）</t>
  </si>
  <si>
    <t>https://www.cmpjjj.com/details?courseId=&amp;productId=27713&amp;productType=20</t>
  </si>
  <si>
    <t>CP27488</t>
  </si>
  <si>
    <t>9787893865381</t>
  </si>
  <si>
    <t>电路原理</t>
  </si>
  <si>
    <t>李长杰，陈晓平</t>
  </si>
  <si>
    <t>https://www.cmpjjj.com/details?courseId=&amp;productId=27488&amp;productType=20</t>
  </si>
  <si>
    <t>CP25775</t>
  </si>
  <si>
    <t>9787893864209</t>
  </si>
  <si>
    <t>胡向东，耿道渠，胡蓉等</t>
  </si>
  <si>
    <t>https://www.cmpjjj.com/details?courseId=&amp;productId=25775&amp;productType=20</t>
  </si>
  <si>
    <t>CP27487</t>
  </si>
  <si>
    <t>9787893868771</t>
  </si>
  <si>
    <t>https://www.cmpjjj.com/details?courseId=&amp;productId=27487&amp;productType=20</t>
  </si>
  <si>
    <t>CP26528</t>
  </si>
  <si>
    <t>9787893864483</t>
  </si>
  <si>
    <t>张兰红，邹华</t>
  </si>
  <si>
    <t>https://www.cmpjjj.com/details?courseId=&amp;productId=26528&amp;productType=20</t>
  </si>
  <si>
    <t>CP26513</t>
  </si>
  <si>
    <t>9787893864407</t>
  </si>
  <si>
    <t>电机原理及拖动</t>
  </si>
  <si>
    <t>边春元，杨东</t>
  </si>
  <si>
    <t>https://www.cmpjjj.com/details?courseId=&amp;productId=26513&amp;productType=20</t>
  </si>
  <si>
    <t>CP27738</t>
  </si>
  <si>
    <t>9787893868269</t>
  </si>
  <si>
    <t>https://www.cmpjjj.com/details?courseId=&amp;productId=27738&amp;productType=20</t>
  </si>
  <si>
    <t>CP27773</t>
  </si>
  <si>
    <t>9787893868085</t>
  </si>
  <si>
    <t>https://www.cmpjjj.com/details?courseId=&amp;productId=27773&amp;productType=20</t>
  </si>
  <si>
    <t>CP26517</t>
  </si>
  <si>
    <t>9787893864520</t>
  </si>
  <si>
    <t>https://www.cmpjjj.com/details?courseId=&amp;productId=26517&amp;productType=20</t>
  </si>
  <si>
    <t>CP24853</t>
  </si>
  <si>
    <t>9787893864018</t>
  </si>
  <si>
    <t>孙淑琴，李昂，李再华</t>
  </si>
  <si>
    <t>https://www.cmpjjj.com/details?courseId=&amp;productId=24853&amp;productType=20</t>
  </si>
  <si>
    <t>CP26529</t>
  </si>
  <si>
    <t>9787893864513</t>
  </si>
  <si>
    <t>https://www.cmpjjj.com/details?courseId=&amp;productId=26529&amp;productType=20</t>
  </si>
  <si>
    <t>CP26530</t>
  </si>
  <si>
    <t>9787893864643</t>
  </si>
  <si>
    <t>电力系统分析基础</t>
  </si>
  <si>
    <t>https://www.cmpjjj.com/details?courseId=&amp;productId=26530&amp;productType=20</t>
  </si>
  <si>
    <t>CP27012</t>
  </si>
  <si>
    <t>9787893864261</t>
  </si>
  <si>
    <t>电力系统自动装置</t>
  </si>
  <si>
    <t>武晓冬　李凤荣</t>
  </si>
  <si>
    <t>https://www.cmpjjj.com/details?courseId=&amp;productId=27012&amp;productType=20</t>
  </si>
  <si>
    <t>CP27312</t>
  </si>
  <si>
    <t>9787893868177</t>
  </si>
  <si>
    <t>MATLAB/Simulink电力系统建模与仿真</t>
  </si>
  <si>
    <t>于群、曹娜</t>
  </si>
  <si>
    <t>https://www.cmpjjj.com/details?courseId=&amp;productId=27312&amp;productType=20</t>
  </si>
  <si>
    <t>CP25774</t>
  </si>
  <si>
    <t>9787893864414</t>
  </si>
  <si>
    <t>https://www.cmpjjj.com/details?courseId=&amp;productId=25774&amp;productType=20</t>
  </si>
  <si>
    <t>CP26532</t>
  </si>
  <si>
    <t>9787893864803</t>
  </si>
  <si>
    <t>供电技术</t>
  </si>
  <si>
    <t>同向前，段建东，余健明</t>
  </si>
  <si>
    <t>https://www.cmpjjj.com/details?courseId=&amp;productId=26532&amp;productType=20</t>
  </si>
  <si>
    <t>CP26522</t>
  </si>
  <si>
    <t>9787893864568</t>
  </si>
  <si>
    <t>于海生</t>
  </si>
  <si>
    <t>https://www.cmpjjj.com/details?courseId=&amp;productId=26522&amp;productType=20</t>
  </si>
  <si>
    <t>CP26535</t>
  </si>
  <si>
    <t>9787893864421</t>
  </si>
  <si>
    <t>范立南，李雪飞，范志彬</t>
  </si>
  <si>
    <t>https://www.cmpjjj.com/details?courseId=&amp;productId=26535&amp;productType=20</t>
  </si>
  <si>
    <t>CP27737</t>
  </si>
  <si>
    <t>9787893868757</t>
  </si>
  <si>
    <t>闫茂德</t>
  </si>
  <si>
    <t>https://www.cmpjjj.com/details?courseId=&amp;productId=27737&amp;productType=20</t>
  </si>
  <si>
    <t>CP25343</t>
  </si>
  <si>
    <t>9787893863967</t>
  </si>
  <si>
    <t>https://www.cmpjjj.com/details?courseId=&amp;productId=25343&amp;productType=20</t>
  </si>
  <si>
    <t>CP26974</t>
  </si>
  <si>
    <t>9787893864131</t>
  </si>
  <si>
    <t>https://www.cmpjjj.com/details?courseId=&amp;productId=26950&amp;productType=21</t>
  </si>
  <si>
    <t>CP25138</t>
  </si>
  <si>
    <t>9787893864056</t>
  </si>
  <si>
    <t>https://www.cmpjjj.com/details?courseId=&amp;productId=25138&amp;productType=20</t>
  </si>
  <si>
    <t>CP26526</t>
  </si>
  <si>
    <t>9787893864612</t>
  </si>
  <si>
    <t>夏德钤，翁贻方</t>
  </si>
  <si>
    <t>https://www.cmpjjj.com/details?courseId=&amp;productId=26526&amp;productType=20</t>
  </si>
  <si>
    <t>CP27591</t>
  </si>
  <si>
    <t>9787893868887</t>
  </si>
  <si>
    <t>检测技术及仪表</t>
  </si>
  <si>
    <t>樊春玲</t>
  </si>
  <si>
    <t>https://www.cmpjjj.com/details?courseId=&amp;productId=27591&amp;productType=20</t>
  </si>
  <si>
    <t>CP27916</t>
  </si>
  <si>
    <t>电子信息类</t>
  </si>
  <si>
    <t>9787893869341</t>
  </si>
  <si>
    <t>王彩琳，杨武华，张如亮</t>
  </si>
  <si>
    <t>https://www.cmpjjj.com/details?courseId=&amp;productId=27916&amp;productType=20</t>
  </si>
  <si>
    <t>CP27926</t>
  </si>
  <si>
    <t>9787893869419</t>
  </si>
  <si>
    <t>物联网工程导论</t>
  </si>
  <si>
    <t>吴功宜，吴英</t>
  </si>
  <si>
    <t>https://www.cmpjjj.com/details?courseId=&amp;productId=27926&amp;productType=20</t>
  </si>
  <si>
    <t>CP27803</t>
  </si>
  <si>
    <t>9787893869174</t>
  </si>
  <si>
    <t>https://www.cmpjjj.com/details?courseId=&amp;productId=27803&amp;productType=20</t>
  </si>
  <si>
    <t>CP27301</t>
  </si>
  <si>
    <t>9787893868566</t>
  </si>
  <si>
    <t>FPGA原理与应用</t>
  </si>
  <si>
    <t>李辉，邹波蓉</t>
  </si>
  <si>
    <t>https://www.cmpjjj.com/details?courseId=&amp;productId=27301&amp;productType=20</t>
  </si>
  <si>
    <t>CP27231</t>
  </si>
  <si>
    <t>9787893867484</t>
  </si>
  <si>
    <t>电磁学</t>
  </si>
  <si>
    <t>滕利华</t>
  </si>
  <si>
    <t>https://www.cmpjjj.com/details?courseId=&amp;productId=27231&amp;productType=20</t>
  </si>
  <si>
    <t>CP27286</t>
  </si>
  <si>
    <t>9787893868788</t>
  </si>
  <si>
    <t>https://www.cmpjjj.com/details?courseId=&amp;productId=27286&amp;productType=20</t>
  </si>
  <si>
    <t>CP27101</t>
  </si>
  <si>
    <t>计算机类</t>
  </si>
  <si>
    <t>9787893868474</t>
  </si>
  <si>
    <t>许畅</t>
  </si>
  <si>
    <t>https://www.cmpjjj.com/details?courseId=&amp;productId=27101&amp;productType=20</t>
  </si>
  <si>
    <t>CP27904</t>
  </si>
  <si>
    <t>9787893869372</t>
  </si>
  <si>
    <t>裘宗燕，李安邦</t>
  </si>
  <si>
    <t>https://www.cmpjjj.com/details?courseId=&amp;productId=27904&amp;productType=20</t>
  </si>
  <si>
    <t>CP27911</t>
  </si>
  <si>
    <t>9787893869365</t>
  </si>
  <si>
    <t>大数据计算系统：原理、技术与应用</t>
  </si>
  <si>
    <t>王宏志，刘海龙，张立臣等</t>
  </si>
  <si>
    <t>https://www.cmpjjj.com/details?courseId=&amp;productId=27911&amp;productType=20</t>
  </si>
  <si>
    <t>CP27119</t>
  </si>
  <si>
    <t>9787893868399</t>
  </si>
  <si>
    <t>https://www.cmpjjj.com/details?courseId=&amp;productId=27119&amp;productType=20</t>
  </si>
  <si>
    <t>CP27903</t>
  </si>
  <si>
    <t>9787893869358</t>
  </si>
  <si>
    <t>信息安全导论</t>
  </si>
  <si>
    <t>赵斌，何泾沙，王梁等</t>
  </si>
  <si>
    <t>https://www.cmpjjj.com/details?courseId=&amp;productId=27903&amp;productType=20</t>
  </si>
  <si>
    <t>CP26043</t>
  </si>
  <si>
    <t>9787893866159</t>
  </si>
  <si>
    <t>32位汇编语言程序设计</t>
  </si>
  <si>
    <t>https://www.cmpjjj.com/details?courseId=&amp;productId=26043&amp;productType=20</t>
  </si>
  <si>
    <t>CP26049</t>
  </si>
  <si>
    <t>9787893865916</t>
  </si>
  <si>
    <t>C语言程序设计与实践</t>
  </si>
  <si>
    <t>谢满德，凌云，陈志贤等</t>
  </si>
  <si>
    <t>https://www.cmpjjj.com/details?courseId=&amp;productId=26049&amp;productType=20</t>
  </si>
  <si>
    <t>CP27090</t>
  </si>
  <si>
    <t>9787893868382</t>
  </si>
  <si>
    <t>https://www.cmpjjj.com/details?courseId=&amp;productId=27090&amp;productType=20</t>
  </si>
  <si>
    <t>CP27628</t>
  </si>
  <si>
    <t>9787893869228</t>
  </si>
  <si>
    <t>王恺，陈晨，李涛</t>
  </si>
  <si>
    <t>https://www.cmpjjj.com/details?courseId=&amp;productId=27628&amp;productType=20</t>
  </si>
  <si>
    <t>CP26046</t>
  </si>
  <si>
    <t>9787893864940</t>
  </si>
  <si>
    <t>Python程序设计——从编程基础到专业应用</t>
  </si>
  <si>
    <t>章宁</t>
  </si>
  <si>
    <t>https://www.cmpjjj.com/details?courseId=&amp;productId=26046&amp;productType=20</t>
  </si>
  <si>
    <t>CP26233</t>
  </si>
  <si>
    <t>9787893865992</t>
  </si>
  <si>
    <t>https://www.cmpjjj.com/details?courseId=&amp;productId=26233&amp;productType=20</t>
  </si>
  <si>
    <t>CP26645</t>
  </si>
  <si>
    <t>9787893865145</t>
  </si>
  <si>
    <t>Python程序设计基础与应用</t>
  </si>
  <si>
    <t>https://www.cmpjjj.com/details?courseId=&amp;productId=26645&amp;productType=20</t>
  </si>
  <si>
    <t>CP24881</t>
  </si>
  <si>
    <t>9787893863943</t>
  </si>
  <si>
    <t>徐国艳，刘聪琳</t>
  </si>
  <si>
    <t>https://www.cmpjjj.com/details?courseId=&amp;productId=24881&amp;productType=20</t>
  </si>
  <si>
    <t>CP25889</t>
  </si>
  <si>
    <t>9787893866180</t>
  </si>
  <si>
    <t>边缘计算：一种应用视角</t>
  </si>
  <si>
    <t>张胜，钱柱中，梁瑜等</t>
  </si>
  <si>
    <t>https://www.cmpjjj.com/details?courseId=&amp;productId=25889&amp;productType=20</t>
  </si>
  <si>
    <t>CP27728</t>
  </si>
  <si>
    <t>9787893869242</t>
  </si>
  <si>
    <t>周庆国，杨虎斌，刘刚，陈玉聪，张福新</t>
  </si>
  <si>
    <t>https://www.cmpjjj.com/details?courseId=&amp;productId=27728&amp;productType=20</t>
  </si>
  <si>
    <t>CP26921</t>
  </si>
  <si>
    <t>9787893868511</t>
  </si>
  <si>
    <t>分布式计算、云计算与大数据</t>
  </si>
  <si>
    <t>林伟伟，刘波，刘发贵</t>
  </si>
  <si>
    <t>https://www.cmpjjj.com/details?courseId=&amp;productId=26921&amp;productType=20</t>
  </si>
  <si>
    <t>CP27340</t>
  </si>
  <si>
    <t>9787893868825</t>
  </si>
  <si>
    <t>黄欣沂，赖建昌</t>
  </si>
  <si>
    <t>https://www.cmpjjj.com/details?courseId=&amp;productId=27340&amp;productType=20</t>
  </si>
  <si>
    <t>CP26039</t>
  </si>
  <si>
    <t>9787893866081</t>
  </si>
  <si>
    <t>袁春风，余子濠</t>
  </si>
  <si>
    <t>https://www.cmpjjj.com/details?courseId=&amp;productId=26039&amp;productType=20</t>
  </si>
  <si>
    <t>CP26920</t>
  </si>
  <si>
    <t>9787893868443</t>
  </si>
  <si>
    <t>袁春风，朱光辉，余子濠</t>
  </si>
  <si>
    <t>https://www.cmpjjj.com/details?courseId=&amp;productId=26920&amp;productType=20</t>
  </si>
  <si>
    <t>CP27052</t>
  </si>
  <si>
    <t>9787893868405</t>
  </si>
  <si>
    <t>赵欢，杨科华</t>
  </si>
  <si>
    <t>https://www.cmpjjj.com/details?courseId=&amp;productId=27052&amp;productType=20</t>
  </si>
  <si>
    <t>CP27727</t>
  </si>
  <si>
    <t>9787893869235</t>
  </si>
  <si>
    <t>https://www.cmpjjj.com/details?courseId=&amp;productId=27727&amp;productType=20</t>
  </si>
  <si>
    <t>CP27555</t>
  </si>
  <si>
    <t>9787893868917</t>
  </si>
  <si>
    <t>郭斌，刘思聪，於志文</t>
  </si>
  <si>
    <t>https://www.cmpjjj.com/details?courseId=&amp;productId=27555&amp;productType=20</t>
  </si>
  <si>
    <t>CP27338</t>
  </si>
  <si>
    <t>9787893868849</t>
  </si>
  <si>
    <t>信息安全数学基础</t>
  </si>
  <si>
    <t>贾春福，李瑞琪，袁科</t>
  </si>
  <si>
    <t>https://www.cmpjjj.com/details?courseId=&amp;productId=27338&amp;productType=20</t>
  </si>
  <si>
    <t>CP27618</t>
  </si>
  <si>
    <t>9787893869112</t>
  </si>
  <si>
    <t>https://www.cmpjjj.com/details?courseId=&amp;productId=27618&amp;productType=20</t>
  </si>
  <si>
    <t>CP28006</t>
  </si>
  <si>
    <t>9787893864902</t>
  </si>
  <si>
    <t>移动互联网：原理、技术与应用</t>
  </si>
  <si>
    <t>崔勇，张鹏</t>
  </si>
  <si>
    <t>https://www.cmpjjj.com/details?courseId=&amp;productId=28006&amp;productType=20</t>
  </si>
  <si>
    <t>CP27524</t>
  </si>
  <si>
    <t>9787893867545</t>
  </si>
  <si>
    <t>刘宏，林子雨，夏小云</t>
  </si>
  <si>
    <t>https://www.cmpjjj.com/details?courseId=&amp;productId=27524&amp;productType=20</t>
  </si>
  <si>
    <t>CP27339</t>
  </si>
  <si>
    <t>9787893869013</t>
  </si>
  <si>
    <t>大数据可视化</t>
  </si>
  <si>
    <t>朱敏，甘启宏，邓韩彬</t>
  </si>
  <si>
    <t>https://www.cmpjjj.com/details?courseId=&amp;productId=27339&amp;productType=20</t>
  </si>
  <si>
    <t>CP26047</t>
  </si>
  <si>
    <t>9787893865039</t>
  </si>
  <si>
    <t>大数据导论</t>
  </si>
  <si>
    <t>https://www.cmpjjj.com/details?courseId=&amp;productId=26047&amp;productType=20</t>
  </si>
  <si>
    <t>CP26041</t>
  </si>
  <si>
    <t>9787893866067</t>
  </si>
  <si>
    <t>分布式数据服务：事务模型、处理语言、一致性与体系结构</t>
  </si>
  <si>
    <t>徐子晨，柳杰，娄俊升</t>
  </si>
  <si>
    <t>https://www.cmpjjj.com/details?courseId=&amp;productId=26041&amp;productType=20</t>
  </si>
  <si>
    <t>CP25888</t>
  </si>
  <si>
    <t>9787893865824</t>
  </si>
  <si>
    <t>https://www.cmpjjj.com/details?courseId=&amp;productId=25888&amp;productType=20</t>
  </si>
  <si>
    <t>CP26042</t>
  </si>
  <si>
    <t>9787893866166</t>
  </si>
  <si>
    <t>分布式数据库系统：大数据时代新型数据库技术</t>
  </si>
  <si>
    <t>于戈，申德荣等</t>
  </si>
  <si>
    <t>https://www.cmpjjj.com/details?courseId=&amp;productId=26042&amp;productType=20</t>
  </si>
  <si>
    <t>CP25435</t>
  </si>
  <si>
    <t>9787893864865</t>
  </si>
  <si>
    <t>https://www.cmpjjj.com/details?courseId=&amp;productId=25435&amp;productType=20</t>
  </si>
  <si>
    <t>CP25883</t>
  </si>
  <si>
    <t>9787893865879</t>
  </si>
  <si>
    <t>蔡开裕，陈颖文，蔡志平等</t>
  </si>
  <si>
    <t>https://www.cmpjjj.com/details?courseId=&amp;productId=25883&amp;productType=20</t>
  </si>
  <si>
    <t>CP26034</t>
  </si>
  <si>
    <t>9787893865206</t>
  </si>
  <si>
    <t>陈虹，陈万志</t>
  </si>
  <si>
    <t>https://www.cmpjjj.com/details?courseId=&amp;productId=26034&amp;productType=20</t>
  </si>
  <si>
    <t>CP27606</t>
  </si>
  <si>
    <t>9787893869150</t>
  </si>
  <si>
    <t>Windows网络编程</t>
  </si>
  <si>
    <t>https://www.cmpjjj.com/details?courseId=&amp;productId=27606&amp;productType=20</t>
  </si>
  <si>
    <t>CP27607</t>
  </si>
  <si>
    <t>9787893869136</t>
  </si>
  <si>
    <t>工业控制网络安全技术</t>
  </si>
  <si>
    <t>姚羽，张建新，杨巍，田志宏</t>
  </si>
  <si>
    <t>https://www.cmpjjj.com/details?courseId=&amp;productId=27607&amp;productType=20</t>
  </si>
  <si>
    <t>CP27617</t>
  </si>
  <si>
    <t>9787893869129</t>
  </si>
  <si>
    <t>计算机网络课程设计</t>
  </si>
  <si>
    <t>朱敏，陈黎，李勤</t>
  </si>
  <si>
    <t>https://www.cmpjjj.com/details?courseId=&amp;productId=27617&amp;productType=20</t>
  </si>
  <si>
    <t>CP26869</t>
  </si>
  <si>
    <t>9787893868030</t>
  </si>
  <si>
    <t>网络应用开发</t>
  </si>
  <si>
    <t>陈雅茜，张建华</t>
  </si>
  <si>
    <t>https://www.cmpjjj.com/details?courseId=&amp;productId=26869&amp;productType=20</t>
  </si>
  <si>
    <t>CP26052</t>
  </si>
  <si>
    <t>9787893866142</t>
  </si>
  <si>
    <t>计算社会学：基础理论篇</t>
  </si>
  <si>
    <t>郭斌，梁韵基，於志文</t>
  </si>
  <si>
    <t>https://www.cmpjjj.com/details?courseId=&amp;productId=26052&amp;productType=20</t>
  </si>
  <si>
    <t>CP26044</t>
  </si>
  <si>
    <t>9787893866333</t>
  </si>
  <si>
    <t>计算社会学：系统应用篇</t>
  </si>
  <si>
    <t>https://www.cmpjjj.com/details?courseId=&amp;productId=26044&amp;productType=20</t>
  </si>
  <si>
    <t>CP26050</t>
  </si>
  <si>
    <t>9787893866074</t>
  </si>
  <si>
    <t>黄松，洪宇，郑长友等</t>
  </si>
  <si>
    <t>https://www.cmpjjj.com/details?courseId=&amp;productId=26050&amp;productType=20</t>
  </si>
  <si>
    <t>CP26924</t>
  </si>
  <si>
    <t>9787893868412</t>
  </si>
  <si>
    <t>丛润民，李锋，张伟等</t>
  </si>
  <si>
    <t>https://www.cmpjjj.com/details?courseId=&amp;productId=26924&amp;productType=20</t>
  </si>
  <si>
    <t>CP26048</t>
  </si>
  <si>
    <t>9787893866050</t>
  </si>
  <si>
    <t>人工智能安全基础</t>
  </si>
  <si>
    <t>李进，谭毓安</t>
  </si>
  <si>
    <t>https://www.cmpjjj.com/details?courseId=&amp;productId=26048&amp;productType=20</t>
  </si>
  <si>
    <t>CP25866</t>
  </si>
  <si>
    <t>9787893865220</t>
  </si>
  <si>
    <t>https://www.cmpjjj.com/details?courseId=&amp;productId=25866&amp;productType=20</t>
  </si>
  <si>
    <t>CP26038</t>
  </si>
  <si>
    <t>9787893865985</t>
  </si>
  <si>
    <t>软件工程案例教程</t>
  </si>
  <si>
    <t>韩万江，姜立新</t>
  </si>
  <si>
    <t>https://www.cmpjjj.com/details?courseId=&amp;productId=26038&amp;productType=20</t>
  </si>
  <si>
    <t>CP25887</t>
  </si>
  <si>
    <t>9787893865794</t>
  </si>
  <si>
    <t>许蕾</t>
  </si>
  <si>
    <t>https://www.cmpjjj.com/details?courseId=&amp;productId=25887&amp;productType=20</t>
  </si>
  <si>
    <t>CP26051</t>
  </si>
  <si>
    <t>9787893866340</t>
  </si>
  <si>
    <t>https://www.cmpjjj.com/details?courseId=&amp;productId=26051&amp;productType=20</t>
  </si>
  <si>
    <t>CP26037</t>
  </si>
  <si>
    <t>9787893866234</t>
  </si>
  <si>
    <t>陈虎，汤德佑，黄敏</t>
  </si>
  <si>
    <t>https://www.cmpjjj.com/details?courseId=&amp;productId=26037&amp;productType=20</t>
  </si>
  <si>
    <t>CP25879</t>
  </si>
  <si>
    <t>9787893865909</t>
  </si>
  <si>
    <t>https://www.cmpjjj.com/details?courseId=&amp;productId=25879&amp;productType=20</t>
  </si>
  <si>
    <t>CP27017</t>
  </si>
  <si>
    <t>9787893867989</t>
  </si>
  <si>
    <t>数据分析、挖掘与可视化</t>
  </si>
  <si>
    <t>薛震，孙玉林，张亮亮</t>
  </si>
  <si>
    <t>https://www.cmpjjj.com/details?courseId=&amp;productId=27017&amp;productType=20</t>
  </si>
  <si>
    <t>CP26538</t>
  </si>
  <si>
    <t>9787893864858</t>
  </si>
  <si>
    <t>数据结构与数据库技术：微课版</t>
  </si>
  <si>
    <t>https://www.cmpjjj.com/details?courseId=&amp;productId=26538&amp;productType=20</t>
  </si>
  <si>
    <t>CP25878</t>
  </si>
  <si>
    <t>9787893865671</t>
  </si>
  <si>
    <t>林育蓓，汤德佑，汤娜</t>
  </si>
  <si>
    <t>https://www.cmpjjj.com/details?courseId=&amp;productId=25878&amp;productType=20</t>
  </si>
  <si>
    <t>CP25884</t>
  </si>
  <si>
    <t>9787893865893</t>
  </si>
  <si>
    <t>数据库原理与应用教程</t>
  </si>
  <si>
    <t>https://www.cmpjjj.com/details?courseId=&amp;productId=25884&amp;productType=20</t>
  </si>
  <si>
    <t>CP27053</t>
  </si>
  <si>
    <t>9787893865084</t>
  </si>
  <si>
    <t>网络安全技术及应用</t>
  </si>
  <si>
    <t>贾铁军　古乐声　王　威</t>
  </si>
  <si>
    <t>https://www.cmpjjj.com/details?courseId=&amp;productId=27053&amp;productType=20</t>
  </si>
  <si>
    <t>CP27084</t>
  </si>
  <si>
    <t>9787893868115</t>
  </si>
  <si>
    <t>牛宪华　吴越　熊玲等</t>
  </si>
  <si>
    <t>https://www.cmpjjj.com/details?courseId=&amp;productId=27084&amp;productType=20</t>
  </si>
  <si>
    <t>CP26297</t>
  </si>
  <si>
    <t>9787893864841</t>
  </si>
  <si>
    <t>吴宁，闫相国</t>
  </si>
  <si>
    <t>https://www.cmpjjj.com/details?courseId=&amp;productId=26297&amp;productType=20</t>
  </si>
  <si>
    <t>CP26045</t>
  </si>
  <si>
    <t>9787893865121</t>
  </si>
  <si>
    <t>物联网技术概论</t>
  </si>
  <si>
    <t>79,9</t>
  </si>
  <si>
    <t>https://www.cmpjjj.com/details?courseId=&amp;productId=26045&amp;productType=20</t>
  </si>
  <si>
    <t>CP25885</t>
  </si>
  <si>
    <t>9787893865817</t>
  </si>
  <si>
    <t>https://www.cmpjjj.com/details?courseId=&amp;productId=25885&amp;productType=20</t>
  </si>
  <si>
    <t>CP26036</t>
  </si>
  <si>
    <t>9787893864971</t>
  </si>
  <si>
    <t>信息安全概论</t>
  </si>
  <si>
    <t>https://www.cmpjjj.com/details?courseId=&amp;productId=26036&amp;productType=20</t>
  </si>
  <si>
    <t>CP26053</t>
  </si>
  <si>
    <t>9787893866227</t>
  </si>
  <si>
    <t>因果推断导论</t>
  </si>
  <si>
    <t>俞奎，王浩，梁吉业</t>
  </si>
  <si>
    <t>https://www.cmpjjj.com/details?courseId=&amp;productId=26053&amp;productType=20</t>
  </si>
  <si>
    <t>CP26058</t>
  </si>
  <si>
    <t>9787893866784</t>
  </si>
  <si>
    <t>云计算与大数据技术应用</t>
  </si>
  <si>
    <t>安俊秀，靳思安，袁明坤等</t>
  </si>
  <si>
    <t>https://www.cmpjjj.com/details?courseId=&amp;productId=26058&amp;productType=20</t>
  </si>
  <si>
    <t>CP25882</t>
  </si>
  <si>
    <t>9787893865978</t>
  </si>
  <si>
    <t>李敏，赵宏，李兴娟</t>
  </si>
  <si>
    <t>https://www.cmpjjj.com/details?courseId=&amp;productId=25882&amp;productType=20</t>
  </si>
  <si>
    <t>CP25886</t>
  </si>
  <si>
    <t>9787893865763</t>
  </si>
  <si>
    <t>陈仪香，陈彦辉</t>
  </si>
  <si>
    <t>https://www.cmpjjj.com/details?courseId=&amp;productId=25886&amp;productType=20</t>
  </si>
  <si>
    <t>CP26040</t>
  </si>
  <si>
    <t>9787893866098</t>
  </si>
  <si>
    <t>https://www.cmpjjj.com/details?courseId=&amp;productId=26040&amp;productType=20</t>
  </si>
  <si>
    <t>CP25877</t>
  </si>
  <si>
    <t>9787893865756</t>
  </si>
  <si>
    <t>郭斌，刘思聪，王柱</t>
  </si>
  <si>
    <t>https://www.cmpjjj.com/details?courseId=&amp;productId=25877&amp;productType=20</t>
  </si>
  <si>
    <t>CP26524</t>
  </si>
  <si>
    <t>交通类</t>
  </si>
  <si>
    <t>9787893864698</t>
  </si>
  <si>
    <t>智能交通系统及其技术应用</t>
  </si>
  <si>
    <t>https://www.cmpjjj.com/details?courseId=&amp;productId=26524&amp;productType=20</t>
  </si>
  <si>
    <t>CP25754</t>
  </si>
  <si>
    <t>能源动力类</t>
  </si>
  <si>
    <t>9787893865459</t>
  </si>
  <si>
    <t>内燃机学</t>
  </si>
  <si>
    <t>刘圣华，魏衍举</t>
  </si>
  <si>
    <t>https://www.cmpjjj.com/details?courseId=&amp;productId=25754&amp;productType=20</t>
  </si>
  <si>
    <t>CP25753</t>
  </si>
  <si>
    <t>9787893864445</t>
  </si>
  <si>
    <t>徐通模，惠世恩</t>
  </si>
  <si>
    <t>https://www.cmpjjj.com/details?courseId=&amp;productId=25753&amp;productType=20</t>
  </si>
  <si>
    <t>CP27587</t>
  </si>
  <si>
    <t>汽车类</t>
  </si>
  <si>
    <t>9787893867903</t>
  </si>
  <si>
    <t>陈刚，王良模，王冬良，蒋仁卿</t>
  </si>
  <si>
    <t>https://www.cmpjjj.com/details?courseId=&amp;productId=27587&amp;productType=20</t>
  </si>
  <si>
    <t>CP27505</t>
  </si>
  <si>
    <t>9787893868672</t>
  </si>
  <si>
    <t>https://www.cmpjjj.com/details?courseId=&amp;productId=27505&amp;productType=20</t>
  </si>
  <si>
    <t>CP26992</t>
  </si>
  <si>
    <t>9787893868375</t>
  </si>
  <si>
    <t>汽车原理与构造</t>
  </si>
  <si>
    <t>https://www.cmpjjj.com/details?courseId=&amp;productId=26992&amp;productType=20</t>
  </si>
  <si>
    <t>CP26215</t>
  </si>
  <si>
    <t>9787893866708</t>
  </si>
  <si>
    <t>车用电机原理及应用</t>
  </si>
  <si>
    <t>袁新枚，范涛</t>
  </si>
  <si>
    <t>https://www.cmpjjj.com/details?courseId=&amp;productId=26215&amp;productType=20</t>
  </si>
  <si>
    <t>CP26536</t>
  </si>
  <si>
    <t>9787893864360</t>
  </si>
  <si>
    <t>吴焕芹，程金铭</t>
  </si>
  <si>
    <t>https://www.cmpjjj.com/details?courseId=&amp;productId=26536&amp;productType=20</t>
  </si>
  <si>
    <t>CP26537</t>
  </si>
  <si>
    <t>9787893864872</t>
  </si>
  <si>
    <t>张军，周云山，张飞铁</t>
  </si>
  <si>
    <t>https://www.cmpjjj.com/details?courseId=&amp;productId=26537&amp;productType=20</t>
  </si>
  <si>
    <t>CP26213</t>
  </si>
  <si>
    <t>9787893866746</t>
  </si>
  <si>
    <t>https://www.cmpjjj.com/details?courseId=&amp;productId=26213&amp;productType=20</t>
  </si>
  <si>
    <t>CP27495</t>
  </si>
  <si>
    <t>土木类</t>
  </si>
  <si>
    <t>9787893866401</t>
  </si>
  <si>
    <t>吕辉，吴海</t>
  </si>
  <si>
    <t>https://www.cmpjjj.com/details?courseId=&amp;productId=27495&amp;productType=20</t>
  </si>
  <si>
    <t>CP26514</t>
  </si>
  <si>
    <t>9787893865480</t>
  </si>
  <si>
    <t>贺成龙，乔梦甜</t>
  </si>
  <si>
    <t>https://www.cmpjjj.com/details?courseId=&amp;productId=26514&amp;productType=20</t>
  </si>
  <si>
    <t>CP26531</t>
  </si>
  <si>
    <t>9787893864896</t>
  </si>
  <si>
    <t>曲福来，赵顺波</t>
  </si>
  <si>
    <t>https://www.cmpjjj.com/details?courseId=&amp;productId=26531&amp;productType=20</t>
  </si>
  <si>
    <t>CP25436</t>
  </si>
  <si>
    <t>9787893864995</t>
  </si>
  <si>
    <t>周新年，周成军，郑丽凤</t>
  </si>
  <si>
    <t>https://www.cmpjjj.com/details?courseId=&amp;productId=25436&amp;productType=20</t>
  </si>
  <si>
    <t>CP25897</t>
  </si>
  <si>
    <t>金融学类</t>
  </si>
  <si>
    <t>9787893865800</t>
  </si>
  <si>
    <t>https://www.cmpjjj.com/details?courseId=&amp;productId=25897&amp;productType=20</t>
  </si>
  <si>
    <t>CP25867</t>
  </si>
  <si>
    <t>9787893865053</t>
  </si>
  <si>
    <t>投资学原理及应用</t>
  </si>
  <si>
    <t>https://www.cmpjjj.com/details?courseId=&amp;productId=25867&amp;productType=20</t>
  </si>
  <si>
    <t>CP25906</t>
  </si>
  <si>
    <t>9787893865695</t>
  </si>
  <si>
    <t>行为金融学</t>
  </si>
  <si>
    <t>饶育蕾</t>
  </si>
  <si>
    <t>https://www.cmpjjj.com/details?courseId=&amp;productId=25906&amp;productType=20</t>
  </si>
  <si>
    <t>CP27609</t>
  </si>
  <si>
    <t>9787893868962</t>
  </si>
  <si>
    <t>https://www.cmpjjj.com/details?courseId=&amp;productId=27609&amp;productType=20</t>
  </si>
  <si>
    <t>CP27021</t>
  </si>
  <si>
    <t>9787893868696</t>
  </si>
  <si>
    <t>商业银行经营管理</t>
  </si>
  <si>
    <t>https://www.cmpjjj.com/details?courseId=&amp;productId=27021&amp;productType=20</t>
  </si>
  <si>
    <t>CP25852</t>
  </si>
  <si>
    <t>经济学类</t>
  </si>
  <si>
    <t>9787893864933</t>
  </si>
  <si>
    <t>胡丹婷</t>
  </si>
  <si>
    <t>https://www.cmpjjj.com/details?courseId=&amp;productId=25852&amp;productType=20</t>
  </si>
  <si>
    <t>CP26005</t>
  </si>
  <si>
    <t>9787893865923</t>
  </si>
  <si>
    <t>https://www.cmpjjj.com/details?courseId=&amp;productId=26005&amp;productType=20</t>
  </si>
  <si>
    <t>CP27058</t>
  </si>
  <si>
    <t>9787893868528</t>
  </si>
  <si>
    <t>https://www.cmpjjj.com/details?courseId=&amp;productId=27058&amp;productType=20</t>
  </si>
  <si>
    <t>CP26523</t>
  </si>
  <si>
    <t>9787893864469</t>
  </si>
  <si>
    <t>商务统计分析</t>
  </si>
  <si>
    <t>林军，钱艳俊</t>
  </si>
  <si>
    <t>https://www.cmpjjj.com/details?courseId=&amp;productId=26523&amp;productType=20</t>
  </si>
  <si>
    <t>CP25898</t>
  </si>
  <si>
    <t>管理类</t>
  </si>
  <si>
    <t>9787893866265</t>
  </si>
  <si>
    <t>https://www.cmpjjj.com/details?courseId=&amp;productId=25898&amp;productType=20</t>
  </si>
  <si>
    <t>CP25851</t>
  </si>
  <si>
    <t>9787893865237</t>
  </si>
  <si>
    <t>创业管理</t>
  </si>
  <si>
    <t>https://www.cmpjjj.com/details?courseId=&amp;productId=25851&amp;productType=20</t>
  </si>
  <si>
    <t>CP27608</t>
  </si>
  <si>
    <t>9787893869051</t>
  </si>
  <si>
    <t>王节祥</t>
  </si>
  <si>
    <t>https://www.cmpjjj.com/details?courseId=&amp;productId=27608&amp;productType=20</t>
  </si>
  <si>
    <t>CP26640</t>
  </si>
  <si>
    <t>9787893867941</t>
  </si>
  <si>
    <r>
      <rPr>
        <sz val="11"/>
        <color theme="1"/>
        <rFont val="宋体"/>
        <charset val="134"/>
      </rPr>
      <t>杨治</t>
    </r>
    <r>
      <rPr>
        <sz val="11"/>
        <color theme="1"/>
        <rFont val="Times New Roman"/>
        <charset val="134"/>
      </rPr>
      <t> </t>
    </r>
    <r>
      <rPr>
        <sz val="11"/>
        <color theme="1"/>
        <rFont val="宋体"/>
        <charset val="134"/>
      </rPr>
      <t>，叶竹馨</t>
    </r>
  </si>
  <si>
    <t>https://www.cmpjjj.com/details?courseId=&amp;productId=26640&amp;productType=20</t>
  </si>
  <si>
    <t>CP25900</t>
  </si>
  <si>
    <t>9787893865954</t>
  </si>
  <si>
    <t>管理沟通：成功管理的基石</t>
  </si>
  <si>
    <t>魏江，王颂</t>
  </si>
  <si>
    <t>https://www.cmpjjj.com/details?courseId=&amp;productId=25900&amp;productType=20</t>
  </si>
  <si>
    <t>CP26006</t>
  </si>
  <si>
    <t>9787893866104</t>
  </si>
  <si>
    <t>[加拿大]斯晓夫，[中]刘志阳，[中]林嵩，[中]汪忠</t>
  </si>
  <si>
    <t>https://www.cmpjjj.com/details?courseId=&amp;productId=26006&amp;productType=20</t>
  </si>
  <si>
    <t>CP25903</t>
  </si>
  <si>
    <t>9787893865770</t>
  </si>
  <si>
    <t>李雪灵，王冲，蔡莉</t>
  </si>
  <si>
    <t>https://www.cmpjjj.com/details?courseId=&amp;productId=25903&amp;productType=20</t>
  </si>
  <si>
    <t>CP27517</t>
  </si>
  <si>
    <t>9787893869259</t>
  </si>
  <si>
    <t>张玲</t>
  </si>
  <si>
    <t>https://www.cmpjjj.com/details?courseId=&amp;productId=27517&amp;productType=20</t>
  </si>
  <si>
    <t>CP27637</t>
  </si>
  <si>
    <t>9787893869143</t>
  </si>
  <si>
    <t>顾颖，王莉芳</t>
  </si>
  <si>
    <t>https://www.cmpjjj.com/details?courseId=&amp;productId=27637&amp;productType=20</t>
  </si>
  <si>
    <t>CP27073</t>
  </si>
  <si>
    <t>9787893868597</t>
  </si>
  <si>
    <t>管理经济学：理论与案例</t>
  </si>
  <si>
    <t>毛蕴诗，宋耘</t>
  </si>
  <si>
    <t>https://www.cmpjjj.com/details?courseId=&amp;productId=27073&amp;productType=20</t>
  </si>
  <si>
    <t>CP27071</t>
  </si>
  <si>
    <t>9787893868603</t>
  </si>
  <si>
    <t>管理研究设计与方法</t>
  </si>
  <si>
    <t>于晓宇，赵红丹，范丽先</t>
  </si>
  <si>
    <t>https://www.cmpjjj.com/details?courseId=&amp;productId=27071&amp;productType=20</t>
  </si>
  <si>
    <t>CP27519</t>
  </si>
  <si>
    <t>物流类</t>
  </si>
  <si>
    <t>9787893868979</t>
  </si>
  <si>
    <t>苗青</t>
  </si>
  <si>
    <t>https://www.cmpjjj.com/details?courseId=&amp;productId=27519&amp;productType=20</t>
  </si>
  <si>
    <t>CP25904</t>
  </si>
  <si>
    <t>9787893865862</t>
  </si>
  <si>
    <t>物流学</t>
  </si>
  <si>
    <t>https://www.cmpjjj.com/details?courseId=&amp;productId=25904&amp;productType=20</t>
  </si>
  <si>
    <t>CP26646</t>
  </si>
  <si>
    <t>9787893865060</t>
  </si>
  <si>
    <t>智慧物流概论</t>
  </si>
  <si>
    <t>魏学将</t>
  </si>
  <si>
    <t>https://www.cmpjjj.com/details?courseId=&amp;productId=26646&amp;productType=20</t>
  </si>
  <si>
    <t>CP26898</t>
  </si>
  <si>
    <t>9787893865022</t>
  </si>
  <si>
    <t>https://www.cmpjjj.com/details?courseId=&amp;productId=26898&amp;productType=20</t>
  </si>
  <si>
    <t>CP26899</t>
  </si>
  <si>
    <t>9787111683667</t>
  </si>
  <si>
    <t>王猛，魏学将，张庆英</t>
  </si>
  <si>
    <t>https://www.cmpjjj.com/details?courseId=&amp;productId=26899&amp;productType=20</t>
  </si>
  <si>
    <t>CP27293</t>
  </si>
  <si>
    <t>9787893868702</t>
  </si>
  <si>
    <t>基于供应链的数智仓储与库存控制</t>
  </si>
  <si>
    <t>陈宁宁</t>
  </si>
  <si>
    <t>https://www.cmpjjj.com/details?courseId=&amp;productId=27293&amp;productType=20</t>
  </si>
  <si>
    <t>9787893866203</t>
  </si>
  <si>
    <t>CP26007</t>
  </si>
  <si>
    <t>9787893865947</t>
  </si>
  <si>
    <t>物流管理信息系统</t>
  </si>
  <si>
    <t>王道平，李明芳</t>
  </si>
  <si>
    <t>https://www.cmpjjj.com/details?courseId=&amp;productId=26007&amp;productType=20</t>
  </si>
  <si>
    <t>CP27475</t>
  </si>
  <si>
    <t>9787893868801</t>
  </si>
  <si>
    <t>https://www.cmpjjj.com/details?courseId=&amp;productId=27475&amp;productType=20</t>
  </si>
  <si>
    <t>CP25868</t>
  </si>
  <si>
    <t>9787893864889</t>
  </si>
  <si>
    <t>物流技术与装备</t>
  </si>
  <si>
    <t>刘翠翠</t>
  </si>
  <si>
    <t>https://www.cmpjjj.com/details?courseId=&amp;productId=25868&amp;productType=20</t>
  </si>
  <si>
    <t>CP26518</t>
  </si>
  <si>
    <t>电子商务类</t>
  </si>
  <si>
    <t>9787893864353</t>
  </si>
  <si>
    <t>江雨燕，高毅斌</t>
  </si>
  <si>
    <t>https://www.cmpjjj.com/details?courseId=&amp;productId=26518&amp;productType=20</t>
  </si>
  <si>
    <t>CP25916</t>
  </si>
  <si>
    <t>工程管理类</t>
  </si>
  <si>
    <t>9787893865442</t>
  </si>
  <si>
    <t>陈江平，胡海涛</t>
  </si>
  <si>
    <t>https://www.cmpjjj.com/details?courseId=&amp;productId=25916&amp;productType=20</t>
  </si>
  <si>
    <t>CP26519</t>
  </si>
  <si>
    <t>9787893865749</t>
  </si>
  <si>
    <t>于立君，郝利光</t>
  </si>
  <si>
    <t>https://www.cmpjjj.com/details?courseId=&amp;productId=26519&amp;productType=20</t>
  </si>
  <si>
    <t>CP27032</t>
  </si>
  <si>
    <t>9787893868061</t>
  </si>
  <si>
    <t>项　勇　徐姣姣</t>
  </si>
  <si>
    <t>https://www.cmpjjj.com/details?courseId=&amp;productId=27032&amp;productType=20</t>
  </si>
  <si>
    <t>CP27003</t>
  </si>
  <si>
    <t>9787893867002</t>
  </si>
  <si>
    <t>刘钦</t>
  </si>
  <si>
    <t>https://www.cmpjjj.com/details?courseId=&amp;productId=27003&amp;productType=20</t>
  </si>
  <si>
    <t>CP25382</t>
  </si>
  <si>
    <t>9787893864308</t>
  </si>
  <si>
    <t>项目管理</t>
  </si>
  <si>
    <t>陈翔，骆珣</t>
  </si>
  <si>
    <t>https://www.cmpjjj.com/details?courseId=&amp;productId=25382&amp;productType=20</t>
  </si>
  <si>
    <t>CP27019</t>
  </si>
  <si>
    <t>工商管理类</t>
  </si>
  <si>
    <t>9787893868634</t>
  </si>
  <si>
    <t>财务管理原理</t>
  </si>
  <si>
    <t>王明虎</t>
  </si>
  <si>
    <t>https://www.cmpjjj.com/details?courseId=&amp;productId=27019&amp;productType=20</t>
  </si>
  <si>
    <t>CP27264</t>
  </si>
  <si>
    <t>9787893868689</t>
  </si>
  <si>
    <t>https://www.cmpjjj.com/details?courseId=&amp;productId=27264&amp;productType=20</t>
  </si>
  <si>
    <t>CP27610</t>
  </si>
  <si>
    <t>9787893869167</t>
  </si>
  <si>
    <t>宁烨，杜晓君</t>
  </si>
  <si>
    <t>https://www.cmpjjj.com/details?courseId=&amp;productId=27610&amp;productType=20</t>
  </si>
  <si>
    <t>CP27124</t>
  </si>
  <si>
    <t>9787893868610</t>
  </si>
  <si>
    <t>王娟，张喆</t>
  </si>
  <si>
    <t>https://www.cmpjjj.com/details?courseId=&amp;productId=27124&amp;productType=20</t>
  </si>
  <si>
    <t>CP27344</t>
  </si>
  <si>
    <t>9787893868832</t>
  </si>
  <si>
    <t>企业资源计划（ERP）原理与实践</t>
  </si>
  <si>
    <t>https://www.cmpjjj.com/details?courseId=&amp;productId=27344&amp;productType=20</t>
  </si>
  <si>
    <t>CP27075</t>
  </si>
  <si>
    <t>9787893868535</t>
  </si>
  <si>
    <t>商业计划书：原理、演示与案例</t>
  </si>
  <si>
    <t>邓立治，</t>
  </si>
  <si>
    <t>https://www.cmpjjj.com/details?courseId=&amp;productId=27075&amp;productType=20</t>
  </si>
  <si>
    <t>CP27474</t>
  </si>
  <si>
    <t>9787893868818</t>
  </si>
  <si>
    <t>税务会计与税务筹划</t>
  </si>
  <si>
    <t>https://www.cmpjjj.com/details?courseId=&amp;productId=27474&amp;productType=20</t>
  </si>
  <si>
    <t>CP27211</t>
  </si>
  <si>
    <t>9787893868627</t>
  </si>
  <si>
    <t>统计学原理</t>
  </si>
  <si>
    <t>宫春子，刘宝</t>
  </si>
  <si>
    <t>https://www.cmpjjj.com/details?courseId=&amp;productId=27211&amp;productType=20</t>
  </si>
  <si>
    <t>CP26854</t>
  </si>
  <si>
    <t>9787893868276</t>
  </si>
  <si>
    <t>王珮，马春爱，吕慧等</t>
  </si>
  <si>
    <t>https://www.cmpjjj.com/details?courseId=&amp;productId=26854&amp;productType=20</t>
  </si>
  <si>
    <t>CP25850</t>
  </si>
  <si>
    <t>9787893865077</t>
  </si>
  <si>
    <t>https://www.cmpjjj.com/details?courseId=&amp;productId=25850&amp;productType=20</t>
  </si>
  <si>
    <t>CP26960</t>
  </si>
  <si>
    <t>9787893868337</t>
  </si>
  <si>
    <t>公共关系学</t>
  </si>
  <si>
    <t>https://www.cmpjjj.com/details?courseId=&amp;productId=26960&amp;productType=20</t>
  </si>
  <si>
    <t>CP27847</t>
  </si>
  <si>
    <t>9787893869396</t>
  </si>
  <si>
    <t>市场调查与数据分析</t>
  </si>
  <si>
    <t>李晓翠，王诚</t>
  </si>
  <si>
    <t>https://www.cmpjjj.com/details?courseId=&amp;productId=27847&amp;productType=20</t>
  </si>
  <si>
    <t>CP25901</t>
  </si>
  <si>
    <t>9787893865688</t>
  </si>
  <si>
    <t>会计信息系统</t>
  </si>
  <si>
    <t>韩庆兰，李红梅</t>
  </si>
  <si>
    <t>https://www.cmpjjj.com/details?courseId=&amp;productId=25901&amp;productType=20</t>
  </si>
  <si>
    <t>CP25853</t>
  </si>
  <si>
    <t>9787893864926</t>
  </si>
  <si>
    <t>品牌管理</t>
  </si>
  <si>
    <t>https://www.cmpjjj.com/details?courseId=&amp;productId=25853&amp;productType=20</t>
  </si>
  <si>
    <t>CP25902</t>
  </si>
  <si>
    <t>9787893865886</t>
  </si>
  <si>
    <t>https://www.cmpjjj.com/details?courseId=&amp;productId=25902&amp;productType=20</t>
  </si>
  <si>
    <t>CP25856</t>
  </si>
  <si>
    <t>9787893865183</t>
  </si>
  <si>
    <t>https://www.cmpjjj.com/details?courseId=&amp;productId=25856&amp;productType=20</t>
  </si>
  <si>
    <t>CP26725</t>
  </si>
  <si>
    <t>9787893866524</t>
  </si>
  <si>
    <t>金帆，冷奥琳</t>
  </si>
  <si>
    <t>https://www.cmpjjj.com/details?courseId=&amp;productId=26725&amp;productType=20</t>
  </si>
  <si>
    <t>CP25905</t>
  </si>
  <si>
    <t>9787893866005</t>
  </si>
  <si>
    <t>https://www.cmpjjj.com/details?courseId=&amp;productId=25905&amp;productType=20</t>
  </si>
  <si>
    <t>CP26013</t>
  </si>
  <si>
    <t>9787893865626</t>
  </si>
  <si>
    <t>王曼，白玉苓</t>
  </si>
  <si>
    <t>https://www.cmpjjj.com/details?courseId=&amp;productId=26013&amp;productType=20</t>
  </si>
  <si>
    <t>CP25869</t>
  </si>
  <si>
    <t>9787893865428</t>
  </si>
  <si>
    <t>陈钦兰</t>
  </si>
  <si>
    <t>https://www.cmpjjj.com/details?courseId=&amp;productId=25869&amp;productType=20</t>
  </si>
  <si>
    <t>CP26834</t>
  </si>
  <si>
    <t>9787893868306</t>
  </si>
  <si>
    <t>https://www.cmpjjj.com/details?courseId=&amp;productId=26834&amp;productType=20</t>
  </si>
  <si>
    <t>CP25381</t>
  </si>
  <si>
    <t>9787893864605</t>
  </si>
  <si>
    <t>预测与决策教程</t>
  </si>
  <si>
    <t>李华，胡奇英</t>
  </si>
  <si>
    <t>https://www.cmpjjj.com/details?courseId=&amp;productId=25381&amp;productType=20</t>
  </si>
  <si>
    <t>CP26832</t>
  </si>
  <si>
    <t>9787893868290</t>
  </si>
  <si>
    <t>马风才，谷炜</t>
  </si>
  <si>
    <t>https://www.cmpjjj.com/details?courseId=&amp;productId=26832&amp;productType=20</t>
  </si>
  <si>
    <t>CP25907</t>
  </si>
  <si>
    <t>9787893865961</t>
  </si>
  <si>
    <t>王能民，史玮璇，何正文</t>
  </si>
  <si>
    <t>https://www.cmpjjj.com/details?courseId=&amp;productId=25907&amp;productType=20</t>
  </si>
  <si>
    <t>CP25380</t>
  </si>
  <si>
    <t>工业工程类</t>
  </si>
  <si>
    <t>9787893864247</t>
  </si>
  <si>
    <t>基础工业工程</t>
  </si>
  <si>
    <t>易树平，郭伏</t>
  </si>
  <si>
    <t>https://www.cmpjjj.com/details?courseId=&amp;productId=25380&amp;productType=20</t>
  </si>
  <si>
    <t>CP25418</t>
  </si>
  <si>
    <t>9787893865152</t>
  </si>
  <si>
    <t>人因工程学</t>
  </si>
  <si>
    <t>郭伏，钱省三</t>
  </si>
  <si>
    <t>https://www.cmpjjj.com/details?courseId=&amp;productId=25418&amp;productType=20</t>
  </si>
  <si>
    <t>全国高等教育自学考试指定教材</t>
  </si>
  <si>
    <t>全国高等教育自学考试指定教材&gt;制造大类</t>
  </si>
  <si>
    <t>全国高等教育自学考试指定教材&gt;制造大类&gt;机械类</t>
  </si>
  <si>
    <t>物理（工）</t>
  </si>
  <si>
    <t>21985</t>
  </si>
  <si>
    <t>吴王杰</t>
  </si>
  <si>
    <t>附考试大纲</t>
  </si>
  <si>
    <t>978-7-111-21985-9</t>
  </si>
  <si>
    <t>http://www.cmpedu.com/books/book/5608078.htm</t>
  </si>
  <si>
    <t>73862</t>
  </si>
  <si>
    <t>工程力学（机械）</t>
  </si>
  <si>
    <t>全国高等教育自学考试指导委员会</t>
  </si>
  <si>
    <t>978-7-111-73862-6</t>
  </si>
  <si>
    <t>http://www.cmpedu.com/books/book/5607986.htm</t>
  </si>
  <si>
    <t>75500</t>
  </si>
  <si>
    <t>978-7-111-75500-5</t>
  </si>
  <si>
    <t>http://www.cmpedu.com/books/book/5608106.htm</t>
  </si>
  <si>
    <t>机电一体化系统设计</t>
  </si>
  <si>
    <t>22154</t>
  </si>
  <si>
    <t>董景新 赵长德</t>
  </si>
  <si>
    <t>978-7-111-22154-8</t>
  </si>
  <si>
    <t>http://www.cmpedu.com/books/book/5608075.htm</t>
  </si>
  <si>
    <t>75717</t>
  </si>
  <si>
    <t>全国高等教育自学考试指导委员会 董霞</t>
  </si>
  <si>
    <t>978-7-111-75717-7</t>
  </si>
  <si>
    <t>http://www.cmpedu.com/books/book/5608152.htm</t>
  </si>
  <si>
    <t>75600</t>
  </si>
  <si>
    <t>978-7-111-75600-2</t>
  </si>
  <si>
    <t>http://www.cmpedu.com/books/book/5608236.htm</t>
  </si>
  <si>
    <t>75226</t>
  </si>
  <si>
    <t>全国高等教育自学考试指导委员会 许睦旬 罗爱玲</t>
  </si>
  <si>
    <t>978-7-111-75226-4</t>
  </si>
  <si>
    <t>http://www.cmpedu.com/books/book/5608674.htm</t>
  </si>
  <si>
    <t>74729</t>
  </si>
  <si>
    <t>978-7-111-74729-1</t>
  </si>
  <si>
    <t>http://www.cmpedu.com/books/book/5608603.htm</t>
  </si>
  <si>
    <t>机械制图（一）</t>
  </si>
  <si>
    <t>38996</t>
  </si>
  <si>
    <t>许睦旬</t>
  </si>
  <si>
    <t>978-7-111-38996-5</t>
  </si>
  <si>
    <t>http://www.cmpedu.com/books/book/5608049.htm</t>
  </si>
  <si>
    <t>机械制图（一）习题集</t>
  </si>
  <si>
    <t>38995</t>
  </si>
  <si>
    <t>978-7-111-38995-8</t>
  </si>
  <si>
    <t>http://www.cmpedu.com/books/book/5608048.htm</t>
  </si>
  <si>
    <t>48203</t>
  </si>
  <si>
    <t>李鹏飞 宋俐</t>
  </si>
  <si>
    <t>978-7-111-48203-1</t>
  </si>
  <si>
    <t>http://www.cmpedu.com/books/book/5608018.htm</t>
  </si>
  <si>
    <t>数控技术及应用</t>
  </si>
  <si>
    <t>48139</t>
  </si>
  <si>
    <t>梅雪松</t>
  </si>
  <si>
    <t>978-7-111-48139-3</t>
  </si>
  <si>
    <t>http://www.cmpedu.com/books/book/5608021.htm</t>
  </si>
  <si>
    <t>全国高等教育自学考试指定教材&gt;制造大类&gt;自动化类</t>
  </si>
  <si>
    <t>73869</t>
  </si>
  <si>
    <t>978-7-111-73869-5</t>
  </si>
  <si>
    <t>http://www.cmpedu.com/books/book/5607987.htm</t>
  </si>
  <si>
    <t>75489</t>
  </si>
  <si>
    <t>978-7-111-75489-3</t>
  </si>
  <si>
    <t>http://www.cmpedu.com/books/book/5607944.htm</t>
  </si>
  <si>
    <t>76087</t>
  </si>
  <si>
    <t>978-7-111-76087-0</t>
  </si>
  <si>
    <t>http://www.cmpedu.com/books/book/5608337.htm</t>
  </si>
  <si>
    <t>模拟、数字及电力电子技术</t>
  </si>
  <si>
    <t>44280</t>
  </si>
  <si>
    <t>组编：全国高等教育自学考试指导委员会 邢毓华</t>
  </si>
  <si>
    <t>978-7-111-44280-6</t>
  </si>
  <si>
    <t>http://www.cmpedu.com/books/book/5608033.htm</t>
  </si>
  <si>
    <t>76134</t>
  </si>
  <si>
    <t>978-7-111-76134-1</t>
  </si>
  <si>
    <t>http://www.cmpedu.com/books/book/5608344.htm</t>
  </si>
  <si>
    <t>传感器技术与应用（2023年版）</t>
  </si>
  <si>
    <t>73883</t>
  </si>
  <si>
    <t>978-7-111-73883-1</t>
  </si>
  <si>
    <t>http://www.cmpedu.com/books/book/5607300.htm</t>
  </si>
  <si>
    <t>75654</t>
  </si>
  <si>
    <t>自动控制原理（本）</t>
  </si>
  <si>
    <t>全国高等教育自学考试指导委员会 张慧妍</t>
  </si>
  <si>
    <t>数字资源</t>
  </si>
  <si>
    <t>978-7-111-75654-5</t>
  </si>
  <si>
    <t>http://www.cmpedu.com/books/book/5608164.htm</t>
  </si>
  <si>
    <t>全国高等教育自学考试指定教材&gt;电子信息大类</t>
  </si>
  <si>
    <t>全国高等教育自学考试指定教材&gt;电子信息大类&gt;计算机类</t>
  </si>
  <si>
    <t>73954</t>
  </si>
  <si>
    <t>978-7-111-73954-8</t>
  </si>
  <si>
    <t>http://www.cmpedu.com/books/book/5607988.htm</t>
  </si>
  <si>
    <t>计算机应用技术</t>
  </si>
  <si>
    <t>53222</t>
  </si>
  <si>
    <t>全国高等教育自学考试指导委员会 组编 张琼声</t>
  </si>
  <si>
    <t>978-7-111-53222-4</t>
  </si>
  <si>
    <t>http://www.cmpedu.com/books/book/5608011.htm</t>
  </si>
  <si>
    <t>计算机软件基础（2024年版）</t>
  </si>
  <si>
    <t>76215</t>
  </si>
  <si>
    <t>978-7-111-76215-7</t>
  </si>
  <si>
    <t>http://www.cmpedu.com/books/book/5608433.htm</t>
  </si>
  <si>
    <t>73855</t>
  </si>
  <si>
    <t>计算机基础与应用技术（2023年版）</t>
  </si>
  <si>
    <t>978-7-111-73855-8</t>
  </si>
  <si>
    <t>http://www.cmpedu.com/books/book/5607318.htm</t>
  </si>
  <si>
    <t>48204</t>
  </si>
  <si>
    <t>辛运帏</t>
  </si>
  <si>
    <t>978-7-111-48204-8</t>
  </si>
  <si>
    <t>http://www.cmpedu.com/books/book/5608022.htm</t>
  </si>
  <si>
    <t>计算机基础与程序设计</t>
  </si>
  <si>
    <t>48188</t>
  </si>
  <si>
    <t>全国高等教育自学考试指导委员会 组编 孙践知</t>
  </si>
  <si>
    <t>978-7-111-48188-1</t>
  </si>
  <si>
    <t>http://www.cmpedu.com/books/book/5608016.htm</t>
  </si>
  <si>
    <t>76040</t>
  </si>
  <si>
    <t>计算机程序设计基础（2024年版）</t>
  </si>
  <si>
    <t>978-7-111-76040-5</t>
  </si>
  <si>
    <t>http://www.cmpedu.com/books/book/5608243.htm</t>
  </si>
  <si>
    <t>63831</t>
  </si>
  <si>
    <t>C++程序设计（2019年版）</t>
  </si>
  <si>
    <t>编著 辛运帏 陈朔鹰</t>
  </si>
  <si>
    <t>978-7-111-63831-5</t>
  </si>
  <si>
    <t>http://www.cmpedu.com/books/book/5607997.htm</t>
  </si>
  <si>
    <t>73850</t>
  </si>
  <si>
    <t>Java语言程序设计（2023年版）</t>
  </si>
  <si>
    <t>978-7-111-73850-3</t>
  </si>
  <si>
    <t>http://www.cmpedu.com/books/book/5607316.htm</t>
  </si>
  <si>
    <t>高级语言程序设计</t>
  </si>
  <si>
    <t>58196</t>
  </si>
  <si>
    <t>郑岩 编著</t>
  </si>
  <si>
    <t>978-7-111-58196-3</t>
  </si>
  <si>
    <t>http://www.cmpedu.com/books/book/5608006.htm</t>
  </si>
  <si>
    <t>计算机软件基础</t>
  </si>
  <si>
    <t>22261</t>
  </si>
  <si>
    <t>崔俊凯</t>
  </si>
  <si>
    <t>978-7-111-22261-3</t>
  </si>
  <si>
    <t>http://www.cmpedu.com/books/book/5608074.htm</t>
  </si>
  <si>
    <t>软件开发工具</t>
  </si>
  <si>
    <t>33711</t>
  </si>
  <si>
    <t>陈禹</t>
  </si>
  <si>
    <t>978-7-111-33711-9</t>
  </si>
  <si>
    <t>http://www.cmpedu.com/books/book/5608054.htm</t>
  </si>
  <si>
    <t>76278</t>
  </si>
  <si>
    <t>软件工程（2024年版）</t>
  </si>
  <si>
    <t>978-7-111-76278-2</t>
  </si>
  <si>
    <t>http://www.cmpedu.com/books/book/5608488.htm</t>
  </si>
  <si>
    <t>软件工程</t>
  </si>
  <si>
    <t>33812</t>
  </si>
  <si>
    <t>王立福</t>
  </si>
  <si>
    <t>978-7-111-33812-3</t>
  </si>
  <si>
    <t>http://www.cmpedu.com/books/book/5608057.htm</t>
  </si>
  <si>
    <t>73852</t>
  </si>
  <si>
    <t>计算机系统原理（2023年版）</t>
  </si>
  <si>
    <t>978-7-111-73852-7</t>
  </si>
  <si>
    <t>http://www.cmpedu.com/books/book/5607319.htm</t>
  </si>
  <si>
    <t>操作系统概论</t>
  </si>
  <si>
    <t>58185</t>
  </si>
  <si>
    <t>全国高等教育自学考试指导委员会 组编     张琼声</t>
  </si>
  <si>
    <t>978-7-111-58185-7</t>
  </si>
  <si>
    <t>http://www.cmpedu.com/books/book/5608005.htm</t>
  </si>
  <si>
    <t>73898</t>
  </si>
  <si>
    <t>操作系统（2023年版）</t>
  </si>
  <si>
    <t>978-7-111-73898-5</t>
  </si>
  <si>
    <t>http://www.cmpedu.com/books/book/5607989.htm</t>
  </si>
  <si>
    <t>计算机系统结构</t>
  </si>
  <si>
    <t>39635</t>
  </si>
  <si>
    <t>全国高等教育自学考试指导委员会 组编 李学干 张卫东</t>
  </si>
  <si>
    <t>978-7-111-39635-2</t>
  </si>
  <si>
    <t>http://www.cmpedu.com/books/book/5608047.htm</t>
  </si>
  <si>
    <t>互联网及其应用</t>
  </si>
  <si>
    <t>33749</t>
  </si>
  <si>
    <t>贾卓生</t>
  </si>
  <si>
    <t>978-7-111-33749-2</t>
  </si>
  <si>
    <t>http://www.cmpedu.com/books/book/5608055.htm</t>
  </si>
  <si>
    <t>计算机网络技术</t>
  </si>
  <si>
    <t>53232</t>
  </si>
  <si>
    <t>全国高等教育自学考试指导委员会 组编  主编  张海霞</t>
  </si>
  <si>
    <t>978-7-111-53232-3</t>
  </si>
  <si>
    <t>http://www.cmpedu.com/books/book/5608010.htm</t>
  </si>
  <si>
    <t>计算机网络原理</t>
  </si>
  <si>
    <t>59531</t>
  </si>
  <si>
    <t>李全龙 编著</t>
  </si>
  <si>
    <t>978-7-111-59531-1</t>
  </si>
  <si>
    <t>http://www.cmpedu.com/books/book/5608002.htm</t>
  </si>
  <si>
    <t>25252</t>
  </si>
  <si>
    <t>梁亚声</t>
  </si>
  <si>
    <t>978-7-111-25252-8</t>
  </si>
  <si>
    <t>http://www.cmpedu.com/books/book/5608064.htm</t>
  </si>
  <si>
    <t>76290</t>
  </si>
  <si>
    <t>计算机网络与信息安全（2024年版）</t>
  </si>
  <si>
    <t>978-7-111-76290-4</t>
  </si>
  <si>
    <t>http://www.cmpedu.com/books/book/5608335.htm</t>
  </si>
  <si>
    <t>网络操作系统（2019年版）</t>
  </si>
  <si>
    <t>63830</t>
  </si>
  <si>
    <t>编著 陈向群 孙卫真</t>
  </si>
  <si>
    <t>978-7-111-63830-8</t>
  </si>
  <si>
    <t>http://www.cmpedu.com/books/book/5607999.htm</t>
  </si>
  <si>
    <t>73851</t>
  </si>
  <si>
    <t>数据结构（2023年版）</t>
  </si>
  <si>
    <t>978-7-111-73851-0</t>
  </si>
  <si>
    <t>http://www.cmpedu.com/books/book/5607317.htm</t>
  </si>
  <si>
    <t>76103</t>
  </si>
  <si>
    <t>数据结构与算法（2024年版）</t>
  </si>
  <si>
    <t>978-7-111-76103-7</t>
  </si>
  <si>
    <t>http://www.cmpedu.com/books/book/5608276.htm</t>
  </si>
  <si>
    <t>73847</t>
  </si>
  <si>
    <t>数据库及其应用（2023年版）</t>
  </si>
  <si>
    <t>978-7-111-73847-3</t>
  </si>
  <si>
    <t>http://www.cmpedu.com/books/book/5607990.htm</t>
  </si>
  <si>
    <t>数据库系统原理</t>
  </si>
  <si>
    <t>59481</t>
  </si>
  <si>
    <t>全国高等教育自学考试指导委员会 组编 黄靖</t>
  </si>
  <si>
    <t>978-7-111-59481-9</t>
  </si>
  <si>
    <t>http://www.cmpedu.com/books/book/5608001.htm</t>
  </si>
  <si>
    <t>微型计算机及接口技术</t>
  </si>
  <si>
    <t>58193</t>
  </si>
  <si>
    <t>杨全胜 编著</t>
  </si>
  <si>
    <t>978-7-111-58193-2</t>
  </si>
  <si>
    <t>http://www.cmpedu.com/books/book/5608007.htm</t>
  </si>
  <si>
    <t>微型计算机原理与接口技术</t>
  </si>
  <si>
    <t>48140</t>
  </si>
  <si>
    <t>徐骏善</t>
  </si>
  <si>
    <t>978-7-111-48140-9</t>
  </si>
  <si>
    <t>http://www.cmpedu.com/books/book/5608020.htm</t>
  </si>
  <si>
    <t>31835</t>
  </si>
  <si>
    <t>武刚</t>
  </si>
  <si>
    <t>978-7-111-31835-4</t>
  </si>
  <si>
    <t>http://www.cmpedu.com/books/book/5608061.htm</t>
  </si>
  <si>
    <t>信息系统开发与管理</t>
  </si>
  <si>
    <t>33279</t>
  </si>
  <si>
    <t>刘世峰</t>
  </si>
  <si>
    <t>978-7-111-33279-4</t>
  </si>
  <si>
    <t>http://www.cmpedu.com/books/book/5608056.htm</t>
  </si>
  <si>
    <t>58540</t>
  </si>
  <si>
    <t>全国高等教育自学考试指导委员会 组编  主编  杨一平</t>
  </si>
  <si>
    <t>978-7-111-58540-4</t>
  </si>
  <si>
    <t>http://www.cmpedu.com/books/book/5608003.htm</t>
  </si>
  <si>
    <t>全国高等教育自学考试指定教材&gt;电子信息大类&gt;通信类</t>
  </si>
  <si>
    <t>44108</t>
  </si>
  <si>
    <t>全国高等教育自学考试指导委员会 组编  孙国霞 编著</t>
  </si>
  <si>
    <t>978-7-111-44108-3</t>
  </si>
  <si>
    <t>http://www.cmpedu.com/books/book/5608035.htm</t>
  </si>
  <si>
    <t>计算机通信接口技术</t>
  </si>
  <si>
    <t>48181</t>
  </si>
  <si>
    <t>任国林 编著</t>
  </si>
  <si>
    <t>978-7-111-48181-2</t>
  </si>
  <si>
    <t>http://www.cmpedu.com/books/book/5608017.htm</t>
  </si>
  <si>
    <t>全国高等教育自学考试指定教材&gt;土木建筑大类</t>
  </si>
  <si>
    <t>全国高等教育自学考试指定教材&gt;土木建筑大类&gt;土木工程</t>
  </si>
  <si>
    <t>结构力学（一）</t>
  </si>
  <si>
    <t>35577</t>
  </si>
  <si>
    <t>张金生</t>
  </si>
  <si>
    <t>978-7-111-35577-9</t>
  </si>
  <si>
    <t>http://www.cmpedu.com/books/book/5608053.htm</t>
  </si>
  <si>
    <t>工程经济</t>
  </si>
  <si>
    <t>49805</t>
  </si>
  <si>
    <t>全国高等教育自学考试指导委员会
吴锋  叶锋  编著</t>
  </si>
  <si>
    <t>978-7-111-49805-6</t>
  </si>
  <si>
    <t>http://www.cmpedu.com/books/book/5608013.htm</t>
  </si>
  <si>
    <t>全国高等教育自学考试指定教材&gt;土木建筑大类&gt;消防工程技术</t>
  </si>
  <si>
    <t>电气防火及火灾监控</t>
  </si>
  <si>
    <t>46321</t>
  </si>
  <si>
    <t>陈南</t>
  </si>
  <si>
    <t>978-7-111-46321-4</t>
  </si>
  <si>
    <t>http://www.cmpedu.com/books/book/5608026.htm</t>
  </si>
  <si>
    <t>44112</t>
  </si>
  <si>
    <t>杜红</t>
  </si>
  <si>
    <t>978-7-111-44112-0</t>
  </si>
  <si>
    <t>http://www.cmpedu.com/books/book/5608037.htm</t>
  </si>
  <si>
    <t>工业企业防火</t>
  </si>
  <si>
    <t>44026</t>
  </si>
  <si>
    <t>傅智敏</t>
  </si>
  <si>
    <t>978-7-111-44026-0</t>
  </si>
  <si>
    <t>http://www.cmpedu.com/books/book/5608036.htm</t>
  </si>
  <si>
    <t>灭火设施</t>
  </si>
  <si>
    <t>44111</t>
  </si>
  <si>
    <t>景绒</t>
  </si>
  <si>
    <t>978-7-111-44111-3</t>
  </si>
  <si>
    <t>http://www.cmpedu.com/books/book/5608038.htm</t>
  </si>
  <si>
    <t>灭火技术与战术</t>
  </si>
  <si>
    <t>45782</t>
  </si>
  <si>
    <t>商靠定</t>
  </si>
  <si>
    <t>978-7-111-45782-4</t>
  </si>
  <si>
    <t>http://www.cmpedu.com/books/book/5608023.htm</t>
  </si>
  <si>
    <t>消防燃烧学</t>
  </si>
  <si>
    <t>44003</t>
  </si>
  <si>
    <t>董希琳</t>
  </si>
  <si>
    <t>978-7-111-44003-1</t>
  </si>
  <si>
    <t>http://www.cmpedu.com/books/book/5608039.htm</t>
  </si>
  <si>
    <t>消防燃烧学基础</t>
  </si>
  <si>
    <t>44020</t>
  </si>
  <si>
    <t>徐晓楠</t>
  </si>
  <si>
    <t>978-7-111-44020-8</t>
  </si>
  <si>
    <t>http://www.cmpedu.com/books/book/5608043.htm</t>
  </si>
  <si>
    <t>城市消防规划</t>
  </si>
  <si>
    <t>46055</t>
  </si>
  <si>
    <t>杜宝玲</t>
  </si>
  <si>
    <t>978-7-111-46055-8</t>
  </si>
  <si>
    <t>http://www.cmpedu.com/books/book/5608028.htm</t>
  </si>
  <si>
    <t>建筑消防设施</t>
  </si>
  <si>
    <t>44023</t>
  </si>
  <si>
    <t>张学魁</t>
  </si>
  <si>
    <t>978-7-111-44023-9</t>
  </si>
  <si>
    <t>http://www.cmpedu.com/books/book/5608041.htm</t>
  </si>
  <si>
    <t>消防安全管理概论</t>
  </si>
  <si>
    <t>45835</t>
  </si>
  <si>
    <t>黄金印</t>
  </si>
  <si>
    <t>978-7-111-45835-7</t>
  </si>
  <si>
    <t>http://www.cmpedu.com/books/book/5608030.htm</t>
  </si>
  <si>
    <t>消防安全管理学</t>
  </si>
  <si>
    <t>45946</t>
  </si>
  <si>
    <t>978-7-111-45946-0</t>
  </si>
  <si>
    <t>http://www.cmpedu.com/books/book/5608025.htm</t>
  </si>
  <si>
    <t>46139</t>
  </si>
  <si>
    <t>白凤领</t>
  </si>
  <si>
    <t>978-7-111-46139-5</t>
  </si>
  <si>
    <t>http://www.cmpedu.com/books/book/5608032.htm</t>
  </si>
  <si>
    <t>消防技术装备</t>
  </si>
  <si>
    <t>45963</t>
  </si>
  <si>
    <t>陈智慧</t>
  </si>
  <si>
    <t>978-7-111-45963-7</t>
  </si>
  <si>
    <t>http://www.cmpedu.com/books/book/5608024.htm</t>
  </si>
  <si>
    <t>建筑防火</t>
  </si>
  <si>
    <t>45942</t>
  </si>
  <si>
    <t>蔡芸</t>
  </si>
  <si>
    <t>978-7-111-45942-2</t>
  </si>
  <si>
    <t>http://www.cmpedu.com/books/book/5608027.htm</t>
  </si>
  <si>
    <t>全国高等教育自学考试指定教材&gt;财经大类</t>
  </si>
  <si>
    <t>企业经营战略与市场营销（2024年版）</t>
  </si>
  <si>
    <t>75523</t>
  </si>
  <si>
    <t>978-7-111-75523-4</t>
  </si>
  <si>
    <t>http://www.cmpedu.com/books/book/5608113.htm</t>
  </si>
  <si>
    <t>75625</t>
  </si>
  <si>
    <t>经济管理（2024年版）</t>
  </si>
  <si>
    <t>全国高等教育自学考试指导委员会 米锋</t>
  </si>
  <si>
    <t>978-7-111-75625-5</t>
  </si>
  <si>
    <t>http://www.cmpedu.com/books/book/5608112.htm</t>
  </si>
  <si>
    <t>公共经济学</t>
  </si>
  <si>
    <t>22102</t>
  </si>
  <si>
    <t>华民</t>
  </si>
  <si>
    <t>978-7-111-22102-9</t>
  </si>
  <si>
    <t>http://www.cmpedu.com/books/book/5608077.htm</t>
  </si>
  <si>
    <t>电子商务与电子政务</t>
  </si>
  <si>
    <t>23229</t>
  </si>
  <si>
    <t>陈建斌</t>
  </si>
  <si>
    <t>978-7-111-23229-2</t>
  </si>
  <si>
    <t>http://www.cmpedu.com/books/book/5608070.htm</t>
  </si>
  <si>
    <t>新闻摄影</t>
  </si>
  <si>
    <t>26623</t>
  </si>
  <si>
    <t>毕根辉</t>
  </si>
  <si>
    <t>978-7-111-26623-5</t>
  </si>
  <si>
    <t>http://www.cmpedu.com/books/book/5608063.htm</t>
  </si>
  <si>
    <t>全国高等教育自学考试指定教材&gt;艺术大类</t>
  </si>
  <si>
    <t>78570</t>
  </si>
  <si>
    <t>设计概论</t>
  </si>
  <si>
    <t>全国高等教育自学考试指导委员会 张熙</t>
  </si>
  <si>
    <t>978-7-111-78570-5</t>
  </si>
  <si>
    <t>http://www.cmpedu.com/books/book/5609570.htm</t>
  </si>
  <si>
    <t>76124</t>
  </si>
  <si>
    <t>动漫艺术概论</t>
  </si>
  <si>
    <t>全国高等教育自学考试指导委员会 黄颖</t>
  </si>
  <si>
    <t>978-7-111-76124-2</t>
  </si>
  <si>
    <t>http://www.cmpedu.com/books/book/5608319.htm</t>
  </si>
  <si>
    <t>76049</t>
  </si>
  <si>
    <t>艺术概论</t>
  </si>
  <si>
    <r>
      <rPr>
        <sz val="11"/>
        <color rgb="FF000000"/>
        <rFont val="宋体"/>
        <charset val="134"/>
      </rPr>
      <t>关注微信公众号</t>
    </r>
    <r>
      <rPr>
        <sz val="11"/>
        <color rgb="FF000000"/>
        <rFont val="宋体"/>
        <charset val="0"/>
      </rPr>
      <t>“</t>
    </r>
    <r>
      <rPr>
        <sz val="11"/>
        <color rgb="FF000000"/>
        <rFont val="宋体"/>
        <charset val="134"/>
      </rPr>
      <t>天工讲堂</t>
    </r>
    <r>
      <rPr>
        <sz val="11"/>
        <color rgb="FF000000"/>
        <rFont val="宋体"/>
        <charset val="0"/>
      </rPr>
      <t>”</t>
    </r>
    <r>
      <rPr>
        <sz val="11"/>
        <color rgb="FF000000"/>
        <rFont val="宋体"/>
        <charset val="134"/>
      </rPr>
      <t>获取配套资源</t>
    </r>
  </si>
  <si>
    <t>978-7-111-76049-8</t>
  </si>
  <si>
    <t>http://www.cmpedu.com/books/book/5608215.htm</t>
  </si>
  <si>
    <t>79220</t>
  </si>
  <si>
    <t>产品开发设计</t>
  </si>
  <si>
    <t>全国高等教育自学考试指导委员会 李健</t>
  </si>
  <si>
    <t>978-7-111-79220-8</t>
  </si>
  <si>
    <t>http://www.cmpedu.com/books/book/5609820.htm</t>
  </si>
  <si>
    <t>76179</t>
  </si>
  <si>
    <t>978-7-111-76179-2</t>
  </si>
  <si>
    <t>http://www.cmpedu.com/books/book/5608329.htm</t>
  </si>
  <si>
    <t>76379</t>
  </si>
  <si>
    <t>工业设计史论</t>
  </si>
  <si>
    <t>978-7-111-76379-6</t>
  </si>
  <si>
    <t>http://www.cmpedu.com/books/book/5608387.htm</t>
  </si>
  <si>
    <t>76580</t>
  </si>
  <si>
    <t>设计基础</t>
  </si>
  <si>
    <t>天工讲堂、数字资源</t>
  </si>
  <si>
    <t>978-7-111-76580-6</t>
  </si>
  <si>
    <t>http://www.cmpedu.com/books/book/5608491.htm</t>
  </si>
  <si>
    <t>全国高等教育自学考试指定教材&gt;食品大类</t>
  </si>
  <si>
    <t>76399</t>
  </si>
  <si>
    <t>食品标准与法规</t>
  </si>
  <si>
    <t>978-7-111-76399-4</t>
  </si>
  <si>
    <t>http://www.cmpedu.com/books/book/5608383.htm</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</si>
</sst>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
    <numFmt numFmtId="177" formatCode="0_ "/>
    <numFmt numFmtId="178" formatCode="0_);[Red]\(0\)"/>
    <numFmt numFmtId="179" formatCode="0.00_ "/>
  </numFmts>
  <fonts count="39">
    <font>
      <sz val="11"/>
      <color theme="1"/>
      <name val="宋体"/>
      <charset val="134"/>
      <scheme val="minor"/>
    </font>
    <font>
      <sz val="11"/>
      <color theme="1"/>
      <name val="宋体"/>
      <charset val="134"/>
    </font>
    <font>
      <sz val="11"/>
      <color indexed="8"/>
      <name val="宋体"/>
      <charset val="0"/>
    </font>
    <font>
      <sz val="11"/>
      <color indexed="8"/>
      <name val="宋体"/>
      <charset val="134"/>
    </font>
    <font>
      <sz val="12"/>
      <color theme="1"/>
      <name val="宋体"/>
      <charset val="134"/>
    </font>
    <font>
      <sz val="11"/>
      <name val="宋体"/>
      <charset val="134"/>
    </font>
    <font>
      <b/>
      <sz val="12"/>
      <color theme="1"/>
      <name val="宋体"/>
      <charset val="134"/>
    </font>
    <font>
      <sz val="11"/>
      <color rgb="FF000000"/>
      <name val="宋体"/>
      <charset val="134"/>
    </font>
    <font>
      <sz val="11"/>
      <color rgb="FF000000"/>
      <name val="宋体"/>
      <charset val="0"/>
    </font>
    <font>
      <b/>
      <sz val="11"/>
      <color rgb="FF000000"/>
      <name val="宋体"/>
      <charset val="134"/>
    </font>
    <font>
      <u/>
      <sz val="11"/>
      <color rgb="FF800080"/>
      <name val="宋体"/>
      <charset val="0"/>
    </font>
    <font>
      <u/>
      <sz val="11"/>
      <color rgb="FF0000FF"/>
      <name val="宋体"/>
      <charset val="0"/>
    </font>
    <font>
      <sz val="12"/>
      <color theme="1"/>
      <name val="微软雅黑"/>
      <charset val="134"/>
    </font>
    <font>
      <b/>
      <sz val="11"/>
      <color theme="1"/>
      <name val="宋体"/>
      <charset val="134"/>
    </font>
    <font>
      <sz val="11"/>
      <color rgb="FFFF0000"/>
      <name val="宋体"/>
      <charset val="0"/>
    </font>
    <font>
      <u/>
      <sz val="11"/>
      <color theme="10"/>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6100"/>
      <name val="宋体"/>
      <charset val="134"/>
      <scheme val="minor"/>
    </font>
    <font>
      <sz val="10"/>
      <color indexed="8"/>
      <name val="Arial"/>
      <charset val="134"/>
    </font>
    <font>
      <sz val="10"/>
      <name val="Arial"/>
      <charset val="134"/>
    </font>
    <font>
      <sz val="11"/>
      <color theme="1"/>
      <name val="Times New Roman"/>
      <charset val="134"/>
    </font>
    <font>
      <sz val="11"/>
      <color indexed="8"/>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xf numFmtId="0" fontId="16" fillId="0" borderId="0" applyNumberFormat="0" applyFill="0" applyBorder="0" applyAlignment="0" applyProtection="0">
      <alignment vertical="center"/>
    </xf>
    <xf numFmtId="0" fontId="0" fillId="2"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3" borderId="8" applyNumberFormat="0" applyAlignment="0" applyProtection="0">
      <alignment vertical="center"/>
    </xf>
    <xf numFmtId="0" fontId="24" fillId="4" borderId="9" applyNumberFormat="0" applyAlignment="0" applyProtection="0">
      <alignment vertical="center"/>
    </xf>
    <xf numFmtId="0" fontId="25" fillId="4" borderId="8" applyNumberFormat="0" applyAlignment="0" applyProtection="0">
      <alignment vertical="center"/>
    </xf>
    <xf numFmtId="0" fontId="26" fillId="5"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 fillId="0" borderId="0">
      <alignment vertical="center"/>
    </xf>
    <xf numFmtId="0" fontId="34" fillId="6" borderId="0" applyNumberFormat="0" applyBorder="0" applyAlignment="0" applyProtection="0">
      <alignment vertical="center"/>
    </xf>
    <xf numFmtId="0" fontId="0" fillId="0" borderId="0"/>
    <xf numFmtId="0" fontId="0" fillId="0" borderId="0"/>
    <xf numFmtId="0" fontId="35" fillId="0" borderId="0"/>
    <xf numFmtId="0" fontId="3" fillId="0" borderId="0">
      <alignment vertical="center"/>
    </xf>
    <xf numFmtId="0" fontId="3" fillId="0" borderId="0">
      <alignment vertical="center"/>
    </xf>
    <xf numFmtId="0" fontId="36" fillId="0" borderId="0">
      <alignment vertical="center"/>
    </xf>
  </cellStyleXfs>
  <cellXfs count="96">
    <xf numFmtId="0" fontId="0" fillId="0" borderId="0" xfId="0"/>
    <xf numFmtId="0" fontId="1" fillId="0" borderId="0" xfId="0" applyFont="1" applyFill="1" applyAlignment="1">
      <alignment horizontal="left" vertical="center" wrapText="1"/>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2" fillId="0" borderId="0" xfId="0" applyFont="1" applyFill="1" applyBorder="1" applyAlignment="1">
      <alignment horizontal="left"/>
    </xf>
    <xf numFmtId="0" fontId="3" fillId="0" borderId="0" xfId="0" applyFont="1" applyFill="1" applyBorder="1" applyAlignment="1">
      <alignment horizontal="left" vertical="center"/>
    </xf>
    <xf numFmtId="0" fontId="1" fillId="0" borderId="0" xfId="0" applyFont="1" applyAlignment="1">
      <alignment horizontal="left"/>
    </xf>
    <xf numFmtId="0" fontId="4" fillId="0" borderId="0" xfId="0" applyFont="1" applyAlignment="1">
      <alignment horizontal="left"/>
    </xf>
    <xf numFmtId="49" fontId="1" fillId="0" borderId="0" xfId="0" applyNumberFormat="1" applyFont="1" applyAlignment="1">
      <alignment horizontal="left"/>
    </xf>
    <xf numFmtId="176" fontId="1" fillId="0" borderId="0" xfId="0" applyNumberFormat="1" applyFont="1" applyAlignment="1">
      <alignment horizontal="left"/>
    </xf>
    <xf numFmtId="49" fontId="5" fillId="0" borderId="0" xfId="51" applyNumberFormat="1" applyFont="1" applyFill="1" applyBorder="1" applyAlignment="1">
      <alignment horizontal="left" vertical="center" wrapText="1"/>
    </xf>
    <xf numFmtId="0" fontId="4"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49" fontId="1" fillId="0" borderId="0" xfId="0" applyNumberFormat="1" applyFont="1" applyFill="1" applyAlignment="1">
      <alignment horizontal="left" vertical="center" wrapText="1"/>
    </xf>
    <xf numFmtId="176" fontId="1" fillId="0" borderId="0" xfId="0" applyNumberFormat="1" applyFont="1" applyFill="1" applyAlignment="1">
      <alignment horizontal="left" vertical="center" wrapText="1"/>
    </xf>
    <xf numFmtId="49" fontId="1" fillId="0" borderId="0" xfId="0" applyNumberFormat="1" applyFont="1" applyFill="1" applyBorder="1" applyAlignment="1">
      <alignment horizontal="left" vertical="center" wrapText="1"/>
    </xf>
    <xf numFmtId="0" fontId="1" fillId="0" borderId="0" xfId="0" applyFont="1" applyFill="1" applyAlignment="1">
      <alignment horizontal="left" vertical="center"/>
    </xf>
    <xf numFmtId="49" fontId="5" fillId="0" borderId="0" xfId="51" applyNumberFormat="1" applyFont="1" applyFill="1" applyBorder="1" applyAlignment="1">
      <alignment horizontal="left" vertical="center"/>
    </xf>
    <xf numFmtId="0" fontId="6" fillId="0" borderId="0" xfId="0" applyFont="1" applyFill="1" applyBorder="1" applyAlignment="1">
      <alignment horizontal="left" vertical="center"/>
    </xf>
    <xf numFmtId="176" fontId="1" fillId="0" borderId="0" xfId="0" applyNumberFormat="1" applyFont="1" applyFill="1" applyBorder="1" applyAlignment="1">
      <alignment horizontal="left" vertical="center"/>
    </xf>
    <xf numFmtId="0" fontId="7" fillId="0" borderId="0" xfId="0" applyFont="1" applyFill="1" applyBorder="1" applyAlignment="1">
      <alignment horizontal="left" vertical="center"/>
    </xf>
    <xf numFmtId="49" fontId="2" fillId="0" borderId="0" xfId="0" applyNumberFormat="1" applyFont="1" applyFill="1" applyBorder="1" applyAlignment="1">
      <alignment horizontal="left" vertical="center"/>
    </xf>
    <xf numFmtId="49" fontId="2" fillId="0" borderId="0" xfId="0" applyNumberFormat="1" applyFont="1" applyFill="1" applyBorder="1" applyAlignment="1">
      <alignment horizontal="left"/>
    </xf>
    <xf numFmtId="49" fontId="7" fillId="0" borderId="0" xfId="0" applyNumberFormat="1" applyFont="1" applyFill="1" applyBorder="1" applyAlignment="1">
      <alignment horizontal="left" vertical="center"/>
    </xf>
    <xf numFmtId="0" fontId="8" fillId="0" borderId="0" xfId="0" applyFont="1" applyFill="1" applyBorder="1" applyAlignment="1">
      <alignment horizontal="left"/>
    </xf>
    <xf numFmtId="0" fontId="7" fillId="0" borderId="0" xfId="0" applyFont="1" applyFill="1" applyBorder="1" applyAlignment="1">
      <alignment horizontal="left"/>
    </xf>
    <xf numFmtId="0" fontId="1" fillId="0" borderId="0" xfId="0" applyFont="1" applyBorder="1" applyAlignment="1">
      <alignment horizontal="left" vertical="center"/>
    </xf>
    <xf numFmtId="0" fontId="2" fillId="0" borderId="0" xfId="0" applyFont="1" applyFill="1" applyAlignment="1">
      <alignment horizontal="left"/>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vertical="center" wrapText="1"/>
    </xf>
    <xf numFmtId="0" fontId="0" fillId="0" borderId="0" xfId="0" applyFill="1" applyAlignment="1">
      <alignment vertical="center"/>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wrapText="1"/>
    </xf>
    <xf numFmtId="0" fontId="10" fillId="0" borderId="1" xfId="6" applyFont="1" applyBorder="1" applyAlignment="1">
      <alignment horizontal="center" vertical="center" wrapText="1"/>
    </xf>
    <xf numFmtId="178"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6" applyFont="1" applyBorder="1" applyAlignment="1">
      <alignment horizontal="center" vertical="center" wrapText="1"/>
    </xf>
    <xf numFmtId="0" fontId="11" fillId="0" borderId="1" xfId="6"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2" fillId="0" borderId="1" xfId="0" applyFont="1" applyFill="1" applyBorder="1" applyAlignment="1">
      <alignment vertical="center" wrapText="1"/>
    </xf>
    <xf numFmtId="0" fontId="1" fillId="0" borderId="1" xfId="0" applyNumberFormat="1" applyFont="1" applyFill="1" applyBorder="1" applyAlignment="1">
      <alignment horizontal="center" vertical="center" wrapText="1"/>
    </xf>
    <xf numFmtId="0" fontId="10" fillId="0" borderId="1" xfId="6" applyFont="1" applyFill="1" applyBorder="1" applyAlignment="1">
      <alignment horizontal="center" vertical="center" wrapText="1"/>
    </xf>
    <xf numFmtId="179" fontId="11" fillId="0" borderId="1" xfId="6"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0" xfId="0" applyFont="1" applyFill="1" applyAlignment="1">
      <alignment horizontal="left" vertical="center"/>
    </xf>
    <xf numFmtId="176" fontId="2" fillId="0" borderId="0" xfId="0" applyNumberFormat="1" applyFont="1" applyFill="1" applyBorder="1" applyAlignment="1">
      <alignment horizontal="left" vertical="center"/>
    </xf>
    <xf numFmtId="0" fontId="13" fillId="0" borderId="0" xfId="0" applyFont="1" applyFill="1" applyBorder="1" applyAlignment="1">
      <alignment horizontal="left" vertical="center" wrapText="1"/>
    </xf>
    <xf numFmtId="176" fontId="1" fillId="0" borderId="0" xfId="0" applyNumberFormat="1" applyFont="1" applyFill="1" applyBorder="1" applyAlignment="1">
      <alignment horizontal="left" vertical="center" wrapText="1"/>
    </xf>
    <xf numFmtId="0" fontId="5" fillId="0" borderId="0" xfId="0" applyFont="1" applyFill="1" applyBorder="1" applyAlignment="1">
      <alignment horizontal="left" vertical="center"/>
    </xf>
    <xf numFmtId="49" fontId="1" fillId="0" borderId="0" xfId="0" applyNumberFormat="1" applyFont="1" applyFill="1" applyBorder="1" applyAlignment="1">
      <alignment horizontal="left" vertical="center"/>
    </xf>
    <xf numFmtId="0" fontId="8" fillId="0" borderId="0" xfId="0" applyFont="1" applyFill="1" applyBorder="1" applyAlignment="1">
      <alignment horizontal="left" vertical="center"/>
    </xf>
    <xf numFmtId="0" fontId="3" fillId="0" borderId="0" xfId="0" applyFont="1" applyFill="1" applyAlignment="1">
      <alignment horizontal="left" vertical="center"/>
    </xf>
    <xf numFmtId="49" fontId="2" fillId="0" borderId="0" xfId="0" applyNumberFormat="1" applyFont="1" applyFill="1" applyAlignment="1">
      <alignment horizontal="left" vertical="center"/>
    </xf>
    <xf numFmtId="0" fontId="8" fillId="0" borderId="0" xfId="0" applyFont="1" applyFill="1" applyAlignment="1">
      <alignment horizontal="left" vertical="center"/>
    </xf>
    <xf numFmtId="176" fontId="2" fillId="0" borderId="0" xfId="0" applyNumberFormat="1" applyFont="1" applyFill="1" applyAlignment="1">
      <alignment horizontal="left" vertical="center"/>
    </xf>
    <xf numFmtId="49" fontId="3" fillId="0" borderId="0" xfId="0" applyNumberFormat="1" applyFont="1" applyFill="1" applyBorder="1" applyAlignment="1">
      <alignment horizontal="left" vertical="center"/>
    </xf>
    <xf numFmtId="0" fontId="2" fillId="0" borderId="0" xfId="0" applyNumberFormat="1" applyFont="1" applyFill="1" applyBorder="1" applyAlignment="1">
      <alignment horizontal="left" vertical="center"/>
    </xf>
    <xf numFmtId="0" fontId="2" fillId="0" borderId="0" xfId="0" applyFont="1" applyFill="1" applyBorder="1" applyAlignment="1">
      <alignment horizontal="left" vertical="center" wrapText="1"/>
    </xf>
    <xf numFmtId="0" fontId="1" fillId="0" borderId="0" xfId="0" applyFont="1" applyAlignment="1">
      <alignment horizontal="left" vertical="center"/>
    </xf>
    <xf numFmtId="0" fontId="5" fillId="0" borderId="0" xfId="0" applyFont="1" applyFill="1" applyAlignment="1">
      <alignment horizontal="left" vertical="center"/>
    </xf>
    <xf numFmtId="0" fontId="14" fillId="0" borderId="0" xfId="0" applyFont="1" applyFill="1" applyBorder="1" applyAlignment="1">
      <alignment horizontal="left"/>
    </xf>
    <xf numFmtId="0" fontId="13" fillId="0" borderId="0" xfId="0" applyFont="1" applyFill="1" applyBorder="1" applyAlignment="1">
      <alignment horizontal="left" vertical="center"/>
    </xf>
    <xf numFmtId="176" fontId="1" fillId="0" borderId="0" xfId="0" applyNumberFormat="1" applyFont="1" applyAlignment="1">
      <alignment horizontal="left" vertical="center"/>
    </xf>
    <xf numFmtId="0" fontId="5" fillId="0" borderId="0" xfId="0" applyFont="1" applyFill="1" applyBorder="1" applyAlignment="1">
      <alignment horizontal="left" vertical="center" wrapText="1"/>
    </xf>
    <xf numFmtId="49" fontId="2" fillId="0" borderId="0" xfId="0" applyNumberFormat="1" applyFont="1" applyFill="1" applyAlignment="1">
      <alignment horizontal="left"/>
    </xf>
    <xf numFmtId="176" fontId="2" fillId="0" borderId="0" xfId="0" applyNumberFormat="1" applyFont="1" applyFill="1" applyBorder="1" applyAlignment="1">
      <alignment horizontal="left"/>
    </xf>
    <xf numFmtId="49" fontId="1" fillId="0" borderId="0" xfId="0" applyNumberFormat="1" applyFont="1" applyFill="1" applyAlignment="1">
      <alignment horizontal="left" vertical="center"/>
    </xf>
    <xf numFmtId="0" fontId="7" fillId="0" borderId="0" xfId="0" applyFont="1" applyFill="1" applyAlignment="1">
      <alignment horizontal="left" vertical="center"/>
    </xf>
    <xf numFmtId="0" fontId="8" fillId="0" borderId="0" xfId="0" applyFont="1" applyFill="1" applyAlignment="1">
      <alignment horizontal="left"/>
    </xf>
    <xf numFmtId="49" fontId="7" fillId="0" borderId="0" xfId="0" applyNumberFormat="1" applyFont="1" applyFill="1" applyAlignment="1">
      <alignment horizontal="left" vertical="center"/>
    </xf>
    <xf numFmtId="176" fontId="7" fillId="0" borderId="0" xfId="0" applyNumberFormat="1" applyFont="1" applyFill="1" applyBorder="1" applyAlignment="1">
      <alignment horizontal="left" vertical="center"/>
    </xf>
    <xf numFmtId="176" fontId="7" fillId="0" borderId="0" xfId="0" applyNumberFormat="1" applyFont="1" applyFill="1" applyAlignment="1">
      <alignment horizontal="left" vertical="center"/>
    </xf>
    <xf numFmtId="0" fontId="5" fillId="0" borderId="0" xfId="53" applyFont="1" applyFill="1" applyBorder="1" applyAlignment="1">
      <alignment horizontal="left" vertical="center"/>
    </xf>
    <xf numFmtId="0" fontId="5" fillId="0" borderId="0" xfId="53" applyFont="1" applyFill="1" applyAlignment="1">
      <alignment horizontal="left" vertical="center"/>
    </xf>
    <xf numFmtId="49" fontId="5" fillId="0" borderId="0" xfId="51" applyNumberFormat="1" applyFont="1" applyFill="1" applyAlignment="1">
      <alignment horizontal="left" vertical="center"/>
    </xf>
    <xf numFmtId="49" fontId="3" fillId="0" borderId="0" xfId="0" applyNumberFormat="1" applyFont="1" applyFill="1" applyAlignment="1">
      <alignment horizontal="left" vertical="center"/>
    </xf>
    <xf numFmtId="176" fontId="1" fillId="0" borderId="0" xfId="0" applyNumberFormat="1" applyFont="1" applyFill="1" applyAlignment="1">
      <alignment horizontal="left" vertical="center"/>
    </xf>
    <xf numFmtId="0" fontId="1" fillId="0" borderId="0" xfId="53" applyFont="1" applyFill="1" applyBorder="1" applyAlignment="1">
      <alignment horizontal="left" vertical="center"/>
    </xf>
    <xf numFmtId="0" fontId="1" fillId="0" borderId="0" xfId="53" applyFont="1" applyFill="1" applyAlignment="1">
      <alignment horizontal="left" vertical="center"/>
    </xf>
    <xf numFmtId="49" fontId="1" fillId="0" borderId="0" xfId="51" applyNumberFormat="1" applyFont="1" applyFill="1" applyBorder="1" applyAlignment="1">
      <alignment horizontal="left" vertical="center"/>
    </xf>
    <xf numFmtId="49" fontId="1" fillId="0" borderId="0" xfId="51" applyNumberFormat="1" applyFont="1" applyFill="1" applyAlignment="1">
      <alignment horizontal="left" vertical="center"/>
    </xf>
    <xf numFmtId="0" fontId="5" fillId="0" borderId="0" xfId="0" applyNumberFormat="1" applyFont="1" applyFill="1" applyBorder="1" applyAlignment="1">
      <alignment horizontal="left" vertical="center"/>
    </xf>
    <xf numFmtId="0" fontId="5" fillId="0" borderId="0" xfId="0" applyNumberFormat="1" applyFont="1" applyFill="1" applyAlignment="1">
      <alignment horizontal="left" vertical="center"/>
    </xf>
    <xf numFmtId="0" fontId="5" fillId="0" borderId="0" xfId="53" applyNumberFormat="1" applyFont="1" applyFill="1" applyBorder="1" applyAlignment="1">
      <alignment horizontal="left" vertical="center"/>
    </xf>
    <xf numFmtId="0" fontId="5" fillId="0" borderId="0" xfId="53" applyNumberFormat="1" applyFont="1" applyFill="1" applyAlignment="1">
      <alignment horizontal="left"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xfId="49"/>
    <cellStyle name="好 2" xfId="50"/>
    <cellStyle name="常规 2" xfId="51"/>
    <cellStyle name="常规 3" xfId="52"/>
    <cellStyle name="常规 4" xfId="53"/>
    <cellStyle name="常规 5" xfId="54"/>
    <cellStyle name="常规 7" xfId="55"/>
    <cellStyle name="常规_Sheet1" xfId="56"/>
  </cellStyles>
  <dxfs count="2">
    <dxf>
      <fill>
        <patternFill patternType="solid">
          <bgColor rgb="FFFF9900"/>
        </patternFill>
      </fill>
    </dxf>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99" Type="http://schemas.openxmlformats.org/officeDocument/2006/relationships/image" Target="media/image103.jpeg"/><Relationship Id="rId98" Type="http://schemas.openxmlformats.org/officeDocument/2006/relationships/image" Target="media/image102.jpeg"/><Relationship Id="rId97" Type="http://schemas.openxmlformats.org/officeDocument/2006/relationships/image" Target="media/image101.jpeg"/><Relationship Id="rId96" Type="http://schemas.openxmlformats.org/officeDocument/2006/relationships/image" Target="media/image100.jpeg"/><Relationship Id="rId95" Type="http://schemas.openxmlformats.org/officeDocument/2006/relationships/image" Target="media/image99.jpeg"/><Relationship Id="rId94" Type="http://schemas.openxmlformats.org/officeDocument/2006/relationships/image" Target="media/image98.jpeg"/><Relationship Id="rId93" Type="http://schemas.openxmlformats.org/officeDocument/2006/relationships/image" Target="media/image97.jpeg"/><Relationship Id="rId92" Type="http://schemas.openxmlformats.org/officeDocument/2006/relationships/image" Target="media/image96.jpeg"/><Relationship Id="rId91" Type="http://schemas.openxmlformats.org/officeDocument/2006/relationships/image" Target="media/image95.jpeg"/><Relationship Id="rId90" Type="http://schemas.openxmlformats.org/officeDocument/2006/relationships/image" Target="media/image94.jpeg"/><Relationship Id="rId9" Type="http://schemas.openxmlformats.org/officeDocument/2006/relationships/image" Target="media/image13.jpeg"/><Relationship Id="rId89" Type="http://schemas.openxmlformats.org/officeDocument/2006/relationships/image" Target="media/image93.jpeg"/><Relationship Id="rId88" Type="http://schemas.openxmlformats.org/officeDocument/2006/relationships/image" Target="media/image92.jpeg"/><Relationship Id="rId87" Type="http://schemas.openxmlformats.org/officeDocument/2006/relationships/image" Target="media/image91.png"/><Relationship Id="rId86" Type="http://schemas.openxmlformats.org/officeDocument/2006/relationships/image" Target="media/image90.jpeg"/><Relationship Id="rId85" Type="http://schemas.openxmlformats.org/officeDocument/2006/relationships/image" Target="media/image89.jpeg"/><Relationship Id="rId84" Type="http://schemas.openxmlformats.org/officeDocument/2006/relationships/image" Target="media/image88.jpeg"/><Relationship Id="rId83" Type="http://schemas.openxmlformats.org/officeDocument/2006/relationships/image" Target="media/image87.jpeg"/><Relationship Id="rId82" Type="http://schemas.openxmlformats.org/officeDocument/2006/relationships/image" Target="media/image86.jpeg"/><Relationship Id="rId81" Type="http://schemas.openxmlformats.org/officeDocument/2006/relationships/image" Target="media/image85.jpeg"/><Relationship Id="rId80" Type="http://schemas.openxmlformats.org/officeDocument/2006/relationships/image" Target="media/image84.jpeg"/><Relationship Id="rId8" Type="http://schemas.openxmlformats.org/officeDocument/2006/relationships/image" Target="media/image12.jpeg"/><Relationship Id="rId79" Type="http://schemas.openxmlformats.org/officeDocument/2006/relationships/image" Target="media/image83.jpeg"/><Relationship Id="rId78" Type="http://schemas.openxmlformats.org/officeDocument/2006/relationships/image" Target="media/image82.jpeg"/><Relationship Id="rId77" Type="http://schemas.openxmlformats.org/officeDocument/2006/relationships/image" Target="media/image81.jpeg"/><Relationship Id="rId76" Type="http://schemas.openxmlformats.org/officeDocument/2006/relationships/image" Target="media/image80.jpeg"/><Relationship Id="rId75" Type="http://schemas.openxmlformats.org/officeDocument/2006/relationships/image" Target="media/image79.jpeg"/><Relationship Id="rId74" Type="http://schemas.openxmlformats.org/officeDocument/2006/relationships/image" Target="media/image78.jpeg"/><Relationship Id="rId73" Type="http://schemas.openxmlformats.org/officeDocument/2006/relationships/image" Target="media/image77.jpeg"/><Relationship Id="rId72" Type="http://schemas.openxmlformats.org/officeDocument/2006/relationships/image" Target="media/image76.jpeg"/><Relationship Id="rId71" Type="http://schemas.openxmlformats.org/officeDocument/2006/relationships/image" Target="media/image75.jpeg"/><Relationship Id="rId70" Type="http://schemas.openxmlformats.org/officeDocument/2006/relationships/image" Target="media/image74.jpeg"/><Relationship Id="rId7" Type="http://schemas.openxmlformats.org/officeDocument/2006/relationships/image" Target="media/image11.jpeg"/><Relationship Id="rId69" Type="http://schemas.openxmlformats.org/officeDocument/2006/relationships/image" Target="media/image73.jpeg"/><Relationship Id="rId68" Type="http://schemas.openxmlformats.org/officeDocument/2006/relationships/image" Target="media/image72.jpeg"/><Relationship Id="rId67" Type="http://schemas.openxmlformats.org/officeDocument/2006/relationships/image" Target="media/image71.jpeg"/><Relationship Id="rId66" Type="http://schemas.openxmlformats.org/officeDocument/2006/relationships/image" Target="media/image70.jpeg"/><Relationship Id="rId65" Type="http://schemas.openxmlformats.org/officeDocument/2006/relationships/image" Target="media/image69.jpeg"/><Relationship Id="rId64" Type="http://schemas.openxmlformats.org/officeDocument/2006/relationships/image" Target="media/image68.jpeg"/><Relationship Id="rId63" Type="http://schemas.openxmlformats.org/officeDocument/2006/relationships/image" Target="media/image67.jpeg"/><Relationship Id="rId62" Type="http://schemas.openxmlformats.org/officeDocument/2006/relationships/image" Target="media/image66.jpeg"/><Relationship Id="rId61" Type="http://schemas.openxmlformats.org/officeDocument/2006/relationships/image" Target="media/image65.jpeg"/><Relationship Id="rId60" Type="http://schemas.openxmlformats.org/officeDocument/2006/relationships/image" Target="media/image64.jpeg"/><Relationship Id="rId6" Type="http://schemas.openxmlformats.org/officeDocument/2006/relationships/image" Target="media/image10.jpeg"/><Relationship Id="rId59" Type="http://schemas.openxmlformats.org/officeDocument/2006/relationships/image" Target="media/image63.jpeg"/><Relationship Id="rId58" Type="http://schemas.openxmlformats.org/officeDocument/2006/relationships/image" Target="media/image62.jpeg"/><Relationship Id="rId57" Type="http://schemas.openxmlformats.org/officeDocument/2006/relationships/image" Target="media/image61.jpeg"/><Relationship Id="rId56" Type="http://schemas.openxmlformats.org/officeDocument/2006/relationships/image" Target="media/image60.jpeg"/><Relationship Id="rId55" Type="http://schemas.openxmlformats.org/officeDocument/2006/relationships/image" Target="media/image59.jpeg"/><Relationship Id="rId54" Type="http://schemas.openxmlformats.org/officeDocument/2006/relationships/image" Target="media/image58.jpeg"/><Relationship Id="rId53" Type="http://schemas.openxmlformats.org/officeDocument/2006/relationships/image" Target="media/image57.jpeg"/><Relationship Id="rId52" Type="http://schemas.openxmlformats.org/officeDocument/2006/relationships/image" Target="media/image56.jpeg"/><Relationship Id="rId51" Type="http://schemas.openxmlformats.org/officeDocument/2006/relationships/image" Target="media/image55.jpeg"/><Relationship Id="rId50" Type="http://schemas.openxmlformats.org/officeDocument/2006/relationships/image" Target="media/image54.jpeg"/><Relationship Id="rId5" Type="http://schemas.openxmlformats.org/officeDocument/2006/relationships/image" Target="media/image9.jpeg"/><Relationship Id="rId49" Type="http://schemas.openxmlformats.org/officeDocument/2006/relationships/image" Target="media/image53.jpeg"/><Relationship Id="rId48" Type="http://schemas.openxmlformats.org/officeDocument/2006/relationships/image" Target="media/image52.jpeg"/><Relationship Id="rId47" Type="http://schemas.openxmlformats.org/officeDocument/2006/relationships/image" Target="media/image51.jpeg"/><Relationship Id="rId46" Type="http://schemas.openxmlformats.org/officeDocument/2006/relationships/image" Target="media/image50.jpeg"/><Relationship Id="rId45" Type="http://schemas.openxmlformats.org/officeDocument/2006/relationships/image" Target="media/image49.jpeg"/><Relationship Id="rId44" Type="http://schemas.openxmlformats.org/officeDocument/2006/relationships/image" Target="media/image48.jpeg"/><Relationship Id="rId43" Type="http://schemas.openxmlformats.org/officeDocument/2006/relationships/image" Target="media/image47.jpeg"/><Relationship Id="rId42" Type="http://schemas.openxmlformats.org/officeDocument/2006/relationships/image" Target="media/image46.jpeg"/><Relationship Id="rId41" Type="http://schemas.openxmlformats.org/officeDocument/2006/relationships/image" Target="media/image45.jpeg"/><Relationship Id="rId40" Type="http://schemas.openxmlformats.org/officeDocument/2006/relationships/image" Target="media/image44.jpeg"/><Relationship Id="rId4" Type="http://schemas.openxmlformats.org/officeDocument/2006/relationships/image" Target="media/image8.jpeg"/><Relationship Id="rId39" Type="http://schemas.openxmlformats.org/officeDocument/2006/relationships/image" Target="media/image43.jpeg"/><Relationship Id="rId38" Type="http://schemas.openxmlformats.org/officeDocument/2006/relationships/image" Target="media/image42.jpeg"/><Relationship Id="rId37" Type="http://schemas.openxmlformats.org/officeDocument/2006/relationships/image" Target="media/image41.jpeg"/><Relationship Id="rId36" Type="http://schemas.openxmlformats.org/officeDocument/2006/relationships/image" Target="media/image40.jpeg"/><Relationship Id="rId35" Type="http://schemas.openxmlformats.org/officeDocument/2006/relationships/image" Target="media/image39.jpeg"/><Relationship Id="rId34" Type="http://schemas.openxmlformats.org/officeDocument/2006/relationships/image" Target="media/image38.jpeg"/><Relationship Id="rId33" Type="http://schemas.openxmlformats.org/officeDocument/2006/relationships/image" Target="media/image37.jpeg"/><Relationship Id="rId32" Type="http://schemas.openxmlformats.org/officeDocument/2006/relationships/image" Target="media/image36.jpeg"/><Relationship Id="rId31" Type="http://schemas.openxmlformats.org/officeDocument/2006/relationships/image" Target="media/image35.jpeg"/><Relationship Id="rId30" Type="http://schemas.openxmlformats.org/officeDocument/2006/relationships/image" Target="media/image34.jpeg"/><Relationship Id="rId3" Type="http://schemas.openxmlformats.org/officeDocument/2006/relationships/image" Target="media/image7.jpeg"/><Relationship Id="rId29" Type="http://schemas.openxmlformats.org/officeDocument/2006/relationships/image" Target="media/image33.jpeg"/><Relationship Id="rId28" Type="http://schemas.openxmlformats.org/officeDocument/2006/relationships/image" Target="media/image32.jpeg"/><Relationship Id="rId27" Type="http://schemas.openxmlformats.org/officeDocument/2006/relationships/image" Target="media/image31.jpeg"/><Relationship Id="rId26" Type="http://schemas.openxmlformats.org/officeDocument/2006/relationships/image" Target="media/image30.jpeg"/><Relationship Id="rId25" Type="http://schemas.openxmlformats.org/officeDocument/2006/relationships/image" Target="media/image29.jpeg"/><Relationship Id="rId24" Type="http://schemas.openxmlformats.org/officeDocument/2006/relationships/image" Target="media/image28.jpeg"/><Relationship Id="rId236" Type="http://schemas.openxmlformats.org/officeDocument/2006/relationships/image" Target="media/image239.jpeg"/><Relationship Id="rId235" Type="http://schemas.openxmlformats.org/officeDocument/2006/relationships/image" Target="media/image238.jpeg"/><Relationship Id="rId234" Type="http://schemas.openxmlformats.org/officeDocument/2006/relationships/image" Target="media/image237.jpeg"/><Relationship Id="rId233" Type="http://schemas.openxmlformats.org/officeDocument/2006/relationships/image" Target="media/image236.jpeg"/><Relationship Id="rId232" Type="http://schemas.openxmlformats.org/officeDocument/2006/relationships/image" Target="media/image235.jpeg"/><Relationship Id="rId231" Type="http://schemas.openxmlformats.org/officeDocument/2006/relationships/image" Target="media/image234.jpeg"/><Relationship Id="rId230" Type="http://schemas.openxmlformats.org/officeDocument/2006/relationships/image" Target="media/image233.jpeg"/><Relationship Id="rId23" Type="http://schemas.openxmlformats.org/officeDocument/2006/relationships/image" Target="media/image27.jpeg"/><Relationship Id="rId229" Type="http://schemas.openxmlformats.org/officeDocument/2006/relationships/image" Target="media/image232.jpeg"/><Relationship Id="rId228" Type="http://schemas.openxmlformats.org/officeDocument/2006/relationships/image" Target="media/image231.jpeg"/><Relationship Id="rId227" Type="http://schemas.openxmlformats.org/officeDocument/2006/relationships/image" Target="media/image230.jpeg"/><Relationship Id="rId226" Type="http://schemas.openxmlformats.org/officeDocument/2006/relationships/image" Target="media/image229.jpeg"/><Relationship Id="rId225" Type="http://schemas.openxmlformats.org/officeDocument/2006/relationships/image" Target="media/image228.jpeg"/><Relationship Id="rId224" Type="http://schemas.openxmlformats.org/officeDocument/2006/relationships/image" Target="media/image227.jpeg"/><Relationship Id="rId223" Type="http://schemas.openxmlformats.org/officeDocument/2006/relationships/image" Target="media/image226.jpeg"/><Relationship Id="rId222" Type="http://schemas.openxmlformats.org/officeDocument/2006/relationships/image" Target="media/image225.jpeg"/><Relationship Id="rId221" Type="http://schemas.openxmlformats.org/officeDocument/2006/relationships/image" Target="media/image224.jpeg"/><Relationship Id="rId220" Type="http://schemas.openxmlformats.org/officeDocument/2006/relationships/image" Target="media/image223.jpeg"/><Relationship Id="rId22" Type="http://schemas.openxmlformats.org/officeDocument/2006/relationships/image" Target="media/image26.jpeg"/><Relationship Id="rId219" Type="http://schemas.openxmlformats.org/officeDocument/2006/relationships/image" Target="media/image222.jpeg"/><Relationship Id="rId218" Type="http://schemas.openxmlformats.org/officeDocument/2006/relationships/image" Target="media/image221.jpeg"/><Relationship Id="rId217" Type="http://schemas.openxmlformats.org/officeDocument/2006/relationships/image" Target="media/image220.jpeg"/><Relationship Id="rId216" Type="http://schemas.openxmlformats.org/officeDocument/2006/relationships/image" Target="media/image219.jpeg"/><Relationship Id="rId215" Type="http://schemas.openxmlformats.org/officeDocument/2006/relationships/image" Target="media/image218.jpeg"/><Relationship Id="rId214" Type="http://schemas.openxmlformats.org/officeDocument/2006/relationships/image" Target="media/image217.jpeg"/><Relationship Id="rId213" Type="http://schemas.openxmlformats.org/officeDocument/2006/relationships/image" Target="media/image216.jpeg"/><Relationship Id="rId212" Type="http://schemas.openxmlformats.org/officeDocument/2006/relationships/image" Target="media/image215.jpeg"/><Relationship Id="rId211" Type="http://schemas.openxmlformats.org/officeDocument/2006/relationships/image" Target="media/image214.jpeg"/><Relationship Id="rId210" Type="http://schemas.openxmlformats.org/officeDocument/2006/relationships/image" Target="media/image213.jpeg"/><Relationship Id="rId21" Type="http://schemas.openxmlformats.org/officeDocument/2006/relationships/image" Target="media/image25.jpeg"/><Relationship Id="rId209" Type="http://schemas.openxmlformats.org/officeDocument/2006/relationships/image" Target="media/image212.jpeg"/><Relationship Id="rId208" Type="http://schemas.openxmlformats.org/officeDocument/2006/relationships/image" Target="media/image211.jpeg"/><Relationship Id="rId207" Type="http://schemas.openxmlformats.org/officeDocument/2006/relationships/image" Target="media/image210.jpeg"/><Relationship Id="rId206" Type="http://schemas.openxmlformats.org/officeDocument/2006/relationships/image" Target="media/image209.jpeg"/><Relationship Id="rId205" Type="http://schemas.openxmlformats.org/officeDocument/2006/relationships/image" Target="media/image208.jpeg"/><Relationship Id="rId204" Type="http://schemas.openxmlformats.org/officeDocument/2006/relationships/image" Target="media/image207.jpeg"/><Relationship Id="rId203" Type="http://schemas.openxmlformats.org/officeDocument/2006/relationships/image" Target="media/image206.jpeg"/><Relationship Id="rId202" Type="http://schemas.openxmlformats.org/officeDocument/2006/relationships/image" Target="media/image205.jpeg"/><Relationship Id="rId201" Type="http://schemas.openxmlformats.org/officeDocument/2006/relationships/image" Target="media/image204.jpeg"/><Relationship Id="rId200" Type="http://schemas.openxmlformats.org/officeDocument/2006/relationships/image" Target="media/image203.jpeg"/><Relationship Id="rId20" Type="http://schemas.openxmlformats.org/officeDocument/2006/relationships/image" Target="media/image24.jpeg"/><Relationship Id="rId2" Type="http://schemas.openxmlformats.org/officeDocument/2006/relationships/image" Target="media/image6.jpeg"/><Relationship Id="rId199" Type="http://schemas.openxmlformats.org/officeDocument/2006/relationships/image" Target="media/image202.jpeg"/><Relationship Id="rId198" Type="http://schemas.openxmlformats.org/officeDocument/2006/relationships/image" Target="media/image201.jpeg"/><Relationship Id="rId197" Type="http://schemas.openxmlformats.org/officeDocument/2006/relationships/image" Target="media/image200.jpeg"/><Relationship Id="rId196" Type="http://schemas.openxmlformats.org/officeDocument/2006/relationships/image" Target="media/image199.jpeg"/><Relationship Id="rId195" Type="http://schemas.openxmlformats.org/officeDocument/2006/relationships/image" Target="media/image198.jpeg"/><Relationship Id="rId194" Type="http://schemas.openxmlformats.org/officeDocument/2006/relationships/image" Target="NULL" TargetMode="External"/><Relationship Id="rId193" Type="http://schemas.openxmlformats.org/officeDocument/2006/relationships/image" Target="media/image197.jpeg"/><Relationship Id="rId192" Type="http://schemas.openxmlformats.org/officeDocument/2006/relationships/image" Target="media/image196.jpeg"/><Relationship Id="rId191" Type="http://schemas.openxmlformats.org/officeDocument/2006/relationships/image" Target="media/image195.jpeg"/><Relationship Id="rId190" Type="http://schemas.openxmlformats.org/officeDocument/2006/relationships/image" Target="media/image194.jpeg"/><Relationship Id="rId19" Type="http://schemas.openxmlformats.org/officeDocument/2006/relationships/image" Target="media/image23.jpeg"/><Relationship Id="rId189" Type="http://schemas.openxmlformats.org/officeDocument/2006/relationships/image" Target="media/image193.jpeg"/><Relationship Id="rId188" Type="http://schemas.openxmlformats.org/officeDocument/2006/relationships/image" Target="media/image192.jpeg"/><Relationship Id="rId187" Type="http://schemas.openxmlformats.org/officeDocument/2006/relationships/image" Target="media/image191.jpeg"/><Relationship Id="rId186" Type="http://schemas.openxmlformats.org/officeDocument/2006/relationships/image" Target="media/image190.jpeg"/><Relationship Id="rId185" Type="http://schemas.openxmlformats.org/officeDocument/2006/relationships/image" Target="media/image189.jpeg"/><Relationship Id="rId184" Type="http://schemas.openxmlformats.org/officeDocument/2006/relationships/image" Target="media/image188.jpeg"/><Relationship Id="rId183" Type="http://schemas.openxmlformats.org/officeDocument/2006/relationships/image" Target="media/image187.jpeg"/><Relationship Id="rId182" Type="http://schemas.openxmlformats.org/officeDocument/2006/relationships/image" Target="media/image186.jpeg"/><Relationship Id="rId181" Type="http://schemas.openxmlformats.org/officeDocument/2006/relationships/image" Target="media/image185.jpeg"/><Relationship Id="rId180" Type="http://schemas.openxmlformats.org/officeDocument/2006/relationships/image" Target="media/image184.jpeg"/><Relationship Id="rId18" Type="http://schemas.openxmlformats.org/officeDocument/2006/relationships/image" Target="media/image22.jpeg"/><Relationship Id="rId179" Type="http://schemas.openxmlformats.org/officeDocument/2006/relationships/image" Target="media/image183.jpeg"/><Relationship Id="rId178" Type="http://schemas.openxmlformats.org/officeDocument/2006/relationships/image" Target="media/image182.jpeg"/><Relationship Id="rId177" Type="http://schemas.openxmlformats.org/officeDocument/2006/relationships/image" Target="media/image181.jpeg"/><Relationship Id="rId176" Type="http://schemas.openxmlformats.org/officeDocument/2006/relationships/image" Target="media/image180.jpeg"/><Relationship Id="rId175" Type="http://schemas.openxmlformats.org/officeDocument/2006/relationships/image" Target="media/image179.jpeg"/><Relationship Id="rId174" Type="http://schemas.openxmlformats.org/officeDocument/2006/relationships/image" Target="media/image178.jpeg"/><Relationship Id="rId173" Type="http://schemas.openxmlformats.org/officeDocument/2006/relationships/image" Target="media/image177.jpeg"/><Relationship Id="rId172" Type="http://schemas.openxmlformats.org/officeDocument/2006/relationships/image" Target="media/image176.jpeg"/><Relationship Id="rId171" Type="http://schemas.openxmlformats.org/officeDocument/2006/relationships/image" Target="media/image175.jpeg"/><Relationship Id="rId170" Type="http://schemas.openxmlformats.org/officeDocument/2006/relationships/image" Target="media/image174.jpeg"/><Relationship Id="rId17" Type="http://schemas.openxmlformats.org/officeDocument/2006/relationships/image" Target="media/image21.jpeg"/><Relationship Id="rId169" Type="http://schemas.openxmlformats.org/officeDocument/2006/relationships/image" Target="media/image173.jpeg"/><Relationship Id="rId168" Type="http://schemas.openxmlformats.org/officeDocument/2006/relationships/image" Target="media/image172.jpeg"/><Relationship Id="rId167" Type="http://schemas.openxmlformats.org/officeDocument/2006/relationships/image" Target="media/image171.jpeg"/><Relationship Id="rId166" Type="http://schemas.openxmlformats.org/officeDocument/2006/relationships/image" Target="media/image170.jpeg"/><Relationship Id="rId165" Type="http://schemas.openxmlformats.org/officeDocument/2006/relationships/image" Target="media/image169.jpeg"/><Relationship Id="rId164" Type="http://schemas.openxmlformats.org/officeDocument/2006/relationships/image" Target="media/image168.jpeg"/><Relationship Id="rId163" Type="http://schemas.openxmlformats.org/officeDocument/2006/relationships/image" Target="media/image167.jpeg"/><Relationship Id="rId162" Type="http://schemas.openxmlformats.org/officeDocument/2006/relationships/image" Target="media/image166.jpeg"/><Relationship Id="rId161" Type="http://schemas.openxmlformats.org/officeDocument/2006/relationships/image" Target="media/image165.jpeg"/><Relationship Id="rId160" Type="http://schemas.openxmlformats.org/officeDocument/2006/relationships/image" Target="media/image164.jpeg"/><Relationship Id="rId16" Type="http://schemas.openxmlformats.org/officeDocument/2006/relationships/image" Target="media/image20.jpeg"/><Relationship Id="rId159" Type="http://schemas.openxmlformats.org/officeDocument/2006/relationships/image" Target="media/image163.jpeg"/><Relationship Id="rId158" Type="http://schemas.openxmlformats.org/officeDocument/2006/relationships/image" Target="media/image162.jpeg"/><Relationship Id="rId157" Type="http://schemas.openxmlformats.org/officeDocument/2006/relationships/image" Target="media/image161.jpeg"/><Relationship Id="rId156" Type="http://schemas.openxmlformats.org/officeDocument/2006/relationships/image" Target="media/image160.jpeg"/><Relationship Id="rId155" Type="http://schemas.openxmlformats.org/officeDocument/2006/relationships/image" Target="media/image159.jpeg"/><Relationship Id="rId154" Type="http://schemas.openxmlformats.org/officeDocument/2006/relationships/image" Target="media/image158.jpeg"/><Relationship Id="rId153" Type="http://schemas.openxmlformats.org/officeDocument/2006/relationships/image" Target="media/image157.jpeg"/><Relationship Id="rId152" Type="http://schemas.openxmlformats.org/officeDocument/2006/relationships/image" Target="media/image156.jpeg"/><Relationship Id="rId151" Type="http://schemas.openxmlformats.org/officeDocument/2006/relationships/image" Target="media/image155.jpeg"/><Relationship Id="rId150" Type="http://schemas.openxmlformats.org/officeDocument/2006/relationships/image" Target="media/image154.jpeg"/><Relationship Id="rId15" Type="http://schemas.openxmlformats.org/officeDocument/2006/relationships/image" Target="media/image19.jpeg"/><Relationship Id="rId149" Type="http://schemas.openxmlformats.org/officeDocument/2006/relationships/image" Target="media/image153.jpeg"/><Relationship Id="rId148" Type="http://schemas.openxmlformats.org/officeDocument/2006/relationships/image" Target="media/image152.jpeg"/><Relationship Id="rId147" Type="http://schemas.openxmlformats.org/officeDocument/2006/relationships/image" Target="media/image151.jpeg"/><Relationship Id="rId146" Type="http://schemas.openxmlformats.org/officeDocument/2006/relationships/image" Target="media/image150.jpeg"/><Relationship Id="rId145" Type="http://schemas.openxmlformats.org/officeDocument/2006/relationships/image" Target="media/image149.jpeg"/><Relationship Id="rId144" Type="http://schemas.openxmlformats.org/officeDocument/2006/relationships/image" Target="media/image148.jpeg"/><Relationship Id="rId143" Type="http://schemas.openxmlformats.org/officeDocument/2006/relationships/image" Target="media/image147.jpeg"/><Relationship Id="rId142" Type="http://schemas.openxmlformats.org/officeDocument/2006/relationships/image" Target="media/image146.jpeg"/><Relationship Id="rId141" Type="http://schemas.openxmlformats.org/officeDocument/2006/relationships/image" Target="media/image145.jpeg"/><Relationship Id="rId140" Type="http://schemas.openxmlformats.org/officeDocument/2006/relationships/image" Target="media/image144.jpeg"/><Relationship Id="rId14" Type="http://schemas.openxmlformats.org/officeDocument/2006/relationships/image" Target="media/image18.jpeg"/><Relationship Id="rId139" Type="http://schemas.openxmlformats.org/officeDocument/2006/relationships/image" Target="media/image143.jpeg"/><Relationship Id="rId138" Type="http://schemas.openxmlformats.org/officeDocument/2006/relationships/image" Target="media/image142.jpeg"/><Relationship Id="rId137" Type="http://schemas.openxmlformats.org/officeDocument/2006/relationships/image" Target="media/image141.jpeg"/><Relationship Id="rId136" Type="http://schemas.openxmlformats.org/officeDocument/2006/relationships/image" Target="media/image140.jpeg"/><Relationship Id="rId135" Type="http://schemas.openxmlformats.org/officeDocument/2006/relationships/image" Target="media/image139.jpeg"/><Relationship Id="rId134" Type="http://schemas.openxmlformats.org/officeDocument/2006/relationships/image" Target="media/image138.jpeg"/><Relationship Id="rId133" Type="http://schemas.openxmlformats.org/officeDocument/2006/relationships/image" Target="media/image137.jpeg"/><Relationship Id="rId132" Type="http://schemas.openxmlformats.org/officeDocument/2006/relationships/image" Target="media/image136.jpeg"/><Relationship Id="rId131" Type="http://schemas.openxmlformats.org/officeDocument/2006/relationships/image" Target="media/image135.jpeg"/><Relationship Id="rId130" Type="http://schemas.openxmlformats.org/officeDocument/2006/relationships/image" Target="media/image134.jpeg"/><Relationship Id="rId13" Type="http://schemas.openxmlformats.org/officeDocument/2006/relationships/image" Target="media/image17.jpeg"/><Relationship Id="rId129" Type="http://schemas.openxmlformats.org/officeDocument/2006/relationships/image" Target="media/image133.jpeg"/><Relationship Id="rId128" Type="http://schemas.openxmlformats.org/officeDocument/2006/relationships/image" Target="media/image132.jpeg"/><Relationship Id="rId127" Type="http://schemas.openxmlformats.org/officeDocument/2006/relationships/image" Target="media/image131.jpeg"/><Relationship Id="rId126" Type="http://schemas.openxmlformats.org/officeDocument/2006/relationships/image" Target="media/image130.jpeg"/><Relationship Id="rId125" Type="http://schemas.openxmlformats.org/officeDocument/2006/relationships/image" Target="media/image129.jpeg"/><Relationship Id="rId124" Type="http://schemas.openxmlformats.org/officeDocument/2006/relationships/image" Target="media/image128.jpeg"/><Relationship Id="rId123" Type="http://schemas.openxmlformats.org/officeDocument/2006/relationships/image" Target="media/image127.jpeg"/><Relationship Id="rId122" Type="http://schemas.openxmlformats.org/officeDocument/2006/relationships/image" Target="media/image126.jpeg"/><Relationship Id="rId121" Type="http://schemas.openxmlformats.org/officeDocument/2006/relationships/image" Target="media/image125.jpeg"/><Relationship Id="rId120" Type="http://schemas.openxmlformats.org/officeDocument/2006/relationships/image" Target="media/image124.jpeg"/><Relationship Id="rId12" Type="http://schemas.openxmlformats.org/officeDocument/2006/relationships/image" Target="media/image16.jpeg"/><Relationship Id="rId119" Type="http://schemas.openxmlformats.org/officeDocument/2006/relationships/image" Target="media/image123.jpeg"/><Relationship Id="rId118" Type="http://schemas.openxmlformats.org/officeDocument/2006/relationships/image" Target="media/image122.jpeg"/><Relationship Id="rId117" Type="http://schemas.openxmlformats.org/officeDocument/2006/relationships/image" Target="media/image121.jpeg"/><Relationship Id="rId116" Type="http://schemas.openxmlformats.org/officeDocument/2006/relationships/image" Target="media/image120.jpeg"/><Relationship Id="rId115" Type="http://schemas.openxmlformats.org/officeDocument/2006/relationships/image" Target="media/image119.jpeg"/><Relationship Id="rId114" Type="http://schemas.openxmlformats.org/officeDocument/2006/relationships/image" Target="media/image118.jpeg"/><Relationship Id="rId113" Type="http://schemas.openxmlformats.org/officeDocument/2006/relationships/image" Target="media/image117.jpeg"/><Relationship Id="rId112" Type="http://schemas.openxmlformats.org/officeDocument/2006/relationships/image" Target="media/image116.jpeg"/><Relationship Id="rId111" Type="http://schemas.openxmlformats.org/officeDocument/2006/relationships/image" Target="media/image115.jpeg"/><Relationship Id="rId110" Type="http://schemas.openxmlformats.org/officeDocument/2006/relationships/image" Target="media/image114.jpeg"/><Relationship Id="rId11" Type="http://schemas.openxmlformats.org/officeDocument/2006/relationships/image" Target="media/image15.jpeg"/><Relationship Id="rId109" Type="http://schemas.openxmlformats.org/officeDocument/2006/relationships/image" Target="media/image113.jpeg"/><Relationship Id="rId108" Type="http://schemas.openxmlformats.org/officeDocument/2006/relationships/image" Target="media/image112.jpeg"/><Relationship Id="rId107" Type="http://schemas.openxmlformats.org/officeDocument/2006/relationships/image" Target="media/image111.jpeg"/><Relationship Id="rId106" Type="http://schemas.openxmlformats.org/officeDocument/2006/relationships/image" Target="media/image110.jpeg"/><Relationship Id="rId105" Type="http://schemas.openxmlformats.org/officeDocument/2006/relationships/image" Target="media/image109.jpeg"/><Relationship Id="rId104" Type="http://schemas.openxmlformats.org/officeDocument/2006/relationships/image" Target="media/image108.jpeg"/><Relationship Id="rId103" Type="http://schemas.openxmlformats.org/officeDocument/2006/relationships/image" Target="media/image107.jpeg"/><Relationship Id="rId102" Type="http://schemas.openxmlformats.org/officeDocument/2006/relationships/image" Target="media/image106.jpeg"/><Relationship Id="rId101" Type="http://schemas.openxmlformats.org/officeDocument/2006/relationships/image" Target="media/image105.jpeg"/><Relationship Id="rId100" Type="http://schemas.openxmlformats.org/officeDocument/2006/relationships/image" Target="media/image104.jpeg"/><Relationship Id="rId10" Type="http://schemas.openxmlformats.org/officeDocument/2006/relationships/image" Target="media/image14.jpeg"/><Relationship Id="rId1" Type="http://schemas.openxmlformats.org/officeDocument/2006/relationships/image" Target="media/image5.jpeg"/></Relationships>
</file>

<file path=xl/_rels/workbook.xml.rels><?xml version="1.0" encoding="UTF-8" standalone="yes"?>
<Relationships xmlns="http://schemas.openxmlformats.org/package/2006/relationships"><Relationship Id="rId9" Type="http://schemas.openxmlformats.org/officeDocument/2006/relationships/externalLink" Target="externalLinks/externalLink5.xml"/><Relationship Id="rId8" Type="http://schemas.openxmlformats.org/officeDocument/2006/relationships/externalLink" Target="externalLinks/externalLink4.xml"/><Relationship Id="rId7" Type="http://schemas.openxmlformats.org/officeDocument/2006/relationships/externalLink" Target="externalLinks/externalLink3.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www.wps.cn/officeDocument/2020/cellImage" Target="cellimag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drawings/_rels/drawing2.xml.rels><?xml version="1.0" encoding="UTF-8" standalone="yes"?>
<Relationships xmlns="http://schemas.openxmlformats.org/package/2006/relationships"><Relationship Id="rId4" Type="http://schemas.openxmlformats.org/officeDocument/2006/relationships/image" Target="../media/image4.jpeg"/><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244</xdr:row>
      <xdr:rowOff>0</xdr:rowOff>
    </xdr:from>
    <xdr:ext cx="180975" cy="180975"/>
    <xdr:sp>
      <xdr:nvSpPr>
        <xdr:cNvPr id="3" name="TextBox 1"/>
        <xdr:cNvSpPr txBox="1">
          <a:spLocks noChangeArrowheads="1"/>
        </xdr:cNvSpPr>
      </xdr:nvSpPr>
      <xdr:spPr>
        <a:xfrm>
          <a:off x="457200" y="42119550"/>
          <a:ext cx="18097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244</xdr:row>
      <xdr:rowOff>0</xdr:rowOff>
    </xdr:from>
    <xdr:ext cx="180975" cy="180975"/>
    <xdr:sp>
      <xdr:nvSpPr>
        <xdr:cNvPr id="4" name="TextBox 1"/>
        <xdr:cNvSpPr txBox="1">
          <a:spLocks noChangeArrowheads="1"/>
        </xdr:cNvSpPr>
      </xdr:nvSpPr>
      <xdr:spPr>
        <a:xfrm>
          <a:off x="4286250" y="42119550"/>
          <a:ext cx="18097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0</xdr:colOff>
      <xdr:row>263</xdr:row>
      <xdr:rowOff>0</xdr:rowOff>
    </xdr:from>
    <xdr:ext cx="180975" cy="190500"/>
    <xdr:sp>
      <xdr:nvSpPr>
        <xdr:cNvPr id="6" name="TextBox 1"/>
        <xdr:cNvSpPr txBox="1">
          <a:spLocks noChangeArrowheads="1"/>
        </xdr:cNvSpPr>
      </xdr:nvSpPr>
      <xdr:spPr>
        <a:xfrm>
          <a:off x="457200" y="45377100"/>
          <a:ext cx="1809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263</xdr:row>
      <xdr:rowOff>0</xdr:rowOff>
    </xdr:from>
    <xdr:ext cx="180975" cy="190500"/>
    <xdr:sp>
      <xdr:nvSpPr>
        <xdr:cNvPr id="7" name="TextBox 1"/>
        <xdr:cNvSpPr txBox="1">
          <a:spLocks noChangeArrowheads="1"/>
        </xdr:cNvSpPr>
      </xdr:nvSpPr>
      <xdr:spPr>
        <a:xfrm>
          <a:off x="4286250" y="45377100"/>
          <a:ext cx="1809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14</xdr:col>
      <xdr:colOff>0</xdr:colOff>
      <xdr:row>1663</xdr:row>
      <xdr:rowOff>0</xdr:rowOff>
    </xdr:from>
    <xdr:ext cx="180975" cy="0"/>
    <xdr:sp>
      <xdr:nvSpPr>
        <xdr:cNvPr id="8" name="TextBox 7"/>
        <xdr:cNvSpPr txBox="1">
          <a:spLocks noChangeArrowheads="1"/>
        </xdr:cNvSpPr>
      </xdr:nvSpPr>
      <xdr:spPr>
        <a:xfrm>
          <a:off x="12115800" y="285759525"/>
          <a:ext cx="1809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0</xdr:colOff>
      <xdr:row>1663</xdr:row>
      <xdr:rowOff>0</xdr:rowOff>
    </xdr:from>
    <xdr:ext cx="180975" cy="0"/>
    <xdr:sp>
      <xdr:nvSpPr>
        <xdr:cNvPr id="9" name="TextBox 1"/>
        <xdr:cNvSpPr txBox="1">
          <a:spLocks noChangeArrowheads="1"/>
        </xdr:cNvSpPr>
      </xdr:nvSpPr>
      <xdr:spPr>
        <a:xfrm>
          <a:off x="457200" y="285759525"/>
          <a:ext cx="1809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0</xdr:colOff>
      <xdr:row>1663</xdr:row>
      <xdr:rowOff>0</xdr:rowOff>
    </xdr:from>
    <xdr:ext cx="180975" cy="0"/>
    <xdr:sp>
      <xdr:nvSpPr>
        <xdr:cNvPr id="10" name="TextBox 1"/>
        <xdr:cNvSpPr txBox="1">
          <a:spLocks noChangeArrowheads="1"/>
        </xdr:cNvSpPr>
      </xdr:nvSpPr>
      <xdr:spPr>
        <a:xfrm>
          <a:off x="4286250" y="285759525"/>
          <a:ext cx="1809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9</xdr:col>
      <xdr:colOff>0</xdr:colOff>
      <xdr:row>42</xdr:row>
      <xdr:rowOff>0</xdr:rowOff>
    </xdr:from>
    <xdr:to>
      <xdr:col>10</xdr:col>
      <xdr:colOff>0</xdr:colOff>
      <xdr:row>42</xdr:row>
      <xdr:rowOff>0</xdr:rowOff>
    </xdr:to>
    <xdr:pic>
      <xdr:nvPicPr>
        <xdr:cNvPr id="2" name="Picture 46"/>
        <xdr:cNvPicPr>
          <a:picLocks noChangeAspect="1"/>
        </xdr:cNvPicPr>
      </xdr:nvPicPr>
      <xdr:blipFill>
        <a:blip r:embed="rId1"/>
        <a:stretch>
          <a:fillRect/>
        </a:stretch>
      </xdr:blipFill>
      <xdr:spPr>
        <a:xfrm>
          <a:off x="7677150" y="21069300"/>
          <a:ext cx="685800" cy="0"/>
        </a:xfrm>
        <a:prstGeom prst="rect">
          <a:avLst/>
        </a:prstGeom>
      </xdr:spPr>
    </xdr:pic>
    <xdr:clientData/>
  </xdr:twoCellAnchor>
  <xdr:twoCellAnchor>
    <xdr:from>
      <xdr:col>9</xdr:col>
      <xdr:colOff>0</xdr:colOff>
      <xdr:row>3</xdr:row>
      <xdr:rowOff>0</xdr:rowOff>
    </xdr:from>
    <xdr:to>
      <xdr:col>10</xdr:col>
      <xdr:colOff>0</xdr:colOff>
      <xdr:row>3</xdr:row>
      <xdr:rowOff>0</xdr:rowOff>
    </xdr:to>
    <xdr:pic>
      <xdr:nvPicPr>
        <xdr:cNvPr id="3" name="Picture 60"/>
        <xdr:cNvPicPr>
          <a:picLocks noChangeAspect="1"/>
        </xdr:cNvPicPr>
      </xdr:nvPicPr>
      <xdr:blipFill>
        <a:blip r:embed="rId2"/>
        <a:stretch>
          <a:fillRect/>
        </a:stretch>
      </xdr:blipFill>
      <xdr:spPr>
        <a:xfrm>
          <a:off x="7677150" y="1504950"/>
          <a:ext cx="685800" cy="0"/>
        </a:xfrm>
        <a:prstGeom prst="rect">
          <a:avLst/>
        </a:prstGeom>
      </xdr:spPr>
    </xdr:pic>
    <xdr:clientData/>
  </xdr:twoCellAnchor>
  <xdr:twoCellAnchor>
    <xdr:from>
      <xdr:col>9</xdr:col>
      <xdr:colOff>0</xdr:colOff>
      <xdr:row>22</xdr:row>
      <xdr:rowOff>0</xdr:rowOff>
    </xdr:from>
    <xdr:to>
      <xdr:col>10</xdr:col>
      <xdr:colOff>0</xdr:colOff>
      <xdr:row>22</xdr:row>
      <xdr:rowOff>0</xdr:rowOff>
    </xdr:to>
    <xdr:pic>
      <xdr:nvPicPr>
        <xdr:cNvPr id="4" name="Picture 248"/>
        <xdr:cNvPicPr>
          <a:picLocks noChangeAspect="1"/>
        </xdr:cNvPicPr>
      </xdr:nvPicPr>
      <xdr:blipFill>
        <a:blip r:embed="rId3"/>
        <a:stretch>
          <a:fillRect/>
        </a:stretch>
      </xdr:blipFill>
      <xdr:spPr>
        <a:xfrm>
          <a:off x="7677150" y="11036300"/>
          <a:ext cx="685800" cy="0"/>
        </a:xfrm>
        <a:prstGeom prst="rect">
          <a:avLst/>
        </a:prstGeom>
      </xdr:spPr>
    </xdr:pic>
    <xdr:clientData/>
  </xdr:twoCellAnchor>
  <xdr:twoCellAnchor>
    <xdr:from>
      <xdr:col>9</xdr:col>
      <xdr:colOff>0</xdr:colOff>
      <xdr:row>16</xdr:row>
      <xdr:rowOff>0</xdr:rowOff>
    </xdr:from>
    <xdr:to>
      <xdr:col>10</xdr:col>
      <xdr:colOff>0</xdr:colOff>
      <xdr:row>16</xdr:row>
      <xdr:rowOff>0</xdr:rowOff>
    </xdr:to>
    <xdr:pic>
      <xdr:nvPicPr>
        <xdr:cNvPr id="5" name="Picture 598"/>
        <xdr:cNvPicPr>
          <a:picLocks noChangeAspect="1"/>
        </xdr:cNvPicPr>
      </xdr:nvPicPr>
      <xdr:blipFill>
        <a:blip r:embed="rId4"/>
        <a:stretch>
          <a:fillRect/>
        </a:stretch>
      </xdr:blipFill>
      <xdr:spPr>
        <a:xfrm>
          <a:off x="7677150" y="8026400"/>
          <a:ext cx="685800" cy="0"/>
        </a:xfrm>
        <a:prstGeom prst="rect">
          <a:avLst/>
        </a:prstGeom>
      </xdr:spPr>
    </xdr:pic>
    <xdr:clientData/>
  </xdr:twoCellAnchor>
  <xdr:twoCellAnchor>
    <xdr:from>
      <xdr:col>9</xdr:col>
      <xdr:colOff>0</xdr:colOff>
      <xdr:row>3</xdr:row>
      <xdr:rowOff>0</xdr:rowOff>
    </xdr:from>
    <xdr:to>
      <xdr:col>10</xdr:col>
      <xdr:colOff>0</xdr:colOff>
      <xdr:row>3</xdr:row>
      <xdr:rowOff>0</xdr:rowOff>
    </xdr:to>
    <xdr:pic>
      <xdr:nvPicPr>
        <xdr:cNvPr id="6" name="Picture 60"/>
        <xdr:cNvPicPr>
          <a:picLocks noChangeAspect="1"/>
        </xdr:cNvPicPr>
      </xdr:nvPicPr>
      <xdr:blipFill>
        <a:blip r:embed="rId2"/>
        <a:stretch>
          <a:fillRect/>
        </a:stretch>
      </xdr:blipFill>
      <xdr:spPr>
        <a:xfrm>
          <a:off x="7677150" y="1504950"/>
          <a:ext cx="685800" cy="0"/>
        </a:xfrm>
        <a:prstGeom prst="rect">
          <a:avLst/>
        </a:prstGeom>
      </xdr:spPr>
    </xdr:pic>
    <xdr:clientData/>
  </xdr:twoCellAnchor>
  <xdr:twoCellAnchor>
    <xdr:from>
      <xdr:col>9</xdr:col>
      <xdr:colOff>0</xdr:colOff>
      <xdr:row>3</xdr:row>
      <xdr:rowOff>0</xdr:rowOff>
    </xdr:from>
    <xdr:to>
      <xdr:col>10</xdr:col>
      <xdr:colOff>0</xdr:colOff>
      <xdr:row>3</xdr:row>
      <xdr:rowOff>0</xdr:rowOff>
    </xdr:to>
    <xdr:pic>
      <xdr:nvPicPr>
        <xdr:cNvPr id="7" name="Picture 60"/>
        <xdr:cNvPicPr>
          <a:picLocks noChangeAspect="1"/>
        </xdr:cNvPicPr>
      </xdr:nvPicPr>
      <xdr:blipFill>
        <a:blip r:embed="rId2"/>
        <a:stretch>
          <a:fillRect/>
        </a:stretch>
      </xdr:blipFill>
      <xdr:spPr>
        <a:xfrm>
          <a:off x="7677150" y="1504950"/>
          <a:ext cx="685800" cy="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AppData\Roaming\kingsoft\office6\backup\&#26426;&#26800;&#24037;&#19994;&#20986;&#29256;&#31038;22&#31179;&#25945;&#26448;&#30446;&#24405;&#20013;&#3284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dministrator\AppData\Roaming\kingsoft\office6\backup\&#26426;&#26800;&#24037;&#19994;&#20986;&#29256;&#31038;23&#31179;&#25945;&#26448;&#30446;&#24405;&#39640;&#3284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Administrator\AppData\Roaming\kingsoft\office6\backup\&#26426;&#26800;&#24037;&#19994;&#20986;&#29256;&#31038;25&#26149;&#25945;&#26448;&#30446;&#24405;&#39640;&#3284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24037;&#20316;&#36164;&#26009;\2025\25&#31179;&#30446;&#24405;\&#26426;&#26800;&#24037;&#19994;&#20986;&#29256;&#31038;22&#31179;&#25945;&#26448;&#30446;&#24405;&#39640;&#3284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6426;&#26800;&#24037;&#19994;&#20986;&#29256;&#31038;26&#31179;&#25945;&#26448;&#30446;&#24405;&#26412;&#31185;022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2秋中职技校教材目录"/>
      <sheetName val="培训教材"/>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23秋高职教材目录"/>
      <sheetName val="培训教材"/>
      <sheetName val="全国高等教育自学考试指定教材"/>
      <sheetName val="Sheet1"/>
      <sheetName val="Sheet2"/>
      <sheetName val="25秋中职技校&amp;培训教材目录"/>
    </sheetNames>
    <sheetDataSet>
      <sheetData sheetId="0"/>
      <sheetData sheetId="1"/>
      <sheetData sheetId="2"/>
      <sheetData sheetId="3"/>
      <sheetData sheetId="4"/>
      <sheetData sheetId="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25春高职教材目录"/>
      <sheetName val="全国高等教育自学考试指定教材"/>
      <sheetName val="22秋中职技校教材目录"/>
    </sheetNames>
    <sheetDataSet>
      <sheetData sheetId="0"/>
      <sheetData sheetId="1"/>
      <sheetData sheetId="2"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22秋高职教材目录"/>
      <sheetName val="培训教材"/>
      <sheetName val="全国高等教育自学考试指定教材"/>
      <sheetName val="25春高职教材目录"/>
      <sheetName val="23秋高职教材目录"/>
    </sheetNames>
    <sheetDataSet>
      <sheetData sheetId="0" refreshError="1"/>
      <sheetData sheetId="1" refreshError="1"/>
      <sheetData sheetId="2" refreshError="1"/>
      <sheetData sheetId="3" refreshError="1"/>
      <sheetData sheetId="4"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26秋研究生&amp;本科教材目录"/>
      <sheetName val="26秋职业本科教材目录"/>
      <sheetName val="26秋本科数字教材"/>
      <sheetName val="26秋全国高等教育自学考试指定教材"/>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192.9.100.123/book/edit_book2.asp?id=96552" TargetMode="Externa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9" Type="http://schemas.openxmlformats.org/officeDocument/2006/relationships/hyperlink" Target="https://www.cmpjjj.com/details?courseId=&amp;productId=27231&amp;productType=20" TargetMode="External"/><Relationship Id="rId8" Type="http://schemas.openxmlformats.org/officeDocument/2006/relationships/hyperlink" Target="https://www.cmpjjj.com/details?courseId=&amp;productId=27077&amp;productType=20" TargetMode="External"/><Relationship Id="rId7" Type="http://schemas.openxmlformats.org/officeDocument/2006/relationships/hyperlink" Target="https://www.cmpjjj.com/details?courseId=&amp;productId=27084&amp;productType=20" TargetMode="External"/><Relationship Id="rId6" Type="http://schemas.openxmlformats.org/officeDocument/2006/relationships/hyperlink" Target="https://www.cmpjjj.com/details?courseId=&amp;productId=26950&amp;productType=20" TargetMode="External"/><Relationship Id="rId5" Type="http://schemas.openxmlformats.org/officeDocument/2006/relationships/hyperlink" Target="https://www.cmpjjj.com/details?courseId=&amp;productId=24767&amp;productType=20" TargetMode="External"/><Relationship Id="rId4" Type="http://schemas.openxmlformats.org/officeDocument/2006/relationships/hyperlink" Target="https://www.cmpjjj.com/details?courseId=&amp;productId=26898&amp;productType=20" TargetMode="External"/><Relationship Id="rId3" Type="http://schemas.openxmlformats.org/officeDocument/2006/relationships/hyperlink" Target="https://www.cmpjjj.com/details?courseId=&amp;productId=26916&amp;productType=20" TargetMode="External"/><Relationship Id="rId2" Type="http://schemas.openxmlformats.org/officeDocument/2006/relationships/hyperlink" Target="https://www.cmpjjj.com/details?courseId=&amp;productId=26899&amp;productType=20" TargetMode="External"/><Relationship Id="rId18" Type="http://schemas.openxmlformats.org/officeDocument/2006/relationships/hyperlink" Target="https://www.cmpjjj.com/details?courseId=&amp;productId=28288&amp;productType=20" TargetMode="External"/><Relationship Id="rId17" Type="http://schemas.openxmlformats.org/officeDocument/2006/relationships/hyperlink" Target="https://www.cmpjjj.com/details?courseId=&amp;productId=27926&amp;productType=20" TargetMode="External"/><Relationship Id="rId16" Type="http://schemas.openxmlformats.org/officeDocument/2006/relationships/hyperlink" Target="https://www.cmpjjj.com/details?courseId=&amp;productId=27916&amp;productType=20" TargetMode="External"/><Relationship Id="rId15" Type="http://schemas.openxmlformats.org/officeDocument/2006/relationships/hyperlink" Target="https://www.cmpjjj.com/details?courseId=&amp;productId=27806&amp;productType=20" TargetMode="External"/><Relationship Id="rId14" Type="http://schemas.openxmlformats.org/officeDocument/2006/relationships/hyperlink" Target="https://www.cmpjjj.com/details?courseId=&amp;productId=27763&amp;productType=20" TargetMode="External"/><Relationship Id="rId13" Type="http://schemas.openxmlformats.org/officeDocument/2006/relationships/hyperlink" Target="https://www.cmpjjj.com/details?courseId=&amp;productId=27101&amp;productType=20" TargetMode="External"/><Relationship Id="rId12" Type="http://schemas.openxmlformats.org/officeDocument/2006/relationships/hyperlink" Target="https://www.cmpjjj.com/details?courseId=&amp;productId=28006&amp;productType=20" TargetMode="External"/><Relationship Id="rId11" Type="http://schemas.openxmlformats.org/officeDocument/2006/relationships/hyperlink" Target="https://www.cmpjjj.com/details?courseId=&amp;productId=27490&amp;productType=20" TargetMode="External"/><Relationship Id="rId10" Type="http://schemas.openxmlformats.org/officeDocument/2006/relationships/hyperlink" Target="https://www.cmpjjj.com/details?courseId=&amp;productId=26062&amp;productType=20" TargetMode="Externa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03"/>
  <sheetViews>
    <sheetView tabSelected="1" workbookViewId="0">
      <pane ySplit="1" topLeftCell="A2" activePane="bottomLeft" state="frozen"/>
      <selection/>
      <selection pane="bottomLeft" activeCell="G6" sqref="G6"/>
    </sheetView>
  </sheetViews>
  <sheetFormatPr defaultColWidth="9" defaultRowHeight="13.5"/>
  <cols>
    <col min="1" max="1" width="6" style="16" customWidth="1"/>
    <col min="2" max="2" width="8.125" style="17" customWidth="1"/>
    <col min="3" max="3" width="42.125" style="72" customWidth="1"/>
    <col min="4" max="4" width="7.625" style="17" customWidth="1"/>
    <col min="5" max="5" width="12.875" style="2" customWidth="1"/>
    <col min="6" max="6" width="9" style="69"/>
    <col min="7" max="7" width="10.625" style="2" customWidth="1"/>
    <col min="8" max="8" width="7.625" style="16" customWidth="1"/>
    <col min="9" max="10" width="8.375" style="16" customWidth="1"/>
    <col min="11" max="11" width="9" style="73"/>
    <col min="12" max="12" width="11.625" style="59" customWidth="1"/>
    <col min="13" max="13" width="12.5" style="16" customWidth="1"/>
    <col min="14" max="14" width="5.125" style="60" customWidth="1"/>
    <col min="15" max="15" width="5.125" style="16" customWidth="1"/>
    <col min="16" max="16384" width="9" style="69"/>
  </cols>
  <sheetData>
    <row r="1" s="1" customFormat="1" ht="27" spans="1:15">
      <c r="A1" s="1" t="s">
        <v>0</v>
      </c>
      <c r="B1" s="10" t="s">
        <v>1</v>
      </c>
      <c r="C1" s="12" t="s">
        <v>2</v>
      </c>
      <c r="D1" s="10" t="s">
        <v>3</v>
      </c>
      <c r="E1" s="12" t="s">
        <v>4</v>
      </c>
      <c r="F1" s="13" t="s">
        <v>5</v>
      </c>
      <c r="G1" s="12" t="s">
        <v>6</v>
      </c>
      <c r="H1" s="1" t="s">
        <v>7</v>
      </c>
      <c r="I1" s="1" t="s">
        <v>8</v>
      </c>
      <c r="J1" s="1" t="s">
        <v>9</v>
      </c>
      <c r="K1" s="14" t="s">
        <v>10</v>
      </c>
      <c r="L1" s="74" t="s">
        <v>11</v>
      </c>
      <c r="M1" s="16" t="s">
        <v>12</v>
      </c>
      <c r="N1" s="15" t="s">
        <v>13</v>
      </c>
      <c r="O1" s="1" t="s">
        <v>14</v>
      </c>
    </row>
    <row r="2" s="69" customFormat="1" ht="14.25" spans="1:15">
      <c r="A2" s="16">
        <v>1</v>
      </c>
      <c r="B2" s="17"/>
      <c r="C2" s="18" t="s">
        <v>15</v>
      </c>
      <c r="D2" s="17"/>
      <c r="E2" s="2"/>
      <c r="F2" s="69"/>
      <c r="G2" s="2"/>
      <c r="H2" s="16"/>
      <c r="I2" s="16"/>
      <c r="J2" s="16"/>
      <c r="K2" s="73"/>
      <c r="L2" s="59"/>
      <c r="M2" s="16"/>
      <c r="N2" s="60"/>
      <c r="O2" s="16"/>
    </row>
    <row r="3" s="69" customFormat="1" ht="14.25" spans="1:15">
      <c r="A3" s="16">
        <v>2</v>
      </c>
      <c r="B3" s="17"/>
      <c r="C3" s="18" t="s">
        <v>16</v>
      </c>
      <c r="D3" s="17"/>
      <c r="E3" s="2"/>
      <c r="F3" s="69"/>
      <c r="G3" s="2"/>
      <c r="H3" s="16"/>
      <c r="I3" s="16"/>
      <c r="J3" s="16"/>
      <c r="K3" s="73"/>
      <c r="L3" s="59"/>
      <c r="M3" s="5"/>
      <c r="N3" s="60"/>
      <c r="O3" s="5"/>
    </row>
    <row r="4" s="69" customFormat="1" spans="1:15">
      <c r="A4" s="16">
        <v>3</v>
      </c>
      <c r="B4" s="17"/>
      <c r="C4" s="2" t="s">
        <v>17</v>
      </c>
      <c r="D4" s="17" t="s">
        <v>18</v>
      </c>
      <c r="E4" s="2" t="s">
        <v>19</v>
      </c>
      <c r="F4" s="69">
        <v>36</v>
      </c>
      <c r="G4" s="2" t="s">
        <v>20</v>
      </c>
      <c r="H4" s="16"/>
      <c r="I4" s="16"/>
      <c r="J4" s="16"/>
      <c r="K4" s="73">
        <v>45311</v>
      </c>
      <c r="L4" s="59"/>
      <c r="M4" s="5"/>
      <c r="N4" s="60" t="s">
        <v>21</v>
      </c>
      <c r="O4" s="5" t="s">
        <v>22</v>
      </c>
    </row>
    <row r="5" s="69" customFormat="1" spans="1:15">
      <c r="A5" s="16">
        <v>4</v>
      </c>
      <c r="B5" s="17"/>
      <c r="C5" s="2" t="s">
        <v>23</v>
      </c>
      <c r="D5" s="17" t="s">
        <v>24</v>
      </c>
      <c r="E5" s="2" t="s">
        <v>25</v>
      </c>
      <c r="F5" s="69">
        <v>36</v>
      </c>
      <c r="G5" s="2"/>
      <c r="H5" s="16"/>
      <c r="I5" s="16"/>
      <c r="J5" s="16"/>
      <c r="K5" s="73">
        <v>45869</v>
      </c>
      <c r="L5" s="59"/>
      <c r="M5" s="5"/>
      <c r="N5" s="60" t="s">
        <v>26</v>
      </c>
      <c r="O5" s="5" t="s">
        <v>27</v>
      </c>
    </row>
    <row r="6" s="3" customFormat="1" spans="1:15">
      <c r="A6" s="16">
        <v>5</v>
      </c>
      <c r="B6" s="21"/>
      <c r="C6" s="3" t="s">
        <v>28</v>
      </c>
      <c r="D6" s="21" t="s">
        <v>29</v>
      </c>
      <c r="E6" s="3" t="s">
        <v>30</v>
      </c>
      <c r="F6" s="69">
        <v>59</v>
      </c>
      <c r="J6" s="55"/>
      <c r="K6" s="73">
        <v>45502</v>
      </c>
      <c r="N6" s="3" t="s">
        <v>31</v>
      </c>
      <c r="O6" s="3" t="s">
        <v>32</v>
      </c>
    </row>
    <row r="7" s="3" customFormat="1" spans="1:15">
      <c r="A7" s="16">
        <v>6</v>
      </c>
      <c r="B7" s="3" t="s">
        <v>33</v>
      </c>
      <c r="C7" s="3" t="s">
        <v>34</v>
      </c>
      <c r="D7" s="3" t="s">
        <v>33</v>
      </c>
      <c r="E7" s="3" t="s">
        <v>35</v>
      </c>
      <c r="F7" s="69">
        <v>39.8</v>
      </c>
      <c r="J7" s="55"/>
      <c r="K7" s="73">
        <v>46001</v>
      </c>
      <c r="N7" s="3" t="s">
        <v>36</v>
      </c>
      <c r="O7" s="3" t="s">
        <v>37</v>
      </c>
    </row>
    <row r="8" s="3" customFormat="1" spans="1:15">
      <c r="A8" s="16">
        <v>7</v>
      </c>
      <c r="C8" s="3" t="s">
        <v>38</v>
      </c>
      <c r="D8" s="21" t="s">
        <v>39</v>
      </c>
      <c r="E8" s="20" t="s">
        <v>40</v>
      </c>
      <c r="F8" s="69">
        <v>79</v>
      </c>
      <c r="J8" s="55"/>
      <c r="K8" s="73">
        <v>45873</v>
      </c>
      <c r="N8" s="3" t="s">
        <v>41</v>
      </c>
      <c r="O8" s="3" t="s">
        <v>42</v>
      </c>
    </row>
    <row r="9" s="3" customFormat="1" spans="1:15">
      <c r="A9" s="16">
        <v>8</v>
      </c>
      <c r="C9" s="3" t="s">
        <v>43</v>
      </c>
      <c r="D9" s="21" t="s">
        <v>44</v>
      </c>
      <c r="E9" s="3" t="s">
        <v>45</v>
      </c>
      <c r="F9" s="69">
        <v>59</v>
      </c>
      <c r="J9" s="55"/>
      <c r="K9" s="73">
        <v>45505</v>
      </c>
      <c r="N9" s="3" t="s">
        <v>46</v>
      </c>
      <c r="O9" s="3" t="s">
        <v>47</v>
      </c>
    </row>
    <row r="10" s="3" customFormat="1" spans="1:15">
      <c r="A10" s="16">
        <v>9</v>
      </c>
      <c r="B10" s="3" t="s">
        <v>48</v>
      </c>
      <c r="C10" s="3" t="s">
        <v>49</v>
      </c>
      <c r="D10" s="3" t="s">
        <v>48</v>
      </c>
      <c r="E10" s="3" t="s">
        <v>50</v>
      </c>
      <c r="F10" s="69">
        <v>69</v>
      </c>
      <c r="J10" s="55"/>
      <c r="K10" s="73">
        <v>45904</v>
      </c>
      <c r="N10" s="3" t="s">
        <v>51</v>
      </c>
      <c r="O10" s="3" t="s">
        <v>52</v>
      </c>
    </row>
    <row r="11" s="69" customFormat="1" ht="14.25" spans="1:15">
      <c r="A11" s="16">
        <v>10</v>
      </c>
      <c r="B11" s="17"/>
      <c r="C11" s="18" t="s">
        <v>53</v>
      </c>
      <c r="D11" s="17"/>
      <c r="E11" s="2"/>
      <c r="F11" s="69"/>
      <c r="G11" s="2"/>
      <c r="H11" s="16"/>
      <c r="I11" s="16"/>
      <c r="J11" s="16"/>
      <c r="K11" s="73"/>
      <c r="L11" s="59"/>
      <c r="M11" s="5"/>
      <c r="N11" s="60"/>
      <c r="O11" s="5"/>
    </row>
    <row r="12" s="3" customFormat="1" spans="1:15">
      <c r="A12" s="16">
        <v>11</v>
      </c>
      <c r="B12" s="3" t="s">
        <v>54</v>
      </c>
      <c r="C12" s="3" t="s">
        <v>55</v>
      </c>
      <c r="D12" s="3" t="s">
        <v>54</v>
      </c>
      <c r="E12" s="3" t="s">
        <v>56</v>
      </c>
      <c r="F12" s="69">
        <v>69</v>
      </c>
      <c r="G12" s="3"/>
      <c r="H12" s="3"/>
      <c r="I12" s="3"/>
      <c r="J12" s="55"/>
      <c r="K12" s="73">
        <v>45919</v>
      </c>
      <c r="L12" s="3"/>
      <c r="M12" s="3"/>
      <c r="N12" s="3" t="s">
        <v>57</v>
      </c>
      <c r="O12" s="3" t="s">
        <v>58</v>
      </c>
    </row>
    <row r="13" s="3" customFormat="1" spans="1:15">
      <c r="A13" s="16">
        <v>12</v>
      </c>
      <c r="B13" s="3" t="s">
        <v>59</v>
      </c>
      <c r="C13" s="3" t="s">
        <v>60</v>
      </c>
      <c r="D13" s="3" t="s">
        <v>59</v>
      </c>
      <c r="E13" s="3" t="s">
        <v>61</v>
      </c>
      <c r="F13" s="69">
        <v>69.8</v>
      </c>
      <c r="G13" s="3"/>
      <c r="H13" s="3"/>
      <c r="I13" s="3"/>
      <c r="J13" s="55"/>
      <c r="K13" s="73">
        <v>45740</v>
      </c>
      <c r="L13" s="3"/>
      <c r="M13" s="3"/>
      <c r="N13" s="3" t="s">
        <v>62</v>
      </c>
      <c r="O13" s="3" t="s">
        <v>63</v>
      </c>
    </row>
    <row r="14" s="3" customFormat="1" spans="1:15">
      <c r="A14" s="16">
        <v>13</v>
      </c>
      <c r="B14" s="21" t="s">
        <v>64</v>
      </c>
      <c r="C14" s="3" t="s">
        <v>65</v>
      </c>
      <c r="D14" s="21" t="s">
        <v>64</v>
      </c>
      <c r="E14" s="3" t="s">
        <v>66</v>
      </c>
      <c r="F14" s="69">
        <v>78</v>
      </c>
      <c r="J14" s="55"/>
      <c r="K14" s="73">
        <v>45756</v>
      </c>
      <c r="L14" s="61" t="s">
        <v>67</v>
      </c>
      <c r="M14" s="61"/>
      <c r="N14" s="3" t="s">
        <v>68</v>
      </c>
      <c r="O14" s="3" t="s">
        <v>69</v>
      </c>
    </row>
    <row r="15" s="3" customFormat="1" spans="1:15">
      <c r="A15" s="16">
        <v>14</v>
      </c>
      <c r="B15" s="21"/>
      <c r="C15" s="3" t="s">
        <v>70</v>
      </c>
      <c r="D15" s="21" t="s">
        <v>71</v>
      </c>
      <c r="E15" s="20" t="s">
        <v>72</v>
      </c>
      <c r="F15" s="69">
        <v>49.8</v>
      </c>
      <c r="G15" s="3" t="s">
        <v>20</v>
      </c>
      <c r="J15" s="55"/>
      <c r="K15" s="73">
        <v>45675</v>
      </c>
      <c r="N15" s="3" t="s">
        <v>73</v>
      </c>
      <c r="O15" s="5" t="s">
        <v>74</v>
      </c>
    </row>
    <row r="16" s="3" customFormat="1" spans="1:15">
      <c r="A16" s="16">
        <v>15</v>
      </c>
      <c r="C16" s="3" t="s">
        <v>75</v>
      </c>
      <c r="D16" s="21" t="s">
        <v>76</v>
      </c>
      <c r="E16" s="3" t="s">
        <v>77</v>
      </c>
      <c r="F16" s="69">
        <v>49.8</v>
      </c>
      <c r="G16" s="3" t="s">
        <v>78</v>
      </c>
      <c r="J16" s="55"/>
      <c r="K16" s="73">
        <v>45870</v>
      </c>
      <c r="N16" s="3" t="s">
        <v>79</v>
      </c>
      <c r="O16" s="3" t="s">
        <v>80</v>
      </c>
    </row>
    <row r="17" s="3" customFormat="1" spans="1:15">
      <c r="A17" s="16">
        <v>16</v>
      </c>
      <c r="B17" s="21"/>
      <c r="C17" s="3" t="s">
        <v>81</v>
      </c>
      <c r="D17" s="21" t="s">
        <v>82</v>
      </c>
      <c r="E17" s="3" t="s">
        <v>83</v>
      </c>
      <c r="F17" s="69">
        <v>69.8</v>
      </c>
      <c r="G17" s="2" t="s">
        <v>84</v>
      </c>
      <c r="J17" s="55"/>
      <c r="K17" s="73">
        <v>46018</v>
      </c>
      <c r="L17" s="61" t="s">
        <v>85</v>
      </c>
      <c r="N17" s="3" t="s">
        <v>86</v>
      </c>
      <c r="O17" s="5" t="s">
        <v>87</v>
      </c>
    </row>
    <row r="18" s="3" customFormat="1" spans="1:15">
      <c r="A18" s="16">
        <v>17</v>
      </c>
      <c r="B18" s="3"/>
      <c r="C18" s="3" t="s">
        <v>88</v>
      </c>
      <c r="D18" s="21" t="s">
        <v>89</v>
      </c>
      <c r="E18" s="3" t="s">
        <v>90</v>
      </c>
      <c r="F18" s="69">
        <v>89</v>
      </c>
      <c r="G18" s="3"/>
      <c r="H18" s="3"/>
      <c r="I18" s="3"/>
      <c r="J18" s="55"/>
      <c r="K18" s="73">
        <v>45532</v>
      </c>
      <c r="L18" s="3"/>
      <c r="M18" s="3"/>
      <c r="N18" s="3" t="s">
        <v>91</v>
      </c>
      <c r="O18" s="3" t="s">
        <v>92</v>
      </c>
    </row>
    <row r="19" s="3" customFormat="1" spans="1:15">
      <c r="A19" s="16">
        <v>18</v>
      </c>
      <c r="B19" s="3"/>
      <c r="C19" s="3" t="s">
        <v>93</v>
      </c>
      <c r="D19" s="21" t="s">
        <v>94</v>
      </c>
      <c r="E19" s="3" t="s">
        <v>95</v>
      </c>
      <c r="F19" s="69">
        <v>53.8</v>
      </c>
      <c r="G19" s="61" t="s">
        <v>96</v>
      </c>
      <c r="J19" s="55"/>
      <c r="K19" s="73">
        <v>46052</v>
      </c>
      <c r="L19" s="61" t="s">
        <v>97</v>
      </c>
      <c r="N19" s="3" t="s">
        <v>98</v>
      </c>
      <c r="O19" s="3" t="s">
        <v>99</v>
      </c>
    </row>
    <row r="20" s="3" customFormat="1" spans="1:15">
      <c r="A20" s="16">
        <v>19</v>
      </c>
      <c r="B20" s="5" t="s">
        <v>100</v>
      </c>
      <c r="C20" s="5" t="s">
        <v>101</v>
      </c>
      <c r="D20" s="66" t="s">
        <v>100</v>
      </c>
      <c r="E20" s="5" t="s">
        <v>102</v>
      </c>
      <c r="F20" s="69">
        <v>98</v>
      </c>
      <c r="G20" s="3"/>
      <c r="J20" s="55"/>
      <c r="K20" s="73">
        <v>45971</v>
      </c>
      <c r="L20" s="5"/>
      <c r="M20" s="5"/>
      <c r="N20" s="5" t="s">
        <v>103</v>
      </c>
      <c r="O20" s="3" t="s">
        <v>104</v>
      </c>
    </row>
    <row r="21" s="3" customFormat="1" spans="1:15">
      <c r="A21" s="16">
        <v>20</v>
      </c>
      <c r="C21" s="3" t="s">
        <v>105</v>
      </c>
      <c r="D21" s="21" t="s">
        <v>106</v>
      </c>
      <c r="E21" s="20" t="s">
        <v>107</v>
      </c>
      <c r="F21" s="69">
        <v>99</v>
      </c>
      <c r="J21" s="55"/>
      <c r="K21" s="73">
        <v>45119</v>
      </c>
      <c r="N21" s="3" t="s">
        <v>108</v>
      </c>
      <c r="O21" s="3" t="s">
        <v>109</v>
      </c>
    </row>
    <row r="22" s="69" customFormat="1" ht="14.25" spans="1:15">
      <c r="A22" s="16">
        <v>21</v>
      </c>
      <c r="B22" s="17"/>
      <c r="C22" s="18" t="s">
        <v>110</v>
      </c>
      <c r="D22" s="17"/>
      <c r="E22" s="2"/>
      <c r="F22" s="69"/>
      <c r="G22" s="2"/>
      <c r="H22" s="16"/>
      <c r="I22" s="16"/>
      <c r="J22" s="16"/>
      <c r="K22" s="73"/>
      <c r="L22" s="59"/>
      <c r="M22" s="5"/>
      <c r="N22" s="60"/>
      <c r="O22" s="5"/>
    </row>
    <row r="23" s="3" customFormat="1" spans="1:15">
      <c r="A23" s="16">
        <v>22</v>
      </c>
      <c r="B23" s="3" t="s">
        <v>111</v>
      </c>
      <c r="C23" s="3" t="s">
        <v>112</v>
      </c>
      <c r="D23" s="3" t="s">
        <v>111</v>
      </c>
      <c r="E23" s="3" t="s">
        <v>113</v>
      </c>
      <c r="F23" s="69">
        <v>59</v>
      </c>
      <c r="G23" s="3" t="s">
        <v>114</v>
      </c>
      <c r="H23" s="3"/>
      <c r="I23" s="3"/>
      <c r="J23" s="55"/>
      <c r="K23" s="73">
        <v>46026</v>
      </c>
      <c r="L23" s="3"/>
      <c r="M23" s="3"/>
      <c r="N23" s="3" t="s">
        <v>115</v>
      </c>
      <c r="O23" s="3" t="s">
        <v>116</v>
      </c>
    </row>
    <row r="24" s="3" customFormat="1" spans="1:15">
      <c r="A24" s="16">
        <v>23</v>
      </c>
      <c r="B24" s="3"/>
      <c r="C24" s="3" t="s">
        <v>117</v>
      </c>
      <c r="D24" s="21" t="s">
        <v>118</v>
      </c>
      <c r="E24" s="3" t="s">
        <v>119</v>
      </c>
      <c r="F24" s="69">
        <v>95</v>
      </c>
      <c r="J24" s="55"/>
      <c r="K24" s="73">
        <v>45222</v>
      </c>
      <c r="N24" s="3" t="s">
        <v>120</v>
      </c>
      <c r="O24" s="3" t="s">
        <v>121</v>
      </c>
    </row>
    <row r="25" s="3" customFormat="1" spans="1:15">
      <c r="A25" s="16">
        <v>24</v>
      </c>
      <c r="B25" s="3"/>
      <c r="C25" s="3" t="s">
        <v>122</v>
      </c>
      <c r="D25" s="21" t="s">
        <v>123</v>
      </c>
      <c r="E25" s="3" t="s">
        <v>124</v>
      </c>
      <c r="F25" s="69">
        <v>95</v>
      </c>
      <c r="J25" s="55"/>
      <c r="K25" s="73">
        <v>46016</v>
      </c>
      <c r="N25" s="3" t="s">
        <v>125</v>
      </c>
      <c r="O25" s="3" t="s">
        <v>126</v>
      </c>
    </row>
    <row r="26" s="3" customFormat="1" spans="1:15">
      <c r="A26" s="16">
        <v>25</v>
      </c>
      <c r="B26" s="3" t="s">
        <v>127</v>
      </c>
      <c r="C26" s="3" t="s">
        <v>128</v>
      </c>
      <c r="D26" s="21" t="s">
        <v>127</v>
      </c>
      <c r="E26" s="20" t="s">
        <v>129</v>
      </c>
      <c r="F26" s="69">
        <v>89</v>
      </c>
      <c r="J26" s="55"/>
      <c r="K26" s="73">
        <v>45968</v>
      </c>
      <c r="N26" s="3" t="s">
        <v>130</v>
      </c>
      <c r="O26" s="3" t="s">
        <v>131</v>
      </c>
    </row>
    <row r="27" s="3" customFormat="1" spans="1:15">
      <c r="A27" s="16">
        <v>26</v>
      </c>
      <c r="B27" s="3"/>
      <c r="C27" s="3" t="s">
        <v>132</v>
      </c>
      <c r="D27" s="21" t="s">
        <v>133</v>
      </c>
      <c r="E27" s="20" t="s">
        <v>134</v>
      </c>
      <c r="F27" s="69">
        <v>79</v>
      </c>
      <c r="J27" s="55"/>
      <c r="K27" s="73">
        <v>45276</v>
      </c>
      <c r="N27" s="3" t="s">
        <v>135</v>
      </c>
      <c r="O27" s="3" t="s">
        <v>136</v>
      </c>
    </row>
    <row r="28" s="69" customFormat="1" ht="14.25" spans="1:15">
      <c r="A28" s="16">
        <v>27</v>
      </c>
      <c r="B28" s="17"/>
      <c r="C28" s="18" t="s">
        <v>137</v>
      </c>
      <c r="D28" s="17"/>
      <c r="E28" s="2"/>
      <c r="F28" s="69"/>
      <c r="G28" s="2"/>
      <c r="H28" s="2"/>
      <c r="I28" s="16"/>
      <c r="J28" s="16"/>
      <c r="K28" s="73"/>
      <c r="L28" s="59"/>
      <c r="M28" s="5"/>
      <c r="N28" s="60"/>
      <c r="O28" s="5"/>
    </row>
    <row r="29" s="69" customFormat="1" ht="14.25" spans="1:15">
      <c r="A29" s="16">
        <v>28</v>
      </c>
      <c r="B29" s="17"/>
      <c r="C29" s="18" t="s">
        <v>138</v>
      </c>
      <c r="D29" s="17"/>
      <c r="E29" s="2"/>
      <c r="F29" s="69"/>
      <c r="G29" s="2"/>
      <c r="H29" s="2"/>
      <c r="I29" s="2"/>
      <c r="J29" s="16"/>
      <c r="K29" s="73"/>
      <c r="L29" s="59"/>
      <c r="M29" s="5"/>
      <c r="N29" s="60"/>
      <c r="O29" s="5"/>
    </row>
    <row r="30" s="69" customFormat="1" ht="14.25" spans="1:15">
      <c r="A30" s="16">
        <v>29</v>
      </c>
      <c r="B30" s="17"/>
      <c r="C30" s="18" t="s">
        <v>139</v>
      </c>
      <c r="D30" s="17"/>
      <c r="E30" s="2"/>
      <c r="F30" s="69"/>
      <c r="G30" s="2"/>
      <c r="H30" s="16"/>
      <c r="I30" s="16"/>
      <c r="J30" s="16"/>
      <c r="K30" s="73"/>
      <c r="L30" s="59"/>
      <c r="M30" s="5"/>
      <c r="N30" s="60"/>
      <c r="O30" s="5"/>
    </row>
    <row r="31" s="3" customFormat="1" spans="1:15">
      <c r="A31" s="16">
        <v>30</v>
      </c>
      <c r="B31" s="3" t="s">
        <v>140</v>
      </c>
      <c r="C31" s="3" t="s">
        <v>141</v>
      </c>
      <c r="D31" s="21" t="s">
        <v>140</v>
      </c>
      <c r="E31" s="3" t="s">
        <v>142</v>
      </c>
      <c r="F31" s="69">
        <v>79.8</v>
      </c>
      <c r="G31" s="3" t="s">
        <v>143</v>
      </c>
      <c r="J31" s="55"/>
      <c r="K31" s="73">
        <v>46060</v>
      </c>
      <c r="L31" s="20" t="s">
        <v>144</v>
      </c>
      <c r="M31" s="20"/>
      <c r="N31" s="3" t="s">
        <v>145</v>
      </c>
      <c r="O31" s="3" t="s">
        <v>146</v>
      </c>
    </row>
    <row r="32" s="5" customFormat="1" spans="1:15">
      <c r="A32" s="16">
        <v>31</v>
      </c>
      <c r="B32" s="17"/>
      <c r="C32" s="5" t="s">
        <v>147</v>
      </c>
      <c r="D32" s="17" t="s">
        <v>148</v>
      </c>
      <c r="E32" s="20" t="s">
        <v>149</v>
      </c>
      <c r="F32" s="69">
        <v>45.9</v>
      </c>
      <c r="J32" s="62"/>
      <c r="K32" s="73">
        <v>45891</v>
      </c>
      <c r="L32" s="59"/>
      <c r="N32" s="5" t="s">
        <v>150</v>
      </c>
      <c r="O32" s="5" t="s">
        <v>151</v>
      </c>
    </row>
    <row r="33" s="3" customFormat="1" spans="1:15">
      <c r="A33" s="16">
        <v>32</v>
      </c>
      <c r="B33" s="21" t="s">
        <v>152</v>
      </c>
      <c r="C33" s="3" t="s">
        <v>153</v>
      </c>
      <c r="D33" s="21" t="s">
        <v>152</v>
      </c>
      <c r="E33" s="3" t="s">
        <v>154</v>
      </c>
      <c r="F33" s="69">
        <v>55</v>
      </c>
      <c r="G33" s="3" t="s">
        <v>20</v>
      </c>
      <c r="J33" s="55"/>
      <c r="K33" s="73">
        <v>45898</v>
      </c>
      <c r="L33" s="3"/>
      <c r="M33" s="3"/>
      <c r="N33" s="3" t="s">
        <v>155</v>
      </c>
      <c r="O33" s="3" t="s">
        <v>156</v>
      </c>
    </row>
    <row r="34" s="3" customFormat="1" spans="1:15">
      <c r="A34" s="16">
        <v>33</v>
      </c>
      <c r="C34" s="3" t="s">
        <v>157</v>
      </c>
      <c r="D34" s="21" t="s">
        <v>158</v>
      </c>
      <c r="E34" s="3" t="s">
        <v>159</v>
      </c>
      <c r="F34" s="69">
        <v>49.8</v>
      </c>
      <c r="G34" s="2" t="s">
        <v>160</v>
      </c>
      <c r="J34" s="55"/>
      <c r="K34" s="73">
        <v>45860</v>
      </c>
      <c r="N34" s="3" t="s">
        <v>161</v>
      </c>
      <c r="O34" s="3" t="s">
        <v>162</v>
      </c>
    </row>
    <row r="35" s="69" customFormat="1" spans="1:15">
      <c r="A35" s="16">
        <v>34</v>
      </c>
      <c r="B35" s="17"/>
      <c r="C35" s="2" t="s">
        <v>163</v>
      </c>
      <c r="D35" s="17" t="s">
        <v>164</v>
      </c>
      <c r="E35" s="2" t="s">
        <v>165</v>
      </c>
      <c r="F35" s="69">
        <v>39.6</v>
      </c>
      <c r="G35" s="2" t="s">
        <v>20</v>
      </c>
      <c r="H35" s="2"/>
      <c r="I35" s="2"/>
      <c r="J35" s="16"/>
      <c r="K35" s="73">
        <v>44636</v>
      </c>
      <c r="L35" s="59"/>
      <c r="M35" s="5"/>
      <c r="N35" s="60" t="s">
        <v>166</v>
      </c>
      <c r="O35" s="5" t="s">
        <v>167</v>
      </c>
    </row>
    <row r="36" s="3" customFormat="1" spans="1:15">
      <c r="A36" s="16">
        <v>35</v>
      </c>
      <c r="B36" s="3" t="s">
        <v>168</v>
      </c>
      <c r="C36" s="3" t="s">
        <v>169</v>
      </c>
      <c r="D36" s="3" t="s">
        <v>168</v>
      </c>
      <c r="E36" s="3" t="s">
        <v>170</v>
      </c>
      <c r="F36" s="69">
        <v>29</v>
      </c>
      <c r="G36" s="3" t="s">
        <v>171</v>
      </c>
      <c r="H36" s="3"/>
      <c r="I36" s="3"/>
      <c r="J36" s="55"/>
      <c r="K36" s="73">
        <v>46048</v>
      </c>
      <c r="L36" s="3"/>
      <c r="M36" s="3"/>
      <c r="N36" s="3" t="s">
        <v>172</v>
      </c>
      <c r="O36" s="3" t="s">
        <v>173</v>
      </c>
    </row>
    <row r="37" s="3" customFormat="1" spans="1:15">
      <c r="A37" s="16">
        <v>36</v>
      </c>
      <c r="B37" s="21"/>
      <c r="C37" s="3" t="s">
        <v>174</v>
      </c>
      <c r="D37" s="21" t="s">
        <v>175</v>
      </c>
      <c r="E37" s="3" t="s">
        <v>176</v>
      </c>
      <c r="F37" s="69">
        <v>39.9</v>
      </c>
      <c r="J37" s="55"/>
      <c r="K37" s="73">
        <v>45286</v>
      </c>
      <c r="N37" s="3" t="s">
        <v>177</v>
      </c>
      <c r="O37" s="5" t="s">
        <v>178</v>
      </c>
    </row>
    <row r="38" s="55" customFormat="1" spans="1:15">
      <c r="A38" s="16">
        <v>37</v>
      </c>
      <c r="C38" s="55" t="s">
        <v>179</v>
      </c>
      <c r="D38" s="63" t="s">
        <v>180</v>
      </c>
      <c r="E38" s="55" t="s">
        <v>181</v>
      </c>
      <c r="F38" s="69">
        <v>53</v>
      </c>
      <c r="G38" s="64" t="s">
        <v>182</v>
      </c>
      <c r="K38" s="73">
        <v>46044</v>
      </c>
      <c r="L38" s="55" t="s">
        <v>183</v>
      </c>
      <c r="M38" s="65"/>
      <c r="N38" s="64" t="s">
        <v>184</v>
      </c>
      <c r="O38" s="5" t="s">
        <v>185</v>
      </c>
    </row>
    <row r="39" s="69" customFormat="1" ht="14.25" spans="1:15">
      <c r="A39" s="16">
        <v>38</v>
      </c>
      <c r="B39" s="17"/>
      <c r="C39" s="18" t="s">
        <v>186</v>
      </c>
      <c r="D39" s="17"/>
      <c r="E39" s="2"/>
      <c r="F39" s="69"/>
      <c r="G39" s="2"/>
      <c r="H39" s="16"/>
      <c r="I39" s="16"/>
      <c r="J39" s="16"/>
      <c r="K39" s="73"/>
      <c r="L39" s="59"/>
      <c r="M39" s="5"/>
      <c r="N39" s="60"/>
      <c r="O39" s="5"/>
    </row>
    <row r="40" s="3" customFormat="1" spans="1:15">
      <c r="A40" s="16">
        <v>39</v>
      </c>
      <c r="B40" s="21"/>
      <c r="C40" s="3" t="s">
        <v>187</v>
      </c>
      <c r="D40" s="21" t="s">
        <v>188</v>
      </c>
      <c r="E40" s="20" t="s">
        <v>189</v>
      </c>
      <c r="F40" s="69">
        <v>79</v>
      </c>
      <c r="J40" s="55"/>
      <c r="K40" s="73">
        <v>45147</v>
      </c>
      <c r="N40" s="3" t="s">
        <v>190</v>
      </c>
      <c r="O40" s="3" t="s">
        <v>191</v>
      </c>
    </row>
    <row r="41" s="3" customFormat="1" spans="1:15">
      <c r="A41" s="16">
        <v>40</v>
      </c>
      <c r="B41" s="21"/>
      <c r="C41" s="3" t="s">
        <v>192</v>
      </c>
      <c r="D41" s="21" t="s">
        <v>193</v>
      </c>
      <c r="E41" s="20" t="s">
        <v>194</v>
      </c>
      <c r="F41" s="69">
        <v>59</v>
      </c>
      <c r="G41" s="3" t="s">
        <v>20</v>
      </c>
      <c r="J41" s="55"/>
      <c r="K41" s="73">
        <v>46001</v>
      </c>
      <c r="N41" s="3" t="s">
        <v>195</v>
      </c>
      <c r="O41" s="5" t="s">
        <v>196</v>
      </c>
    </row>
    <row r="42" s="3" customFormat="1" spans="1:15">
      <c r="A42" s="16">
        <v>41</v>
      </c>
      <c r="B42" s="3" t="s">
        <v>197</v>
      </c>
      <c r="C42" s="3" t="s">
        <v>198</v>
      </c>
      <c r="D42" s="3" t="s">
        <v>197</v>
      </c>
      <c r="E42" s="3" t="s">
        <v>199</v>
      </c>
      <c r="F42" s="69">
        <v>59</v>
      </c>
      <c r="G42" s="3"/>
      <c r="J42" s="55" t="s">
        <v>200</v>
      </c>
      <c r="K42" s="73">
        <v>46078</v>
      </c>
      <c r="L42" s="3" t="s">
        <v>201</v>
      </c>
      <c r="N42" s="3" t="s">
        <v>202</v>
      </c>
      <c r="O42" s="3" t="s">
        <v>203</v>
      </c>
    </row>
    <row r="43" s="3" customFormat="1" spans="1:15">
      <c r="A43" s="16">
        <v>42</v>
      </c>
      <c r="B43" s="3" t="s">
        <v>204</v>
      </c>
      <c r="C43" s="3" t="s">
        <v>205</v>
      </c>
      <c r="D43" s="21" t="s">
        <v>204</v>
      </c>
      <c r="E43" s="3" t="s">
        <v>206</v>
      </c>
      <c r="F43" s="69">
        <v>59</v>
      </c>
      <c r="G43" s="3"/>
      <c r="J43" s="55"/>
      <c r="K43" s="73">
        <v>46055</v>
      </c>
      <c r="N43" s="3" t="s">
        <v>207</v>
      </c>
      <c r="O43" s="3" t="s">
        <v>208</v>
      </c>
    </row>
    <row r="44" s="3" customFormat="1" spans="1:15">
      <c r="A44" s="16">
        <v>43</v>
      </c>
      <c r="C44" s="3" t="s">
        <v>209</v>
      </c>
      <c r="D44" s="21" t="s">
        <v>210</v>
      </c>
      <c r="E44" s="3" t="s">
        <v>211</v>
      </c>
      <c r="F44" s="69">
        <v>69</v>
      </c>
      <c r="G44" s="3" t="s">
        <v>212</v>
      </c>
      <c r="J44" s="55"/>
      <c r="K44" s="73">
        <v>46063</v>
      </c>
      <c r="N44" s="3" t="s">
        <v>213</v>
      </c>
      <c r="O44" s="3" t="s">
        <v>214</v>
      </c>
    </row>
    <row r="45" s="5" customFormat="1" spans="1:15">
      <c r="A45" s="16">
        <v>44</v>
      </c>
      <c r="B45" s="17"/>
      <c r="C45" s="5" t="s">
        <v>215</v>
      </c>
      <c r="D45" s="17" t="s">
        <v>216</v>
      </c>
      <c r="E45" s="5" t="s">
        <v>217</v>
      </c>
      <c r="F45" s="69">
        <v>54.8</v>
      </c>
      <c r="G45" s="3" t="s">
        <v>20</v>
      </c>
      <c r="J45" s="62"/>
      <c r="K45" s="73">
        <v>45281</v>
      </c>
      <c r="L45" s="59"/>
      <c r="N45" s="5" t="s">
        <v>218</v>
      </c>
      <c r="O45" s="5" t="s">
        <v>219</v>
      </c>
    </row>
    <row r="46" s="3" customFormat="1" spans="1:15">
      <c r="A46" s="16">
        <v>45</v>
      </c>
      <c r="B46" s="21" t="s">
        <v>220</v>
      </c>
      <c r="C46" s="3" t="s">
        <v>221</v>
      </c>
      <c r="D46" s="21" t="s">
        <v>220</v>
      </c>
      <c r="E46" s="3" t="s">
        <v>222</v>
      </c>
      <c r="F46" s="69">
        <v>49</v>
      </c>
      <c r="G46" s="3"/>
      <c r="J46" s="3" t="s">
        <v>200</v>
      </c>
      <c r="K46" s="73">
        <v>46045</v>
      </c>
      <c r="L46" s="3" t="s">
        <v>201</v>
      </c>
      <c r="N46" s="3" t="s">
        <v>223</v>
      </c>
      <c r="O46" s="3" t="s">
        <v>224</v>
      </c>
    </row>
    <row r="47" s="3" customFormat="1" spans="1:15">
      <c r="A47" s="16">
        <v>46</v>
      </c>
      <c r="B47" s="3"/>
      <c r="C47" s="3" t="s">
        <v>225</v>
      </c>
      <c r="D47" s="21" t="s">
        <v>226</v>
      </c>
      <c r="E47" s="3" t="s">
        <v>227</v>
      </c>
      <c r="F47" s="69">
        <v>69.8</v>
      </c>
      <c r="G47" s="3"/>
      <c r="J47" s="55"/>
      <c r="K47" s="73">
        <v>45583</v>
      </c>
      <c r="L47" s="3"/>
      <c r="N47" s="3" t="s">
        <v>228</v>
      </c>
      <c r="O47" s="3" t="s">
        <v>229</v>
      </c>
    </row>
    <row r="48" s="3" customFormat="1" spans="1:15">
      <c r="A48" s="16">
        <v>47</v>
      </c>
      <c r="C48" s="3" t="s">
        <v>230</v>
      </c>
      <c r="D48" s="21" t="s">
        <v>231</v>
      </c>
      <c r="E48" s="3" t="s">
        <v>232</v>
      </c>
      <c r="F48" s="69">
        <v>79.8</v>
      </c>
      <c r="J48" s="55"/>
      <c r="K48" s="73">
        <v>45894</v>
      </c>
      <c r="L48" s="59"/>
      <c r="M48" s="5"/>
      <c r="N48" s="3" t="s">
        <v>233</v>
      </c>
      <c r="O48" s="5" t="s">
        <v>234</v>
      </c>
    </row>
    <row r="49" s="27" customFormat="1" spans="1:15">
      <c r="A49" s="16">
        <v>48</v>
      </c>
      <c r="B49" s="75" t="s">
        <v>235</v>
      </c>
      <c r="C49" s="27" t="s">
        <v>236</v>
      </c>
      <c r="D49" s="75" t="s">
        <v>235</v>
      </c>
      <c r="E49" s="27" t="s">
        <v>237</v>
      </c>
      <c r="F49" s="69">
        <v>49.8</v>
      </c>
      <c r="G49" s="27"/>
      <c r="H49" s="27"/>
      <c r="I49" s="27"/>
      <c r="K49" s="73">
        <v>45988</v>
      </c>
      <c r="L49" s="27"/>
      <c r="M49" s="27"/>
      <c r="N49" s="27" t="s">
        <v>238</v>
      </c>
      <c r="O49" s="27" t="s">
        <v>239</v>
      </c>
    </row>
    <row r="50" s="3" customFormat="1" spans="1:15">
      <c r="A50" s="16">
        <v>49</v>
      </c>
      <c r="B50" s="3" t="s">
        <v>240</v>
      </c>
      <c r="C50" s="20" t="s">
        <v>241</v>
      </c>
      <c r="D50" s="3" t="s">
        <v>240</v>
      </c>
      <c r="E50" s="3" t="s">
        <v>242</v>
      </c>
      <c r="F50" s="69">
        <v>59</v>
      </c>
      <c r="G50" s="3"/>
      <c r="H50" s="3"/>
      <c r="I50" s="3"/>
      <c r="J50" s="55"/>
      <c r="K50" s="73">
        <v>46062</v>
      </c>
      <c r="L50" s="59"/>
      <c r="M50" s="3"/>
      <c r="N50" s="3" t="s">
        <v>243</v>
      </c>
      <c r="O50" s="3" t="s">
        <v>244</v>
      </c>
    </row>
    <row r="51" s="3" customFormat="1" spans="1:15">
      <c r="A51" s="16">
        <v>50</v>
      </c>
      <c r="C51" s="3" t="s">
        <v>245</v>
      </c>
      <c r="D51" s="21" t="s">
        <v>246</v>
      </c>
      <c r="E51" s="3" t="s">
        <v>247</v>
      </c>
      <c r="F51" s="69">
        <v>53.8</v>
      </c>
      <c r="G51" s="3" t="s">
        <v>248</v>
      </c>
      <c r="J51" s="55"/>
      <c r="K51" s="73">
        <v>45905</v>
      </c>
      <c r="L51" s="61" t="s">
        <v>249</v>
      </c>
      <c r="N51" s="3" t="s">
        <v>250</v>
      </c>
      <c r="O51" s="3" t="s">
        <v>251</v>
      </c>
    </row>
    <row r="52" s="5" customFormat="1" spans="1:15">
      <c r="A52" s="16">
        <v>51</v>
      </c>
      <c r="B52" s="17"/>
      <c r="C52" s="5" t="s">
        <v>252</v>
      </c>
      <c r="D52" s="17" t="s">
        <v>253</v>
      </c>
      <c r="E52" s="5" t="s">
        <v>254</v>
      </c>
      <c r="F52" s="69">
        <v>39</v>
      </c>
      <c r="G52" s="5" t="s">
        <v>20</v>
      </c>
      <c r="J52" s="62"/>
      <c r="K52" s="73">
        <v>46021</v>
      </c>
      <c r="L52" s="59"/>
      <c r="N52" s="5" t="s">
        <v>255</v>
      </c>
      <c r="O52" s="5" t="s">
        <v>256</v>
      </c>
    </row>
    <row r="53" s="3" customFormat="1" spans="1:15">
      <c r="A53" s="16">
        <v>52</v>
      </c>
      <c r="C53" s="3" t="s">
        <v>257</v>
      </c>
      <c r="D53" s="21" t="s">
        <v>258</v>
      </c>
      <c r="E53" s="3" t="s">
        <v>259</v>
      </c>
      <c r="F53" s="69">
        <v>45</v>
      </c>
      <c r="G53" s="3" t="s">
        <v>20</v>
      </c>
      <c r="J53" s="55" t="s">
        <v>200</v>
      </c>
      <c r="K53" s="73">
        <v>46049</v>
      </c>
      <c r="L53" s="3" t="s">
        <v>201</v>
      </c>
      <c r="M53" s="5"/>
      <c r="N53" s="3" t="s">
        <v>260</v>
      </c>
      <c r="O53" s="5" t="s">
        <v>261</v>
      </c>
    </row>
    <row r="54" s="3" customFormat="1" spans="1:15">
      <c r="A54" s="16">
        <v>53</v>
      </c>
      <c r="C54" s="3" t="s">
        <v>262</v>
      </c>
      <c r="D54" s="21" t="s">
        <v>263</v>
      </c>
      <c r="E54" s="20" t="s">
        <v>264</v>
      </c>
      <c r="F54" s="69">
        <v>59</v>
      </c>
      <c r="G54" s="3" t="s">
        <v>20</v>
      </c>
      <c r="J54" s="55"/>
      <c r="K54" s="73">
        <v>45871</v>
      </c>
      <c r="N54" s="3" t="s">
        <v>265</v>
      </c>
      <c r="O54" s="5" t="s">
        <v>266</v>
      </c>
    </row>
    <row r="55" s="3" customFormat="1" spans="1:15">
      <c r="A55" s="16">
        <v>54</v>
      </c>
      <c r="B55" s="21"/>
      <c r="C55" s="3" t="s">
        <v>267</v>
      </c>
      <c r="D55" s="21" t="s">
        <v>268</v>
      </c>
      <c r="E55" s="20" t="s">
        <v>269</v>
      </c>
      <c r="F55" s="69">
        <v>169</v>
      </c>
      <c r="J55" s="55"/>
      <c r="K55" s="73">
        <v>44915</v>
      </c>
      <c r="N55" s="3" t="s">
        <v>270</v>
      </c>
      <c r="O55" s="5" t="s">
        <v>271</v>
      </c>
    </row>
    <row r="56" s="3" customFormat="1" spans="1:15">
      <c r="A56" s="16">
        <v>55</v>
      </c>
      <c r="B56" s="3"/>
      <c r="C56" s="3" t="s">
        <v>272</v>
      </c>
      <c r="D56" s="3" t="s">
        <v>273</v>
      </c>
      <c r="E56" s="61" t="s">
        <v>274</v>
      </c>
      <c r="F56" s="69">
        <v>79</v>
      </c>
      <c r="G56" s="2" t="s">
        <v>20</v>
      </c>
      <c r="J56" s="55"/>
      <c r="K56" s="73">
        <v>45460</v>
      </c>
      <c r="N56" s="3" t="s">
        <v>275</v>
      </c>
      <c r="O56" s="3" t="s">
        <v>276</v>
      </c>
    </row>
    <row r="57" s="3" customFormat="1" spans="1:15">
      <c r="A57" s="16">
        <v>56</v>
      </c>
      <c r="B57" s="3"/>
      <c r="C57" s="3" t="s">
        <v>277</v>
      </c>
      <c r="D57" s="21" t="s">
        <v>278</v>
      </c>
      <c r="E57" s="3" t="s">
        <v>279</v>
      </c>
      <c r="F57" s="69">
        <v>59</v>
      </c>
      <c r="J57" s="55"/>
      <c r="K57" s="73">
        <v>45510</v>
      </c>
      <c r="N57" s="3" t="s">
        <v>280</v>
      </c>
      <c r="O57" s="3" t="s">
        <v>281</v>
      </c>
    </row>
    <row r="58" s="3" customFormat="1" spans="1:15">
      <c r="A58" s="16">
        <v>57</v>
      </c>
      <c r="C58" s="3" t="s">
        <v>282</v>
      </c>
      <c r="D58" s="21" t="s">
        <v>283</v>
      </c>
      <c r="E58" s="3" t="s">
        <v>284</v>
      </c>
      <c r="F58" s="69">
        <v>48</v>
      </c>
      <c r="G58" s="3" t="s">
        <v>20</v>
      </c>
      <c r="J58" s="55"/>
      <c r="K58" s="73">
        <v>45464</v>
      </c>
      <c r="L58" s="59"/>
      <c r="M58" s="5"/>
      <c r="N58" s="3" t="s">
        <v>285</v>
      </c>
      <c r="O58" s="5" t="s">
        <v>286</v>
      </c>
    </row>
    <row r="59" s="3" customFormat="1" spans="1:15">
      <c r="A59" s="16">
        <v>58</v>
      </c>
      <c r="B59" s="3" t="s">
        <v>287</v>
      </c>
      <c r="C59" s="3" t="s">
        <v>288</v>
      </c>
      <c r="D59" s="21" t="s">
        <v>287</v>
      </c>
      <c r="E59" s="3" t="s">
        <v>289</v>
      </c>
      <c r="F59" s="69">
        <v>59</v>
      </c>
      <c r="G59" s="3" t="s">
        <v>20</v>
      </c>
      <c r="H59" s="16" t="s">
        <v>290</v>
      </c>
      <c r="I59" s="16" t="s">
        <v>291</v>
      </c>
      <c r="J59" s="55" t="s">
        <v>200</v>
      </c>
      <c r="K59" s="73">
        <v>46065</v>
      </c>
      <c r="L59" s="59" t="s">
        <v>292</v>
      </c>
      <c r="M59" s="5" t="s">
        <v>293</v>
      </c>
      <c r="N59" s="3" t="s">
        <v>294</v>
      </c>
      <c r="O59" s="3" t="s">
        <v>295</v>
      </c>
    </row>
    <row r="60" s="3" customFormat="1" spans="1:15">
      <c r="A60" s="16">
        <v>59</v>
      </c>
      <c r="B60" s="21"/>
      <c r="C60" s="3" t="s">
        <v>296</v>
      </c>
      <c r="D60" s="21" t="s">
        <v>297</v>
      </c>
      <c r="E60" s="20" t="s">
        <v>298</v>
      </c>
      <c r="F60" s="69">
        <v>39.8</v>
      </c>
      <c r="G60" s="2" t="s">
        <v>20</v>
      </c>
      <c r="J60" s="55"/>
      <c r="K60" s="73">
        <v>45135</v>
      </c>
      <c r="N60" s="3" t="s">
        <v>299</v>
      </c>
      <c r="O60" s="5" t="s">
        <v>300</v>
      </c>
    </row>
    <row r="61" s="69" customFormat="1" spans="1:15">
      <c r="A61" s="16">
        <v>60</v>
      </c>
      <c r="B61" s="17"/>
      <c r="C61" s="2" t="s">
        <v>301</v>
      </c>
      <c r="D61" s="17" t="s">
        <v>302</v>
      </c>
      <c r="E61" s="2" t="s">
        <v>303</v>
      </c>
      <c r="F61" s="69">
        <v>49.9</v>
      </c>
      <c r="G61" s="2" t="s">
        <v>20</v>
      </c>
      <c r="H61" s="16"/>
      <c r="I61" s="16"/>
      <c r="J61" s="16"/>
      <c r="K61" s="73">
        <v>45875</v>
      </c>
      <c r="L61" s="59"/>
      <c r="M61" s="5"/>
      <c r="N61" s="60" t="s">
        <v>304</v>
      </c>
      <c r="O61" s="5" t="s">
        <v>305</v>
      </c>
    </row>
    <row r="62" s="3" customFormat="1" spans="1:15">
      <c r="A62" s="16">
        <v>61</v>
      </c>
      <c r="C62" s="3" t="s">
        <v>306</v>
      </c>
      <c r="D62" s="21" t="s">
        <v>307</v>
      </c>
      <c r="E62" s="3" t="s">
        <v>308</v>
      </c>
      <c r="F62" s="69">
        <v>79</v>
      </c>
      <c r="J62" s="55"/>
      <c r="K62" s="73">
        <v>45061</v>
      </c>
      <c r="N62" s="3" t="s">
        <v>309</v>
      </c>
      <c r="O62" s="3" t="s">
        <v>310</v>
      </c>
    </row>
    <row r="63" s="69" customFormat="1" spans="1:15">
      <c r="A63" s="16">
        <v>62</v>
      </c>
      <c r="B63" s="17"/>
      <c r="C63" s="2" t="s">
        <v>311</v>
      </c>
      <c r="D63" s="17" t="s">
        <v>312</v>
      </c>
      <c r="E63" s="2" t="s">
        <v>313</v>
      </c>
      <c r="F63" s="69">
        <v>49.9</v>
      </c>
      <c r="G63" s="2" t="s">
        <v>20</v>
      </c>
      <c r="H63" s="16"/>
      <c r="I63" s="16"/>
      <c r="J63" s="55" t="s">
        <v>200</v>
      </c>
      <c r="K63" s="73">
        <v>45564</v>
      </c>
      <c r="L63" s="59" t="s">
        <v>201</v>
      </c>
      <c r="M63" s="5"/>
      <c r="N63" s="60" t="s">
        <v>314</v>
      </c>
      <c r="O63" s="5" t="s">
        <v>315</v>
      </c>
    </row>
    <row r="64" s="3" customFormat="1" spans="1:15">
      <c r="A64" s="16">
        <v>63</v>
      </c>
      <c r="B64" s="21"/>
      <c r="C64" s="3" t="s">
        <v>316</v>
      </c>
      <c r="D64" s="21" t="s">
        <v>317</v>
      </c>
      <c r="E64" s="3" t="s">
        <v>318</v>
      </c>
      <c r="F64" s="69">
        <v>69.8</v>
      </c>
      <c r="G64" s="2" t="s">
        <v>319</v>
      </c>
      <c r="J64" s="55"/>
      <c r="K64" s="73">
        <v>46026</v>
      </c>
      <c r="N64" s="3" t="s">
        <v>320</v>
      </c>
      <c r="O64" s="5" t="s">
        <v>321</v>
      </c>
    </row>
    <row r="65" s="3" customFormat="1" spans="1:15">
      <c r="A65" s="16">
        <v>64</v>
      </c>
      <c r="B65" s="21"/>
      <c r="C65" s="3" t="s">
        <v>322</v>
      </c>
      <c r="D65" s="21" t="s">
        <v>323</v>
      </c>
      <c r="E65" s="3" t="s">
        <v>324</v>
      </c>
      <c r="F65" s="69">
        <v>45</v>
      </c>
      <c r="G65" s="3"/>
      <c r="J65" s="55"/>
      <c r="K65" s="73">
        <v>43529</v>
      </c>
      <c r="L65" s="3"/>
      <c r="N65" s="3" t="s">
        <v>325</v>
      </c>
      <c r="O65" s="3" t="s">
        <v>326</v>
      </c>
    </row>
    <row r="66" s="3" customFormat="1" spans="1:15">
      <c r="A66" s="16">
        <v>65</v>
      </c>
      <c r="B66" s="21" t="s">
        <v>327</v>
      </c>
      <c r="C66" s="3" t="s">
        <v>328</v>
      </c>
      <c r="D66" s="21" t="s">
        <v>327</v>
      </c>
      <c r="E66" s="3" t="s">
        <v>329</v>
      </c>
      <c r="F66" s="69">
        <v>39.8</v>
      </c>
      <c r="G66" s="3" t="s">
        <v>20</v>
      </c>
      <c r="J66" s="55"/>
      <c r="K66" s="73">
        <v>45890</v>
      </c>
      <c r="N66" s="3" t="s">
        <v>330</v>
      </c>
      <c r="O66" s="3" t="s">
        <v>331</v>
      </c>
    </row>
    <row r="67" s="16" customFormat="1" spans="1:15">
      <c r="A67" s="16">
        <v>66</v>
      </c>
      <c r="B67" s="17"/>
      <c r="C67" s="2" t="s">
        <v>332</v>
      </c>
      <c r="D67" s="17" t="s">
        <v>333</v>
      </c>
      <c r="E67" s="2" t="s">
        <v>334</v>
      </c>
      <c r="F67" s="69">
        <v>49</v>
      </c>
      <c r="G67" s="2" t="s">
        <v>20</v>
      </c>
      <c r="H67" s="2"/>
      <c r="I67" s="2"/>
      <c r="K67" s="73">
        <v>45700</v>
      </c>
      <c r="L67" s="59"/>
      <c r="M67" s="5"/>
      <c r="N67" s="60" t="s">
        <v>335</v>
      </c>
      <c r="O67" s="5" t="s">
        <v>336</v>
      </c>
    </row>
    <row r="68" s="3" customFormat="1" spans="1:15">
      <c r="A68" s="16">
        <v>67</v>
      </c>
      <c r="B68" s="3" t="s">
        <v>337</v>
      </c>
      <c r="C68" s="3" t="s">
        <v>338</v>
      </c>
      <c r="D68" s="21" t="s">
        <v>337</v>
      </c>
      <c r="E68" s="3" t="s">
        <v>339</v>
      </c>
      <c r="F68" s="69">
        <v>49</v>
      </c>
      <c r="G68" s="2" t="s">
        <v>20</v>
      </c>
      <c r="J68" s="55"/>
      <c r="K68" s="73">
        <v>46064</v>
      </c>
      <c r="N68" s="3" t="s">
        <v>340</v>
      </c>
      <c r="O68" s="3" t="s">
        <v>341</v>
      </c>
    </row>
    <row r="69" s="3" customFormat="1" spans="1:15">
      <c r="A69" s="16">
        <v>68</v>
      </c>
      <c r="C69" s="3" t="s">
        <v>342</v>
      </c>
      <c r="D69" s="21" t="s">
        <v>343</v>
      </c>
      <c r="E69" s="3" t="s">
        <v>344</v>
      </c>
      <c r="F69" s="69">
        <v>54.8</v>
      </c>
      <c r="G69" s="2" t="s">
        <v>20</v>
      </c>
      <c r="J69" s="55"/>
      <c r="K69" s="73">
        <v>46034</v>
      </c>
      <c r="N69" s="3" t="s">
        <v>345</v>
      </c>
      <c r="O69" s="5" t="s">
        <v>346</v>
      </c>
    </row>
    <row r="70" s="69" customFormat="1" spans="1:15">
      <c r="A70" s="16">
        <v>69</v>
      </c>
      <c r="B70" s="17"/>
      <c r="C70" s="2" t="s">
        <v>347</v>
      </c>
      <c r="D70" s="17" t="s">
        <v>348</v>
      </c>
      <c r="E70" s="2" t="s">
        <v>349</v>
      </c>
      <c r="F70" s="69">
        <v>49</v>
      </c>
      <c r="G70" s="2" t="s">
        <v>20</v>
      </c>
      <c r="H70" s="16"/>
      <c r="I70" s="16"/>
      <c r="J70" s="16"/>
      <c r="K70" s="73">
        <v>45467</v>
      </c>
      <c r="L70" s="59"/>
      <c r="M70" s="5"/>
      <c r="N70" s="60" t="s">
        <v>350</v>
      </c>
      <c r="O70" s="5" t="s">
        <v>351</v>
      </c>
    </row>
    <row r="71" s="69" customFormat="1" spans="1:15">
      <c r="A71" s="16">
        <v>70</v>
      </c>
      <c r="B71" s="17"/>
      <c r="C71" s="2" t="s">
        <v>352</v>
      </c>
      <c r="D71" s="17" t="s">
        <v>353</v>
      </c>
      <c r="E71" s="2" t="s">
        <v>354</v>
      </c>
      <c r="F71" s="69">
        <v>49</v>
      </c>
      <c r="G71" s="2" t="s">
        <v>20</v>
      </c>
      <c r="H71" s="16"/>
      <c r="I71" s="16"/>
      <c r="J71" s="16"/>
      <c r="K71" s="73">
        <v>45888</v>
      </c>
      <c r="L71" s="59"/>
      <c r="M71" s="5"/>
      <c r="N71" s="60" t="s">
        <v>355</v>
      </c>
      <c r="O71" s="5" t="s">
        <v>356</v>
      </c>
    </row>
    <row r="72" s="70" customFormat="1" spans="1:15">
      <c r="A72" s="16">
        <v>71</v>
      </c>
      <c r="B72" s="17"/>
      <c r="C72" s="2" t="s">
        <v>357</v>
      </c>
      <c r="D72" s="17" t="s">
        <v>358</v>
      </c>
      <c r="E72" s="2" t="s">
        <v>359</v>
      </c>
      <c r="F72" s="69">
        <v>45</v>
      </c>
      <c r="G72" s="2"/>
      <c r="H72" s="2"/>
      <c r="I72" s="2"/>
      <c r="J72" s="16"/>
      <c r="K72" s="73">
        <v>45321</v>
      </c>
      <c r="L72" s="59"/>
      <c r="M72" s="5"/>
      <c r="N72" s="60" t="s">
        <v>360</v>
      </c>
      <c r="O72" s="5" t="s">
        <v>361</v>
      </c>
    </row>
    <row r="73" s="16" customFormat="1" ht="14.25" spans="1:15">
      <c r="A73" s="16">
        <v>72</v>
      </c>
      <c r="B73" s="17"/>
      <c r="C73" s="18" t="s">
        <v>362</v>
      </c>
      <c r="D73" s="17"/>
      <c r="E73" s="2"/>
      <c r="F73" s="69"/>
      <c r="G73" s="2"/>
      <c r="H73" s="2"/>
      <c r="I73" s="2"/>
      <c r="K73" s="73"/>
      <c r="L73" s="59"/>
      <c r="M73" s="5"/>
      <c r="N73" s="60"/>
      <c r="O73" s="5"/>
    </row>
    <row r="74" s="3" customFormat="1" spans="1:15">
      <c r="A74" s="16">
        <v>73</v>
      </c>
      <c r="B74" s="3" t="s">
        <v>363</v>
      </c>
      <c r="C74" s="3" t="s">
        <v>364</v>
      </c>
      <c r="D74" s="21" t="s">
        <v>363</v>
      </c>
      <c r="E74" s="3" t="s">
        <v>365</v>
      </c>
      <c r="F74" s="69">
        <v>55</v>
      </c>
      <c r="G74" s="3" t="s">
        <v>20</v>
      </c>
      <c r="J74" s="55"/>
      <c r="K74" s="73">
        <v>45862</v>
      </c>
      <c r="N74" s="3" t="s">
        <v>366</v>
      </c>
      <c r="O74" s="3" t="s">
        <v>367</v>
      </c>
    </row>
    <row r="75" s="3" customFormat="1" spans="1:15">
      <c r="A75" s="16">
        <v>74</v>
      </c>
      <c r="B75" s="3" t="s">
        <v>368</v>
      </c>
      <c r="C75" s="3" t="s">
        <v>369</v>
      </c>
      <c r="D75" s="3" t="s">
        <v>368</v>
      </c>
      <c r="E75" s="3" t="s">
        <v>370</v>
      </c>
      <c r="F75" s="69">
        <v>49</v>
      </c>
      <c r="G75" s="61" t="s">
        <v>248</v>
      </c>
      <c r="H75" s="3"/>
      <c r="I75" s="3"/>
      <c r="J75" s="55"/>
      <c r="K75" s="73">
        <v>45728</v>
      </c>
      <c r="L75" s="3"/>
      <c r="M75" s="3"/>
      <c r="N75" s="3" t="s">
        <v>371</v>
      </c>
      <c r="O75" s="3" t="s">
        <v>372</v>
      </c>
    </row>
    <row r="76" s="69" customFormat="1" spans="1:15">
      <c r="A76" s="16">
        <v>75</v>
      </c>
      <c r="B76" s="17"/>
      <c r="C76" s="2" t="s">
        <v>373</v>
      </c>
      <c r="D76" s="17" t="s">
        <v>374</v>
      </c>
      <c r="E76" s="2" t="s">
        <v>375</v>
      </c>
      <c r="F76" s="69">
        <v>35.8</v>
      </c>
      <c r="G76" s="2" t="s">
        <v>20</v>
      </c>
      <c r="H76" s="16"/>
      <c r="I76" s="16"/>
      <c r="J76" s="16"/>
      <c r="K76" s="73">
        <v>44718</v>
      </c>
      <c r="L76" s="59"/>
      <c r="M76" s="5"/>
      <c r="N76" s="60" t="s">
        <v>376</v>
      </c>
      <c r="O76" s="5" t="s">
        <v>377</v>
      </c>
    </row>
    <row r="77" s="5" customFormat="1" spans="1:15">
      <c r="A77" s="16">
        <v>76</v>
      </c>
      <c r="B77" s="17"/>
      <c r="C77" s="5" t="s">
        <v>378</v>
      </c>
      <c r="D77" s="17" t="s">
        <v>379</v>
      </c>
      <c r="E77" s="5" t="s">
        <v>380</v>
      </c>
      <c r="F77" s="69">
        <v>29.8</v>
      </c>
      <c r="G77" s="3" t="s">
        <v>20</v>
      </c>
      <c r="J77" s="62"/>
      <c r="K77" s="73">
        <v>45657</v>
      </c>
      <c r="L77" s="59"/>
      <c r="N77" s="5" t="s">
        <v>381</v>
      </c>
      <c r="O77" s="5" t="s">
        <v>382</v>
      </c>
    </row>
    <row r="78" s="69" customFormat="1" spans="1:15">
      <c r="A78" s="16">
        <v>77</v>
      </c>
      <c r="B78" s="17"/>
      <c r="C78" s="2" t="s">
        <v>383</v>
      </c>
      <c r="D78" s="17" t="s">
        <v>384</v>
      </c>
      <c r="E78" s="2" t="s">
        <v>385</v>
      </c>
      <c r="F78" s="69">
        <v>35</v>
      </c>
      <c r="G78" s="3" t="s">
        <v>20</v>
      </c>
      <c r="H78" s="2"/>
      <c r="I78" s="2"/>
      <c r="J78" s="16"/>
      <c r="K78" s="73">
        <v>46059</v>
      </c>
      <c r="L78" s="59"/>
      <c r="M78" s="5" t="s">
        <v>386</v>
      </c>
      <c r="N78" s="60" t="s">
        <v>387</v>
      </c>
      <c r="O78" s="5" t="s">
        <v>388</v>
      </c>
    </row>
    <row r="79" s="3" customFormat="1" spans="1:15">
      <c r="A79" s="16">
        <v>78</v>
      </c>
      <c r="B79" s="3" t="s">
        <v>389</v>
      </c>
      <c r="C79" s="3" t="s">
        <v>390</v>
      </c>
      <c r="D79" s="3" t="s">
        <v>389</v>
      </c>
      <c r="E79" s="3" t="s">
        <v>391</v>
      </c>
      <c r="F79" s="69">
        <v>45</v>
      </c>
      <c r="G79" s="3" t="s">
        <v>392</v>
      </c>
      <c r="J79" s="55"/>
      <c r="K79" s="73">
        <v>46078</v>
      </c>
      <c r="L79" s="3"/>
      <c r="N79" s="3" t="s">
        <v>393</v>
      </c>
      <c r="O79" s="3" t="s">
        <v>394</v>
      </c>
    </row>
    <row r="80" s="4" customFormat="1" spans="1:15">
      <c r="A80" s="16">
        <v>79</v>
      </c>
      <c r="B80" s="4" t="s">
        <v>395</v>
      </c>
      <c r="C80" s="4" t="s">
        <v>396</v>
      </c>
      <c r="D80" s="4" t="s">
        <v>395</v>
      </c>
      <c r="E80" s="4" t="s">
        <v>397</v>
      </c>
      <c r="F80" s="69">
        <v>59</v>
      </c>
      <c r="K80" s="73">
        <v>46078</v>
      </c>
      <c r="N80" s="4" t="s">
        <v>398</v>
      </c>
      <c r="O80" s="4" t="s">
        <v>399</v>
      </c>
    </row>
    <row r="81" s="3" customFormat="1" spans="1:15">
      <c r="A81" s="16">
        <v>80</v>
      </c>
      <c r="B81" s="3" t="s">
        <v>400</v>
      </c>
      <c r="C81" s="3" t="s">
        <v>401</v>
      </c>
      <c r="D81" s="21" t="s">
        <v>400</v>
      </c>
      <c r="E81" s="3" t="s">
        <v>259</v>
      </c>
      <c r="F81" s="69">
        <v>59</v>
      </c>
      <c r="G81" s="3" t="s">
        <v>20</v>
      </c>
      <c r="J81" s="55"/>
      <c r="K81" s="73">
        <v>46057</v>
      </c>
      <c r="N81" s="3" t="s">
        <v>402</v>
      </c>
      <c r="O81" s="3" t="s">
        <v>403</v>
      </c>
    </row>
    <row r="82" s="3" customFormat="1" spans="1:15">
      <c r="A82" s="16">
        <v>81</v>
      </c>
      <c r="C82" s="3" t="s">
        <v>404</v>
      </c>
      <c r="D82" s="21" t="s">
        <v>405</v>
      </c>
      <c r="E82" s="3" t="s">
        <v>406</v>
      </c>
      <c r="F82" s="69">
        <v>49.8</v>
      </c>
      <c r="J82" s="55"/>
      <c r="K82" s="73">
        <v>46031</v>
      </c>
      <c r="N82" s="3" t="s">
        <v>407</v>
      </c>
      <c r="O82" s="3" t="s">
        <v>408</v>
      </c>
    </row>
    <row r="83" s="69" customFormat="1" spans="1:15">
      <c r="A83" s="16">
        <v>82</v>
      </c>
      <c r="B83" s="17"/>
      <c r="C83" s="2" t="s">
        <v>409</v>
      </c>
      <c r="D83" s="17" t="s">
        <v>410</v>
      </c>
      <c r="E83" s="2" t="s">
        <v>411</v>
      </c>
      <c r="F83" s="69">
        <v>35</v>
      </c>
      <c r="G83" s="2" t="s">
        <v>20</v>
      </c>
      <c r="H83" s="2" t="s">
        <v>290</v>
      </c>
      <c r="I83" s="16"/>
      <c r="J83" s="16"/>
      <c r="K83" s="73">
        <v>46035</v>
      </c>
      <c r="L83" s="2" t="s">
        <v>412</v>
      </c>
      <c r="M83" s="5"/>
      <c r="N83" s="60" t="s">
        <v>413</v>
      </c>
      <c r="O83" s="5" t="s">
        <v>414</v>
      </c>
    </row>
    <row r="84" s="3" customFormat="1" spans="1:15">
      <c r="A84" s="16">
        <v>83</v>
      </c>
      <c r="B84" s="3" t="s">
        <v>415</v>
      </c>
      <c r="C84" s="3" t="s">
        <v>416</v>
      </c>
      <c r="D84" s="3" t="s">
        <v>415</v>
      </c>
      <c r="E84" s="3" t="s">
        <v>417</v>
      </c>
      <c r="F84" s="69">
        <v>59</v>
      </c>
      <c r="G84" s="3" t="s">
        <v>418</v>
      </c>
      <c r="H84" s="3"/>
      <c r="I84" s="3"/>
      <c r="J84" s="55"/>
      <c r="K84" s="73">
        <v>46007</v>
      </c>
      <c r="L84" s="3"/>
      <c r="M84" s="3"/>
      <c r="N84" s="3" t="s">
        <v>419</v>
      </c>
      <c r="O84" s="3" t="s">
        <v>420</v>
      </c>
    </row>
    <row r="85" s="3" customFormat="1" spans="1:15">
      <c r="A85" s="16">
        <v>84</v>
      </c>
      <c r="B85" s="3"/>
      <c r="C85" s="3" t="s">
        <v>421</v>
      </c>
      <c r="D85" s="21" t="s">
        <v>422</v>
      </c>
      <c r="E85" s="3" t="s">
        <v>423</v>
      </c>
      <c r="F85" s="69">
        <v>45</v>
      </c>
      <c r="G85" s="3" t="s">
        <v>424</v>
      </c>
      <c r="H85" s="3"/>
      <c r="I85" s="3"/>
      <c r="J85" s="55"/>
      <c r="K85" s="73">
        <v>45643</v>
      </c>
      <c r="L85" s="3"/>
      <c r="M85" s="3"/>
      <c r="N85" s="3" t="s">
        <v>425</v>
      </c>
      <c r="O85" s="3" t="s">
        <v>426</v>
      </c>
    </row>
    <row r="86" s="4" customFormat="1" spans="1:15">
      <c r="A86" s="16">
        <v>85</v>
      </c>
      <c r="B86" s="4" t="s">
        <v>427</v>
      </c>
      <c r="C86" s="4" t="s">
        <v>428</v>
      </c>
      <c r="D86" s="4" t="s">
        <v>427</v>
      </c>
      <c r="E86" s="4" t="s">
        <v>397</v>
      </c>
      <c r="F86" s="4">
        <v>39</v>
      </c>
      <c r="K86" s="76">
        <v>46081</v>
      </c>
      <c r="N86" s="4" t="s">
        <v>429</v>
      </c>
    </row>
    <row r="87" s="4" customFormat="1" spans="1:15">
      <c r="A87" s="16">
        <v>86</v>
      </c>
      <c r="B87" s="4" t="s">
        <v>430</v>
      </c>
      <c r="C87" s="4" t="s">
        <v>431</v>
      </c>
      <c r="D87" s="22" t="s">
        <v>430</v>
      </c>
      <c r="E87" s="4" t="s">
        <v>391</v>
      </c>
      <c r="F87" s="69">
        <v>49.8</v>
      </c>
      <c r="G87" s="4" t="s">
        <v>432</v>
      </c>
      <c r="H87" s="4"/>
      <c r="K87" s="73">
        <v>46017</v>
      </c>
      <c r="L87" s="4"/>
      <c r="M87" s="4"/>
      <c r="N87" s="4" t="s">
        <v>433</v>
      </c>
      <c r="O87" s="4" t="s">
        <v>434</v>
      </c>
    </row>
    <row r="88" s="55" customFormat="1" spans="1:15">
      <c r="A88" s="16">
        <v>87</v>
      </c>
      <c r="C88" s="55" t="s">
        <v>435</v>
      </c>
      <c r="D88" s="63" t="s">
        <v>436</v>
      </c>
      <c r="E88" s="55" t="s">
        <v>391</v>
      </c>
      <c r="F88" s="69">
        <v>59</v>
      </c>
      <c r="K88" s="73">
        <v>45628</v>
      </c>
      <c r="L88" s="65"/>
      <c r="M88" s="5"/>
      <c r="N88" s="55" t="s">
        <v>437</v>
      </c>
      <c r="O88" s="5" t="s">
        <v>438</v>
      </c>
    </row>
    <row r="89" s="69" customFormat="1" ht="14.25" spans="1:15">
      <c r="A89" s="16">
        <v>88</v>
      </c>
      <c r="B89" s="17"/>
      <c r="C89" s="18" t="s">
        <v>439</v>
      </c>
      <c r="D89" s="17"/>
      <c r="E89" s="2"/>
      <c r="F89" s="69"/>
      <c r="G89" s="2"/>
      <c r="H89" s="2"/>
      <c r="I89" s="16"/>
      <c r="J89" s="16"/>
      <c r="K89" s="73"/>
      <c r="L89" s="59"/>
      <c r="M89" s="5"/>
      <c r="N89" s="60"/>
      <c r="O89" s="5"/>
    </row>
    <row r="90" s="4" customFormat="1" spans="1:15">
      <c r="A90" s="16">
        <v>89</v>
      </c>
      <c r="B90" s="4" t="s">
        <v>440</v>
      </c>
      <c r="C90" s="4" t="s">
        <v>441</v>
      </c>
      <c r="D90" s="4" t="s">
        <v>440</v>
      </c>
      <c r="E90" s="4" t="s">
        <v>442</v>
      </c>
      <c r="F90" s="4">
        <v>148</v>
      </c>
      <c r="G90" s="4"/>
      <c r="H90" s="4"/>
      <c r="I90" s="4"/>
      <c r="J90" s="4"/>
      <c r="K90" s="76">
        <v>46108</v>
      </c>
      <c r="L90" s="24" t="s">
        <v>249</v>
      </c>
      <c r="M90" s="24"/>
      <c r="N90" s="4" t="s">
        <v>443</v>
      </c>
      <c r="O90" s="4" t="s">
        <v>444</v>
      </c>
    </row>
    <row r="91" s="4" customFormat="1" spans="1:15">
      <c r="A91" s="16">
        <v>90</v>
      </c>
      <c r="B91" s="4" t="s">
        <v>445</v>
      </c>
      <c r="C91" s="4" t="s">
        <v>446</v>
      </c>
      <c r="D91" s="4" t="s">
        <v>445</v>
      </c>
      <c r="E91" s="4" t="s">
        <v>442</v>
      </c>
      <c r="F91" s="4">
        <v>148</v>
      </c>
      <c r="G91" s="4"/>
      <c r="H91" s="4"/>
      <c r="I91" s="4"/>
      <c r="J91" s="4"/>
      <c r="K91" s="76">
        <v>46108</v>
      </c>
      <c r="L91" s="24" t="s">
        <v>249</v>
      </c>
      <c r="M91" s="24"/>
      <c r="N91" s="4" t="s">
        <v>447</v>
      </c>
      <c r="O91" s="4" t="s">
        <v>448</v>
      </c>
    </row>
    <row r="92" s="4" customFormat="1" spans="1:15">
      <c r="A92" s="16">
        <v>91</v>
      </c>
      <c r="B92" s="4" t="s">
        <v>449</v>
      </c>
      <c r="C92" s="4" t="s">
        <v>450</v>
      </c>
      <c r="D92" s="4" t="s">
        <v>449</v>
      </c>
      <c r="E92" s="4" t="s">
        <v>442</v>
      </c>
      <c r="F92" s="4">
        <v>148</v>
      </c>
      <c r="G92" s="4"/>
      <c r="H92" s="4"/>
      <c r="I92" s="4"/>
      <c r="J92" s="4"/>
      <c r="K92" s="76">
        <v>46108</v>
      </c>
      <c r="L92" s="24" t="s">
        <v>249</v>
      </c>
      <c r="M92" s="24"/>
      <c r="N92" s="4" t="s">
        <v>451</v>
      </c>
      <c r="O92" s="4" t="s">
        <v>452</v>
      </c>
    </row>
    <row r="93" s="3" customFormat="1" spans="1:15">
      <c r="A93" s="16">
        <v>92</v>
      </c>
      <c r="B93" s="3" t="s">
        <v>453</v>
      </c>
      <c r="C93" s="3" t="s">
        <v>454</v>
      </c>
      <c r="D93" s="21" t="s">
        <v>453</v>
      </c>
      <c r="E93" s="61" t="s">
        <v>455</v>
      </c>
      <c r="F93" s="69">
        <v>138</v>
      </c>
      <c r="J93" s="55"/>
      <c r="K93" s="73">
        <v>45983</v>
      </c>
      <c r="L93" s="61" t="s">
        <v>249</v>
      </c>
      <c r="M93" s="61"/>
      <c r="N93" s="3" t="s">
        <v>456</v>
      </c>
      <c r="O93" s="3" t="s">
        <v>457</v>
      </c>
    </row>
    <row r="94" s="3" customFormat="1" spans="1:15">
      <c r="A94" s="16">
        <v>93</v>
      </c>
      <c r="B94" s="3" t="s">
        <v>458</v>
      </c>
      <c r="C94" s="3" t="s">
        <v>459</v>
      </c>
      <c r="D94" s="21" t="s">
        <v>458</v>
      </c>
      <c r="E94" s="61" t="s">
        <v>455</v>
      </c>
      <c r="F94" s="69">
        <v>138</v>
      </c>
      <c r="J94" s="55"/>
      <c r="K94" s="73">
        <v>45983</v>
      </c>
      <c r="L94" s="61" t="s">
        <v>249</v>
      </c>
      <c r="M94" s="61"/>
      <c r="N94" s="3" t="s">
        <v>460</v>
      </c>
      <c r="O94" s="3" t="s">
        <v>461</v>
      </c>
    </row>
    <row r="95" s="3" customFormat="1" spans="1:15">
      <c r="A95" s="16">
        <v>94</v>
      </c>
      <c r="B95" s="3" t="s">
        <v>462</v>
      </c>
      <c r="C95" s="3" t="s">
        <v>463</v>
      </c>
      <c r="D95" s="21" t="s">
        <v>462</v>
      </c>
      <c r="E95" s="61" t="s">
        <v>455</v>
      </c>
      <c r="F95" s="69">
        <v>148</v>
      </c>
      <c r="J95" s="55"/>
      <c r="K95" s="73">
        <v>46064</v>
      </c>
      <c r="L95" s="61" t="s">
        <v>249</v>
      </c>
      <c r="M95" s="61"/>
      <c r="N95" s="3" t="s">
        <v>464</v>
      </c>
      <c r="O95" s="3" t="s">
        <v>465</v>
      </c>
    </row>
    <row r="96" s="4" customFormat="1" spans="1:15">
      <c r="A96" s="16">
        <v>95</v>
      </c>
      <c r="B96" s="4" t="s">
        <v>466</v>
      </c>
      <c r="C96" s="4" t="s">
        <v>467</v>
      </c>
      <c r="D96" s="4" t="s">
        <v>466</v>
      </c>
      <c r="E96" s="4" t="s">
        <v>468</v>
      </c>
      <c r="F96" s="4">
        <v>42.8</v>
      </c>
      <c r="G96" s="4" t="s">
        <v>469</v>
      </c>
      <c r="K96" s="76">
        <v>46120</v>
      </c>
      <c r="L96" s="4"/>
      <c r="M96" s="4"/>
      <c r="N96" s="4" t="s">
        <v>470</v>
      </c>
      <c r="O96" s="4" t="s">
        <v>471</v>
      </c>
    </row>
    <row r="97" s="69" customFormat="1" spans="1:15">
      <c r="A97" s="16">
        <v>96</v>
      </c>
      <c r="B97" s="17"/>
      <c r="C97" s="2" t="s">
        <v>472</v>
      </c>
      <c r="D97" s="17" t="s">
        <v>473</v>
      </c>
      <c r="E97" s="2" t="s">
        <v>474</v>
      </c>
      <c r="F97" s="69">
        <v>128</v>
      </c>
      <c r="G97" s="2"/>
      <c r="H97" s="2"/>
      <c r="I97" s="2"/>
      <c r="J97" s="16"/>
      <c r="K97" s="73">
        <v>45911</v>
      </c>
      <c r="L97" s="59" t="s">
        <v>475</v>
      </c>
      <c r="M97" s="5"/>
      <c r="N97" s="60" t="s">
        <v>476</v>
      </c>
      <c r="O97" s="5" t="s">
        <v>477</v>
      </c>
    </row>
    <row r="98" s="5" customFormat="1" spans="1:15">
      <c r="A98" s="16">
        <v>97</v>
      </c>
      <c r="B98" s="17"/>
      <c r="C98" s="2" t="s">
        <v>478</v>
      </c>
      <c r="D98" s="17" t="s">
        <v>479</v>
      </c>
      <c r="E98" s="2" t="s">
        <v>480</v>
      </c>
      <c r="F98" s="69">
        <v>37</v>
      </c>
      <c r="G98" s="2"/>
      <c r="J98" s="62"/>
      <c r="K98" s="73">
        <v>45908</v>
      </c>
      <c r="L98" s="59"/>
      <c r="N98" s="60" t="s">
        <v>481</v>
      </c>
      <c r="O98" s="5" t="s">
        <v>482</v>
      </c>
    </row>
    <row r="99" s="69" customFormat="1" ht="14.25" spans="1:15">
      <c r="A99" s="16">
        <v>98</v>
      </c>
      <c r="B99" s="17"/>
      <c r="C99" s="18" t="s">
        <v>483</v>
      </c>
      <c r="D99" s="17"/>
      <c r="E99" s="2"/>
      <c r="F99" s="69"/>
      <c r="G99" s="2"/>
      <c r="H99" s="2"/>
      <c r="I99" s="2"/>
      <c r="J99" s="16"/>
      <c r="K99" s="73"/>
      <c r="L99" s="59"/>
      <c r="M99" s="5"/>
      <c r="N99" s="60"/>
      <c r="O99" s="5"/>
    </row>
    <row r="100" s="3" customFormat="1" spans="1:15">
      <c r="A100" s="16">
        <v>99</v>
      </c>
      <c r="B100" s="3" t="s">
        <v>484</v>
      </c>
      <c r="C100" s="3" t="s">
        <v>485</v>
      </c>
      <c r="D100" s="3" t="s">
        <v>484</v>
      </c>
      <c r="E100" s="3" t="s">
        <v>486</v>
      </c>
      <c r="F100" s="69">
        <v>45</v>
      </c>
      <c r="G100" s="3"/>
      <c r="H100" s="3"/>
      <c r="I100" s="3"/>
      <c r="J100" s="55"/>
      <c r="K100" s="73">
        <v>45740</v>
      </c>
      <c r="L100" s="3"/>
      <c r="M100" s="3"/>
      <c r="N100" s="3" t="s">
        <v>487</v>
      </c>
      <c r="O100" s="3" t="s">
        <v>488</v>
      </c>
    </row>
    <row r="101" s="3" customFormat="1" spans="1:15">
      <c r="A101" s="16">
        <v>100</v>
      </c>
      <c r="C101" s="3" t="s">
        <v>489</v>
      </c>
      <c r="D101" s="21" t="s">
        <v>490</v>
      </c>
      <c r="E101" s="3" t="s">
        <v>491</v>
      </c>
      <c r="F101" s="69">
        <v>45</v>
      </c>
      <c r="G101" s="2" t="s">
        <v>492</v>
      </c>
      <c r="J101" s="55"/>
      <c r="K101" s="73">
        <v>44986</v>
      </c>
      <c r="L101" s="20"/>
      <c r="N101" s="3" t="s">
        <v>493</v>
      </c>
      <c r="O101" s="3" t="s">
        <v>494</v>
      </c>
    </row>
    <row r="102" s="55" customFormat="1" spans="1:15">
      <c r="A102" s="16">
        <v>101</v>
      </c>
      <c r="C102" s="55" t="s">
        <v>495</v>
      </c>
      <c r="D102" s="63" t="s">
        <v>496</v>
      </c>
      <c r="E102" s="64" t="s">
        <v>497</v>
      </c>
      <c r="F102" s="69">
        <v>49.8</v>
      </c>
      <c r="G102" s="64"/>
      <c r="K102" s="73">
        <v>44494</v>
      </c>
      <c r="L102" s="55" t="s">
        <v>183</v>
      </c>
      <c r="M102" s="65"/>
      <c r="N102" s="64" t="s">
        <v>498</v>
      </c>
      <c r="O102" s="5" t="s">
        <v>499</v>
      </c>
    </row>
    <row r="103" s="16" customFormat="1" spans="1:15">
      <c r="A103" s="16">
        <v>102</v>
      </c>
      <c r="C103" s="16" t="s">
        <v>500</v>
      </c>
      <c r="D103" s="77" t="s">
        <v>501</v>
      </c>
      <c r="E103" s="77" t="s">
        <v>502</v>
      </c>
      <c r="F103" s="69">
        <v>29</v>
      </c>
      <c r="K103" s="73">
        <v>44049</v>
      </c>
      <c r="L103" s="59" t="s">
        <v>183</v>
      </c>
      <c r="M103" s="5"/>
      <c r="N103" s="77" t="s">
        <v>503</v>
      </c>
      <c r="O103" s="5" t="s">
        <v>504</v>
      </c>
    </row>
    <row r="104" s="3" customFormat="1" spans="1:15">
      <c r="A104" s="16">
        <v>103</v>
      </c>
      <c r="C104" s="3" t="s">
        <v>505</v>
      </c>
      <c r="D104" s="21" t="s">
        <v>506</v>
      </c>
      <c r="E104" s="61" t="s">
        <v>507</v>
      </c>
      <c r="F104" s="69">
        <v>49.8</v>
      </c>
      <c r="J104" s="55"/>
      <c r="K104" s="73">
        <v>45058</v>
      </c>
      <c r="N104" s="3" t="s">
        <v>508</v>
      </c>
      <c r="O104" s="3" t="s">
        <v>509</v>
      </c>
    </row>
    <row r="105" s="3" customFormat="1" spans="1:15">
      <c r="A105" s="16">
        <v>104</v>
      </c>
      <c r="B105" s="21"/>
      <c r="C105" s="3" t="s">
        <v>510</v>
      </c>
      <c r="D105" s="21" t="s">
        <v>511</v>
      </c>
      <c r="E105" s="61" t="s">
        <v>512</v>
      </c>
      <c r="F105" s="69">
        <v>49</v>
      </c>
      <c r="J105" s="55"/>
      <c r="K105" s="73">
        <v>45356</v>
      </c>
      <c r="L105" s="3"/>
      <c r="N105" s="3" t="s">
        <v>513</v>
      </c>
      <c r="O105" s="3" t="s">
        <v>514</v>
      </c>
    </row>
    <row r="106" s="3" customFormat="1" spans="1:15">
      <c r="A106" s="16">
        <v>105</v>
      </c>
      <c r="B106" s="3"/>
      <c r="C106" s="3" t="s">
        <v>515</v>
      </c>
      <c r="D106" s="3" t="s">
        <v>516</v>
      </c>
      <c r="E106" s="3" t="s">
        <v>517</v>
      </c>
      <c r="F106" s="69">
        <v>69.8</v>
      </c>
      <c r="J106" s="55"/>
      <c r="K106" s="73">
        <v>45488</v>
      </c>
      <c r="N106" s="3" t="s">
        <v>518</v>
      </c>
      <c r="O106" s="3" t="s">
        <v>519</v>
      </c>
    </row>
    <row r="107" s="3" customFormat="1" spans="1:15">
      <c r="A107" s="16">
        <v>106</v>
      </c>
      <c r="B107" s="21" t="s">
        <v>520</v>
      </c>
      <c r="C107" s="3" t="s">
        <v>521</v>
      </c>
      <c r="D107" s="21" t="s">
        <v>520</v>
      </c>
      <c r="E107" s="3" t="s">
        <v>522</v>
      </c>
      <c r="F107" s="69">
        <v>59</v>
      </c>
      <c r="G107" s="3" t="s">
        <v>523</v>
      </c>
      <c r="J107" s="55"/>
      <c r="K107" s="73">
        <v>45894</v>
      </c>
      <c r="N107" s="3" t="s">
        <v>524</v>
      </c>
      <c r="O107" s="3" t="s">
        <v>525</v>
      </c>
    </row>
    <row r="108" s="3" customFormat="1" spans="1:15">
      <c r="A108" s="16">
        <v>107</v>
      </c>
      <c r="C108" s="3" t="s">
        <v>526</v>
      </c>
      <c r="D108" s="21" t="s">
        <v>527</v>
      </c>
      <c r="E108" s="20" t="s">
        <v>528</v>
      </c>
      <c r="F108" s="69">
        <v>248</v>
      </c>
      <c r="J108" s="55"/>
      <c r="K108" s="73">
        <v>46052</v>
      </c>
      <c r="L108" s="61" t="s">
        <v>85</v>
      </c>
      <c r="M108" s="5"/>
      <c r="N108" s="3" t="s">
        <v>529</v>
      </c>
      <c r="O108" s="5" t="s">
        <v>530</v>
      </c>
    </row>
    <row r="109" s="3" customFormat="1" spans="1:15">
      <c r="A109" s="16">
        <v>108</v>
      </c>
      <c r="C109" s="3" t="s">
        <v>531</v>
      </c>
      <c r="D109" s="21" t="s">
        <v>532</v>
      </c>
      <c r="E109" s="20" t="s">
        <v>528</v>
      </c>
      <c r="F109" s="69">
        <v>298</v>
      </c>
      <c r="J109" s="55"/>
      <c r="K109" s="73">
        <v>45884</v>
      </c>
      <c r="L109" s="61" t="s">
        <v>85</v>
      </c>
      <c r="M109" s="5"/>
      <c r="N109" s="3" t="s">
        <v>533</v>
      </c>
      <c r="O109" s="5" t="s">
        <v>534</v>
      </c>
    </row>
    <row r="110" s="3" customFormat="1" spans="1:15">
      <c r="A110" s="16">
        <v>109</v>
      </c>
      <c r="B110" s="3"/>
      <c r="C110" s="3" t="s">
        <v>535</v>
      </c>
      <c r="D110" s="21" t="s">
        <v>536</v>
      </c>
      <c r="E110" s="20" t="s">
        <v>537</v>
      </c>
      <c r="F110" s="69">
        <v>138</v>
      </c>
      <c r="G110" s="3" t="s">
        <v>538</v>
      </c>
      <c r="J110" s="55"/>
      <c r="K110" s="73">
        <v>45229</v>
      </c>
      <c r="N110" s="3" t="s">
        <v>539</v>
      </c>
      <c r="O110" s="3" t="s">
        <v>540</v>
      </c>
    </row>
    <row r="111" s="5" customFormat="1" spans="1:15">
      <c r="A111" s="16">
        <v>110</v>
      </c>
      <c r="C111" s="5" t="s">
        <v>541</v>
      </c>
      <c r="D111" s="66" t="s">
        <v>542</v>
      </c>
      <c r="E111" s="20" t="s">
        <v>543</v>
      </c>
      <c r="F111" s="69">
        <v>398</v>
      </c>
      <c r="J111" s="62"/>
      <c r="K111" s="73">
        <v>43951</v>
      </c>
      <c r="L111" s="59"/>
      <c r="M111" s="5"/>
      <c r="N111" s="5" t="s">
        <v>544</v>
      </c>
      <c r="O111" s="5" t="s">
        <v>545</v>
      </c>
    </row>
    <row r="112" s="69" customFormat="1" spans="1:15">
      <c r="A112" s="16">
        <v>111</v>
      </c>
      <c r="B112" s="17"/>
      <c r="C112" s="2" t="s">
        <v>546</v>
      </c>
      <c r="D112" s="17" t="s">
        <v>547</v>
      </c>
      <c r="E112" s="2" t="s">
        <v>548</v>
      </c>
      <c r="F112" s="69">
        <v>75.9</v>
      </c>
      <c r="G112" s="2" t="s">
        <v>20</v>
      </c>
      <c r="H112" s="2"/>
      <c r="I112" s="2"/>
      <c r="J112" s="16"/>
      <c r="K112" s="73">
        <v>46057</v>
      </c>
      <c r="L112" s="59" t="s">
        <v>549</v>
      </c>
      <c r="M112" s="5"/>
      <c r="N112" s="60" t="s">
        <v>550</v>
      </c>
      <c r="O112" s="5" t="s">
        <v>551</v>
      </c>
    </row>
    <row r="113" s="5" customFormat="1" spans="1:15">
      <c r="A113" s="16">
        <v>112</v>
      </c>
      <c r="B113" s="17"/>
      <c r="C113" s="20" t="s">
        <v>552</v>
      </c>
      <c r="D113" s="17" t="s">
        <v>553</v>
      </c>
      <c r="E113" s="5" t="s">
        <v>548</v>
      </c>
      <c r="F113" s="69">
        <v>53</v>
      </c>
      <c r="G113" s="2" t="s">
        <v>20</v>
      </c>
      <c r="J113" s="62"/>
      <c r="K113" s="73">
        <v>45484</v>
      </c>
      <c r="L113" s="59"/>
      <c r="N113" s="5" t="s">
        <v>554</v>
      </c>
      <c r="O113" s="5" t="s">
        <v>555</v>
      </c>
    </row>
    <row r="114" s="3" customFormat="1" spans="1:15">
      <c r="A114" s="16">
        <v>113</v>
      </c>
      <c r="C114" s="61" t="s">
        <v>556</v>
      </c>
      <c r="D114" s="21" t="s">
        <v>557</v>
      </c>
      <c r="E114" s="61" t="s">
        <v>558</v>
      </c>
      <c r="F114" s="69">
        <v>298</v>
      </c>
      <c r="J114" s="55"/>
      <c r="K114" s="73">
        <v>45831</v>
      </c>
      <c r="L114" s="59"/>
      <c r="M114" s="5"/>
      <c r="N114" s="3" t="s">
        <v>559</v>
      </c>
      <c r="O114" s="5" t="s">
        <v>560</v>
      </c>
    </row>
    <row r="115" s="3" customFormat="1" spans="1:15">
      <c r="A115" s="16">
        <v>114</v>
      </c>
      <c r="B115" s="3" t="s">
        <v>561</v>
      </c>
      <c r="C115" s="61" t="s">
        <v>562</v>
      </c>
      <c r="D115" s="21" t="s">
        <v>561</v>
      </c>
      <c r="E115" s="3" t="s">
        <v>563</v>
      </c>
      <c r="F115" s="69">
        <v>75.9</v>
      </c>
      <c r="G115" s="3" t="s">
        <v>564</v>
      </c>
      <c r="J115" s="55" t="s">
        <v>200</v>
      </c>
      <c r="K115" s="73">
        <v>46017</v>
      </c>
      <c r="L115" s="61" t="s">
        <v>201</v>
      </c>
      <c r="N115" s="3" t="s">
        <v>565</v>
      </c>
      <c r="O115" s="3" t="s">
        <v>566</v>
      </c>
    </row>
    <row r="116" s="3" customFormat="1" spans="1:15">
      <c r="A116" s="16">
        <v>115</v>
      </c>
      <c r="C116" s="3" t="s">
        <v>567</v>
      </c>
      <c r="D116" s="21" t="s">
        <v>568</v>
      </c>
      <c r="E116" s="20" t="s">
        <v>563</v>
      </c>
      <c r="F116" s="69">
        <v>69.9</v>
      </c>
      <c r="J116" s="55"/>
      <c r="K116" s="73">
        <v>46020</v>
      </c>
      <c r="L116" s="61" t="s">
        <v>249</v>
      </c>
      <c r="N116" s="3" t="s">
        <v>569</v>
      </c>
      <c r="O116" s="3" t="s">
        <v>570</v>
      </c>
    </row>
    <row r="117" s="16" customFormat="1" spans="1:15">
      <c r="A117" s="16">
        <v>116</v>
      </c>
      <c r="B117" s="17"/>
      <c r="C117" s="2" t="s">
        <v>571</v>
      </c>
      <c r="D117" s="17" t="s">
        <v>572</v>
      </c>
      <c r="E117" s="2" t="s">
        <v>573</v>
      </c>
      <c r="F117" s="69">
        <v>69.8</v>
      </c>
      <c r="G117" s="2" t="s">
        <v>574</v>
      </c>
      <c r="H117" s="2"/>
      <c r="I117" s="2"/>
      <c r="K117" s="73">
        <v>46031</v>
      </c>
      <c r="L117" s="59" t="s">
        <v>85</v>
      </c>
      <c r="M117" s="5"/>
      <c r="N117" s="60" t="s">
        <v>575</v>
      </c>
      <c r="O117" s="5" t="s">
        <v>576</v>
      </c>
    </row>
    <row r="118" s="16" customFormat="1" spans="1:15">
      <c r="A118" s="16">
        <v>117</v>
      </c>
      <c r="B118" s="17"/>
      <c r="C118" s="2" t="s">
        <v>577</v>
      </c>
      <c r="D118" s="17" t="s">
        <v>578</v>
      </c>
      <c r="E118" s="2" t="s">
        <v>579</v>
      </c>
      <c r="F118" s="69">
        <v>89.8</v>
      </c>
      <c r="G118" s="2" t="s">
        <v>580</v>
      </c>
      <c r="H118" s="2"/>
      <c r="I118" s="2"/>
      <c r="K118" s="73">
        <v>45873</v>
      </c>
      <c r="L118" s="59" t="s">
        <v>85</v>
      </c>
      <c r="M118" s="5"/>
      <c r="N118" s="60" t="s">
        <v>581</v>
      </c>
      <c r="O118" s="5" t="s">
        <v>582</v>
      </c>
    </row>
    <row r="119" s="69" customFormat="1" spans="1:15">
      <c r="A119" s="16">
        <v>118</v>
      </c>
      <c r="B119" s="17"/>
      <c r="C119" s="2" t="s">
        <v>583</v>
      </c>
      <c r="D119" s="17" t="s">
        <v>584</v>
      </c>
      <c r="E119" s="2" t="s">
        <v>585</v>
      </c>
      <c r="F119" s="69">
        <v>59</v>
      </c>
      <c r="G119" s="2" t="s">
        <v>586</v>
      </c>
      <c r="H119" s="2"/>
      <c r="I119" s="2"/>
      <c r="J119" s="16"/>
      <c r="K119" s="73">
        <v>45870</v>
      </c>
      <c r="L119" s="59" t="s">
        <v>587</v>
      </c>
      <c r="M119" s="5"/>
      <c r="N119" s="60" t="s">
        <v>588</v>
      </c>
      <c r="O119" s="5" t="s">
        <v>589</v>
      </c>
    </row>
    <row r="120" s="69" customFormat="1" spans="1:15">
      <c r="A120" s="16">
        <v>119</v>
      </c>
      <c r="B120" s="17"/>
      <c r="C120" s="2" t="s">
        <v>590</v>
      </c>
      <c r="D120" s="17" t="s">
        <v>591</v>
      </c>
      <c r="E120" s="2" t="s">
        <v>585</v>
      </c>
      <c r="F120" s="69">
        <v>59</v>
      </c>
      <c r="G120" s="2" t="s">
        <v>586</v>
      </c>
      <c r="H120" s="16"/>
      <c r="I120" s="16"/>
      <c r="J120" s="16"/>
      <c r="K120" s="73">
        <v>46035</v>
      </c>
      <c r="L120" s="59" t="s">
        <v>587</v>
      </c>
      <c r="M120" s="5"/>
      <c r="N120" s="60" t="s">
        <v>592</v>
      </c>
      <c r="O120" s="5" t="s">
        <v>593</v>
      </c>
    </row>
    <row r="121" s="3" customFormat="1" spans="1:15">
      <c r="A121" s="16">
        <v>120</v>
      </c>
      <c r="B121" s="21" t="s">
        <v>594</v>
      </c>
      <c r="C121" s="3" t="s">
        <v>595</v>
      </c>
      <c r="D121" s="21" t="s">
        <v>594</v>
      </c>
      <c r="E121" s="3" t="s">
        <v>596</v>
      </c>
      <c r="F121" s="69">
        <v>68</v>
      </c>
      <c r="G121" s="3"/>
      <c r="H121" s="3"/>
      <c r="I121" s="3"/>
      <c r="J121" s="55"/>
      <c r="K121" s="73">
        <v>45848</v>
      </c>
      <c r="L121" s="61" t="s">
        <v>597</v>
      </c>
      <c r="M121" s="61"/>
      <c r="N121" s="3" t="s">
        <v>598</v>
      </c>
      <c r="O121" s="3" t="s">
        <v>599</v>
      </c>
    </row>
    <row r="122" s="3" customFormat="1" spans="1:15">
      <c r="A122" s="16">
        <v>121</v>
      </c>
      <c r="B122" s="5"/>
      <c r="C122" s="5" t="s">
        <v>600</v>
      </c>
      <c r="D122" s="66" t="s">
        <v>601</v>
      </c>
      <c r="E122" s="5" t="s">
        <v>602</v>
      </c>
      <c r="F122" s="69">
        <v>79</v>
      </c>
      <c r="G122" s="5" t="s">
        <v>603</v>
      </c>
      <c r="J122" s="55"/>
      <c r="K122" s="73">
        <v>45492</v>
      </c>
      <c r="L122" s="5" t="s">
        <v>144</v>
      </c>
      <c r="N122" s="5" t="s">
        <v>604</v>
      </c>
      <c r="O122" s="5" t="s">
        <v>605</v>
      </c>
    </row>
    <row r="123" s="3" customFormat="1" spans="1:15">
      <c r="A123" s="16">
        <v>122</v>
      </c>
      <c r="B123" s="5"/>
      <c r="C123" s="5" t="s">
        <v>606</v>
      </c>
      <c r="D123" s="66" t="s">
        <v>607</v>
      </c>
      <c r="E123" s="5" t="s">
        <v>608</v>
      </c>
      <c r="F123" s="69">
        <v>43</v>
      </c>
      <c r="J123" s="55"/>
      <c r="K123" s="73">
        <v>45852</v>
      </c>
      <c r="N123" s="5" t="s">
        <v>609</v>
      </c>
      <c r="O123" s="5" t="s">
        <v>610</v>
      </c>
    </row>
    <row r="124" s="69" customFormat="1" spans="1:15">
      <c r="A124" s="16">
        <v>123</v>
      </c>
      <c r="B124" s="17"/>
      <c r="C124" s="2" t="s">
        <v>611</v>
      </c>
      <c r="D124" s="17" t="s">
        <v>612</v>
      </c>
      <c r="E124" s="2" t="s">
        <v>613</v>
      </c>
      <c r="F124" s="69">
        <v>249</v>
      </c>
      <c r="G124" s="2"/>
      <c r="H124" s="2"/>
      <c r="I124" s="2"/>
      <c r="J124" s="16"/>
      <c r="K124" s="73">
        <v>45651</v>
      </c>
      <c r="L124" s="59" t="s">
        <v>475</v>
      </c>
      <c r="M124" s="5"/>
      <c r="N124" s="55" t="s">
        <v>614</v>
      </c>
      <c r="O124" s="5" t="s">
        <v>615</v>
      </c>
    </row>
    <row r="125" s="3" customFormat="1" spans="1:15">
      <c r="A125" s="16">
        <v>124</v>
      </c>
      <c r="B125" s="21"/>
      <c r="C125" s="3" t="s">
        <v>616</v>
      </c>
      <c r="D125" s="21" t="s">
        <v>617</v>
      </c>
      <c r="E125" s="3" t="s">
        <v>618</v>
      </c>
      <c r="F125" s="69">
        <v>45</v>
      </c>
      <c r="J125" s="55"/>
      <c r="K125" s="73">
        <v>45868</v>
      </c>
      <c r="N125" s="3" t="s">
        <v>619</v>
      </c>
      <c r="O125" s="5" t="s">
        <v>620</v>
      </c>
    </row>
    <row r="126" s="3" customFormat="1" spans="1:15">
      <c r="A126" s="16">
        <v>125</v>
      </c>
      <c r="C126" s="3" t="s">
        <v>621</v>
      </c>
      <c r="D126" s="21" t="s">
        <v>622</v>
      </c>
      <c r="E126" s="3" t="s">
        <v>618</v>
      </c>
      <c r="F126" s="69">
        <v>45</v>
      </c>
      <c r="J126" s="55"/>
      <c r="K126" s="73">
        <v>45869</v>
      </c>
      <c r="N126" s="3" t="s">
        <v>623</v>
      </c>
      <c r="O126" s="5" t="s">
        <v>624</v>
      </c>
    </row>
    <row r="127" s="3" customFormat="1" spans="1:15">
      <c r="A127" s="16">
        <v>126</v>
      </c>
      <c r="B127" s="3" t="s">
        <v>625</v>
      </c>
      <c r="C127" s="3" t="s">
        <v>626</v>
      </c>
      <c r="D127" s="3" t="s">
        <v>625</v>
      </c>
      <c r="E127" s="3" t="s">
        <v>627</v>
      </c>
      <c r="F127" s="69">
        <v>56.8</v>
      </c>
      <c r="G127" s="3" t="s">
        <v>628</v>
      </c>
      <c r="H127" s="56"/>
      <c r="I127" s="56"/>
      <c r="J127" s="65"/>
      <c r="K127" s="73">
        <v>46037</v>
      </c>
      <c r="L127" s="20" t="s">
        <v>144</v>
      </c>
      <c r="M127" s="20"/>
      <c r="N127" s="3" t="s">
        <v>629</v>
      </c>
      <c r="O127" s="3" t="s">
        <v>630</v>
      </c>
    </row>
    <row r="128" s="3" customFormat="1" spans="1:15">
      <c r="A128" s="16">
        <v>127</v>
      </c>
      <c r="B128" s="3" t="s">
        <v>631</v>
      </c>
      <c r="C128" s="3" t="s">
        <v>632</v>
      </c>
      <c r="D128" s="3" t="s">
        <v>631</v>
      </c>
      <c r="E128" s="3" t="s">
        <v>627</v>
      </c>
      <c r="F128" s="69">
        <v>56.8</v>
      </c>
      <c r="G128" s="3" t="s">
        <v>633</v>
      </c>
      <c r="H128" s="56"/>
      <c r="I128" s="56"/>
      <c r="J128" s="65"/>
      <c r="K128" s="73">
        <v>46037</v>
      </c>
      <c r="L128" s="20" t="s">
        <v>144</v>
      </c>
      <c r="M128" s="20"/>
      <c r="N128" s="3" t="s">
        <v>634</v>
      </c>
      <c r="O128" s="3" t="s">
        <v>635</v>
      </c>
    </row>
    <row r="129" s="4" customFormat="1" spans="1:15">
      <c r="A129" s="16">
        <v>128</v>
      </c>
      <c r="B129" s="4" t="s">
        <v>636</v>
      </c>
      <c r="C129" s="4" t="s">
        <v>637</v>
      </c>
      <c r="D129" s="22" t="s">
        <v>636</v>
      </c>
      <c r="E129" s="4" t="s">
        <v>638</v>
      </c>
      <c r="F129" s="69">
        <v>43</v>
      </c>
      <c r="G129" s="4" t="s">
        <v>639</v>
      </c>
      <c r="H129" s="4"/>
      <c r="I129" s="4"/>
      <c r="J129" s="4"/>
      <c r="K129" s="73">
        <v>46049</v>
      </c>
      <c r="L129" s="4"/>
      <c r="M129" s="4"/>
      <c r="N129" s="4" t="s">
        <v>640</v>
      </c>
      <c r="O129" s="4" t="s">
        <v>641</v>
      </c>
    </row>
    <row r="130" s="3" customFormat="1" spans="1:15">
      <c r="A130" s="16">
        <v>129</v>
      </c>
      <c r="B130" s="3" t="s">
        <v>642</v>
      </c>
      <c r="C130" s="3" t="s">
        <v>643</v>
      </c>
      <c r="D130" s="21" t="s">
        <v>642</v>
      </c>
      <c r="E130" s="20" t="s">
        <v>644</v>
      </c>
      <c r="F130" s="69">
        <v>59.8</v>
      </c>
      <c r="I130" s="20" t="s">
        <v>291</v>
      </c>
      <c r="J130" s="78"/>
      <c r="K130" s="73">
        <v>46064</v>
      </c>
      <c r="L130" s="3" t="s">
        <v>645</v>
      </c>
      <c r="N130" s="3" t="s">
        <v>646</v>
      </c>
      <c r="O130" s="3" t="s">
        <v>647</v>
      </c>
    </row>
    <row r="131" s="3" customFormat="1" spans="1:15">
      <c r="A131" s="16">
        <v>130</v>
      </c>
      <c r="B131" s="3"/>
      <c r="C131" s="3" t="s">
        <v>648</v>
      </c>
      <c r="D131" s="21" t="s">
        <v>649</v>
      </c>
      <c r="E131" s="3" t="s">
        <v>650</v>
      </c>
      <c r="F131" s="69">
        <v>59.8</v>
      </c>
      <c r="I131" s="20" t="s">
        <v>291</v>
      </c>
      <c r="J131" s="78"/>
      <c r="K131" s="73">
        <v>46058</v>
      </c>
      <c r="L131" s="3" t="s">
        <v>645</v>
      </c>
      <c r="N131" s="3" t="s">
        <v>651</v>
      </c>
      <c r="O131" s="3" t="s">
        <v>652</v>
      </c>
    </row>
    <row r="132" s="3" customFormat="1" spans="1:15">
      <c r="A132" s="16">
        <v>131</v>
      </c>
      <c r="C132" s="3" t="s">
        <v>653</v>
      </c>
      <c r="D132" s="21" t="s">
        <v>654</v>
      </c>
      <c r="E132" s="3" t="s">
        <v>655</v>
      </c>
      <c r="F132" s="69">
        <v>59</v>
      </c>
      <c r="J132" s="55"/>
      <c r="K132" s="73">
        <v>46026</v>
      </c>
      <c r="L132" s="61" t="s">
        <v>85</v>
      </c>
      <c r="M132" s="5"/>
      <c r="N132" s="3" t="s">
        <v>656</v>
      </c>
      <c r="O132" s="5" t="s">
        <v>657</v>
      </c>
    </row>
    <row r="133" s="55" customFormat="1" spans="1:15">
      <c r="A133" s="16">
        <v>132</v>
      </c>
      <c r="C133" s="55" t="s">
        <v>658</v>
      </c>
      <c r="D133" s="63" t="s">
        <v>659</v>
      </c>
      <c r="E133" s="55" t="s">
        <v>655</v>
      </c>
      <c r="F133" s="69">
        <v>58</v>
      </c>
      <c r="G133" s="64"/>
      <c r="K133" s="73">
        <v>45657</v>
      </c>
      <c r="L133" s="55" t="s">
        <v>85</v>
      </c>
      <c r="M133" s="65"/>
      <c r="N133" s="64" t="s">
        <v>660</v>
      </c>
      <c r="O133" s="5" t="s">
        <v>661</v>
      </c>
    </row>
    <row r="134" s="3" customFormat="1" spans="1:15">
      <c r="A134" s="16">
        <v>133</v>
      </c>
      <c r="B134" s="21"/>
      <c r="C134" s="3" t="s">
        <v>662</v>
      </c>
      <c r="D134" s="21" t="s">
        <v>663</v>
      </c>
      <c r="E134" s="61" t="s">
        <v>664</v>
      </c>
      <c r="F134" s="69">
        <v>29</v>
      </c>
      <c r="J134" s="55"/>
      <c r="K134" s="73">
        <v>46078</v>
      </c>
      <c r="N134" s="3" t="s">
        <v>665</v>
      </c>
      <c r="O134" s="3" t="s">
        <v>666</v>
      </c>
    </row>
    <row r="135" s="3" customFormat="1" spans="1:15">
      <c r="A135" s="16">
        <v>134</v>
      </c>
      <c r="C135" s="3" t="s">
        <v>667</v>
      </c>
      <c r="D135" s="21" t="s">
        <v>668</v>
      </c>
      <c r="E135" s="3" t="s">
        <v>669</v>
      </c>
      <c r="F135" s="69">
        <v>33</v>
      </c>
      <c r="J135" s="55"/>
      <c r="K135" s="73">
        <v>45862</v>
      </c>
      <c r="M135" s="5"/>
      <c r="N135" s="3" t="s">
        <v>670</v>
      </c>
      <c r="O135" s="5" t="s">
        <v>671</v>
      </c>
    </row>
    <row r="136" s="3" customFormat="1" spans="1:15">
      <c r="A136" s="16">
        <v>135</v>
      </c>
      <c r="C136" s="3" t="s">
        <v>672</v>
      </c>
      <c r="D136" s="21" t="s">
        <v>673</v>
      </c>
      <c r="E136" s="61" t="s">
        <v>674</v>
      </c>
      <c r="F136" s="69">
        <v>43</v>
      </c>
      <c r="J136" s="55"/>
      <c r="K136" s="73">
        <v>45909</v>
      </c>
      <c r="M136" s="5"/>
      <c r="N136" s="3" t="s">
        <v>675</v>
      </c>
      <c r="O136" s="5" t="s">
        <v>676</v>
      </c>
    </row>
    <row r="137" s="27" customFormat="1" spans="1:15">
      <c r="A137" s="16">
        <v>136</v>
      </c>
      <c r="B137" s="75" t="s">
        <v>677</v>
      </c>
      <c r="C137" s="79" t="s">
        <v>678</v>
      </c>
      <c r="D137" s="75" t="s">
        <v>677</v>
      </c>
      <c r="E137" s="27" t="s">
        <v>679</v>
      </c>
      <c r="F137" s="69">
        <v>39.8</v>
      </c>
      <c r="G137" s="3" t="s">
        <v>248</v>
      </c>
      <c r="K137" s="73">
        <v>45992</v>
      </c>
      <c r="L137" s="27" t="s">
        <v>85</v>
      </c>
      <c r="M137" s="27"/>
      <c r="N137" s="27" t="s">
        <v>680</v>
      </c>
      <c r="O137" s="27" t="s">
        <v>681</v>
      </c>
    </row>
    <row r="138" s="4" customFormat="1" spans="1:15">
      <c r="A138" s="16">
        <v>137</v>
      </c>
      <c r="B138" s="4" t="s">
        <v>682</v>
      </c>
      <c r="C138" s="25" t="s">
        <v>683</v>
      </c>
      <c r="D138" s="22" t="s">
        <v>682</v>
      </c>
      <c r="E138" s="4" t="s">
        <v>684</v>
      </c>
      <c r="F138" s="69">
        <v>45</v>
      </c>
      <c r="G138" s="4"/>
      <c r="K138" s="73">
        <v>46007</v>
      </c>
      <c r="L138" s="24" t="s">
        <v>85</v>
      </c>
      <c r="N138" s="4" t="s">
        <v>685</v>
      </c>
      <c r="O138" s="4" t="s">
        <v>686</v>
      </c>
    </row>
    <row r="139" s="5" customFormat="1" spans="1:15">
      <c r="A139" s="16">
        <v>138</v>
      </c>
      <c r="B139" s="17"/>
      <c r="C139" s="5" t="s">
        <v>687</v>
      </c>
      <c r="D139" s="17" t="s">
        <v>688</v>
      </c>
      <c r="E139" s="5" t="s">
        <v>689</v>
      </c>
      <c r="F139" s="69">
        <v>44.5</v>
      </c>
      <c r="J139" s="62"/>
      <c r="K139" s="73">
        <v>45709</v>
      </c>
      <c r="L139" s="59" t="s">
        <v>85</v>
      </c>
      <c r="N139" s="5" t="s">
        <v>690</v>
      </c>
      <c r="O139" s="5" t="s">
        <v>691</v>
      </c>
    </row>
    <row r="140" s="3" customFormat="1" spans="1:15">
      <c r="A140" s="16">
        <v>139</v>
      </c>
      <c r="C140" s="3" t="s">
        <v>692</v>
      </c>
      <c r="D140" s="21" t="s">
        <v>693</v>
      </c>
      <c r="E140" s="3" t="s">
        <v>694</v>
      </c>
      <c r="F140" s="69">
        <v>52</v>
      </c>
      <c r="J140" s="55"/>
      <c r="K140" s="73">
        <v>46043</v>
      </c>
      <c r="L140" s="59" t="s">
        <v>85</v>
      </c>
      <c r="M140" s="5"/>
      <c r="N140" s="3" t="s">
        <v>695</v>
      </c>
      <c r="O140" s="5" t="s">
        <v>696</v>
      </c>
    </row>
    <row r="141" s="69" customFormat="1" spans="1:15">
      <c r="A141" s="16">
        <v>140</v>
      </c>
      <c r="B141" s="17"/>
      <c r="C141" s="2" t="s">
        <v>697</v>
      </c>
      <c r="D141" s="17" t="s">
        <v>698</v>
      </c>
      <c r="E141" s="2" t="s">
        <v>699</v>
      </c>
      <c r="F141" s="69">
        <v>39</v>
      </c>
      <c r="G141" s="2"/>
      <c r="H141" s="16"/>
      <c r="I141" s="2"/>
      <c r="J141" s="16"/>
      <c r="K141" s="73">
        <v>43335</v>
      </c>
      <c r="L141" s="59"/>
      <c r="M141" s="5"/>
      <c r="N141" s="60" t="s">
        <v>700</v>
      </c>
      <c r="O141" s="5" t="s">
        <v>701</v>
      </c>
    </row>
    <row r="142" s="69" customFormat="1" spans="1:15">
      <c r="A142" s="16">
        <v>141</v>
      </c>
      <c r="B142" s="17"/>
      <c r="C142" s="2" t="s">
        <v>702</v>
      </c>
      <c r="D142" s="17" t="s">
        <v>703</v>
      </c>
      <c r="E142" s="2" t="s">
        <v>704</v>
      </c>
      <c r="F142" s="69">
        <v>32</v>
      </c>
      <c r="G142" s="3" t="s">
        <v>20</v>
      </c>
      <c r="H142" s="2"/>
      <c r="I142" s="16"/>
      <c r="J142" s="16"/>
      <c r="K142" s="73">
        <v>45736</v>
      </c>
      <c r="L142" s="59"/>
      <c r="M142" s="5"/>
      <c r="N142" s="60" t="s">
        <v>705</v>
      </c>
      <c r="O142" s="5" t="s">
        <v>706</v>
      </c>
    </row>
    <row r="143" s="4" customFormat="1" spans="1:15">
      <c r="A143" s="16">
        <v>142</v>
      </c>
      <c r="B143" s="4" t="s">
        <v>707</v>
      </c>
      <c r="C143" s="24" t="s">
        <v>708</v>
      </c>
      <c r="D143" s="4" t="s">
        <v>707</v>
      </c>
      <c r="E143" s="4" t="s">
        <v>709</v>
      </c>
      <c r="F143" s="69">
        <v>66</v>
      </c>
      <c r="G143" s="2" t="s">
        <v>710</v>
      </c>
      <c r="H143" s="4"/>
      <c r="I143" s="4"/>
      <c r="J143" s="4"/>
      <c r="K143" s="73">
        <v>46078</v>
      </c>
      <c r="L143" s="24" t="s">
        <v>85</v>
      </c>
      <c r="M143" s="24"/>
      <c r="N143" s="4" t="s">
        <v>711</v>
      </c>
      <c r="O143" s="4" t="s">
        <v>712</v>
      </c>
    </row>
    <row r="144" s="16" customFormat="1" spans="1:15">
      <c r="A144" s="16">
        <v>143</v>
      </c>
      <c r="C144" s="16" t="s">
        <v>713</v>
      </c>
      <c r="D144" s="77" t="s">
        <v>714</v>
      </c>
      <c r="E144" s="80" t="s">
        <v>715</v>
      </c>
      <c r="F144" s="69">
        <v>49.8</v>
      </c>
      <c r="G144" s="2" t="s">
        <v>710</v>
      </c>
      <c r="K144" s="73">
        <v>45638</v>
      </c>
      <c r="L144" s="59" t="s">
        <v>85</v>
      </c>
      <c r="M144" s="5"/>
      <c r="N144" s="77" t="s">
        <v>716</v>
      </c>
      <c r="O144" s="5" t="s">
        <v>717</v>
      </c>
    </row>
    <row r="145" s="69" customFormat="1" spans="1:15">
      <c r="A145" s="16">
        <v>144</v>
      </c>
      <c r="B145" s="17"/>
      <c r="C145" s="2" t="s">
        <v>718</v>
      </c>
      <c r="D145" s="17" t="s">
        <v>719</v>
      </c>
      <c r="E145" s="2" t="s">
        <v>720</v>
      </c>
      <c r="F145" s="69">
        <v>39</v>
      </c>
      <c r="G145" s="2"/>
      <c r="H145" s="16"/>
      <c r="I145" s="16"/>
      <c r="J145" s="16"/>
      <c r="K145" s="73">
        <v>44755</v>
      </c>
      <c r="L145" s="59"/>
      <c r="M145" s="5"/>
      <c r="N145" s="60" t="s">
        <v>721</v>
      </c>
      <c r="O145" s="5" t="s">
        <v>722</v>
      </c>
    </row>
    <row r="146" s="5" customFormat="1" spans="1:15">
      <c r="A146" s="16">
        <v>145</v>
      </c>
      <c r="B146" s="17"/>
      <c r="C146" s="5" t="s">
        <v>718</v>
      </c>
      <c r="D146" s="17" t="s">
        <v>723</v>
      </c>
      <c r="E146" s="5" t="s">
        <v>724</v>
      </c>
      <c r="F146" s="69">
        <v>47.5</v>
      </c>
      <c r="J146" s="62"/>
      <c r="K146" s="73">
        <v>45896</v>
      </c>
      <c r="L146" s="59"/>
      <c r="N146" s="5" t="s">
        <v>725</v>
      </c>
      <c r="O146" s="5" t="s">
        <v>726</v>
      </c>
    </row>
    <row r="147" s="69" customFormat="1" spans="1:15">
      <c r="A147" s="16">
        <v>146</v>
      </c>
      <c r="B147" s="17"/>
      <c r="C147" s="2" t="s">
        <v>727</v>
      </c>
      <c r="D147" s="17" t="s">
        <v>728</v>
      </c>
      <c r="E147" s="2" t="s">
        <v>729</v>
      </c>
      <c r="F147" s="69">
        <v>39.8</v>
      </c>
      <c r="G147" s="3" t="s">
        <v>730</v>
      </c>
      <c r="H147" s="16"/>
      <c r="I147" s="16"/>
      <c r="J147" s="16"/>
      <c r="K147" s="73">
        <v>45493</v>
      </c>
      <c r="L147" s="59" t="s">
        <v>85</v>
      </c>
      <c r="M147" s="5"/>
      <c r="N147" s="60" t="s">
        <v>731</v>
      </c>
      <c r="O147" s="5" t="s">
        <v>732</v>
      </c>
    </row>
    <row r="148" s="69" customFormat="1" spans="1:15">
      <c r="A148" s="16">
        <v>147</v>
      </c>
      <c r="B148" s="17"/>
      <c r="C148" s="2" t="s">
        <v>733</v>
      </c>
      <c r="D148" s="17" t="s">
        <v>734</v>
      </c>
      <c r="E148" s="2" t="s">
        <v>735</v>
      </c>
      <c r="F148" s="69">
        <v>49.8</v>
      </c>
      <c r="G148" s="3" t="s">
        <v>730</v>
      </c>
      <c r="H148" s="16"/>
      <c r="I148" s="16"/>
      <c r="J148" s="16"/>
      <c r="K148" s="73">
        <v>45488</v>
      </c>
      <c r="L148" s="59" t="s">
        <v>85</v>
      </c>
      <c r="M148" s="5"/>
      <c r="N148" s="60" t="s">
        <v>736</v>
      </c>
      <c r="O148" s="5" t="s">
        <v>737</v>
      </c>
    </row>
    <row r="149" s="69" customFormat="1" spans="1:15">
      <c r="A149" s="16">
        <v>148</v>
      </c>
      <c r="B149" s="17"/>
      <c r="C149" s="2" t="s">
        <v>738</v>
      </c>
      <c r="D149" s="17" t="s">
        <v>739</v>
      </c>
      <c r="E149" s="2" t="s">
        <v>740</v>
      </c>
      <c r="F149" s="69">
        <v>59.8</v>
      </c>
      <c r="G149" s="2"/>
      <c r="H149" s="2"/>
      <c r="I149" s="2"/>
      <c r="J149" s="16"/>
      <c r="K149" s="73">
        <v>46051</v>
      </c>
      <c r="L149" s="59"/>
      <c r="M149" s="5"/>
      <c r="N149" s="60" t="s">
        <v>741</v>
      </c>
      <c r="O149" s="5" t="s">
        <v>742</v>
      </c>
    </row>
    <row r="150" s="3" customFormat="1" spans="1:15">
      <c r="A150" s="16">
        <v>149</v>
      </c>
      <c r="B150" s="3" t="s">
        <v>743</v>
      </c>
      <c r="C150" s="3" t="s">
        <v>744</v>
      </c>
      <c r="D150" s="21" t="s">
        <v>743</v>
      </c>
      <c r="E150" s="3" t="s">
        <v>745</v>
      </c>
      <c r="F150" s="69">
        <v>59.8</v>
      </c>
      <c r="G150" s="61" t="s">
        <v>20</v>
      </c>
      <c r="J150" s="55"/>
      <c r="K150" s="73">
        <v>46057</v>
      </c>
      <c r="L150" s="61" t="s">
        <v>144</v>
      </c>
      <c r="N150" s="3" t="s">
        <v>746</v>
      </c>
      <c r="O150" s="3" t="s">
        <v>747</v>
      </c>
    </row>
    <row r="151" s="3" customFormat="1" spans="1:15">
      <c r="A151" s="16">
        <v>150</v>
      </c>
      <c r="B151" s="3" t="s">
        <v>748</v>
      </c>
      <c r="C151" s="3" t="s">
        <v>749</v>
      </c>
      <c r="D151" s="21" t="s">
        <v>748</v>
      </c>
      <c r="E151" s="3" t="s">
        <v>750</v>
      </c>
      <c r="F151" s="69">
        <v>55</v>
      </c>
      <c r="G151" s="3" t="s">
        <v>603</v>
      </c>
      <c r="J151" s="55"/>
      <c r="K151" s="73">
        <v>46060</v>
      </c>
      <c r="L151" s="61" t="s">
        <v>144</v>
      </c>
      <c r="N151" s="3" t="s">
        <v>751</v>
      </c>
      <c r="O151" s="3" t="s">
        <v>752</v>
      </c>
    </row>
    <row r="152" s="5" customFormat="1" spans="1:15">
      <c r="A152" s="16">
        <v>151</v>
      </c>
      <c r="B152" s="17"/>
      <c r="C152" s="2" t="s">
        <v>753</v>
      </c>
      <c r="D152" s="17" t="s">
        <v>754</v>
      </c>
      <c r="E152" s="2" t="s">
        <v>755</v>
      </c>
      <c r="F152" s="69">
        <v>26.5</v>
      </c>
      <c r="G152" s="2" t="s">
        <v>20</v>
      </c>
      <c r="I152" s="20" t="s">
        <v>291</v>
      </c>
      <c r="J152" s="78"/>
      <c r="K152" s="73">
        <v>46032</v>
      </c>
      <c r="L152" s="59" t="s">
        <v>645</v>
      </c>
      <c r="M152" s="5" t="s">
        <v>756</v>
      </c>
      <c r="N152" s="60" t="s">
        <v>757</v>
      </c>
      <c r="O152" s="5" t="s">
        <v>758</v>
      </c>
    </row>
    <row r="153" s="5" customFormat="1" spans="1:15">
      <c r="A153" s="16">
        <v>152</v>
      </c>
      <c r="B153" s="17"/>
      <c r="C153" s="20" t="s">
        <v>759</v>
      </c>
      <c r="D153" s="17" t="s">
        <v>760</v>
      </c>
      <c r="E153" s="23" t="s">
        <v>755</v>
      </c>
      <c r="F153" s="69">
        <v>33.5</v>
      </c>
      <c r="G153" s="2" t="s">
        <v>20</v>
      </c>
      <c r="I153" s="20" t="s">
        <v>291</v>
      </c>
      <c r="J153" s="78"/>
      <c r="K153" s="73">
        <v>46032</v>
      </c>
      <c r="L153" s="59" t="s">
        <v>645</v>
      </c>
      <c r="N153" s="5" t="s">
        <v>761</v>
      </c>
      <c r="O153" s="5" t="s">
        <v>762</v>
      </c>
    </row>
    <row r="154" s="69" customFormat="1" spans="1:15">
      <c r="A154" s="16">
        <v>153</v>
      </c>
      <c r="B154" s="17"/>
      <c r="C154" s="2" t="s">
        <v>763</v>
      </c>
      <c r="D154" s="17" t="s">
        <v>764</v>
      </c>
      <c r="E154" s="2" t="s">
        <v>755</v>
      </c>
      <c r="F154" s="69">
        <v>38</v>
      </c>
      <c r="G154" s="2"/>
      <c r="H154" s="16"/>
      <c r="I154" s="16"/>
      <c r="J154" s="16"/>
      <c r="K154" s="73">
        <v>46006</v>
      </c>
      <c r="L154" s="59"/>
      <c r="M154" s="5"/>
      <c r="N154" s="60" t="s">
        <v>765</v>
      </c>
      <c r="O154" s="5" t="s">
        <v>766</v>
      </c>
    </row>
    <row r="155" s="3" customFormat="1" spans="1:15">
      <c r="A155" s="16">
        <v>154</v>
      </c>
      <c r="B155" s="3"/>
      <c r="C155" s="61" t="s">
        <v>767</v>
      </c>
      <c r="D155" s="21" t="s">
        <v>768</v>
      </c>
      <c r="E155" s="3" t="s">
        <v>769</v>
      </c>
      <c r="F155" s="69">
        <v>46</v>
      </c>
      <c r="J155" s="55"/>
      <c r="K155" s="73">
        <v>45286</v>
      </c>
      <c r="N155" s="3" t="s">
        <v>770</v>
      </c>
      <c r="O155" s="3" t="s">
        <v>771</v>
      </c>
    </row>
    <row r="156" s="69" customFormat="1" spans="1:15">
      <c r="A156" s="16">
        <v>155</v>
      </c>
      <c r="B156" s="17"/>
      <c r="C156" s="2" t="s">
        <v>772</v>
      </c>
      <c r="D156" s="17" t="s">
        <v>773</v>
      </c>
      <c r="E156" s="2" t="s">
        <v>774</v>
      </c>
      <c r="F156" s="69">
        <v>36.8</v>
      </c>
      <c r="G156" s="2"/>
      <c r="H156" s="2"/>
      <c r="I156" s="2"/>
      <c r="J156" s="16"/>
      <c r="K156" s="73">
        <v>45642</v>
      </c>
      <c r="L156" s="59"/>
      <c r="M156" s="5"/>
      <c r="N156" s="60" t="s">
        <v>775</v>
      </c>
      <c r="O156" s="5" t="s">
        <v>776</v>
      </c>
    </row>
    <row r="157" s="69" customFormat="1" spans="1:15">
      <c r="A157" s="16">
        <v>156</v>
      </c>
      <c r="B157" s="17"/>
      <c r="C157" s="2" t="s">
        <v>697</v>
      </c>
      <c r="D157" s="17" t="s">
        <v>777</v>
      </c>
      <c r="E157" s="2" t="s">
        <v>778</v>
      </c>
      <c r="F157" s="69">
        <v>35</v>
      </c>
      <c r="G157" s="2"/>
      <c r="H157" s="16"/>
      <c r="I157" s="16"/>
      <c r="J157" s="16"/>
      <c r="K157" s="73">
        <v>46063</v>
      </c>
      <c r="L157" s="59"/>
      <c r="M157" s="5"/>
      <c r="N157" s="60" t="s">
        <v>779</v>
      </c>
      <c r="O157" s="5" t="s">
        <v>780</v>
      </c>
    </row>
    <row r="158" s="3" customFormat="1" spans="1:15">
      <c r="A158" s="16">
        <v>157</v>
      </c>
      <c r="C158" s="3" t="s">
        <v>781</v>
      </c>
      <c r="D158" s="21" t="s">
        <v>782</v>
      </c>
      <c r="E158" s="3" t="s">
        <v>778</v>
      </c>
      <c r="F158" s="69">
        <v>43</v>
      </c>
      <c r="J158" s="55"/>
      <c r="K158" s="73">
        <v>46034</v>
      </c>
      <c r="L158" s="3" t="s">
        <v>783</v>
      </c>
      <c r="N158" s="3" t="s">
        <v>784</v>
      </c>
      <c r="O158" s="3" t="s">
        <v>785</v>
      </c>
    </row>
    <row r="159" s="69" customFormat="1" spans="1:15">
      <c r="A159" s="16">
        <v>158</v>
      </c>
      <c r="B159" s="17"/>
      <c r="C159" s="2" t="s">
        <v>786</v>
      </c>
      <c r="D159" s="17" t="s">
        <v>787</v>
      </c>
      <c r="E159" s="2" t="s">
        <v>788</v>
      </c>
      <c r="F159" s="69">
        <v>16.9</v>
      </c>
      <c r="G159" s="2"/>
      <c r="H159" s="16"/>
      <c r="I159" s="16"/>
      <c r="J159" s="16"/>
      <c r="K159" s="73">
        <v>46031</v>
      </c>
      <c r="L159" s="59"/>
      <c r="M159" s="5"/>
      <c r="N159" s="60" t="s">
        <v>789</v>
      </c>
      <c r="O159" s="5" t="s">
        <v>790</v>
      </c>
    </row>
    <row r="160" s="3" customFormat="1" spans="1:15">
      <c r="A160" s="16">
        <v>159</v>
      </c>
      <c r="B160" s="3"/>
      <c r="C160" s="20" t="s">
        <v>791</v>
      </c>
      <c r="D160" s="3" t="s">
        <v>792</v>
      </c>
      <c r="E160" s="3" t="s">
        <v>793</v>
      </c>
      <c r="F160" s="69">
        <v>79</v>
      </c>
      <c r="G160" s="3" t="s">
        <v>794</v>
      </c>
      <c r="H160" s="56"/>
      <c r="I160" s="81" t="s">
        <v>291</v>
      </c>
      <c r="J160" s="82"/>
      <c r="K160" s="73">
        <v>45674</v>
      </c>
      <c r="L160" s="3" t="s">
        <v>645</v>
      </c>
      <c r="M160" s="5" t="s">
        <v>795</v>
      </c>
      <c r="N160" s="3" t="s">
        <v>796</v>
      </c>
      <c r="O160" s="3" t="s">
        <v>797</v>
      </c>
    </row>
    <row r="161" s="3" customFormat="1" spans="1:15">
      <c r="A161" s="16">
        <v>160</v>
      </c>
      <c r="B161" s="3" t="s">
        <v>798</v>
      </c>
      <c r="C161" s="3" t="s">
        <v>799</v>
      </c>
      <c r="D161" s="3" t="s">
        <v>798</v>
      </c>
      <c r="E161" s="3" t="s">
        <v>793</v>
      </c>
      <c r="F161" s="69">
        <v>73</v>
      </c>
      <c r="G161" s="3" t="s">
        <v>800</v>
      </c>
      <c r="H161" s="3"/>
      <c r="I161" s="61" t="s">
        <v>291</v>
      </c>
      <c r="J161" s="64"/>
      <c r="K161" s="73">
        <v>45842</v>
      </c>
      <c r="L161" s="3" t="s">
        <v>645</v>
      </c>
      <c r="M161" s="3"/>
      <c r="N161" s="3" t="s">
        <v>801</v>
      </c>
      <c r="O161" s="3" t="s">
        <v>802</v>
      </c>
    </row>
    <row r="162" s="16" customFormat="1" spans="1:15">
      <c r="A162" s="16">
        <v>161</v>
      </c>
      <c r="B162" s="17"/>
      <c r="C162" s="2" t="s">
        <v>803</v>
      </c>
      <c r="D162" s="17" t="s">
        <v>804</v>
      </c>
      <c r="E162" s="2" t="s">
        <v>774</v>
      </c>
      <c r="F162" s="69">
        <v>22</v>
      </c>
      <c r="G162" s="2"/>
      <c r="H162" s="2"/>
      <c r="I162" s="2"/>
      <c r="K162" s="73">
        <v>46062</v>
      </c>
      <c r="L162" s="59"/>
      <c r="M162" s="5"/>
      <c r="N162" s="60" t="s">
        <v>805</v>
      </c>
      <c r="O162" s="5" t="s">
        <v>806</v>
      </c>
    </row>
    <row r="163" s="16" customFormat="1" spans="1:15">
      <c r="A163" s="16">
        <v>162</v>
      </c>
      <c r="B163" s="17"/>
      <c r="C163" s="2" t="s">
        <v>807</v>
      </c>
      <c r="D163" s="17" t="s">
        <v>808</v>
      </c>
      <c r="E163" s="2" t="s">
        <v>809</v>
      </c>
      <c r="F163" s="69">
        <v>20</v>
      </c>
      <c r="G163" s="2"/>
      <c r="H163" s="2"/>
      <c r="I163" s="2"/>
      <c r="K163" s="73">
        <v>46006</v>
      </c>
      <c r="L163" s="59"/>
      <c r="M163" s="5"/>
      <c r="N163" s="60" t="s">
        <v>810</v>
      </c>
      <c r="O163" s="5" t="s">
        <v>811</v>
      </c>
    </row>
    <row r="164" s="69" customFormat="1" spans="1:15">
      <c r="A164" s="16">
        <v>163</v>
      </c>
      <c r="B164" s="17"/>
      <c r="C164" s="2" t="s">
        <v>812</v>
      </c>
      <c r="D164" s="17" t="s">
        <v>813</v>
      </c>
      <c r="E164" s="2" t="s">
        <v>814</v>
      </c>
      <c r="F164" s="69">
        <v>21</v>
      </c>
      <c r="G164" s="2"/>
      <c r="H164" s="2"/>
      <c r="I164" s="2"/>
      <c r="J164" s="16"/>
      <c r="K164" s="73">
        <v>45831</v>
      </c>
      <c r="L164" s="59"/>
      <c r="M164" s="5"/>
      <c r="N164" s="60" t="s">
        <v>815</v>
      </c>
      <c r="O164" s="5" t="s">
        <v>816</v>
      </c>
    </row>
    <row r="165" s="16" customFormat="1" spans="1:15">
      <c r="A165" s="16">
        <v>164</v>
      </c>
      <c r="B165" s="17"/>
      <c r="C165" s="2" t="s">
        <v>817</v>
      </c>
      <c r="D165" s="17" t="s">
        <v>818</v>
      </c>
      <c r="E165" s="2" t="s">
        <v>819</v>
      </c>
      <c r="F165" s="69">
        <v>66</v>
      </c>
      <c r="G165" s="2"/>
      <c r="H165" s="2"/>
      <c r="I165" s="2"/>
      <c r="K165" s="73">
        <v>46006</v>
      </c>
      <c r="L165" s="59"/>
      <c r="M165" s="5"/>
      <c r="N165" s="60" t="s">
        <v>820</v>
      </c>
      <c r="O165" s="5" t="s">
        <v>821</v>
      </c>
    </row>
    <row r="166" s="5" customFormat="1" spans="1:15">
      <c r="A166" s="16">
        <v>165</v>
      </c>
      <c r="C166" s="20" t="s">
        <v>678</v>
      </c>
      <c r="D166" s="66" t="s">
        <v>822</v>
      </c>
      <c r="E166" s="20" t="s">
        <v>823</v>
      </c>
      <c r="F166" s="69">
        <v>53</v>
      </c>
      <c r="G166" s="5" t="s">
        <v>20</v>
      </c>
      <c r="J166" s="62"/>
      <c r="K166" s="73">
        <v>46013</v>
      </c>
      <c r="L166" s="59" t="s">
        <v>85</v>
      </c>
      <c r="M166" s="5"/>
      <c r="N166" s="5" t="s">
        <v>824</v>
      </c>
      <c r="O166" s="5" t="s">
        <v>825</v>
      </c>
    </row>
    <row r="167" s="5" customFormat="1" spans="1:15">
      <c r="A167" s="16">
        <v>166</v>
      </c>
      <c r="C167" s="20" t="s">
        <v>826</v>
      </c>
      <c r="D167" s="66" t="s">
        <v>827</v>
      </c>
      <c r="E167" s="20" t="s">
        <v>828</v>
      </c>
      <c r="F167" s="69">
        <v>49</v>
      </c>
      <c r="G167" s="5" t="s">
        <v>20</v>
      </c>
      <c r="J167" s="62"/>
      <c r="K167" s="73">
        <v>45446</v>
      </c>
      <c r="L167" s="59" t="s">
        <v>85</v>
      </c>
      <c r="M167" s="5"/>
      <c r="N167" s="5" t="s">
        <v>829</v>
      </c>
      <c r="O167" s="5" t="s">
        <v>830</v>
      </c>
    </row>
    <row r="168" s="4" customFormat="1" spans="1:15">
      <c r="A168" s="16">
        <v>167</v>
      </c>
      <c r="B168" s="4" t="s">
        <v>831</v>
      </c>
      <c r="C168" s="4" t="s">
        <v>832</v>
      </c>
      <c r="D168" s="4" t="s">
        <v>831</v>
      </c>
      <c r="E168" s="4" t="s">
        <v>833</v>
      </c>
      <c r="F168" s="69">
        <v>69</v>
      </c>
      <c r="G168" s="4" t="s">
        <v>20</v>
      </c>
      <c r="K168" s="73">
        <v>46078</v>
      </c>
      <c r="L168" s="4"/>
      <c r="N168" s="4" t="s">
        <v>834</v>
      </c>
      <c r="O168" s="4" t="s">
        <v>835</v>
      </c>
    </row>
    <row r="169" s="3" customFormat="1" spans="1:15">
      <c r="A169" s="16">
        <v>168</v>
      </c>
      <c r="C169" s="3" t="s">
        <v>836</v>
      </c>
      <c r="D169" s="21" t="s">
        <v>837</v>
      </c>
      <c r="E169" s="3" t="s">
        <v>838</v>
      </c>
      <c r="F169" s="69">
        <v>59</v>
      </c>
      <c r="J169" s="55"/>
      <c r="K169" s="73">
        <v>46022</v>
      </c>
      <c r="L169" s="59"/>
      <c r="M169" s="5"/>
      <c r="N169" s="3" t="s">
        <v>839</v>
      </c>
      <c r="O169" s="5" t="s">
        <v>840</v>
      </c>
    </row>
    <row r="170" s="3" customFormat="1" spans="1:15">
      <c r="A170" s="16">
        <v>169</v>
      </c>
      <c r="B170" s="3" t="s">
        <v>841</v>
      </c>
      <c r="C170" s="61" t="s">
        <v>842</v>
      </c>
      <c r="D170" s="21" t="s">
        <v>841</v>
      </c>
      <c r="E170" s="3" t="s">
        <v>843</v>
      </c>
      <c r="F170" s="69">
        <v>43</v>
      </c>
      <c r="J170" s="55"/>
      <c r="K170" s="73">
        <v>46004</v>
      </c>
      <c r="N170" s="3" t="s">
        <v>844</v>
      </c>
      <c r="O170" s="3" t="s">
        <v>845</v>
      </c>
    </row>
    <row r="171" s="3" customFormat="1" spans="1:15">
      <c r="A171" s="16">
        <v>170</v>
      </c>
      <c r="B171" s="21"/>
      <c r="C171" s="3" t="s">
        <v>846</v>
      </c>
      <c r="D171" s="21" t="s">
        <v>847</v>
      </c>
      <c r="E171" s="3" t="s">
        <v>848</v>
      </c>
      <c r="F171" s="69">
        <v>59.8</v>
      </c>
      <c r="G171" s="3" t="s">
        <v>849</v>
      </c>
      <c r="H171" s="20" t="s">
        <v>290</v>
      </c>
      <c r="J171" s="55"/>
      <c r="K171" s="73">
        <v>46020</v>
      </c>
      <c r="L171" s="3" t="s">
        <v>412</v>
      </c>
      <c r="M171" s="5" t="s">
        <v>850</v>
      </c>
      <c r="N171" s="3" t="s">
        <v>851</v>
      </c>
      <c r="O171" s="5" t="s">
        <v>852</v>
      </c>
    </row>
    <row r="172" s="5" customFormat="1" spans="1:15">
      <c r="A172" s="16">
        <v>171</v>
      </c>
      <c r="B172" s="17"/>
      <c r="C172" s="20" t="s">
        <v>853</v>
      </c>
      <c r="D172" s="17" t="s">
        <v>854</v>
      </c>
      <c r="E172" s="66" t="s">
        <v>855</v>
      </c>
      <c r="F172" s="69">
        <v>34.8</v>
      </c>
      <c r="G172" s="2" t="s">
        <v>856</v>
      </c>
      <c r="J172" s="55" t="s">
        <v>200</v>
      </c>
      <c r="K172" s="73">
        <v>45873</v>
      </c>
      <c r="L172" s="61" t="s">
        <v>201</v>
      </c>
      <c r="N172" s="5" t="s">
        <v>857</v>
      </c>
      <c r="O172" s="5" t="s">
        <v>858</v>
      </c>
    </row>
    <row r="173" s="3" customFormat="1" spans="1:15">
      <c r="A173" s="16">
        <v>172</v>
      </c>
      <c r="C173" s="61" t="s">
        <v>859</v>
      </c>
      <c r="D173" s="21" t="s">
        <v>860</v>
      </c>
      <c r="E173" s="3" t="s">
        <v>861</v>
      </c>
      <c r="F173" s="69">
        <v>43.8</v>
      </c>
      <c r="G173" s="2" t="s">
        <v>856</v>
      </c>
      <c r="J173" s="55" t="s">
        <v>200</v>
      </c>
      <c r="K173" s="73">
        <v>45873</v>
      </c>
      <c r="L173" s="61" t="s">
        <v>201</v>
      </c>
      <c r="M173" s="5"/>
      <c r="N173" s="3" t="s">
        <v>862</v>
      </c>
      <c r="O173" s="5" t="s">
        <v>863</v>
      </c>
    </row>
    <row r="174" s="3" customFormat="1" spans="1:15">
      <c r="A174" s="16">
        <v>173</v>
      </c>
      <c r="B174" s="3"/>
      <c r="C174" s="3" t="s">
        <v>864</v>
      </c>
      <c r="D174" s="21" t="s">
        <v>865</v>
      </c>
      <c r="E174" s="3" t="s">
        <v>866</v>
      </c>
      <c r="F174" s="69">
        <v>39</v>
      </c>
      <c r="G174" s="3" t="s">
        <v>432</v>
      </c>
      <c r="J174" s="55"/>
      <c r="K174" s="73">
        <v>45878</v>
      </c>
      <c r="L174" s="61" t="s">
        <v>144</v>
      </c>
      <c r="N174" s="3" t="s">
        <v>867</v>
      </c>
      <c r="O174" s="3" t="s">
        <v>868</v>
      </c>
    </row>
    <row r="175" s="69" customFormat="1" spans="1:15">
      <c r="A175" s="16">
        <v>174</v>
      </c>
      <c r="B175" s="17"/>
      <c r="C175" s="2" t="s">
        <v>869</v>
      </c>
      <c r="D175" s="17" t="s">
        <v>870</v>
      </c>
      <c r="E175" s="2" t="s">
        <v>871</v>
      </c>
      <c r="F175" s="69">
        <v>39.8</v>
      </c>
      <c r="G175" s="2"/>
      <c r="H175" s="2"/>
      <c r="I175" s="2"/>
      <c r="J175" s="16"/>
      <c r="K175" s="73">
        <v>45846</v>
      </c>
      <c r="L175" s="59"/>
      <c r="M175" s="5"/>
      <c r="N175" s="60" t="s">
        <v>872</v>
      </c>
      <c r="O175" s="5" t="s">
        <v>873</v>
      </c>
    </row>
    <row r="176" s="4" customFormat="1" spans="1:15">
      <c r="A176" s="16">
        <v>175</v>
      </c>
      <c r="B176" s="4" t="s">
        <v>874</v>
      </c>
      <c r="C176" s="4" t="s">
        <v>875</v>
      </c>
      <c r="D176" s="22" t="s">
        <v>874</v>
      </c>
      <c r="E176" s="4" t="s">
        <v>876</v>
      </c>
      <c r="F176" s="69">
        <v>32</v>
      </c>
      <c r="G176" s="4" t="s">
        <v>877</v>
      </c>
      <c r="H176" s="4"/>
      <c r="I176" s="4"/>
      <c r="J176" s="4"/>
      <c r="K176" s="73">
        <v>46026</v>
      </c>
      <c r="L176" s="4"/>
      <c r="M176" s="4"/>
      <c r="N176" s="4" t="s">
        <v>878</v>
      </c>
      <c r="O176" s="4" t="s">
        <v>879</v>
      </c>
    </row>
    <row r="177" s="4" customFormat="1" spans="1:15">
      <c r="A177" s="16">
        <v>176</v>
      </c>
      <c r="B177" s="4" t="s">
        <v>880</v>
      </c>
      <c r="C177" s="4" t="s">
        <v>881</v>
      </c>
      <c r="D177" s="22" t="s">
        <v>880</v>
      </c>
      <c r="E177" s="4" t="s">
        <v>882</v>
      </c>
      <c r="F177" s="69">
        <v>55</v>
      </c>
      <c r="K177" s="73">
        <v>46055</v>
      </c>
      <c r="N177" s="4" t="s">
        <v>883</v>
      </c>
      <c r="O177" s="4" t="s">
        <v>884</v>
      </c>
    </row>
    <row r="178" s="3" customFormat="1" spans="1:15">
      <c r="A178" s="16">
        <v>177</v>
      </c>
      <c r="C178" s="3" t="s">
        <v>881</v>
      </c>
      <c r="D178" s="21" t="s">
        <v>885</v>
      </c>
      <c r="E178" s="3" t="s">
        <v>886</v>
      </c>
      <c r="F178" s="69">
        <v>53</v>
      </c>
      <c r="J178" s="55"/>
      <c r="K178" s="73">
        <v>46026</v>
      </c>
      <c r="N178" s="3" t="s">
        <v>887</v>
      </c>
      <c r="O178" s="3" t="s">
        <v>888</v>
      </c>
    </row>
    <row r="179" s="3" customFormat="1" spans="1:15">
      <c r="A179" s="16">
        <v>178</v>
      </c>
      <c r="C179" s="3" t="s">
        <v>889</v>
      </c>
      <c r="D179" s="21" t="s">
        <v>890</v>
      </c>
      <c r="E179" s="3" t="s">
        <v>891</v>
      </c>
      <c r="F179" s="69">
        <v>18.5</v>
      </c>
      <c r="G179" s="3" t="s">
        <v>892</v>
      </c>
      <c r="J179" s="55"/>
      <c r="K179" s="73">
        <v>45631</v>
      </c>
      <c r="L179" s="20" t="s">
        <v>144</v>
      </c>
      <c r="N179" s="3" t="s">
        <v>893</v>
      </c>
      <c r="O179" s="3" t="s">
        <v>894</v>
      </c>
    </row>
    <row r="180" s="5" customFormat="1" spans="1:15">
      <c r="A180" s="16">
        <v>179</v>
      </c>
      <c r="B180" s="17"/>
      <c r="C180" s="5" t="s">
        <v>895</v>
      </c>
      <c r="D180" s="17" t="s">
        <v>896</v>
      </c>
      <c r="E180" s="20" t="s">
        <v>897</v>
      </c>
      <c r="F180" s="69">
        <v>59.8</v>
      </c>
      <c r="J180" s="62"/>
      <c r="K180" s="73">
        <v>46057</v>
      </c>
      <c r="L180" s="59"/>
      <c r="N180" s="5" t="s">
        <v>898</v>
      </c>
      <c r="O180" s="5" t="s">
        <v>899</v>
      </c>
    </row>
    <row r="181" s="69" customFormat="1" spans="1:15">
      <c r="A181" s="16">
        <v>180</v>
      </c>
      <c r="B181" s="17"/>
      <c r="C181" s="2" t="s">
        <v>881</v>
      </c>
      <c r="D181" s="17" t="s">
        <v>900</v>
      </c>
      <c r="E181" s="2" t="s">
        <v>901</v>
      </c>
      <c r="F181" s="69">
        <v>20</v>
      </c>
      <c r="G181" s="2"/>
      <c r="H181" s="2"/>
      <c r="I181" s="2"/>
      <c r="J181" s="16"/>
      <c r="K181" s="73">
        <v>46002</v>
      </c>
      <c r="L181" s="59"/>
      <c r="M181" s="5"/>
      <c r="N181" s="60" t="s">
        <v>902</v>
      </c>
      <c r="O181" s="5" t="s">
        <v>903</v>
      </c>
    </row>
    <row r="182" s="3" customFormat="1" spans="1:15">
      <c r="A182" s="16">
        <v>181</v>
      </c>
      <c r="C182" s="3" t="s">
        <v>881</v>
      </c>
      <c r="D182" s="21" t="s">
        <v>904</v>
      </c>
      <c r="E182" s="3" t="s">
        <v>905</v>
      </c>
      <c r="F182" s="69">
        <v>43</v>
      </c>
      <c r="J182" s="55"/>
      <c r="K182" s="73">
        <v>46043</v>
      </c>
      <c r="L182" s="59" t="s">
        <v>85</v>
      </c>
      <c r="M182" s="5"/>
      <c r="N182" s="3" t="s">
        <v>906</v>
      </c>
      <c r="O182" s="5" t="s">
        <v>907</v>
      </c>
    </row>
    <row r="183" s="3" customFormat="1" spans="1:15">
      <c r="A183" s="16">
        <v>182</v>
      </c>
      <c r="C183" s="3" t="s">
        <v>881</v>
      </c>
      <c r="D183" s="21" t="s">
        <v>908</v>
      </c>
      <c r="E183" s="3" t="s">
        <v>909</v>
      </c>
      <c r="F183" s="69">
        <v>45</v>
      </c>
      <c r="J183" s="55"/>
      <c r="K183" s="73">
        <v>45281</v>
      </c>
      <c r="M183" s="5"/>
      <c r="N183" s="3" t="s">
        <v>910</v>
      </c>
      <c r="O183" s="5" t="s">
        <v>911</v>
      </c>
    </row>
    <row r="184" s="69" customFormat="1" spans="1:15">
      <c r="A184" s="16">
        <v>183</v>
      </c>
      <c r="B184" s="17"/>
      <c r="C184" s="2" t="s">
        <v>912</v>
      </c>
      <c r="D184" s="17" t="s">
        <v>913</v>
      </c>
      <c r="E184" s="2" t="s">
        <v>914</v>
      </c>
      <c r="F184" s="69">
        <v>48</v>
      </c>
      <c r="G184" s="2"/>
      <c r="H184" s="2" t="s">
        <v>290</v>
      </c>
      <c r="I184" s="16"/>
      <c r="J184" s="16"/>
      <c r="K184" s="73">
        <v>46057</v>
      </c>
      <c r="L184" s="2" t="s">
        <v>412</v>
      </c>
      <c r="M184" s="5"/>
      <c r="N184" s="60" t="s">
        <v>915</v>
      </c>
      <c r="O184" s="5" t="s">
        <v>916</v>
      </c>
    </row>
    <row r="185" s="69" customFormat="1" spans="1:15">
      <c r="A185" s="16">
        <v>184</v>
      </c>
      <c r="B185" s="17"/>
      <c r="C185" s="2" t="s">
        <v>763</v>
      </c>
      <c r="D185" s="17" t="s">
        <v>917</v>
      </c>
      <c r="E185" s="2" t="s">
        <v>918</v>
      </c>
      <c r="F185" s="69">
        <v>64</v>
      </c>
      <c r="G185" s="2"/>
      <c r="H185" s="2" t="s">
        <v>290</v>
      </c>
      <c r="I185" s="16"/>
      <c r="J185" s="16"/>
      <c r="K185" s="73">
        <v>45531</v>
      </c>
      <c r="L185" s="59" t="s">
        <v>412</v>
      </c>
      <c r="M185" s="5"/>
      <c r="N185" s="60" t="s">
        <v>919</v>
      </c>
      <c r="O185" s="5" t="s">
        <v>920</v>
      </c>
    </row>
    <row r="186" s="69" customFormat="1" spans="1:15">
      <c r="A186" s="16">
        <v>185</v>
      </c>
      <c r="B186" s="17"/>
      <c r="C186" s="2" t="s">
        <v>763</v>
      </c>
      <c r="D186" s="17" t="s">
        <v>921</v>
      </c>
      <c r="E186" s="2" t="s">
        <v>922</v>
      </c>
      <c r="F186" s="69">
        <v>49.8</v>
      </c>
      <c r="G186" s="2"/>
      <c r="H186" s="59"/>
      <c r="I186" s="59"/>
      <c r="J186" s="70"/>
      <c r="K186" s="73">
        <v>46038</v>
      </c>
      <c r="L186" s="59"/>
      <c r="M186" s="5"/>
      <c r="N186" s="60" t="s">
        <v>923</v>
      </c>
      <c r="O186" s="5" t="s">
        <v>924</v>
      </c>
    </row>
    <row r="187" s="69" customFormat="1" spans="1:15">
      <c r="A187" s="16">
        <v>186</v>
      </c>
      <c r="B187" s="17"/>
      <c r="C187" s="2" t="s">
        <v>912</v>
      </c>
      <c r="D187" s="17" t="s">
        <v>925</v>
      </c>
      <c r="E187" s="2" t="s">
        <v>926</v>
      </c>
      <c r="F187" s="69">
        <v>37.5</v>
      </c>
      <c r="G187" s="2"/>
      <c r="H187" s="16"/>
      <c r="I187" s="16"/>
      <c r="J187" s="16"/>
      <c r="K187" s="73">
        <v>46034</v>
      </c>
      <c r="L187" s="59"/>
      <c r="M187" s="5"/>
      <c r="N187" s="60" t="s">
        <v>927</v>
      </c>
      <c r="O187" s="5" t="s">
        <v>928</v>
      </c>
    </row>
    <row r="188" s="69" customFormat="1" spans="1:15">
      <c r="A188" s="16">
        <v>187</v>
      </c>
      <c r="B188" s="17"/>
      <c r="C188" s="2" t="s">
        <v>763</v>
      </c>
      <c r="D188" s="17" t="s">
        <v>929</v>
      </c>
      <c r="E188" s="2" t="s">
        <v>930</v>
      </c>
      <c r="F188" s="69">
        <v>38</v>
      </c>
      <c r="G188" s="2"/>
      <c r="H188" s="2"/>
      <c r="I188" s="2"/>
      <c r="J188" s="16"/>
      <c r="K188" s="73">
        <v>46003</v>
      </c>
      <c r="L188" s="59"/>
      <c r="M188" s="5"/>
      <c r="N188" s="60" t="s">
        <v>931</v>
      </c>
      <c r="O188" s="5" t="s">
        <v>932</v>
      </c>
    </row>
    <row r="189" s="5" customFormat="1" spans="1:15">
      <c r="A189" s="16">
        <v>188</v>
      </c>
      <c r="B189" s="17"/>
      <c r="C189" s="5" t="s">
        <v>881</v>
      </c>
      <c r="D189" s="17" t="s">
        <v>933</v>
      </c>
      <c r="E189" s="23" t="s">
        <v>934</v>
      </c>
      <c r="F189" s="69">
        <v>39.8</v>
      </c>
      <c r="J189" s="62"/>
      <c r="K189" s="73">
        <v>46063</v>
      </c>
      <c r="L189" s="59"/>
      <c r="N189" s="5" t="s">
        <v>935</v>
      </c>
      <c r="O189" s="5" t="s">
        <v>936</v>
      </c>
    </row>
    <row r="190" s="3" customFormat="1" spans="1:15">
      <c r="A190" s="16">
        <v>189</v>
      </c>
      <c r="C190" s="3" t="s">
        <v>937</v>
      </c>
      <c r="D190" s="21" t="s">
        <v>938</v>
      </c>
      <c r="E190" s="3" t="s">
        <v>939</v>
      </c>
      <c r="F190" s="69">
        <v>29.9</v>
      </c>
      <c r="J190" s="55"/>
      <c r="K190" s="73">
        <v>45637</v>
      </c>
      <c r="N190" s="3" t="s">
        <v>940</v>
      </c>
      <c r="O190" s="3" t="s">
        <v>941</v>
      </c>
    </row>
    <row r="191" s="4" customFormat="1" spans="1:15">
      <c r="A191" s="16">
        <v>190</v>
      </c>
      <c r="B191" s="4" t="s">
        <v>942</v>
      </c>
      <c r="C191" s="4" t="s">
        <v>672</v>
      </c>
      <c r="D191" s="4" t="s">
        <v>942</v>
      </c>
      <c r="E191" s="4" t="s">
        <v>943</v>
      </c>
      <c r="F191" s="4">
        <v>39.9</v>
      </c>
      <c r="K191" s="76">
        <v>46085</v>
      </c>
      <c r="N191" s="4" t="s">
        <v>944</v>
      </c>
      <c r="O191" s="4" t="s">
        <v>945</v>
      </c>
    </row>
    <row r="192" s="4" customFormat="1" spans="1:15">
      <c r="A192" s="16">
        <v>191</v>
      </c>
      <c r="B192" s="4" t="s">
        <v>946</v>
      </c>
      <c r="C192" s="4" t="s">
        <v>672</v>
      </c>
      <c r="D192" s="4" t="s">
        <v>946</v>
      </c>
      <c r="E192" s="4" t="s">
        <v>947</v>
      </c>
      <c r="F192" s="69">
        <v>39</v>
      </c>
      <c r="K192" s="73">
        <v>46078</v>
      </c>
      <c r="N192" s="4" t="s">
        <v>948</v>
      </c>
      <c r="O192" s="4" t="s">
        <v>949</v>
      </c>
    </row>
    <row r="193" s="27" customFormat="1" spans="1:15">
      <c r="A193" s="16">
        <v>192</v>
      </c>
      <c r="B193" s="75" t="s">
        <v>950</v>
      </c>
      <c r="C193" s="27" t="s">
        <v>672</v>
      </c>
      <c r="D193" s="75" t="s">
        <v>950</v>
      </c>
      <c r="E193" s="27" t="s">
        <v>951</v>
      </c>
      <c r="F193" s="69">
        <v>56</v>
      </c>
      <c r="K193" s="73">
        <v>45990</v>
      </c>
      <c r="N193" s="27" t="s">
        <v>952</v>
      </c>
      <c r="O193" s="27" t="s">
        <v>953</v>
      </c>
    </row>
    <row r="194" s="3" customFormat="1" spans="1:15">
      <c r="A194" s="16">
        <v>193</v>
      </c>
      <c r="B194" s="3" t="s">
        <v>954</v>
      </c>
      <c r="C194" s="3" t="s">
        <v>672</v>
      </c>
      <c r="D194" s="3" t="s">
        <v>954</v>
      </c>
      <c r="E194" s="3" t="s">
        <v>955</v>
      </c>
      <c r="F194" s="69">
        <v>49</v>
      </c>
      <c r="J194" s="55"/>
      <c r="K194" s="73">
        <v>45895</v>
      </c>
      <c r="N194" s="3" t="s">
        <v>956</v>
      </c>
      <c r="O194" s="3" t="s">
        <v>957</v>
      </c>
    </row>
    <row r="195" s="3" customFormat="1" spans="1:15">
      <c r="A195" s="16">
        <v>194</v>
      </c>
      <c r="B195" s="21" t="s">
        <v>958</v>
      </c>
      <c r="C195" s="3" t="s">
        <v>672</v>
      </c>
      <c r="D195" s="21" t="s">
        <v>958</v>
      </c>
      <c r="E195" s="3" t="s">
        <v>959</v>
      </c>
      <c r="F195" s="69">
        <v>35</v>
      </c>
      <c r="G195" s="3" t="s">
        <v>960</v>
      </c>
      <c r="J195" s="55"/>
      <c r="K195" s="73">
        <v>46046</v>
      </c>
      <c r="L195" s="3"/>
      <c r="N195" s="3" t="s">
        <v>961</v>
      </c>
      <c r="O195" s="3" t="s">
        <v>962</v>
      </c>
    </row>
    <row r="196" s="3" customFormat="1" spans="1:15">
      <c r="A196" s="16">
        <v>195</v>
      </c>
      <c r="B196" s="21" t="s">
        <v>963</v>
      </c>
      <c r="C196" s="3" t="s">
        <v>672</v>
      </c>
      <c r="D196" s="21" t="s">
        <v>963</v>
      </c>
      <c r="E196" s="3" t="s">
        <v>964</v>
      </c>
      <c r="F196" s="69">
        <v>39</v>
      </c>
      <c r="J196" s="55"/>
      <c r="K196" s="73">
        <v>45876</v>
      </c>
      <c r="L196" s="3"/>
      <c r="N196" s="3" t="s">
        <v>965</v>
      </c>
      <c r="O196" s="3" t="s">
        <v>966</v>
      </c>
    </row>
    <row r="197" s="3" customFormat="1" spans="1:15">
      <c r="A197" s="16">
        <v>196</v>
      </c>
      <c r="B197" s="3" t="s">
        <v>967</v>
      </c>
      <c r="C197" s="3" t="s">
        <v>672</v>
      </c>
      <c r="D197" s="3" t="s">
        <v>967</v>
      </c>
      <c r="E197" s="3" t="s">
        <v>968</v>
      </c>
      <c r="F197" s="69">
        <v>49.9</v>
      </c>
      <c r="G197" s="3" t="s">
        <v>432</v>
      </c>
      <c r="J197" s="55"/>
      <c r="K197" s="73">
        <v>46009</v>
      </c>
      <c r="N197" s="3" t="s">
        <v>969</v>
      </c>
      <c r="O197" s="3" t="s">
        <v>970</v>
      </c>
    </row>
    <row r="198" s="3" customFormat="1" spans="1:15">
      <c r="A198" s="16">
        <v>197</v>
      </c>
      <c r="B198" s="5"/>
      <c r="C198" s="5" t="s">
        <v>672</v>
      </c>
      <c r="D198" s="66" t="s">
        <v>971</v>
      </c>
      <c r="E198" s="5" t="s">
        <v>972</v>
      </c>
      <c r="F198" s="69">
        <v>45</v>
      </c>
      <c r="J198" s="55"/>
      <c r="K198" s="73">
        <v>45488</v>
      </c>
      <c r="L198" s="5"/>
      <c r="N198" s="5" t="s">
        <v>973</v>
      </c>
      <c r="O198" s="5" t="s">
        <v>974</v>
      </c>
    </row>
    <row r="199" s="3" customFormat="1" spans="1:15">
      <c r="A199" s="16">
        <v>198</v>
      </c>
      <c r="C199" s="3" t="s">
        <v>672</v>
      </c>
      <c r="D199" s="21" t="s">
        <v>975</v>
      </c>
      <c r="E199" s="20" t="s">
        <v>976</v>
      </c>
      <c r="F199" s="69">
        <v>59</v>
      </c>
      <c r="G199" s="3" t="s">
        <v>183</v>
      </c>
      <c r="J199" s="55"/>
      <c r="K199" s="73">
        <v>45644</v>
      </c>
      <c r="L199" s="59"/>
      <c r="M199" s="5"/>
      <c r="N199" s="3" t="s">
        <v>977</v>
      </c>
      <c r="O199" s="5" t="s">
        <v>978</v>
      </c>
    </row>
    <row r="200" s="3" customFormat="1" spans="1:15">
      <c r="A200" s="16">
        <v>199</v>
      </c>
      <c r="B200" s="21"/>
      <c r="C200" s="3" t="s">
        <v>672</v>
      </c>
      <c r="D200" s="21" t="s">
        <v>979</v>
      </c>
      <c r="E200" s="3" t="s">
        <v>980</v>
      </c>
      <c r="F200" s="69">
        <v>43</v>
      </c>
      <c r="J200" s="55"/>
      <c r="K200" s="73">
        <v>46078</v>
      </c>
      <c r="N200" s="3" t="s">
        <v>981</v>
      </c>
      <c r="O200" s="5" t="s">
        <v>982</v>
      </c>
    </row>
    <row r="201" s="69" customFormat="1" spans="1:15">
      <c r="A201" s="16">
        <v>200</v>
      </c>
      <c r="B201" s="17"/>
      <c r="C201" s="2" t="s">
        <v>672</v>
      </c>
      <c r="D201" s="17" t="s">
        <v>983</v>
      </c>
      <c r="E201" s="2" t="s">
        <v>984</v>
      </c>
      <c r="F201" s="69">
        <v>49.8</v>
      </c>
      <c r="G201" s="2"/>
      <c r="H201" s="60"/>
      <c r="I201" s="60"/>
      <c r="J201" s="77"/>
      <c r="K201" s="73">
        <v>46034</v>
      </c>
      <c r="L201" s="59"/>
      <c r="M201" s="5"/>
      <c r="N201" s="60" t="s">
        <v>985</v>
      </c>
      <c r="O201" s="5" t="s">
        <v>986</v>
      </c>
    </row>
    <row r="202" s="69" customFormat="1" spans="1:15">
      <c r="A202" s="16">
        <v>201</v>
      </c>
      <c r="B202" s="17"/>
      <c r="C202" s="2" t="s">
        <v>672</v>
      </c>
      <c r="D202" s="17" t="s">
        <v>987</v>
      </c>
      <c r="E202" s="2" t="s">
        <v>988</v>
      </c>
      <c r="F202" s="69">
        <v>49</v>
      </c>
      <c r="G202" s="2"/>
      <c r="H202" s="16"/>
      <c r="I202" s="16"/>
      <c r="J202" s="16"/>
      <c r="K202" s="73">
        <v>46020</v>
      </c>
      <c r="L202" s="59"/>
      <c r="M202" s="5"/>
      <c r="N202" s="60" t="s">
        <v>989</v>
      </c>
      <c r="O202" s="5" t="s">
        <v>990</v>
      </c>
    </row>
    <row r="203" s="3" customFormat="1" spans="1:15">
      <c r="A203" s="16">
        <v>202</v>
      </c>
      <c r="B203" s="21"/>
      <c r="C203" s="3" t="s">
        <v>991</v>
      </c>
      <c r="D203" s="21" t="s">
        <v>992</v>
      </c>
      <c r="E203" s="3" t="s">
        <v>993</v>
      </c>
      <c r="F203" s="69">
        <v>49.8</v>
      </c>
      <c r="J203" s="55"/>
      <c r="K203" s="73">
        <v>46034</v>
      </c>
      <c r="N203" s="3" t="s">
        <v>994</v>
      </c>
      <c r="O203" s="5" t="s">
        <v>995</v>
      </c>
    </row>
    <row r="204" s="3" customFormat="1" spans="1:15">
      <c r="A204" s="16">
        <v>203</v>
      </c>
      <c r="B204" s="3" t="s">
        <v>996</v>
      </c>
      <c r="C204" s="61" t="s">
        <v>997</v>
      </c>
      <c r="D204" s="3" t="s">
        <v>996</v>
      </c>
      <c r="E204" s="3" t="s">
        <v>998</v>
      </c>
      <c r="F204" s="69">
        <v>59</v>
      </c>
      <c r="G204" s="3"/>
      <c r="H204" s="61" t="s">
        <v>290</v>
      </c>
      <c r="I204" s="3"/>
      <c r="J204" s="55"/>
      <c r="K204" s="73">
        <v>46064</v>
      </c>
      <c r="L204" s="3" t="s">
        <v>412</v>
      </c>
      <c r="M204" s="3"/>
      <c r="N204" s="3" t="s">
        <v>999</v>
      </c>
      <c r="O204" s="3" t="s">
        <v>1000</v>
      </c>
    </row>
    <row r="205" s="69" customFormat="1" spans="1:15">
      <c r="A205" s="16">
        <v>204</v>
      </c>
      <c r="B205" s="17"/>
      <c r="C205" s="2" t="s">
        <v>1001</v>
      </c>
      <c r="D205" s="17" t="s">
        <v>1002</v>
      </c>
      <c r="E205" s="2" t="s">
        <v>1003</v>
      </c>
      <c r="F205" s="69">
        <v>39.5</v>
      </c>
      <c r="G205" s="2" t="s">
        <v>20</v>
      </c>
      <c r="H205" s="16"/>
      <c r="I205" s="16"/>
      <c r="J205" s="16"/>
      <c r="K205" s="73">
        <v>45279</v>
      </c>
      <c r="L205" s="59"/>
      <c r="M205" s="5"/>
      <c r="N205" s="60" t="s">
        <v>1004</v>
      </c>
      <c r="O205" s="5" t="s">
        <v>1005</v>
      </c>
    </row>
    <row r="206" s="69" customFormat="1" spans="1:15">
      <c r="A206" s="16">
        <v>205</v>
      </c>
      <c r="B206" s="17"/>
      <c r="C206" s="2" t="s">
        <v>1006</v>
      </c>
      <c r="D206" s="17" t="s">
        <v>1007</v>
      </c>
      <c r="E206" s="2" t="s">
        <v>1003</v>
      </c>
      <c r="F206" s="69">
        <v>43.8</v>
      </c>
      <c r="G206" s="2" t="s">
        <v>20</v>
      </c>
      <c r="H206" s="16"/>
      <c r="I206" s="16"/>
      <c r="J206" s="16"/>
      <c r="K206" s="73">
        <v>45279</v>
      </c>
      <c r="L206" s="59"/>
      <c r="M206" s="5"/>
      <c r="N206" s="60" t="s">
        <v>1008</v>
      </c>
      <c r="O206" s="5" t="s">
        <v>1009</v>
      </c>
    </row>
    <row r="207" s="5" customFormat="1" spans="1:15">
      <c r="A207" s="16">
        <v>206</v>
      </c>
      <c r="B207" s="17"/>
      <c r="C207" s="20" t="s">
        <v>997</v>
      </c>
      <c r="D207" s="17" t="s">
        <v>1010</v>
      </c>
      <c r="E207" s="5" t="s">
        <v>1011</v>
      </c>
      <c r="F207" s="69">
        <v>48.5</v>
      </c>
      <c r="J207" s="62"/>
      <c r="K207" s="73">
        <v>46078</v>
      </c>
      <c r="L207" s="59"/>
      <c r="N207" s="5" t="s">
        <v>1012</v>
      </c>
      <c r="O207" s="5" t="s">
        <v>1013</v>
      </c>
    </row>
    <row r="208" s="69" customFormat="1" spans="1:15">
      <c r="A208" s="16">
        <v>207</v>
      </c>
      <c r="B208" s="17"/>
      <c r="C208" s="2" t="s">
        <v>991</v>
      </c>
      <c r="D208" s="17" t="s">
        <v>1014</v>
      </c>
      <c r="E208" s="2" t="s">
        <v>1015</v>
      </c>
      <c r="F208" s="69">
        <v>36</v>
      </c>
      <c r="G208" s="2"/>
      <c r="H208" s="2"/>
      <c r="I208" s="2"/>
      <c r="J208" s="16"/>
      <c r="K208" s="73">
        <v>45845</v>
      </c>
      <c r="L208" s="59"/>
      <c r="M208" s="5"/>
      <c r="N208" s="60" t="s">
        <v>1016</v>
      </c>
      <c r="O208" s="5" t="s">
        <v>1017</v>
      </c>
    </row>
    <row r="209" s="69" customFormat="1" spans="1:15">
      <c r="A209" s="16">
        <v>208</v>
      </c>
      <c r="B209" s="17"/>
      <c r="C209" s="2" t="s">
        <v>672</v>
      </c>
      <c r="D209" s="17" t="s">
        <v>1018</v>
      </c>
      <c r="E209" s="2" t="s">
        <v>1019</v>
      </c>
      <c r="F209" s="69">
        <v>29.8</v>
      </c>
      <c r="G209" s="2"/>
      <c r="H209" s="2"/>
      <c r="I209" s="2"/>
      <c r="J209" s="16"/>
      <c r="K209" s="73">
        <v>45482</v>
      </c>
      <c r="L209" s="59"/>
      <c r="M209" s="5"/>
      <c r="N209" s="60" t="s">
        <v>1020</v>
      </c>
      <c r="O209" s="5" t="s">
        <v>1021</v>
      </c>
    </row>
    <row r="210" s="5" customFormat="1" spans="1:15">
      <c r="A210" s="16">
        <v>209</v>
      </c>
      <c r="B210" s="17"/>
      <c r="C210" s="5" t="s">
        <v>1022</v>
      </c>
      <c r="D210" s="17" t="s">
        <v>1023</v>
      </c>
      <c r="E210" s="66" t="s">
        <v>1024</v>
      </c>
      <c r="F210" s="69">
        <v>45</v>
      </c>
      <c r="G210" s="2" t="s">
        <v>1025</v>
      </c>
      <c r="J210" s="55" t="s">
        <v>200</v>
      </c>
      <c r="K210" s="73">
        <v>46059</v>
      </c>
      <c r="L210" s="61" t="s">
        <v>201</v>
      </c>
      <c r="N210" s="5" t="s">
        <v>1026</v>
      </c>
      <c r="O210" s="5" t="s">
        <v>1027</v>
      </c>
    </row>
    <row r="211" s="3" customFormat="1" spans="1:15">
      <c r="A211" s="16">
        <v>210</v>
      </c>
      <c r="B211" s="3" t="s">
        <v>1028</v>
      </c>
      <c r="C211" s="3" t="s">
        <v>997</v>
      </c>
      <c r="D211" s="3" t="s">
        <v>1028</v>
      </c>
      <c r="E211" s="61" t="s">
        <v>1029</v>
      </c>
      <c r="F211" s="69">
        <v>64.9</v>
      </c>
      <c r="G211" s="2" t="s">
        <v>20</v>
      </c>
      <c r="H211" s="3"/>
      <c r="I211" s="3"/>
      <c r="J211" s="55" t="s">
        <v>200</v>
      </c>
      <c r="K211" s="73">
        <v>45967</v>
      </c>
      <c r="L211" s="61" t="s">
        <v>201</v>
      </c>
      <c r="M211" s="64"/>
      <c r="N211" s="3" t="s">
        <v>1030</v>
      </c>
      <c r="O211" s="3" t="s">
        <v>1031</v>
      </c>
    </row>
    <row r="212" s="3" customFormat="1" spans="1:15">
      <c r="A212" s="16">
        <v>211</v>
      </c>
      <c r="B212" s="3" t="s">
        <v>1032</v>
      </c>
      <c r="C212" s="3" t="s">
        <v>1033</v>
      </c>
      <c r="D212" s="21" t="s">
        <v>1032</v>
      </c>
      <c r="E212" s="3" t="s">
        <v>1034</v>
      </c>
      <c r="F212" s="69">
        <v>65</v>
      </c>
      <c r="G212" s="3" t="s">
        <v>248</v>
      </c>
      <c r="J212" s="55"/>
      <c r="K212" s="73">
        <v>46020</v>
      </c>
      <c r="L212" s="20" t="s">
        <v>144</v>
      </c>
      <c r="N212" s="3" t="s">
        <v>1035</v>
      </c>
      <c r="O212" s="3" t="s">
        <v>1036</v>
      </c>
    </row>
    <row r="213" s="69" customFormat="1" spans="1:15">
      <c r="A213" s="16">
        <v>212</v>
      </c>
      <c r="B213" s="17"/>
      <c r="C213" s="2" t="s">
        <v>991</v>
      </c>
      <c r="D213" s="17" t="s">
        <v>1037</v>
      </c>
      <c r="E213" s="2" t="s">
        <v>1038</v>
      </c>
      <c r="F213" s="69">
        <v>49</v>
      </c>
      <c r="G213" s="2"/>
      <c r="H213" s="16"/>
      <c r="I213" s="16"/>
      <c r="J213" s="16"/>
      <c r="K213" s="73">
        <v>45342</v>
      </c>
      <c r="L213" s="59"/>
      <c r="M213" s="5"/>
      <c r="N213" s="60" t="s">
        <v>1039</v>
      </c>
      <c r="O213" s="5" t="s">
        <v>1040</v>
      </c>
    </row>
    <row r="214" s="69" customFormat="1" spans="1:15">
      <c r="A214" s="16">
        <v>213</v>
      </c>
      <c r="B214" s="17"/>
      <c r="C214" s="2" t="s">
        <v>997</v>
      </c>
      <c r="D214" s="17" t="s">
        <v>1041</v>
      </c>
      <c r="E214" s="2" t="s">
        <v>1042</v>
      </c>
      <c r="F214" s="69">
        <v>35</v>
      </c>
      <c r="G214" s="2"/>
      <c r="H214" s="16"/>
      <c r="I214" s="16"/>
      <c r="J214" s="16"/>
      <c r="K214" s="73">
        <v>45868</v>
      </c>
      <c r="L214" s="59"/>
      <c r="M214" s="5"/>
      <c r="N214" s="60" t="s">
        <v>1043</v>
      </c>
      <c r="O214" s="5" t="s">
        <v>1044</v>
      </c>
    </row>
    <row r="215" s="3" customFormat="1" spans="1:15">
      <c r="A215" s="16">
        <v>214</v>
      </c>
      <c r="B215" s="3" t="s">
        <v>1045</v>
      </c>
      <c r="C215" s="3" t="s">
        <v>1046</v>
      </c>
      <c r="D215" s="3" t="s">
        <v>1045</v>
      </c>
      <c r="E215" s="3" t="s">
        <v>1047</v>
      </c>
      <c r="F215" s="69">
        <v>39.9</v>
      </c>
      <c r="G215" s="3" t="s">
        <v>1048</v>
      </c>
      <c r="H215" s="3"/>
      <c r="I215" s="3"/>
      <c r="J215" s="55"/>
      <c r="K215" s="73">
        <v>45917</v>
      </c>
      <c r="L215" s="3"/>
      <c r="M215" s="3"/>
      <c r="N215" s="3" t="s">
        <v>1049</v>
      </c>
      <c r="O215" s="3" t="s">
        <v>1050</v>
      </c>
    </row>
    <row r="216" s="69" customFormat="1" spans="1:15">
      <c r="A216" s="16">
        <v>215</v>
      </c>
      <c r="B216" s="17"/>
      <c r="C216" s="2" t="s">
        <v>1051</v>
      </c>
      <c r="D216" s="17" t="s">
        <v>1052</v>
      </c>
      <c r="E216" s="2" t="s">
        <v>1053</v>
      </c>
      <c r="F216" s="69">
        <v>19.8</v>
      </c>
      <c r="G216" s="2"/>
      <c r="H216" s="2"/>
      <c r="I216" s="2"/>
      <c r="J216" s="16"/>
      <c r="K216" s="73">
        <v>46057</v>
      </c>
      <c r="L216" s="59"/>
      <c r="M216" s="5"/>
      <c r="N216" s="60" t="s">
        <v>1054</v>
      </c>
      <c r="O216" s="5" t="s">
        <v>1055</v>
      </c>
    </row>
    <row r="217" s="16" customFormat="1" spans="1:15">
      <c r="A217" s="16">
        <v>216</v>
      </c>
      <c r="B217" s="17"/>
      <c r="C217" s="2" t="s">
        <v>1056</v>
      </c>
      <c r="D217" s="17" t="s">
        <v>1057</v>
      </c>
      <c r="E217" s="2" t="s">
        <v>1058</v>
      </c>
      <c r="F217" s="69">
        <v>14.5</v>
      </c>
      <c r="G217" s="2"/>
      <c r="H217" s="2"/>
      <c r="I217" s="2"/>
      <c r="K217" s="73">
        <v>46038</v>
      </c>
      <c r="L217" s="59"/>
      <c r="M217" s="5"/>
      <c r="N217" s="60" t="s">
        <v>1059</v>
      </c>
      <c r="O217" s="5" t="s">
        <v>1060</v>
      </c>
    </row>
    <row r="218" s="69" customFormat="1" spans="1:15">
      <c r="A218" s="16">
        <v>217</v>
      </c>
      <c r="B218" s="17"/>
      <c r="C218" s="2" t="s">
        <v>1061</v>
      </c>
      <c r="D218" s="17" t="s">
        <v>1062</v>
      </c>
      <c r="E218" s="2" t="s">
        <v>1063</v>
      </c>
      <c r="F218" s="69">
        <v>29</v>
      </c>
      <c r="G218" s="2" t="s">
        <v>20</v>
      </c>
      <c r="H218" s="16"/>
      <c r="I218" s="16"/>
      <c r="J218" s="16"/>
      <c r="K218" s="73">
        <v>46034</v>
      </c>
      <c r="L218" s="59"/>
      <c r="M218" s="5"/>
      <c r="N218" s="60" t="s">
        <v>1064</v>
      </c>
      <c r="O218" s="5" t="s">
        <v>1065</v>
      </c>
    </row>
    <row r="219" s="16" customFormat="1" ht="14.25" spans="1:15">
      <c r="A219" s="16">
        <v>218</v>
      </c>
      <c r="B219" s="17"/>
      <c r="C219" s="18" t="s">
        <v>1066</v>
      </c>
      <c r="D219" s="17"/>
      <c r="E219" s="2"/>
      <c r="F219" s="69"/>
      <c r="G219" s="2"/>
      <c r="H219" s="2"/>
      <c r="I219" s="2"/>
      <c r="K219" s="73"/>
      <c r="L219" s="59"/>
      <c r="M219" s="5"/>
      <c r="N219" s="60"/>
      <c r="O219" s="5"/>
    </row>
    <row r="220" s="3" customFormat="1" spans="1:15">
      <c r="A220" s="16">
        <v>219</v>
      </c>
      <c r="B220" s="21"/>
      <c r="C220" s="3" t="s">
        <v>1067</v>
      </c>
      <c r="D220" s="21" t="s">
        <v>1068</v>
      </c>
      <c r="E220" s="3" t="s">
        <v>1069</v>
      </c>
      <c r="F220" s="69">
        <v>69</v>
      </c>
      <c r="J220" s="55"/>
      <c r="K220" s="73">
        <v>45805</v>
      </c>
      <c r="L220" s="3" t="s">
        <v>85</v>
      </c>
      <c r="N220" s="3" t="s">
        <v>1070</v>
      </c>
      <c r="O220" s="5" t="s">
        <v>1071</v>
      </c>
    </row>
    <row r="221" s="3" customFormat="1" spans="1:15">
      <c r="A221" s="16">
        <v>220</v>
      </c>
      <c r="C221" s="3" t="s">
        <v>1072</v>
      </c>
      <c r="D221" s="21" t="s">
        <v>1073</v>
      </c>
      <c r="E221" s="3" t="s">
        <v>1069</v>
      </c>
      <c r="F221" s="69">
        <v>49</v>
      </c>
      <c r="J221" s="55"/>
      <c r="K221" s="73">
        <v>45678</v>
      </c>
      <c r="L221" s="61" t="s">
        <v>249</v>
      </c>
      <c r="N221" s="3" t="s">
        <v>1074</v>
      </c>
      <c r="O221" s="5" t="s">
        <v>1075</v>
      </c>
    </row>
    <row r="222" s="3" customFormat="1" spans="1:15">
      <c r="A222" s="16">
        <v>221</v>
      </c>
      <c r="B222" s="3" t="s">
        <v>1076</v>
      </c>
      <c r="C222" s="3" t="s">
        <v>1077</v>
      </c>
      <c r="D222" s="21" t="s">
        <v>1076</v>
      </c>
      <c r="E222" s="3" t="s">
        <v>1069</v>
      </c>
      <c r="F222" s="69">
        <v>49</v>
      </c>
      <c r="J222" s="55"/>
      <c r="K222" s="73">
        <v>45878</v>
      </c>
      <c r="L222" s="61" t="s">
        <v>85</v>
      </c>
      <c r="N222" s="3" t="s">
        <v>1078</v>
      </c>
      <c r="O222" s="3" t="s">
        <v>1079</v>
      </c>
    </row>
    <row r="223" s="3" customFormat="1" spans="1:15">
      <c r="A223" s="16">
        <v>222</v>
      </c>
      <c r="C223" s="3" t="s">
        <v>1080</v>
      </c>
      <c r="D223" s="21" t="s">
        <v>1081</v>
      </c>
      <c r="E223" s="61" t="s">
        <v>1082</v>
      </c>
      <c r="F223" s="69">
        <v>49.8</v>
      </c>
      <c r="J223" s="55"/>
      <c r="K223" s="73">
        <v>44263</v>
      </c>
      <c r="L223" s="59"/>
      <c r="M223" s="5"/>
      <c r="N223" s="3" t="s">
        <v>1083</v>
      </c>
      <c r="O223" s="5" t="s">
        <v>1084</v>
      </c>
    </row>
    <row r="224" s="3" customFormat="1" spans="1:15">
      <c r="A224" s="16">
        <v>223</v>
      </c>
      <c r="C224" s="3" t="s">
        <v>1085</v>
      </c>
      <c r="D224" s="21" t="s">
        <v>1086</v>
      </c>
      <c r="E224" s="61" t="s">
        <v>1087</v>
      </c>
      <c r="F224" s="69">
        <v>49.8</v>
      </c>
      <c r="G224" s="3" t="s">
        <v>20</v>
      </c>
      <c r="J224" s="55"/>
      <c r="K224" s="73">
        <v>45079</v>
      </c>
      <c r="N224" s="3" t="s">
        <v>1088</v>
      </c>
      <c r="O224" s="3" t="s">
        <v>1089</v>
      </c>
    </row>
    <row r="225" s="16" customFormat="1" spans="1:15">
      <c r="A225" s="16">
        <v>224</v>
      </c>
      <c r="B225" s="17"/>
      <c r="C225" s="2" t="s">
        <v>1090</v>
      </c>
      <c r="D225" s="17" t="s">
        <v>1091</v>
      </c>
      <c r="E225" s="2" t="s">
        <v>1092</v>
      </c>
      <c r="F225" s="69">
        <v>59.8</v>
      </c>
      <c r="G225" s="2"/>
      <c r="H225" s="2"/>
      <c r="I225" s="2"/>
      <c r="K225" s="73">
        <v>45432</v>
      </c>
      <c r="L225" s="59"/>
      <c r="M225" s="5"/>
      <c r="N225" s="60" t="s">
        <v>1093</v>
      </c>
      <c r="O225" s="5" t="s">
        <v>1094</v>
      </c>
    </row>
    <row r="226" s="69" customFormat="1" spans="1:15">
      <c r="A226" s="16">
        <v>225</v>
      </c>
      <c r="B226" s="17"/>
      <c r="C226" s="2" t="s">
        <v>1095</v>
      </c>
      <c r="D226" s="17" t="s">
        <v>1096</v>
      </c>
      <c r="E226" s="2" t="s">
        <v>1092</v>
      </c>
      <c r="F226" s="69">
        <v>79</v>
      </c>
      <c r="G226" s="2"/>
      <c r="H226" s="2"/>
      <c r="I226" s="2"/>
      <c r="J226" s="16"/>
      <c r="K226" s="73">
        <v>45326</v>
      </c>
      <c r="L226" s="59"/>
      <c r="M226" s="5"/>
      <c r="N226" s="60" t="s">
        <v>1097</v>
      </c>
      <c r="O226" s="5" t="s">
        <v>1098</v>
      </c>
    </row>
    <row r="227" s="3" customFormat="1" spans="1:15">
      <c r="A227" s="16">
        <v>226</v>
      </c>
      <c r="B227" s="21" t="s">
        <v>1099</v>
      </c>
      <c r="C227" s="61" t="s">
        <v>1100</v>
      </c>
      <c r="D227" s="3" t="s">
        <v>1099</v>
      </c>
      <c r="E227" s="3" t="s">
        <v>1101</v>
      </c>
      <c r="F227" s="69">
        <v>59.8</v>
      </c>
      <c r="G227" s="2" t="s">
        <v>20</v>
      </c>
      <c r="J227" s="55"/>
      <c r="K227" s="73">
        <v>46046</v>
      </c>
      <c r="L227" s="20" t="s">
        <v>1102</v>
      </c>
      <c r="M227" s="20"/>
      <c r="N227" s="3" t="s">
        <v>1103</v>
      </c>
      <c r="O227" s="61" t="s">
        <v>1104</v>
      </c>
    </row>
    <row r="228" s="69" customFormat="1" spans="1:15">
      <c r="A228" s="16">
        <v>227</v>
      </c>
      <c r="B228" s="17"/>
      <c r="C228" s="2" t="s">
        <v>1105</v>
      </c>
      <c r="D228" s="17" t="s">
        <v>1106</v>
      </c>
      <c r="E228" s="2" t="s">
        <v>1107</v>
      </c>
      <c r="F228" s="69">
        <v>59</v>
      </c>
      <c r="G228" s="2"/>
      <c r="H228" s="16"/>
      <c r="I228" s="16"/>
      <c r="J228" s="16"/>
      <c r="K228" s="73">
        <v>45510</v>
      </c>
      <c r="L228" s="59"/>
      <c r="M228" s="5"/>
      <c r="N228" s="60" t="s">
        <v>1108</v>
      </c>
      <c r="O228" s="5" t="s">
        <v>1109</v>
      </c>
    </row>
    <row r="229" s="69" customFormat="1" spans="1:15">
      <c r="A229" s="16">
        <v>228</v>
      </c>
      <c r="B229" s="17"/>
      <c r="C229" s="2" t="s">
        <v>1110</v>
      </c>
      <c r="D229" s="17" t="s">
        <v>1111</v>
      </c>
      <c r="E229" s="2" t="s">
        <v>1112</v>
      </c>
      <c r="F229" s="69">
        <v>70</v>
      </c>
      <c r="G229" s="2"/>
      <c r="H229" s="2"/>
      <c r="I229" s="2"/>
      <c r="J229" s="16"/>
      <c r="K229" s="73">
        <v>45925</v>
      </c>
      <c r="L229" s="59"/>
      <c r="M229" s="5"/>
      <c r="N229" s="60" t="s">
        <v>1113</v>
      </c>
      <c r="O229" s="5" t="s">
        <v>1114</v>
      </c>
    </row>
    <row r="230" s="5" customFormat="1" spans="1:15">
      <c r="A230" s="16">
        <v>229</v>
      </c>
      <c r="B230" s="17"/>
      <c r="C230" s="5" t="s">
        <v>1115</v>
      </c>
      <c r="D230" s="17" t="s">
        <v>1116</v>
      </c>
      <c r="E230" s="20" t="s">
        <v>1117</v>
      </c>
      <c r="F230" s="69">
        <v>39.8</v>
      </c>
      <c r="J230" s="62"/>
      <c r="K230" s="73">
        <v>46006</v>
      </c>
      <c r="L230" s="59"/>
      <c r="N230" s="5" t="s">
        <v>1118</v>
      </c>
      <c r="O230" s="5" t="s">
        <v>1119</v>
      </c>
    </row>
    <row r="231" s="3" customFormat="1" spans="1:15">
      <c r="A231" s="16">
        <v>230</v>
      </c>
      <c r="B231" s="21" t="s">
        <v>1120</v>
      </c>
      <c r="C231" s="3" t="s">
        <v>1121</v>
      </c>
      <c r="D231" s="21" t="s">
        <v>1120</v>
      </c>
      <c r="E231" s="3" t="s">
        <v>1122</v>
      </c>
      <c r="F231" s="69">
        <v>49</v>
      </c>
      <c r="G231" s="3" t="s">
        <v>1123</v>
      </c>
      <c r="J231" s="55"/>
      <c r="K231" s="73">
        <v>45891</v>
      </c>
      <c r="L231" s="3"/>
      <c r="M231" s="3"/>
      <c r="N231" s="3" t="s">
        <v>1124</v>
      </c>
      <c r="O231" s="3" t="s">
        <v>1125</v>
      </c>
    </row>
    <row r="232" s="4" customFormat="1" spans="1:15">
      <c r="A232" s="16">
        <v>231</v>
      </c>
      <c r="B232" s="4" t="s">
        <v>1126</v>
      </c>
      <c r="C232" s="4" t="s">
        <v>1127</v>
      </c>
      <c r="D232" s="4" t="s">
        <v>1126</v>
      </c>
      <c r="E232" s="4" t="s">
        <v>1128</v>
      </c>
      <c r="F232" s="4">
        <v>49</v>
      </c>
      <c r="K232" s="76">
        <v>46080</v>
      </c>
      <c r="N232" s="4" t="s">
        <v>1129</v>
      </c>
      <c r="O232" s="4" t="s">
        <v>1130</v>
      </c>
    </row>
    <row r="233" s="3" customFormat="1" spans="1:15">
      <c r="A233" s="16">
        <v>232</v>
      </c>
      <c r="B233" s="3" t="s">
        <v>1131</v>
      </c>
      <c r="C233" s="61" t="s">
        <v>1132</v>
      </c>
      <c r="D233" s="3" t="s">
        <v>1131</v>
      </c>
      <c r="E233" s="3" t="s">
        <v>1133</v>
      </c>
      <c r="F233" s="69">
        <v>53</v>
      </c>
      <c r="G233" s="3" t="s">
        <v>1134</v>
      </c>
      <c r="J233" s="55"/>
      <c r="K233" s="73">
        <v>45828</v>
      </c>
      <c r="L233" s="3" t="s">
        <v>1135</v>
      </c>
      <c r="N233" s="3" t="s">
        <v>1136</v>
      </c>
      <c r="O233" s="3" t="s">
        <v>1137</v>
      </c>
    </row>
    <row r="234" s="3" customFormat="1" spans="1:15">
      <c r="A234" s="16">
        <v>233</v>
      </c>
      <c r="B234" s="21"/>
      <c r="C234" s="61" t="s">
        <v>1138</v>
      </c>
      <c r="D234" s="21" t="s">
        <v>1139</v>
      </c>
      <c r="E234" s="3" t="s">
        <v>1133</v>
      </c>
      <c r="F234" s="69">
        <v>66</v>
      </c>
      <c r="G234" s="3" t="s">
        <v>1140</v>
      </c>
      <c r="J234" s="55"/>
      <c r="K234" s="73">
        <v>45694</v>
      </c>
      <c r="L234" s="3" t="s">
        <v>1135</v>
      </c>
      <c r="M234" s="3"/>
      <c r="N234" s="3" t="s">
        <v>1141</v>
      </c>
      <c r="O234" s="3" t="s">
        <v>1142</v>
      </c>
    </row>
    <row r="235" s="3" customFormat="1" spans="1:15">
      <c r="A235" s="16">
        <v>234</v>
      </c>
      <c r="B235" s="3" t="s">
        <v>1143</v>
      </c>
      <c r="C235" s="3" t="s">
        <v>1144</v>
      </c>
      <c r="D235" s="21" t="s">
        <v>1143</v>
      </c>
      <c r="E235" s="3" t="s">
        <v>1145</v>
      </c>
      <c r="F235" s="69">
        <v>49.8</v>
      </c>
      <c r="G235" s="3" t="s">
        <v>1146</v>
      </c>
      <c r="J235" s="55"/>
      <c r="K235" s="73">
        <v>45894</v>
      </c>
      <c r="L235" s="20" t="s">
        <v>144</v>
      </c>
      <c r="M235" s="20"/>
      <c r="N235" s="3" t="s">
        <v>1147</v>
      </c>
      <c r="O235" s="3" t="s">
        <v>1148</v>
      </c>
    </row>
    <row r="236" s="3" customFormat="1" spans="1:15">
      <c r="A236" s="16">
        <v>235</v>
      </c>
      <c r="B236" s="3" t="s">
        <v>1149</v>
      </c>
      <c r="C236" s="3" t="s">
        <v>1150</v>
      </c>
      <c r="D236" s="21" t="s">
        <v>1149</v>
      </c>
      <c r="E236" s="3" t="s">
        <v>1145</v>
      </c>
      <c r="F236" s="69">
        <v>42</v>
      </c>
      <c r="G236" s="3" t="s">
        <v>1151</v>
      </c>
      <c r="J236" s="55"/>
      <c r="K236" s="73">
        <v>45890</v>
      </c>
      <c r="N236" s="3" t="s">
        <v>1152</v>
      </c>
      <c r="O236" s="3" t="s">
        <v>1153</v>
      </c>
    </row>
    <row r="237" s="3" customFormat="1" spans="1:15">
      <c r="A237" s="16">
        <v>236</v>
      </c>
      <c r="B237" s="3" t="s">
        <v>1154</v>
      </c>
      <c r="C237" s="3" t="s">
        <v>1155</v>
      </c>
      <c r="D237" s="21" t="s">
        <v>1154</v>
      </c>
      <c r="E237" s="3" t="s">
        <v>1156</v>
      </c>
      <c r="F237" s="69">
        <v>79.8</v>
      </c>
      <c r="G237" s="3" t="s">
        <v>1157</v>
      </c>
      <c r="H237" s="20" t="s">
        <v>290</v>
      </c>
      <c r="J237" s="55"/>
      <c r="K237" s="73">
        <v>45807</v>
      </c>
      <c r="L237" s="3" t="s">
        <v>412</v>
      </c>
      <c r="N237" s="3" t="s">
        <v>1158</v>
      </c>
      <c r="O237" s="3" t="s">
        <v>1159</v>
      </c>
    </row>
    <row r="238" s="3" customFormat="1" spans="1:15">
      <c r="A238" s="16">
        <v>237</v>
      </c>
      <c r="B238" s="3" t="s">
        <v>1160</v>
      </c>
      <c r="C238" s="3" t="s">
        <v>1161</v>
      </c>
      <c r="D238" s="21" t="s">
        <v>1160</v>
      </c>
      <c r="E238" s="3" t="s">
        <v>1156</v>
      </c>
      <c r="F238" s="69">
        <v>69.8</v>
      </c>
      <c r="G238" s="3" t="s">
        <v>1157</v>
      </c>
      <c r="J238" s="55"/>
      <c r="K238" s="73">
        <v>45806</v>
      </c>
      <c r="L238" s="61" t="s">
        <v>1162</v>
      </c>
      <c r="M238" s="61"/>
      <c r="N238" s="3" t="s">
        <v>1163</v>
      </c>
      <c r="O238" s="3" t="s">
        <v>1164</v>
      </c>
    </row>
    <row r="239" s="3" customFormat="1" spans="1:15">
      <c r="A239" s="16">
        <v>238</v>
      </c>
      <c r="B239" s="3" t="s">
        <v>1165</v>
      </c>
      <c r="C239" s="3" t="s">
        <v>1166</v>
      </c>
      <c r="D239" s="21" t="s">
        <v>1165</v>
      </c>
      <c r="E239" s="3" t="s">
        <v>1156</v>
      </c>
      <c r="F239" s="69">
        <v>59.8</v>
      </c>
      <c r="G239" s="3" t="s">
        <v>1157</v>
      </c>
      <c r="J239" s="55"/>
      <c r="K239" s="73">
        <v>45806</v>
      </c>
      <c r="L239" s="61" t="s">
        <v>1162</v>
      </c>
      <c r="M239" s="61"/>
      <c r="N239" s="3" t="s">
        <v>1167</v>
      </c>
      <c r="O239" s="3" t="s">
        <v>1168</v>
      </c>
    </row>
    <row r="240" s="3" customFormat="1" spans="1:15">
      <c r="A240" s="16">
        <v>239</v>
      </c>
      <c r="B240" s="21" t="s">
        <v>1169</v>
      </c>
      <c r="C240" s="3" t="s">
        <v>1121</v>
      </c>
      <c r="D240" s="21" t="s">
        <v>1169</v>
      </c>
      <c r="E240" s="20" t="s">
        <v>1170</v>
      </c>
      <c r="F240" s="69">
        <v>55</v>
      </c>
      <c r="G240" s="3" t="s">
        <v>1171</v>
      </c>
      <c r="J240" s="55"/>
      <c r="K240" s="73">
        <v>45853</v>
      </c>
      <c r="L240" s="3" t="s">
        <v>144</v>
      </c>
      <c r="N240" s="3" t="s">
        <v>1172</v>
      </c>
      <c r="O240" s="3" t="s">
        <v>1173</v>
      </c>
    </row>
    <row r="241" s="3" customFormat="1" spans="1:15">
      <c r="A241" s="16">
        <v>240</v>
      </c>
      <c r="B241" s="3" t="s">
        <v>1174</v>
      </c>
      <c r="C241" s="3" t="s">
        <v>1127</v>
      </c>
      <c r="D241" s="3" t="s">
        <v>1174</v>
      </c>
      <c r="E241" s="3" t="s">
        <v>1175</v>
      </c>
      <c r="F241" s="69">
        <v>45</v>
      </c>
      <c r="G241" s="3" t="s">
        <v>1171</v>
      </c>
      <c r="J241" s="55"/>
      <c r="K241" s="73">
        <v>46050</v>
      </c>
      <c r="L241" s="3" t="s">
        <v>144</v>
      </c>
      <c r="N241" s="3" t="s">
        <v>1176</v>
      </c>
      <c r="O241" s="61" t="s">
        <v>1177</v>
      </c>
    </row>
    <row r="242" s="3" customFormat="1" spans="1:15">
      <c r="A242" s="16">
        <v>241</v>
      </c>
      <c r="C242" s="3" t="s">
        <v>1178</v>
      </c>
      <c r="D242" s="21" t="s">
        <v>1179</v>
      </c>
      <c r="E242" s="3" t="s">
        <v>1180</v>
      </c>
      <c r="F242" s="69">
        <v>69.5</v>
      </c>
      <c r="J242" s="55"/>
      <c r="K242" s="73">
        <v>44664</v>
      </c>
      <c r="L242" s="61" t="s">
        <v>1181</v>
      </c>
      <c r="N242" s="3" t="s">
        <v>1182</v>
      </c>
      <c r="O242" s="5" t="s">
        <v>1183</v>
      </c>
    </row>
    <row r="243" s="3" customFormat="1" spans="1:15">
      <c r="A243" s="16">
        <v>242</v>
      </c>
      <c r="C243" s="3" t="s">
        <v>1121</v>
      </c>
      <c r="D243" s="21" t="s">
        <v>1184</v>
      </c>
      <c r="E243" s="3" t="s">
        <v>1185</v>
      </c>
      <c r="F243" s="69">
        <v>59.8</v>
      </c>
      <c r="G243" s="2" t="s">
        <v>20</v>
      </c>
      <c r="J243" s="55"/>
      <c r="K243" s="73">
        <v>45845</v>
      </c>
      <c r="N243" s="3" t="s">
        <v>1186</v>
      </c>
      <c r="O243" s="3" t="s">
        <v>1187</v>
      </c>
    </row>
    <row r="244" s="3" customFormat="1" spans="1:15">
      <c r="A244" s="16">
        <v>243</v>
      </c>
      <c r="C244" s="3" t="s">
        <v>1127</v>
      </c>
      <c r="D244" s="21" t="s">
        <v>1188</v>
      </c>
      <c r="E244" s="3" t="s">
        <v>1189</v>
      </c>
      <c r="F244" s="69">
        <v>49.8</v>
      </c>
      <c r="J244" s="55"/>
      <c r="K244" s="73">
        <v>46043</v>
      </c>
      <c r="N244" s="3" t="s">
        <v>1190</v>
      </c>
      <c r="O244" s="3" t="s">
        <v>1191</v>
      </c>
    </row>
    <row r="245" s="3" customFormat="1" spans="1:15">
      <c r="A245" s="16">
        <v>244</v>
      </c>
      <c r="B245" s="3" t="s">
        <v>1192</v>
      </c>
      <c r="C245" s="20" t="s">
        <v>1193</v>
      </c>
      <c r="D245" s="3" t="s">
        <v>1192</v>
      </c>
      <c r="E245" s="3" t="s">
        <v>1194</v>
      </c>
      <c r="F245" s="69">
        <v>39</v>
      </c>
      <c r="G245" s="3" t="s">
        <v>1195</v>
      </c>
      <c r="H245" s="3"/>
      <c r="I245" s="3"/>
      <c r="J245" s="55"/>
      <c r="K245" s="73">
        <v>45874</v>
      </c>
      <c r="L245" s="3" t="s">
        <v>1196</v>
      </c>
      <c r="M245" s="3"/>
      <c r="N245" s="3" t="s">
        <v>1197</v>
      </c>
      <c r="O245" s="3" t="s">
        <v>1198</v>
      </c>
    </row>
    <row r="246" s="3" customFormat="1" spans="1:15">
      <c r="A246" s="16">
        <v>245</v>
      </c>
      <c r="B246" s="3" t="s">
        <v>1199</v>
      </c>
      <c r="C246" s="3" t="s">
        <v>1200</v>
      </c>
      <c r="D246" s="3" t="s">
        <v>1199</v>
      </c>
      <c r="E246" s="3" t="s">
        <v>1194</v>
      </c>
      <c r="F246" s="69">
        <v>45</v>
      </c>
      <c r="G246" s="3" t="s">
        <v>1195</v>
      </c>
      <c r="H246" s="3"/>
      <c r="I246" s="3"/>
      <c r="J246" s="55"/>
      <c r="K246" s="73">
        <v>45883</v>
      </c>
      <c r="L246" s="3" t="s">
        <v>1196</v>
      </c>
      <c r="M246" s="3"/>
      <c r="N246" s="3" t="s">
        <v>1201</v>
      </c>
      <c r="O246" s="3" t="s">
        <v>1202</v>
      </c>
    </row>
    <row r="247" s="3" customFormat="1" spans="1:15">
      <c r="A247" s="16">
        <v>246</v>
      </c>
      <c r="B247" s="3" t="s">
        <v>1203</v>
      </c>
      <c r="C247" s="20" t="s">
        <v>1204</v>
      </c>
      <c r="D247" s="21" t="s">
        <v>1203</v>
      </c>
      <c r="E247" s="3" t="s">
        <v>1205</v>
      </c>
      <c r="F247" s="69">
        <v>53</v>
      </c>
      <c r="G247" s="3" t="s">
        <v>1206</v>
      </c>
      <c r="J247" s="55"/>
      <c r="K247" s="73">
        <v>45880</v>
      </c>
      <c r="L247" s="3" t="s">
        <v>1207</v>
      </c>
      <c r="N247" s="3" t="s">
        <v>1208</v>
      </c>
      <c r="O247" s="3" t="s">
        <v>1209</v>
      </c>
    </row>
    <row r="248" s="3" customFormat="1" spans="1:15">
      <c r="A248" s="16">
        <v>247</v>
      </c>
      <c r="B248" s="3"/>
      <c r="C248" s="3" t="s">
        <v>1210</v>
      </c>
      <c r="D248" s="21" t="s">
        <v>1211</v>
      </c>
      <c r="E248" s="3" t="s">
        <v>1205</v>
      </c>
      <c r="F248" s="69">
        <v>53</v>
      </c>
      <c r="G248" s="3" t="s">
        <v>1206</v>
      </c>
      <c r="J248" s="55"/>
      <c r="K248" s="73">
        <v>45531</v>
      </c>
      <c r="L248" s="3" t="s">
        <v>1207</v>
      </c>
      <c r="N248" s="3" t="s">
        <v>1212</v>
      </c>
      <c r="O248" s="3" t="s">
        <v>1213</v>
      </c>
    </row>
    <row r="249" s="5" customFormat="1" spans="1:15">
      <c r="A249" s="16">
        <v>248</v>
      </c>
      <c r="B249" s="17"/>
      <c r="C249" s="20" t="s">
        <v>1214</v>
      </c>
      <c r="D249" s="17" t="s">
        <v>1215</v>
      </c>
      <c r="E249" s="5" t="s">
        <v>1216</v>
      </c>
      <c r="F249" s="69">
        <v>69</v>
      </c>
      <c r="G249" s="5" t="s">
        <v>20</v>
      </c>
      <c r="H249" s="20" t="s">
        <v>290</v>
      </c>
      <c r="J249" s="62"/>
      <c r="K249" s="73">
        <v>45869</v>
      </c>
      <c r="L249" s="59" t="s">
        <v>412</v>
      </c>
      <c r="N249" s="5" t="s">
        <v>1217</v>
      </c>
      <c r="O249" s="5" t="s">
        <v>1218</v>
      </c>
    </row>
    <row r="250" s="5" customFormat="1" spans="1:15">
      <c r="A250" s="16">
        <v>249</v>
      </c>
      <c r="B250" s="17"/>
      <c r="C250" s="20" t="s">
        <v>1132</v>
      </c>
      <c r="D250" s="17" t="s">
        <v>1219</v>
      </c>
      <c r="E250" s="20" t="s">
        <v>1220</v>
      </c>
      <c r="F250" s="69">
        <v>35</v>
      </c>
      <c r="J250" s="62"/>
      <c r="K250" s="73">
        <v>45881</v>
      </c>
      <c r="L250" s="59"/>
      <c r="N250" s="5" t="s">
        <v>1221</v>
      </c>
      <c r="O250" s="21" t="s">
        <v>1222</v>
      </c>
    </row>
    <row r="251" s="5" customFormat="1" spans="1:15">
      <c r="A251" s="16">
        <v>250</v>
      </c>
      <c r="B251" s="17"/>
      <c r="C251" s="20" t="s">
        <v>1138</v>
      </c>
      <c r="D251" s="17" t="s">
        <v>1223</v>
      </c>
      <c r="E251" s="20" t="s">
        <v>1224</v>
      </c>
      <c r="F251" s="69">
        <v>37</v>
      </c>
      <c r="G251" s="5" t="s">
        <v>1225</v>
      </c>
      <c r="J251" s="62"/>
      <c r="K251" s="73">
        <v>45848</v>
      </c>
      <c r="L251" s="59"/>
      <c r="N251" s="5" t="s">
        <v>1226</v>
      </c>
      <c r="O251" s="5" t="s">
        <v>1227</v>
      </c>
    </row>
    <row r="252" s="5" customFormat="1" spans="1:15">
      <c r="A252" s="16">
        <v>251</v>
      </c>
      <c r="B252" s="17"/>
      <c r="C252" s="20" t="s">
        <v>1132</v>
      </c>
      <c r="D252" s="17" t="s">
        <v>1228</v>
      </c>
      <c r="E252" s="20" t="s">
        <v>1229</v>
      </c>
      <c r="F252" s="69">
        <v>39.8</v>
      </c>
      <c r="G252" s="5" t="s">
        <v>1230</v>
      </c>
      <c r="J252" s="62"/>
      <c r="K252" s="73">
        <v>45880</v>
      </c>
      <c r="L252" s="59"/>
      <c r="N252" s="5" t="s">
        <v>1231</v>
      </c>
      <c r="O252" s="5" t="s">
        <v>1232</v>
      </c>
    </row>
    <row r="253" s="5" customFormat="1" spans="1:15">
      <c r="A253" s="16">
        <v>252</v>
      </c>
      <c r="B253" s="17"/>
      <c r="C253" s="20" t="s">
        <v>1138</v>
      </c>
      <c r="D253" s="17" t="s">
        <v>1233</v>
      </c>
      <c r="E253" s="20" t="s">
        <v>1234</v>
      </c>
      <c r="F253" s="69">
        <v>34.5</v>
      </c>
      <c r="G253" s="5" t="s">
        <v>1230</v>
      </c>
      <c r="J253" s="62"/>
      <c r="K253" s="73">
        <v>45880</v>
      </c>
      <c r="L253" s="59"/>
      <c r="N253" s="5" t="s">
        <v>1235</v>
      </c>
      <c r="O253" s="5" t="s">
        <v>1236</v>
      </c>
    </row>
    <row r="254" s="69" customFormat="1" spans="1:15">
      <c r="A254" s="16">
        <v>253</v>
      </c>
      <c r="B254" s="17"/>
      <c r="C254" s="2" t="s">
        <v>1132</v>
      </c>
      <c r="D254" s="17" t="s">
        <v>1237</v>
      </c>
      <c r="E254" s="2" t="s">
        <v>1238</v>
      </c>
      <c r="F254" s="69">
        <v>39</v>
      </c>
      <c r="G254" s="2" t="s">
        <v>20</v>
      </c>
      <c r="H254" s="16"/>
      <c r="I254" s="16"/>
      <c r="J254" s="16"/>
      <c r="K254" s="73">
        <v>45894</v>
      </c>
      <c r="L254" s="59"/>
      <c r="M254" s="5"/>
      <c r="N254" s="60" t="s">
        <v>1239</v>
      </c>
      <c r="O254" s="5" t="s">
        <v>1240</v>
      </c>
    </row>
    <row r="255" s="3" customFormat="1" spans="1:15">
      <c r="A255" s="16">
        <v>254</v>
      </c>
      <c r="B255" s="3" t="s">
        <v>1241</v>
      </c>
      <c r="C255" s="3" t="s">
        <v>1242</v>
      </c>
      <c r="D255" s="21" t="s">
        <v>1241</v>
      </c>
      <c r="E255" s="3" t="s">
        <v>1243</v>
      </c>
      <c r="F255" s="69">
        <v>39.8</v>
      </c>
      <c r="G255" s="61" t="s">
        <v>1244</v>
      </c>
      <c r="J255" s="55"/>
      <c r="K255" s="73">
        <v>45877</v>
      </c>
      <c r="N255" s="3" t="s">
        <v>1245</v>
      </c>
      <c r="O255" s="3" t="s">
        <v>1246</v>
      </c>
    </row>
    <row r="256" s="3" customFormat="1" spans="1:15">
      <c r="A256" s="16">
        <v>255</v>
      </c>
      <c r="B256" s="3" t="s">
        <v>1247</v>
      </c>
      <c r="C256" s="20" t="s">
        <v>1248</v>
      </c>
      <c r="D256" s="21" t="s">
        <v>1247</v>
      </c>
      <c r="E256" s="3" t="s">
        <v>1249</v>
      </c>
      <c r="F256" s="69">
        <v>49.8</v>
      </c>
      <c r="G256" s="3" t="s">
        <v>1250</v>
      </c>
      <c r="J256" s="55"/>
      <c r="K256" s="73">
        <v>45824</v>
      </c>
      <c r="L256" s="61" t="s">
        <v>1251</v>
      </c>
      <c r="N256" s="3" t="s">
        <v>1252</v>
      </c>
      <c r="O256" s="3" t="s">
        <v>1253</v>
      </c>
    </row>
    <row r="257" s="3" customFormat="1" spans="1:15">
      <c r="A257" s="16">
        <v>256</v>
      </c>
      <c r="B257" s="3" t="s">
        <v>1254</v>
      </c>
      <c r="C257" s="20" t="s">
        <v>1255</v>
      </c>
      <c r="D257" s="3" t="s">
        <v>1254</v>
      </c>
      <c r="E257" s="3" t="s">
        <v>1256</v>
      </c>
      <c r="F257" s="69">
        <v>59.8</v>
      </c>
      <c r="G257" s="3" t="s">
        <v>1257</v>
      </c>
      <c r="J257" s="55"/>
      <c r="K257" s="73">
        <v>45824</v>
      </c>
      <c r="L257" s="61" t="s">
        <v>249</v>
      </c>
      <c r="N257" s="3" t="s">
        <v>1258</v>
      </c>
      <c r="O257" s="3" t="s">
        <v>1259</v>
      </c>
    </row>
    <row r="258" s="3" customFormat="1" spans="1:15">
      <c r="A258" s="16">
        <v>257</v>
      </c>
      <c r="B258" s="3" t="s">
        <v>1260</v>
      </c>
      <c r="C258" s="3" t="s">
        <v>1261</v>
      </c>
      <c r="D258" s="3" t="s">
        <v>1260</v>
      </c>
      <c r="E258" s="3" t="s">
        <v>1262</v>
      </c>
      <c r="F258" s="69">
        <v>59.8</v>
      </c>
      <c r="G258" s="3"/>
      <c r="H258" s="3"/>
      <c r="I258" s="3"/>
      <c r="J258" s="55"/>
      <c r="K258" s="73">
        <v>45958</v>
      </c>
      <c r="L258" s="3"/>
      <c r="M258" s="3"/>
      <c r="N258" s="3" t="s">
        <v>1263</v>
      </c>
      <c r="O258" s="3" t="s">
        <v>1264</v>
      </c>
    </row>
    <row r="259" s="69" customFormat="1" spans="1:15">
      <c r="A259" s="16">
        <v>258</v>
      </c>
      <c r="B259" s="17"/>
      <c r="C259" s="2" t="s">
        <v>1265</v>
      </c>
      <c r="D259" s="17" t="s">
        <v>1266</v>
      </c>
      <c r="E259" s="2" t="s">
        <v>1267</v>
      </c>
      <c r="F259" s="69">
        <v>45</v>
      </c>
      <c r="G259" s="2"/>
      <c r="H259" s="16"/>
      <c r="I259" s="2"/>
      <c r="J259" s="16"/>
      <c r="K259" s="73">
        <v>45897</v>
      </c>
      <c r="L259" s="59"/>
      <c r="M259" s="5"/>
      <c r="N259" s="60" t="s">
        <v>1268</v>
      </c>
      <c r="O259" s="5" t="s">
        <v>1269</v>
      </c>
    </row>
    <row r="260" s="3" customFormat="1" spans="1:15">
      <c r="A260" s="16">
        <v>259</v>
      </c>
      <c r="B260" s="3" t="s">
        <v>1270</v>
      </c>
      <c r="C260" s="3" t="s">
        <v>1271</v>
      </c>
      <c r="D260" s="21" t="s">
        <v>1270</v>
      </c>
      <c r="E260" s="3" t="s">
        <v>1272</v>
      </c>
      <c r="F260" s="69">
        <v>69.8</v>
      </c>
      <c r="G260" s="3" t="s">
        <v>1273</v>
      </c>
      <c r="J260" s="55"/>
      <c r="K260" s="73">
        <v>45846</v>
      </c>
      <c r="N260" s="3" t="s">
        <v>1274</v>
      </c>
      <c r="O260" s="3" t="s">
        <v>1275</v>
      </c>
    </row>
    <row r="261" s="70" customFormat="1" spans="1:15">
      <c r="A261" s="16">
        <v>260</v>
      </c>
      <c r="B261" s="17"/>
      <c r="C261" s="2" t="s">
        <v>1276</v>
      </c>
      <c r="D261" s="17" t="s">
        <v>1277</v>
      </c>
      <c r="E261" s="2" t="s">
        <v>1278</v>
      </c>
      <c r="F261" s="69">
        <v>59.8</v>
      </c>
      <c r="G261" s="2" t="s">
        <v>1225</v>
      </c>
      <c r="H261" s="2"/>
      <c r="I261" s="2"/>
      <c r="J261" s="16"/>
      <c r="K261" s="73">
        <v>45749</v>
      </c>
      <c r="L261" s="59" t="s">
        <v>85</v>
      </c>
      <c r="M261" s="5"/>
      <c r="N261" s="60" t="s">
        <v>1279</v>
      </c>
      <c r="O261" s="5" t="s">
        <v>1280</v>
      </c>
    </row>
    <row r="262" s="3" customFormat="1" spans="1:15">
      <c r="A262" s="16">
        <v>261</v>
      </c>
      <c r="B262" s="3" t="s">
        <v>1281</v>
      </c>
      <c r="C262" s="3" t="s">
        <v>1282</v>
      </c>
      <c r="D262" s="21" t="s">
        <v>1281</v>
      </c>
      <c r="E262" s="3" t="s">
        <v>1283</v>
      </c>
      <c r="F262" s="69">
        <v>89</v>
      </c>
      <c r="J262" s="55"/>
      <c r="K262" s="73">
        <v>46051</v>
      </c>
      <c r="N262" s="3" t="s">
        <v>1284</v>
      </c>
      <c r="O262" s="3" t="s">
        <v>1285</v>
      </c>
    </row>
    <row r="263" s="4" customFormat="1" spans="1:15">
      <c r="A263" s="16">
        <v>262</v>
      </c>
      <c r="B263" s="4" t="s">
        <v>1286</v>
      </c>
      <c r="C263" s="4" t="s">
        <v>1287</v>
      </c>
      <c r="D263" s="22" t="s">
        <v>1286</v>
      </c>
      <c r="E263" s="4" t="s">
        <v>1288</v>
      </c>
      <c r="F263" s="69">
        <v>25</v>
      </c>
      <c r="K263" s="73">
        <v>46017</v>
      </c>
      <c r="N263" s="4" t="s">
        <v>1289</v>
      </c>
      <c r="O263" s="4" t="s">
        <v>1290</v>
      </c>
    </row>
    <row r="264" s="5" customFormat="1" spans="1:15">
      <c r="A264" s="16">
        <v>263</v>
      </c>
      <c r="C264" s="5" t="s">
        <v>1291</v>
      </c>
      <c r="D264" s="66" t="s">
        <v>1292</v>
      </c>
      <c r="E264" s="5" t="s">
        <v>1293</v>
      </c>
      <c r="F264" s="69">
        <v>49</v>
      </c>
      <c r="G264" s="5" t="s">
        <v>1225</v>
      </c>
      <c r="J264" s="62"/>
      <c r="K264" s="73">
        <v>43979</v>
      </c>
      <c r="L264" s="59" t="s">
        <v>85</v>
      </c>
      <c r="M264" s="5"/>
      <c r="N264" s="5" t="s">
        <v>1294</v>
      </c>
      <c r="O264" s="5" t="s">
        <v>1295</v>
      </c>
    </row>
    <row r="265" s="3" customFormat="1" spans="1:15">
      <c r="A265" s="16">
        <v>264</v>
      </c>
      <c r="B265" s="3" t="s">
        <v>1296</v>
      </c>
      <c r="C265" s="20" t="s">
        <v>1297</v>
      </c>
      <c r="D265" s="3" t="s">
        <v>1296</v>
      </c>
      <c r="E265" s="3" t="s">
        <v>1298</v>
      </c>
      <c r="F265" s="69">
        <v>69.8</v>
      </c>
      <c r="G265" s="61" t="s">
        <v>1299</v>
      </c>
      <c r="J265" s="55"/>
      <c r="K265" s="73">
        <v>45831</v>
      </c>
      <c r="L265" s="61" t="s">
        <v>249</v>
      </c>
      <c r="N265" s="3" t="s">
        <v>1300</v>
      </c>
      <c r="O265" s="3" t="s">
        <v>1301</v>
      </c>
    </row>
    <row r="266" s="3" customFormat="1" spans="1:15">
      <c r="A266" s="16">
        <v>265</v>
      </c>
      <c r="B266" s="3" t="s">
        <v>1302</v>
      </c>
      <c r="C266" s="20" t="s">
        <v>1303</v>
      </c>
      <c r="D266" s="3" t="s">
        <v>1302</v>
      </c>
      <c r="E266" s="3" t="s">
        <v>1298</v>
      </c>
      <c r="F266" s="69">
        <v>65.8</v>
      </c>
      <c r="G266" s="3" t="s">
        <v>1304</v>
      </c>
      <c r="J266" s="55"/>
      <c r="K266" s="73">
        <v>45848</v>
      </c>
      <c r="L266" s="61" t="s">
        <v>249</v>
      </c>
      <c r="N266" s="3" t="s">
        <v>1305</v>
      </c>
      <c r="O266" s="3" t="s">
        <v>1306</v>
      </c>
    </row>
    <row r="267" s="3" customFormat="1" spans="1:15">
      <c r="A267" s="16">
        <v>266</v>
      </c>
      <c r="B267" s="21"/>
      <c r="C267" s="3" t="s">
        <v>1307</v>
      </c>
      <c r="D267" s="21" t="s">
        <v>1308</v>
      </c>
      <c r="E267" s="3" t="s">
        <v>1309</v>
      </c>
      <c r="F267" s="69">
        <v>65</v>
      </c>
      <c r="J267" s="55"/>
      <c r="K267" s="73">
        <v>44671</v>
      </c>
      <c r="N267" s="3" t="s">
        <v>1310</v>
      </c>
      <c r="O267" s="5" t="s">
        <v>1311</v>
      </c>
    </row>
    <row r="268" s="3" customFormat="1" spans="1:15">
      <c r="A268" s="16">
        <v>267</v>
      </c>
      <c r="B268" s="21"/>
      <c r="C268" s="3" t="s">
        <v>1312</v>
      </c>
      <c r="D268" s="21" t="s">
        <v>1313</v>
      </c>
      <c r="E268" s="3" t="s">
        <v>1309</v>
      </c>
      <c r="F268" s="69">
        <v>49.8</v>
      </c>
      <c r="J268" s="55"/>
      <c r="K268" s="73">
        <v>44690</v>
      </c>
      <c r="N268" s="3" t="s">
        <v>1314</v>
      </c>
      <c r="O268" s="5" t="s">
        <v>1315</v>
      </c>
    </row>
    <row r="269" s="5" customFormat="1" spans="1:15">
      <c r="A269" s="16">
        <v>268</v>
      </c>
      <c r="B269" s="17"/>
      <c r="C269" s="20" t="s">
        <v>1316</v>
      </c>
      <c r="D269" s="17" t="s">
        <v>1317</v>
      </c>
      <c r="E269" s="20" t="s">
        <v>1318</v>
      </c>
      <c r="F269" s="69">
        <v>54.8</v>
      </c>
      <c r="G269" s="3" t="s">
        <v>20</v>
      </c>
      <c r="H269" s="20" t="s">
        <v>290</v>
      </c>
      <c r="J269" s="62"/>
      <c r="K269" s="73">
        <v>45873</v>
      </c>
      <c r="L269" s="59" t="s">
        <v>1319</v>
      </c>
      <c r="N269" s="5" t="s">
        <v>1320</v>
      </c>
      <c r="O269" s="5" t="s">
        <v>1321</v>
      </c>
    </row>
    <row r="270" s="5" customFormat="1" spans="1:15">
      <c r="A270" s="16">
        <v>269</v>
      </c>
      <c r="C270" s="20" t="s">
        <v>1322</v>
      </c>
      <c r="D270" s="66" t="s">
        <v>1323</v>
      </c>
      <c r="E270" s="20" t="s">
        <v>1324</v>
      </c>
      <c r="F270" s="69">
        <v>54.8</v>
      </c>
      <c r="G270" s="3" t="s">
        <v>20</v>
      </c>
      <c r="H270" s="20" t="s">
        <v>290</v>
      </c>
      <c r="J270" s="62"/>
      <c r="K270" s="73">
        <v>45873</v>
      </c>
      <c r="L270" s="59" t="s">
        <v>1319</v>
      </c>
      <c r="M270" s="5"/>
      <c r="N270" s="5" t="s">
        <v>1325</v>
      </c>
      <c r="O270" s="5" t="s">
        <v>1326</v>
      </c>
    </row>
    <row r="271" s="3" customFormat="1" spans="1:15">
      <c r="A271" s="16">
        <v>270</v>
      </c>
      <c r="B271" s="3"/>
      <c r="C271" s="3" t="s">
        <v>1327</v>
      </c>
      <c r="D271" s="21" t="s">
        <v>1328</v>
      </c>
      <c r="E271" s="3" t="s">
        <v>1329</v>
      </c>
      <c r="F271" s="69">
        <v>39.8</v>
      </c>
      <c r="G271" s="2" t="s">
        <v>492</v>
      </c>
      <c r="H271" s="3"/>
      <c r="J271" s="55"/>
      <c r="K271" s="73">
        <v>45532</v>
      </c>
      <c r="L271" s="3"/>
      <c r="M271" s="3"/>
      <c r="N271" s="3" t="s">
        <v>1330</v>
      </c>
      <c r="O271" s="3" t="s">
        <v>1331</v>
      </c>
    </row>
    <row r="272" s="3" customFormat="1" spans="1:15">
      <c r="A272" s="16">
        <v>271</v>
      </c>
      <c r="B272" s="3"/>
      <c r="C272" s="3" t="s">
        <v>1332</v>
      </c>
      <c r="D272" s="21" t="s">
        <v>1333</v>
      </c>
      <c r="E272" s="3" t="s">
        <v>1334</v>
      </c>
      <c r="F272" s="69">
        <v>43.9</v>
      </c>
      <c r="G272" s="3" t="s">
        <v>1335</v>
      </c>
      <c r="J272" s="55"/>
      <c r="K272" s="73">
        <v>45643</v>
      </c>
      <c r="N272" s="3" t="s">
        <v>1336</v>
      </c>
      <c r="O272" s="3" t="s">
        <v>1337</v>
      </c>
    </row>
    <row r="273" s="3" customFormat="1" spans="1:15">
      <c r="A273" s="16">
        <v>272</v>
      </c>
      <c r="C273" s="3" t="s">
        <v>1332</v>
      </c>
      <c r="D273" s="21" t="s">
        <v>1338</v>
      </c>
      <c r="E273" s="3" t="s">
        <v>1339</v>
      </c>
      <c r="F273" s="69">
        <v>49.8</v>
      </c>
      <c r="G273" s="2" t="s">
        <v>20</v>
      </c>
      <c r="J273" s="55"/>
      <c r="K273" s="73">
        <v>45871</v>
      </c>
      <c r="N273" s="3" t="s">
        <v>1340</v>
      </c>
      <c r="O273" s="3" t="s">
        <v>1341</v>
      </c>
    </row>
    <row r="274" s="3" customFormat="1" spans="1:15">
      <c r="A274" s="16">
        <v>273</v>
      </c>
      <c r="B274" s="21"/>
      <c r="C274" s="3" t="s">
        <v>1342</v>
      </c>
      <c r="D274" s="21" t="s">
        <v>1343</v>
      </c>
      <c r="E274" s="3" t="s">
        <v>1344</v>
      </c>
      <c r="F274" s="69">
        <v>56</v>
      </c>
      <c r="G274" s="3"/>
      <c r="J274" s="55"/>
      <c r="K274" s="73">
        <v>45714</v>
      </c>
      <c r="L274" s="3" t="s">
        <v>1345</v>
      </c>
      <c r="N274" s="3" t="s">
        <v>1346</v>
      </c>
      <c r="O274" s="3" t="s">
        <v>1347</v>
      </c>
    </row>
    <row r="275" s="69" customFormat="1" spans="1:15">
      <c r="A275" s="16">
        <v>274</v>
      </c>
      <c r="B275" s="17"/>
      <c r="C275" s="2" t="s">
        <v>1348</v>
      </c>
      <c r="D275" s="17" t="s">
        <v>1349</v>
      </c>
      <c r="E275" s="2" t="s">
        <v>1350</v>
      </c>
      <c r="F275" s="69">
        <v>35</v>
      </c>
      <c r="G275" s="2"/>
      <c r="H275" s="16"/>
      <c r="I275" s="2"/>
      <c r="J275" s="16"/>
      <c r="K275" s="73">
        <v>45257</v>
      </c>
      <c r="L275" s="59"/>
      <c r="M275" s="5"/>
      <c r="N275" s="60" t="s">
        <v>1351</v>
      </c>
      <c r="O275" s="5" t="s">
        <v>1352</v>
      </c>
    </row>
    <row r="276" s="3" customFormat="1" spans="1:15">
      <c r="A276" s="16">
        <v>275</v>
      </c>
      <c r="B276" s="3" t="s">
        <v>1353</v>
      </c>
      <c r="C276" s="3" t="s">
        <v>1354</v>
      </c>
      <c r="D276" s="3" t="s">
        <v>1353</v>
      </c>
      <c r="E276" s="3" t="s">
        <v>1355</v>
      </c>
      <c r="F276" s="69">
        <v>65</v>
      </c>
      <c r="G276" s="3" t="s">
        <v>1356</v>
      </c>
      <c r="H276" s="20" t="s">
        <v>290</v>
      </c>
      <c r="I276" s="3"/>
      <c r="J276" s="55"/>
      <c r="K276" s="73">
        <v>45916</v>
      </c>
      <c r="L276" s="3" t="s">
        <v>412</v>
      </c>
      <c r="M276" s="3"/>
      <c r="N276" s="3" t="s">
        <v>1357</v>
      </c>
      <c r="O276" s="3" t="s">
        <v>1358</v>
      </c>
    </row>
    <row r="277" s="3" customFormat="1" spans="1:15">
      <c r="A277" s="16">
        <v>276</v>
      </c>
      <c r="B277" s="21"/>
      <c r="C277" s="3" t="s">
        <v>1359</v>
      </c>
      <c r="D277" s="21" t="s">
        <v>1360</v>
      </c>
      <c r="E277" s="61" t="s">
        <v>1361</v>
      </c>
      <c r="F277" s="69">
        <v>74.9</v>
      </c>
      <c r="G277" s="61" t="s">
        <v>1362</v>
      </c>
      <c r="J277" s="55"/>
      <c r="K277" s="73">
        <v>45895</v>
      </c>
      <c r="L277" s="3" t="s">
        <v>85</v>
      </c>
      <c r="N277" s="3" t="s">
        <v>1363</v>
      </c>
      <c r="O277" s="5" t="s">
        <v>1364</v>
      </c>
    </row>
    <row r="278" s="4" customFormat="1" spans="1:15">
      <c r="A278" s="16">
        <v>277</v>
      </c>
      <c r="B278" s="4" t="s">
        <v>1365</v>
      </c>
      <c r="C278" s="4" t="s">
        <v>1366</v>
      </c>
      <c r="D278" s="22" t="s">
        <v>1365</v>
      </c>
      <c r="E278" s="4" t="s">
        <v>1272</v>
      </c>
      <c r="F278" s="69">
        <v>35</v>
      </c>
      <c r="G278" s="4" t="s">
        <v>1367</v>
      </c>
      <c r="K278" s="73">
        <v>46020</v>
      </c>
      <c r="L278" s="24" t="s">
        <v>1368</v>
      </c>
      <c r="N278" s="4" t="s">
        <v>1369</v>
      </c>
      <c r="O278" s="4" t="s">
        <v>1370</v>
      </c>
    </row>
    <row r="279" s="3" customFormat="1" spans="1:15">
      <c r="A279" s="16">
        <v>278</v>
      </c>
      <c r="B279" s="3" t="s">
        <v>1371</v>
      </c>
      <c r="C279" s="3" t="s">
        <v>1372</v>
      </c>
      <c r="D279" s="3" t="s">
        <v>1371</v>
      </c>
      <c r="E279" s="3" t="s">
        <v>1373</v>
      </c>
      <c r="F279" s="69">
        <v>55</v>
      </c>
      <c r="G279" s="3" t="s">
        <v>1374</v>
      </c>
      <c r="J279" s="55"/>
      <c r="K279" s="73">
        <v>45895</v>
      </c>
      <c r="N279" s="3" t="s">
        <v>1375</v>
      </c>
      <c r="O279" s="3" t="s">
        <v>1376</v>
      </c>
    </row>
    <row r="280" s="3" customFormat="1" spans="1:15">
      <c r="A280" s="16">
        <v>279</v>
      </c>
      <c r="B280" s="3" t="s">
        <v>1377</v>
      </c>
      <c r="C280" s="3" t="s">
        <v>1372</v>
      </c>
      <c r="D280" s="3" t="s">
        <v>1377</v>
      </c>
      <c r="E280" s="3" t="s">
        <v>1378</v>
      </c>
      <c r="F280" s="69">
        <v>49.9</v>
      </c>
      <c r="G280" s="3" t="s">
        <v>1379</v>
      </c>
      <c r="J280" s="55"/>
      <c r="K280" s="73">
        <v>45904</v>
      </c>
      <c r="L280" s="20" t="s">
        <v>1380</v>
      </c>
      <c r="M280" s="20"/>
      <c r="N280" s="3" t="s">
        <v>1381</v>
      </c>
      <c r="O280" s="3" t="s">
        <v>1382</v>
      </c>
    </row>
    <row r="281" s="3" customFormat="1" spans="1:15">
      <c r="A281" s="16">
        <v>280</v>
      </c>
      <c r="B281" s="21"/>
      <c r="C281" s="3" t="s">
        <v>1383</v>
      </c>
      <c r="D281" s="21" t="s">
        <v>1384</v>
      </c>
      <c r="E281" s="3" t="s">
        <v>1385</v>
      </c>
      <c r="F281" s="69">
        <v>79</v>
      </c>
      <c r="J281" s="55"/>
      <c r="K281" s="73">
        <v>45912</v>
      </c>
      <c r="N281" s="3" t="s">
        <v>1386</v>
      </c>
      <c r="O281" s="5" t="s">
        <v>1387</v>
      </c>
    </row>
    <row r="282" s="69" customFormat="1" spans="1:15">
      <c r="A282" s="16">
        <v>281</v>
      </c>
      <c r="B282" s="17"/>
      <c r="C282" s="2" t="s">
        <v>1388</v>
      </c>
      <c r="D282" s="17" t="s">
        <v>1389</v>
      </c>
      <c r="E282" s="2" t="s">
        <v>1390</v>
      </c>
      <c r="F282" s="69">
        <v>179</v>
      </c>
      <c r="G282" s="2" t="s">
        <v>78</v>
      </c>
      <c r="H282" s="16"/>
      <c r="I282" s="16"/>
      <c r="J282" s="16"/>
      <c r="K282" s="73">
        <v>45857</v>
      </c>
      <c r="L282" s="59" t="s">
        <v>475</v>
      </c>
      <c r="M282" s="5"/>
      <c r="N282" s="60" t="s">
        <v>1391</v>
      </c>
      <c r="O282" s="5" t="s">
        <v>1392</v>
      </c>
    </row>
    <row r="283" s="3" customFormat="1" spans="1:15">
      <c r="A283" s="16">
        <v>282</v>
      </c>
      <c r="B283" s="3" t="s">
        <v>1393</v>
      </c>
      <c r="C283" s="20" t="s">
        <v>1394</v>
      </c>
      <c r="D283" s="3" t="s">
        <v>1393</v>
      </c>
      <c r="E283" s="3" t="s">
        <v>1395</v>
      </c>
      <c r="F283" s="69">
        <v>45</v>
      </c>
      <c r="G283" s="3" t="s">
        <v>1396</v>
      </c>
      <c r="H283" s="3"/>
      <c r="I283" s="3"/>
      <c r="J283" s="55"/>
      <c r="K283" s="73">
        <v>46043</v>
      </c>
      <c r="L283" s="3"/>
      <c r="M283" s="3"/>
      <c r="N283" s="3" t="s">
        <v>1397</v>
      </c>
      <c r="O283" s="3" t="s">
        <v>1398</v>
      </c>
    </row>
    <row r="284" s="69" customFormat="1" spans="1:15">
      <c r="A284" s="16">
        <v>283</v>
      </c>
      <c r="B284" s="17"/>
      <c r="C284" s="2" t="s">
        <v>1399</v>
      </c>
      <c r="D284" s="17" t="s">
        <v>1400</v>
      </c>
      <c r="E284" s="2" t="s">
        <v>1401</v>
      </c>
      <c r="F284" s="69">
        <v>49.8</v>
      </c>
      <c r="G284" s="3" t="s">
        <v>20</v>
      </c>
      <c r="H284" s="2" t="s">
        <v>290</v>
      </c>
      <c r="I284" s="16"/>
      <c r="J284" s="16"/>
      <c r="K284" s="73">
        <v>45891</v>
      </c>
      <c r="L284" s="2" t="s">
        <v>412</v>
      </c>
      <c r="M284" s="5"/>
      <c r="N284" s="60" t="s">
        <v>1402</v>
      </c>
      <c r="O284" s="5" t="s">
        <v>1403</v>
      </c>
    </row>
    <row r="285" s="69" customFormat="1" spans="1:15">
      <c r="A285" s="16">
        <v>284</v>
      </c>
      <c r="B285" s="17"/>
      <c r="C285" s="2" t="s">
        <v>1404</v>
      </c>
      <c r="D285" s="17" t="s">
        <v>1405</v>
      </c>
      <c r="E285" s="2" t="s">
        <v>1406</v>
      </c>
      <c r="F285" s="69">
        <v>48.8</v>
      </c>
      <c r="G285" s="3" t="s">
        <v>20</v>
      </c>
      <c r="H285" s="2" t="s">
        <v>290</v>
      </c>
      <c r="I285" s="2"/>
      <c r="J285" s="16"/>
      <c r="K285" s="73">
        <v>45517</v>
      </c>
      <c r="L285" s="2" t="s">
        <v>412</v>
      </c>
      <c r="M285" s="5"/>
      <c r="N285" s="60" t="s">
        <v>1407</v>
      </c>
      <c r="O285" s="5" t="s">
        <v>1408</v>
      </c>
    </row>
    <row r="286" s="70" customFormat="1" spans="1:15">
      <c r="A286" s="16">
        <v>285</v>
      </c>
      <c r="B286" s="17"/>
      <c r="C286" s="2" t="s">
        <v>1409</v>
      </c>
      <c r="D286" s="17" t="s">
        <v>1410</v>
      </c>
      <c r="E286" s="2" t="s">
        <v>1411</v>
      </c>
      <c r="F286" s="69">
        <v>28</v>
      </c>
      <c r="G286" s="2"/>
      <c r="H286" s="2"/>
      <c r="I286" s="2" t="s">
        <v>291</v>
      </c>
      <c r="J286" s="16"/>
      <c r="K286" s="73">
        <v>45846</v>
      </c>
      <c r="L286" s="59" t="s">
        <v>645</v>
      </c>
      <c r="M286" s="5"/>
      <c r="N286" s="60" t="s">
        <v>1412</v>
      </c>
      <c r="O286" s="5" t="s">
        <v>1413</v>
      </c>
    </row>
    <row r="287" s="3" customFormat="1" spans="1:15">
      <c r="A287" s="16">
        <v>286</v>
      </c>
      <c r="B287" s="3" t="s">
        <v>1414</v>
      </c>
      <c r="C287" s="3" t="s">
        <v>1415</v>
      </c>
      <c r="D287" s="3" t="s">
        <v>1414</v>
      </c>
      <c r="E287" s="3" t="s">
        <v>1416</v>
      </c>
      <c r="F287" s="69">
        <v>49.8</v>
      </c>
      <c r="G287" s="61" t="s">
        <v>1417</v>
      </c>
      <c r="J287" s="55"/>
      <c r="K287" s="73">
        <v>45811</v>
      </c>
      <c r="L287" s="61" t="s">
        <v>249</v>
      </c>
      <c r="N287" s="3" t="s">
        <v>1418</v>
      </c>
      <c r="O287" s="3" t="s">
        <v>1419</v>
      </c>
    </row>
    <row r="288" s="4" customFormat="1" spans="1:15">
      <c r="A288" s="16">
        <v>287</v>
      </c>
      <c r="B288" s="22" t="s">
        <v>1420</v>
      </c>
      <c r="C288" s="4" t="s">
        <v>1421</v>
      </c>
      <c r="D288" s="22" t="s">
        <v>1420</v>
      </c>
      <c r="E288" s="4" t="s">
        <v>1422</v>
      </c>
      <c r="F288" s="4">
        <v>79.8</v>
      </c>
      <c r="G288" s="4" t="s">
        <v>1140</v>
      </c>
      <c r="K288" s="76">
        <v>45926</v>
      </c>
      <c r="L288" s="4"/>
      <c r="M288" s="4"/>
      <c r="N288" s="4" t="s">
        <v>1423</v>
      </c>
      <c r="O288" s="4" t="s">
        <v>1424</v>
      </c>
    </row>
    <row r="289" s="16" customFormat="1" spans="1:15">
      <c r="A289" s="16">
        <v>288</v>
      </c>
      <c r="C289" s="62" t="s">
        <v>1425</v>
      </c>
      <c r="D289" s="77" t="s">
        <v>1426</v>
      </c>
      <c r="E289" s="77" t="s">
        <v>1427</v>
      </c>
      <c r="F289" s="69">
        <v>42</v>
      </c>
      <c r="G289" s="16" t="s">
        <v>1225</v>
      </c>
      <c r="K289" s="73">
        <v>45899</v>
      </c>
      <c r="L289" s="59" t="s">
        <v>85</v>
      </c>
      <c r="M289" s="5"/>
      <c r="N289" s="77" t="s">
        <v>1428</v>
      </c>
      <c r="O289" s="5" t="s">
        <v>1429</v>
      </c>
    </row>
    <row r="290" s="3" customFormat="1" spans="1:15">
      <c r="A290" s="16">
        <v>289</v>
      </c>
      <c r="C290" s="3" t="s">
        <v>1430</v>
      </c>
      <c r="D290" s="21" t="s">
        <v>1431</v>
      </c>
      <c r="E290" s="20" t="s">
        <v>1432</v>
      </c>
      <c r="F290" s="69">
        <v>45</v>
      </c>
      <c r="G290" s="3" t="s">
        <v>1225</v>
      </c>
      <c r="J290" s="55"/>
      <c r="K290" s="73">
        <v>46078</v>
      </c>
      <c r="L290" s="59" t="s">
        <v>85</v>
      </c>
      <c r="M290" s="5"/>
      <c r="N290" s="3" t="s">
        <v>1433</v>
      </c>
      <c r="O290" s="5" t="s">
        <v>1434</v>
      </c>
    </row>
    <row r="291" s="69" customFormat="1" spans="1:15">
      <c r="A291" s="16">
        <v>290</v>
      </c>
      <c r="B291" s="17"/>
      <c r="C291" s="2" t="s">
        <v>1409</v>
      </c>
      <c r="D291" s="17" t="s">
        <v>1435</v>
      </c>
      <c r="E291" s="2" t="s">
        <v>1436</v>
      </c>
      <c r="F291" s="69">
        <v>59</v>
      </c>
      <c r="G291" s="2"/>
      <c r="H291" s="83"/>
      <c r="I291" s="83"/>
      <c r="J291" s="84"/>
      <c r="K291" s="73">
        <v>44768</v>
      </c>
      <c r="L291" s="59"/>
      <c r="M291" s="5"/>
      <c r="N291" s="60" t="s">
        <v>1437</v>
      </c>
      <c r="O291" s="5" t="s">
        <v>1438</v>
      </c>
    </row>
    <row r="292" s="69" customFormat="1" spans="1:15">
      <c r="A292" s="16">
        <v>291</v>
      </c>
      <c r="B292" s="17"/>
      <c r="C292" s="2" t="s">
        <v>1439</v>
      </c>
      <c r="D292" s="17" t="s">
        <v>1440</v>
      </c>
      <c r="E292" s="2" t="s">
        <v>1441</v>
      </c>
      <c r="F292" s="69">
        <v>169</v>
      </c>
      <c r="G292" s="2" t="s">
        <v>78</v>
      </c>
      <c r="H292" s="2"/>
      <c r="I292" s="2"/>
      <c r="J292" s="16"/>
      <c r="K292" s="73">
        <v>45824</v>
      </c>
      <c r="L292" s="59" t="s">
        <v>475</v>
      </c>
      <c r="M292" s="5"/>
      <c r="N292" s="60" t="s">
        <v>1442</v>
      </c>
      <c r="O292" s="5" t="s">
        <v>1443</v>
      </c>
    </row>
    <row r="293" s="69" customFormat="1" spans="1:15">
      <c r="A293" s="16">
        <v>292</v>
      </c>
      <c r="B293" s="17"/>
      <c r="C293" s="2" t="s">
        <v>1444</v>
      </c>
      <c r="D293" s="17" t="s">
        <v>1445</v>
      </c>
      <c r="E293" s="2" t="s">
        <v>1446</v>
      </c>
      <c r="F293" s="69">
        <v>59.8</v>
      </c>
      <c r="G293" s="2"/>
      <c r="H293" s="2"/>
      <c r="I293" s="2"/>
      <c r="J293" s="16"/>
      <c r="K293" s="73">
        <v>45646</v>
      </c>
      <c r="L293" s="59"/>
      <c r="M293" s="5"/>
      <c r="N293" s="60" t="s">
        <v>1447</v>
      </c>
      <c r="O293" s="5" t="s">
        <v>1448</v>
      </c>
    </row>
    <row r="294" s="3" customFormat="1" spans="1:15">
      <c r="A294" s="16">
        <v>293</v>
      </c>
      <c r="C294" s="3" t="s">
        <v>1449</v>
      </c>
      <c r="D294" s="21" t="s">
        <v>1450</v>
      </c>
      <c r="E294" s="3" t="s">
        <v>1451</v>
      </c>
      <c r="F294" s="69">
        <v>49.8</v>
      </c>
      <c r="G294" s="3" t="s">
        <v>1452</v>
      </c>
      <c r="J294" s="55"/>
      <c r="K294" s="73">
        <v>45964</v>
      </c>
      <c r="L294" s="20" t="s">
        <v>144</v>
      </c>
      <c r="M294" s="20"/>
      <c r="N294" s="3" t="s">
        <v>1453</v>
      </c>
      <c r="O294" s="3" t="s">
        <v>1454</v>
      </c>
    </row>
    <row r="295" s="16" customFormat="1" spans="1:15">
      <c r="A295" s="16">
        <v>294</v>
      </c>
      <c r="B295" s="17"/>
      <c r="C295" s="2" t="s">
        <v>1455</v>
      </c>
      <c r="D295" s="17" t="s">
        <v>1456</v>
      </c>
      <c r="E295" s="2" t="s">
        <v>1457</v>
      </c>
      <c r="F295" s="69">
        <v>24</v>
      </c>
      <c r="G295" s="2"/>
      <c r="H295" s="2"/>
      <c r="I295" s="2"/>
      <c r="K295" s="73">
        <v>45495</v>
      </c>
      <c r="L295" s="59"/>
      <c r="M295" s="5"/>
      <c r="N295" s="60" t="s">
        <v>1458</v>
      </c>
      <c r="O295" s="5" t="s">
        <v>1459</v>
      </c>
    </row>
    <row r="296" s="5" customFormat="1" spans="1:15">
      <c r="A296" s="16">
        <v>295</v>
      </c>
      <c r="B296" s="17"/>
      <c r="C296" s="5" t="s">
        <v>1460</v>
      </c>
      <c r="D296" s="17" t="s">
        <v>1461</v>
      </c>
      <c r="E296" s="20" t="s">
        <v>1462</v>
      </c>
      <c r="F296" s="69">
        <v>29.8</v>
      </c>
      <c r="J296" s="62"/>
      <c r="K296" s="73">
        <v>44363</v>
      </c>
      <c r="L296" s="59"/>
      <c r="N296" s="5" t="s">
        <v>1463</v>
      </c>
      <c r="O296" s="5" t="s">
        <v>1464</v>
      </c>
    </row>
    <row r="297" s="4" customFormat="1" spans="1:15">
      <c r="A297" s="16">
        <v>296</v>
      </c>
      <c r="B297" s="4" t="s">
        <v>1465</v>
      </c>
      <c r="C297" s="4" t="s">
        <v>1466</v>
      </c>
      <c r="D297" s="22" t="s">
        <v>1465</v>
      </c>
      <c r="E297" s="4" t="s">
        <v>1467</v>
      </c>
      <c r="F297" s="69">
        <v>35</v>
      </c>
      <c r="G297" s="4" t="s">
        <v>1468</v>
      </c>
      <c r="K297" s="73">
        <v>46050</v>
      </c>
      <c r="L297" s="4"/>
      <c r="N297" s="4" t="s">
        <v>1469</v>
      </c>
      <c r="O297" s="4" t="s">
        <v>1470</v>
      </c>
    </row>
    <row r="298" s="4" customFormat="1" spans="1:15">
      <c r="A298" s="16">
        <v>297</v>
      </c>
      <c r="B298" s="4" t="s">
        <v>1471</v>
      </c>
      <c r="C298" s="4" t="s">
        <v>1472</v>
      </c>
      <c r="D298" s="22" t="s">
        <v>1471</v>
      </c>
      <c r="E298" s="4" t="s">
        <v>1473</v>
      </c>
      <c r="F298" s="69">
        <v>39</v>
      </c>
      <c r="G298" s="4" t="s">
        <v>1474</v>
      </c>
      <c r="K298" s="73">
        <v>46055</v>
      </c>
      <c r="L298" s="4"/>
      <c r="N298" s="4" t="s">
        <v>1475</v>
      </c>
      <c r="O298" s="4" t="s">
        <v>1476</v>
      </c>
    </row>
    <row r="299" s="3" customFormat="1" spans="1:15">
      <c r="A299" s="16">
        <v>298</v>
      </c>
      <c r="B299" s="3" t="s">
        <v>1477</v>
      </c>
      <c r="C299" s="3" t="s">
        <v>1466</v>
      </c>
      <c r="D299" s="3" t="s">
        <v>1477</v>
      </c>
      <c r="E299" s="3" t="s">
        <v>1478</v>
      </c>
      <c r="F299" s="69">
        <v>55</v>
      </c>
      <c r="G299" s="3" t="s">
        <v>1479</v>
      </c>
      <c r="J299" s="55"/>
      <c r="K299" s="73">
        <v>45912</v>
      </c>
      <c r="L299" s="3"/>
      <c r="N299" s="3" t="s">
        <v>1480</v>
      </c>
      <c r="O299" s="3" t="s">
        <v>1481</v>
      </c>
    </row>
    <row r="300" s="3" customFormat="1" spans="1:15">
      <c r="A300" s="16">
        <v>299</v>
      </c>
      <c r="B300" s="3" t="s">
        <v>1482</v>
      </c>
      <c r="C300" s="3" t="s">
        <v>1466</v>
      </c>
      <c r="D300" s="3" t="s">
        <v>1482</v>
      </c>
      <c r="E300" s="3" t="s">
        <v>1483</v>
      </c>
      <c r="F300" s="69">
        <v>35</v>
      </c>
      <c r="G300" s="3" t="s">
        <v>1484</v>
      </c>
      <c r="J300" s="55"/>
      <c r="K300" s="73">
        <v>45838</v>
      </c>
      <c r="L300" s="3"/>
      <c r="N300" s="3" t="s">
        <v>1485</v>
      </c>
      <c r="O300" s="3" t="s">
        <v>1486</v>
      </c>
    </row>
    <row r="301" s="3" customFormat="1" spans="1:15">
      <c r="A301" s="16">
        <v>300</v>
      </c>
      <c r="C301" s="3" t="s">
        <v>1466</v>
      </c>
      <c r="D301" s="21" t="s">
        <v>1487</v>
      </c>
      <c r="E301" s="3" t="s">
        <v>1488</v>
      </c>
      <c r="F301" s="69">
        <v>38</v>
      </c>
      <c r="G301" s="3" t="s">
        <v>1489</v>
      </c>
      <c r="J301" s="55"/>
      <c r="K301" s="73">
        <v>45863</v>
      </c>
      <c r="N301" s="3" t="s">
        <v>1490</v>
      </c>
      <c r="O301" s="3" t="s">
        <v>1491</v>
      </c>
    </row>
    <row r="302" s="3" customFormat="1" spans="1:15">
      <c r="A302" s="16">
        <v>301</v>
      </c>
      <c r="C302" s="3" t="s">
        <v>1466</v>
      </c>
      <c r="D302" s="21" t="s">
        <v>1492</v>
      </c>
      <c r="E302" s="3" t="s">
        <v>1493</v>
      </c>
      <c r="F302" s="69">
        <v>27</v>
      </c>
      <c r="G302" s="3" t="s">
        <v>20</v>
      </c>
      <c r="J302" s="55"/>
      <c r="K302" s="73">
        <v>45883</v>
      </c>
      <c r="M302" s="5"/>
      <c r="N302" s="3" t="s">
        <v>1494</v>
      </c>
      <c r="O302" s="5" t="s">
        <v>1495</v>
      </c>
    </row>
    <row r="303" s="3" customFormat="1" spans="1:15">
      <c r="A303" s="16">
        <v>302</v>
      </c>
      <c r="C303" s="3" t="s">
        <v>1466</v>
      </c>
      <c r="D303" s="21" t="s">
        <v>1496</v>
      </c>
      <c r="E303" s="61" t="s">
        <v>1497</v>
      </c>
      <c r="F303" s="69">
        <v>39.8</v>
      </c>
      <c r="G303" s="2" t="s">
        <v>20</v>
      </c>
      <c r="J303" s="55"/>
      <c r="K303" s="73">
        <v>45817</v>
      </c>
      <c r="L303" s="59"/>
      <c r="M303" s="5"/>
      <c r="N303" s="3" t="s">
        <v>1498</v>
      </c>
      <c r="O303" s="5" t="s">
        <v>1499</v>
      </c>
    </row>
    <row r="304" s="3" customFormat="1" spans="1:15">
      <c r="A304" s="16">
        <v>303</v>
      </c>
      <c r="B304" s="3" t="s">
        <v>1500</v>
      </c>
      <c r="C304" s="3" t="s">
        <v>1501</v>
      </c>
      <c r="D304" s="3" t="s">
        <v>1500</v>
      </c>
      <c r="E304" s="3" t="s">
        <v>1502</v>
      </c>
      <c r="F304" s="69">
        <v>49.8</v>
      </c>
      <c r="G304" s="20" t="s">
        <v>1503</v>
      </c>
      <c r="J304" s="55"/>
      <c r="K304" s="73">
        <v>46048</v>
      </c>
      <c r="N304" s="3" t="s">
        <v>1504</v>
      </c>
      <c r="O304" s="3" t="s">
        <v>1505</v>
      </c>
    </row>
    <row r="305" s="69" customFormat="1" spans="1:15">
      <c r="A305" s="16">
        <v>304</v>
      </c>
      <c r="B305" s="17"/>
      <c r="C305" s="2" t="s">
        <v>1466</v>
      </c>
      <c r="D305" s="17" t="s">
        <v>1506</v>
      </c>
      <c r="E305" s="2" t="s">
        <v>1507</v>
      </c>
      <c r="F305" s="69">
        <v>35</v>
      </c>
      <c r="G305" s="2"/>
      <c r="H305" s="16"/>
      <c r="I305" s="16"/>
      <c r="J305" s="16"/>
      <c r="K305" s="73">
        <v>45867</v>
      </c>
      <c r="L305" s="59"/>
      <c r="M305" s="5"/>
      <c r="N305" s="60" t="s">
        <v>1508</v>
      </c>
      <c r="O305" s="5" t="s">
        <v>1509</v>
      </c>
    </row>
    <row r="306" s="69" customFormat="1" spans="1:15">
      <c r="A306" s="16">
        <v>305</v>
      </c>
      <c r="B306" s="17"/>
      <c r="C306" s="2" t="s">
        <v>1472</v>
      </c>
      <c r="D306" s="17" t="s">
        <v>1510</v>
      </c>
      <c r="E306" s="2" t="s">
        <v>1511</v>
      </c>
      <c r="F306" s="69">
        <v>39</v>
      </c>
      <c r="G306" s="2"/>
      <c r="H306" s="16"/>
      <c r="I306" s="16"/>
      <c r="J306" s="16"/>
      <c r="K306" s="73">
        <v>45833</v>
      </c>
      <c r="L306" s="59"/>
      <c r="M306" s="5"/>
      <c r="N306" s="60" t="s">
        <v>1512</v>
      </c>
      <c r="O306" s="5" t="s">
        <v>1513</v>
      </c>
    </row>
    <row r="307" s="16" customFormat="1" spans="1:15">
      <c r="A307" s="16">
        <v>306</v>
      </c>
      <c r="B307" s="17"/>
      <c r="C307" s="2" t="s">
        <v>1501</v>
      </c>
      <c r="D307" s="17" t="s">
        <v>1514</v>
      </c>
      <c r="E307" s="2" t="s">
        <v>1515</v>
      </c>
      <c r="F307" s="69">
        <v>37</v>
      </c>
      <c r="G307" s="2"/>
      <c r="H307" s="2" t="s">
        <v>290</v>
      </c>
      <c r="I307" s="2"/>
      <c r="K307" s="73">
        <v>45822</v>
      </c>
      <c r="L307" s="59" t="s">
        <v>412</v>
      </c>
      <c r="M307" s="5"/>
      <c r="N307" s="60" t="s">
        <v>1516</v>
      </c>
      <c r="O307" s="5" t="s">
        <v>1517</v>
      </c>
    </row>
    <row r="308" s="69" customFormat="1" spans="1:15">
      <c r="A308" s="16">
        <v>307</v>
      </c>
      <c r="B308" s="17"/>
      <c r="C308" s="2" t="s">
        <v>1518</v>
      </c>
      <c r="D308" s="17" t="s">
        <v>1519</v>
      </c>
      <c r="E308" s="2" t="s">
        <v>1520</v>
      </c>
      <c r="F308" s="69">
        <v>25</v>
      </c>
      <c r="G308" s="2" t="s">
        <v>1521</v>
      </c>
      <c r="H308" s="17"/>
      <c r="I308" s="17"/>
      <c r="J308" s="85"/>
      <c r="K308" s="73">
        <v>45805</v>
      </c>
      <c r="L308" s="59"/>
      <c r="M308" s="5"/>
      <c r="N308" s="60" t="s">
        <v>1522</v>
      </c>
      <c r="O308" s="5" t="s">
        <v>1523</v>
      </c>
    </row>
    <row r="309" s="3" customFormat="1" spans="1:15">
      <c r="A309" s="16">
        <v>308</v>
      </c>
      <c r="C309" s="3" t="s">
        <v>1524</v>
      </c>
      <c r="D309" s="21" t="s">
        <v>1525</v>
      </c>
      <c r="E309" s="3" t="s">
        <v>1526</v>
      </c>
      <c r="F309" s="69">
        <v>39</v>
      </c>
      <c r="G309" s="3" t="s">
        <v>1527</v>
      </c>
      <c r="J309" s="55"/>
      <c r="K309" s="73">
        <v>45660</v>
      </c>
      <c r="N309" s="3" t="s">
        <v>1528</v>
      </c>
      <c r="O309" s="5" t="s">
        <v>1529</v>
      </c>
    </row>
    <row r="310" s="3" customFormat="1" spans="1:15">
      <c r="A310" s="16">
        <v>309</v>
      </c>
      <c r="C310" s="3" t="s">
        <v>1530</v>
      </c>
      <c r="D310" s="21" t="s">
        <v>1531</v>
      </c>
      <c r="E310" s="3" t="s">
        <v>1532</v>
      </c>
      <c r="F310" s="69">
        <v>45</v>
      </c>
      <c r="J310" s="55"/>
      <c r="K310" s="73">
        <v>44980</v>
      </c>
      <c r="N310" s="3" t="s">
        <v>1533</v>
      </c>
      <c r="O310" s="3" t="s">
        <v>1534</v>
      </c>
    </row>
    <row r="311" s="3" customFormat="1" spans="1:15">
      <c r="A311" s="16">
        <v>310</v>
      </c>
      <c r="B311" s="3"/>
      <c r="C311" s="3" t="s">
        <v>1535</v>
      </c>
      <c r="D311" s="21" t="s">
        <v>1536</v>
      </c>
      <c r="E311" s="3" t="s">
        <v>1272</v>
      </c>
      <c r="F311" s="69">
        <v>49.8</v>
      </c>
      <c r="J311" s="55"/>
      <c r="K311" s="73">
        <v>45560</v>
      </c>
      <c r="L311" s="3"/>
      <c r="N311" s="3" t="s">
        <v>1537</v>
      </c>
      <c r="O311" s="3" t="s">
        <v>1538</v>
      </c>
    </row>
    <row r="312" s="3" customFormat="1" spans="1:15">
      <c r="A312" s="16">
        <v>311</v>
      </c>
      <c r="C312" s="3" t="s">
        <v>1539</v>
      </c>
      <c r="D312" s="21" t="s">
        <v>1540</v>
      </c>
      <c r="E312" s="3" t="s">
        <v>1541</v>
      </c>
      <c r="F312" s="69">
        <v>45</v>
      </c>
      <c r="G312" s="3" t="s">
        <v>710</v>
      </c>
      <c r="J312" s="55"/>
      <c r="K312" s="73">
        <v>45833</v>
      </c>
      <c r="L312" s="61" t="s">
        <v>85</v>
      </c>
      <c r="M312" s="5"/>
      <c r="N312" s="3" t="s">
        <v>1542</v>
      </c>
      <c r="O312" s="5" t="s">
        <v>1543</v>
      </c>
    </row>
    <row r="313" s="3" customFormat="1" spans="1:15">
      <c r="A313" s="16">
        <v>312</v>
      </c>
      <c r="B313" s="3"/>
      <c r="C313" s="3" t="s">
        <v>1544</v>
      </c>
      <c r="D313" s="3" t="s">
        <v>1545</v>
      </c>
      <c r="E313" s="3" t="s">
        <v>1546</v>
      </c>
      <c r="F313" s="69">
        <v>69</v>
      </c>
      <c r="G313" s="3" t="s">
        <v>1547</v>
      </c>
      <c r="J313" s="55"/>
      <c r="K313" s="73">
        <v>45596</v>
      </c>
      <c r="L313" s="3"/>
      <c r="M313" s="3"/>
      <c r="N313" s="3" t="s">
        <v>1548</v>
      </c>
      <c r="O313" s="3" t="s">
        <v>1549</v>
      </c>
    </row>
    <row r="314" s="3" customFormat="1" spans="1:15">
      <c r="A314" s="16">
        <v>313</v>
      </c>
      <c r="C314" s="3" t="s">
        <v>1550</v>
      </c>
      <c r="D314" s="21" t="s">
        <v>1551</v>
      </c>
      <c r="E314" s="3" t="s">
        <v>1552</v>
      </c>
      <c r="F314" s="69">
        <v>45</v>
      </c>
      <c r="G314" s="3" t="s">
        <v>1553</v>
      </c>
      <c r="J314" s="55"/>
      <c r="K314" s="73">
        <v>45644</v>
      </c>
      <c r="L314" s="5" t="s">
        <v>144</v>
      </c>
      <c r="M314" s="5"/>
      <c r="N314" s="3" t="s">
        <v>1554</v>
      </c>
      <c r="O314" s="3" t="s">
        <v>1555</v>
      </c>
    </row>
    <row r="315" s="3" customFormat="1" spans="1:15">
      <c r="A315" s="16">
        <v>314</v>
      </c>
      <c r="C315" s="3" t="s">
        <v>1556</v>
      </c>
      <c r="D315" s="21" t="s">
        <v>1557</v>
      </c>
      <c r="E315" s="61" t="s">
        <v>1558</v>
      </c>
      <c r="F315" s="69">
        <v>119</v>
      </c>
      <c r="J315" s="55"/>
      <c r="K315" s="73">
        <v>45982</v>
      </c>
      <c r="N315" s="3" t="s">
        <v>1559</v>
      </c>
      <c r="O315" s="3" t="s">
        <v>1560</v>
      </c>
    </row>
    <row r="316" s="4" customFormat="1" spans="1:15">
      <c r="A316" s="16">
        <v>315</v>
      </c>
      <c r="B316" s="4" t="s">
        <v>1561</v>
      </c>
      <c r="C316" s="4" t="s">
        <v>1562</v>
      </c>
      <c r="D316" s="22" t="s">
        <v>1561</v>
      </c>
      <c r="E316" s="4" t="s">
        <v>1563</v>
      </c>
      <c r="F316" s="69">
        <v>45</v>
      </c>
      <c r="G316" s="4" t="s">
        <v>1564</v>
      </c>
      <c r="K316" s="73">
        <v>46013</v>
      </c>
      <c r="N316" s="4" t="s">
        <v>1565</v>
      </c>
      <c r="O316" s="4" t="s">
        <v>1566</v>
      </c>
    </row>
    <row r="317" s="3" customFormat="1" spans="1:15">
      <c r="A317" s="16">
        <v>316</v>
      </c>
      <c r="B317" s="3" t="s">
        <v>1567</v>
      </c>
      <c r="C317" s="3" t="s">
        <v>1562</v>
      </c>
      <c r="D317" s="3" t="s">
        <v>1567</v>
      </c>
      <c r="E317" s="3" t="s">
        <v>1568</v>
      </c>
      <c r="F317" s="69">
        <v>79</v>
      </c>
      <c r="J317" s="55"/>
      <c r="K317" s="73">
        <v>46052</v>
      </c>
      <c r="N317" s="3" t="s">
        <v>1569</v>
      </c>
      <c r="O317" s="3" t="s">
        <v>1570</v>
      </c>
    </row>
    <row r="318" s="3" customFormat="1" spans="1:15">
      <c r="A318" s="16">
        <v>317</v>
      </c>
      <c r="B318" s="3" t="s">
        <v>1571</v>
      </c>
      <c r="C318" s="3" t="s">
        <v>1562</v>
      </c>
      <c r="D318" s="3" t="s">
        <v>1571</v>
      </c>
      <c r="E318" s="3" t="s">
        <v>1572</v>
      </c>
      <c r="F318" s="69">
        <v>36</v>
      </c>
      <c r="G318" s="3" t="s">
        <v>1573</v>
      </c>
      <c r="H318" s="56"/>
      <c r="I318" s="56"/>
      <c r="J318" s="65"/>
      <c r="K318" s="73">
        <v>46035</v>
      </c>
      <c r="L318" s="20" t="s">
        <v>144</v>
      </c>
      <c r="M318" s="20"/>
      <c r="N318" s="3" t="s">
        <v>1574</v>
      </c>
      <c r="O318" s="3" t="s">
        <v>1575</v>
      </c>
    </row>
    <row r="319" s="3" customFormat="1" spans="1:15">
      <c r="A319" s="16">
        <v>318</v>
      </c>
      <c r="B319" s="3" t="s">
        <v>1576</v>
      </c>
      <c r="C319" s="3" t="s">
        <v>1562</v>
      </c>
      <c r="D319" s="21" t="s">
        <v>1576</v>
      </c>
      <c r="E319" s="3" t="s">
        <v>1577</v>
      </c>
      <c r="F319" s="69">
        <v>49.8</v>
      </c>
      <c r="G319" s="3" t="s">
        <v>1578</v>
      </c>
      <c r="J319" s="55"/>
      <c r="K319" s="73">
        <v>45891</v>
      </c>
      <c r="L319" s="3"/>
      <c r="N319" s="3" t="s">
        <v>1579</v>
      </c>
      <c r="O319" s="3" t="s">
        <v>1580</v>
      </c>
    </row>
    <row r="320" s="3" customFormat="1" spans="1:15">
      <c r="A320" s="16">
        <v>319</v>
      </c>
      <c r="B320" s="21"/>
      <c r="C320" s="3" t="s">
        <v>1562</v>
      </c>
      <c r="D320" s="21" t="s">
        <v>1581</v>
      </c>
      <c r="E320" s="3" t="s">
        <v>1582</v>
      </c>
      <c r="F320" s="69">
        <v>35</v>
      </c>
      <c r="G320" s="3" t="s">
        <v>1583</v>
      </c>
      <c r="J320" s="55"/>
      <c r="K320" s="73">
        <v>45663</v>
      </c>
      <c r="L320" s="3" t="s">
        <v>144</v>
      </c>
      <c r="N320" s="3" t="s">
        <v>1584</v>
      </c>
      <c r="O320" s="3" t="s">
        <v>1585</v>
      </c>
    </row>
    <row r="321" s="3" customFormat="1" spans="1:15">
      <c r="A321" s="16">
        <v>320</v>
      </c>
      <c r="B321" s="21" t="s">
        <v>1586</v>
      </c>
      <c r="C321" s="3" t="s">
        <v>1587</v>
      </c>
      <c r="D321" s="21" t="s">
        <v>1586</v>
      </c>
      <c r="E321" s="3" t="s">
        <v>1588</v>
      </c>
      <c r="F321" s="69">
        <v>55.9</v>
      </c>
      <c r="G321" s="3" t="s">
        <v>1589</v>
      </c>
      <c r="J321" s="55"/>
      <c r="K321" s="73">
        <v>45868</v>
      </c>
      <c r="L321" s="61" t="s">
        <v>1590</v>
      </c>
      <c r="M321" s="61"/>
      <c r="N321" s="3" t="s">
        <v>1591</v>
      </c>
      <c r="O321" s="3" t="s">
        <v>1592</v>
      </c>
    </row>
    <row r="322" s="3" customFormat="1" spans="1:15">
      <c r="A322" s="16">
        <v>321</v>
      </c>
      <c r="C322" s="3" t="s">
        <v>1562</v>
      </c>
      <c r="D322" s="21" t="s">
        <v>1593</v>
      </c>
      <c r="E322" s="3" t="s">
        <v>1594</v>
      </c>
      <c r="F322" s="69">
        <v>46</v>
      </c>
      <c r="G322" s="3" t="s">
        <v>1595</v>
      </c>
      <c r="J322" s="55"/>
      <c r="K322" s="73">
        <v>45916</v>
      </c>
      <c r="L322" s="59" t="s">
        <v>85</v>
      </c>
      <c r="M322" s="5"/>
      <c r="N322" s="3" t="s">
        <v>1596</v>
      </c>
      <c r="O322" s="5" t="s">
        <v>1597</v>
      </c>
    </row>
    <row r="323" s="5" customFormat="1" spans="1:15">
      <c r="A323" s="16">
        <v>322</v>
      </c>
      <c r="C323" s="5" t="s">
        <v>1562</v>
      </c>
      <c r="D323" s="66" t="s">
        <v>1598</v>
      </c>
      <c r="E323" s="5" t="s">
        <v>1599</v>
      </c>
      <c r="F323" s="69">
        <v>39.9</v>
      </c>
      <c r="J323" s="62"/>
      <c r="K323" s="73">
        <v>45873</v>
      </c>
      <c r="L323" s="59"/>
      <c r="M323" s="5"/>
      <c r="N323" s="5" t="s">
        <v>1600</v>
      </c>
      <c r="O323" s="5" t="s">
        <v>1601</v>
      </c>
    </row>
    <row r="324" s="55" customFormat="1" spans="1:15">
      <c r="A324" s="16">
        <v>323</v>
      </c>
      <c r="C324" s="55" t="s">
        <v>1562</v>
      </c>
      <c r="D324" s="63" t="s">
        <v>1602</v>
      </c>
      <c r="E324" s="55" t="s">
        <v>1603</v>
      </c>
      <c r="F324" s="69">
        <v>35</v>
      </c>
      <c r="G324" s="64"/>
      <c r="K324" s="73">
        <v>45829</v>
      </c>
      <c r="L324" s="55" t="s">
        <v>85</v>
      </c>
      <c r="M324" s="65"/>
      <c r="N324" s="64" t="s">
        <v>1604</v>
      </c>
      <c r="O324" s="5" t="s">
        <v>1605</v>
      </c>
    </row>
    <row r="325" s="3" customFormat="1" spans="1:15">
      <c r="A325" s="16">
        <v>324</v>
      </c>
      <c r="C325" s="3" t="s">
        <v>1562</v>
      </c>
      <c r="D325" s="21" t="s">
        <v>1606</v>
      </c>
      <c r="E325" s="20" t="s">
        <v>1607</v>
      </c>
      <c r="F325" s="69">
        <v>49.9</v>
      </c>
      <c r="G325" s="3" t="s">
        <v>492</v>
      </c>
      <c r="J325" s="55"/>
      <c r="K325" s="73">
        <v>45700</v>
      </c>
      <c r="N325" s="3" t="s">
        <v>1608</v>
      </c>
      <c r="O325" s="5" t="s">
        <v>1609</v>
      </c>
    </row>
    <row r="326" s="69" customFormat="1" spans="1:15">
      <c r="A326" s="16">
        <v>325</v>
      </c>
      <c r="B326" s="17"/>
      <c r="C326" s="2" t="s">
        <v>1562</v>
      </c>
      <c r="D326" s="17" t="s">
        <v>1610</v>
      </c>
      <c r="E326" s="2" t="s">
        <v>1611</v>
      </c>
      <c r="F326" s="69">
        <v>35.9</v>
      </c>
      <c r="G326" s="2" t="s">
        <v>1225</v>
      </c>
      <c r="H326" s="2"/>
      <c r="I326" s="2"/>
      <c r="J326" s="16"/>
      <c r="K326" s="73">
        <v>46039</v>
      </c>
      <c r="L326" s="59"/>
      <c r="M326" s="5"/>
      <c r="N326" s="60" t="s">
        <v>1612</v>
      </c>
      <c r="O326" s="5" t="s">
        <v>1613</v>
      </c>
    </row>
    <row r="327" s="5" customFormat="1" spans="1:15">
      <c r="A327" s="16">
        <v>326</v>
      </c>
      <c r="B327" s="17"/>
      <c r="C327" s="5" t="s">
        <v>1562</v>
      </c>
      <c r="D327" s="17" t="s">
        <v>1614</v>
      </c>
      <c r="E327" s="5" t="s">
        <v>1615</v>
      </c>
      <c r="F327" s="69">
        <v>39.8</v>
      </c>
      <c r="J327" s="62"/>
      <c r="K327" s="73">
        <v>46042</v>
      </c>
      <c r="L327" s="59"/>
      <c r="N327" s="5" t="s">
        <v>1616</v>
      </c>
      <c r="O327" s="5" t="s">
        <v>1617</v>
      </c>
    </row>
    <row r="328" s="5" customFormat="1" spans="1:15">
      <c r="A328" s="16">
        <v>327</v>
      </c>
      <c r="B328" s="17"/>
      <c r="C328" s="20" t="s">
        <v>1587</v>
      </c>
      <c r="D328" s="17" t="s">
        <v>1618</v>
      </c>
      <c r="E328" s="20" t="s">
        <v>1619</v>
      </c>
      <c r="F328" s="69">
        <v>32</v>
      </c>
      <c r="J328" s="62"/>
      <c r="K328" s="73">
        <v>45519</v>
      </c>
      <c r="L328" s="59"/>
      <c r="N328" s="5" t="s">
        <v>1620</v>
      </c>
      <c r="O328" s="5" t="s">
        <v>1621</v>
      </c>
    </row>
    <row r="329" s="3" customFormat="1" spans="1:15">
      <c r="A329" s="16">
        <v>328</v>
      </c>
      <c r="B329" s="21" t="s">
        <v>1622</v>
      </c>
      <c r="C329" s="3" t="s">
        <v>1623</v>
      </c>
      <c r="D329" s="21" t="s">
        <v>1622</v>
      </c>
      <c r="E329" s="61" t="s">
        <v>1624</v>
      </c>
      <c r="F329" s="69">
        <v>49.8</v>
      </c>
      <c r="G329" s="3" t="s">
        <v>20</v>
      </c>
      <c r="H329" s="61" t="s">
        <v>290</v>
      </c>
      <c r="J329" s="55"/>
      <c r="K329" s="73">
        <v>45848</v>
      </c>
      <c r="L329" s="61" t="s">
        <v>1625</v>
      </c>
      <c r="M329" s="61"/>
      <c r="N329" s="3" t="s">
        <v>1626</v>
      </c>
      <c r="O329" s="3" t="s">
        <v>1627</v>
      </c>
    </row>
    <row r="330" s="69" customFormat="1" spans="1:15">
      <c r="A330" s="16">
        <v>329</v>
      </c>
      <c r="B330" s="17"/>
      <c r="C330" s="2" t="s">
        <v>1562</v>
      </c>
      <c r="D330" s="17" t="s">
        <v>1628</v>
      </c>
      <c r="E330" s="2" t="s">
        <v>1629</v>
      </c>
      <c r="F330" s="69">
        <v>35</v>
      </c>
      <c r="G330" s="2"/>
      <c r="H330" s="2"/>
      <c r="I330" s="2"/>
      <c r="J330" s="16"/>
      <c r="K330" s="73">
        <v>45694</v>
      </c>
      <c r="L330" s="59"/>
      <c r="M330" s="5"/>
      <c r="N330" s="60" t="s">
        <v>1630</v>
      </c>
      <c r="O330" s="5" t="s">
        <v>1631</v>
      </c>
    </row>
    <row r="331" s="69" customFormat="1" spans="1:15">
      <c r="A331" s="16">
        <v>330</v>
      </c>
      <c r="B331" s="17"/>
      <c r="C331" s="2" t="s">
        <v>1632</v>
      </c>
      <c r="D331" s="17" t="s">
        <v>1633</v>
      </c>
      <c r="E331" s="2" t="s">
        <v>1634</v>
      </c>
      <c r="F331" s="69">
        <v>42</v>
      </c>
      <c r="G331" s="3" t="s">
        <v>20</v>
      </c>
      <c r="H331" s="16"/>
      <c r="I331" s="16"/>
      <c r="J331" s="16"/>
      <c r="K331" s="73">
        <v>45495</v>
      </c>
      <c r="L331" s="59"/>
      <c r="M331" s="5"/>
      <c r="N331" s="60" t="s">
        <v>1635</v>
      </c>
      <c r="O331" s="5" t="s">
        <v>1636</v>
      </c>
    </row>
    <row r="332" s="69" customFormat="1" spans="1:15">
      <c r="A332" s="16">
        <v>331</v>
      </c>
      <c r="B332" s="17"/>
      <c r="C332" s="2" t="s">
        <v>1587</v>
      </c>
      <c r="D332" s="17" t="s">
        <v>1637</v>
      </c>
      <c r="E332" s="2" t="s">
        <v>1638</v>
      </c>
      <c r="F332" s="69">
        <v>26</v>
      </c>
      <c r="G332" s="2"/>
      <c r="H332" s="16"/>
      <c r="I332" s="16"/>
      <c r="J332" s="16"/>
      <c r="K332" s="73">
        <v>45887</v>
      </c>
      <c r="L332" s="59"/>
      <c r="M332" s="5"/>
      <c r="N332" s="60" t="s">
        <v>1639</v>
      </c>
      <c r="O332" s="5" t="s">
        <v>1640</v>
      </c>
    </row>
    <row r="333" s="3" customFormat="1" spans="1:15">
      <c r="A333" s="16">
        <v>332</v>
      </c>
      <c r="B333" s="3" t="s">
        <v>1641</v>
      </c>
      <c r="C333" s="3" t="s">
        <v>1642</v>
      </c>
      <c r="D333" s="21" t="s">
        <v>1641</v>
      </c>
      <c r="E333" s="3" t="s">
        <v>1643</v>
      </c>
      <c r="F333" s="69">
        <v>54.9</v>
      </c>
      <c r="G333" s="3" t="s">
        <v>1644</v>
      </c>
      <c r="H333" s="20" t="s">
        <v>290</v>
      </c>
      <c r="J333" s="55"/>
      <c r="K333" s="73">
        <v>46026</v>
      </c>
      <c r="L333" s="20" t="s">
        <v>1645</v>
      </c>
      <c r="N333" s="3" t="s">
        <v>1646</v>
      </c>
      <c r="O333" s="3" t="s">
        <v>1647</v>
      </c>
    </row>
    <row r="334" s="3" customFormat="1" spans="1:15">
      <c r="A334" s="16">
        <v>333</v>
      </c>
      <c r="B334" s="3" t="s">
        <v>1648</v>
      </c>
      <c r="C334" s="3" t="s">
        <v>1587</v>
      </c>
      <c r="D334" s="21" t="s">
        <v>1648</v>
      </c>
      <c r="E334" s="3" t="s">
        <v>1649</v>
      </c>
      <c r="F334" s="69">
        <v>55</v>
      </c>
      <c r="G334" s="3" t="s">
        <v>1650</v>
      </c>
      <c r="J334" s="55"/>
      <c r="K334" s="73">
        <v>46049</v>
      </c>
      <c r="L334" s="3"/>
      <c r="N334" s="3" t="s">
        <v>1651</v>
      </c>
      <c r="O334" s="3" t="s">
        <v>1652</v>
      </c>
    </row>
    <row r="335" s="3" customFormat="1" spans="1:15">
      <c r="A335" s="16">
        <v>334</v>
      </c>
      <c r="C335" s="3" t="s">
        <v>1562</v>
      </c>
      <c r="D335" s="21" t="s">
        <v>1653</v>
      </c>
      <c r="E335" s="3" t="s">
        <v>1654</v>
      </c>
      <c r="F335" s="69">
        <v>39.8</v>
      </c>
      <c r="G335" s="3" t="s">
        <v>1553</v>
      </c>
      <c r="J335" s="55"/>
      <c r="K335" s="73">
        <v>46058</v>
      </c>
      <c r="L335" s="5" t="s">
        <v>144</v>
      </c>
      <c r="M335" s="5"/>
      <c r="N335" s="3" t="s">
        <v>1655</v>
      </c>
      <c r="O335" s="3" t="s">
        <v>1656</v>
      </c>
    </row>
    <row r="336" s="69" customFormat="1" spans="1:15">
      <c r="A336" s="16">
        <v>335</v>
      </c>
      <c r="B336" s="17"/>
      <c r="C336" s="2" t="s">
        <v>1657</v>
      </c>
      <c r="D336" s="17" t="s">
        <v>1658</v>
      </c>
      <c r="E336" s="2" t="s">
        <v>1659</v>
      </c>
      <c r="F336" s="69">
        <v>26</v>
      </c>
      <c r="G336" s="2" t="s">
        <v>20</v>
      </c>
      <c r="H336" s="16"/>
      <c r="I336" s="16"/>
      <c r="J336" s="16"/>
      <c r="K336" s="73">
        <v>46059</v>
      </c>
      <c r="L336" s="59"/>
      <c r="M336" s="5"/>
      <c r="N336" s="60" t="s">
        <v>1660</v>
      </c>
      <c r="O336" s="5" t="s">
        <v>1661</v>
      </c>
    </row>
    <row r="337" s="3" customFormat="1" spans="1:15">
      <c r="A337" s="16">
        <v>336</v>
      </c>
      <c r="C337" s="3" t="s">
        <v>1662</v>
      </c>
      <c r="D337" s="21" t="s">
        <v>1663</v>
      </c>
      <c r="E337" s="3" t="s">
        <v>1664</v>
      </c>
      <c r="F337" s="69">
        <v>59</v>
      </c>
      <c r="G337" s="3" t="s">
        <v>20</v>
      </c>
      <c r="J337" s="55"/>
      <c r="K337" s="73">
        <v>45280</v>
      </c>
      <c r="N337" s="3" t="s">
        <v>1665</v>
      </c>
      <c r="O337" s="5" t="s">
        <v>1666</v>
      </c>
    </row>
    <row r="338" s="16" customFormat="1" spans="1:15">
      <c r="A338" s="16">
        <v>337</v>
      </c>
      <c r="B338" s="17"/>
      <c r="C338" s="2" t="s">
        <v>1667</v>
      </c>
      <c r="D338" s="17" t="s">
        <v>1668</v>
      </c>
      <c r="E338" s="2" t="s">
        <v>1669</v>
      </c>
      <c r="F338" s="69">
        <v>49.8</v>
      </c>
      <c r="G338" s="2"/>
      <c r="H338" s="2"/>
      <c r="I338" s="2"/>
      <c r="K338" s="73">
        <v>45873</v>
      </c>
      <c r="L338" s="59"/>
      <c r="M338" s="5"/>
      <c r="N338" s="60" t="s">
        <v>1670</v>
      </c>
      <c r="O338" s="5" t="s">
        <v>1671</v>
      </c>
    </row>
    <row r="339" s="3" customFormat="1" spans="1:15">
      <c r="A339" s="16">
        <v>338</v>
      </c>
      <c r="B339" s="3"/>
      <c r="C339" s="3" t="s">
        <v>1672</v>
      </c>
      <c r="D339" s="3" t="s">
        <v>1673</v>
      </c>
      <c r="E339" s="3" t="s">
        <v>1674</v>
      </c>
      <c r="F339" s="69">
        <v>69.8</v>
      </c>
      <c r="G339" s="3" t="s">
        <v>1675</v>
      </c>
      <c r="J339" s="55"/>
      <c r="K339" s="73">
        <v>45518</v>
      </c>
      <c r="N339" s="3" t="s">
        <v>1676</v>
      </c>
      <c r="O339" s="3" t="s">
        <v>1677</v>
      </c>
    </row>
    <row r="340" s="3" customFormat="1" spans="1:15">
      <c r="A340" s="16">
        <v>339</v>
      </c>
      <c r="C340" s="3" t="s">
        <v>1678</v>
      </c>
      <c r="D340" s="21" t="s">
        <v>1679</v>
      </c>
      <c r="E340" s="61" t="s">
        <v>1680</v>
      </c>
      <c r="F340" s="69">
        <v>159</v>
      </c>
      <c r="J340" s="55"/>
      <c r="K340" s="73">
        <v>44651</v>
      </c>
      <c r="N340" s="3" t="s">
        <v>1681</v>
      </c>
      <c r="O340" s="5" t="s">
        <v>1682</v>
      </c>
    </row>
    <row r="341" s="3" customFormat="1" spans="1:15">
      <c r="A341" s="16">
        <v>340</v>
      </c>
      <c r="B341" s="3" t="s">
        <v>1683</v>
      </c>
      <c r="C341" s="3" t="s">
        <v>1684</v>
      </c>
      <c r="D341" s="3" t="s">
        <v>1683</v>
      </c>
      <c r="E341" s="3" t="s">
        <v>1685</v>
      </c>
      <c r="F341" s="69">
        <v>79</v>
      </c>
      <c r="G341" s="3" t="s">
        <v>1686</v>
      </c>
      <c r="J341" s="55"/>
      <c r="K341" s="73">
        <v>45910</v>
      </c>
      <c r="N341" s="3" t="s">
        <v>1687</v>
      </c>
      <c r="O341" s="3" t="s">
        <v>1688</v>
      </c>
    </row>
    <row r="342" s="3" customFormat="1" spans="1:15">
      <c r="A342" s="16">
        <v>341</v>
      </c>
      <c r="B342" s="3" t="s">
        <v>1689</v>
      </c>
      <c r="C342" s="3" t="s">
        <v>1690</v>
      </c>
      <c r="D342" s="21" t="s">
        <v>1689</v>
      </c>
      <c r="E342" s="3" t="s">
        <v>1691</v>
      </c>
      <c r="F342" s="69">
        <v>59</v>
      </c>
      <c r="G342" s="3" t="s">
        <v>1692</v>
      </c>
      <c r="J342" s="55"/>
      <c r="K342" s="73">
        <v>45919</v>
      </c>
      <c r="L342" s="3"/>
      <c r="N342" s="3" t="s">
        <v>1693</v>
      </c>
      <c r="O342" s="3" t="s">
        <v>1694</v>
      </c>
    </row>
    <row r="343" s="3" customFormat="1" spans="1:15">
      <c r="A343" s="16">
        <v>342</v>
      </c>
      <c r="B343" s="3" t="s">
        <v>1695</v>
      </c>
      <c r="C343" s="3" t="s">
        <v>1696</v>
      </c>
      <c r="D343" s="3" t="s">
        <v>1695</v>
      </c>
      <c r="E343" s="3" t="s">
        <v>1511</v>
      </c>
      <c r="F343" s="69">
        <v>51.9</v>
      </c>
      <c r="G343" s="20" t="s">
        <v>1697</v>
      </c>
      <c r="J343" s="55"/>
      <c r="K343" s="73">
        <v>46046</v>
      </c>
      <c r="N343" s="3" t="s">
        <v>1698</v>
      </c>
      <c r="O343" s="3" t="s">
        <v>1699</v>
      </c>
    </row>
    <row r="344" s="3" customFormat="1" spans="1:15">
      <c r="A344" s="16">
        <v>343</v>
      </c>
      <c r="C344" s="3" t="s">
        <v>1696</v>
      </c>
      <c r="D344" s="21" t="s">
        <v>1700</v>
      </c>
      <c r="E344" s="20" t="s">
        <v>1701</v>
      </c>
      <c r="F344" s="69">
        <v>69.8</v>
      </c>
      <c r="G344" s="3" t="s">
        <v>1702</v>
      </c>
      <c r="J344" s="55"/>
      <c r="K344" s="73">
        <v>45828</v>
      </c>
      <c r="N344" s="3" t="s">
        <v>1703</v>
      </c>
      <c r="O344" s="3" t="s">
        <v>1704</v>
      </c>
    </row>
    <row r="345" s="55" customFormat="1" spans="1:15">
      <c r="A345" s="16">
        <v>344</v>
      </c>
      <c r="C345" s="55" t="s">
        <v>1696</v>
      </c>
      <c r="D345" s="63" t="s">
        <v>1705</v>
      </c>
      <c r="E345" s="55" t="s">
        <v>1706</v>
      </c>
      <c r="F345" s="69">
        <v>69.9</v>
      </c>
      <c r="G345" s="64" t="s">
        <v>1356</v>
      </c>
      <c r="K345" s="73">
        <v>45828</v>
      </c>
      <c r="L345" s="55" t="s">
        <v>85</v>
      </c>
      <c r="M345" s="65"/>
      <c r="N345" s="64" t="s">
        <v>1707</v>
      </c>
      <c r="O345" s="5" t="s">
        <v>1708</v>
      </c>
    </row>
    <row r="346" s="3" customFormat="1" spans="1:15">
      <c r="A346" s="16">
        <v>345</v>
      </c>
      <c r="C346" s="3" t="s">
        <v>1709</v>
      </c>
      <c r="D346" s="21" t="s">
        <v>1710</v>
      </c>
      <c r="E346" s="3" t="s">
        <v>1711</v>
      </c>
      <c r="F346" s="69">
        <v>59.8</v>
      </c>
      <c r="J346" s="55"/>
      <c r="K346" s="73">
        <v>45923</v>
      </c>
      <c r="L346" s="20" t="s">
        <v>144</v>
      </c>
      <c r="M346" s="78"/>
      <c r="N346" s="3" t="s">
        <v>1712</v>
      </c>
      <c r="O346" s="5" t="s">
        <v>1713</v>
      </c>
    </row>
    <row r="347" s="3" customFormat="1" spans="1:15">
      <c r="A347" s="16">
        <v>346</v>
      </c>
      <c r="B347" s="21"/>
      <c r="C347" s="3" t="s">
        <v>1714</v>
      </c>
      <c r="D347" s="21" t="s">
        <v>1715</v>
      </c>
      <c r="E347" s="61" t="s">
        <v>1716</v>
      </c>
      <c r="F347" s="69">
        <v>55</v>
      </c>
      <c r="G347" s="3" t="s">
        <v>1717</v>
      </c>
      <c r="J347" s="55" t="s">
        <v>200</v>
      </c>
      <c r="K347" s="73">
        <v>45901</v>
      </c>
      <c r="L347" s="61" t="s">
        <v>201</v>
      </c>
      <c r="N347" s="3" t="s">
        <v>1718</v>
      </c>
      <c r="O347" s="3" t="s">
        <v>1719</v>
      </c>
    </row>
    <row r="348" s="5" customFormat="1" spans="1:15">
      <c r="A348" s="16">
        <v>347</v>
      </c>
      <c r="B348" s="17"/>
      <c r="C348" s="2" t="s">
        <v>1696</v>
      </c>
      <c r="D348" s="17" t="s">
        <v>1720</v>
      </c>
      <c r="E348" s="2" t="s">
        <v>1224</v>
      </c>
      <c r="F348" s="69">
        <v>29</v>
      </c>
      <c r="G348" s="2"/>
      <c r="J348" s="62"/>
      <c r="K348" s="73">
        <v>45875</v>
      </c>
      <c r="L348" s="59"/>
      <c r="N348" s="60" t="s">
        <v>1721</v>
      </c>
      <c r="O348" s="5" t="s">
        <v>1722</v>
      </c>
    </row>
    <row r="349" s="3" customFormat="1" spans="1:15">
      <c r="A349" s="16">
        <v>348</v>
      </c>
      <c r="C349" s="3" t="s">
        <v>1696</v>
      </c>
      <c r="D349" s="21" t="s">
        <v>1723</v>
      </c>
      <c r="E349" s="3" t="s">
        <v>1724</v>
      </c>
      <c r="F349" s="69">
        <v>65</v>
      </c>
      <c r="G349" s="3" t="s">
        <v>1725</v>
      </c>
      <c r="J349" s="55"/>
      <c r="K349" s="73">
        <v>46052</v>
      </c>
      <c r="L349" s="20" t="s">
        <v>1726</v>
      </c>
      <c r="N349" s="3" t="s">
        <v>1727</v>
      </c>
      <c r="O349" s="3" t="s">
        <v>1728</v>
      </c>
    </row>
    <row r="350" s="5" customFormat="1" spans="1:15">
      <c r="A350" s="16">
        <v>349</v>
      </c>
      <c r="B350" s="17"/>
      <c r="C350" s="2" t="s">
        <v>1696</v>
      </c>
      <c r="D350" s="17" t="s">
        <v>1729</v>
      </c>
      <c r="E350" s="2" t="s">
        <v>1730</v>
      </c>
      <c r="F350" s="69">
        <v>39</v>
      </c>
      <c r="G350" s="3" t="s">
        <v>20</v>
      </c>
      <c r="J350" s="62"/>
      <c r="K350" s="73">
        <v>44930</v>
      </c>
      <c r="L350" s="59"/>
      <c r="N350" s="60" t="s">
        <v>1731</v>
      </c>
      <c r="O350" s="5" t="s">
        <v>1732</v>
      </c>
    </row>
    <row r="351" s="69" customFormat="1" spans="1:15">
      <c r="A351" s="16">
        <v>350</v>
      </c>
      <c r="B351" s="17"/>
      <c r="C351" s="2" t="s">
        <v>1733</v>
      </c>
      <c r="D351" s="17" t="s">
        <v>1734</v>
      </c>
      <c r="E351" s="2" t="s">
        <v>1735</v>
      </c>
      <c r="F351" s="69">
        <v>35</v>
      </c>
      <c r="G351" s="3" t="s">
        <v>20</v>
      </c>
      <c r="H351" s="2"/>
      <c r="I351" s="16"/>
      <c r="J351" s="16"/>
      <c r="K351" s="73">
        <v>46052</v>
      </c>
      <c r="L351" s="59"/>
      <c r="M351" s="5"/>
      <c r="N351" s="60" t="s">
        <v>1736</v>
      </c>
      <c r="O351" s="5" t="s">
        <v>1737</v>
      </c>
    </row>
    <row r="352" s="3" customFormat="1" spans="1:15">
      <c r="A352" s="16">
        <v>351</v>
      </c>
      <c r="C352" s="3" t="s">
        <v>1738</v>
      </c>
      <c r="D352" s="21" t="s">
        <v>1739</v>
      </c>
      <c r="E352" s="20" t="s">
        <v>1740</v>
      </c>
      <c r="F352" s="69">
        <v>43</v>
      </c>
      <c r="G352" s="2" t="s">
        <v>20</v>
      </c>
      <c r="J352" s="55"/>
      <c r="K352" s="73">
        <v>45887</v>
      </c>
      <c r="L352" s="59" t="s">
        <v>1741</v>
      </c>
      <c r="M352" s="5"/>
      <c r="N352" s="3" t="s">
        <v>1742</v>
      </c>
      <c r="O352" s="5" t="s">
        <v>1743</v>
      </c>
    </row>
    <row r="353" s="3" customFormat="1" spans="1:15">
      <c r="A353" s="16">
        <v>352</v>
      </c>
      <c r="B353" s="3" t="s">
        <v>1744</v>
      </c>
      <c r="C353" s="61" t="s">
        <v>1745</v>
      </c>
      <c r="D353" s="21" t="s">
        <v>1744</v>
      </c>
      <c r="E353" s="3" t="s">
        <v>1746</v>
      </c>
      <c r="F353" s="69">
        <v>55</v>
      </c>
      <c r="J353" s="55"/>
      <c r="K353" s="73">
        <v>46062</v>
      </c>
      <c r="N353" s="3" t="s">
        <v>1747</v>
      </c>
      <c r="O353" s="3" t="s">
        <v>1748</v>
      </c>
    </row>
    <row r="354" s="5" customFormat="1" spans="1:15">
      <c r="A354" s="16">
        <v>353</v>
      </c>
      <c r="B354" s="17"/>
      <c r="C354" s="2" t="s">
        <v>1714</v>
      </c>
      <c r="D354" s="17" t="s">
        <v>1749</v>
      </c>
      <c r="E354" s="2" t="s">
        <v>1750</v>
      </c>
      <c r="F354" s="69">
        <v>49.8</v>
      </c>
      <c r="G354" s="2" t="s">
        <v>20</v>
      </c>
      <c r="H354" s="2" t="s">
        <v>290</v>
      </c>
      <c r="J354" s="62"/>
      <c r="K354" s="73">
        <v>46018</v>
      </c>
      <c r="L354" s="59" t="s">
        <v>412</v>
      </c>
      <c r="N354" s="60" t="s">
        <v>1751</v>
      </c>
      <c r="O354" s="5" t="s">
        <v>1752</v>
      </c>
    </row>
    <row r="355" s="69" customFormat="1" spans="1:15">
      <c r="A355" s="16">
        <v>354</v>
      </c>
      <c r="B355" s="17"/>
      <c r="C355" s="2" t="s">
        <v>1753</v>
      </c>
      <c r="D355" s="17" t="s">
        <v>1754</v>
      </c>
      <c r="E355" s="2" t="s">
        <v>1755</v>
      </c>
      <c r="F355" s="69">
        <v>32</v>
      </c>
      <c r="G355" s="2"/>
      <c r="H355" s="16"/>
      <c r="I355" s="16"/>
      <c r="J355" s="16"/>
      <c r="K355" s="73">
        <v>45133</v>
      </c>
      <c r="L355" s="59"/>
      <c r="M355" s="5"/>
      <c r="N355" s="60" t="s">
        <v>1756</v>
      </c>
      <c r="O355" s="5" t="s">
        <v>1757</v>
      </c>
    </row>
    <row r="356" s="2" customFormat="1" spans="1:15">
      <c r="A356" s="16">
        <v>355</v>
      </c>
      <c r="B356" s="2"/>
      <c r="C356" s="2" t="s">
        <v>1758</v>
      </c>
      <c r="D356" s="2" t="s">
        <v>1759</v>
      </c>
      <c r="E356" s="2" t="s">
        <v>1760</v>
      </c>
      <c r="F356" s="69">
        <v>29.8</v>
      </c>
      <c r="G356" s="2" t="s">
        <v>20</v>
      </c>
      <c r="H356" s="2"/>
      <c r="I356" s="2"/>
      <c r="J356" s="16"/>
      <c r="K356" s="73">
        <v>45713</v>
      </c>
      <c r="L356" s="2"/>
      <c r="M356" s="2"/>
      <c r="N356" s="2" t="s">
        <v>1761</v>
      </c>
      <c r="O356" s="2" t="s">
        <v>1762</v>
      </c>
    </row>
    <row r="357" s="27" customFormat="1" spans="1:15">
      <c r="A357" s="16">
        <v>356</v>
      </c>
      <c r="B357" s="75" t="s">
        <v>1763</v>
      </c>
      <c r="C357" s="27" t="s">
        <v>1764</v>
      </c>
      <c r="D357" s="75" t="s">
        <v>1763</v>
      </c>
      <c r="E357" s="27" t="s">
        <v>1765</v>
      </c>
      <c r="F357" s="69">
        <v>19.8</v>
      </c>
      <c r="K357" s="73">
        <v>45993</v>
      </c>
      <c r="N357" s="27" t="s">
        <v>1766</v>
      </c>
      <c r="O357" s="27" t="s">
        <v>1767</v>
      </c>
    </row>
    <row r="358" s="5" customFormat="1" spans="1:15">
      <c r="A358" s="16">
        <v>357</v>
      </c>
      <c r="B358" s="17"/>
      <c r="C358" s="2" t="s">
        <v>1768</v>
      </c>
      <c r="D358" s="17" t="s">
        <v>1769</v>
      </c>
      <c r="E358" s="2" t="s">
        <v>1770</v>
      </c>
      <c r="F358" s="69">
        <v>49.8</v>
      </c>
      <c r="G358" s="3" t="s">
        <v>20</v>
      </c>
      <c r="J358" s="62"/>
      <c r="K358" s="73">
        <v>46063</v>
      </c>
      <c r="L358" s="59" t="s">
        <v>85</v>
      </c>
      <c r="N358" s="60" t="s">
        <v>1771</v>
      </c>
      <c r="O358" s="5" t="s">
        <v>1772</v>
      </c>
    </row>
    <row r="359" s="3" customFormat="1" spans="1:15">
      <c r="A359" s="16">
        <v>358</v>
      </c>
      <c r="B359" s="21"/>
      <c r="C359" s="3" t="s">
        <v>1773</v>
      </c>
      <c r="D359" s="21" t="s">
        <v>1774</v>
      </c>
      <c r="E359" s="20" t="s">
        <v>1775</v>
      </c>
      <c r="F359" s="69">
        <v>42</v>
      </c>
      <c r="G359" s="3" t="s">
        <v>1356</v>
      </c>
      <c r="J359" s="55"/>
      <c r="K359" s="73">
        <v>46015</v>
      </c>
      <c r="L359" s="61" t="s">
        <v>85</v>
      </c>
      <c r="N359" s="3" t="s">
        <v>1776</v>
      </c>
      <c r="O359" s="5" t="s">
        <v>1777</v>
      </c>
    </row>
    <row r="360" s="55" customFormat="1" spans="1:15">
      <c r="A360" s="16">
        <v>359</v>
      </c>
      <c r="C360" s="55" t="s">
        <v>1778</v>
      </c>
      <c r="D360" s="63" t="s">
        <v>1779</v>
      </c>
      <c r="E360" s="55" t="s">
        <v>1780</v>
      </c>
      <c r="F360" s="69">
        <v>39.8</v>
      </c>
      <c r="G360" s="64" t="s">
        <v>1356</v>
      </c>
      <c r="K360" s="73">
        <v>45456</v>
      </c>
      <c r="L360" s="55" t="s">
        <v>85</v>
      </c>
      <c r="M360" s="65"/>
      <c r="N360" s="64" t="s">
        <v>1781</v>
      </c>
      <c r="O360" s="5" t="s">
        <v>1782</v>
      </c>
    </row>
    <row r="361" s="55" customFormat="1" spans="1:15">
      <c r="A361" s="16">
        <v>360</v>
      </c>
      <c r="C361" s="55" t="s">
        <v>1783</v>
      </c>
      <c r="D361" s="63" t="s">
        <v>1784</v>
      </c>
      <c r="E361" s="55" t="s">
        <v>1785</v>
      </c>
      <c r="F361" s="69">
        <v>49.9</v>
      </c>
      <c r="G361" s="64"/>
      <c r="K361" s="73">
        <v>45864</v>
      </c>
      <c r="L361" s="55" t="s">
        <v>183</v>
      </c>
      <c r="M361" s="65"/>
      <c r="N361" s="64" t="s">
        <v>1786</v>
      </c>
      <c r="O361" s="5" t="s">
        <v>1787</v>
      </c>
    </row>
    <row r="362" s="3" customFormat="1" spans="1:15">
      <c r="A362" s="16">
        <v>361</v>
      </c>
      <c r="C362" s="3" t="s">
        <v>1788</v>
      </c>
      <c r="D362" s="21" t="s">
        <v>1789</v>
      </c>
      <c r="E362" s="3" t="s">
        <v>1790</v>
      </c>
      <c r="F362" s="69">
        <v>39</v>
      </c>
      <c r="G362" s="3" t="s">
        <v>248</v>
      </c>
      <c r="J362" s="55"/>
      <c r="K362" s="73">
        <v>45517</v>
      </c>
      <c r="L362" s="5" t="s">
        <v>144</v>
      </c>
      <c r="M362" s="5"/>
      <c r="N362" s="3" t="s">
        <v>1791</v>
      </c>
      <c r="O362" s="3" t="s">
        <v>1792</v>
      </c>
    </row>
    <row r="363" s="69" customFormat="1" spans="1:15">
      <c r="A363" s="16">
        <v>362</v>
      </c>
      <c r="B363" s="17"/>
      <c r="C363" s="2" t="s">
        <v>1793</v>
      </c>
      <c r="D363" s="17" t="s">
        <v>1794</v>
      </c>
      <c r="E363" s="2" t="s">
        <v>1795</v>
      </c>
      <c r="F363" s="69">
        <v>35</v>
      </c>
      <c r="G363" s="2"/>
      <c r="H363" s="2" t="s">
        <v>290</v>
      </c>
      <c r="I363" s="16"/>
      <c r="J363" s="16"/>
      <c r="K363" s="73">
        <v>46057</v>
      </c>
      <c r="L363" s="59" t="s">
        <v>412</v>
      </c>
      <c r="M363" s="5"/>
      <c r="N363" s="60" t="s">
        <v>1796</v>
      </c>
      <c r="O363" s="5" t="s">
        <v>1797</v>
      </c>
    </row>
    <row r="364" s="3" customFormat="1" spans="1:15">
      <c r="A364" s="16">
        <v>363</v>
      </c>
      <c r="B364" s="3"/>
      <c r="C364" s="3" t="s">
        <v>1798</v>
      </c>
      <c r="D364" s="3" t="s">
        <v>1799</v>
      </c>
      <c r="E364" s="61" t="s">
        <v>1800</v>
      </c>
      <c r="F364" s="69">
        <v>179</v>
      </c>
      <c r="J364" s="55"/>
      <c r="K364" s="73">
        <v>45184</v>
      </c>
      <c r="N364" s="3" t="s">
        <v>1801</v>
      </c>
      <c r="O364" s="3" t="s">
        <v>1802</v>
      </c>
    </row>
    <row r="365" s="16" customFormat="1" ht="14.25" spans="1:15">
      <c r="A365" s="16">
        <v>364</v>
      </c>
      <c r="B365" s="17"/>
      <c r="C365" s="18" t="s">
        <v>1803</v>
      </c>
      <c r="D365" s="17"/>
      <c r="E365" s="2"/>
      <c r="F365" s="69"/>
      <c r="G365" s="2"/>
      <c r="H365" s="2"/>
      <c r="I365" s="2"/>
      <c r="K365" s="73"/>
      <c r="L365" s="59"/>
      <c r="M365" s="5"/>
      <c r="N365" s="60"/>
      <c r="O365" s="5"/>
    </row>
    <row r="366" s="16" customFormat="1" ht="14.25" spans="1:15">
      <c r="A366" s="16">
        <v>365</v>
      </c>
      <c r="B366" s="17"/>
      <c r="C366" s="18" t="s">
        <v>1804</v>
      </c>
      <c r="D366" s="17"/>
      <c r="E366" s="2"/>
      <c r="F366" s="69"/>
      <c r="G366" s="2"/>
      <c r="H366" s="2"/>
      <c r="I366" s="2"/>
      <c r="K366" s="73"/>
      <c r="L366" s="59"/>
      <c r="M366" s="5"/>
      <c r="N366" s="60"/>
      <c r="O366" s="5"/>
    </row>
    <row r="367" s="70" customFormat="1" spans="1:15">
      <c r="A367" s="16">
        <v>366</v>
      </c>
      <c r="B367" s="17"/>
      <c r="C367" s="2" t="s">
        <v>1805</v>
      </c>
      <c r="D367" s="17" t="s">
        <v>1806</v>
      </c>
      <c r="E367" s="2" t="s">
        <v>1807</v>
      </c>
      <c r="F367" s="69">
        <v>59</v>
      </c>
      <c r="G367" s="2"/>
      <c r="H367" s="2"/>
      <c r="I367" s="2"/>
      <c r="J367" s="16"/>
      <c r="K367" s="73">
        <v>45693</v>
      </c>
      <c r="L367" s="59"/>
      <c r="M367" s="5"/>
      <c r="N367" s="60" t="s">
        <v>1808</v>
      </c>
      <c r="O367" s="5" t="s">
        <v>1809</v>
      </c>
    </row>
    <row r="368" s="27" customFormat="1" spans="1:15">
      <c r="A368" s="16">
        <v>367</v>
      </c>
      <c r="B368" s="75" t="s">
        <v>1810</v>
      </c>
      <c r="C368" s="27" t="s">
        <v>1811</v>
      </c>
      <c r="D368" s="75" t="s">
        <v>1810</v>
      </c>
      <c r="E368" s="27" t="s">
        <v>1812</v>
      </c>
      <c r="F368" s="69">
        <v>49</v>
      </c>
      <c r="G368" s="27"/>
      <c r="H368" s="27"/>
      <c r="I368" s="27"/>
      <c r="K368" s="73">
        <v>45987</v>
      </c>
      <c r="L368" s="27"/>
      <c r="M368" s="27"/>
      <c r="N368" s="27" t="s">
        <v>1813</v>
      </c>
      <c r="O368" s="27" t="s">
        <v>1814</v>
      </c>
    </row>
    <row r="369" s="3" customFormat="1" spans="1:15">
      <c r="A369" s="16">
        <v>368</v>
      </c>
      <c r="B369" s="3" t="s">
        <v>1815</v>
      </c>
      <c r="C369" s="3" t="s">
        <v>1816</v>
      </c>
      <c r="D369" s="3" t="s">
        <v>1815</v>
      </c>
      <c r="E369" s="3" t="s">
        <v>1817</v>
      </c>
      <c r="F369" s="69">
        <v>45</v>
      </c>
      <c r="G369" s="3"/>
      <c r="H369" s="3"/>
      <c r="I369" s="3"/>
      <c r="J369" s="55"/>
      <c r="K369" s="73">
        <v>45737</v>
      </c>
      <c r="L369" s="3"/>
      <c r="M369" s="3"/>
      <c r="N369" s="3" t="s">
        <v>1818</v>
      </c>
      <c r="O369" s="3" t="s">
        <v>1819</v>
      </c>
    </row>
    <row r="370" s="3" customFormat="1" spans="1:15">
      <c r="A370" s="16">
        <v>369</v>
      </c>
      <c r="C370" s="3" t="s">
        <v>1820</v>
      </c>
      <c r="D370" s="21" t="s">
        <v>1821</v>
      </c>
      <c r="E370" s="3" t="s">
        <v>1822</v>
      </c>
      <c r="F370" s="69">
        <v>39</v>
      </c>
      <c r="G370" s="3" t="s">
        <v>20</v>
      </c>
      <c r="J370" s="55"/>
      <c r="K370" s="73">
        <v>46078</v>
      </c>
      <c r="L370" s="20" t="s">
        <v>144</v>
      </c>
      <c r="N370" s="3" t="s">
        <v>1823</v>
      </c>
      <c r="O370" s="5" t="s">
        <v>1824</v>
      </c>
    </row>
    <row r="371" s="3" customFormat="1" spans="1:15">
      <c r="A371" s="16">
        <v>370</v>
      </c>
      <c r="B371" s="3" t="s">
        <v>1825</v>
      </c>
      <c r="C371" s="3" t="s">
        <v>1826</v>
      </c>
      <c r="D371" s="3" t="s">
        <v>1825</v>
      </c>
      <c r="E371" s="3" t="s">
        <v>1827</v>
      </c>
      <c r="F371" s="69">
        <v>49</v>
      </c>
      <c r="G371" s="3" t="s">
        <v>1828</v>
      </c>
      <c r="J371" s="55"/>
      <c r="K371" s="73">
        <v>45917</v>
      </c>
      <c r="L371" s="3"/>
      <c r="N371" s="3" t="s">
        <v>1829</v>
      </c>
      <c r="O371" s="3" t="s">
        <v>1830</v>
      </c>
    </row>
    <row r="372" s="3" customFormat="1" spans="1:15">
      <c r="A372" s="16">
        <v>371</v>
      </c>
      <c r="B372" s="3" t="s">
        <v>1831</v>
      </c>
      <c r="C372" s="3" t="s">
        <v>1832</v>
      </c>
      <c r="D372" s="21" t="s">
        <v>1831</v>
      </c>
      <c r="E372" s="3" t="s">
        <v>1833</v>
      </c>
      <c r="F372" s="69">
        <v>68</v>
      </c>
      <c r="J372" s="55"/>
      <c r="K372" s="73">
        <v>46062</v>
      </c>
      <c r="N372" s="3" t="s">
        <v>1834</v>
      </c>
      <c r="O372" s="3" t="s">
        <v>1835</v>
      </c>
    </row>
    <row r="373" s="5" customFormat="1" spans="1:15">
      <c r="A373" s="16">
        <v>372</v>
      </c>
      <c r="C373" s="5" t="s">
        <v>1836</v>
      </c>
      <c r="D373" s="66" t="s">
        <v>1837</v>
      </c>
      <c r="E373" s="5" t="s">
        <v>1838</v>
      </c>
      <c r="F373" s="69">
        <v>98</v>
      </c>
      <c r="J373" s="62"/>
      <c r="K373" s="73">
        <v>45880</v>
      </c>
      <c r="L373" s="59"/>
      <c r="M373" s="5"/>
      <c r="N373" s="5" t="s">
        <v>1839</v>
      </c>
      <c r="O373" s="5" t="s">
        <v>1840</v>
      </c>
    </row>
    <row r="374" s="3" customFormat="1" spans="1:15">
      <c r="A374" s="16">
        <v>373</v>
      </c>
      <c r="C374" s="3" t="s">
        <v>1841</v>
      </c>
      <c r="D374" s="21" t="s">
        <v>1842</v>
      </c>
      <c r="E374" s="3" t="s">
        <v>1843</v>
      </c>
      <c r="F374" s="69">
        <v>98</v>
      </c>
      <c r="G374" s="3" t="s">
        <v>20</v>
      </c>
      <c r="J374" s="55"/>
      <c r="K374" s="73">
        <v>45870</v>
      </c>
      <c r="N374" s="3" t="s">
        <v>1844</v>
      </c>
      <c r="O374" s="3" t="s">
        <v>1845</v>
      </c>
    </row>
    <row r="375" s="3" customFormat="1" spans="1:15">
      <c r="A375" s="16">
        <v>374</v>
      </c>
      <c r="B375" s="3" t="s">
        <v>1846</v>
      </c>
      <c r="C375" s="3" t="s">
        <v>1847</v>
      </c>
      <c r="D375" s="3" t="s">
        <v>1846</v>
      </c>
      <c r="E375" s="3" t="s">
        <v>1848</v>
      </c>
      <c r="F375" s="69">
        <v>39</v>
      </c>
      <c r="J375" s="55"/>
      <c r="K375" s="73">
        <v>45999</v>
      </c>
      <c r="N375" s="3" t="s">
        <v>1849</v>
      </c>
      <c r="O375" s="3" t="s">
        <v>1850</v>
      </c>
    </row>
    <row r="376" s="3" customFormat="1" spans="1:15">
      <c r="A376" s="16">
        <v>375</v>
      </c>
      <c r="B376" s="3" t="s">
        <v>1851</v>
      </c>
      <c r="C376" s="3" t="s">
        <v>1852</v>
      </c>
      <c r="D376" s="21" t="s">
        <v>1851</v>
      </c>
      <c r="E376" s="3" t="s">
        <v>1853</v>
      </c>
      <c r="F376" s="69">
        <v>89</v>
      </c>
      <c r="G376" s="61" t="s">
        <v>1854</v>
      </c>
      <c r="J376" s="55"/>
      <c r="K376" s="73">
        <v>45846</v>
      </c>
      <c r="L376" s="61" t="s">
        <v>144</v>
      </c>
      <c r="N376" s="3" t="s">
        <v>1855</v>
      </c>
      <c r="O376" s="3" t="s">
        <v>1856</v>
      </c>
    </row>
    <row r="377" s="5" customFormat="1" spans="1:15">
      <c r="A377" s="16">
        <v>376</v>
      </c>
      <c r="B377" s="17"/>
      <c r="C377" s="2" t="s">
        <v>1857</v>
      </c>
      <c r="D377" s="17" t="s">
        <v>1858</v>
      </c>
      <c r="E377" s="2" t="s">
        <v>1859</v>
      </c>
      <c r="F377" s="69">
        <v>79</v>
      </c>
      <c r="G377" s="2"/>
      <c r="J377" s="62"/>
      <c r="K377" s="73">
        <v>45159</v>
      </c>
      <c r="L377" s="59"/>
      <c r="N377" s="60" t="s">
        <v>1860</v>
      </c>
      <c r="O377" s="5" t="s">
        <v>1861</v>
      </c>
    </row>
    <row r="378" s="3" customFormat="1" spans="1:15">
      <c r="A378" s="16">
        <v>377</v>
      </c>
      <c r="C378" s="3" t="s">
        <v>1862</v>
      </c>
      <c r="D378" s="21" t="s">
        <v>1863</v>
      </c>
      <c r="E378" s="61" t="s">
        <v>1864</v>
      </c>
      <c r="F378" s="69">
        <v>139</v>
      </c>
      <c r="J378" s="55"/>
      <c r="K378" s="73">
        <v>45440</v>
      </c>
      <c r="L378" s="59"/>
      <c r="M378" s="5"/>
      <c r="N378" s="3" t="s">
        <v>1865</v>
      </c>
      <c r="O378" s="5" t="s">
        <v>1866</v>
      </c>
    </row>
    <row r="379" s="5" customFormat="1" spans="1:15">
      <c r="A379" s="16">
        <v>378</v>
      </c>
      <c r="B379" s="17"/>
      <c r="C379" s="5" t="s">
        <v>1867</v>
      </c>
      <c r="D379" s="17" t="s">
        <v>1868</v>
      </c>
      <c r="E379" s="20" t="s">
        <v>1869</v>
      </c>
      <c r="F379" s="69">
        <v>88</v>
      </c>
      <c r="J379" s="62"/>
      <c r="K379" s="73">
        <v>45803</v>
      </c>
      <c r="L379" s="59" t="s">
        <v>85</v>
      </c>
      <c r="N379" s="5" t="s">
        <v>1870</v>
      </c>
      <c r="O379" s="5" t="s">
        <v>1871</v>
      </c>
    </row>
    <row r="380" s="5" customFormat="1" spans="1:15">
      <c r="A380" s="16">
        <v>379</v>
      </c>
      <c r="C380" s="5" t="s">
        <v>1872</v>
      </c>
      <c r="D380" s="66" t="s">
        <v>1873</v>
      </c>
      <c r="E380" s="20" t="s">
        <v>1869</v>
      </c>
      <c r="F380" s="69">
        <v>78</v>
      </c>
      <c r="J380" s="62"/>
      <c r="K380" s="73">
        <v>45878</v>
      </c>
      <c r="L380" s="59" t="s">
        <v>85</v>
      </c>
      <c r="M380" s="5"/>
      <c r="N380" s="5" t="s">
        <v>1874</v>
      </c>
      <c r="O380" s="5" t="s">
        <v>1875</v>
      </c>
    </row>
    <row r="381" s="69" customFormat="1" spans="1:15">
      <c r="A381" s="16">
        <v>380</v>
      </c>
      <c r="B381" s="17"/>
      <c r="C381" s="2" t="s">
        <v>1876</v>
      </c>
      <c r="D381" s="17" t="s">
        <v>1877</v>
      </c>
      <c r="E381" s="2" t="s">
        <v>1878</v>
      </c>
      <c r="F381" s="69">
        <v>99</v>
      </c>
      <c r="G381" s="2"/>
      <c r="H381" s="16"/>
      <c r="I381" s="16"/>
      <c r="J381" s="16"/>
      <c r="K381" s="73">
        <v>45755</v>
      </c>
      <c r="L381" s="59"/>
      <c r="M381" s="5"/>
      <c r="N381" s="60" t="s">
        <v>1879</v>
      </c>
      <c r="O381" s="5" t="s">
        <v>1880</v>
      </c>
    </row>
    <row r="382" s="16" customFormat="1" spans="1:15">
      <c r="A382" s="16">
        <v>381</v>
      </c>
      <c r="B382" s="17"/>
      <c r="C382" s="2" t="s">
        <v>1881</v>
      </c>
      <c r="D382" s="17" t="s">
        <v>1882</v>
      </c>
      <c r="E382" s="2" t="s">
        <v>1883</v>
      </c>
      <c r="F382" s="69">
        <v>78</v>
      </c>
      <c r="G382" s="2"/>
      <c r="H382" s="2"/>
      <c r="I382" s="2"/>
      <c r="K382" s="73">
        <v>46057</v>
      </c>
      <c r="L382" s="59"/>
      <c r="M382" s="5"/>
      <c r="N382" s="60" t="s">
        <v>1884</v>
      </c>
      <c r="O382" s="5" t="s">
        <v>1885</v>
      </c>
    </row>
    <row r="383" s="3" customFormat="1" spans="1:15">
      <c r="A383" s="16">
        <v>382</v>
      </c>
      <c r="C383" s="3" t="s">
        <v>1886</v>
      </c>
      <c r="D383" s="21" t="s">
        <v>1887</v>
      </c>
      <c r="E383" s="20" t="s">
        <v>1888</v>
      </c>
      <c r="F383" s="69">
        <v>119</v>
      </c>
      <c r="J383" s="55"/>
      <c r="K383" s="73">
        <v>45859</v>
      </c>
      <c r="N383" s="3" t="s">
        <v>1889</v>
      </c>
      <c r="O383" s="5" t="s">
        <v>1890</v>
      </c>
    </row>
    <row r="384" s="5" customFormat="1" spans="1:15">
      <c r="A384" s="16">
        <v>383</v>
      </c>
      <c r="B384" s="17"/>
      <c r="C384" s="20" t="s">
        <v>1891</v>
      </c>
      <c r="D384" s="17" t="s">
        <v>1892</v>
      </c>
      <c r="E384" s="5" t="s">
        <v>1893</v>
      </c>
      <c r="F384" s="69">
        <v>139</v>
      </c>
      <c r="J384" s="62"/>
      <c r="K384" s="73">
        <v>43914</v>
      </c>
      <c r="L384" s="59"/>
      <c r="N384" s="5" t="s">
        <v>1894</v>
      </c>
      <c r="O384" s="5" t="s">
        <v>1895</v>
      </c>
    </row>
    <row r="385" s="16" customFormat="1" spans="1:15">
      <c r="A385" s="16">
        <v>384</v>
      </c>
      <c r="B385" s="17"/>
      <c r="C385" s="2" t="s">
        <v>1896</v>
      </c>
      <c r="D385" s="17" t="s">
        <v>1897</v>
      </c>
      <c r="E385" s="2" t="s">
        <v>1883</v>
      </c>
      <c r="F385" s="69">
        <v>78</v>
      </c>
      <c r="G385" s="2"/>
      <c r="H385" s="2"/>
      <c r="I385" s="2"/>
      <c r="K385" s="73">
        <v>45615</v>
      </c>
      <c r="L385" s="59" t="s">
        <v>85</v>
      </c>
      <c r="M385" s="5"/>
      <c r="N385" s="60" t="s">
        <v>1898</v>
      </c>
      <c r="O385" s="5" t="s">
        <v>1899</v>
      </c>
    </row>
    <row r="386" s="16" customFormat="1" spans="1:15">
      <c r="A386" s="16">
        <v>385</v>
      </c>
      <c r="B386" s="17"/>
      <c r="C386" s="2" t="s">
        <v>1900</v>
      </c>
      <c r="D386" s="17" t="s">
        <v>1901</v>
      </c>
      <c r="E386" s="2" t="s">
        <v>1902</v>
      </c>
      <c r="F386" s="69">
        <v>78</v>
      </c>
      <c r="G386" s="2"/>
      <c r="H386" s="2"/>
      <c r="I386" s="2"/>
      <c r="K386" s="73">
        <v>45664</v>
      </c>
      <c r="L386" s="59" t="s">
        <v>85</v>
      </c>
      <c r="M386" s="5"/>
      <c r="N386" s="60" t="s">
        <v>1903</v>
      </c>
      <c r="O386" s="5" t="s">
        <v>1904</v>
      </c>
    </row>
    <row r="387" s="3" customFormat="1" spans="1:15">
      <c r="A387" s="16">
        <v>386</v>
      </c>
      <c r="C387" s="3" t="s">
        <v>1905</v>
      </c>
      <c r="D387" s="21" t="s">
        <v>1906</v>
      </c>
      <c r="E387" s="3" t="s">
        <v>1907</v>
      </c>
      <c r="F387" s="69">
        <v>48</v>
      </c>
      <c r="G387" s="3" t="s">
        <v>183</v>
      </c>
      <c r="J387" s="55"/>
      <c r="K387" s="73">
        <v>45650</v>
      </c>
      <c r="L387" s="59"/>
      <c r="M387" s="5"/>
      <c r="N387" s="3" t="s">
        <v>1908</v>
      </c>
      <c r="O387" s="5" t="s">
        <v>1909</v>
      </c>
    </row>
    <row r="388" s="3" customFormat="1" spans="1:15">
      <c r="A388" s="16">
        <v>387</v>
      </c>
      <c r="B388" s="3"/>
      <c r="C388" s="3" t="s">
        <v>1910</v>
      </c>
      <c r="D388" s="21" t="s">
        <v>1911</v>
      </c>
      <c r="E388" s="61" t="s">
        <v>1912</v>
      </c>
      <c r="F388" s="69">
        <v>99</v>
      </c>
      <c r="J388" s="55"/>
      <c r="K388" s="73">
        <v>45411</v>
      </c>
      <c r="N388" s="3" t="s">
        <v>1913</v>
      </c>
      <c r="O388" s="3" t="s">
        <v>1914</v>
      </c>
    </row>
    <row r="389" s="5" customFormat="1" spans="1:15">
      <c r="A389" s="16">
        <v>388</v>
      </c>
      <c r="B389" s="17"/>
      <c r="C389" s="5" t="s">
        <v>1915</v>
      </c>
      <c r="D389" s="17" t="s">
        <v>1916</v>
      </c>
      <c r="E389" s="20" t="s">
        <v>1917</v>
      </c>
      <c r="F389" s="69">
        <v>99</v>
      </c>
      <c r="J389" s="62"/>
      <c r="K389" s="73">
        <v>45593</v>
      </c>
      <c r="L389" s="59"/>
      <c r="N389" s="5" t="s">
        <v>1918</v>
      </c>
      <c r="O389" s="5" t="s">
        <v>1919</v>
      </c>
    </row>
    <row r="390" s="69" customFormat="1" spans="1:15">
      <c r="A390" s="16">
        <v>389</v>
      </c>
      <c r="B390" s="17"/>
      <c r="C390" s="2" t="s">
        <v>1920</v>
      </c>
      <c r="D390" s="17" t="s">
        <v>1921</v>
      </c>
      <c r="E390" s="2" t="s">
        <v>1922</v>
      </c>
      <c r="F390" s="69">
        <v>78</v>
      </c>
      <c r="G390" s="2"/>
      <c r="H390" s="2"/>
      <c r="I390" s="2"/>
      <c r="J390" s="16"/>
      <c r="K390" s="73">
        <v>45877</v>
      </c>
      <c r="L390" s="59" t="s">
        <v>85</v>
      </c>
      <c r="M390" s="5"/>
      <c r="N390" s="60" t="s">
        <v>1923</v>
      </c>
      <c r="O390" s="5" t="s">
        <v>1924</v>
      </c>
    </row>
    <row r="391" s="69" customFormat="1" spans="1:15">
      <c r="A391" s="16">
        <v>390</v>
      </c>
      <c r="B391" s="17"/>
      <c r="C391" s="2" t="s">
        <v>1925</v>
      </c>
      <c r="D391" s="17" t="s">
        <v>1926</v>
      </c>
      <c r="E391" s="2" t="s">
        <v>1927</v>
      </c>
      <c r="F391" s="69">
        <v>128</v>
      </c>
      <c r="G391" s="2" t="s">
        <v>20</v>
      </c>
      <c r="H391" s="2"/>
      <c r="I391" s="2"/>
      <c r="J391" s="16"/>
      <c r="K391" s="73">
        <v>45901</v>
      </c>
      <c r="L391" s="59" t="s">
        <v>475</v>
      </c>
      <c r="M391" s="5"/>
      <c r="N391" s="60" t="s">
        <v>1928</v>
      </c>
      <c r="O391" s="5" t="s">
        <v>1929</v>
      </c>
    </row>
    <row r="392" s="3" customFormat="1" spans="1:15">
      <c r="A392" s="16">
        <v>391</v>
      </c>
      <c r="B392" s="21" t="s">
        <v>1930</v>
      </c>
      <c r="C392" s="3" t="s">
        <v>1931</v>
      </c>
      <c r="D392" s="21" t="s">
        <v>1930</v>
      </c>
      <c r="E392" s="3" t="s">
        <v>1932</v>
      </c>
      <c r="F392" s="69">
        <v>49.8</v>
      </c>
      <c r="G392" s="3" t="s">
        <v>1479</v>
      </c>
      <c r="H392" s="3"/>
      <c r="I392" s="3"/>
      <c r="J392" s="55"/>
      <c r="K392" s="73">
        <v>46034</v>
      </c>
      <c r="L392" s="3"/>
      <c r="M392" s="3"/>
      <c r="N392" s="3" t="s">
        <v>1933</v>
      </c>
      <c r="O392" s="3" t="s">
        <v>1934</v>
      </c>
    </row>
    <row r="393" s="69" customFormat="1" spans="1:15">
      <c r="A393" s="16">
        <v>392</v>
      </c>
      <c r="B393" s="17"/>
      <c r="C393" s="2" t="s">
        <v>1935</v>
      </c>
      <c r="D393" s="17" t="s">
        <v>1936</v>
      </c>
      <c r="E393" s="2" t="s">
        <v>1937</v>
      </c>
      <c r="F393" s="69">
        <v>85</v>
      </c>
      <c r="G393" s="2"/>
      <c r="H393" s="2"/>
      <c r="I393" s="2"/>
      <c r="J393" s="16"/>
      <c r="K393" s="73">
        <v>45846</v>
      </c>
      <c r="L393" s="59"/>
      <c r="M393" s="5"/>
      <c r="N393" s="60" t="s">
        <v>1938</v>
      </c>
      <c r="O393" s="5" t="s">
        <v>1939</v>
      </c>
    </row>
    <row r="394" s="3" customFormat="1" spans="1:15">
      <c r="A394" s="16">
        <v>393</v>
      </c>
      <c r="B394" s="3" t="s">
        <v>1940</v>
      </c>
      <c r="C394" s="3" t="s">
        <v>1941</v>
      </c>
      <c r="D394" s="3" t="s">
        <v>1940</v>
      </c>
      <c r="E394" s="3" t="s">
        <v>1942</v>
      </c>
      <c r="F394" s="69">
        <v>58</v>
      </c>
      <c r="G394" s="3" t="s">
        <v>1943</v>
      </c>
      <c r="J394" s="55"/>
      <c r="K394" s="73">
        <v>45874</v>
      </c>
      <c r="N394" s="3" t="s">
        <v>1944</v>
      </c>
      <c r="O394" s="3" t="s">
        <v>1945</v>
      </c>
    </row>
    <row r="395" s="69" customFormat="1" spans="1:15">
      <c r="A395" s="16">
        <v>394</v>
      </c>
      <c r="B395" s="17"/>
      <c r="C395" s="2" t="s">
        <v>1946</v>
      </c>
      <c r="D395" s="17" t="s">
        <v>1947</v>
      </c>
      <c r="E395" s="2" t="s">
        <v>1948</v>
      </c>
      <c r="F395" s="69">
        <v>59.8</v>
      </c>
      <c r="G395" s="2"/>
      <c r="H395" s="16"/>
      <c r="I395" s="16"/>
      <c r="J395" s="16"/>
      <c r="K395" s="73">
        <v>45894</v>
      </c>
      <c r="L395" s="59" t="s">
        <v>85</v>
      </c>
      <c r="M395" s="5"/>
      <c r="N395" s="60" t="s">
        <v>1949</v>
      </c>
      <c r="O395" s="5" t="s">
        <v>1950</v>
      </c>
    </row>
    <row r="396" s="5" customFormat="1" spans="1:15">
      <c r="A396" s="16">
        <v>395</v>
      </c>
      <c r="B396" s="17"/>
      <c r="C396" s="2" t="s">
        <v>1951</v>
      </c>
      <c r="D396" s="17" t="s">
        <v>1952</v>
      </c>
      <c r="E396" s="2" t="s">
        <v>1859</v>
      </c>
      <c r="F396" s="69">
        <v>69</v>
      </c>
      <c r="G396" s="2"/>
      <c r="J396" s="62"/>
      <c r="K396" s="73">
        <v>45166</v>
      </c>
      <c r="L396" s="59"/>
      <c r="N396" s="60" t="s">
        <v>1953</v>
      </c>
      <c r="O396" s="5" t="s">
        <v>1954</v>
      </c>
    </row>
    <row r="397" s="69" customFormat="1" spans="1:15">
      <c r="A397" s="16">
        <v>396</v>
      </c>
      <c r="B397" s="17"/>
      <c r="C397" s="2" t="s">
        <v>1955</v>
      </c>
      <c r="D397" s="17" t="s">
        <v>1956</v>
      </c>
      <c r="E397" s="2" t="s">
        <v>1957</v>
      </c>
      <c r="F397" s="69">
        <v>99</v>
      </c>
      <c r="G397" s="2"/>
      <c r="H397" s="2"/>
      <c r="I397" s="2"/>
      <c r="J397" s="16"/>
      <c r="K397" s="73">
        <v>45736</v>
      </c>
      <c r="L397" s="59"/>
      <c r="M397" s="5"/>
      <c r="N397" s="60" t="s">
        <v>1958</v>
      </c>
      <c r="O397" s="5" t="s">
        <v>1959</v>
      </c>
    </row>
    <row r="398" s="69" customFormat="1" spans="1:15">
      <c r="A398" s="16">
        <v>397</v>
      </c>
      <c r="B398" s="17"/>
      <c r="C398" s="2" t="s">
        <v>1960</v>
      </c>
      <c r="D398" s="17" t="s">
        <v>1961</v>
      </c>
      <c r="E398" s="2" t="s">
        <v>1962</v>
      </c>
      <c r="F398" s="69">
        <v>46</v>
      </c>
      <c r="G398" s="2"/>
      <c r="H398" s="2"/>
      <c r="I398" s="2"/>
      <c r="J398" s="16"/>
      <c r="K398" s="73">
        <v>46032</v>
      </c>
      <c r="L398" s="59"/>
      <c r="M398" s="5"/>
      <c r="N398" s="60" t="s">
        <v>1963</v>
      </c>
      <c r="O398" s="5" t="s">
        <v>1964</v>
      </c>
    </row>
    <row r="399" s="3" customFormat="1" spans="1:15">
      <c r="A399" s="16">
        <v>398</v>
      </c>
      <c r="B399" s="21"/>
      <c r="C399" s="3" t="s">
        <v>1965</v>
      </c>
      <c r="D399" s="21" t="s">
        <v>1966</v>
      </c>
      <c r="E399" s="3" t="s">
        <v>1967</v>
      </c>
      <c r="F399" s="69">
        <v>79</v>
      </c>
      <c r="G399" s="3" t="s">
        <v>1968</v>
      </c>
      <c r="J399" s="55"/>
      <c r="K399" s="73">
        <v>45488</v>
      </c>
      <c r="N399" s="3" t="s">
        <v>1969</v>
      </c>
      <c r="O399" s="5" t="s">
        <v>1970</v>
      </c>
    </row>
    <row r="400" s="3" customFormat="1" spans="1:15">
      <c r="A400" s="16">
        <v>399</v>
      </c>
      <c r="B400" s="3"/>
      <c r="C400" s="3" t="s">
        <v>1971</v>
      </c>
      <c r="D400" s="21" t="s">
        <v>1972</v>
      </c>
      <c r="E400" s="3" t="s">
        <v>1973</v>
      </c>
      <c r="F400" s="69">
        <v>49.8</v>
      </c>
      <c r="G400" s="3" t="s">
        <v>1974</v>
      </c>
      <c r="J400" s="55"/>
      <c r="K400" s="73">
        <v>45535</v>
      </c>
      <c r="L400" s="3"/>
      <c r="N400" s="3" t="s">
        <v>1975</v>
      </c>
      <c r="O400" s="3" t="s">
        <v>1976</v>
      </c>
    </row>
    <row r="401" s="3" customFormat="1" spans="1:15">
      <c r="A401" s="16">
        <v>400</v>
      </c>
      <c r="C401" s="3" t="s">
        <v>1977</v>
      </c>
      <c r="D401" s="21" t="s">
        <v>1978</v>
      </c>
      <c r="E401" s="3" t="s">
        <v>1979</v>
      </c>
      <c r="F401" s="69">
        <v>49.8</v>
      </c>
      <c r="G401" s="3" t="s">
        <v>20</v>
      </c>
      <c r="J401" s="55"/>
      <c r="K401" s="73">
        <v>45671</v>
      </c>
      <c r="M401" s="5"/>
      <c r="N401" s="3" t="s">
        <v>1980</v>
      </c>
      <c r="O401" s="5" t="s">
        <v>1981</v>
      </c>
    </row>
    <row r="402" s="3" customFormat="1" spans="1:15">
      <c r="A402" s="16">
        <v>401</v>
      </c>
      <c r="B402" s="21"/>
      <c r="C402" s="3" t="s">
        <v>1982</v>
      </c>
      <c r="D402" s="21" t="s">
        <v>1983</v>
      </c>
      <c r="E402" s="3" t="s">
        <v>1984</v>
      </c>
      <c r="F402" s="69">
        <v>49.8</v>
      </c>
      <c r="G402" s="5" t="s">
        <v>1985</v>
      </c>
      <c r="J402" s="55"/>
      <c r="K402" s="73">
        <v>45516</v>
      </c>
      <c r="L402" s="3" t="s">
        <v>1986</v>
      </c>
      <c r="N402" s="3" t="s">
        <v>1987</v>
      </c>
      <c r="O402" s="3" t="s">
        <v>1988</v>
      </c>
    </row>
    <row r="403" s="3" customFormat="1" spans="1:15">
      <c r="A403" s="16">
        <v>402</v>
      </c>
      <c r="B403" s="3" t="s">
        <v>1989</v>
      </c>
      <c r="C403" s="3" t="s">
        <v>1990</v>
      </c>
      <c r="D403" s="21" t="s">
        <v>1989</v>
      </c>
      <c r="E403" s="3" t="s">
        <v>1991</v>
      </c>
      <c r="F403" s="69">
        <v>59.8</v>
      </c>
      <c r="G403" s="3" t="s">
        <v>1123</v>
      </c>
      <c r="I403" s="20" t="s">
        <v>291</v>
      </c>
      <c r="J403" s="78"/>
      <c r="K403" s="73">
        <v>46056</v>
      </c>
      <c r="L403" s="3" t="s">
        <v>645</v>
      </c>
      <c r="M403" s="3"/>
      <c r="N403" s="3" t="s">
        <v>1992</v>
      </c>
      <c r="O403" s="3" t="s">
        <v>1993</v>
      </c>
    </row>
    <row r="404" s="3" customFormat="1" spans="1:15">
      <c r="A404" s="16">
        <v>403</v>
      </c>
      <c r="B404" s="21"/>
      <c r="C404" s="3" t="s">
        <v>1994</v>
      </c>
      <c r="D404" s="21" t="s">
        <v>1995</v>
      </c>
      <c r="E404" s="3" t="s">
        <v>1996</v>
      </c>
      <c r="F404" s="69">
        <v>69.8</v>
      </c>
      <c r="G404" s="3" t="s">
        <v>1997</v>
      </c>
      <c r="J404" s="55"/>
      <c r="K404" s="73">
        <v>45869</v>
      </c>
      <c r="N404" s="3" t="s">
        <v>1998</v>
      </c>
      <c r="O404" s="3" t="s">
        <v>1999</v>
      </c>
    </row>
    <row r="405" s="3" customFormat="1" spans="1:15">
      <c r="A405" s="16">
        <v>404</v>
      </c>
      <c r="B405" s="3" t="s">
        <v>2000</v>
      </c>
      <c r="C405" s="3" t="s">
        <v>2001</v>
      </c>
      <c r="D405" s="3" t="s">
        <v>2000</v>
      </c>
      <c r="E405" s="3" t="s">
        <v>2002</v>
      </c>
      <c r="F405" s="69">
        <v>69</v>
      </c>
      <c r="G405" s="3"/>
      <c r="H405" s="3"/>
      <c r="I405" s="3"/>
      <c r="J405" s="55"/>
      <c r="K405" s="73">
        <v>46049</v>
      </c>
      <c r="L405" s="3"/>
      <c r="M405" s="3"/>
      <c r="N405" s="3" t="s">
        <v>2003</v>
      </c>
      <c r="O405" s="3" t="s">
        <v>2004</v>
      </c>
    </row>
    <row r="406" s="3" customFormat="1" spans="1:15">
      <c r="A406" s="16">
        <v>405</v>
      </c>
      <c r="B406" s="3" t="s">
        <v>2005</v>
      </c>
      <c r="C406" s="3" t="s">
        <v>2006</v>
      </c>
      <c r="D406" s="3" t="s">
        <v>2005</v>
      </c>
      <c r="E406" s="3" t="s">
        <v>2007</v>
      </c>
      <c r="F406" s="69">
        <v>49.8</v>
      </c>
      <c r="G406" s="3"/>
      <c r="H406" s="3"/>
      <c r="I406" s="3"/>
      <c r="J406" s="55"/>
      <c r="K406" s="73">
        <v>46034</v>
      </c>
      <c r="L406" s="3"/>
      <c r="M406" s="3"/>
      <c r="N406" s="3" t="s">
        <v>2008</v>
      </c>
      <c r="O406" s="3" t="s">
        <v>2009</v>
      </c>
    </row>
    <row r="407" s="16" customFormat="1" ht="14.25" spans="1:15">
      <c r="A407" s="16">
        <v>406</v>
      </c>
      <c r="B407" s="17"/>
      <c r="C407" s="18" t="s">
        <v>2010</v>
      </c>
      <c r="D407" s="17"/>
      <c r="E407" s="2"/>
      <c r="F407" s="69"/>
      <c r="G407" s="2"/>
      <c r="H407" s="2"/>
      <c r="I407" s="2"/>
      <c r="K407" s="73"/>
      <c r="L407" s="59"/>
      <c r="M407" s="5"/>
      <c r="N407" s="60"/>
      <c r="O407" s="5"/>
    </row>
    <row r="408" s="16" customFormat="1" spans="1:15">
      <c r="A408" s="16">
        <v>407</v>
      </c>
      <c r="B408" s="17"/>
      <c r="C408" s="2" t="s">
        <v>2011</v>
      </c>
      <c r="D408" s="17" t="s">
        <v>2012</v>
      </c>
      <c r="E408" s="2" t="s">
        <v>2013</v>
      </c>
      <c r="F408" s="69">
        <v>108</v>
      </c>
      <c r="G408" s="2"/>
      <c r="H408" s="2"/>
      <c r="I408" s="2"/>
      <c r="K408" s="73">
        <v>45884</v>
      </c>
      <c r="L408" s="59" t="s">
        <v>85</v>
      </c>
      <c r="M408" s="5"/>
      <c r="N408" s="60" t="s">
        <v>2014</v>
      </c>
      <c r="O408" s="5" t="s">
        <v>2015</v>
      </c>
    </row>
    <row r="409" s="16" customFormat="1" spans="1:15">
      <c r="A409" s="16">
        <v>408</v>
      </c>
      <c r="B409" s="17"/>
      <c r="C409" s="2" t="s">
        <v>2016</v>
      </c>
      <c r="D409" s="17" t="s">
        <v>2017</v>
      </c>
      <c r="E409" s="2" t="s">
        <v>2018</v>
      </c>
      <c r="F409" s="69">
        <v>188</v>
      </c>
      <c r="G409" s="3" t="s">
        <v>20</v>
      </c>
      <c r="H409" s="60"/>
      <c r="I409" s="60"/>
      <c r="J409" s="77"/>
      <c r="K409" s="73">
        <v>45650</v>
      </c>
      <c r="L409" s="59" t="s">
        <v>85</v>
      </c>
      <c r="M409" s="5"/>
      <c r="N409" s="60" t="s">
        <v>2019</v>
      </c>
      <c r="O409" s="5" t="s">
        <v>2020</v>
      </c>
    </row>
    <row r="410" s="16" customFormat="1" spans="1:15">
      <c r="A410" s="16">
        <v>409</v>
      </c>
      <c r="B410" s="17"/>
      <c r="C410" s="2" t="s">
        <v>2021</v>
      </c>
      <c r="D410" s="17" t="s">
        <v>2022</v>
      </c>
      <c r="E410" s="2" t="s">
        <v>2023</v>
      </c>
      <c r="F410" s="69">
        <v>128</v>
      </c>
      <c r="G410" s="2"/>
      <c r="H410" s="2"/>
      <c r="I410" s="2"/>
      <c r="K410" s="73">
        <v>45624</v>
      </c>
      <c r="L410" s="59" t="s">
        <v>85</v>
      </c>
      <c r="M410" s="5"/>
      <c r="N410" s="60" t="s">
        <v>2024</v>
      </c>
      <c r="O410" s="5" t="s">
        <v>2025</v>
      </c>
    </row>
    <row r="411" s="16" customFormat="1" spans="1:15">
      <c r="A411" s="16">
        <v>410</v>
      </c>
      <c r="B411" s="17"/>
      <c r="C411" s="2" t="s">
        <v>2026</v>
      </c>
      <c r="D411" s="17" t="s">
        <v>2027</v>
      </c>
      <c r="E411" s="2" t="s">
        <v>2028</v>
      </c>
      <c r="F411" s="69">
        <v>98</v>
      </c>
      <c r="G411" s="2"/>
      <c r="H411" s="2"/>
      <c r="I411" s="2"/>
      <c r="K411" s="73">
        <v>45625</v>
      </c>
      <c r="L411" s="59" t="s">
        <v>85</v>
      </c>
      <c r="M411" s="5"/>
      <c r="N411" s="60" t="s">
        <v>2029</v>
      </c>
      <c r="O411" s="5" t="s">
        <v>2030</v>
      </c>
    </row>
    <row r="412" s="16" customFormat="1" spans="1:15">
      <c r="A412" s="16">
        <v>411</v>
      </c>
      <c r="B412" s="17"/>
      <c r="C412" s="2" t="s">
        <v>2031</v>
      </c>
      <c r="D412" s="17" t="s">
        <v>2032</v>
      </c>
      <c r="E412" s="2" t="s">
        <v>2033</v>
      </c>
      <c r="F412" s="69">
        <v>98</v>
      </c>
      <c r="G412" s="2"/>
      <c r="H412" s="2"/>
      <c r="I412" s="2"/>
      <c r="K412" s="73">
        <v>45593</v>
      </c>
      <c r="L412" s="59" t="s">
        <v>85</v>
      </c>
      <c r="M412" s="5"/>
      <c r="N412" s="60" t="s">
        <v>2034</v>
      </c>
      <c r="O412" s="5" t="s">
        <v>2035</v>
      </c>
    </row>
    <row r="413" s="16" customFormat="1" spans="1:15">
      <c r="A413" s="16">
        <v>412</v>
      </c>
      <c r="B413" s="17"/>
      <c r="C413" s="2" t="s">
        <v>2036</v>
      </c>
      <c r="D413" s="17" t="s">
        <v>2037</v>
      </c>
      <c r="E413" s="2" t="s">
        <v>2038</v>
      </c>
      <c r="F413" s="69">
        <v>58.8</v>
      </c>
      <c r="G413" s="2"/>
      <c r="H413" s="2"/>
      <c r="I413" s="2"/>
      <c r="K413" s="73">
        <v>43634</v>
      </c>
      <c r="L413" s="59"/>
      <c r="M413" s="5"/>
      <c r="N413" s="60" t="s">
        <v>2039</v>
      </c>
      <c r="O413" s="5" t="s">
        <v>2040</v>
      </c>
    </row>
    <row r="414" s="3" customFormat="1" spans="1:15">
      <c r="A414" s="16">
        <v>413</v>
      </c>
      <c r="B414" s="3" t="s">
        <v>2041</v>
      </c>
      <c r="C414" s="3" t="s">
        <v>2042</v>
      </c>
      <c r="D414" s="3" t="s">
        <v>2041</v>
      </c>
      <c r="E414" s="3" t="s">
        <v>2043</v>
      </c>
      <c r="F414" s="69">
        <v>79</v>
      </c>
      <c r="G414" s="3"/>
      <c r="H414" s="3"/>
      <c r="I414" s="3"/>
      <c r="J414" s="55"/>
      <c r="K414" s="73">
        <v>45972</v>
      </c>
      <c r="L414" s="3"/>
      <c r="M414" s="3"/>
      <c r="N414" s="3" t="s">
        <v>2044</v>
      </c>
      <c r="O414" s="3" t="s">
        <v>2045</v>
      </c>
    </row>
    <row r="415" s="3" customFormat="1" spans="1:15">
      <c r="A415" s="16">
        <v>414</v>
      </c>
      <c r="C415" s="3" t="s">
        <v>2046</v>
      </c>
      <c r="D415" s="21" t="s">
        <v>2047</v>
      </c>
      <c r="E415" s="61" t="s">
        <v>2048</v>
      </c>
      <c r="F415" s="69">
        <v>198</v>
      </c>
      <c r="J415" s="55"/>
      <c r="K415" s="73">
        <v>44062</v>
      </c>
      <c r="L415" s="59"/>
      <c r="M415" s="5"/>
      <c r="N415" s="3" t="s">
        <v>2049</v>
      </c>
      <c r="O415" s="5" t="s">
        <v>2050</v>
      </c>
    </row>
    <row r="416" s="69" customFormat="1" spans="1:15">
      <c r="A416" s="16">
        <v>415</v>
      </c>
      <c r="B416" s="17"/>
      <c r="C416" s="2" t="s">
        <v>2051</v>
      </c>
      <c r="D416" s="17" t="s">
        <v>2052</v>
      </c>
      <c r="E416" s="2" t="s">
        <v>2053</v>
      </c>
      <c r="F416" s="69">
        <v>89</v>
      </c>
      <c r="G416" s="2"/>
      <c r="H416" s="2"/>
      <c r="I416" s="2"/>
      <c r="J416" s="16"/>
      <c r="K416" s="73">
        <v>45593</v>
      </c>
      <c r="L416" s="59" t="s">
        <v>85</v>
      </c>
      <c r="M416" s="5"/>
      <c r="N416" s="60" t="s">
        <v>2054</v>
      </c>
      <c r="O416" s="5" t="s">
        <v>2055</v>
      </c>
    </row>
    <row r="417" s="55" customFormat="1" spans="1:15">
      <c r="A417" s="16">
        <v>416</v>
      </c>
      <c r="C417" s="55" t="s">
        <v>2056</v>
      </c>
      <c r="D417" s="63" t="s">
        <v>2057</v>
      </c>
      <c r="E417" s="64" t="s">
        <v>2058</v>
      </c>
      <c r="F417" s="69">
        <v>239</v>
      </c>
      <c r="G417" s="64"/>
      <c r="K417" s="73">
        <v>44456</v>
      </c>
      <c r="L417" s="55" t="s">
        <v>183</v>
      </c>
      <c r="M417" s="65"/>
      <c r="N417" s="64" t="s">
        <v>2059</v>
      </c>
      <c r="O417" s="5" t="s">
        <v>2060</v>
      </c>
    </row>
    <row r="418" s="4" customFormat="1" spans="1:15">
      <c r="A418" s="16">
        <v>417</v>
      </c>
      <c r="B418" s="4" t="s">
        <v>2061</v>
      </c>
      <c r="C418" s="4" t="s">
        <v>2062</v>
      </c>
      <c r="D418" s="4" t="s">
        <v>2061</v>
      </c>
      <c r="E418" s="24" t="s">
        <v>2063</v>
      </c>
      <c r="F418" s="69">
        <v>188</v>
      </c>
      <c r="G418" s="4"/>
      <c r="K418" s="73">
        <v>46062</v>
      </c>
      <c r="N418" s="4" t="s">
        <v>2064</v>
      </c>
      <c r="O418" s="4" t="s">
        <v>2065</v>
      </c>
    </row>
    <row r="419" s="3" customFormat="1" spans="1:15">
      <c r="A419" s="16">
        <v>418</v>
      </c>
      <c r="C419" s="20" t="s">
        <v>2066</v>
      </c>
      <c r="D419" s="21" t="s">
        <v>2067</v>
      </c>
      <c r="E419" s="20" t="s">
        <v>2068</v>
      </c>
      <c r="F419" s="69">
        <v>138</v>
      </c>
      <c r="G419" s="3" t="s">
        <v>183</v>
      </c>
      <c r="J419" s="55"/>
      <c r="K419" s="73">
        <v>45852</v>
      </c>
      <c r="L419" s="59"/>
      <c r="M419" s="5"/>
      <c r="N419" s="3" t="s">
        <v>2069</v>
      </c>
      <c r="O419" s="5" t="s">
        <v>2070</v>
      </c>
    </row>
    <row r="420" s="3" customFormat="1" spans="1:15">
      <c r="A420" s="16">
        <v>419</v>
      </c>
      <c r="B420" s="21" t="s">
        <v>2071</v>
      </c>
      <c r="C420" s="20" t="s">
        <v>2072</v>
      </c>
      <c r="D420" s="21" t="s">
        <v>2071</v>
      </c>
      <c r="E420" s="20" t="s">
        <v>2073</v>
      </c>
      <c r="F420" s="69">
        <v>148</v>
      </c>
      <c r="J420" s="55"/>
      <c r="K420" s="73">
        <v>46016</v>
      </c>
      <c r="L420" s="3"/>
      <c r="N420" s="3" t="s">
        <v>2074</v>
      </c>
      <c r="O420" s="3" t="s">
        <v>2075</v>
      </c>
    </row>
    <row r="421" s="3" customFormat="1" spans="1:15">
      <c r="A421" s="16">
        <v>420</v>
      </c>
      <c r="B421" s="21" t="s">
        <v>2076</v>
      </c>
      <c r="C421" s="3" t="s">
        <v>2077</v>
      </c>
      <c r="D421" s="3" t="s">
        <v>2076</v>
      </c>
      <c r="E421" s="3" t="s">
        <v>2078</v>
      </c>
      <c r="F421" s="69">
        <v>109</v>
      </c>
      <c r="G421" s="3" t="s">
        <v>2079</v>
      </c>
      <c r="J421" s="55"/>
      <c r="K421" s="73">
        <v>45866</v>
      </c>
      <c r="N421" s="3" t="s">
        <v>2080</v>
      </c>
      <c r="O421" s="61" t="s">
        <v>2081</v>
      </c>
    </row>
    <row r="422" s="3" customFormat="1" spans="1:15">
      <c r="A422" s="16">
        <v>421</v>
      </c>
      <c r="B422" s="3" t="s">
        <v>2082</v>
      </c>
      <c r="C422" s="3" t="s">
        <v>2083</v>
      </c>
      <c r="D422" s="3" t="s">
        <v>2082</v>
      </c>
      <c r="E422" s="3" t="s">
        <v>2084</v>
      </c>
      <c r="F422" s="69">
        <v>168</v>
      </c>
      <c r="G422" s="3"/>
      <c r="H422" s="3"/>
      <c r="I422" s="3"/>
      <c r="J422" s="55"/>
      <c r="K422" s="73">
        <v>46020</v>
      </c>
      <c r="L422" s="3"/>
      <c r="M422" s="3"/>
      <c r="N422" s="3" t="s">
        <v>2085</v>
      </c>
      <c r="O422" s="3" t="s">
        <v>2086</v>
      </c>
    </row>
    <row r="423" s="16" customFormat="1" spans="1:15">
      <c r="A423" s="16">
        <v>422</v>
      </c>
      <c r="B423" s="17"/>
      <c r="C423" s="2" t="s">
        <v>2087</v>
      </c>
      <c r="D423" s="17" t="s">
        <v>2088</v>
      </c>
      <c r="E423" s="2" t="s">
        <v>2089</v>
      </c>
      <c r="F423" s="69">
        <v>65</v>
      </c>
      <c r="G423" s="2"/>
      <c r="H423" s="2"/>
      <c r="I423" s="2"/>
      <c r="K423" s="73">
        <v>45461</v>
      </c>
      <c r="L423" s="59"/>
      <c r="M423" s="5"/>
      <c r="N423" s="60" t="s">
        <v>2090</v>
      </c>
      <c r="O423" s="5" t="s">
        <v>2091</v>
      </c>
    </row>
    <row r="424" s="16" customFormat="1" spans="1:15">
      <c r="A424" s="16">
        <v>423</v>
      </c>
      <c r="B424" s="17"/>
      <c r="C424" s="2" t="s">
        <v>2092</v>
      </c>
      <c r="D424" s="17" t="s">
        <v>2093</v>
      </c>
      <c r="E424" s="2" t="s">
        <v>2094</v>
      </c>
      <c r="F424" s="69">
        <v>139</v>
      </c>
      <c r="G424" s="2"/>
      <c r="H424" s="2"/>
      <c r="I424" s="2"/>
      <c r="K424" s="73">
        <v>45789</v>
      </c>
      <c r="L424" s="59" t="s">
        <v>85</v>
      </c>
      <c r="M424" s="5"/>
      <c r="N424" s="60" t="s">
        <v>2095</v>
      </c>
      <c r="O424" s="5" t="s">
        <v>2096</v>
      </c>
    </row>
    <row r="425" s="16" customFormat="1" spans="1:15">
      <c r="A425" s="16">
        <v>424</v>
      </c>
      <c r="B425" s="17"/>
      <c r="C425" s="2" t="s">
        <v>2097</v>
      </c>
      <c r="D425" s="17" t="s">
        <v>2098</v>
      </c>
      <c r="E425" s="2" t="s">
        <v>2099</v>
      </c>
      <c r="F425" s="69">
        <v>89</v>
      </c>
      <c r="G425" s="2"/>
      <c r="H425" s="2"/>
      <c r="I425" s="2"/>
      <c r="K425" s="73">
        <v>45869</v>
      </c>
      <c r="L425" s="59"/>
      <c r="M425" s="5"/>
      <c r="N425" s="60" t="s">
        <v>2100</v>
      </c>
      <c r="O425" s="5" t="s">
        <v>2101</v>
      </c>
    </row>
    <row r="426" s="3" customFormat="1" spans="1:15">
      <c r="A426" s="16">
        <v>425</v>
      </c>
      <c r="B426" s="21"/>
      <c r="C426" s="3" t="s">
        <v>2102</v>
      </c>
      <c r="D426" s="21" t="s">
        <v>2103</v>
      </c>
      <c r="E426" s="61" t="s">
        <v>2104</v>
      </c>
      <c r="F426" s="69">
        <v>79.8</v>
      </c>
      <c r="G426" s="2" t="s">
        <v>2105</v>
      </c>
      <c r="J426" s="55"/>
      <c r="K426" s="73">
        <v>45600</v>
      </c>
      <c r="N426" s="3" t="s">
        <v>2106</v>
      </c>
      <c r="O426" s="5" t="s">
        <v>2107</v>
      </c>
    </row>
    <row r="427" s="5" customFormat="1" spans="1:15">
      <c r="A427" s="16">
        <v>426</v>
      </c>
      <c r="B427" s="17"/>
      <c r="C427" s="5" t="s">
        <v>2108</v>
      </c>
      <c r="D427" s="17" t="s">
        <v>2109</v>
      </c>
      <c r="E427" s="5" t="s">
        <v>2110</v>
      </c>
      <c r="F427" s="69">
        <v>32</v>
      </c>
      <c r="J427" s="62"/>
      <c r="K427" s="73">
        <v>45696</v>
      </c>
      <c r="L427" s="59"/>
      <c r="N427" s="5" t="s">
        <v>2111</v>
      </c>
      <c r="O427" s="5" t="s">
        <v>2112</v>
      </c>
    </row>
    <row r="428" s="3" customFormat="1" spans="1:15">
      <c r="A428" s="16">
        <v>427</v>
      </c>
      <c r="B428" s="3" t="s">
        <v>2113</v>
      </c>
      <c r="C428" s="3" t="s">
        <v>2114</v>
      </c>
      <c r="D428" s="3" t="s">
        <v>2113</v>
      </c>
      <c r="E428" s="3" t="s">
        <v>2115</v>
      </c>
      <c r="F428" s="69">
        <v>70</v>
      </c>
      <c r="G428" s="3" t="s">
        <v>2116</v>
      </c>
      <c r="J428" s="55"/>
      <c r="K428" s="73">
        <v>45928</v>
      </c>
      <c r="L428" s="3"/>
      <c r="M428" s="3"/>
      <c r="N428" s="3" t="s">
        <v>2117</v>
      </c>
      <c r="O428" s="3" t="s">
        <v>2118</v>
      </c>
    </row>
    <row r="429" s="69" customFormat="1" ht="14.25" spans="1:15">
      <c r="A429" s="16">
        <v>428</v>
      </c>
      <c r="B429" s="17"/>
      <c r="C429" s="18" t="s">
        <v>2119</v>
      </c>
      <c r="D429" s="17"/>
      <c r="E429" s="2"/>
      <c r="F429" s="69"/>
      <c r="G429" s="2"/>
      <c r="H429" s="16"/>
      <c r="I429" s="16"/>
      <c r="J429" s="16"/>
      <c r="K429" s="73"/>
      <c r="L429" s="59"/>
      <c r="M429" s="5"/>
      <c r="N429" s="60"/>
      <c r="O429" s="5"/>
    </row>
    <row r="430" s="69" customFormat="1" ht="14.25" spans="1:15">
      <c r="A430" s="16">
        <v>429</v>
      </c>
      <c r="B430" s="17"/>
      <c r="C430" s="18" t="s">
        <v>2120</v>
      </c>
      <c r="D430" s="17"/>
      <c r="E430" s="2"/>
      <c r="F430" s="69"/>
      <c r="G430" s="2"/>
      <c r="H430" s="16"/>
      <c r="I430" s="16"/>
      <c r="J430" s="16"/>
      <c r="K430" s="73"/>
      <c r="L430" s="59"/>
      <c r="M430" s="5"/>
      <c r="N430" s="60"/>
      <c r="O430" s="5"/>
    </row>
    <row r="431" s="69" customFormat="1" spans="1:15">
      <c r="A431" s="16">
        <v>430</v>
      </c>
      <c r="B431" s="17"/>
      <c r="C431" s="2" t="s">
        <v>2121</v>
      </c>
      <c r="D431" s="17" t="s">
        <v>2122</v>
      </c>
      <c r="E431" s="2" t="s">
        <v>2123</v>
      </c>
      <c r="F431" s="69">
        <v>79.8</v>
      </c>
      <c r="G431" s="2"/>
      <c r="H431" s="2"/>
      <c r="I431" s="2"/>
      <c r="J431" s="16"/>
      <c r="K431" s="73">
        <v>45187</v>
      </c>
      <c r="L431" s="59" t="s">
        <v>2124</v>
      </c>
      <c r="M431" s="5"/>
      <c r="N431" s="60" t="s">
        <v>2125</v>
      </c>
      <c r="O431" s="5" t="s">
        <v>2126</v>
      </c>
    </row>
    <row r="432" s="69" customFormat="1" spans="1:15">
      <c r="A432" s="16">
        <v>431</v>
      </c>
      <c r="B432" s="17"/>
      <c r="C432" s="2" t="s">
        <v>2127</v>
      </c>
      <c r="D432" s="17" t="s">
        <v>2128</v>
      </c>
      <c r="E432" s="2" t="s">
        <v>2129</v>
      </c>
      <c r="F432" s="69">
        <v>69.8</v>
      </c>
      <c r="G432" s="2"/>
      <c r="H432" s="16"/>
      <c r="I432" s="16"/>
      <c r="J432" s="16"/>
      <c r="K432" s="73">
        <v>45110</v>
      </c>
      <c r="L432" s="59" t="s">
        <v>2124</v>
      </c>
      <c r="M432" s="5"/>
      <c r="N432" s="60" t="s">
        <v>2130</v>
      </c>
      <c r="O432" s="5" t="s">
        <v>2131</v>
      </c>
    </row>
    <row r="433" s="16" customFormat="1" ht="14.25" spans="1:15">
      <c r="A433" s="16">
        <v>432</v>
      </c>
      <c r="B433" s="17"/>
      <c r="C433" s="18" t="s">
        <v>2132</v>
      </c>
      <c r="D433" s="17"/>
      <c r="E433" s="2"/>
      <c r="F433" s="69"/>
      <c r="G433" s="2"/>
      <c r="H433" s="2"/>
      <c r="I433" s="2"/>
      <c r="K433" s="73"/>
      <c r="L433" s="59"/>
      <c r="M433" s="5"/>
      <c r="N433" s="60"/>
      <c r="O433" s="5"/>
    </row>
    <row r="434" s="69" customFormat="1" ht="14.25" spans="1:15">
      <c r="A434" s="16">
        <v>433</v>
      </c>
      <c r="B434" s="17"/>
      <c r="C434" s="18" t="s">
        <v>2133</v>
      </c>
      <c r="D434" s="17"/>
      <c r="E434" s="2"/>
      <c r="F434" s="69"/>
      <c r="G434" s="2"/>
      <c r="H434" s="2"/>
      <c r="I434" s="2"/>
      <c r="J434" s="16"/>
      <c r="K434" s="73"/>
      <c r="L434" s="59"/>
      <c r="M434" s="5"/>
      <c r="N434" s="60"/>
      <c r="O434" s="5"/>
    </row>
    <row r="435" s="69" customFormat="1" ht="14.25" spans="1:15">
      <c r="A435" s="16">
        <v>434</v>
      </c>
      <c r="B435" s="17"/>
      <c r="C435" s="18" t="s">
        <v>2134</v>
      </c>
      <c r="D435" s="17"/>
      <c r="E435" s="2"/>
      <c r="F435" s="69"/>
      <c r="G435" s="2"/>
      <c r="H435" s="2"/>
      <c r="I435" s="2"/>
      <c r="J435" s="16"/>
      <c r="K435" s="73"/>
      <c r="L435" s="59"/>
      <c r="M435" s="5"/>
      <c r="N435" s="60"/>
      <c r="O435" s="5"/>
    </row>
    <row r="436" s="3" customFormat="1" spans="1:15">
      <c r="A436" s="16">
        <v>435</v>
      </c>
      <c r="B436" s="3"/>
      <c r="C436" s="3" t="s">
        <v>2135</v>
      </c>
      <c r="D436" s="21" t="s">
        <v>2136</v>
      </c>
      <c r="E436" s="3" t="s">
        <v>2137</v>
      </c>
      <c r="F436" s="69">
        <v>49.8</v>
      </c>
      <c r="G436" s="2" t="s">
        <v>2138</v>
      </c>
      <c r="J436" s="55"/>
      <c r="K436" s="73">
        <v>45229</v>
      </c>
      <c r="N436" s="3" t="s">
        <v>2139</v>
      </c>
      <c r="O436" s="3" t="s">
        <v>2140</v>
      </c>
    </row>
    <row r="437" s="69" customFormat="1" spans="1:15">
      <c r="A437" s="16">
        <v>436</v>
      </c>
      <c r="B437" s="17"/>
      <c r="C437" s="2" t="s">
        <v>2141</v>
      </c>
      <c r="D437" s="17" t="s">
        <v>2142</v>
      </c>
      <c r="E437" s="2" t="s">
        <v>2143</v>
      </c>
      <c r="F437" s="69">
        <v>59</v>
      </c>
      <c r="G437" s="2" t="s">
        <v>20</v>
      </c>
      <c r="H437" s="2"/>
      <c r="I437" s="2"/>
      <c r="J437" s="16"/>
      <c r="K437" s="73">
        <v>46041</v>
      </c>
      <c r="L437" s="59"/>
      <c r="M437" s="5"/>
      <c r="N437" s="60" t="s">
        <v>2144</v>
      </c>
      <c r="O437" s="5" t="s">
        <v>2145</v>
      </c>
    </row>
    <row r="438" s="3" customFormat="1" spans="1:15">
      <c r="A438" s="16">
        <v>437</v>
      </c>
      <c r="B438" s="3" t="s">
        <v>2146</v>
      </c>
      <c r="C438" s="3" t="s">
        <v>2147</v>
      </c>
      <c r="D438" s="21" t="s">
        <v>2146</v>
      </c>
      <c r="E438" s="3" t="s">
        <v>2148</v>
      </c>
      <c r="F438" s="69">
        <v>59</v>
      </c>
      <c r="G438" s="2" t="s">
        <v>20</v>
      </c>
      <c r="H438" s="3"/>
      <c r="I438" s="3"/>
      <c r="J438" s="55"/>
      <c r="K438" s="73">
        <v>46062</v>
      </c>
      <c r="L438" s="3"/>
      <c r="M438" s="3"/>
      <c r="N438" s="3" t="s">
        <v>2149</v>
      </c>
      <c r="O438" s="3" t="s">
        <v>2150</v>
      </c>
    </row>
    <row r="439" s="3" customFormat="1" spans="1:15">
      <c r="A439" s="16">
        <v>438</v>
      </c>
      <c r="C439" s="3" t="s">
        <v>2151</v>
      </c>
      <c r="D439" s="21" t="s">
        <v>2152</v>
      </c>
      <c r="E439" s="3" t="s">
        <v>2153</v>
      </c>
      <c r="F439" s="69">
        <v>59</v>
      </c>
      <c r="G439" s="3" t="s">
        <v>20</v>
      </c>
      <c r="J439" s="55"/>
      <c r="K439" s="73">
        <v>46007</v>
      </c>
      <c r="L439" s="59"/>
      <c r="M439" s="5"/>
      <c r="N439" s="3" t="s">
        <v>2154</v>
      </c>
      <c r="O439" s="5" t="s">
        <v>2155</v>
      </c>
    </row>
    <row r="440" s="4" customFormat="1" spans="1:15">
      <c r="A440" s="16">
        <v>439</v>
      </c>
      <c r="B440" s="4" t="s">
        <v>2156</v>
      </c>
      <c r="C440" s="4" t="s">
        <v>2157</v>
      </c>
      <c r="D440" s="4" t="s">
        <v>2156</v>
      </c>
      <c r="E440" s="4" t="s">
        <v>2158</v>
      </c>
      <c r="F440" s="4">
        <v>59</v>
      </c>
      <c r="K440" s="76">
        <v>46121</v>
      </c>
      <c r="L440" s="4"/>
      <c r="M440" s="4"/>
      <c r="N440" s="4" t="s">
        <v>2159</v>
      </c>
      <c r="O440" s="4" t="s">
        <v>2160</v>
      </c>
    </row>
    <row r="441" s="5" customFormat="1" spans="1:15">
      <c r="A441" s="16">
        <v>440</v>
      </c>
      <c r="C441" s="5" t="s">
        <v>2161</v>
      </c>
      <c r="D441" s="66" t="s">
        <v>2162</v>
      </c>
      <c r="E441" s="5" t="s">
        <v>2163</v>
      </c>
      <c r="F441" s="69">
        <v>59</v>
      </c>
      <c r="G441" s="3" t="s">
        <v>20</v>
      </c>
      <c r="J441" s="62"/>
      <c r="K441" s="73">
        <v>46079</v>
      </c>
      <c r="L441" s="59"/>
      <c r="M441" s="5"/>
      <c r="N441" s="5" t="s">
        <v>2164</v>
      </c>
      <c r="O441" s="5" t="s">
        <v>2165</v>
      </c>
    </row>
    <row r="442" s="3" customFormat="1" spans="1:15">
      <c r="A442" s="16">
        <v>441</v>
      </c>
      <c r="B442" s="3"/>
      <c r="C442" s="3" t="s">
        <v>2166</v>
      </c>
      <c r="D442" s="21" t="s">
        <v>2167</v>
      </c>
      <c r="E442" s="3" t="s">
        <v>2168</v>
      </c>
      <c r="F442" s="69">
        <v>139</v>
      </c>
      <c r="J442" s="55"/>
      <c r="K442" s="73">
        <v>45379</v>
      </c>
      <c r="N442" s="3" t="s">
        <v>2169</v>
      </c>
      <c r="O442" s="3" t="s">
        <v>2170</v>
      </c>
    </row>
    <row r="443" s="3" customFormat="1" spans="1:15">
      <c r="A443" s="16">
        <v>442</v>
      </c>
      <c r="B443" s="3"/>
      <c r="C443" s="3" t="s">
        <v>2171</v>
      </c>
      <c r="D443" s="21" t="s">
        <v>2172</v>
      </c>
      <c r="E443" s="3" t="s">
        <v>2173</v>
      </c>
      <c r="F443" s="69">
        <v>59</v>
      </c>
      <c r="G443" s="3" t="s">
        <v>20</v>
      </c>
      <c r="J443" s="55"/>
      <c r="K443" s="73">
        <v>46057</v>
      </c>
      <c r="N443" s="3" t="s">
        <v>2174</v>
      </c>
      <c r="O443" s="3" t="s">
        <v>2175</v>
      </c>
    </row>
    <row r="444" s="3" customFormat="1" spans="1:15">
      <c r="A444" s="16">
        <v>443</v>
      </c>
      <c r="B444" s="3"/>
      <c r="C444" s="3" t="s">
        <v>2176</v>
      </c>
      <c r="D444" s="21" t="s">
        <v>2177</v>
      </c>
      <c r="E444" s="61" t="s">
        <v>2178</v>
      </c>
      <c r="F444" s="69">
        <v>119</v>
      </c>
      <c r="J444" s="55"/>
      <c r="K444" s="73">
        <v>45434</v>
      </c>
      <c r="N444" s="3" t="s">
        <v>2179</v>
      </c>
      <c r="O444" s="3" t="s">
        <v>2180</v>
      </c>
    </row>
    <row r="445" s="3" customFormat="1" spans="1:15">
      <c r="A445" s="16">
        <v>444</v>
      </c>
      <c r="C445" s="3" t="s">
        <v>2181</v>
      </c>
      <c r="D445" s="21" t="s">
        <v>2182</v>
      </c>
      <c r="E445" s="20" t="s">
        <v>2183</v>
      </c>
      <c r="F445" s="69">
        <v>99</v>
      </c>
      <c r="J445" s="55"/>
      <c r="K445" s="73">
        <v>44915</v>
      </c>
      <c r="N445" s="3" t="s">
        <v>2184</v>
      </c>
      <c r="O445" s="3" t="s">
        <v>2185</v>
      </c>
    </row>
    <row r="446" s="3" customFormat="1" spans="1:15">
      <c r="A446" s="16">
        <v>445</v>
      </c>
      <c r="B446" s="3"/>
      <c r="C446" s="3" t="s">
        <v>2186</v>
      </c>
      <c r="D446" s="21" t="s">
        <v>2187</v>
      </c>
      <c r="E446" s="61" t="s">
        <v>2188</v>
      </c>
      <c r="F446" s="69">
        <v>119</v>
      </c>
      <c r="J446" s="55"/>
      <c r="K446" s="73">
        <v>45448</v>
      </c>
      <c r="N446" s="3" t="s">
        <v>2189</v>
      </c>
      <c r="O446" s="3" t="s">
        <v>2190</v>
      </c>
    </row>
    <row r="447" s="69" customFormat="1" spans="1:15">
      <c r="A447" s="16">
        <v>446</v>
      </c>
      <c r="B447" s="17"/>
      <c r="C447" s="2" t="s">
        <v>2191</v>
      </c>
      <c r="D447" s="17" t="s">
        <v>2192</v>
      </c>
      <c r="E447" s="2" t="s">
        <v>2193</v>
      </c>
      <c r="F447" s="69">
        <v>89</v>
      </c>
      <c r="G447" s="2"/>
      <c r="H447" s="2"/>
      <c r="I447" s="2"/>
      <c r="J447" s="16"/>
      <c r="K447" s="73">
        <v>44856</v>
      </c>
      <c r="L447" s="59"/>
      <c r="M447" s="5"/>
      <c r="N447" s="60" t="s">
        <v>2194</v>
      </c>
      <c r="O447" s="5" t="s">
        <v>2195</v>
      </c>
    </row>
    <row r="448" s="5" customFormat="1" spans="1:15">
      <c r="A448" s="16">
        <v>447</v>
      </c>
      <c r="B448" s="17"/>
      <c r="C448" s="2" t="s">
        <v>2196</v>
      </c>
      <c r="D448" s="17" t="s">
        <v>2197</v>
      </c>
      <c r="E448" s="2" t="s">
        <v>2198</v>
      </c>
      <c r="F448" s="69">
        <v>99</v>
      </c>
      <c r="G448" s="3" t="s">
        <v>20</v>
      </c>
      <c r="J448" s="62"/>
      <c r="K448" s="73">
        <v>45973</v>
      </c>
      <c r="L448" s="59"/>
      <c r="N448" s="60" t="s">
        <v>2199</v>
      </c>
      <c r="O448" s="5" t="s">
        <v>2200</v>
      </c>
    </row>
    <row r="449" s="69" customFormat="1" spans="1:15">
      <c r="A449" s="16">
        <v>448</v>
      </c>
      <c r="B449" s="17"/>
      <c r="C449" s="2" t="s">
        <v>2201</v>
      </c>
      <c r="D449" s="17" t="s">
        <v>2202</v>
      </c>
      <c r="E449" s="2" t="s">
        <v>2203</v>
      </c>
      <c r="F449" s="69">
        <v>49</v>
      </c>
      <c r="G449" s="3" t="s">
        <v>20</v>
      </c>
      <c r="H449" s="2"/>
      <c r="I449" s="2"/>
      <c r="J449" s="16"/>
      <c r="K449" s="73">
        <v>45089</v>
      </c>
      <c r="L449" s="59"/>
      <c r="M449" s="5"/>
      <c r="N449" s="60" t="s">
        <v>2204</v>
      </c>
      <c r="O449" s="5" t="s">
        <v>2205</v>
      </c>
    </row>
    <row r="450" s="5" customFormat="1" spans="1:15">
      <c r="A450" s="16">
        <v>449</v>
      </c>
      <c r="C450" s="5" t="s">
        <v>2206</v>
      </c>
      <c r="D450" s="66" t="s">
        <v>2207</v>
      </c>
      <c r="E450" s="20" t="s">
        <v>2208</v>
      </c>
      <c r="F450" s="69">
        <v>58</v>
      </c>
      <c r="G450" s="3" t="s">
        <v>20</v>
      </c>
      <c r="J450" s="62"/>
      <c r="K450" s="73">
        <v>45314</v>
      </c>
      <c r="L450" s="59"/>
      <c r="M450" s="5"/>
      <c r="N450" s="5" t="s">
        <v>2209</v>
      </c>
      <c r="O450" s="5" t="s">
        <v>2210</v>
      </c>
    </row>
    <row r="451" s="69" customFormat="1" spans="1:15">
      <c r="A451" s="16">
        <v>450</v>
      </c>
      <c r="B451" s="17"/>
      <c r="C451" s="2" t="s">
        <v>2201</v>
      </c>
      <c r="D451" s="17" t="s">
        <v>2211</v>
      </c>
      <c r="E451" s="2" t="s">
        <v>2212</v>
      </c>
      <c r="F451" s="69">
        <v>38</v>
      </c>
      <c r="G451" s="3" t="s">
        <v>20</v>
      </c>
      <c r="H451" s="2"/>
      <c r="I451" s="2"/>
      <c r="J451" s="16"/>
      <c r="K451" s="73">
        <v>46041</v>
      </c>
      <c r="L451" s="59"/>
      <c r="M451" s="5"/>
      <c r="N451" s="60" t="s">
        <v>2213</v>
      </c>
      <c r="O451" s="5" t="s">
        <v>2214</v>
      </c>
    </row>
    <row r="452" s="3" customFormat="1" spans="1:15">
      <c r="A452" s="16">
        <v>451</v>
      </c>
      <c r="B452" s="21"/>
      <c r="C452" s="3" t="s">
        <v>2215</v>
      </c>
      <c r="D452" s="21" t="s">
        <v>2216</v>
      </c>
      <c r="E452" s="3" t="s">
        <v>2217</v>
      </c>
      <c r="F452" s="69">
        <v>46</v>
      </c>
      <c r="G452" s="2" t="s">
        <v>20</v>
      </c>
      <c r="H452" s="20" t="s">
        <v>290</v>
      </c>
      <c r="J452" s="55"/>
      <c r="K452" s="73">
        <v>46045</v>
      </c>
      <c r="L452" s="3" t="s">
        <v>412</v>
      </c>
      <c r="N452" s="3" t="s">
        <v>2218</v>
      </c>
      <c r="O452" s="5" t="s">
        <v>2219</v>
      </c>
    </row>
    <row r="453" s="4" customFormat="1" spans="1:15">
      <c r="A453" s="16">
        <v>452</v>
      </c>
      <c r="B453" s="4" t="s">
        <v>2220</v>
      </c>
      <c r="C453" s="4" t="s">
        <v>2221</v>
      </c>
      <c r="D453" s="22" t="s">
        <v>2220</v>
      </c>
      <c r="E453" s="4" t="s">
        <v>2222</v>
      </c>
      <c r="F453" s="69">
        <v>53.8</v>
      </c>
      <c r="G453" s="4" t="s">
        <v>20</v>
      </c>
      <c r="I453" s="25" t="s">
        <v>291</v>
      </c>
      <c r="J453" s="4"/>
      <c r="K453" s="73">
        <v>46017</v>
      </c>
      <c r="L453" s="24" t="s">
        <v>2223</v>
      </c>
      <c r="N453" s="4" t="s">
        <v>2224</v>
      </c>
      <c r="O453" s="4" t="s">
        <v>2225</v>
      </c>
    </row>
    <row r="454" s="3" customFormat="1" spans="1:15">
      <c r="A454" s="16">
        <v>453</v>
      </c>
      <c r="B454" s="3"/>
      <c r="C454" s="3" t="s">
        <v>2226</v>
      </c>
      <c r="D454" s="3" t="s">
        <v>2227</v>
      </c>
      <c r="E454" s="3" t="s">
        <v>2228</v>
      </c>
      <c r="F454" s="69">
        <v>69</v>
      </c>
      <c r="G454" s="3" t="s">
        <v>20</v>
      </c>
      <c r="J454" s="55"/>
      <c r="K454" s="73">
        <v>45972</v>
      </c>
      <c r="N454" s="3" t="s">
        <v>2229</v>
      </c>
      <c r="O454" s="3" t="s">
        <v>2230</v>
      </c>
    </row>
    <row r="455" s="3" customFormat="1" spans="1:15">
      <c r="A455" s="16">
        <v>454</v>
      </c>
      <c r="B455" s="3" t="s">
        <v>2231</v>
      </c>
      <c r="C455" s="3" t="s">
        <v>2232</v>
      </c>
      <c r="D455" s="3" t="s">
        <v>2231</v>
      </c>
      <c r="E455" s="3" t="s">
        <v>2233</v>
      </c>
      <c r="F455" s="69">
        <v>65</v>
      </c>
      <c r="G455" s="2" t="s">
        <v>20</v>
      </c>
      <c r="J455" s="55"/>
      <c r="K455" s="73">
        <v>46013</v>
      </c>
      <c r="L455" s="3"/>
      <c r="M455" s="3"/>
      <c r="N455" s="3" t="s">
        <v>2234</v>
      </c>
      <c r="O455" s="3" t="s">
        <v>2235</v>
      </c>
    </row>
    <row r="456" s="3" customFormat="1" spans="1:15">
      <c r="A456" s="16">
        <v>455</v>
      </c>
      <c r="C456" s="3" t="s">
        <v>2236</v>
      </c>
      <c r="D456" s="21" t="s">
        <v>2237</v>
      </c>
      <c r="E456" s="3" t="s">
        <v>2238</v>
      </c>
      <c r="F456" s="69">
        <v>59.8</v>
      </c>
      <c r="G456" s="3" t="s">
        <v>2239</v>
      </c>
      <c r="J456" s="55"/>
      <c r="K456" s="73">
        <v>46016</v>
      </c>
      <c r="N456" s="3" t="s">
        <v>2240</v>
      </c>
      <c r="O456" s="3" t="s">
        <v>2241</v>
      </c>
    </row>
    <row r="457" s="3" customFormat="1" spans="1:15">
      <c r="A457" s="16">
        <v>456</v>
      </c>
      <c r="C457" s="3" t="s">
        <v>2242</v>
      </c>
      <c r="D457" s="21" t="s">
        <v>2243</v>
      </c>
      <c r="E457" s="20" t="s">
        <v>2244</v>
      </c>
      <c r="F457" s="69">
        <v>49</v>
      </c>
      <c r="G457" s="2" t="s">
        <v>20</v>
      </c>
      <c r="J457" s="55"/>
      <c r="K457" s="73">
        <v>46056</v>
      </c>
      <c r="N457" s="3" t="s">
        <v>2245</v>
      </c>
      <c r="O457" s="3" t="s">
        <v>2246</v>
      </c>
    </row>
    <row r="458" s="69" customFormat="1" spans="1:15">
      <c r="A458" s="16">
        <v>457</v>
      </c>
      <c r="B458" s="17"/>
      <c r="C458" s="2" t="s">
        <v>2247</v>
      </c>
      <c r="D458" s="17" t="s">
        <v>2248</v>
      </c>
      <c r="E458" s="2" t="s">
        <v>2249</v>
      </c>
      <c r="F458" s="69">
        <v>69</v>
      </c>
      <c r="G458" s="2"/>
      <c r="H458" s="2"/>
      <c r="I458" s="2"/>
      <c r="J458" s="16"/>
      <c r="K458" s="73">
        <v>46057</v>
      </c>
      <c r="L458" s="59"/>
      <c r="M458" s="5"/>
      <c r="N458" s="60" t="s">
        <v>2250</v>
      </c>
      <c r="O458" s="5" t="s">
        <v>2251</v>
      </c>
    </row>
    <row r="459" s="3" customFormat="1" spans="1:15">
      <c r="A459" s="16">
        <v>458</v>
      </c>
      <c r="B459" s="3" t="s">
        <v>2252</v>
      </c>
      <c r="C459" s="3" t="s">
        <v>2253</v>
      </c>
      <c r="D459" s="21" t="s">
        <v>2252</v>
      </c>
      <c r="E459" s="3" t="s">
        <v>2254</v>
      </c>
      <c r="F459" s="69">
        <v>55</v>
      </c>
      <c r="G459" s="3" t="s">
        <v>20</v>
      </c>
      <c r="J459" s="55"/>
      <c r="K459" s="73">
        <v>46010</v>
      </c>
      <c r="N459" s="3" t="s">
        <v>2255</v>
      </c>
      <c r="O459" s="3" t="s">
        <v>2256</v>
      </c>
    </row>
    <row r="460" s="3" customFormat="1" spans="1:15">
      <c r="A460" s="16">
        <v>459</v>
      </c>
      <c r="B460" s="21"/>
      <c r="C460" s="3" t="s">
        <v>2253</v>
      </c>
      <c r="D460" s="21" t="s">
        <v>2257</v>
      </c>
      <c r="E460" s="3" t="s">
        <v>2258</v>
      </c>
      <c r="F460" s="69">
        <v>59</v>
      </c>
      <c r="G460" s="3" t="s">
        <v>20</v>
      </c>
      <c r="J460" s="55"/>
      <c r="K460" s="73">
        <v>45845</v>
      </c>
      <c r="N460" s="3" t="s">
        <v>2259</v>
      </c>
      <c r="O460" s="5" t="s">
        <v>2260</v>
      </c>
    </row>
    <row r="461" s="3" customFormat="1" spans="1:15">
      <c r="A461" s="16">
        <v>460</v>
      </c>
      <c r="B461" s="3" t="s">
        <v>2261</v>
      </c>
      <c r="C461" s="3" t="s">
        <v>2262</v>
      </c>
      <c r="D461" s="3" t="s">
        <v>2261</v>
      </c>
      <c r="E461" s="3" t="s">
        <v>2263</v>
      </c>
      <c r="F461" s="69">
        <v>69</v>
      </c>
      <c r="G461" s="3" t="s">
        <v>2264</v>
      </c>
      <c r="J461" s="55"/>
      <c r="K461" s="73">
        <v>45891</v>
      </c>
      <c r="L461" s="3"/>
      <c r="N461" s="3" t="s">
        <v>2265</v>
      </c>
      <c r="O461" s="3" t="s">
        <v>2266</v>
      </c>
    </row>
    <row r="462" s="4" customFormat="1" spans="1:15">
      <c r="A462" s="16">
        <v>461</v>
      </c>
      <c r="B462" s="4" t="s">
        <v>2267</v>
      </c>
      <c r="C462" s="4" t="s">
        <v>2268</v>
      </c>
      <c r="D462" s="22" t="s">
        <v>2267</v>
      </c>
      <c r="E462" s="25" t="s">
        <v>2269</v>
      </c>
      <c r="F462" s="69">
        <v>99</v>
      </c>
      <c r="G462" s="4" t="s">
        <v>2270</v>
      </c>
      <c r="K462" s="73">
        <v>46026</v>
      </c>
      <c r="N462" s="4" t="s">
        <v>2271</v>
      </c>
      <c r="O462" s="4" t="s">
        <v>2272</v>
      </c>
    </row>
    <row r="463" s="4" customFormat="1" spans="1:15">
      <c r="A463" s="16">
        <v>462</v>
      </c>
      <c r="B463" s="4" t="s">
        <v>2273</v>
      </c>
      <c r="C463" s="4" t="s">
        <v>2274</v>
      </c>
      <c r="D463" s="22" t="s">
        <v>2273</v>
      </c>
      <c r="E463" s="4" t="s">
        <v>2275</v>
      </c>
      <c r="F463" s="69">
        <v>79.9</v>
      </c>
      <c r="G463" s="4" t="s">
        <v>2276</v>
      </c>
      <c r="K463" s="73">
        <v>46062</v>
      </c>
      <c r="N463" s="4" t="s">
        <v>2277</v>
      </c>
      <c r="O463" s="4" t="s">
        <v>2278</v>
      </c>
    </row>
    <row r="464" s="3" customFormat="1" spans="1:15">
      <c r="A464" s="16">
        <v>463</v>
      </c>
      <c r="B464" s="3"/>
      <c r="C464" s="3" t="s">
        <v>2279</v>
      </c>
      <c r="D464" s="3" t="s">
        <v>2280</v>
      </c>
      <c r="E464" s="3" t="s">
        <v>2281</v>
      </c>
      <c r="F464" s="69">
        <v>59</v>
      </c>
      <c r="G464" s="3" t="s">
        <v>2282</v>
      </c>
      <c r="J464" s="55"/>
      <c r="K464" s="73">
        <v>45678</v>
      </c>
      <c r="L464" s="3"/>
      <c r="N464" s="3" t="s">
        <v>2283</v>
      </c>
      <c r="O464" s="3" t="s">
        <v>2284</v>
      </c>
    </row>
    <row r="465" s="3" customFormat="1" spans="1:15">
      <c r="A465" s="16">
        <v>464</v>
      </c>
      <c r="C465" s="3" t="s">
        <v>2285</v>
      </c>
      <c r="D465" s="21" t="s">
        <v>2286</v>
      </c>
      <c r="E465" s="61" t="s">
        <v>2287</v>
      </c>
      <c r="F465" s="69">
        <v>109</v>
      </c>
      <c r="G465" s="3" t="s">
        <v>183</v>
      </c>
      <c r="J465" s="55"/>
      <c r="K465" s="73">
        <v>45440</v>
      </c>
      <c r="L465" s="59"/>
      <c r="M465" s="5"/>
      <c r="N465" s="3" t="s">
        <v>2288</v>
      </c>
      <c r="O465" s="5" t="s">
        <v>2289</v>
      </c>
    </row>
    <row r="466" s="69" customFormat="1" ht="14.25" spans="1:15">
      <c r="A466" s="16">
        <v>465</v>
      </c>
      <c r="B466" s="17"/>
      <c r="C466" s="18" t="s">
        <v>2290</v>
      </c>
      <c r="D466" s="17"/>
      <c r="E466" s="2"/>
      <c r="F466" s="69"/>
      <c r="G466" s="2"/>
      <c r="H466" s="16"/>
      <c r="I466" s="16"/>
      <c r="J466" s="16"/>
      <c r="K466" s="73"/>
      <c r="L466" s="59"/>
      <c r="M466" s="5"/>
      <c r="N466" s="60"/>
      <c r="O466" s="5"/>
    </row>
    <row r="467" s="69" customFormat="1" spans="1:15">
      <c r="A467" s="16">
        <v>466</v>
      </c>
      <c r="B467" s="17"/>
      <c r="C467" s="2" t="s">
        <v>2291</v>
      </c>
      <c r="D467" s="17" t="s">
        <v>2292</v>
      </c>
      <c r="E467" s="2" t="s">
        <v>2293</v>
      </c>
      <c r="F467" s="69">
        <v>84</v>
      </c>
      <c r="G467" s="2"/>
      <c r="H467" s="2"/>
      <c r="I467" s="2"/>
      <c r="J467" s="16"/>
      <c r="K467" s="73">
        <v>45961</v>
      </c>
      <c r="L467" s="59" t="s">
        <v>475</v>
      </c>
      <c r="M467" s="5"/>
      <c r="N467" s="60" t="s">
        <v>2294</v>
      </c>
      <c r="O467" s="5" t="s">
        <v>2295</v>
      </c>
    </row>
    <row r="468" s="55" customFormat="1" spans="1:15">
      <c r="A468" s="16">
        <v>467</v>
      </c>
      <c r="C468" s="55" t="s">
        <v>2296</v>
      </c>
      <c r="D468" s="63" t="s">
        <v>2297</v>
      </c>
      <c r="E468" s="55" t="s">
        <v>2298</v>
      </c>
      <c r="F468" s="69">
        <v>48</v>
      </c>
      <c r="K468" s="73">
        <v>45980</v>
      </c>
      <c r="L468" s="65"/>
      <c r="M468" s="5"/>
      <c r="N468" s="55" t="s">
        <v>2299</v>
      </c>
      <c r="O468" s="5" t="s">
        <v>2300</v>
      </c>
    </row>
    <row r="469" s="4" customFormat="1" spans="1:15">
      <c r="A469" s="16">
        <v>468</v>
      </c>
      <c r="B469" s="4" t="s">
        <v>2301</v>
      </c>
      <c r="C469" s="4" t="s">
        <v>2302</v>
      </c>
      <c r="D469" s="22" t="s">
        <v>2301</v>
      </c>
      <c r="E469" s="24" t="s">
        <v>2303</v>
      </c>
      <c r="F469" s="69">
        <v>99</v>
      </c>
      <c r="G469" s="4"/>
      <c r="H469" s="4"/>
      <c r="I469" s="4"/>
      <c r="J469" s="4"/>
      <c r="K469" s="73">
        <v>46014</v>
      </c>
      <c r="L469" s="4"/>
      <c r="M469" s="4"/>
      <c r="N469" s="4" t="s">
        <v>2304</v>
      </c>
      <c r="O469" s="4" t="s">
        <v>2305</v>
      </c>
    </row>
    <row r="470" s="69" customFormat="1" spans="1:15">
      <c r="A470" s="16">
        <v>469</v>
      </c>
      <c r="B470" s="17"/>
      <c r="C470" s="2" t="s">
        <v>2306</v>
      </c>
      <c r="D470" s="17" t="s">
        <v>2307</v>
      </c>
      <c r="E470" s="2" t="s">
        <v>2308</v>
      </c>
      <c r="F470" s="69">
        <v>49</v>
      </c>
      <c r="G470" s="3" t="s">
        <v>20</v>
      </c>
      <c r="H470" s="59"/>
      <c r="I470" s="59"/>
      <c r="J470" s="70"/>
      <c r="K470" s="73">
        <v>45094</v>
      </c>
      <c r="L470" s="59"/>
      <c r="M470" s="5"/>
      <c r="N470" s="60" t="s">
        <v>2309</v>
      </c>
      <c r="O470" s="5" t="s">
        <v>2310</v>
      </c>
    </row>
    <row r="471" s="3" customFormat="1" spans="1:15">
      <c r="A471" s="16">
        <v>470</v>
      </c>
      <c r="B471" s="3" t="s">
        <v>2311</v>
      </c>
      <c r="C471" s="3" t="s">
        <v>2312</v>
      </c>
      <c r="D471" s="3" t="s">
        <v>2311</v>
      </c>
      <c r="E471" s="3" t="s">
        <v>2313</v>
      </c>
      <c r="F471" s="69">
        <v>49.8</v>
      </c>
      <c r="G471" s="3" t="s">
        <v>2314</v>
      </c>
      <c r="H471" s="3"/>
      <c r="I471" s="3"/>
      <c r="J471" s="55"/>
      <c r="K471" s="73">
        <v>46045</v>
      </c>
      <c r="L471" s="3"/>
      <c r="M471" s="3"/>
      <c r="N471" s="3" t="s">
        <v>2315</v>
      </c>
      <c r="O471" s="3" t="s">
        <v>2316</v>
      </c>
    </row>
    <row r="472" s="5" customFormat="1" spans="1:15">
      <c r="A472" s="16">
        <v>471</v>
      </c>
      <c r="B472" s="17"/>
      <c r="C472" s="2" t="s">
        <v>2317</v>
      </c>
      <c r="D472" s="17" t="s">
        <v>2318</v>
      </c>
      <c r="E472" s="2" t="s">
        <v>2319</v>
      </c>
      <c r="F472" s="69">
        <v>79</v>
      </c>
      <c r="G472" s="2"/>
      <c r="J472" s="62"/>
      <c r="K472" s="73">
        <v>45885</v>
      </c>
      <c r="L472" s="59"/>
      <c r="N472" s="60" t="s">
        <v>2320</v>
      </c>
      <c r="O472" s="5" t="s">
        <v>2321</v>
      </c>
    </row>
    <row r="473" s="69" customFormat="1" spans="1:15">
      <c r="A473" s="16">
        <v>472</v>
      </c>
      <c r="B473" s="17"/>
      <c r="C473" s="2" t="s">
        <v>2322</v>
      </c>
      <c r="D473" s="17" t="s">
        <v>2323</v>
      </c>
      <c r="E473" s="2" t="s">
        <v>2324</v>
      </c>
      <c r="F473" s="69">
        <v>59</v>
      </c>
      <c r="G473" s="2"/>
      <c r="H473" s="16"/>
      <c r="I473" s="16"/>
      <c r="J473" s="16"/>
      <c r="K473" s="73">
        <v>46041</v>
      </c>
      <c r="L473" s="59"/>
      <c r="M473" s="5"/>
      <c r="N473" s="60" t="s">
        <v>2325</v>
      </c>
      <c r="O473" s="5" t="s">
        <v>2326</v>
      </c>
    </row>
    <row r="474" s="3" customFormat="1" spans="1:15">
      <c r="A474" s="16">
        <v>473</v>
      </c>
      <c r="C474" s="3" t="s">
        <v>2327</v>
      </c>
      <c r="D474" s="21" t="s">
        <v>2328</v>
      </c>
      <c r="E474" s="61" t="s">
        <v>2329</v>
      </c>
      <c r="F474" s="69">
        <v>79</v>
      </c>
      <c r="J474" s="55"/>
      <c r="K474" s="73">
        <v>46041</v>
      </c>
      <c r="L474" s="59"/>
      <c r="M474" s="5"/>
      <c r="N474" s="3" t="s">
        <v>2330</v>
      </c>
      <c r="O474" s="5" t="s">
        <v>2331</v>
      </c>
    </row>
    <row r="475" s="3" customFormat="1" spans="1:15">
      <c r="A475" s="16">
        <v>474</v>
      </c>
      <c r="B475" s="3"/>
      <c r="C475" s="3" t="s">
        <v>2332</v>
      </c>
      <c r="D475" s="3" t="s">
        <v>2333</v>
      </c>
      <c r="E475" s="20" t="s">
        <v>2334</v>
      </c>
      <c r="F475" s="69">
        <v>99</v>
      </c>
      <c r="J475" s="55"/>
      <c r="K475" s="73">
        <v>45469</v>
      </c>
      <c r="N475" s="3" t="s">
        <v>2335</v>
      </c>
      <c r="O475" s="3" t="s">
        <v>2336</v>
      </c>
    </row>
    <row r="476" s="3" customFormat="1" spans="1:15">
      <c r="A476" s="16">
        <v>475</v>
      </c>
      <c r="B476" s="3"/>
      <c r="C476" s="3" t="s">
        <v>2337</v>
      </c>
      <c r="D476" s="3" t="s">
        <v>2338</v>
      </c>
      <c r="E476" s="61" t="s">
        <v>2339</v>
      </c>
      <c r="F476" s="69">
        <v>119</v>
      </c>
      <c r="J476" s="55"/>
      <c r="K476" s="73">
        <v>45497</v>
      </c>
      <c r="N476" s="3" t="s">
        <v>2340</v>
      </c>
      <c r="O476" s="3" t="s">
        <v>2341</v>
      </c>
    </row>
    <row r="477" s="3" customFormat="1" spans="1:15">
      <c r="A477" s="16">
        <v>476</v>
      </c>
      <c r="B477" s="21"/>
      <c r="C477" s="3" t="s">
        <v>2342</v>
      </c>
      <c r="D477" s="21" t="s">
        <v>2343</v>
      </c>
      <c r="E477" s="3" t="s">
        <v>2344</v>
      </c>
      <c r="F477" s="69">
        <v>55</v>
      </c>
      <c r="G477" s="3" t="s">
        <v>2345</v>
      </c>
      <c r="J477" s="55"/>
      <c r="K477" s="73">
        <v>45887</v>
      </c>
      <c r="N477" s="3" t="s">
        <v>2346</v>
      </c>
      <c r="O477" s="5" t="s">
        <v>2347</v>
      </c>
    </row>
    <row r="478" s="3" customFormat="1" spans="1:15">
      <c r="A478" s="16">
        <v>477</v>
      </c>
      <c r="B478" s="3" t="s">
        <v>2348</v>
      </c>
      <c r="C478" s="3" t="s">
        <v>2349</v>
      </c>
      <c r="D478" s="21" t="s">
        <v>2348</v>
      </c>
      <c r="E478" s="3" t="s">
        <v>2350</v>
      </c>
      <c r="F478" s="69">
        <v>63</v>
      </c>
      <c r="G478" s="3" t="s">
        <v>2351</v>
      </c>
      <c r="J478" s="55"/>
      <c r="K478" s="73">
        <v>46013</v>
      </c>
      <c r="N478" s="3" t="s">
        <v>2352</v>
      </c>
      <c r="O478" s="3" t="s">
        <v>2353</v>
      </c>
    </row>
    <row r="479" s="69" customFormat="1" spans="1:15">
      <c r="A479" s="16">
        <v>478</v>
      </c>
      <c r="B479" s="17"/>
      <c r="C479" s="2" t="s">
        <v>2354</v>
      </c>
      <c r="D479" s="17" t="s">
        <v>2355</v>
      </c>
      <c r="E479" s="2" t="s">
        <v>2356</v>
      </c>
      <c r="F479" s="69">
        <v>42</v>
      </c>
      <c r="G479" s="2" t="s">
        <v>20</v>
      </c>
      <c r="H479" s="2" t="s">
        <v>290</v>
      </c>
      <c r="I479" s="2"/>
      <c r="J479" s="16"/>
      <c r="K479" s="73">
        <v>46057</v>
      </c>
      <c r="L479" s="59" t="s">
        <v>412</v>
      </c>
      <c r="M479" s="5"/>
      <c r="N479" s="60" t="s">
        <v>2357</v>
      </c>
      <c r="O479" s="5" t="s">
        <v>2358</v>
      </c>
    </row>
    <row r="480" s="3" customFormat="1" spans="1:15">
      <c r="A480" s="16">
        <v>479</v>
      </c>
      <c r="C480" s="3" t="s">
        <v>2359</v>
      </c>
      <c r="D480" s="21" t="s">
        <v>2360</v>
      </c>
      <c r="E480" s="3" t="s">
        <v>2361</v>
      </c>
      <c r="F480" s="69">
        <v>43</v>
      </c>
      <c r="G480" s="2" t="s">
        <v>20</v>
      </c>
      <c r="J480" s="55"/>
      <c r="K480" s="73">
        <v>45672</v>
      </c>
      <c r="N480" s="3" t="s">
        <v>2362</v>
      </c>
      <c r="O480" s="5" t="s">
        <v>2363</v>
      </c>
    </row>
    <row r="481" s="69" customFormat="1" spans="1:15">
      <c r="A481" s="16">
        <v>480</v>
      </c>
      <c r="B481" s="17"/>
      <c r="C481" s="2" t="s">
        <v>2364</v>
      </c>
      <c r="D481" s="17" t="s">
        <v>2365</v>
      </c>
      <c r="E481" s="2" t="s">
        <v>2366</v>
      </c>
      <c r="F481" s="69">
        <v>45</v>
      </c>
      <c r="G481" s="2" t="s">
        <v>20</v>
      </c>
      <c r="H481" s="2"/>
      <c r="I481" s="2"/>
      <c r="J481" s="16"/>
      <c r="K481" s="73">
        <v>45860</v>
      </c>
      <c r="L481" s="59"/>
      <c r="M481" s="5"/>
      <c r="N481" s="60" t="s">
        <v>2367</v>
      </c>
      <c r="O481" s="5" t="s">
        <v>2368</v>
      </c>
    </row>
    <row r="482" s="3" customFormat="1" spans="1:15">
      <c r="A482" s="16">
        <v>481</v>
      </c>
      <c r="B482" s="3"/>
      <c r="C482" s="3" t="s">
        <v>2369</v>
      </c>
      <c r="D482" s="21" t="s">
        <v>2370</v>
      </c>
      <c r="E482" s="3" t="s">
        <v>2371</v>
      </c>
      <c r="F482" s="69">
        <v>69</v>
      </c>
      <c r="G482" s="3" t="s">
        <v>2372</v>
      </c>
      <c r="H482" s="3"/>
      <c r="I482" s="3"/>
      <c r="J482" s="55"/>
      <c r="K482" s="73">
        <v>45533</v>
      </c>
      <c r="L482" s="3"/>
      <c r="M482" s="3"/>
      <c r="N482" s="3" t="s">
        <v>2373</v>
      </c>
      <c r="O482" s="3" t="s">
        <v>2374</v>
      </c>
    </row>
    <row r="483" s="3" customFormat="1" spans="1:15">
      <c r="A483" s="16">
        <v>482</v>
      </c>
      <c r="C483" s="3" t="s">
        <v>2375</v>
      </c>
      <c r="D483" s="21" t="s">
        <v>2376</v>
      </c>
      <c r="E483" s="20" t="s">
        <v>2377</v>
      </c>
      <c r="F483" s="69">
        <v>79</v>
      </c>
      <c r="J483" s="55"/>
      <c r="K483" s="73">
        <v>44769</v>
      </c>
      <c r="N483" s="3" t="s">
        <v>2378</v>
      </c>
      <c r="O483" s="5" t="s">
        <v>2379</v>
      </c>
    </row>
    <row r="484" s="5" customFormat="1" spans="1:15">
      <c r="A484" s="16">
        <v>483</v>
      </c>
      <c r="B484" s="17"/>
      <c r="C484" s="5" t="s">
        <v>2380</v>
      </c>
      <c r="D484" s="17" t="s">
        <v>2381</v>
      </c>
      <c r="E484" s="23" t="s">
        <v>2382</v>
      </c>
      <c r="F484" s="69">
        <v>43</v>
      </c>
      <c r="G484" s="3" t="s">
        <v>20</v>
      </c>
      <c r="J484" s="62"/>
      <c r="K484" s="73">
        <v>46026</v>
      </c>
      <c r="L484" s="59"/>
      <c r="N484" s="5" t="s">
        <v>2383</v>
      </c>
      <c r="O484" s="5" t="s">
        <v>2384</v>
      </c>
    </row>
    <row r="485" s="3" customFormat="1" spans="1:15">
      <c r="A485" s="16">
        <v>484</v>
      </c>
      <c r="B485" s="21" t="s">
        <v>2385</v>
      </c>
      <c r="C485" s="3" t="s">
        <v>2386</v>
      </c>
      <c r="D485" s="21" t="s">
        <v>2385</v>
      </c>
      <c r="E485" s="3" t="s">
        <v>2387</v>
      </c>
      <c r="F485" s="69">
        <v>59</v>
      </c>
      <c r="G485" s="3" t="s">
        <v>2388</v>
      </c>
      <c r="H485" s="3"/>
      <c r="I485" s="3"/>
      <c r="J485" s="55"/>
      <c r="K485" s="73">
        <v>46058</v>
      </c>
      <c r="L485" s="3"/>
      <c r="M485" s="3"/>
      <c r="N485" s="3" t="s">
        <v>2389</v>
      </c>
      <c r="O485" s="3" t="s">
        <v>2390</v>
      </c>
    </row>
    <row r="486" s="3" customFormat="1" spans="1:15">
      <c r="A486" s="16">
        <v>485</v>
      </c>
      <c r="B486" s="3"/>
      <c r="C486" s="3" t="s">
        <v>2391</v>
      </c>
      <c r="D486" s="21" t="s">
        <v>2392</v>
      </c>
      <c r="E486" s="3" t="s">
        <v>2393</v>
      </c>
      <c r="F486" s="69">
        <v>55</v>
      </c>
      <c r="J486" s="55"/>
      <c r="K486" s="73">
        <v>45650</v>
      </c>
      <c r="N486" s="3" t="s">
        <v>2394</v>
      </c>
      <c r="O486" s="3" t="s">
        <v>2395</v>
      </c>
    </row>
    <row r="487" s="69" customFormat="1" spans="1:15">
      <c r="A487" s="16">
        <v>486</v>
      </c>
      <c r="B487" s="17"/>
      <c r="C487" s="2" t="s">
        <v>2396</v>
      </c>
      <c r="D487" s="17" t="s">
        <v>2397</v>
      </c>
      <c r="E487" s="2" t="s">
        <v>2398</v>
      </c>
      <c r="F487" s="69">
        <v>139</v>
      </c>
      <c r="G487" s="2"/>
      <c r="H487" s="2"/>
      <c r="I487" s="2"/>
      <c r="J487" s="16"/>
      <c r="K487" s="73">
        <v>45454</v>
      </c>
      <c r="L487" s="59"/>
      <c r="M487" s="5"/>
      <c r="N487" s="60" t="s">
        <v>2399</v>
      </c>
      <c r="O487" s="5" t="s">
        <v>2400</v>
      </c>
    </row>
    <row r="488" s="5" customFormat="1" spans="1:15">
      <c r="A488" s="16">
        <v>487</v>
      </c>
      <c r="B488" s="17"/>
      <c r="C488" s="2" t="s">
        <v>2401</v>
      </c>
      <c r="D488" s="17" t="s">
        <v>2402</v>
      </c>
      <c r="E488" s="2" t="s">
        <v>2403</v>
      </c>
      <c r="F488" s="69">
        <v>69</v>
      </c>
      <c r="G488" s="3" t="s">
        <v>20</v>
      </c>
      <c r="J488" s="62"/>
      <c r="K488" s="73">
        <v>45999</v>
      </c>
      <c r="L488" s="59"/>
      <c r="M488" s="5" t="s">
        <v>2404</v>
      </c>
      <c r="N488" s="60" t="s">
        <v>2405</v>
      </c>
      <c r="O488" s="5" t="s">
        <v>2406</v>
      </c>
    </row>
    <row r="489" s="3" customFormat="1" spans="1:15">
      <c r="A489" s="16">
        <v>488</v>
      </c>
      <c r="B489" s="3">
        <v>73568</v>
      </c>
      <c r="C489" s="3" t="s">
        <v>2407</v>
      </c>
      <c r="D489" s="21" t="s">
        <v>2408</v>
      </c>
      <c r="E489" s="20" t="s">
        <v>2409</v>
      </c>
      <c r="F489" s="69">
        <v>59</v>
      </c>
      <c r="G489" s="3" t="s">
        <v>20</v>
      </c>
      <c r="J489" s="55" t="s">
        <v>200</v>
      </c>
      <c r="K489" s="73">
        <v>46031</v>
      </c>
      <c r="L489" s="61" t="s">
        <v>201</v>
      </c>
      <c r="M489" s="5" t="s">
        <v>2410</v>
      </c>
      <c r="N489" s="3" t="s">
        <v>2411</v>
      </c>
      <c r="O489" s="3" t="s">
        <v>2412</v>
      </c>
    </row>
    <row r="490" s="3" customFormat="1" spans="1:15">
      <c r="A490" s="16">
        <v>489</v>
      </c>
      <c r="B490" s="3" t="s">
        <v>2413</v>
      </c>
      <c r="C490" s="3" t="s">
        <v>2414</v>
      </c>
      <c r="D490" s="21" t="s">
        <v>2413</v>
      </c>
      <c r="E490" s="20" t="s">
        <v>2409</v>
      </c>
      <c r="F490" s="69">
        <v>39</v>
      </c>
      <c r="J490" s="55"/>
      <c r="K490" s="73">
        <v>45999</v>
      </c>
      <c r="N490" s="3" t="s">
        <v>2415</v>
      </c>
      <c r="O490" s="3" t="s">
        <v>2416</v>
      </c>
    </row>
    <row r="491" s="69" customFormat="1" spans="1:15">
      <c r="A491" s="16">
        <v>490</v>
      </c>
      <c r="B491" s="17"/>
      <c r="C491" s="2" t="s">
        <v>2417</v>
      </c>
      <c r="D491" s="17" t="s">
        <v>2418</v>
      </c>
      <c r="E491" s="2" t="s">
        <v>2419</v>
      </c>
      <c r="F491" s="69">
        <v>20</v>
      </c>
      <c r="G491" s="2" t="s">
        <v>20</v>
      </c>
      <c r="H491" s="2"/>
      <c r="I491" s="2"/>
      <c r="J491" s="16"/>
      <c r="K491" s="73">
        <v>45271</v>
      </c>
      <c r="L491" s="59"/>
      <c r="M491" s="5"/>
      <c r="N491" s="60" t="s">
        <v>2420</v>
      </c>
      <c r="O491" s="5" t="s">
        <v>2421</v>
      </c>
    </row>
    <row r="492" s="69" customFormat="1" spans="1:15">
      <c r="A492" s="16">
        <v>491</v>
      </c>
      <c r="B492" s="17"/>
      <c r="C492" s="2" t="s">
        <v>2422</v>
      </c>
      <c r="D492" s="17" t="s">
        <v>2423</v>
      </c>
      <c r="E492" s="2" t="s">
        <v>2424</v>
      </c>
      <c r="F492" s="69">
        <v>59.8</v>
      </c>
      <c r="G492" s="2" t="s">
        <v>20</v>
      </c>
      <c r="H492" s="2"/>
      <c r="I492" s="2"/>
      <c r="J492" s="16"/>
      <c r="K492" s="73">
        <v>46058</v>
      </c>
      <c r="L492" s="59"/>
      <c r="M492" s="5"/>
      <c r="N492" s="60" t="s">
        <v>2425</v>
      </c>
      <c r="O492" s="5" t="s">
        <v>2426</v>
      </c>
    </row>
    <row r="493" s="5" customFormat="1" spans="1:15">
      <c r="A493" s="16">
        <v>492</v>
      </c>
      <c r="B493" s="17"/>
      <c r="C493" s="2" t="s">
        <v>2427</v>
      </c>
      <c r="D493" s="17" t="s">
        <v>2428</v>
      </c>
      <c r="E493" s="2" t="s">
        <v>2429</v>
      </c>
      <c r="F493" s="69">
        <v>69.8</v>
      </c>
      <c r="G493" s="2" t="s">
        <v>20</v>
      </c>
      <c r="J493" s="62"/>
      <c r="K493" s="73">
        <v>46041</v>
      </c>
      <c r="L493" s="59"/>
      <c r="N493" s="60" t="s">
        <v>2430</v>
      </c>
      <c r="O493" s="5" t="s">
        <v>2431</v>
      </c>
    </row>
    <row r="494" s="69" customFormat="1" spans="1:15">
      <c r="A494" s="16">
        <v>493</v>
      </c>
      <c r="B494" s="17"/>
      <c r="C494" s="2" t="s">
        <v>2432</v>
      </c>
      <c r="D494" s="17" t="s">
        <v>2433</v>
      </c>
      <c r="E494" s="2" t="s">
        <v>2434</v>
      </c>
      <c r="F494" s="69">
        <v>29</v>
      </c>
      <c r="G494" s="2"/>
      <c r="H494" s="2"/>
      <c r="I494" s="2"/>
      <c r="J494" s="16"/>
      <c r="K494" s="73">
        <v>45979</v>
      </c>
      <c r="L494" s="59"/>
      <c r="M494" s="5"/>
      <c r="N494" s="60" t="s">
        <v>2435</v>
      </c>
      <c r="O494" s="5" t="s">
        <v>2436</v>
      </c>
    </row>
    <row r="495" s="3" customFormat="1" spans="1:15">
      <c r="A495" s="16">
        <v>494</v>
      </c>
      <c r="C495" s="3" t="s">
        <v>2437</v>
      </c>
      <c r="D495" s="21" t="s">
        <v>2438</v>
      </c>
      <c r="E495" s="3" t="s">
        <v>2439</v>
      </c>
      <c r="F495" s="69">
        <v>51.8</v>
      </c>
      <c r="G495" s="3" t="s">
        <v>2440</v>
      </c>
      <c r="J495" s="55"/>
      <c r="K495" s="73">
        <v>45919</v>
      </c>
      <c r="L495" s="59" t="s">
        <v>144</v>
      </c>
      <c r="N495" s="3" t="s">
        <v>2441</v>
      </c>
      <c r="O495" s="3" t="s">
        <v>2442</v>
      </c>
    </row>
    <row r="496" s="69" customFormat="1" spans="1:15">
      <c r="A496" s="16">
        <v>495</v>
      </c>
      <c r="B496" s="17"/>
      <c r="C496" s="2" t="s">
        <v>2443</v>
      </c>
      <c r="D496" s="17" t="s">
        <v>2444</v>
      </c>
      <c r="E496" s="2" t="s">
        <v>2445</v>
      </c>
      <c r="F496" s="69">
        <v>43</v>
      </c>
      <c r="G496" s="2"/>
      <c r="H496" s="2"/>
      <c r="I496" s="2"/>
      <c r="J496" s="16"/>
      <c r="K496" s="73">
        <v>44625</v>
      </c>
      <c r="L496" s="59"/>
      <c r="M496" s="5"/>
      <c r="N496" s="60" t="s">
        <v>2446</v>
      </c>
      <c r="O496" s="5" t="s">
        <v>2447</v>
      </c>
    </row>
    <row r="497" s="3" customFormat="1" spans="1:15">
      <c r="A497" s="16">
        <v>496</v>
      </c>
      <c r="C497" s="20" t="s">
        <v>2448</v>
      </c>
      <c r="D497" s="21" t="s">
        <v>2449</v>
      </c>
      <c r="E497" s="3" t="s">
        <v>2450</v>
      </c>
      <c r="F497" s="69">
        <v>63.8</v>
      </c>
      <c r="G497" s="3" t="s">
        <v>20</v>
      </c>
      <c r="J497" s="55" t="s">
        <v>200</v>
      </c>
      <c r="K497" s="73">
        <v>46020</v>
      </c>
      <c r="L497" s="61" t="s">
        <v>201</v>
      </c>
      <c r="M497" s="20"/>
      <c r="N497" s="3" t="s">
        <v>2451</v>
      </c>
      <c r="O497" s="3" t="s">
        <v>2452</v>
      </c>
    </row>
    <row r="498" s="5" customFormat="1" spans="1:15">
      <c r="A498" s="16">
        <v>497</v>
      </c>
      <c r="B498" s="17"/>
      <c r="C498" s="5" t="s">
        <v>2453</v>
      </c>
      <c r="D498" s="17" t="s">
        <v>2454</v>
      </c>
      <c r="E498" s="5" t="s">
        <v>2455</v>
      </c>
      <c r="F498" s="69">
        <v>59</v>
      </c>
      <c r="G498" s="3" t="s">
        <v>20</v>
      </c>
      <c r="J498" s="62"/>
      <c r="K498" s="73">
        <v>45985</v>
      </c>
      <c r="L498" s="59"/>
      <c r="N498" s="5" t="s">
        <v>2456</v>
      </c>
      <c r="O498" s="5" t="s">
        <v>2457</v>
      </c>
    </row>
    <row r="499" s="69" customFormat="1" spans="1:15">
      <c r="A499" s="16">
        <v>498</v>
      </c>
      <c r="B499" s="17"/>
      <c r="C499" s="2" t="s">
        <v>2458</v>
      </c>
      <c r="D499" s="17" t="s">
        <v>2459</v>
      </c>
      <c r="E499" s="2" t="s">
        <v>2460</v>
      </c>
      <c r="F499" s="69">
        <v>49.8</v>
      </c>
      <c r="G499" s="3" t="s">
        <v>20</v>
      </c>
      <c r="H499" s="2"/>
      <c r="I499" s="2"/>
      <c r="J499" s="16"/>
      <c r="K499" s="73">
        <v>45517</v>
      </c>
      <c r="L499" s="59"/>
      <c r="M499" s="5"/>
      <c r="N499" s="60" t="s">
        <v>2461</v>
      </c>
      <c r="O499" s="5" t="s">
        <v>2462</v>
      </c>
    </row>
    <row r="500" s="69" customFormat="1" spans="1:15">
      <c r="A500" s="16">
        <v>499</v>
      </c>
      <c r="B500" s="17"/>
      <c r="C500" s="2" t="s">
        <v>2463</v>
      </c>
      <c r="D500" s="17" t="s">
        <v>2464</v>
      </c>
      <c r="E500" s="2" t="s">
        <v>2465</v>
      </c>
      <c r="F500" s="69">
        <v>49</v>
      </c>
      <c r="G500" s="2" t="s">
        <v>20</v>
      </c>
      <c r="H500" s="2"/>
      <c r="I500" s="2"/>
      <c r="J500" s="16"/>
      <c r="K500" s="73">
        <v>46043</v>
      </c>
      <c r="L500" s="59"/>
      <c r="M500" s="5"/>
      <c r="N500" s="60" t="s">
        <v>2466</v>
      </c>
      <c r="O500" s="5" t="s">
        <v>2467</v>
      </c>
    </row>
    <row r="501" s="3" customFormat="1" spans="1:15">
      <c r="A501" s="16">
        <v>500</v>
      </c>
      <c r="B501" s="3" t="s">
        <v>2468</v>
      </c>
      <c r="C501" s="3" t="s">
        <v>2469</v>
      </c>
      <c r="D501" s="3" t="s">
        <v>2468</v>
      </c>
      <c r="E501" s="3" t="s">
        <v>2470</v>
      </c>
      <c r="F501" s="69">
        <v>69.8</v>
      </c>
      <c r="G501" s="3"/>
      <c r="H501" s="3"/>
      <c r="I501" s="3"/>
      <c r="J501" s="55"/>
      <c r="K501" s="73">
        <v>45916</v>
      </c>
      <c r="L501" s="3"/>
      <c r="M501" s="3"/>
      <c r="N501" s="3" t="s">
        <v>2471</v>
      </c>
      <c r="O501" s="3" t="s">
        <v>2472</v>
      </c>
    </row>
    <row r="502" s="3" customFormat="1" spans="1:15">
      <c r="A502" s="16">
        <v>501</v>
      </c>
      <c r="C502" s="3" t="s">
        <v>2473</v>
      </c>
      <c r="D502" s="21" t="s">
        <v>2474</v>
      </c>
      <c r="E502" s="61" t="s">
        <v>2475</v>
      </c>
      <c r="F502" s="69">
        <v>169</v>
      </c>
      <c r="J502" s="55"/>
      <c r="K502" s="73">
        <v>45143</v>
      </c>
      <c r="N502" s="3" t="s">
        <v>2476</v>
      </c>
      <c r="O502" s="3" t="s">
        <v>2477</v>
      </c>
    </row>
    <row r="503" s="4" customFormat="1" spans="1:15">
      <c r="A503" s="16">
        <v>502</v>
      </c>
      <c r="B503" s="4" t="s">
        <v>2478</v>
      </c>
      <c r="C503" s="4" t="s">
        <v>2479</v>
      </c>
      <c r="D503" s="22" t="s">
        <v>2478</v>
      </c>
      <c r="E503" s="4" t="s">
        <v>1546</v>
      </c>
      <c r="F503" s="69">
        <v>69</v>
      </c>
      <c r="K503" s="73">
        <v>46020</v>
      </c>
      <c r="N503" s="4" t="s">
        <v>2480</v>
      </c>
      <c r="O503" s="4" t="s">
        <v>2481</v>
      </c>
    </row>
    <row r="504" s="3" customFormat="1" spans="1:15">
      <c r="A504" s="16">
        <v>503</v>
      </c>
      <c r="B504" s="3" t="s">
        <v>2482</v>
      </c>
      <c r="C504" s="3" t="s">
        <v>2483</v>
      </c>
      <c r="D504" s="3" t="s">
        <v>2482</v>
      </c>
      <c r="E504" s="3" t="s">
        <v>2484</v>
      </c>
      <c r="F504" s="69">
        <v>99</v>
      </c>
      <c r="J504" s="55"/>
      <c r="K504" s="73">
        <v>45737</v>
      </c>
      <c r="N504" s="3" t="s">
        <v>2485</v>
      </c>
      <c r="O504" s="3" t="s">
        <v>2486</v>
      </c>
    </row>
    <row r="505" s="27" customFormat="1" spans="1:15">
      <c r="A505" s="16">
        <v>504</v>
      </c>
      <c r="B505" s="75" t="s">
        <v>2487</v>
      </c>
      <c r="C505" s="27" t="s">
        <v>2488</v>
      </c>
      <c r="D505" s="75" t="s">
        <v>2487</v>
      </c>
      <c r="E505" s="27" t="s">
        <v>2489</v>
      </c>
      <c r="F505" s="69">
        <v>55</v>
      </c>
      <c r="G505" s="27" t="s">
        <v>2490</v>
      </c>
      <c r="K505" s="73">
        <v>45973</v>
      </c>
      <c r="N505" s="27" t="s">
        <v>2491</v>
      </c>
      <c r="O505" s="27" t="s">
        <v>2492</v>
      </c>
    </row>
    <row r="506" s="3" customFormat="1" spans="1:15">
      <c r="A506" s="16">
        <v>505</v>
      </c>
      <c r="B506" s="3" t="s">
        <v>2493</v>
      </c>
      <c r="C506" s="3" t="s">
        <v>2494</v>
      </c>
      <c r="D506" s="3" t="s">
        <v>2493</v>
      </c>
      <c r="E506" s="3" t="s">
        <v>2495</v>
      </c>
      <c r="F506" s="69">
        <v>65</v>
      </c>
      <c r="G506" s="3" t="s">
        <v>20</v>
      </c>
      <c r="J506" s="55"/>
      <c r="K506" s="73">
        <v>46057</v>
      </c>
      <c r="L506" s="3"/>
      <c r="N506" s="3" t="s">
        <v>2496</v>
      </c>
      <c r="O506" s="3" t="s">
        <v>2497</v>
      </c>
    </row>
    <row r="507" s="3" customFormat="1" spans="1:15">
      <c r="A507" s="16">
        <v>506</v>
      </c>
      <c r="B507" s="3" t="s">
        <v>2498</v>
      </c>
      <c r="C507" s="20" t="s">
        <v>2499</v>
      </c>
      <c r="D507" s="21" t="s">
        <v>2498</v>
      </c>
      <c r="E507" s="3" t="s">
        <v>2419</v>
      </c>
      <c r="F507" s="69">
        <v>49</v>
      </c>
      <c r="G507" s="3" t="s">
        <v>2500</v>
      </c>
      <c r="J507" s="55"/>
      <c r="K507" s="73">
        <v>46046</v>
      </c>
      <c r="L507" s="61" t="s">
        <v>144</v>
      </c>
      <c r="N507" s="3" t="s">
        <v>2501</v>
      </c>
      <c r="O507" s="3" t="s">
        <v>2502</v>
      </c>
    </row>
    <row r="508" s="69" customFormat="1" spans="1:15">
      <c r="A508" s="16">
        <v>507</v>
      </c>
      <c r="B508" s="17"/>
      <c r="C508" s="2" t="s">
        <v>2503</v>
      </c>
      <c r="D508" s="17" t="s">
        <v>2504</v>
      </c>
      <c r="E508" s="2" t="s">
        <v>2505</v>
      </c>
      <c r="F508" s="69">
        <v>39</v>
      </c>
      <c r="G508" s="2" t="s">
        <v>20</v>
      </c>
      <c r="H508" s="2"/>
      <c r="I508" s="2"/>
      <c r="J508" s="16"/>
      <c r="K508" s="73">
        <v>46055</v>
      </c>
      <c r="L508" s="59"/>
      <c r="M508" s="5"/>
      <c r="N508" s="60" t="s">
        <v>2506</v>
      </c>
      <c r="O508" s="5" t="s">
        <v>2507</v>
      </c>
    </row>
    <row r="509" s="16" customFormat="1" spans="1:15">
      <c r="A509" s="16">
        <v>508</v>
      </c>
      <c r="B509" s="17"/>
      <c r="C509" s="2" t="s">
        <v>2503</v>
      </c>
      <c r="D509" s="17" t="s">
        <v>2508</v>
      </c>
      <c r="E509" s="2" t="s">
        <v>2509</v>
      </c>
      <c r="F509" s="69">
        <v>32.8</v>
      </c>
      <c r="G509" s="2" t="s">
        <v>20</v>
      </c>
      <c r="H509" s="2"/>
      <c r="I509" s="2"/>
      <c r="K509" s="73">
        <v>46043</v>
      </c>
      <c r="L509" s="59"/>
      <c r="M509" s="5"/>
      <c r="N509" s="60" t="s">
        <v>2510</v>
      </c>
      <c r="O509" s="5" t="s">
        <v>2511</v>
      </c>
    </row>
    <row r="510" s="3" customFormat="1" spans="1:15">
      <c r="A510" s="16">
        <v>509</v>
      </c>
      <c r="B510" s="3" t="s">
        <v>2512</v>
      </c>
      <c r="C510" s="3" t="s">
        <v>2513</v>
      </c>
      <c r="D510" s="3" t="s">
        <v>2512</v>
      </c>
      <c r="E510" s="3" t="s">
        <v>2514</v>
      </c>
      <c r="F510" s="69">
        <v>69</v>
      </c>
      <c r="G510" s="2" t="s">
        <v>20</v>
      </c>
      <c r="H510" s="3"/>
      <c r="I510" s="3"/>
      <c r="J510" s="55"/>
      <c r="K510" s="73">
        <v>45841</v>
      </c>
      <c r="L510" s="3"/>
      <c r="M510" s="3"/>
      <c r="N510" s="3" t="s">
        <v>2515</v>
      </c>
      <c r="O510" s="3" t="s">
        <v>2516</v>
      </c>
    </row>
    <row r="511" s="16" customFormat="1" spans="1:15">
      <c r="A511" s="16">
        <v>510</v>
      </c>
      <c r="B511" s="17"/>
      <c r="C511" s="2" t="s">
        <v>2517</v>
      </c>
      <c r="D511" s="17" t="s">
        <v>2518</v>
      </c>
      <c r="E511" s="2" t="s">
        <v>2519</v>
      </c>
      <c r="F511" s="69">
        <v>65</v>
      </c>
      <c r="G511" s="2"/>
      <c r="H511" s="2"/>
      <c r="I511" s="2"/>
      <c r="K511" s="73">
        <v>46057</v>
      </c>
      <c r="L511" s="59"/>
      <c r="M511" s="5"/>
      <c r="N511" s="60" t="s">
        <v>2520</v>
      </c>
      <c r="O511" s="5" t="s">
        <v>2521</v>
      </c>
    </row>
    <row r="512" s="69" customFormat="1" spans="1:15">
      <c r="A512" s="16">
        <v>511</v>
      </c>
      <c r="B512" s="17"/>
      <c r="C512" s="2" t="s">
        <v>2522</v>
      </c>
      <c r="D512" s="17" t="s">
        <v>2523</v>
      </c>
      <c r="E512" s="2" t="s">
        <v>2524</v>
      </c>
      <c r="F512" s="69">
        <v>54</v>
      </c>
      <c r="G512" s="3" t="s">
        <v>20</v>
      </c>
      <c r="H512" s="2"/>
      <c r="I512" s="2"/>
      <c r="J512" s="16"/>
      <c r="K512" s="73">
        <v>45876</v>
      </c>
      <c r="L512" s="59"/>
      <c r="M512" s="5"/>
      <c r="N512" s="60" t="s">
        <v>2525</v>
      </c>
      <c r="O512" s="5" t="s">
        <v>2526</v>
      </c>
    </row>
    <row r="513" s="5" customFormat="1" spans="1:15">
      <c r="A513" s="16">
        <v>512</v>
      </c>
      <c r="C513" s="5" t="s">
        <v>2527</v>
      </c>
      <c r="D513" s="66" t="s">
        <v>2528</v>
      </c>
      <c r="E513" s="20" t="s">
        <v>2529</v>
      </c>
      <c r="F513" s="69">
        <v>38</v>
      </c>
      <c r="G513" s="20" t="s">
        <v>2530</v>
      </c>
      <c r="J513" s="62"/>
      <c r="K513" s="73">
        <v>45870</v>
      </c>
      <c r="L513" s="59"/>
      <c r="M513" s="5"/>
      <c r="N513" s="5" t="s">
        <v>2531</v>
      </c>
      <c r="O513" s="5" t="s">
        <v>2532</v>
      </c>
    </row>
    <row r="514" s="69" customFormat="1" ht="14.25" spans="1:15">
      <c r="A514" s="16">
        <v>513</v>
      </c>
      <c r="B514" s="17"/>
      <c r="C514" s="18" t="s">
        <v>2533</v>
      </c>
      <c r="D514" s="17"/>
      <c r="E514" s="2"/>
      <c r="F514" s="69"/>
      <c r="G514" s="2"/>
      <c r="H514" s="2"/>
      <c r="I514" s="2"/>
      <c r="J514" s="16"/>
      <c r="K514" s="73"/>
      <c r="L514" s="59"/>
      <c r="M514" s="5"/>
      <c r="N514" s="60"/>
      <c r="O514" s="5"/>
    </row>
    <row r="515" s="3" customFormat="1" spans="1:15">
      <c r="A515" s="16">
        <v>514</v>
      </c>
      <c r="B515" s="21"/>
      <c r="C515" s="3" t="s">
        <v>2534</v>
      </c>
      <c r="D515" s="21" t="s">
        <v>2535</v>
      </c>
      <c r="E515" s="3" t="s">
        <v>2536</v>
      </c>
      <c r="F515" s="69">
        <v>55</v>
      </c>
      <c r="G515" s="3" t="s">
        <v>20</v>
      </c>
      <c r="J515" s="55"/>
      <c r="K515" s="73">
        <v>45434</v>
      </c>
      <c r="N515" s="3" t="s">
        <v>2537</v>
      </c>
      <c r="O515" s="5" t="s">
        <v>2538</v>
      </c>
    </row>
    <row r="516" s="5" customFormat="1" spans="1:15">
      <c r="A516" s="16">
        <v>515</v>
      </c>
      <c r="C516" s="5" t="s">
        <v>2539</v>
      </c>
      <c r="D516" s="66" t="s">
        <v>2540</v>
      </c>
      <c r="E516" s="5" t="s">
        <v>2541</v>
      </c>
      <c r="F516" s="69">
        <v>49.8</v>
      </c>
      <c r="G516" s="20" t="s">
        <v>2542</v>
      </c>
      <c r="H516" s="2" t="s">
        <v>290</v>
      </c>
      <c r="I516" s="2" t="s">
        <v>291</v>
      </c>
      <c r="J516" s="16"/>
      <c r="K516" s="73">
        <v>46021</v>
      </c>
      <c r="L516" s="59" t="s">
        <v>2543</v>
      </c>
      <c r="M516" s="5" t="s">
        <v>2544</v>
      </c>
      <c r="N516" s="5" t="s">
        <v>2545</v>
      </c>
      <c r="O516" s="5" t="s">
        <v>2546</v>
      </c>
    </row>
    <row r="517" s="5" customFormat="1" spans="1:15">
      <c r="A517" s="16">
        <v>516</v>
      </c>
      <c r="B517" s="17"/>
      <c r="C517" s="5" t="s">
        <v>2547</v>
      </c>
      <c r="D517" s="17" t="s">
        <v>2548</v>
      </c>
      <c r="E517" s="5" t="s">
        <v>2549</v>
      </c>
      <c r="F517" s="69">
        <v>49.8</v>
      </c>
      <c r="G517" s="3" t="s">
        <v>20</v>
      </c>
      <c r="J517" s="62"/>
      <c r="K517" s="73">
        <v>46000</v>
      </c>
      <c r="L517" s="59"/>
      <c r="N517" s="5" t="s">
        <v>2550</v>
      </c>
      <c r="O517" s="5" t="s">
        <v>2551</v>
      </c>
    </row>
    <row r="518" s="69" customFormat="1" spans="1:15">
      <c r="A518" s="16">
        <v>517</v>
      </c>
      <c r="B518" s="17"/>
      <c r="C518" s="2" t="s">
        <v>2552</v>
      </c>
      <c r="D518" s="17" t="s">
        <v>2553</v>
      </c>
      <c r="E518" s="2" t="s">
        <v>2554</v>
      </c>
      <c r="F518" s="69">
        <v>55</v>
      </c>
      <c r="G518" s="2" t="s">
        <v>20</v>
      </c>
      <c r="H518" s="2"/>
      <c r="I518" s="2"/>
      <c r="J518" s="16"/>
      <c r="K518" s="73">
        <v>45133</v>
      </c>
      <c r="L518" s="59"/>
      <c r="M518" s="5"/>
      <c r="N518" s="60" t="s">
        <v>2555</v>
      </c>
      <c r="O518" s="5" t="s">
        <v>2556</v>
      </c>
    </row>
    <row r="519" s="3" customFormat="1" spans="1:15">
      <c r="A519" s="16">
        <v>518</v>
      </c>
      <c r="C519" s="3" t="s">
        <v>2557</v>
      </c>
      <c r="D519" s="21" t="s">
        <v>2558</v>
      </c>
      <c r="E519" s="20" t="s">
        <v>2559</v>
      </c>
      <c r="F519" s="69">
        <v>59.8</v>
      </c>
      <c r="G519" s="3" t="s">
        <v>2560</v>
      </c>
      <c r="J519" s="55"/>
      <c r="K519" s="73">
        <v>45665</v>
      </c>
      <c r="N519" s="3" t="s">
        <v>2561</v>
      </c>
      <c r="O519" s="3" t="s">
        <v>2562</v>
      </c>
    </row>
    <row r="520" s="3" customFormat="1" spans="1:15">
      <c r="A520" s="16">
        <v>519</v>
      </c>
      <c r="B520" s="3" t="s">
        <v>2563</v>
      </c>
      <c r="C520" s="3" t="s">
        <v>2564</v>
      </c>
      <c r="D520" s="21" t="s">
        <v>2563</v>
      </c>
      <c r="E520" s="3" t="s">
        <v>2565</v>
      </c>
      <c r="F520" s="69">
        <v>59</v>
      </c>
      <c r="G520" s="3" t="s">
        <v>2566</v>
      </c>
      <c r="J520" s="55"/>
      <c r="K520" s="73">
        <v>46053</v>
      </c>
      <c r="N520" s="3" t="s">
        <v>2567</v>
      </c>
      <c r="O520" s="3" t="s">
        <v>2568</v>
      </c>
    </row>
    <row r="521" s="3" customFormat="1" spans="1:15">
      <c r="A521" s="16">
        <v>520</v>
      </c>
      <c r="B521" s="3" t="s">
        <v>2569</v>
      </c>
      <c r="C521" s="3" t="s">
        <v>2570</v>
      </c>
      <c r="D521" s="3" t="s">
        <v>2569</v>
      </c>
      <c r="E521" s="3" t="s">
        <v>2571</v>
      </c>
      <c r="F521" s="69">
        <v>59</v>
      </c>
      <c r="G521" s="2" t="s">
        <v>20</v>
      </c>
      <c r="J521" s="55"/>
      <c r="K521" s="73">
        <v>45953</v>
      </c>
      <c r="L521" s="3"/>
      <c r="M521" s="3"/>
      <c r="N521" s="3" t="s">
        <v>2572</v>
      </c>
      <c r="O521" s="3" t="s">
        <v>2573</v>
      </c>
    </row>
    <row r="522" s="3" customFormat="1" spans="1:15">
      <c r="A522" s="16">
        <v>521</v>
      </c>
      <c r="C522" s="3" t="s">
        <v>2574</v>
      </c>
      <c r="D522" s="21" t="s">
        <v>2575</v>
      </c>
      <c r="E522" s="20" t="s">
        <v>2576</v>
      </c>
      <c r="F522" s="69">
        <v>59</v>
      </c>
      <c r="G522" s="2" t="s">
        <v>20</v>
      </c>
      <c r="J522" s="55"/>
      <c r="K522" s="73">
        <v>44905</v>
      </c>
      <c r="N522" s="3" t="s">
        <v>2577</v>
      </c>
      <c r="O522" s="3" t="s">
        <v>2578</v>
      </c>
    </row>
    <row r="523" s="5" customFormat="1" spans="1:15">
      <c r="A523" s="16">
        <v>522</v>
      </c>
      <c r="B523" s="17"/>
      <c r="C523" s="2" t="s">
        <v>2579</v>
      </c>
      <c r="D523" s="17" t="s">
        <v>2580</v>
      </c>
      <c r="E523" s="2" t="s">
        <v>2581</v>
      </c>
      <c r="F523" s="69">
        <v>49.8</v>
      </c>
      <c r="G523" s="2" t="s">
        <v>20</v>
      </c>
      <c r="H523" s="2" t="s">
        <v>290</v>
      </c>
      <c r="J523" s="62"/>
      <c r="K523" s="73">
        <v>45650</v>
      </c>
      <c r="L523" s="59" t="s">
        <v>412</v>
      </c>
      <c r="N523" s="60" t="s">
        <v>2582</v>
      </c>
      <c r="O523" s="5" t="s">
        <v>2583</v>
      </c>
    </row>
    <row r="524" s="5" customFormat="1" spans="1:15">
      <c r="A524" s="16">
        <v>523</v>
      </c>
      <c r="B524" s="17"/>
      <c r="C524" s="5" t="s">
        <v>2584</v>
      </c>
      <c r="D524" s="17" t="s">
        <v>2585</v>
      </c>
      <c r="E524" s="5" t="s">
        <v>2586</v>
      </c>
      <c r="F524" s="69">
        <v>45</v>
      </c>
      <c r="G524" s="5" t="s">
        <v>20</v>
      </c>
      <c r="J524" s="62"/>
      <c r="K524" s="73">
        <v>45999</v>
      </c>
      <c r="L524" s="59"/>
      <c r="N524" s="5" t="s">
        <v>2587</v>
      </c>
      <c r="O524" s="5" t="s">
        <v>2588</v>
      </c>
    </row>
    <row r="525" s="3" customFormat="1" spans="1:15">
      <c r="A525" s="16">
        <v>524</v>
      </c>
      <c r="B525" s="3"/>
      <c r="C525" s="3" t="s">
        <v>2589</v>
      </c>
      <c r="D525" s="21" t="s">
        <v>2590</v>
      </c>
      <c r="E525" s="3" t="s">
        <v>2591</v>
      </c>
      <c r="F525" s="69">
        <v>49.8</v>
      </c>
      <c r="G525" s="3" t="s">
        <v>2592</v>
      </c>
      <c r="J525" s="55"/>
      <c r="K525" s="73">
        <v>45637</v>
      </c>
      <c r="L525" s="3"/>
      <c r="M525" s="3"/>
      <c r="N525" s="3" t="s">
        <v>2593</v>
      </c>
      <c r="O525" s="3" t="s">
        <v>2594</v>
      </c>
    </row>
    <row r="526" s="55" customFormat="1" spans="1:15">
      <c r="A526" s="16">
        <v>525</v>
      </c>
      <c r="C526" s="55" t="s">
        <v>2595</v>
      </c>
      <c r="D526" s="63" t="s">
        <v>2596</v>
      </c>
      <c r="E526" s="55" t="s">
        <v>2597</v>
      </c>
      <c r="F526" s="69">
        <v>45</v>
      </c>
      <c r="G526" s="3" t="s">
        <v>20</v>
      </c>
      <c r="K526" s="73">
        <v>46000</v>
      </c>
      <c r="L526" s="65"/>
      <c r="M526" s="5"/>
      <c r="N526" s="55" t="s">
        <v>2598</v>
      </c>
      <c r="O526" s="5" t="s">
        <v>2599</v>
      </c>
    </row>
    <row r="527" s="27" customFormat="1" spans="1:15">
      <c r="A527" s="16">
        <v>526</v>
      </c>
      <c r="B527" s="75" t="s">
        <v>2600</v>
      </c>
      <c r="C527" s="27" t="s">
        <v>2601</v>
      </c>
      <c r="D527" s="75" t="s">
        <v>2600</v>
      </c>
      <c r="E527" s="27" t="s">
        <v>2602</v>
      </c>
      <c r="F527" s="69">
        <v>45</v>
      </c>
      <c r="G527" s="27" t="s">
        <v>2603</v>
      </c>
      <c r="K527" s="73">
        <v>45992</v>
      </c>
      <c r="L527" s="27"/>
      <c r="M527" s="27"/>
      <c r="N527" s="27" t="s">
        <v>2604</v>
      </c>
      <c r="O527" s="27" t="s">
        <v>2605</v>
      </c>
    </row>
    <row r="528" s="3" customFormat="1" spans="1:15">
      <c r="A528" s="16">
        <v>527</v>
      </c>
      <c r="B528" s="3" t="s">
        <v>2606</v>
      </c>
      <c r="C528" s="3" t="s">
        <v>2601</v>
      </c>
      <c r="D528" s="3" t="s">
        <v>2606</v>
      </c>
      <c r="E528" s="3" t="s">
        <v>2607</v>
      </c>
      <c r="F528" s="69">
        <v>78</v>
      </c>
      <c r="G528" s="3" t="s">
        <v>2608</v>
      </c>
      <c r="J528" s="55"/>
      <c r="K528" s="73">
        <v>45758</v>
      </c>
      <c r="L528" s="3"/>
      <c r="M528" s="3"/>
      <c r="N528" s="3" t="s">
        <v>2609</v>
      </c>
      <c r="O528" s="3" t="s">
        <v>2610</v>
      </c>
    </row>
    <row r="529" s="3" customFormat="1" spans="1:15">
      <c r="A529" s="16">
        <v>528</v>
      </c>
      <c r="B529" s="3"/>
      <c r="C529" s="3" t="s">
        <v>2601</v>
      </c>
      <c r="D529" s="3" t="s">
        <v>2611</v>
      </c>
      <c r="E529" s="3" t="s">
        <v>2612</v>
      </c>
      <c r="F529" s="69">
        <v>59.8</v>
      </c>
      <c r="G529" s="3" t="s">
        <v>2566</v>
      </c>
      <c r="J529" s="55"/>
      <c r="K529" s="73">
        <v>45495</v>
      </c>
      <c r="N529" s="3" t="s">
        <v>2613</v>
      </c>
      <c r="O529" s="3" t="s">
        <v>2614</v>
      </c>
    </row>
    <row r="530" s="3" customFormat="1" spans="1:15">
      <c r="A530" s="16">
        <v>529</v>
      </c>
      <c r="B530" s="21" t="s">
        <v>2615</v>
      </c>
      <c r="C530" s="20" t="s">
        <v>2616</v>
      </c>
      <c r="D530" s="3" t="s">
        <v>2615</v>
      </c>
      <c r="E530" s="3" t="s">
        <v>2617</v>
      </c>
      <c r="F530" s="69">
        <v>59</v>
      </c>
      <c r="G530" s="2" t="s">
        <v>20</v>
      </c>
      <c r="J530" s="55"/>
      <c r="K530" s="73">
        <v>46041</v>
      </c>
      <c r="M530" s="5" t="s">
        <v>2618</v>
      </c>
      <c r="N530" s="3" t="s">
        <v>2619</v>
      </c>
      <c r="O530" s="61" t="s">
        <v>2620</v>
      </c>
    </row>
    <row r="531" s="5" customFormat="1" spans="1:15">
      <c r="A531" s="16">
        <v>530</v>
      </c>
      <c r="B531" s="17"/>
      <c r="C531" s="5" t="s">
        <v>2621</v>
      </c>
      <c r="D531" s="17" t="s">
        <v>2622</v>
      </c>
      <c r="E531" s="20" t="s">
        <v>2623</v>
      </c>
      <c r="F531" s="69">
        <v>45</v>
      </c>
      <c r="G531" s="3" t="s">
        <v>20</v>
      </c>
      <c r="J531" s="62"/>
      <c r="K531" s="73">
        <v>45143</v>
      </c>
      <c r="L531" s="59"/>
      <c r="N531" s="5" t="s">
        <v>2624</v>
      </c>
      <c r="O531" s="5" t="s">
        <v>2625</v>
      </c>
    </row>
    <row r="532" s="3" customFormat="1" spans="1:15">
      <c r="A532" s="16">
        <v>531</v>
      </c>
      <c r="C532" s="3" t="s">
        <v>2626</v>
      </c>
      <c r="D532" s="21" t="s">
        <v>2627</v>
      </c>
      <c r="E532" s="3" t="s">
        <v>2628</v>
      </c>
      <c r="F532" s="69">
        <v>59</v>
      </c>
      <c r="G532" s="2" t="s">
        <v>20</v>
      </c>
      <c r="J532" s="55"/>
      <c r="K532" s="73">
        <v>45973</v>
      </c>
      <c r="N532" s="3" t="s">
        <v>2629</v>
      </c>
      <c r="O532" s="3" t="s">
        <v>2630</v>
      </c>
    </row>
    <row r="533" s="69" customFormat="1" spans="1:15">
      <c r="A533" s="16">
        <v>532</v>
      </c>
      <c r="B533" s="17"/>
      <c r="C533" s="2" t="s">
        <v>2631</v>
      </c>
      <c r="D533" s="17" t="s">
        <v>2632</v>
      </c>
      <c r="E533" s="2" t="s">
        <v>2633</v>
      </c>
      <c r="F533" s="69">
        <v>47.6</v>
      </c>
      <c r="G533" s="2" t="s">
        <v>20</v>
      </c>
      <c r="H533" s="16"/>
      <c r="I533" s="16"/>
      <c r="J533" s="16"/>
      <c r="K533" s="73">
        <v>45857</v>
      </c>
      <c r="L533" s="59"/>
      <c r="M533" s="5"/>
      <c r="N533" s="60" t="s">
        <v>2634</v>
      </c>
      <c r="O533" s="5" t="s">
        <v>2635</v>
      </c>
    </row>
    <row r="534" s="3" customFormat="1" spans="1:15">
      <c r="A534" s="16">
        <v>533</v>
      </c>
      <c r="B534" s="3" t="s">
        <v>2636</v>
      </c>
      <c r="C534" s="3" t="s">
        <v>2637</v>
      </c>
      <c r="D534" s="3" t="s">
        <v>2636</v>
      </c>
      <c r="E534" s="61" t="s">
        <v>2638</v>
      </c>
      <c r="F534" s="69">
        <v>54.8</v>
      </c>
      <c r="G534" s="3" t="s">
        <v>2592</v>
      </c>
      <c r="H534" s="20" t="s">
        <v>290</v>
      </c>
      <c r="J534" s="55"/>
      <c r="K534" s="73">
        <v>45740</v>
      </c>
      <c r="L534" s="20" t="s">
        <v>2639</v>
      </c>
      <c r="N534" s="3" t="s">
        <v>2640</v>
      </c>
      <c r="O534" s="3" t="s">
        <v>2641</v>
      </c>
    </row>
    <row r="535" s="3" customFormat="1" spans="1:15">
      <c r="A535" s="16">
        <v>534</v>
      </c>
      <c r="B535" s="3"/>
      <c r="C535" s="3" t="s">
        <v>2642</v>
      </c>
      <c r="D535" s="3" t="s">
        <v>2643</v>
      </c>
      <c r="E535" s="3" t="s">
        <v>2644</v>
      </c>
      <c r="F535" s="69">
        <v>59.8</v>
      </c>
      <c r="G535" s="3" t="s">
        <v>2592</v>
      </c>
      <c r="J535" s="55"/>
      <c r="K535" s="73">
        <v>45495</v>
      </c>
      <c r="N535" s="3" t="s">
        <v>2645</v>
      </c>
      <c r="O535" s="3" t="s">
        <v>2646</v>
      </c>
    </row>
    <row r="536" s="3" customFormat="1" spans="1:15">
      <c r="A536" s="16">
        <v>535</v>
      </c>
      <c r="C536" s="3" t="s">
        <v>2647</v>
      </c>
      <c r="D536" s="21" t="s">
        <v>2648</v>
      </c>
      <c r="E536" s="3" t="s">
        <v>2649</v>
      </c>
      <c r="F536" s="69">
        <v>44.8</v>
      </c>
      <c r="G536" s="3" t="s">
        <v>2560</v>
      </c>
      <c r="J536" s="55"/>
      <c r="K536" s="73">
        <v>46064</v>
      </c>
      <c r="L536" s="59"/>
      <c r="M536" s="5"/>
      <c r="N536" s="3" t="s">
        <v>2650</v>
      </c>
      <c r="O536" s="5" t="s">
        <v>2651</v>
      </c>
    </row>
    <row r="537" s="3" customFormat="1" spans="1:15">
      <c r="A537" s="16">
        <v>536</v>
      </c>
      <c r="C537" s="3" t="s">
        <v>2652</v>
      </c>
      <c r="D537" s="21" t="s">
        <v>2653</v>
      </c>
      <c r="E537" s="3" t="s">
        <v>2654</v>
      </c>
      <c r="F537" s="69">
        <v>59</v>
      </c>
      <c r="G537" s="3" t="s">
        <v>20</v>
      </c>
      <c r="J537" s="55"/>
      <c r="K537" s="73">
        <v>45996</v>
      </c>
      <c r="N537" s="3" t="s">
        <v>2655</v>
      </c>
      <c r="O537" s="5" t="s">
        <v>2656</v>
      </c>
    </row>
    <row r="538" s="3" customFormat="1" spans="1:15">
      <c r="A538" s="16">
        <v>537</v>
      </c>
      <c r="B538" s="21"/>
      <c r="C538" s="3" t="s">
        <v>2657</v>
      </c>
      <c r="D538" s="21" t="s">
        <v>2658</v>
      </c>
      <c r="E538" s="3" t="s">
        <v>2659</v>
      </c>
      <c r="F538" s="69">
        <v>59</v>
      </c>
      <c r="G538" s="3" t="s">
        <v>20</v>
      </c>
      <c r="J538" s="55"/>
      <c r="K538" s="73">
        <v>46007</v>
      </c>
      <c r="N538" s="3" t="s">
        <v>2660</v>
      </c>
      <c r="O538" s="5" t="s">
        <v>2661</v>
      </c>
    </row>
    <row r="539" s="3" customFormat="1" spans="1:15">
      <c r="A539" s="16">
        <v>538</v>
      </c>
      <c r="B539" s="3"/>
      <c r="C539" s="3" t="s">
        <v>2637</v>
      </c>
      <c r="D539" s="21" t="s">
        <v>2662</v>
      </c>
      <c r="E539" s="3" t="s">
        <v>2663</v>
      </c>
      <c r="F539" s="69">
        <v>59.8</v>
      </c>
      <c r="G539" s="3" t="s">
        <v>2592</v>
      </c>
      <c r="J539" s="55"/>
      <c r="K539" s="73">
        <v>45500</v>
      </c>
      <c r="N539" s="3" t="s">
        <v>2664</v>
      </c>
      <c r="O539" s="3" t="s">
        <v>2665</v>
      </c>
    </row>
    <row r="540" s="69" customFormat="1" spans="1:15">
      <c r="A540" s="16">
        <v>539</v>
      </c>
      <c r="B540" s="17"/>
      <c r="C540" s="2" t="s">
        <v>2666</v>
      </c>
      <c r="D540" s="17" t="s">
        <v>2667</v>
      </c>
      <c r="E540" s="2" t="s">
        <v>2668</v>
      </c>
      <c r="F540" s="69">
        <v>53.8</v>
      </c>
      <c r="G540" s="2" t="s">
        <v>20</v>
      </c>
      <c r="H540" s="2"/>
      <c r="I540" s="2"/>
      <c r="J540" s="16"/>
      <c r="K540" s="73">
        <v>45775</v>
      </c>
      <c r="L540" s="59"/>
      <c r="M540" s="5"/>
      <c r="N540" s="60" t="s">
        <v>2669</v>
      </c>
      <c r="O540" s="5" t="s">
        <v>2670</v>
      </c>
    </row>
    <row r="541" s="69" customFormat="1" spans="1:15">
      <c r="A541" s="16">
        <v>540</v>
      </c>
      <c r="B541" s="62"/>
      <c r="C541" s="62" t="s">
        <v>2671</v>
      </c>
      <c r="D541" s="86" t="s">
        <v>2672</v>
      </c>
      <c r="E541" s="62" t="s">
        <v>2673</v>
      </c>
      <c r="F541" s="69">
        <v>49.8</v>
      </c>
      <c r="G541" s="3" t="s">
        <v>20</v>
      </c>
      <c r="H541" s="62"/>
      <c r="I541" s="62"/>
      <c r="J541" s="62"/>
      <c r="K541" s="73">
        <v>45301</v>
      </c>
      <c r="L541" s="59"/>
      <c r="M541" s="5"/>
      <c r="N541" s="86" t="s">
        <v>2674</v>
      </c>
      <c r="O541" s="5" t="s">
        <v>2675</v>
      </c>
    </row>
    <row r="542" s="3" customFormat="1" spans="1:15">
      <c r="A542" s="16">
        <v>541</v>
      </c>
      <c r="B542" s="3" t="s">
        <v>2676</v>
      </c>
      <c r="C542" s="3" t="s">
        <v>2677</v>
      </c>
      <c r="D542" s="3" t="s">
        <v>2676</v>
      </c>
      <c r="E542" s="3" t="s">
        <v>2678</v>
      </c>
      <c r="F542" s="69">
        <v>59</v>
      </c>
      <c r="G542" s="3"/>
      <c r="H542" s="3"/>
      <c r="I542" s="3"/>
      <c r="J542" s="55"/>
      <c r="K542" s="73">
        <v>45953</v>
      </c>
      <c r="L542" s="3"/>
      <c r="M542" s="3"/>
      <c r="N542" s="3" t="s">
        <v>2679</v>
      </c>
      <c r="O542" s="3" t="s">
        <v>2680</v>
      </c>
    </row>
    <row r="543" s="55" customFormat="1" spans="1:15">
      <c r="A543" s="16">
        <v>542</v>
      </c>
      <c r="B543" s="55"/>
      <c r="C543" s="55" t="s">
        <v>2677</v>
      </c>
      <c r="D543" s="55" t="s">
        <v>2681</v>
      </c>
      <c r="E543" s="55" t="s">
        <v>2682</v>
      </c>
      <c r="F543" s="69">
        <v>49</v>
      </c>
      <c r="G543" s="3" t="s">
        <v>20</v>
      </c>
      <c r="K543" s="73">
        <v>45175</v>
      </c>
      <c r="N543" s="55" t="s">
        <v>2683</v>
      </c>
      <c r="O543" s="55" t="s">
        <v>2684</v>
      </c>
    </row>
    <row r="544" s="3" customFormat="1" spans="1:15">
      <c r="A544" s="16">
        <v>543</v>
      </c>
      <c r="B544" s="3"/>
      <c r="C544" s="3" t="s">
        <v>2685</v>
      </c>
      <c r="D544" s="3" t="s">
        <v>2686</v>
      </c>
      <c r="E544" s="3" t="s">
        <v>2687</v>
      </c>
      <c r="F544" s="69">
        <v>64.8</v>
      </c>
      <c r="G544" s="3" t="s">
        <v>2688</v>
      </c>
      <c r="H544" s="56"/>
      <c r="I544" s="56"/>
      <c r="J544" s="65"/>
      <c r="K544" s="73">
        <v>45674</v>
      </c>
      <c r="L544" s="20" t="s">
        <v>2689</v>
      </c>
      <c r="M544" s="20"/>
      <c r="N544" s="3" t="s">
        <v>2690</v>
      </c>
      <c r="O544" s="3" t="s">
        <v>2691</v>
      </c>
    </row>
    <row r="545" s="69" customFormat="1" spans="1:15">
      <c r="A545" s="16">
        <v>544</v>
      </c>
      <c r="B545" s="17"/>
      <c r="C545" s="2" t="s">
        <v>2692</v>
      </c>
      <c r="D545" s="17" t="s">
        <v>2693</v>
      </c>
      <c r="E545" s="2" t="s">
        <v>2694</v>
      </c>
      <c r="F545" s="69">
        <v>89</v>
      </c>
      <c r="G545" s="2"/>
      <c r="H545" s="2"/>
      <c r="I545" s="2"/>
      <c r="J545" s="16"/>
      <c r="K545" s="73">
        <v>45348</v>
      </c>
      <c r="L545" s="59"/>
      <c r="M545" s="5"/>
      <c r="N545" s="60" t="s">
        <v>2695</v>
      </c>
      <c r="O545" s="5" t="s">
        <v>2696</v>
      </c>
    </row>
    <row r="546" s="69" customFormat="1" spans="1:15">
      <c r="A546" s="16">
        <v>545</v>
      </c>
      <c r="B546" s="17"/>
      <c r="C546" s="2" t="s">
        <v>2697</v>
      </c>
      <c r="D546" s="17" t="s">
        <v>2698</v>
      </c>
      <c r="E546" s="2" t="s">
        <v>2694</v>
      </c>
      <c r="F546" s="69">
        <v>69</v>
      </c>
      <c r="G546" s="2"/>
      <c r="H546" s="2"/>
      <c r="I546" s="2"/>
      <c r="J546" s="16"/>
      <c r="K546" s="73">
        <v>45812</v>
      </c>
      <c r="L546" s="59"/>
      <c r="M546" s="5"/>
      <c r="N546" s="60" t="s">
        <v>2699</v>
      </c>
      <c r="O546" s="5" t="s">
        <v>2700</v>
      </c>
    </row>
    <row r="547" s="3" customFormat="1" spans="1:15">
      <c r="A547" s="16">
        <v>546</v>
      </c>
      <c r="B547" s="3" t="s">
        <v>2701</v>
      </c>
      <c r="C547" s="3" t="s">
        <v>2685</v>
      </c>
      <c r="D547" s="3" t="s">
        <v>2701</v>
      </c>
      <c r="E547" s="3" t="s">
        <v>2702</v>
      </c>
      <c r="F547" s="69">
        <v>59</v>
      </c>
      <c r="G547" s="2" t="s">
        <v>20</v>
      </c>
      <c r="H547" s="3"/>
      <c r="I547" s="3"/>
      <c r="J547" s="55"/>
      <c r="K547" s="73">
        <v>46039</v>
      </c>
      <c r="L547" s="3"/>
      <c r="M547" s="3"/>
      <c r="N547" s="3" t="s">
        <v>2703</v>
      </c>
      <c r="O547" s="3" t="s">
        <v>2704</v>
      </c>
    </row>
    <row r="548" s="3" customFormat="1" spans="1:15">
      <c r="A548" s="16">
        <v>547</v>
      </c>
      <c r="B548" s="3" t="s">
        <v>2705</v>
      </c>
      <c r="C548" s="3" t="s">
        <v>2706</v>
      </c>
      <c r="D548" s="3" t="s">
        <v>2705</v>
      </c>
      <c r="E548" s="3" t="s">
        <v>2707</v>
      </c>
      <c r="F548" s="69">
        <v>69</v>
      </c>
      <c r="G548" s="3" t="s">
        <v>2592</v>
      </c>
      <c r="J548" s="55"/>
      <c r="K548" s="73">
        <v>46006</v>
      </c>
      <c r="N548" s="3" t="s">
        <v>2708</v>
      </c>
      <c r="O548" s="3" t="s">
        <v>2709</v>
      </c>
    </row>
    <row r="549" s="69" customFormat="1" spans="1:15">
      <c r="A549" s="16">
        <v>548</v>
      </c>
      <c r="B549" s="17"/>
      <c r="C549" s="2" t="s">
        <v>2710</v>
      </c>
      <c r="D549" s="17" t="s">
        <v>2711</v>
      </c>
      <c r="E549" s="2" t="s">
        <v>2712</v>
      </c>
      <c r="F549" s="69">
        <v>128</v>
      </c>
      <c r="G549" s="3" t="s">
        <v>20</v>
      </c>
      <c r="H549" s="16"/>
      <c r="I549" s="16"/>
      <c r="J549" s="16"/>
      <c r="K549" s="73">
        <v>45854</v>
      </c>
      <c r="L549" s="59"/>
      <c r="M549" s="5"/>
      <c r="N549" s="60" t="s">
        <v>2713</v>
      </c>
      <c r="O549" s="5" t="s">
        <v>2714</v>
      </c>
    </row>
    <row r="550" s="3" customFormat="1" spans="1:15">
      <c r="A550" s="16">
        <v>549</v>
      </c>
      <c r="C550" s="3" t="s">
        <v>2715</v>
      </c>
      <c r="D550" s="21" t="s">
        <v>2716</v>
      </c>
      <c r="E550" s="20" t="s">
        <v>2717</v>
      </c>
      <c r="F550" s="69">
        <v>69</v>
      </c>
      <c r="G550" s="2" t="s">
        <v>20</v>
      </c>
      <c r="J550" s="55"/>
      <c r="K550" s="73">
        <v>45999</v>
      </c>
      <c r="M550" s="5"/>
      <c r="N550" s="3" t="s">
        <v>2718</v>
      </c>
      <c r="O550" s="5" t="s">
        <v>2719</v>
      </c>
    </row>
    <row r="551" s="3" customFormat="1" spans="1:15">
      <c r="A551" s="16">
        <v>550</v>
      </c>
      <c r="C551" s="3" t="s">
        <v>2720</v>
      </c>
      <c r="D551" s="21" t="s">
        <v>2721</v>
      </c>
      <c r="E551" s="3" t="s">
        <v>2576</v>
      </c>
      <c r="F551" s="69">
        <v>55</v>
      </c>
      <c r="G551" s="3" t="s">
        <v>20</v>
      </c>
      <c r="J551" s="55"/>
      <c r="K551" s="73">
        <v>46000</v>
      </c>
      <c r="L551" s="59"/>
      <c r="M551" s="5"/>
      <c r="N551" s="3" t="s">
        <v>2722</v>
      </c>
      <c r="O551" s="5" t="s">
        <v>2723</v>
      </c>
    </row>
    <row r="552" s="3" customFormat="1" spans="1:15">
      <c r="A552" s="16">
        <v>551</v>
      </c>
      <c r="B552" s="21"/>
      <c r="C552" s="3" t="s">
        <v>2724</v>
      </c>
      <c r="D552" s="21" t="s">
        <v>2725</v>
      </c>
      <c r="E552" s="3" t="s">
        <v>2726</v>
      </c>
      <c r="F552" s="69">
        <v>49</v>
      </c>
      <c r="G552" s="3" t="s">
        <v>20</v>
      </c>
      <c r="J552" s="55"/>
      <c r="K552" s="73">
        <v>45876</v>
      </c>
      <c r="N552" s="3" t="s">
        <v>2727</v>
      </c>
      <c r="O552" s="5" t="s">
        <v>2728</v>
      </c>
    </row>
    <row r="553" s="69" customFormat="1" spans="1:15">
      <c r="A553" s="16">
        <v>552</v>
      </c>
      <c r="B553" s="17"/>
      <c r="C553" s="2" t="s">
        <v>2729</v>
      </c>
      <c r="D553" s="17" t="s">
        <v>2730</v>
      </c>
      <c r="E553" s="2" t="s">
        <v>2731</v>
      </c>
      <c r="F553" s="69">
        <v>59</v>
      </c>
      <c r="G553" s="2" t="s">
        <v>20</v>
      </c>
      <c r="H553" s="2"/>
      <c r="I553" s="2"/>
      <c r="J553" s="16"/>
      <c r="K553" s="73">
        <v>45983</v>
      </c>
      <c r="L553" s="59"/>
      <c r="M553" s="5"/>
      <c r="N553" s="60" t="s">
        <v>2732</v>
      </c>
      <c r="O553" s="5" t="s">
        <v>2733</v>
      </c>
    </row>
    <row r="554" s="3" customFormat="1" spans="1:15">
      <c r="A554" s="16">
        <v>553</v>
      </c>
      <c r="B554" s="3" t="s">
        <v>2734</v>
      </c>
      <c r="C554" s="3" t="s">
        <v>2735</v>
      </c>
      <c r="D554" s="3" t="s">
        <v>2734</v>
      </c>
      <c r="E554" s="61" t="s">
        <v>2736</v>
      </c>
      <c r="F554" s="69">
        <v>69</v>
      </c>
      <c r="G554" s="3"/>
      <c r="H554" s="3"/>
      <c r="I554" s="3"/>
      <c r="J554" s="55"/>
      <c r="K554" s="73">
        <v>45928</v>
      </c>
      <c r="L554" s="3"/>
      <c r="M554" s="3"/>
      <c r="N554" s="3" t="s">
        <v>2737</v>
      </c>
      <c r="O554" s="3" t="s">
        <v>2738</v>
      </c>
    </row>
    <row r="555" s="69" customFormat="1" spans="1:15">
      <c r="A555" s="16">
        <v>554</v>
      </c>
      <c r="B555" s="17"/>
      <c r="C555" s="2" t="s">
        <v>2739</v>
      </c>
      <c r="D555" s="17" t="s">
        <v>2740</v>
      </c>
      <c r="E555" s="2" t="s">
        <v>2741</v>
      </c>
      <c r="F555" s="69">
        <v>49</v>
      </c>
      <c r="G555" s="2"/>
      <c r="H555" s="2"/>
      <c r="I555" s="2"/>
      <c r="J555" s="16"/>
      <c r="K555" s="73">
        <v>45484</v>
      </c>
      <c r="L555" s="59"/>
      <c r="M555" s="5"/>
      <c r="N555" s="60" t="s">
        <v>2742</v>
      </c>
      <c r="O555" s="5" t="s">
        <v>2743</v>
      </c>
    </row>
    <row r="556" s="69" customFormat="1" spans="1:15">
      <c r="A556" s="16">
        <v>555</v>
      </c>
      <c r="B556" s="17"/>
      <c r="C556" s="2" t="s">
        <v>2744</v>
      </c>
      <c r="D556" s="17" t="s">
        <v>2745</v>
      </c>
      <c r="E556" s="2" t="s">
        <v>2746</v>
      </c>
      <c r="F556" s="69">
        <v>49.8</v>
      </c>
      <c r="G556" s="2" t="s">
        <v>20</v>
      </c>
      <c r="H556" s="2"/>
      <c r="I556" s="2"/>
      <c r="J556" s="16"/>
      <c r="K556" s="73">
        <v>46043</v>
      </c>
      <c r="L556" s="59"/>
      <c r="M556" s="5"/>
      <c r="N556" s="60" t="s">
        <v>2747</v>
      </c>
      <c r="O556" s="5" t="s">
        <v>2748</v>
      </c>
    </row>
    <row r="557" s="5" customFormat="1" spans="1:15">
      <c r="A557" s="16">
        <v>556</v>
      </c>
      <c r="C557" s="20" t="s">
        <v>2744</v>
      </c>
      <c r="D557" s="66" t="s">
        <v>2749</v>
      </c>
      <c r="E557" s="5" t="s">
        <v>2750</v>
      </c>
      <c r="F557" s="69">
        <v>45.8</v>
      </c>
      <c r="G557" s="20" t="s">
        <v>2751</v>
      </c>
      <c r="H557" s="2" t="s">
        <v>290</v>
      </c>
      <c r="I557" s="20"/>
      <c r="J557" s="78"/>
      <c r="K557" s="73">
        <v>45885</v>
      </c>
      <c r="L557" s="59" t="s">
        <v>412</v>
      </c>
      <c r="M557" s="5"/>
      <c r="N557" s="5" t="s">
        <v>2752</v>
      </c>
      <c r="O557" s="5" t="s">
        <v>2753</v>
      </c>
    </row>
    <row r="558" s="3" customFormat="1" spans="1:15">
      <c r="A558" s="16">
        <v>557</v>
      </c>
      <c r="B558" s="3" t="s">
        <v>2754</v>
      </c>
      <c r="C558" s="3" t="s">
        <v>2755</v>
      </c>
      <c r="D558" s="3" t="s">
        <v>2754</v>
      </c>
      <c r="E558" s="3" t="s">
        <v>2756</v>
      </c>
      <c r="F558" s="69">
        <v>59</v>
      </c>
      <c r="G558" s="2" t="s">
        <v>20</v>
      </c>
      <c r="H558" s="3"/>
      <c r="I558" s="3"/>
      <c r="J558" s="55"/>
      <c r="K558" s="73">
        <v>45901</v>
      </c>
      <c r="L558" s="3"/>
      <c r="M558" s="3"/>
      <c r="N558" s="3" t="s">
        <v>2757</v>
      </c>
      <c r="O558" s="3" t="s">
        <v>2758</v>
      </c>
    </row>
    <row r="559" s="3" customFormat="1" spans="1:15">
      <c r="A559" s="16">
        <v>558</v>
      </c>
      <c r="C559" s="20" t="s">
        <v>2759</v>
      </c>
      <c r="D559" s="21" t="s">
        <v>2760</v>
      </c>
      <c r="E559" s="20" t="s">
        <v>2761</v>
      </c>
      <c r="F559" s="69">
        <v>63.8</v>
      </c>
      <c r="G559" s="3" t="s">
        <v>20</v>
      </c>
      <c r="J559" s="55"/>
      <c r="K559" s="73">
        <v>46062</v>
      </c>
      <c r="L559" s="3" t="s">
        <v>1196</v>
      </c>
      <c r="N559" s="3" t="s">
        <v>2762</v>
      </c>
      <c r="O559" s="3" t="s">
        <v>2763</v>
      </c>
    </row>
    <row r="560" s="3" customFormat="1" spans="1:15">
      <c r="A560" s="16">
        <v>559</v>
      </c>
      <c r="B560" s="21" t="s">
        <v>2764</v>
      </c>
      <c r="C560" s="3" t="s">
        <v>2765</v>
      </c>
      <c r="D560" s="21" t="s">
        <v>2764</v>
      </c>
      <c r="E560" s="3" t="s">
        <v>2766</v>
      </c>
      <c r="F560" s="69">
        <v>79.8</v>
      </c>
      <c r="G560" s="3" t="s">
        <v>2767</v>
      </c>
      <c r="H560" s="61" t="s">
        <v>290</v>
      </c>
      <c r="I560" s="3"/>
      <c r="J560" s="55"/>
      <c r="K560" s="73">
        <v>45826</v>
      </c>
      <c r="L560" s="61" t="s">
        <v>2768</v>
      </c>
      <c r="N560" s="3" t="s">
        <v>2769</v>
      </c>
      <c r="O560" s="3" t="s">
        <v>2770</v>
      </c>
    </row>
    <row r="561" s="5" customFormat="1" spans="1:15">
      <c r="A561" s="16">
        <v>560</v>
      </c>
      <c r="B561" s="17"/>
      <c r="C561" s="2" t="s">
        <v>2771</v>
      </c>
      <c r="D561" s="17" t="s">
        <v>2772</v>
      </c>
      <c r="E561" s="2" t="s">
        <v>2773</v>
      </c>
      <c r="F561" s="69">
        <v>119</v>
      </c>
      <c r="G561" s="2"/>
      <c r="J561" s="62"/>
      <c r="K561" s="73">
        <v>43656</v>
      </c>
      <c r="L561" s="59"/>
      <c r="N561" s="60" t="s">
        <v>2774</v>
      </c>
      <c r="O561" s="5" t="s">
        <v>2775</v>
      </c>
    </row>
    <row r="562" s="3" customFormat="1" spans="1:15">
      <c r="A562" s="16">
        <v>561</v>
      </c>
      <c r="B562" s="3"/>
      <c r="C562" s="3" t="s">
        <v>2776</v>
      </c>
      <c r="D562" s="21" t="s">
        <v>2777</v>
      </c>
      <c r="E562" s="20" t="s">
        <v>2778</v>
      </c>
      <c r="F562" s="69">
        <v>119</v>
      </c>
      <c r="G562" s="3" t="s">
        <v>20</v>
      </c>
      <c r="J562" s="55"/>
      <c r="K562" s="73">
        <v>45535</v>
      </c>
      <c r="L562" s="3"/>
      <c r="N562" s="3" t="s">
        <v>2779</v>
      </c>
      <c r="O562" s="3" t="s">
        <v>2780</v>
      </c>
    </row>
    <row r="563" s="3" customFormat="1" spans="1:15">
      <c r="A563" s="16">
        <v>562</v>
      </c>
      <c r="B563" s="21"/>
      <c r="C563" s="3" t="s">
        <v>2781</v>
      </c>
      <c r="D563" s="3" t="s">
        <v>2782</v>
      </c>
      <c r="E563" s="3" t="s">
        <v>2783</v>
      </c>
      <c r="F563" s="69">
        <v>59</v>
      </c>
      <c r="G563" s="3" t="s">
        <v>20</v>
      </c>
      <c r="J563" s="55"/>
      <c r="K563" s="73">
        <v>46041</v>
      </c>
      <c r="N563" s="3" t="s">
        <v>2784</v>
      </c>
      <c r="O563" s="61" t="s">
        <v>2785</v>
      </c>
    </row>
    <row r="564" s="5" customFormat="1" spans="1:15">
      <c r="A564" s="16">
        <v>563</v>
      </c>
      <c r="B564" s="17"/>
      <c r="C564" s="2" t="s">
        <v>2786</v>
      </c>
      <c r="D564" s="17" t="s">
        <v>2787</v>
      </c>
      <c r="E564" s="2" t="s">
        <v>2788</v>
      </c>
      <c r="F564" s="69">
        <v>49.8</v>
      </c>
      <c r="G564" s="2" t="s">
        <v>20</v>
      </c>
      <c r="J564" s="62"/>
      <c r="K564" s="73">
        <v>45845</v>
      </c>
      <c r="L564" s="59"/>
      <c r="N564" s="60" t="s">
        <v>2789</v>
      </c>
      <c r="O564" s="5" t="s">
        <v>2790</v>
      </c>
    </row>
    <row r="565" s="69" customFormat="1" spans="1:15">
      <c r="A565" s="16">
        <v>564</v>
      </c>
      <c r="B565" s="62"/>
      <c r="C565" s="62" t="s">
        <v>2791</v>
      </c>
      <c r="D565" s="86" t="s">
        <v>2792</v>
      </c>
      <c r="E565" s="62" t="s">
        <v>2793</v>
      </c>
      <c r="F565" s="69">
        <v>55</v>
      </c>
      <c r="G565" s="62" t="s">
        <v>2794</v>
      </c>
      <c r="H565" s="62"/>
      <c r="I565" s="62"/>
      <c r="J565" s="62"/>
      <c r="K565" s="73">
        <v>46004</v>
      </c>
      <c r="L565" s="59"/>
      <c r="M565" s="5"/>
      <c r="N565" s="86" t="s">
        <v>2795</v>
      </c>
      <c r="O565" s="5" t="s">
        <v>2796</v>
      </c>
    </row>
    <row r="566" s="69" customFormat="1" spans="1:15">
      <c r="A566" s="16">
        <v>565</v>
      </c>
      <c r="B566" s="17"/>
      <c r="C566" s="2" t="s">
        <v>2797</v>
      </c>
      <c r="D566" s="17" t="s">
        <v>2798</v>
      </c>
      <c r="E566" s="2" t="s">
        <v>2799</v>
      </c>
      <c r="F566" s="69">
        <v>45</v>
      </c>
      <c r="G566" s="2" t="s">
        <v>20</v>
      </c>
      <c r="H566" s="2"/>
      <c r="I566" s="2"/>
      <c r="J566" s="16"/>
      <c r="K566" s="73">
        <v>44938</v>
      </c>
      <c r="L566" s="59"/>
      <c r="M566" s="5"/>
      <c r="N566" s="60" t="s">
        <v>2800</v>
      </c>
      <c r="O566" s="5" t="s">
        <v>2801</v>
      </c>
    </row>
    <row r="567" s="3" customFormat="1" spans="1:15">
      <c r="A567" s="16">
        <v>566</v>
      </c>
      <c r="B567" s="21"/>
      <c r="C567" s="3" t="s">
        <v>2802</v>
      </c>
      <c r="D567" s="21" t="s">
        <v>2803</v>
      </c>
      <c r="E567" s="61" t="s">
        <v>2804</v>
      </c>
      <c r="F567" s="69">
        <v>49.8</v>
      </c>
      <c r="G567" s="3" t="s">
        <v>78</v>
      </c>
      <c r="J567" s="55"/>
      <c r="K567" s="73">
        <v>46059</v>
      </c>
      <c r="N567" s="3" t="s">
        <v>2805</v>
      </c>
      <c r="O567" s="5" t="s">
        <v>2806</v>
      </c>
    </row>
    <row r="568" s="69" customFormat="1" spans="1:15">
      <c r="A568" s="16">
        <v>567</v>
      </c>
      <c r="B568" s="17"/>
      <c r="C568" s="2" t="s">
        <v>2807</v>
      </c>
      <c r="D568" s="17" t="s">
        <v>2808</v>
      </c>
      <c r="E568" s="2" t="s">
        <v>2809</v>
      </c>
      <c r="F568" s="69">
        <v>46</v>
      </c>
      <c r="G568" s="2" t="s">
        <v>20</v>
      </c>
      <c r="H568" s="2"/>
      <c r="I568" s="2"/>
      <c r="J568" s="16"/>
      <c r="K568" s="73">
        <v>45520</v>
      </c>
      <c r="L568" s="59"/>
      <c r="M568" s="5"/>
      <c r="N568" s="60" t="s">
        <v>2810</v>
      </c>
      <c r="O568" s="5" t="s">
        <v>2811</v>
      </c>
    </row>
    <row r="569" s="69" customFormat="1" spans="1:15">
      <c r="A569" s="16">
        <v>568</v>
      </c>
      <c r="B569" s="17"/>
      <c r="C569" s="2" t="s">
        <v>2812</v>
      </c>
      <c r="D569" s="17" t="s">
        <v>2813</v>
      </c>
      <c r="E569" s="2" t="s">
        <v>2814</v>
      </c>
      <c r="F569" s="69">
        <v>25</v>
      </c>
      <c r="G569" s="3" t="s">
        <v>20</v>
      </c>
      <c r="H569" s="2"/>
      <c r="I569" s="2"/>
      <c r="J569" s="16"/>
      <c r="K569" s="73">
        <v>46057</v>
      </c>
      <c r="L569" s="59"/>
      <c r="M569" s="5"/>
      <c r="N569" s="60" t="s">
        <v>2815</v>
      </c>
      <c r="O569" s="5" t="s">
        <v>2816</v>
      </c>
    </row>
    <row r="570" s="3" customFormat="1" spans="1:15">
      <c r="A570" s="16">
        <v>569</v>
      </c>
      <c r="B570" s="21" t="s">
        <v>2817</v>
      </c>
      <c r="C570" s="3" t="s">
        <v>2818</v>
      </c>
      <c r="D570" s="21" t="s">
        <v>2817</v>
      </c>
      <c r="E570" s="61" t="s">
        <v>2819</v>
      </c>
      <c r="F570" s="69">
        <v>159</v>
      </c>
      <c r="G570" s="3"/>
      <c r="H570" s="3"/>
      <c r="I570" s="3"/>
      <c r="J570" s="55"/>
      <c r="K570" s="73">
        <v>45867</v>
      </c>
      <c r="L570" s="3"/>
      <c r="M570" s="3"/>
      <c r="N570" s="3" t="s">
        <v>2820</v>
      </c>
      <c r="O570" s="3" t="s">
        <v>2821</v>
      </c>
    </row>
    <row r="571" s="3" customFormat="1" spans="1:15">
      <c r="A571" s="16">
        <v>570</v>
      </c>
      <c r="C571" s="3" t="s">
        <v>2822</v>
      </c>
      <c r="D571" s="21" t="s">
        <v>2823</v>
      </c>
      <c r="E571" s="20" t="s">
        <v>2824</v>
      </c>
      <c r="F571" s="69">
        <v>89</v>
      </c>
      <c r="G571" s="3" t="s">
        <v>183</v>
      </c>
      <c r="J571" s="55"/>
      <c r="K571" s="73">
        <v>44781</v>
      </c>
      <c r="L571" s="59"/>
      <c r="M571" s="5"/>
      <c r="N571" s="3" t="s">
        <v>2825</v>
      </c>
      <c r="O571" s="5" t="s">
        <v>2826</v>
      </c>
    </row>
    <row r="572" s="3" customFormat="1" spans="1:15">
      <c r="A572" s="16">
        <v>571</v>
      </c>
      <c r="C572" s="3" t="s">
        <v>2827</v>
      </c>
      <c r="D572" s="21" t="s">
        <v>2828</v>
      </c>
      <c r="E572" s="61" t="s">
        <v>2829</v>
      </c>
      <c r="F572" s="69">
        <v>99</v>
      </c>
      <c r="J572" s="55"/>
      <c r="K572" s="73">
        <v>46078</v>
      </c>
      <c r="L572" s="59"/>
      <c r="M572" s="5"/>
      <c r="N572" s="3" t="s">
        <v>2830</v>
      </c>
      <c r="O572" s="5" t="s">
        <v>2831</v>
      </c>
    </row>
    <row r="573" s="3" customFormat="1" spans="1:15">
      <c r="A573" s="16">
        <v>572</v>
      </c>
      <c r="C573" s="3" t="s">
        <v>2832</v>
      </c>
      <c r="D573" s="21" t="s">
        <v>2833</v>
      </c>
      <c r="E573" s="20" t="s">
        <v>2834</v>
      </c>
      <c r="F573" s="69">
        <v>59</v>
      </c>
      <c r="G573" s="2" t="s">
        <v>20</v>
      </c>
      <c r="J573" s="55"/>
      <c r="K573" s="73">
        <v>45867</v>
      </c>
      <c r="N573" s="3" t="s">
        <v>2835</v>
      </c>
      <c r="O573" s="3" t="s">
        <v>2836</v>
      </c>
    </row>
    <row r="574" s="69" customFormat="1" spans="1:15">
      <c r="A574" s="16">
        <v>573</v>
      </c>
      <c r="B574" s="17"/>
      <c r="C574" s="2" t="s">
        <v>2837</v>
      </c>
      <c r="D574" s="17" t="s">
        <v>2838</v>
      </c>
      <c r="E574" s="2" t="s">
        <v>2839</v>
      </c>
      <c r="F574" s="69">
        <v>36</v>
      </c>
      <c r="G574" s="2" t="s">
        <v>20</v>
      </c>
      <c r="H574" s="2"/>
      <c r="I574" s="2"/>
      <c r="J574" s="16"/>
      <c r="K574" s="73">
        <v>45299</v>
      </c>
      <c r="L574" s="59"/>
      <c r="M574" s="5"/>
      <c r="N574" s="60" t="s">
        <v>2840</v>
      </c>
      <c r="O574" s="5" t="s">
        <v>2841</v>
      </c>
    </row>
    <row r="575" s="3" customFormat="1" spans="1:15">
      <c r="A575" s="16">
        <v>574</v>
      </c>
      <c r="C575" s="3" t="s">
        <v>2842</v>
      </c>
      <c r="D575" s="21" t="s">
        <v>2843</v>
      </c>
      <c r="E575" s="3" t="s">
        <v>2844</v>
      </c>
      <c r="F575" s="69">
        <v>69</v>
      </c>
      <c r="G575" s="3" t="s">
        <v>20</v>
      </c>
      <c r="J575" s="55"/>
      <c r="K575" s="73">
        <v>46021</v>
      </c>
      <c r="M575" s="5"/>
      <c r="N575" s="3" t="s">
        <v>2845</v>
      </c>
      <c r="O575" s="5" t="s">
        <v>2846</v>
      </c>
    </row>
    <row r="576" s="3" customFormat="1" spans="1:15">
      <c r="A576" s="16">
        <v>575</v>
      </c>
      <c r="B576" s="21"/>
      <c r="C576" s="3" t="s">
        <v>2847</v>
      </c>
      <c r="D576" s="21" t="s">
        <v>2848</v>
      </c>
      <c r="E576" s="20" t="s">
        <v>2788</v>
      </c>
      <c r="F576" s="69">
        <v>59.8</v>
      </c>
      <c r="G576" s="3" t="s">
        <v>2566</v>
      </c>
      <c r="H576" s="20" t="s">
        <v>290</v>
      </c>
      <c r="I576" s="20" t="s">
        <v>291</v>
      </c>
      <c r="J576" s="55" t="s">
        <v>200</v>
      </c>
      <c r="K576" s="73">
        <v>46036</v>
      </c>
      <c r="L576" s="61" t="s">
        <v>201</v>
      </c>
      <c r="M576" s="5" t="s">
        <v>2849</v>
      </c>
      <c r="N576" s="3" t="s">
        <v>2850</v>
      </c>
      <c r="O576" s="5" t="s">
        <v>2851</v>
      </c>
    </row>
    <row r="577" s="69" customFormat="1" ht="14.25" spans="1:15">
      <c r="A577" s="16">
        <v>576</v>
      </c>
      <c r="B577" s="17"/>
      <c r="C577" s="18" t="s">
        <v>2852</v>
      </c>
      <c r="D577" s="17"/>
      <c r="E577" s="2"/>
      <c r="F577" s="69"/>
      <c r="G577" s="2"/>
      <c r="H577" s="16"/>
      <c r="I577" s="16"/>
      <c r="J577" s="16"/>
      <c r="K577" s="73"/>
      <c r="L577" s="59"/>
      <c r="M577" s="5"/>
      <c r="N577" s="60"/>
      <c r="O577" s="5"/>
    </row>
    <row r="578" s="3" customFormat="1" spans="1:15">
      <c r="A578" s="16">
        <v>577</v>
      </c>
      <c r="B578" s="21"/>
      <c r="C578" s="3" t="s">
        <v>2853</v>
      </c>
      <c r="D578" s="21" t="s">
        <v>2854</v>
      </c>
      <c r="E578" s="20" t="s">
        <v>2855</v>
      </c>
      <c r="F578" s="69">
        <v>69.8</v>
      </c>
      <c r="G578" s="2" t="s">
        <v>2856</v>
      </c>
      <c r="J578" s="55"/>
      <c r="K578" s="73">
        <v>45701</v>
      </c>
      <c r="L578" s="55" t="s">
        <v>1196</v>
      </c>
      <c r="N578" s="3" t="s">
        <v>2857</v>
      </c>
      <c r="O578" s="5" t="s">
        <v>2858</v>
      </c>
    </row>
    <row r="579" s="4" customFormat="1" spans="1:15">
      <c r="A579" s="16">
        <v>578</v>
      </c>
      <c r="B579" s="4" t="s">
        <v>2859</v>
      </c>
      <c r="C579" s="4" t="s">
        <v>2860</v>
      </c>
      <c r="D579" s="22" t="s">
        <v>2859</v>
      </c>
      <c r="E579" s="4" t="s">
        <v>2861</v>
      </c>
      <c r="F579" s="69">
        <v>79</v>
      </c>
      <c r="G579" s="3" t="s">
        <v>20</v>
      </c>
      <c r="K579" s="73">
        <v>46021</v>
      </c>
      <c r="L579" s="4"/>
      <c r="N579" s="4" t="s">
        <v>2862</v>
      </c>
      <c r="O579" s="4" t="s">
        <v>2863</v>
      </c>
    </row>
    <row r="580" s="3" customFormat="1" spans="1:15">
      <c r="A580" s="16">
        <v>579</v>
      </c>
      <c r="B580" s="3" t="s">
        <v>2864</v>
      </c>
      <c r="C580" s="3" t="s">
        <v>2860</v>
      </c>
      <c r="D580" s="3" t="s">
        <v>2864</v>
      </c>
      <c r="E580" s="3" t="s">
        <v>2865</v>
      </c>
      <c r="F580" s="69">
        <v>59</v>
      </c>
      <c r="G580" s="3"/>
      <c r="J580" s="55"/>
      <c r="K580" s="73">
        <v>45748</v>
      </c>
      <c r="L580" s="3"/>
      <c r="M580" s="3"/>
      <c r="N580" s="3" t="s">
        <v>2866</v>
      </c>
      <c r="O580" s="3" t="s">
        <v>2867</v>
      </c>
    </row>
    <row r="581" s="3" customFormat="1" spans="1:15">
      <c r="A581" s="16">
        <v>580</v>
      </c>
      <c r="B581" s="3"/>
      <c r="C581" s="3" t="s">
        <v>2868</v>
      </c>
      <c r="D581" s="21" t="s">
        <v>2869</v>
      </c>
      <c r="E581" s="3" t="s">
        <v>2870</v>
      </c>
      <c r="F581" s="69">
        <v>59.8</v>
      </c>
      <c r="G581" s="2" t="s">
        <v>2871</v>
      </c>
      <c r="H581" s="3"/>
      <c r="I581" s="3"/>
      <c r="J581" s="55"/>
      <c r="K581" s="73">
        <v>45651</v>
      </c>
      <c r="L581" s="3"/>
      <c r="M581" s="3"/>
      <c r="N581" s="3" t="s">
        <v>2872</v>
      </c>
      <c r="O581" s="3" t="s">
        <v>2873</v>
      </c>
    </row>
    <row r="582" s="3" customFormat="1" spans="1:15">
      <c r="A582" s="16">
        <v>581</v>
      </c>
      <c r="B582" s="3" t="s">
        <v>2874</v>
      </c>
      <c r="C582" s="3" t="s">
        <v>2875</v>
      </c>
      <c r="D582" s="3" t="s">
        <v>2874</v>
      </c>
      <c r="E582" s="3" t="s">
        <v>2876</v>
      </c>
      <c r="F582" s="69">
        <v>59</v>
      </c>
      <c r="G582" s="3" t="s">
        <v>20</v>
      </c>
      <c r="H582" s="3"/>
      <c r="I582" s="3"/>
      <c r="J582" s="55"/>
      <c r="K582" s="73">
        <v>45992</v>
      </c>
      <c r="L582" s="3"/>
      <c r="M582" s="3"/>
      <c r="N582" s="3" t="s">
        <v>2877</v>
      </c>
      <c r="O582" s="3" t="s">
        <v>2878</v>
      </c>
    </row>
    <row r="583" s="69" customFormat="1" spans="1:15">
      <c r="A583" s="16">
        <v>582</v>
      </c>
      <c r="B583" s="17"/>
      <c r="C583" s="2" t="s">
        <v>2879</v>
      </c>
      <c r="D583" s="17" t="s">
        <v>2880</v>
      </c>
      <c r="E583" s="2" t="s">
        <v>2881</v>
      </c>
      <c r="F583" s="69">
        <v>79</v>
      </c>
      <c r="G583" s="3" t="s">
        <v>20</v>
      </c>
      <c r="H583" s="2"/>
      <c r="I583" s="2"/>
      <c r="J583" s="16"/>
      <c r="K583" s="73">
        <v>45595</v>
      </c>
      <c r="L583" s="59"/>
      <c r="M583" s="5"/>
      <c r="N583" s="60" t="s">
        <v>2882</v>
      </c>
      <c r="O583" s="5" t="s">
        <v>2883</v>
      </c>
    </row>
    <row r="584" s="69" customFormat="1" spans="1:15">
      <c r="A584" s="16">
        <v>583</v>
      </c>
      <c r="B584" s="17"/>
      <c r="C584" s="2" t="s">
        <v>2884</v>
      </c>
      <c r="D584" s="17" t="s">
        <v>2885</v>
      </c>
      <c r="E584" s="2" t="s">
        <v>2886</v>
      </c>
      <c r="F584" s="69">
        <v>89</v>
      </c>
      <c r="G584" s="3" t="s">
        <v>20</v>
      </c>
      <c r="H584" s="16"/>
      <c r="I584" s="16"/>
      <c r="J584" s="16"/>
      <c r="K584" s="73">
        <v>46009</v>
      </c>
      <c r="L584" s="59"/>
      <c r="M584" s="5"/>
      <c r="N584" s="60" t="s">
        <v>2887</v>
      </c>
      <c r="O584" s="5" t="s">
        <v>2888</v>
      </c>
    </row>
    <row r="585" s="16" customFormat="1" spans="1:15">
      <c r="A585" s="16">
        <v>584</v>
      </c>
      <c r="B585" s="17"/>
      <c r="C585" s="2" t="s">
        <v>2889</v>
      </c>
      <c r="D585" s="17" t="s">
        <v>2890</v>
      </c>
      <c r="E585" s="2" t="s">
        <v>2886</v>
      </c>
      <c r="F585" s="69">
        <v>79</v>
      </c>
      <c r="G585" s="3" t="s">
        <v>20</v>
      </c>
      <c r="H585" s="2"/>
      <c r="I585" s="2"/>
      <c r="K585" s="73">
        <v>45440</v>
      </c>
      <c r="L585" s="59"/>
      <c r="M585" s="5"/>
      <c r="N585" s="60" t="s">
        <v>2891</v>
      </c>
      <c r="O585" s="5" t="s">
        <v>2892</v>
      </c>
    </row>
    <row r="586" s="3" customFormat="1" spans="1:15">
      <c r="A586" s="16">
        <v>585</v>
      </c>
      <c r="B586" s="3" t="s">
        <v>2893</v>
      </c>
      <c r="C586" s="3" t="s">
        <v>2894</v>
      </c>
      <c r="D586" s="3" t="s">
        <v>2893</v>
      </c>
      <c r="E586" s="3" t="s">
        <v>2895</v>
      </c>
      <c r="F586" s="69">
        <v>109</v>
      </c>
      <c r="G586" s="3"/>
      <c r="H586" s="3"/>
      <c r="I586" s="3"/>
      <c r="J586" s="55"/>
      <c r="K586" s="73">
        <v>46043</v>
      </c>
      <c r="L586" s="3"/>
      <c r="M586" s="3"/>
      <c r="N586" s="3" t="s">
        <v>2896</v>
      </c>
      <c r="O586" s="3" t="s">
        <v>2897</v>
      </c>
    </row>
    <row r="587" s="3" customFormat="1" spans="1:15">
      <c r="A587" s="16">
        <v>586</v>
      </c>
      <c r="C587" s="3" t="s">
        <v>2898</v>
      </c>
      <c r="D587" s="21" t="s">
        <v>2899</v>
      </c>
      <c r="E587" s="3" t="s">
        <v>2900</v>
      </c>
      <c r="F587" s="69">
        <v>59</v>
      </c>
      <c r="G587" s="3" t="s">
        <v>2901</v>
      </c>
      <c r="J587" s="55"/>
      <c r="K587" s="73">
        <v>45675</v>
      </c>
      <c r="L587" s="59"/>
      <c r="M587" s="5"/>
      <c r="N587" s="3" t="s">
        <v>2902</v>
      </c>
      <c r="O587" s="5" t="s">
        <v>2903</v>
      </c>
    </row>
    <row r="588" s="69" customFormat="1" spans="1:15">
      <c r="A588" s="16">
        <v>587</v>
      </c>
      <c r="B588" s="17"/>
      <c r="C588" s="2" t="s">
        <v>2904</v>
      </c>
      <c r="D588" s="17" t="s">
        <v>2905</v>
      </c>
      <c r="E588" s="2" t="s">
        <v>2906</v>
      </c>
      <c r="F588" s="69">
        <v>45</v>
      </c>
      <c r="G588" s="2" t="s">
        <v>20</v>
      </c>
      <c r="H588" s="2"/>
      <c r="I588" s="2"/>
      <c r="J588" s="16"/>
      <c r="K588" s="73">
        <v>45444</v>
      </c>
      <c r="L588" s="59"/>
      <c r="M588" s="5"/>
      <c r="N588" s="60" t="s">
        <v>2907</v>
      </c>
      <c r="O588" s="5" t="s">
        <v>2908</v>
      </c>
    </row>
    <row r="589" s="69" customFormat="1" spans="1:15">
      <c r="A589" s="16">
        <v>588</v>
      </c>
      <c r="B589" s="17"/>
      <c r="C589" s="2" t="s">
        <v>2909</v>
      </c>
      <c r="D589" s="17" t="s">
        <v>2910</v>
      </c>
      <c r="E589" s="2" t="s">
        <v>2911</v>
      </c>
      <c r="F589" s="69">
        <v>59</v>
      </c>
      <c r="G589" s="2" t="s">
        <v>20</v>
      </c>
      <c r="H589" s="2"/>
      <c r="I589" s="2"/>
      <c r="J589" s="16"/>
      <c r="K589" s="73">
        <v>45999</v>
      </c>
      <c r="L589" s="59"/>
      <c r="M589" s="5" t="s">
        <v>2912</v>
      </c>
      <c r="N589" s="60" t="s">
        <v>2913</v>
      </c>
      <c r="O589" s="5" t="s">
        <v>2914</v>
      </c>
    </row>
    <row r="590" s="3" customFormat="1" spans="1:15">
      <c r="A590" s="16">
        <v>589</v>
      </c>
      <c r="B590" s="21"/>
      <c r="C590" s="3" t="s">
        <v>2915</v>
      </c>
      <c r="D590" s="21" t="s">
        <v>2916</v>
      </c>
      <c r="E590" s="61" t="s">
        <v>2917</v>
      </c>
      <c r="F590" s="69">
        <v>119</v>
      </c>
      <c r="J590" s="55"/>
      <c r="K590" s="73">
        <v>45450</v>
      </c>
      <c r="N590" s="3" t="s">
        <v>2918</v>
      </c>
      <c r="O590" s="5" t="s">
        <v>2919</v>
      </c>
    </row>
    <row r="591" s="3" customFormat="1" spans="1:15">
      <c r="A591" s="16">
        <v>590</v>
      </c>
      <c r="B591" s="3" t="s">
        <v>2920</v>
      </c>
      <c r="C591" s="3" t="s">
        <v>2921</v>
      </c>
      <c r="D591" s="21" t="s">
        <v>2920</v>
      </c>
      <c r="E591" s="3" t="s">
        <v>2922</v>
      </c>
      <c r="F591" s="69">
        <v>69</v>
      </c>
      <c r="G591" s="3" t="s">
        <v>20</v>
      </c>
      <c r="J591" s="55" t="s">
        <v>200</v>
      </c>
      <c r="K591" s="73">
        <v>46055</v>
      </c>
      <c r="L591" s="61" t="s">
        <v>201</v>
      </c>
      <c r="M591" s="20" t="s">
        <v>2923</v>
      </c>
      <c r="N591" s="3" t="s">
        <v>2924</v>
      </c>
      <c r="O591" s="3" t="s">
        <v>2925</v>
      </c>
    </row>
    <row r="592" s="3" customFormat="1" spans="1:15">
      <c r="A592" s="16">
        <v>591</v>
      </c>
      <c r="B592" s="21" t="s">
        <v>2926</v>
      </c>
      <c r="C592" s="3" t="s">
        <v>2927</v>
      </c>
      <c r="D592" s="21" t="s">
        <v>2926</v>
      </c>
      <c r="E592" s="3" t="s">
        <v>2922</v>
      </c>
      <c r="F592" s="69">
        <v>55</v>
      </c>
      <c r="J592" s="55"/>
      <c r="K592" s="73">
        <v>45867</v>
      </c>
      <c r="L592" s="3"/>
      <c r="M592" s="3"/>
      <c r="N592" s="3" t="s">
        <v>2928</v>
      </c>
      <c r="O592" s="3" t="s">
        <v>2929</v>
      </c>
    </row>
    <row r="593" s="5" customFormat="1" spans="1:15">
      <c r="A593" s="16">
        <v>592</v>
      </c>
      <c r="C593" s="5" t="s">
        <v>2930</v>
      </c>
      <c r="D593" s="66" t="s">
        <v>2931</v>
      </c>
      <c r="E593" s="20" t="s">
        <v>2932</v>
      </c>
      <c r="F593" s="69">
        <v>65</v>
      </c>
      <c r="G593" s="20" t="s">
        <v>20</v>
      </c>
      <c r="J593" s="62"/>
      <c r="K593" s="73">
        <v>45845</v>
      </c>
      <c r="L593" s="59"/>
      <c r="M593" s="5" t="s">
        <v>2933</v>
      </c>
      <c r="N593" s="5" t="s">
        <v>2934</v>
      </c>
      <c r="O593" s="5" t="s">
        <v>2935</v>
      </c>
    </row>
    <row r="594" s="5" customFormat="1" spans="1:15">
      <c r="A594" s="16">
        <v>593</v>
      </c>
      <c r="B594" s="17"/>
      <c r="C594" s="5" t="s">
        <v>2936</v>
      </c>
      <c r="D594" s="17" t="s">
        <v>2937</v>
      </c>
      <c r="E594" s="5" t="s">
        <v>2844</v>
      </c>
      <c r="F594" s="69">
        <v>49</v>
      </c>
      <c r="G594" s="3" t="s">
        <v>20</v>
      </c>
      <c r="J594" s="62"/>
      <c r="K594" s="73">
        <v>45873</v>
      </c>
      <c r="L594" s="59"/>
      <c r="N594" s="5" t="s">
        <v>2938</v>
      </c>
      <c r="O594" s="5" t="s">
        <v>2939</v>
      </c>
    </row>
    <row r="595" s="3" customFormat="1" spans="1:15">
      <c r="A595" s="16">
        <v>594</v>
      </c>
      <c r="B595" s="3" t="s">
        <v>2940</v>
      </c>
      <c r="C595" s="3" t="s">
        <v>2941</v>
      </c>
      <c r="D595" s="3" t="s">
        <v>2940</v>
      </c>
      <c r="E595" s="3" t="s">
        <v>2942</v>
      </c>
      <c r="F595" s="69">
        <v>50</v>
      </c>
      <c r="G595" s="3"/>
      <c r="J595" s="55"/>
      <c r="K595" s="73">
        <v>45747</v>
      </c>
      <c r="L595" s="3"/>
      <c r="M595" s="3"/>
      <c r="N595" s="3" t="s">
        <v>2943</v>
      </c>
      <c r="O595" s="3" t="s">
        <v>2944</v>
      </c>
    </row>
    <row r="596" s="3" customFormat="1" spans="1:15">
      <c r="A596" s="16">
        <v>595</v>
      </c>
      <c r="C596" s="3" t="s">
        <v>2945</v>
      </c>
      <c r="D596" s="21" t="s">
        <v>2946</v>
      </c>
      <c r="E596" s="3" t="s">
        <v>2947</v>
      </c>
      <c r="F596" s="69">
        <v>59</v>
      </c>
      <c r="G596" s="3" t="s">
        <v>20</v>
      </c>
      <c r="J596" s="55"/>
      <c r="K596" s="73">
        <v>46041</v>
      </c>
      <c r="N596" s="3" t="s">
        <v>2948</v>
      </c>
      <c r="O596" s="3" t="s">
        <v>2949</v>
      </c>
    </row>
    <row r="597" s="3" customFormat="1" spans="1:15">
      <c r="A597" s="16">
        <v>596</v>
      </c>
      <c r="B597" s="3" t="s">
        <v>2950</v>
      </c>
      <c r="C597" s="61" t="s">
        <v>2951</v>
      </c>
      <c r="D597" s="3" t="s">
        <v>2950</v>
      </c>
      <c r="E597" s="3" t="s">
        <v>2952</v>
      </c>
      <c r="F597" s="69">
        <v>51.8</v>
      </c>
      <c r="G597" s="3" t="s">
        <v>20</v>
      </c>
      <c r="J597" s="55"/>
      <c r="K597" s="73">
        <v>46048</v>
      </c>
      <c r="N597" s="3" t="s">
        <v>2953</v>
      </c>
      <c r="O597" s="3" t="s">
        <v>2954</v>
      </c>
    </row>
    <row r="598" s="3" customFormat="1" spans="1:15">
      <c r="A598" s="16">
        <v>597</v>
      </c>
      <c r="B598" s="3" t="s">
        <v>2955</v>
      </c>
      <c r="C598" s="3" t="s">
        <v>2956</v>
      </c>
      <c r="D598" s="3" t="s">
        <v>2955</v>
      </c>
      <c r="E598" s="3" t="s">
        <v>2957</v>
      </c>
      <c r="F598" s="69">
        <v>50</v>
      </c>
      <c r="G598" s="3" t="s">
        <v>20</v>
      </c>
      <c r="H598" s="3"/>
      <c r="I598" s="3"/>
      <c r="J598" s="55"/>
      <c r="K598" s="73">
        <v>46078</v>
      </c>
      <c r="L598" s="3"/>
      <c r="M598" s="3"/>
      <c r="N598" s="3" t="s">
        <v>2958</v>
      </c>
      <c r="O598" s="3" t="s">
        <v>2959</v>
      </c>
    </row>
    <row r="599" s="3" customFormat="1" spans="1:15">
      <c r="A599" s="16">
        <v>598</v>
      </c>
      <c r="B599" s="3" t="s">
        <v>2960</v>
      </c>
      <c r="C599" s="3" t="s">
        <v>2961</v>
      </c>
      <c r="D599" s="3" t="s">
        <v>2960</v>
      </c>
      <c r="E599" s="3" t="s">
        <v>2962</v>
      </c>
      <c r="F599" s="69">
        <v>79</v>
      </c>
      <c r="J599" s="55"/>
      <c r="K599" s="73">
        <v>45923</v>
      </c>
      <c r="N599" s="3" t="s">
        <v>2963</v>
      </c>
      <c r="O599" s="3" t="s">
        <v>2964</v>
      </c>
    </row>
    <row r="600" s="5" customFormat="1" spans="1:15">
      <c r="A600" s="16">
        <v>599</v>
      </c>
      <c r="B600" s="17"/>
      <c r="C600" s="5" t="s">
        <v>2965</v>
      </c>
      <c r="D600" s="17" t="s">
        <v>2966</v>
      </c>
      <c r="E600" s="5" t="s">
        <v>2967</v>
      </c>
      <c r="F600" s="69">
        <v>49</v>
      </c>
      <c r="G600" s="3" t="s">
        <v>20</v>
      </c>
      <c r="J600" s="62"/>
      <c r="K600" s="73">
        <v>45460</v>
      </c>
      <c r="L600" s="59"/>
      <c r="N600" s="5" t="s">
        <v>2968</v>
      </c>
      <c r="O600" s="5" t="s">
        <v>2969</v>
      </c>
    </row>
    <row r="601" s="5" customFormat="1" spans="1:15">
      <c r="A601" s="16">
        <v>600</v>
      </c>
      <c r="C601" s="5" t="s">
        <v>2970</v>
      </c>
      <c r="D601" s="66" t="s">
        <v>2971</v>
      </c>
      <c r="E601" s="5" t="s">
        <v>2972</v>
      </c>
      <c r="F601" s="69">
        <v>65</v>
      </c>
      <c r="G601" s="20" t="s">
        <v>20</v>
      </c>
      <c r="H601" s="20"/>
      <c r="I601" s="20"/>
      <c r="J601" s="78"/>
      <c r="K601" s="73">
        <v>46037</v>
      </c>
      <c r="L601" s="59"/>
      <c r="M601" s="5"/>
      <c r="N601" s="5" t="s">
        <v>2973</v>
      </c>
      <c r="O601" s="5" t="s">
        <v>2974</v>
      </c>
    </row>
    <row r="602" s="3" customFormat="1" spans="1:15">
      <c r="A602" s="16">
        <v>601</v>
      </c>
      <c r="C602" s="3" t="s">
        <v>2975</v>
      </c>
      <c r="D602" s="21" t="s">
        <v>2976</v>
      </c>
      <c r="E602" s="61" t="s">
        <v>2977</v>
      </c>
      <c r="F602" s="69">
        <v>119</v>
      </c>
      <c r="G602" s="3" t="s">
        <v>183</v>
      </c>
      <c r="J602" s="55"/>
      <c r="K602" s="73">
        <v>45840</v>
      </c>
      <c r="L602" s="59"/>
      <c r="M602" s="5"/>
      <c r="N602" s="3" t="s">
        <v>2978</v>
      </c>
      <c r="O602" s="5" t="s">
        <v>2979</v>
      </c>
    </row>
    <row r="603" s="3" customFormat="1" spans="1:15">
      <c r="A603" s="16">
        <v>602</v>
      </c>
      <c r="B603" s="21" t="s">
        <v>2980</v>
      </c>
      <c r="C603" s="3" t="s">
        <v>2981</v>
      </c>
      <c r="D603" s="21" t="s">
        <v>2980</v>
      </c>
      <c r="E603" s="61" t="s">
        <v>2982</v>
      </c>
      <c r="F603" s="69">
        <v>119</v>
      </c>
      <c r="G603" s="3"/>
      <c r="H603" s="3"/>
      <c r="I603" s="3"/>
      <c r="J603" s="55"/>
      <c r="K603" s="73">
        <v>45862</v>
      </c>
      <c r="L603" s="3"/>
      <c r="M603" s="3"/>
      <c r="N603" s="3" t="s">
        <v>2983</v>
      </c>
      <c r="O603" s="3" t="s">
        <v>2984</v>
      </c>
    </row>
    <row r="604" s="3" customFormat="1" spans="1:15">
      <c r="A604" s="16">
        <v>603</v>
      </c>
      <c r="C604" s="3" t="s">
        <v>2985</v>
      </c>
      <c r="D604" s="21" t="s">
        <v>2986</v>
      </c>
      <c r="E604" s="20" t="s">
        <v>2987</v>
      </c>
      <c r="F604" s="69">
        <v>129</v>
      </c>
      <c r="G604" s="3" t="s">
        <v>20</v>
      </c>
      <c r="J604" s="55"/>
      <c r="K604" s="73">
        <v>45096</v>
      </c>
      <c r="N604" s="3" t="s">
        <v>2988</v>
      </c>
      <c r="O604" s="3" t="s">
        <v>2989</v>
      </c>
    </row>
    <row r="605" s="3" customFormat="1" spans="1:15">
      <c r="A605" s="16">
        <v>604</v>
      </c>
      <c r="C605" s="3" t="s">
        <v>2990</v>
      </c>
      <c r="D605" s="21" t="s">
        <v>2991</v>
      </c>
      <c r="E605" s="3" t="s">
        <v>2992</v>
      </c>
      <c r="F605" s="69">
        <v>109</v>
      </c>
      <c r="J605" s="55"/>
      <c r="K605" s="73">
        <v>46035</v>
      </c>
      <c r="L605" s="59"/>
      <c r="M605" s="5"/>
      <c r="N605" s="3" t="s">
        <v>2993</v>
      </c>
      <c r="O605" s="5" t="s">
        <v>2994</v>
      </c>
    </row>
    <row r="606" s="3" customFormat="1" spans="1:15">
      <c r="A606" s="16">
        <v>605</v>
      </c>
      <c r="B606" s="21"/>
      <c r="C606" s="3" t="s">
        <v>2995</v>
      </c>
      <c r="D606" s="21" t="s">
        <v>2996</v>
      </c>
      <c r="E606" s="3" t="s">
        <v>2997</v>
      </c>
      <c r="F606" s="69">
        <v>69</v>
      </c>
      <c r="J606" s="55"/>
      <c r="K606" s="73">
        <v>45152</v>
      </c>
      <c r="N606" s="3" t="s">
        <v>2998</v>
      </c>
      <c r="O606" s="3" t="s">
        <v>2999</v>
      </c>
    </row>
    <row r="607" s="69" customFormat="1" spans="1:15">
      <c r="A607" s="16">
        <v>606</v>
      </c>
      <c r="B607" s="17"/>
      <c r="C607" s="2" t="s">
        <v>3000</v>
      </c>
      <c r="D607" s="17" t="s">
        <v>3001</v>
      </c>
      <c r="E607" s="2" t="s">
        <v>3002</v>
      </c>
      <c r="F607" s="69">
        <v>69</v>
      </c>
      <c r="G607" s="2"/>
      <c r="H607" s="2"/>
      <c r="I607" s="2"/>
      <c r="J607" s="16"/>
      <c r="K607" s="73">
        <v>45944</v>
      </c>
      <c r="L607" s="59"/>
      <c r="M607" s="5"/>
      <c r="N607" s="60" t="s">
        <v>3003</v>
      </c>
      <c r="O607" s="5" t="s">
        <v>3004</v>
      </c>
    </row>
    <row r="608" s="5" customFormat="1" spans="1:15">
      <c r="A608" s="16">
        <v>607</v>
      </c>
      <c r="C608" s="5" t="s">
        <v>3005</v>
      </c>
      <c r="D608" s="66" t="s">
        <v>3006</v>
      </c>
      <c r="E608" s="5" t="s">
        <v>3007</v>
      </c>
      <c r="F608" s="69">
        <v>69</v>
      </c>
      <c r="G608" s="3" t="s">
        <v>20</v>
      </c>
      <c r="J608" s="62"/>
      <c r="K608" s="73">
        <v>45672</v>
      </c>
      <c r="L608" s="59"/>
      <c r="M608" s="5"/>
      <c r="N608" s="5" t="s">
        <v>3008</v>
      </c>
      <c r="O608" s="5" t="s">
        <v>3009</v>
      </c>
    </row>
    <row r="609" s="3" customFormat="1" spans="1:15">
      <c r="A609" s="16">
        <v>608</v>
      </c>
      <c r="B609" s="3" t="s">
        <v>3010</v>
      </c>
      <c r="C609" s="3" t="s">
        <v>3011</v>
      </c>
      <c r="D609" s="3" t="s">
        <v>3010</v>
      </c>
      <c r="E609" s="3" t="s">
        <v>3012</v>
      </c>
      <c r="F609" s="69">
        <v>59</v>
      </c>
      <c r="G609" s="3" t="s">
        <v>20</v>
      </c>
      <c r="J609" s="55"/>
      <c r="K609" s="73">
        <v>45928</v>
      </c>
      <c r="N609" s="3" t="s">
        <v>3013</v>
      </c>
      <c r="O609" s="3" t="s">
        <v>3014</v>
      </c>
    </row>
    <row r="610" s="4" customFormat="1" spans="1:15">
      <c r="A610" s="16">
        <v>609</v>
      </c>
      <c r="B610" s="4" t="s">
        <v>3015</v>
      </c>
      <c r="C610" s="24" t="s">
        <v>3016</v>
      </c>
      <c r="D610" s="4" t="s">
        <v>3015</v>
      </c>
      <c r="E610" s="4" t="s">
        <v>2484</v>
      </c>
      <c r="F610" s="69">
        <v>69</v>
      </c>
      <c r="G610" s="2" t="s">
        <v>20</v>
      </c>
      <c r="H610" s="4"/>
      <c r="I610" s="4"/>
      <c r="J610" s="55" t="s">
        <v>200</v>
      </c>
      <c r="K610" s="73">
        <v>46079</v>
      </c>
      <c r="L610" s="3" t="s">
        <v>201</v>
      </c>
      <c r="M610" s="4"/>
      <c r="N610" s="4" t="s">
        <v>3017</v>
      </c>
      <c r="O610" s="4" t="s">
        <v>3018</v>
      </c>
    </row>
    <row r="611" s="55" customFormat="1" spans="1:15">
      <c r="A611" s="16">
        <v>610</v>
      </c>
      <c r="B611" s="55"/>
      <c r="C611" s="55" t="s">
        <v>3019</v>
      </c>
      <c r="D611" s="55" t="s">
        <v>3020</v>
      </c>
      <c r="E611" s="55" t="s">
        <v>3021</v>
      </c>
      <c r="F611" s="69">
        <v>59.8</v>
      </c>
      <c r="G611" s="55" t="s">
        <v>2566</v>
      </c>
      <c r="K611" s="73">
        <v>45896</v>
      </c>
      <c r="N611" s="55" t="s">
        <v>3022</v>
      </c>
      <c r="O611" s="55" t="s">
        <v>3023</v>
      </c>
    </row>
    <row r="612" s="3" customFormat="1" spans="1:15">
      <c r="A612" s="16">
        <v>611</v>
      </c>
      <c r="C612" s="3" t="s">
        <v>3019</v>
      </c>
      <c r="D612" s="21" t="s">
        <v>3024</v>
      </c>
      <c r="E612" s="3" t="s">
        <v>3025</v>
      </c>
      <c r="F612" s="69">
        <v>38</v>
      </c>
      <c r="G612" s="2" t="s">
        <v>877</v>
      </c>
      <c r="J612" s="55"/>
      <c r="K612" s="73">
        <v>44734</v>
      </c>
      <c r="L612" s="59"/>
      <c r="M612" s="5"/>
      <c r="N612" s="3" t="s">
        <v>3026</v>
      </c>
      <c r="O612" s="5" t="s">
        <v>3027</v>
      </c>
    </row>
    <row r="613" s="3" customFormat="1" spans="1:15">
      <c r="A613" s="16">
        <v>612</v>
      </c>
      <c r="C613" s="3" t="s">
        <v>3019</v>
      </c>
      <c r="D613" s="21" t="s">
        <v>3028</v>
      </c>
      <c r="E613" s="3" t="s">
        <v>3029</v>
      </c>
      <c r="F613" s="69">
        <v>59</v>
      </c>
      <c r="G613" s="3" t="s">
        <v>20</v>
      </c>
      <c r="J613" s="55"/>
      <c r="K613" s="73">
        <v>46007</v>
      </c>
      <c r="N613" s="3" t="s">
        <v>3030</v>
      </c>
      <c r="O613" s="5" t="s">
        <v>3031</v>
      </c>
    </row>
    <row r="614" s="3" customFormat="1" spans="1:15">
      <c r="A614" s="16">
        <v>613</v>
      </c>
      <c r="C614" s="3" t="s">
        <v>3032</v>
      </c>
      <c r="D614" s="21" t="s">
        <v>3033</v>
      </c>
      <c r="E614" s="3" t="s">
        <v>3034</v>
      </c>
      <c r="F614" s="69">
        <v>59.8</v>
      </c>
      <c r="G614" s="2" t="s">
        <v>20</v>
      </c>
      <c r="J614" s="55"/>
      <c r="K614" s="73">
        <v>44879</v>
      </c>
      <c r="N614" s="3" t="s">
        <v>3035</v>
      </c>
      <c r="O614" s="3" t="s">
        <v>3036</v>
      </c>
    </row>
    <row r="615" s="3" customFormat="1" spans="1:15">
      <c r="A615" s="16">
        <v>614</v>
      </c>
      <c r="B615" s="3" t="s">
        <v>3037</v>
      </c>
      <c r="C615" s="3" t="s">
        <v>3038</v>
      </c>
      <c r="D615" s="3" t="s">
        <v>3037</v>
      </c>
      <c r="E615" s="3" t="s">
        <v>3039</v>
      </c>
      <c r="F615" s="69">
        <v>59</v>
      </c>
      <c r="G615" s="3"/>
      <c r="J615" s="55"/>
      <c r="K615" s="73">
        <v>45958</v>
      </c>
      <c r="N615" s="3" t="s">
        <v>3040</v>
      </c>
      <c r="O615" s="3" t="s">
        <v>3041</v>
      </c>
    </row>
    <row r="616" s="3" customFormat="1" spans="1:15">
      <c r="A616" s="16">
        <v>615</v>
      </c>
      <c r="B616" s="3"/>
      <c r="C616" s="3" t="s">
        <v>3042</v>
      </c>
      <c r="D616" s="21" t="s">
        <v>3043</v>
      </c>
      <c r="E616" s="3" t="s">
        <v>3044</v>
      </c>
      <c r="F616" s="69">
        <v>89</v>
      </c>
      <c r="G616" s="61" t="s">
        <v>3045</v>
      </c>
      <c r="J616" s="55"/>
      <c r="K616" s="73">
        <v>45714</v>
      </c>
      <c r="N616" s="3" t="s">
        <v>3046</v>
      </c>
      <c r="O616" s="3" t="s">
        <v>3047</v>
      </c>
    </row>
    <row r="617" s="3" customFormat="1" spans="1:15">
      <c r="A617" s="16">
        <v>616</v>
      </c>
      <c r="B617" s="3"/>
      <c r="C617" s="3" t="s">
        <v>3048</v>
      </c>
      <c r="D617" s="3" t="s">
        <v>3049</v>
      </c>
      <c r="E617" s="3" t="s">
        <v>3050</v>
      </c>
      <c r="F617" s="69">
        <v>59</v>
      </c>
      <c r="J617" s="55"/>
      <c r="K617" s="73">
        <v>45600</v>
      </c>
      <c r="L617" s="3"/>
      <c r="M617" s="3"/>
      <c r="N617" s="3" t="s">
        <v>3051</v>
      </c>
      <c r="O617" s="3" t="s">
        <v>3052</v>
      </c>
    </row>
    <row r="618" s="3" customFormat="1" spans="1:15">
      <c r="A618" s="16">
        <v>617</v>
      </c>
      <c r="B618" s="3" t="s">
        <v>3053</v>
      </c>
      <c r="C618" s="3" t="s">
        <v>3054</v>
      </c>
      <c r="D618" s="3" t="s">
        <v>3053</v>
      </c>
      <c r="E618" s="3" t="s">
        <v>3055</v>
      </c>
      <c r="F618" s="69">
        <v>79</v>
      </c>
      <c r="G618" s="3"/>
      <c r="J618" s="55" t="s">
        <v>200</v>
      </c>
      <c r="K618" s="73">
        <v>46078</v>
      </c>
      <c r="L618" s="61" t="s">
        <v>201</v>
      </c>
      <c r="N618" s="3" t="s">
        <v>3056</v>
      </c>
      <c r="O618" s="3" t="s">
        <v>3057</v>
      </c>
    </row>
    <row r="619" s="5" customFormat="1" spans="1:15">
      <c r="A619" s="16">
        <v>618</v>
      </c>
      <c r="B619" s="17"/>
      <c r="C619" s="2" t="s">
        <v>3058</v>
      </c>
      <c r="D619" s="17" t="s">
        <v>3059</v>
      </c>
      <c r="E619" s="2" t="s">
        <v>3060</v>
      </c>
      <c r="F619" s="69">
        <v>45</v>
      </c>
      <c r="G619" s="2" t="s">
        <v>20</v>
      </c>
      <c r="J619" s="62"/>
      <c r="K619" s="73">
        <v>45439</v>
      </c>
      <c r="L619" s="59"/>
      <c r="N619" s="60" t="s">
        <v>3061</v>
      </c>
      <c r="O619" s="5" t="s">
        <v>3062</v>
      </c>
    </row>
    <row r="620" s="3" customFormat="1" spans="1:15">
      <c r="A620" s="16">
        <v>619</v>
      </c>
      <c r="B620" s="21"/>
      <c r="C620" s="3" t="s">
        <v>3063</v>
      </c>
      <c r="D620" s="21" t="s">
        <v>3064</v>
      </c>
      <c r="E620" s="3" t="s">
        <v>3065</v>
      </c>
      <c r="F620" s="69">
        <v>49</v>
      </c>
      <c r="G620" s="3" t="s">
        <v>20</v>
      </c>
      <c r="J620" s="55"/>
      <c r="K620" s="73">
        <v>46049</v>
      </c>
      <c r="N620" s="3" t="s">
        <v>3066</v>
      </c>
      <c r="O620" s="5" t="s">
        <v>3067</v>
      </c>
    </row>
    <row r="621" s="3" customFormat="1" spans="1:15">
      <c r="A621" s="16">
        <v>620</v>
      </c>
      <c r="C621" s="3" t="s">
        <v>3068</v>
      </c>
      <c r="D621" s="21" t="s">
        <v>3069</v>
      </c>
      <c r="E621" s="3" t="s">
        <v>3070</v>
      </c>
      <c r="F621" s="69">
        <v>59</v>
      </c>
      <c r="G621" s="3" t="s">
        <v>20</v>
      </c>
      <c r="J621" s="55" t="s">
        <v>200</v>
      </c>
      <c r="K621" s="73">
        <v>46036</v>
      </c>
      <c r="L621" s="61" t="s">
        <v>201</v>
      </c>
      <c r="M621" s="5"/>
      <c r="N621" s="3" t="s">
        <v>3071</v>
      </c>
      <c r="O621" s="5" t="s">
        <v>3072</v>
      </c>
    </row>
    <row r="622" s="2" customFormat="1" spans="1:15">
      <c r="A622" s="16">
        <v>621</v>
      </c>
      <c r="B622" s="2"/>
      <c r="C622" s="2" t="s">
        <v>3073</v>
      </c>
      <c r="D622" s="2" t="s">
        <v>3074</v>
      </c>
      <c r="E622" s="2" t="s">
        <v>3075</v>
      </c>
      <c r="F622" s="69">
        <v>59</v>
      </c>
      <c r="G622" s="2" t="s">
        <v>20</v>
      </c>
      <c r="H622" s="2"/>
      <c r="I622" s="2"/>
      <c r="J622" s="16"/>
      <c r="K622" s="73">
        <v>45713</v>
      </c>
      <c r="L622" s="2"/>
      <c r="M622" s="2"/>
      <c r="N622" s="2" t="s">
        <v>3076</v>
      </c>
      <c r="O622" s="2" t="s">
        <v>3077</v>
      </c>
    </row>
    <row r="623" s="3" customFormat="1" spans="1:15">
      <c r="A623" s="16">
        <v>622</v>
      </c>
      <c r="B623" s="3" t="s">
        <v>3078</v>
      </c>
      <c r="C623" s="3" t="s">
        <v>3079</v>
      </c>
      <c r="D623" s="3" t="s">
        <v>3078</v>
      </c>
      <c r="E623" s="3" t="s">
        <v>3080</v>
      </c>
      <c r="F623" s="69">
        <v>65</v>
      </c>
      <c r="G623" s="3" t="s">
        <v>20</v>
      </c>
      <c r="J623" s="55"/>
      <c r="K623" s="73">
        <v>46032</v>
      </c>
      <c r="M623" s="5" t="s">
        <v>3081</v>
      </c>
      <c r="N623" s="3" t="s">
        <v>3082</v>
      </c>
      <c r="O623" s="3" t="s">
        <v>3083</v>
      </c>
    </row>
    <row r="624" s="5" customFormat="1" spans="1:15">
      <c r="A624" s="16">
        <v>623</v>
      </c>
      <c r="B624" s="17"/>
      <c r="C624" s="2" t="s">
        <v>3084</v>
      </c>
      <c r="D624" s="17" t="s">
        <v>3085</v>
      </c>
      <c r="E624" s="2" t="s">
        <v>3086</v>
      </c>
      <c r="F624" s="69">
        <v>129</v>
      </c>
      <c r="G624" s="3" t="s">
        <v>20</v>
      </c>
      <c r="J624" s="62"/>
      <c r="K624" s="73">
        <v>46016</v>
      </c>
      <c r="L624" s="59"/>
      <c r="N624" s="60" t="s">
        <v>3087</v>
      </c>
      <c r="O624" s="5" t="s">
        <v>3088</v>
      </c>
    </row>
    <row r="625" s="3" customFormat="1" spans="1:15">
      <c r="A625" s="16">
        <v>624</v>
      </c>
      <c r="B625" s="21" t="s">
        <v>3089</v>
      </c>
      <c r="C625" s="3" t="s">
        <v>3090</v>
      </c>
      <c r="D625" s="21" t="s">
        <v>3089</v>
      </c>
      <c r="E625" s="3" t="s">
        <v>3091</v>
      </c>
      <c r="F625" s="69">
        <v>69</v>
      </c>
      <c r="G625" s="2" t="s">
        <v>20</v>
      </c>
      <c r="J625" s="55"/>
      <c r="K625" s="73">
        <v>46031</v>
      </c>
      <c r="M625" s="5" t="s">
        <v>3092</v>
      </c>
      <c r="N625" s="3" t="s">
        <v>3093</v>
      </c>
      <c r="O625" s="3" t="s">
        <v>3094</v>
      </c>
    </row>
    <row r="626" s="4" customFormat="1" spans="1:15">
      <c r="A626" s="16">
        <v>625</v>
      </c>
      <c r="B626" s="4" t="s">
        <v>3095</v>
      </c>
      <c r="C626" s="4" t="s">
        <v>3096</v>
      </c>
      <c r="D626" s="4" t="s">
        <v>3095</v>
      </c>
      <c r="E626" s="4" t="s">
        <v>3097</v>
      </c>
      <c r="F626" s="4">
        <v>59</v>
      </c>
      <c r="G626" s="4"/>
      <c r="K626" s="76">
        <v>46094</v>
      </c>
      <c r="N626" s="4" t="s">
        <v>3098</v>
      </c>
      <c r="O626" s="4" t="s">
        <v>3099</v>
      </c>
    </row>
    <row r="627" s="3" customFormat="1" spans="1:15">
      <c r="A627" s="16">
        <v>626</v>
      </c>
      <c r="B627" s="3" t="s">
        <v>3100</v>
      </c>
      <c r="C627" s="3" t="s">
        <v>3101</v>
      </c>
      <c r="D627" s="3" t="s">
        <v>3100</v>
      </c>
      <c r="E627" s="61" t="s">
        <v>3102</v>
      </c>
      <c r="F627" s="69">
        <v>129</v>
      </c>
      <c r="G627" s="3"/>
      <c r="J627" s="55"/>
      <c r="K627" s="73">
        <v>45944</v>
      </c>
      <c r="L627" s="3"/>
      <c r="N627" s="3" t="s">
        <v>3103</v>
      </c>
      <c r="O627" s="3" t="s">
        <v>3104</v>
      </c>
    </row>
    <row r="628" s="69" customFormat="1" spans="1:15">
      <c r="A628" s="16">
        <v>627</v>
      </c>
      <c r="B628" s="17"/>
      <c r="C628" s="2" t="s">
        <v>3105</v>
      </c>
      <c r="D628" s="17" t="s">
        <v>3106</v>
      </c>
      <c r="E628" s="2" t="s">
        <v>3107</v>
      </c>
      <c r="F628" s="69">
        <v>75</v>
      </c>
      <c r="G628" s="2"/>
      <c r="H628" s="2"/>
      <c r="I628" s="2"/>
      <c r="J628" s="16"/>
      <c r="K628" s="73">
        <v>45824</v>
      </c>
      <c r="L628" s="59"/>
      <c r="M628" s="5"/>
      <c r="N628" s="60" t="s">
        <v>3108</v>
      </c>
      <c r="O628" s="5" t="s">
        <v>3109</v>
      </c>
    </row>
    <row r="629" s="55" customFormat="1" spans="1:15">
      <c r="A629" s="16">
        <v>628</v>
      </c>
      <c r="B629" s="55" t="s">
        <v>3110</v>
      </c>
      <c r="C629" s="55" t="s">
        <v>3111</v>
      </c>
      <c r="D629" s="55" t="s">
        <v>3110</v>
      </c>
      <c r="E629" s="78" t="s">
        <v>3112</v>
      </c>
      <c r="F629" s="69">
        <v>89</v>
      </c>
      <c r="G629" s="3" t="s">
        <v>20</v>
      </c>
      <c r="K629" s="73">
        <v>45979</v>
      </c>
      <c r="N629" s="55" t="s">
        <v>3113</v>
      </c>
      <c r="O629" s="55" t="s">
        <v>3114</v>
      </c>
    </row>
    <row r="630" s="69" customFormat="1" spans="1:15">
      <c r="A630" s="16">
        <v>629</v>
      </c>
      <c r="B630" s="17"/>
      <c r="C630" s="2" t="s">
        <v>3115</v>
      </c>
      <c r="D630" s="17" t="s">
        <v>3116</v>
      </c>
      <c r="E630" s="2" t="s">
        <v>3117</v>
      </c>
      <c r="F630" s="69">
        <v>149</v>
      </c>
      <c r="G630" s="2"/>
      <c r="H630" s="2"/>
      <c r="I630" s="2"/>
      <c r="J630" s="16"/>
      <c r="K630" s="73">
        <v>45790</v>
      </c>
      <c r="L630" s="59"/>
      <c r="M630" s="5"/>
      <c r="N630" s="60" t="s">
        <v>3118</v>
      </c>
      <c r="O630" s="5" t="s">
        <v>3119</v>
      </c>
    </row>
    <row r="631" s="3" customFormat="1" spans="1:15">
      <c r="A631" s="16">
        <v>630</v>
      </c>
      <c r="B631" s="3" t="s">
        <v>3120</v>
      </c>
      <c r="C631" s="3" t="s">
        <v>3121</v>
      </c>
      <c r="D631" s="3" t="s">
        <v>3120</v>
      </c>
      <c r="E631" s="3" t="s">
        <v>3122</v>
      </c>
      <c r="F631" s="69">
        <v>65</v>
      </c>
      <c r="G631" s="3" t="s">
        <v>3123</v>
      </c>
      <c r="H631" s="3"/>
      <c r="I631" s="3"/>
      <c r="J631" s="55"/>
      <c r="K631" s="73">
        <v>45832</v>
      </c>
      <c r="L631" s="3"/>
      <c r="M631" s="3"/>
      <c r="N631" s="3" t="s">
        <v>3124</v>
      </c>
      <c r="O631" s="3" t="s">
        <v>3125</v>
      </c>
    </row>
    <row r="632" s="3" customFormat="1" spans="1:15">
      <c r="A632" s="16">
        <v>631</v>
      </c>
      <c r="C632" s="3" t="s">
        <v>3126</v>
      </c>
      <c r="D632" s="21" t="s">
        <v>3127</v>
      </c>
      <c r="E632" s="20" t="s">
        <v>3128</v>
      </c>
      <c r="F632" s="69">
        <v>199</v>
      </c>
      <c r="G632" s="3" t="s">
        <v>20</v>
      </c>
      <c r="J632" s="55"/>
      <c r="K632" s="73">
        <v>46006</v>
      </c>
      <c r="N632" s="3" t="s">
        <v>3129</v>
      </c>
      <c r="O632" s="3" t="s">
        <v>3130</v>
      </c>
    </row>
    <row r="633" s="27" customFormat="1" spans="1:15">
      <c r="A633" s="16">
        <v>632</v>
      </c>
      <c r="B633" s="75" t="s">
        <v>3131</v>
      </c>
      <c r="C633" s="27" t="s">
        <v>3132</v>
      </c>
      <c r="D633" s="75" t="s">
        <v>3131</v>
      </c>
      <c r="E633" s="27" t="s">
        <v>3133</v>
      </c>
      <c r="F633" s="69">
        <v>99</v>
      </c>
      <c r="K633" s="73">
        <v>45987</v>
      </c>
      <c r="N633" s="27" t="s">
        <v>3134</v>
      </c>
      <c r="O633" s="27" t="s">
        <v>3135</v>
      </c>
    </row>
    <row r="634" s="5" customFormat="1" spans="1:15">
      <c r="A634" s="16">
        <v>633</v>
      </c>
      <c r="B634" s="17"/>
      <c r="C634" s="2" t="s">
        <v>3136</v>
      </c>
      <c r="D634" s="17" t="s">
        <v>3137</v>
      </c>
      <c r="E634" s="2" t="s">
        <v>3138</v>
      </c>
      <c r="F634" s="69">
        <v>159</v>
      </c>
      <c r="G634" s="2"/>
      <c r="J634" s="62"/>
      <c r="K634" s="73">
        <v>43644</v>
      </c>
      <c r="L634" s="59"/>
      <c r="N634" s="60" t="s">
        <v>3139</v>
      </c>
      <c r="O634" s="5" t="s">
        <v>3140</v>
      </c>
    </row>
    <row r="635" s="3" customFormat="1" spans="1:15">
      <c r="A635" s="16">
        <v>634</v>
      </c>
      <c r="B635" s="3"/>
      <c r="C635" s="3" t="s">
        <v>3141</v>
      </c>
      <c r="D635" s="21" t="s">
        <v>3142</v>
      </c>
      <c r="E635" s="3" t="s">
        <v>3143</v>
      </c>
      <c r="F635" s="69">
        <v>69</v>
      </c>
      <c r="J635" s="55"/>
      <c r="K635" s="73">
        <v>45433</v>
      </c>
      <c r="N635" s="3" t="s">
        <v>3144</v>
      </c>
      <c r="O635" s="3" t="s">
        <v>3145</v>
      </c>
    </row>
    <row r="636" s="5" customFormat="1" spans="1:15">
      <c r="A636" s="16">
        <v>635</v>
      </c>
      <c r="B636" s="17"/>
      <c r="C636" s="2" t="s">
        <v>3146</v>
      </c>
      <c r="D636" s="17" t="s">
        <v>3147</v>
      </c>
      <c r="E636" s="2" t="s">
        <v>3148</v>
      </c>
      <c r="F636" s="69">
        <v>40</v>
      </c>
      <c r="G636" s="3" t="s">
        <v>20</v>
      </c>
      <c r="J636" s="62"/>
      <c r="K636" s="73">
        <v>45295</v>
      </c>
      <c r="L636" s="59"/>
      <c r="N636" s="60" t="s">
        <v>3149</v>
      </c>
      <c r="O636" s="5" t="s">
        <v>3150</v>
      </c>
    </row>
    <row r="637" s="3" customFormat="1" spans="1:15">
      <c r="A637" s="16">
        <v>636</v>
      </c>
      <c r="B637" s="3" t="s">
        <v>3151</v>
      </c>
      <c r="C637" s="3" t="s">
        <v>3152</v>
      </c>
      <c r="D637" s="3" t="s">
        <v>3151</v>
      </c>
      <c r="E637" s="3" t="s">
        <v>3153</v>
      </c>
      <c r="F637" s="69">
        <v>55.5</v>
      </c>
      <c r="G637" s="3" t="s">
        <v>3154</v>
      </c>
      <c r="J637" s="55"/>
      <c r="K637" s="73">
        <v>45919</v>
      </c>
      <c r="L637" s="20" t="s">
        <v>3155</v>
      </c>
      <c r="M637" s="20"/>
      <c r="N637" s="3" t="s">
        <v>3156</v>
      </c>
      <c r="O637" s="3" t="s">
        <v>3157</v>
      </c>
    </row>
    <row r="638" s="3" customFormat="1" spans="1:15">
      <c r="A638" s="16">
        <v>637</v>
      </c>
      <c r="C638" s="3" t="s">
        <v>3158</v>
      </c>
      <c r="D638" s="21" t="s">
        <v>3159</v>
      </c>
      <c r="E638" s="20" t="s">
        <v>3160</v>
      </c>
      <c r="F638" s="69">
        <v>79</v>
      </c>
      <c r="G638" s="3" t="s">
        <v>248</v>
      </c>
      <c r="J638" s="55"/>
      <c r="K638" s="73">
        <v>45125</v>
      </c>
      <c r="L638" s="20" t="s">
        <v>144</v>
      </c>
      <c r="N638" s="3" t="s">
        <v>3161</v>
      </c>
      <c r="O638" s="3" t="s">
        <v>3162</v>
      </c>
    </row>
    <row r="639" s="3" customFormat="1" spans="1:15">
      <c r="A639" s="16">
        <v>638</v>
      </c>
      <c r="B639" s="21"/>
      <c r="C639" s="3" t="s">
        <v>3163</v>
      </c>
      <c r="D639" s="21" t="s">
        <v>3164</v>
      </c>
      <c r="E639" s="20" t="s">
        <v>3165</v>
      </c>
      <c r="F639" s="69">
        <v>58</v>
      </c>
      <c r="G639" s="2" t="s">
        <v>20</v>
      </c>
      <c r="J639" s="55"/>
      <c r="K639" s="73">
        <v>46049</v>
      </c>
      <c r="N639" s="3" t="s">
        <v>3166</v>
      </c>
      <c r="O639" s="5" t="s">
        <v>3167</v>
      </c>
    </row>
    <row r="640" s="5" customFormat="1" spans="1:15">
      <c r="A640" s="16">
        <v>639</v>
      </c>
      <c r="B640" s="17"/>
      <c r="C640" s="5" t="s">
        <v>3168</v>
      </c>
      <c r="D640" s="17" t="s">
        <v>3169</v>
      </c>
      <c r="E640" s="5" t="s">
        <v>3170</v>
      </c>
      <c r="F640" s="69">
        <v>42</v>
      </c>
      <c r="G640" s="3" t="s">
        <v>20</v>
      </c>
      <c r="J640" s="62"/>
      <c r="K640" s="73">
        <v>45537</v>
      </c>
      <c r="L640" s="59"/>
      <c r="N640" s="5" t="s">
        <v>3171</v>
      </c>
      <c r="O640" s="5" t="s">
        <v>3172</v>
      </c>
    </row>
    <row r="641" s="69" customFormat="1" ht="14.25" spans="1:15">
      <c r="A641" s="16">
        <v>640</v>
      </c>
      <c r="B641" s="17"/>
      <c r="C641" s="18" t="s">
        <v>3173</v>
      </c>
      <c r="D641" s="17"/>
      <c r="E641" s="2"/>
      <c r="F641" s="69"/>
      <c r="G641" s="2"/>
      <c r="H641" s="2"/>
      <c r="I641" s="2"/>
      <c r="J641" s="16"/>
      <c r="K641" s="73"/>
      <c r="L641" s="59"/>
      <c r="M641" s="5"/>
      <c r="N641" s="60"/>
      <c r="O641" s="5"/>
    </row>
    <row r="642" s="69" customFormat="1" ht="14.25" spans="1:15">
      <c r="A642" s="16">
        <v>641</v>
      </c>
      <c r="B642" s="17"/>
      <c r="C642" s="18" t="s">
        <v>3174</v>
      </c>
      <c r="D642" s="17"/>
      <c r="E642" s="2"/>
      <c r="F642" s="69"/>
      <c r="G642" s="2"/>
      <c r="H642" s="2"/>
      <c r="I642" s="2"/>
      <c r="J642" s="16"/>
      <c r="K642" s="73"/>
      <c r="L642" s="59"/>
      <c r="M642" s="5"/>
      <c r="N642" s="60"/>
      <c r="O642" s="5"/>
    </row>
    <row r="643" s="69" customFormat="1" ht="14.25" spans="1:15">
      <c r="A643" s="16">
        <v>642</v>
      </c>
      <c r="B643" s="17"/>
      <c r="C643" s="18" t="s">
        <v>3175</v>
      </c>
      <c r="D643" s="17"/>
      <c r="E643" s="2"/>
      <c r="F643" s="69"/>
      <c r="G643" s="2"/>
      <c r="H643" s="16"/>
      <c r="I643" s="16"/>
      <c r="J643" s="16"/>
      <c r="K643" s="73"/>
      <c r="L643" s="59"/>
      <c r="M643" s="5"/>
      <c r="N643" s="60"/>
      <c r="O643" s="5"/>
    </row>
    <row r="644" s="3" customFormat="1" spans="1:15">
      <c r="A644" s="16">
        <v>643</v>
      </c>
      <c r="B644" s="3" t="s">
        <v>3176</v>
      </c>
      <c r="C644" s="3" t="s">
        <v>3177</v>
      </c>
      <c r="D644" s="3" t="s">
        <v>3176</v>
      </c>
      <c r="E644" s="3" t="s">
        <v>3178</v>
      </c>
      <c r="F644" s="69">
        <v>69.8</v>
      </c>
      <c r="G644" s="3" t="s">
        <v>3179</v>
      </c>
      <c r="H644" s="3"/>
      <c r="I644" s="3"/>
      <c r="J644" s="55"/>
      <c r="K644" s="73">
        <v>45891</v>
      </c>
      <c r="L644" s="3"/>
      <c r="M644" s="3"/>
      <c r="N644" s="3" t="s">
        <v>3180</v>
      </c>
      <c r="O644" s="3" t="s">
        <v>3181</v>
      </c>
    </row>
    <row r="645" s="3" customFormat="1" spans="1:15">
      <c r="A645" s="16">
        <v>644</v>
      </c>
      <c r="B645" s="3"/>
      <c r="C645" s="3" t="s">
        <v>3182</v>
      </c>
      <c r="D645" s="3" t="s">
        <v>3183</v>
      </c>
      <c r="E645" s="3" t="s">
        <v>3184</v>
      </c>
      <c r="F645" s="69">
        <v>59</v>
      </c>
      <c r="J645" s="55"/>
      <c r="K645" s="73">
        <v>45411</v>
      </c>
      <c r="N645" s="3" t="s">
        <v>3185</v>
      </c>
      <c r="O645" s="3" t="s">
        <v>3186</v>
      </c>
    </row>
    <row r="646" s="3" customFormat="1" spans="1:15">
      <c r="A646" s="16">
        <v>645</v>
      </c>
      <c r="B646" s="21" t="s">
        <v>3187</v>
      </c>
      <c r="C646" s="3" t="s">
        <v>3188</v>
      </c>
      <c r="D646" s="21" t="s">
        <v>3187</v>
      </c>
      <c r="E646" s="3" t="s">
        <v>3189</v>
      </c>
      <c r="F646" s="69">
        <v>59</v>
      </c>
      <c r="G646" s="3"/>
      <c r="H646" s="3"/>
      <c r="I646" s="3"/>
      <c r="J646" s="55"/>
      <c r="K646" s="73">
        <v>46010</v>
      </c>
      <c r="L646" s="3"/>
      <c r="M646" s="3"/>
      <c r="N646" s="3" t="s">
        <v>3190</v>
      </c>
      <c r="O646" s="3" t="s">
        <v>3191</v>
      </c>
    </row>
    <row r="647" s="4" customFormat="1" spans="1:15">
      <c r="A647" s="16">
        <v>646</v>
      </c>
      <c r="B647" s="4" t="s">
        <v>3192</v>
      </c>
      <c r="C647" s="4" t="s">
        <v>3193</v>
      </c>
      <c r="D647" s="22" t="s">
        <v>3192</v>
      </c>
      <c r="E647" s="24" t="s">
        <v>3194</v>
      </c>
      <c r="F647" s="69">
        <v>79</v>
      </c>
      <c r="K647" s="73">
        <v>46050</v>
      </c>
      <c r="N647" s="4" t="s">
        <v>3195</v>
      </c>
      <c r="O647" s="4" t="s">
        <v>3196</v>
      </c>
    </row>
    <row r="648" s="3" customFormat="1" spans="1:15">
      <c r="A648" s="16">
        <v>647</v>
      </c>
      <c r="B648" s="3" t="s">
        <v>3197</v>
      </c>
      <c r="C648" s="3" t="s">
        <v>3198</v>
      </c>
      <c r="D648" s="3" t="s">
        <v>3197</v>
      </c>
      <c r="E648" s="3" t="s">
        <v>3199</v>
      </c>
      <c r="F648" s="69">
        <v>69</v>
      </c>
      <c r="G648" s="3"/>
      <c r="H648" s="3"/>
      <c r="I648" s="3"/>
      <c r="J648" s="55"/>
      <c r="K648" s="73">
        <v>45832</v>
      </c>
      <c r="L648" s="3"/>
      <c r="M648" s="3"/>
      <c r="N648" s="3" t="s">
        <v>3200</v>
      </c>
      <c r="O648" s="3" t="s">
        <v>3201</v>
      </c>
    </row>
    <row r="649" s="5" customFormat="1" spans="1:15">
      <c r="A649" s="16">
        <v>648</v>
      </c>
      <c r="B649" s="17"/>
      <c r="C649" s="2" t="s">
        <v>3202</v>
      </c>
      <c r="D649" s="17" t="s">
        <v>3203</v>
      </c>
      <c r="E649" s="2" t="s">
        <v>3204</v>
      </c>
      <c r="F649" s="69">
        <v>55</v>
      </c>
      <c r="G649" s="3" t="s">
        <v>20</v>
      </c>
      <c r="J649" s="62"/>
      <c r="K649" s="73">
        <v>46021</v>
      </c>
      <c r="L649" s="59"/>
      <c r="N649" s="60" t="s">
        <v>3205</v>
      </c>
      <c r="O649" s="5" t="s">
        <v>3206</v>
      </c>
    </row>
    <row r="650" s="69" customFormat="1" spans="1:15">
      <c r="A650" s="16">
        <v>649</v>
      </c>
      <c r="B650" s="17"/>
      <c r="C650" s="2" t="s">
        <v>3207</v>
      </c>
      <c r="D650" s="17" t="s">
        <v>3208</v>
      </c>
      <c r="E650" s="2" t="s">
        <v>3209</v>
      </c>
      <c r="F650" s="69">
        <v>49</v>
      </c>
      <c r="G650" s="2" t="s">
        <v>20</v>
      </c>
      <c r="H650" s="2"/>
      <c r="I650" s="2"/>
      <c r="J650" s="16"/>
      <c r="K650" s="73">
        <v>46041</v>
      </c>
      <c r="L650" s="59"/>
      <c r="M650" s="5"/>
      <c r="N650" s="60" t="s">
        <v>3210</v>
      </c>
      <c r="O650" s="5" t="s">
        <v>3211</v>
      </c>
    </row>
    <row r="651" s="3" customFormat="1" spans="1:15">
      <c r="A651" s="16">
        <v>650</v>
      </c>
      <c r="B651" s="3" t="s">
        <v>3212</v>
      </c>
      <c r="C651" s="3" t="s">
        <v>3213</v>
      </c>
      <c r="D651" s="3" t="s">
        <v>3212</v>
      </c>
      <c r="E651" s="3" t="s">
        <v>3214</v>
      </c>
      <c r="F651" s="69">
        <v>69.8</v>
      </c>
      <c r="G651" s="20" t="s">
        <v>3215</v>
      </c>
      <c r="H651" s="3"/>
      <c r="I651" s="3"/>
      <c r="J651" s="55"/>
      <c r="K651" s="73">
        <v>46053</v>
      </c>
      <c r="L651" s="3"/>
      <c r="M651" s="3"/>
      <c r="N651" s="3" t="s">
        <v>3216</v>
      </c>
      <c r="O651" s="3" t="s">
        <v>3217</v>
      </c>
    </row>
    <row r="652" s="69" customFormat="1" spans="1:15">
      <c r="A652" s="16">
        <v>651</v>
      </c>
      <c r="B652" s="17"/>
      <c r="C652" s="2" t="s">
        <v>3218</v>
      </c>
      <c r="D652" s="17" t="s">
        <v>3219</v>
      </c>
      <c r="E652" s="2" t="s">
        <v>3220</v>
      </c>
      <c r="F652" s="69">
        <v>49.8</v>
      </c>
      <c r="G652" s="2" t="s">
        <v>20</v>
      </c>
      <c r="H652" s="2"/>
      <c r="I652" s="2"/>
      <c r="J652" s="16"/>
      <c r="K652" s="73">
        <v>46022</v>
      </c>
      <c r="L652" s="59"/>
      <c r="M652" s="5"/>
      <c r="N652" s="60" t="s">
        <v>3221</v>
      </c>
      <c r="O652" s="5" t="s">
        <v>3222</v>
      </c>
    </row>
    <row r="653" s="69" customFormat="1" spans="1:15">
      <c r="A653" s="16">
        <v>652</v>
      </c>
      <c r="B653" s="17"/>
      <c r="C653" s="2" t="s">
        <v>3223</v>
      </c>
      <c r="D653" s="17" t="s">
        <v>3224</v>
      </c>
      <c r="E653" s="2" t="s">
        <v>3225</v>
      </c>
      <c r="F653" s="69">
        <v>59</v>
      </c>
      <c r="G653" s="2" t="s">
        <v>20</v>
      </c>
      <c r="H653" s="2"/>
      <c r="I653" s="2"/>
      <c r="J653" s="16"/>
      <c r="K653" s="73">
        <v>46021</v>
      </c>
      <c r="L653" s="59"/>
      <c r="M653" s="5"/>
      <c r="N653" s="60" t="s">
        <v>3226</v>
      </c>
      <c r="O653" s="5" t="s">
        <v>3227</v>
      </c>
    </row>
    <row r="654" s="3" customFormat="1" spans="1:15">
      <c r="A654" s="16">
        <v>653</v>
      </c>
      <c r="B654" s="21"/>
      <c r="C654" s="3" t="s">
        <v>3228</v>
      </c>
      <c r="D654" s="21" t="s">
        <v>3229</v>
      </c>
      <c r="E654" s="20" t="s">
        <v>3230</v>
      </c>
      <c r="F654" s="69">
        <v>79</v>
      </c>
      <c r="G654" s="3" t="s">
        <v>20</v>
      </c>
      <c r="J654" s="55"/>
      <c r="K654" s="73">
        <v>45909</v>
      </c>
      <c r="N654" s="3" t="s">
        <v>3231</v>
      </c>
      <c r="O654" s="5" t="s">
        <v>3232</v>
      </c>
    </row>
    <row r="655" s="3" customFormat="1" spans="1:15">
      <c r="A655" s="16">
        <v>654</v>
      </c>
      <c r="B655" s="21"/>
      <c r="C655" s="3" t="s">
        <v>3233</v>
      </c>
      <c r="D655" s="21" t="s">
        <v>3234</v>
      </c>
      <c r="E655" s="3" t="s">
        <v>3235</v>
      </c>
      <c r="F655" s="69">
        <v>79</v>
      </c>
      <c r="G655" s="3" t="s">
        <v>3236</v>
      </c>
      <c r="J655" s="55"/>
      <c r="K655" s="73">
        <v>46036</v>
      </c>
      <c r="N655" s="3" t="s">
        <v>3237</v>
      </c>
      <c r="O655" s="5" t="s">
        <v>3238</v>
      </c>
    </row>
    <row r="656" s="69" customFormat="1" spans="1:15">
      <c r="A656" s="16">
        <v>655</v>
      </c>
      <c r="B656" s="17"/>
      <c r="C656" s="2" t="s">
        <v>3239</v>
      </c>
      <c r="D656" s="17" t="s">
        <v>3240</v>
      </c>
      <c r="E656" s="2" t="s">
        <v>3241</v>
      </c>
      <c r="F656" s="69">
        <v>59.9</v>
      </c>
      <c r="G656" s="2" t="s">
        <v>20</v>
      </c>
      <c r="H656" s="2"/>
      <c r="I656" s="2"/>
      <c r="J656" s="16"/>
      <c r="K656" s="73">
        <v>45895</v>
      </c>
      <c r="L656" s="59"/>
      <c r="M656" s="5"/>
      <c r="N656" s="60" t="s">
        <v>3242</v>
      </c>
      <c r="O656" s="5" t="s">
        <v>3243</v>
      </c>
    </row>
    <row r="657" s="69" customFormat="1" spans="1:15">
      <c r="A657" s="16">
        <v>656</v>
      </c>
      <c r="B657" s="17"/>
      <c r="C657" s="2" t="s">
        <v>3244</v>
      </c>
      <c r="D657" s="17" t="s">
        <v>3245</v>
      </c>
      <c r="E657" s="2" t="s">
        <v>3241</v>
      </c>
      <c r="F657" s="69">
        <v>69.9</v>
      </c>
      <c r="G657" s="2" t="s">
        <v>20</v>
      </c>
      <c r="H657" s="2"/>
      <c r="I657" s="2"/>
      <c r="J657" s="16"/>
      <c r="K657" s="73">
        <v>45309</v>
      </c>
      <c r="L657" s="59"/>
      <c r="M657" s="5"/>
      <c r="N657" s="60" t="s">
        <v>3246</v>
      </c>
      <c r="O657" s="5" t="s">
        <v>3247</v>
      </c>
    </row>
    <row r="658" s="3" customFormat="1" spans="1:15">
      <c r="A658" s="16">
        <v>657</v>
      </c>
      <c r="B658" s="3"/>
      <c r="C658" s="3" t="s">
        <v>3248</v>
      </c>
      <c r="D658" s="21" t="s">
        <v>3249</v>
      </c>
      <c r="E658" s="20" t="s">
        <v>3250</v>
      </c>
      <c r="F658" s="69">
        <v>119</v>
      </c>
      <c r="G658" s="3" t="s">
        <v>20</v>
      </c>
      <c r="H658" s="3"/>
      <c r="I658" s="3"/>
      <c r="J658" s="55"/>
      <c r="K658" s="73">
        <v>45559</v>
      </c>
      <c r="L658" s="3"/>
      <c r="M658" s="3"/>
      <c r="N658" s="3" t="s">
        <v>3251</v>
      </c>
      <c r="O658" s="3" t="s">
        <v>3252</v>
      </c>
    </row>
    <row r="659" s="3" customFormat="1" spans="1:15">
      <c r="A659" s="16">
        <v>658</v>
      </c>
      <c r="B659" s="3" t="s">
        <v>3253</v>
      </c>
      <c r="C659" s="3" t="s">
        <v>3254</v>
      </c>
      <c r="D659" s="21" t="s">
        <v>3253</v>
      </c>
      <c r="E659" s="3" t="s">
        <v>3255</v>
      </c>
      <c r="F659" s="69">
        <v>65</v>
      </c>
      <c r="G659" s="3" t="s">
        <v>3256</v>
      </c>
      <c r="J659" s="55"/>
      <c r="K659" s="73">
        <v>46044</v>
      </c>
      <c r="N659" s="3" t="s">
        <v>3257</v>
      </c>
      <c r="O659" s="3" t="s">
        <v>3258</v>
      </c>
    </row>
    <row r="660" s="69" customFormat="1" spans="1:15">
      <c r="A660" s="16">
        <v>659</v>
      </c>
      <c r="B660" s="17"/>
      <c r="C660" s="2" t="s">
        <v>3254</v>
      </c>
      <c r="D660" s="17" t="s">
        <v>3259</v>
      </c>
      <c r="E660" s="2" t="s">
        <v>3260</v>
      </c>
      <c r="F660" s="69">
        <v>53.8</v>
      </c>
      <c r="G660" s="2" t="s">
        <v>20</v>
      </c>
      <c r="H660" s="2"/>
      <c r="I660" s="2"/>
      <c r="J660" s="16"/>
      <c r="K660" s="73">
        <v>45871</v>
      </c>
      <c r="L660" s="59"/>
      <c r="M660" s="5"/>
      <c r="N660" s="60" t="s">
        <v>3261</v>
      </c>
      <c r="O660" s="5" t="s">
        <v>3262</v>
      </c>
    </row>
    <row r="661" s="3" customFormat="1" spans="1:15">
      <c r="A661" s="16">
        <v>660</v>
      </c>
      <c r="B661" s="21"/>
      <c r="C661" s="61" t="s">
        <v>3263</v>
      </c>
      <c r="D661" s="21" t="s">
        <v>3264</v>
      </c>
      <c r="E661" s="20" t="s">
        <v>3265</v>
      </c>
      <c r="F661" s="69">
        <v>79</v>
      </c>
      <c r="G661" s="2" t="s">
        <v>20</v>
      </c>
      <c r="J661" s="55"/>
      <c r="K661" s="73">
        <v>45838</v>
      </c>
      <c r="N661" s="3" t="s">
        <v>3266</v>
      </c>
      <c r="O661" s="5" t="s">
        <v>3267</v>
      </c>
    </row>
    <row r="662" s="3" customFormat="1" spans="1:15">
      <c r="A662" s="16">
        <v>661</v>
      </c>
      <c r="B662" s="21"/>
      <c r="C662" s="3" t="s">
        <v>3268</v>
      </c>
      <c r="D662" s="21" t="s">
        <v>3269</v>
      </c>
      <c r="E662" s="61" t="s">
        <v>3270</v>
      </c>
      <c r="F662" s="69">
        <v>129</v>
      </c>
      <c r="J662" s="55"/>
      <c r="K662" s="73">
        <v>45967</v>
      </c>
      <c r="N662" s="3" t="s">
        <v>3271</v>
      </c>
      <c r="O662" s="5" t="s">
        <v>3272</v>
      </c>
    </row>
    <row r="663" s="3" customFormat="1" spans="1:15">
      <c r="A663" s="16">
        <v>662</v>
      </c>
      <c r="C663" s="3" t="s">
        <v>3273</v>
      </c>
      <c r="D663" s="21" t="s">
        <v>3274</v>
      </c>
      <c r="E663" s="20" t="s">
        <v>3275</v>
      </c>
      <c r="F663" s="69">
        <v>68</v>
      </c>
      <c r="G663" s="3" t="s">
        <v>20</v>
      </c>
      <c r="J663" s="55"/>
      <c r="K663" s="73">
        <v>45184</v>
      </c>
      <c r="N663" s="3" t="s">
        <v>3276</v>
      </c>
      <c r="O663" s="5" t="s">
        <v>3277</v>
      </c>
    </row>
    <row r="664" s="3" customFormat="1" spans="1:15">
      <c r="A664" s="16">
        <v>663</v>
      </c>
      <c r="B664" s="3" t="s">
        <v>3278</v>
      </c>
      <c r="C664" s="3" t="s">
        <v>3279</v>
      </c>
      <c r="D664" s="3" t="s">
        <v>3278</v>
      </c>
      <c r="E664" s="3" t="s">
        <v>3280</v>
      </c>
      <c r="F664" s="69">
        <v>69</v>
      </c>
      <c r="G664" s="3" t="s">
        <v>20</v>
      </c>
      <c r="H664" s="3"/>
      <c r="I664" s="3"/>
      <c r="J664" s="55"/>
      <c r="K664" s="73">
        <v>45729</v>
      </c>
      <c r="L664" s="3"/>
      <c r="M664" s="3"/>
      <c r="N664" s="3" t="s">
        <v>3281</v>
      </c>
      <c r="O664" s="3" t="s">
        <v>3282</v>
      </c>
    </row>
    <row r="665" s="5" customFormat="1" spans="1:15">
      <c r="A665" s="16">
        <v>664</v>
      </c>
      <c r="B665" s="17"/>
      <c r="C665" s="2" t="s">
        <v>3283</v>
      </c>
      <c r="D665" s="17" t="s">
        <v>3284</v>
      </c>
      <c r="E665" s="2" t="s">
        <v>3285</v>
      </c>
      <c r="F665" s="69">
        <v>59.8</v>
      </c>
      <c r="G665" s="2" t="s">
        <v>20</v>
      </c>
      <c r="I665" s="20" t="s">
        <v>291</v>
      </c>
      <c r="J665" s="55" t="s">
        <v>200</v>
      </c>
      <c r="K665" s="73">
        <v>45712</v>
      </c>
      <c r="L665" s="61" t="s">
        <v>201</v>
      </c>
      <c r="N665" s="60" t="s">
        <v>3286</v>
      </c>
      <c r="O665" s="5" t="s">
        <v>3287</v>
      </c>
    </row>
    <row r="666" s="5" customFormat="1" spans="1:15">
      <c r="A666" s="16">
        <v>665</v>
      </c>
      <c r="B666" s="17"/>
      <c r="C666" s="2" t="s">
        <v>3288</v>
      </c>
      <c r="D666" s="17" t="s">
        <v>3289</v>
      </c>
      <c r="E666" s="2" t="s">
        <v>3290</v>
      </c>
      <c r="F666" s="69">
        <v>129</v>
      </c>
      <c r="G666" s="2"/>
      <c r="J666" s="62"/>
      <c r="K666" s="73">
        <v>43622</v>
      </c>
      <c r="L666" s="59"/>
      <c r="N666" s="60" t="s">
        <v>3291</v>
      </c>
      <c r="O666" s="5" t="s">
        <v>3292</v>
      </c>
    </row>
    <row r="667" s="3" customFormat="1" spans="1:15">
      <c r="A667" s="16">
        <v>666</v>
      </c>
      <c r="B667" s="21"/>
      <c r="C667" s="3" t="s">
        <v>3293</v>
      </c>
      <c r="D667" s="21" t="s">
        <v>3294</v>
      </c>
      <c r="E667" s="3" t="s">
        <v>3295</v>
      </c>
      <c r="F667" s="69">
        <v>89</v>
      </c>
      <c r="G667" s="3" t="s">
        <v>20</v>
      </c>
      <c r="J667" s="55"/>
      <c r="K667" s="73">
        <v>45957</v>
      </c>
      <c r="N667" s="3" t="s">
        <v>3296</v>
      </c>
      <c r="O667" s="5" t="s">
        <v>3297</v>
      </c>
    </row>
    <row r="668" s="5" customFormat="1" spans="1:15">
      <c r="A668" s="16">
        <v>667</v>
      </c>
      <c r="C668" s="5" t="s">
        <v>3298</v>
      </c>
      <c r="D668" s="66" t="s">
        <v>3299</v>
      </c>
      <c r="E668" s="20" t="s">
        <v>3300</v>
      </c>
      <c r="F668" s="69">
        <v>49</v>
      </c>
      <c r="G668" s="3" t="s">
        <v>20</v>
      </c>
      <c r="J668" s="62"/>
      <c r="K668" s="73">
        <v>43962</v>
      </c>
      <c r="L668" s="59"/>
      <c r="M668" s="5"/>
      <c r="N668" s="5" t="s">
        <v>3301</v>
      </c>
      <c r="O668" s="5" t="s">
        <v>3302</v>
      </c>
    </row>
    <row r="669" s="55" customFormat="1" spans="1:15">
      <c r="A669" s="16">
        <v>668</v>
      </c>
      <c r="C669" s="55" t="s">
        <v>3303</v>
      </c>
      <c r="D669" s="63" t="s">
        <v>3304</v>
      </c>
      <c r="E669" s="55" t="s">
        <v>3305</v>
      </c>
      <c r="F669" s="69">
        <v>50</v>
      </c>
      <c r="G669" s="3" t="s">
        <v>20</v>
      </c>
      <c r="K669" s="73">
        <v>46043</v>
      </c>
      <c r="L669" s="55" t="s">
        <v>183</v>
      </c>
      <c r="M669" s="65"/>
      <c r="N669" s="64" t="s">
        <v>3306</v>
      </c>
      <c r="O669" s="5" t="s">
        <v>3307</v>
      </c>
    </row>
    <row r="670" s="55" customFormat="1" spans="1:15">
      <c r="A670" s="16">
        <v>669</v>
      </c>
      <c r="B670" s="55"/>
      <c r="C670" s="78" t="s">
        <v>3308</v>
      </c>
      <c r="D670" s="55" t="s">
        <v>3309</v>
      </c>
      <c r="E670" s="78" t="s">
        <v>3310</v>
      </c>
      <c r="F670" s="69">
        <v>59</v>
      </c>
      <c r="K670" s="73">
        <v>45161</v>
      </c>
      <c r="N670" s="55" t="s">
        <v>3311</v>
      </c>
      <c r="O670" s="55" t="s">
        <v>3312</v>
      </c>
    </row>
    <row r="671" s="27" customFormat="1" spans="1:15">
      <c r="A671" s="16">
        <v>670</v>
      </c>
      <c r="B671" s="75" t="s">
        <v>3313</v>
      </c>
      <c r="C671" s="27" t="s">
        <v>3314</v>
      </c>
      <c r="D671" s="75" t="s">
        <v>3313</v>
      </c>
      <c r="E671" s="27" t="s">
        <v>3315</v>
      </c>
      <c r="F671" s="69">
        <v>69</v>
      </c>
      <c r="K671" s="73">
        <v>45974</v>
      </c>
      <c r="N671" s="27" t="s">
        <v>3316</v>
      </c>
      <c r="O671" s="27" t="s">
        <v>3317</v>
      </c>
    </row>
    <row r="672" s="27" customFormat="1" spans="1:15">
      <c r="A672" s="16">
        <v>671</v>
      </c>
      <c r="B672" s="75" t="s">
        <v>3318</v>
      </c>
      <c r="C672" s="27" t="s">
        <v>3319</v>
      </c>
      <c r="D672" s="75" t="s">
        <v>3318</v>
      </c>
      <c r="E672" s="27" t="s">
        <v>3320</v>
      </c>
      <c r="F672" s="69">
        <v>69</v>
      </c>
      <c r="G672" s="3" t="s">
        <v>20</v>
      </c>
      <c r="K672" s="73">
        <v>45973</v>
      </c>
      <c r="N672" s="27" t="s">
        <v>3321</v>
      </c>
      <c r="O672" s="27" t="s">
        <v>3322</v>
      </c>
    </row>
    <row r="673" s="4" customFormat="1" spans="1:15">
      <c r="A673" s="16">
        <v>672</v>
      </c>
      <c r="B673" s="4" t="s">
        <v>3323</v>
      </c>
      <c r="C673" s="4" t="s">
        <v>3324</v>
      </c>
      <c r="D673" s="22" t="s">
        <v>3323</v>
      </c>
      <c r="E673" s="4" t="s">
        <v>3325</v>
      </c>
      <c r="F673" s="69">
        <v>59</v>
      </c>
      <c r="G673" s="4"/>
      <c r="K673" s="73">
        <v>46008</v>
      </c>
      <c r="N673" s="4" t="s">
        <v>3326</v>
      </c>
      <c r="O673" s="4" t="s">
        <v>3327</v>
      </c>
    </row>
    <row r="674" s="4" customFormat="1" spans="1:15">
      <c r="A674" s="16">
        <v>673</v>
      </c>
      <c r="B674" s="4" t="s">
        <v>3328</v>
      </c>
      <c r="C674" s="4" t="s">
        <v>3329</v>
      </c>
      <c r="D674" s="4" t="s">
        <v>3328</v>
      </c>
      <c r="E674" s="4" t="s">
        <v>3330</v>
      </c>
      <c r="F674" s="69">
        <v>59</v>
      </c>
      <c r="G674" s="3" t="s">
        <v>20</v>
      </c>
      <c r="K674" s="73">
        <v>46058</v>
      </c>
      <c r="N674" s="4" t="s">
        <v>3331</v>
      </c>
      <c r="O674" s="4" t="s">
        <v>3332</v>
      </c>
    </row>
    <row r="675" s="3" customFormat="1" spans="1:15">
      <c r="A675" s="16">
        <v>674</v>
      </c>
      <c r="B675" s="3" t="s">
        <v>3333</v>
      </c>
      <c r="C675" s="3" t="s">
        <v>3334</v>
      </c>
      <c r="D675" s="21" t="s">
        <v>3333</v>
      </c>
      <c r="E675" s="3" t="s">
        <v>3305</v>
      </c>
      <c r="F675" s="69">
        <v>59</v>
      </c>
      <c r="G675" s="3" t="s">
        <v>20</v>
      </c>
      <c r="J675" s="55"/>
      <c r="K675" s="73">
        <v>45961</v>
      </c>
      <c r="N675" s="3" t="s">
        <v>3335</v>
      </c>
      <c r="O675" s="3" t="s">
        <v>3336</v>
      </c>
    </row>
    <row r="676" s="16" customFormat="1" spans="1:15">
      <c r="A676" s="16">
        <v>675</v>
      </c>
      <c r="B676" s="17"/>
      <c r="C676" s="2" t="s">
        <v>3337</v>
      </c>
      <c r="D676" s="17" t="s">
        <v>3338</v>
      </c>
      <c r="E676" s="2" t="s">
        <v>3339</v>
      </c>
      <c r="F676" s="69">
        <v>45</v>
      </c>
      <c r="G676" s="2" t="s">
        <v>20</v>
      </c>
      <c r="H676" s="2"/>
      <c r="I676" s="2"/>
      <c r="K676" s="73">
        <v>45867</v>
      </c>
      <c r="L676" s="59"/>
      <c r="M676" s="5"/>
      <c r="N676" s="60" t="s">
        <v>3340</v>
      </c>
      <c r="O676" s="5" t="s">
        <v>3341</v>
      </c>
    </row>
    <row r="677" s="3" customFormat="1" spans="1:15">
      <c r="A677" s="16">
        <v>676</v>
      </c>
      <c r="C677" s="3" t="s">
        <v>3342</v>
      </c>
      <c r="D677" s="21" t="s">
        <v>3343</v>
      </c>
      <c r="E677" s="20" t="s">
        <v>3344</v>
      </c>
      <c r="F677" s="69">
        <v>49</v>
      </c>
      <c r="G677" s="2" t="s">
        <v>20</v>
      </c>
      <c r="J677" s="55"/>
      <c r="K677" s="73">
        <v>45376</v>
      </c>
      <c r="L677" s="59"/>
      <c r="M677" s="5"/>
      <c r="N677" s="3" t="s">
        <v>3345</v>
      </c>
      <c r="O677" s="5" t="s">
        <v>3346</v>
      </c>
    </row>
    <row r="678" s="69" customFormat="1" spans="1:15">
      <c r="A678" s="16">
        <v>677</v>
      </c>
      <c r="B678" s="17"/>
      <c r="C678" s="2" t="s">
        <v>3347</v>
      </c>
      <c r="D678" s="17" t="s">
        <v>3348</v>
      </c>
      <c r="E678" s="2" t="s">
        <v>3349</v>
      </c>
      <c r="F678" s="69">
        <v>79</v>
      </c>
      <c r="G678" s="3" t="s">
        <v>20</v>
      </c>
      <c r="H678" s="2"/>
      <c r="I678" s="2"/>
      <c r="J678" s="16"/>
      <c r="K678" s="73">
        <v>45454</v>
      </c>
      <c r="L678" s="59"/>
      <c r="M678" s="5"/>
      <c r="N678" s="60" t="s">
        <v>3350</v>
      </c>
      <c r="O678" s="5" t="s">
        <v>3351</v>
      </c>
    </row>
    <row r="679" s="3" customFormat="1" spans="1:15">
      <c r="A679" s="16">
        <v>678</v>
      </c>
      <c r="B679" s="3"/>
      <c r="C679" s="3" t="s">
        <v>3352</v>
      </c>
      <c r="D679" s="21" t="s">
        <v>3353</v>
      </c>
      <c r="E679" s="3" t="s">
        <v>3354</v>
      </c>
      <c r="F679" s="69">
        <v>69</v>
      </c>
      <c r="J679" s="55"/>
      <c r="K679" s="73">
        <v>45282</v>
      </c>
      <c r="N679" s="3" t="s">
        <v>3355</v>
      </c>
      <c r="O679" s="3" t="s">
        <v>3356</v>
      </c>
    </row>
    <row r="680" s="5" customFormat="1" spans="1:15">
      <c r="A680" s="16">
        <v>679</v>
      </c>
      <c r="B680" s="17"/>
      <c r="C680" s="2" t="s">
        <v>3352</v>
      </c>
      <c r="D680" s="17" t="s">
        <v>3357</v>
      </c>
      <c r="E680" s="2" t="s">
        <v>3358</v>
      </c>
      <c r="F680" s="69">
        <v>45</v>
      </c>
      <c r="G680" s="2" t="s">
        <v>20</v>
      </c>
      <c r="J680" s="62"/>
      <c r="K680" s="73">
        <v>45845</v>
      </c>
      <c r="L680" s="59"/>
      <c r="N680" s="60" t="s">
        <v>3359</v>
      </c>
      <c r="O680" s="5" t="s">
        <v>3360</v>
      </c>
    </row>
    <row r="681" s="69" customFormat="1" spans="1:15">
      <c r="A681" s="16">
        <v>680</v>
      </c>
      <c r="B681" s="17"/>
      <c r="C681" s="2" t="s">
        <v>3361</v>
      </c>
      <c r="D681" s="17" t="s">
        <v>3362</v>
      </c>
      <c r="E681" s="2" t="s">
        <v>3363</v>
      </c>
      <c r="F681" s="69">
        <v>48</v>
      </c>
      <c r="G681" s="2" t="s">
        <v>3364</v>
      </c>
      <c r="H681" s="2"/>
      <c r="I681" s="2"/>
      <c r="J681" s="16"/>
      <c r="K681" s="73">
        <v>45720</v>
      </c>
      <c r="L681" s="59"/>
      <c r="M681" s="5" t="s">
        <v>3365</v>
      </c>
      <c r="N681" s="60" t="s">
        <v>3366</v>
      </c>
      <c r="O681" s="5" t="s">
        <v>3367</v>
      </c>
    </row>
    <row r="682" s="69" customFormat="1" spans="1:15">
      <c r="A682" s="16">
        <v>681</v>
      </c>
      <c r="B682" s="17"/>
      <c r="C682" s="2" t="s">
        <v>3368</v>
      </c>
      <c r="D682" s="17" t="s">
        <v>3369</v>
      </c>
      <c r="E682" s="2" t="s">
        <v>3370</v>
      </c>
      <c r="F682" s="69">
        <v>48</v>
      </c>
      <c r="G682" s="2" t="s">
        <v>20</v>
      </c>
      <c r="H682" s="2"/>
      <c r="I682" s="2"/>
      <c r="J682" s="16"/>
      <c r="K682" s="73">
        <v>43789</v>
      </c>
      <c r="L682" s="59"/>
      <c r="M682" s="5"/>
      <c r="N682" s="60" t="s">
        <v>3371</v>
      </c>
      <c r="O682" s="5" t="s">
        <v>3372</v>
      </c>
    </row>
    <row r="683" s="69" customFormat="1" spans="1:15">
      <c r="A683" s="16">
        <v>682</v>
      </c>
      <c r="B683" s="17"/>
      <c r="C683" s="2" t="s">
        <v>3373</v>
      </c>
      <c r="D683" s="17" t="s">
        <v>3374</v>
      </c>
      <c r="E683" s="2" t="s">
        <v>3375</v>
      </c>
      <c r="F683" s="69">
        <v>44.8</v>
      </c>
      <c r="G683" s="2" t="s">
        <v>20</v>
      </c>
      <c r="H683" s="2"/>
      <c r="I683" s="2"/>
      <c r="J683" s="16"/>
      <c r="K683" s="73">
        <v>45875</v>
      </c>
      <c r="L683" s="59"/>
      <c r="M683" s="5" t="s">
        <v>3376</v>
      </c>
      <c r="N683" s="60" t="s">
        <v>3377</v>
      </c>
      <c r="O683" s="5" t="s">
        <v>3378</v>
      </c>
    </row>
    <row r="684" s="5" customFormat="1" spans="1:15">
      <c r="A684" s="16">
        <v>683</v>
      </c>
      <c r="B684" s="17"/>
      <c r="C684" s="2" t="s">
        <v>3379</v>
      </c>
      <c r="D684" s="17" t="s">
        <v>3380</v>
      </c>
      <c r="E684" s="2" t="s">
        <v>3381</v>
      </c>
      <c r="F684" s="69">
        <v>69</v>
      </c>
      <c r="G684" s="2"/>
      <c r="J684" s="62"/>
      <c r="K684" s="73">
        <v>45894</v>
      </c>
      <c r="L684" s="59"/>
      <c r="N684" s="60" t="s">
        <v>3382</v>
      </c>
      <c r="O684" s="5" t="s">
        <v>3383</v>
      </c>
    </row>
    <row r="685" s="69" customFormat="1" spans="1:15">
      <c r="A685" s="16">
        <v>684</v>
      </c>
      <c r="B685" s="17"/>
      <c r="C685" s="2" t="s">
        <v>3384</v>
      </c>
      <c r="D685" s="17" t="s">
        <v>3385</v>
      </c>
      <c r="E685" s="2" t="s">
        <v>3386</v>
      </c>
      <c r="F685" s="69">
        <v>59</v>
      </c>
      <c r="G685" s="2" t="s">
        <v>20</v>
      </c>
      <c r="H685" s="2"/>
      <c r="I685" s="2"/>
      <c r="J685" s="16"/>
      <c r="K685" s="73">
        <v>45869</v>
      </c>
      <c r="L685" s="59"/>
      <c r="M685" s="5"/>
      <c r="N685" s="60" t="s">
        <v>3387</v>
      </c>
      <c r="O685" s="5" t="s">
        <v>3388</v>
      </c>
    </row>
    <row r="686" s="69" customFormat="1" spans="1:15">
      <c r="A686" s="16">
        <v>685</v>
      </c>
      <c r="B686" s="17"/>
      <c r="C686" s="2" t="s">
        <v>3389</v>
      </c>
      <c r="D686" s="17" t="s">
        <v>3390</v>
      </c>
      <c r="E686" s="2" t="s">
        <v>3391</v>
      </c>
      <c r="F686" s="69">
        <v>79</v>
      </c>
      <c r="G686" s="2"/>
      <c r="H686" s="2"/>
      <c r="I686" s="2"/>
      <c r="J686" s="16"/>
      <c r="K686" s="73">
        <v>45531</v>
      </c>
      <c r="L686" s="59"/>
      <c r="M686" s="5"/>
      <c r="N686" s="60" t="s">
        <v>3392</v>
      </c>
      <c r="O686" s="5" t="s">
        <v>3393</v>
      </c>
    </row>
    <row r="687" s="69" customFormat="1" spans="1:15">
      <c r="A687" s="16">
        <v>686</v>
      </c>
      <c r="B687" s="17"/>
      <c r="C687" s="2" t="s">
        <v>3394</v>
      </c>
      <c r="D687" s="17" t="s">
        <v>3395</v>
      </c>
      <c r="E687" s="2" t="s">
        <v>3391</v>
      </c>
      <c r="F687" s="69">
        <v>99</v>
      </c>
      <c r="G687" s="2"/>
      <c r="H687" s="2"/>
      <c r="I687" s="2"/>
      <c r="J687" s="16"/>
      <c r="K687" s="73">
        <v>45946</v>
      </c>
      <c r="L687" s="59"/>
      <c r="M687" s="5"/>
      <c r="N687" s="60" t="s">
        <v>3396</v>
      </c>
      <c r="O687" s="5" t="s">
        <v>3397</v>
      </c>
    </row>
    <row r="688" s="3" customFormat="1" spans="1:15">
      <c r="A688" s="16">
        <v>687</v>
      </c>
      <c r="B688" s="3"/>
      <c r="C688" s="3" t="s">
        <v>3398</v>
      </c>
      <c r="D688" s="3" t="s">
        <v>3399</v>
      </c>
      <c r="E688" s="3" t="s">
        <v>3400</v>
      </c>
      <c r="F688" s="69">
        <v>59.8</v>
      </c>
      <c r="G688" s="3" t="s">
        <v>3401</v>
      </c>
      <c r="J688" s="55"/>
      <c r="K688" s="73">
        <v>45464</v>
      </c>
      <c r="N688" s="3" t="s">
        <v>3402</v>
      </c>
      <c r="O688" s="3" t="s">
        <v>3403</v>
      </c>
    </row>
    <row r="689" s="3" customFormat="1" spans="1:15">
      <c r="A689" s="16">
        <v>688</v>
      </c>
      <c r="B689" s="3" t="s">
        <v>3404</v>
      </c>
      <c r="C689" s="3" t="s">
        <v>3405</v>
      </c>
      <c r="D689" s="3" t="s">
        <v>3404</v>
      </c>
      <c r="E689" s="3" t="s">
        <v>3406</v>
      </c>
      <c r="F689" s="69">
        <v>59</v>
      </c>
      <c r="G689" s="2" t="s">
        <v>20</v>
      </c>
      <c r="J689" s="55"/>
      <c r="K689" s="73">
        <v>46043</v>
      </c>
      <c r="L689" s="59" t="s">
        <v>3407</v>
      </c>
      <c r="M689" s="5" t="s">
        <v>3408</v>
      </c>
      <c r="N689" s="3" t="s">
        <v>3409</v>
      </c>
      <c r="O689" s="3" t="s">
        <v>3410</v>
      </c>
    </row>
    <row r="690" s="3" customFormat="1" spans="1:15">
      <c r="A690" s="16">
        <v>689</v>
      </c>
      <c r="B690" s="21"/>
      <c r="C690" s="3" t="s">
        <v>3411</v>
      </c>
      <c r="D690" s="21" t="s">
        <v>3412</v>
      </c>
      <c r="E690" s="20" t="s">
        <v>3413</v>
      </c>
      <c r="F690" s="69">
        <v>99</v>
      </c>
      <c r="G690" s="3" t="s">
        <v>20</v>
      </c>
      <c r="J690" s="55"/>
      <c r="K690" s="73">
        <v>45844</v>
      </c>
      <c r="N690" s="3" t="s">
        <v>3414</v>
      </c>
      <c r="O690" s="5" t="s">
        <v>3415</v>
      </c>
    </row>
    <row r="691" s="3" customFormat="1" spans="1:15">
      <c r="A691" s="16">
        <v>690</v>
      </c>
      <c r="B691" s="21"/>
      <c r="C691" s="3" t="s">
        <v>3416</v>
      </c>
      <c r="D691" s="21" t="s">
        <v>3417</v>
      </c>
      <c r="E691" s="61" t="s">
        <v>3418</v>
      </c>
      <c r="F691" s="69">
        <v>79</v>
      </c>
      <c r="G691" s="3" t="s">
        <v>20</v>
      </c>
      <c r="J691" s="55"/>
      <c r="K691" s="73">
        <v>46017</v>
      </c>
      <c r="N691" s="3" t="s">
        <v>3419</v>
      </c>
      <c r="O691" s="5" t="s">
        <v>3420</v>
      </c>
    </row>
    <row r="692" s="5" customFormat="1" spans="1:15">
      <c r="A692" s="16">
        <v>691</v>
      </c>
      <c r="C692" s="5" t="s">
        <v>3421</v>
      </c>
      <c r="D692" s="66" t="s">
        <v>3422</v>
      </c>
      <c r="E692" s="5" t="s">
        <v>3423</v>
      </c>
      <c r="F692" s="69">
        <v>45.8</v>
      </c>
      <c r="G692" s="20" t="s">
        <v>3424</v>
      </c>
      <c r="H692" s="20"/>
      <c r="I692" s="20"/>
      <c r="J692" s="78"/>
      <c r="K692" s="73">
        <v>45864</v>
      </c>
      <c r="L692" s="59"/>
      <c r="M692" s="5"/>
      <c r="N692" s="5" t="s">
        <v>3425</v>
      </c>
      <c r="O692" s="5" t="s">
        <v>3426</v>
      </c>
    </row>
    <row r="693" s="69" customFormat="1" spans="1:15">
      <c r="A693" s="16">
        <v>692</v>
      </c>
      <c r="B693" s="17"/>
      <c r="C693" s="2" t="s">
        <v>3427</v>
      </c>
      <c r="D693" s="17" t="s">
        <v>3428</v>
      </c>
      <c r="E693" s="2" t="s">
        <v>3310</v>
      </c>
      <c r="F693" s="69">
        <v>35</v>
      </c>
      <c r="G693" s="2" t="s">
        <v>20</v>
      </c>
      <c r="H693" s="2"/>
      <c r="I693" s="2"/>
      <c r="J693" s="16"/>
      <c r="K693" s="73">
        <v>45349</v>
      </c>
      <c r="L693" s="59"/>
      <c r="M693" s="5"/>
      <c r="N693" s="60" t="s">
        <v>3429</v>
      </c>
      <c r="O693" s="5" t="s">
        <v>3430</v>
      </c>
    </row>
    <row r="694" s="16" customFormat="1" spans="1:15">
      <c r="A694" s="16">
        <v>693</v>
      </c>
      <c r="B694" s="17"/>
      <c r="C694" s="2" t="s">
        <v>3431</v>
      </c>
      <c r="D694" s="17" t="s">
        <v>3432</v>
      </c>
      <c r="E694" s="2" t="s">
        <v>3433</v>
      </c>
      <c r="F694" s="69">
        <v>59</v>
      </c>
      <c r="G694" s="3" t="s">
        <v>20</v>
      </c>
      <c r="H694" s="2"/>
      <c r="I694" s="2"/>
      <c r="K694" s="73">
        <v>45749</v>
      </c>
      <c r="L694" s="59"/>
      <c r="M694" s="5"/>
      <c r="N694" s="60" t="s">
        <v>3434</v>
      </c>
      <c r="O694" s="5" t="s">
        <v>3435</v>
      </c>
    </row>
    <row r="695" s="3" customFormat="1" spans="1:15">
      <c r="A695" s="16">
        <v>694</v>
      </c>
      <c r="B695" s="3"/>
      <c r="C695" s="3" t="s">
        <v>3436</v>
      </c>
      <c r="D695" s="21" t="s">
        <v>3437</v>
      </c>
      <c r="E695" s="3" t="s">
        <v>3438</v>
      </c>
      <c r="F695" s="69">
        <v>69</v>
      </c>
      <c r="G695" s="3" t="s">
        <v>20</v>
      </c>
      <c r="J695" s="55" t="s">
        <v>200</v>
      </c>
      <c r="K695" s="73">
        <v>45961</v>
      </c>
      <c r="L695" s="61" t="s">
        <v>201</v>
      </c>
      <c r="N695" s="3" t="s">
        <v>3439</v>
      </c>
      <c r="O695" s="3" t="s">
        <v>3440</v>
      </c>
    </row>
    <row r="696" s="4" customFormat="1" spans="1:15">
      <c r="A696" s="16">
        <v>695</v>
      </c>
      <c r="B696" s="4" t="s">
        <v>3441</v>
      </c>
      <c r="C696" s="4" t="s">
        <v>3442</v>
      </c>
      <c r="D696" s="4" t="s">
        <v>3441</v>
      </c>
      <c r="E696" s="24" t="s">
        <v>3443</v>
      </c>
      <c r="F696" s="4">
        <v>119</v>
      </c>
      <c r="G696" s="4"/>
      <c r="H696" s="4"/>
      <c r="I696" s="4"/>
      <c r="K696" s="76">
        <v>46115</v>
      </c>
      <c r="L696" s="4"/>
      <c r="M696" s="4"/>
      <c r="N696" s="4" t="s">
        <v>3444</v>
      </c>
      <c r="O696" s="4" t="s">
        <v>3445</v>
      </c>
    </row>
    <row r="697" s="69" customFormat="1" spans="1:15">
      <c r="A697" s="16">
        <v>696</v>
      </c>
      <c r="B697" s="17"/>
      <c r="C697" s="2" t="s">
        <v>3442</v>
      </c>
      <c r="D697" s="17" t="s">
        <v>3446</v>
      </c>
      <c r="E697" s="2" t="s">
        <v>3447</v>
      </c>
      <c r="F697" s="69">
        <v>99</v>
      </c>
      <c r="G697" s="3" t="s">
        <v>20</v>
      </c>
      <c r="H697" s="2"/>
      <c r="I697" s="2"/>
      <c r="J697" s="16"/>
      <c r="K697" s="73">
        <v>45960</v>
      </c>
      <c r="L697" s="59"/>
      <c r="M697" s="5"/>
      <c r="N697" s="60" t="s">
        <v>3448</v>
      </c>
      <c r="O697" s="5" t="s">
        <v>3449</v>
      </c>
    </row>
    <row r="698" s="3" customFormat="1" spans="1:15">
      <c r="A698" s="16">
        <v>697</v>
      </c>
      <c r="C698" s="3" t="s">
        <v>3450</v>
      </c>
      <c r="D698" s="21" t="s">
        <v>3451</v>
      </c>
      <c r="E698" s="20" t="s">
        <v>3452</v>
      </c>
      <c r="F698" s="69">
        <v>65</v>
      </c>
      <c r="G698" s="3" t="s">
        <v>20</v>
      </c>
      <c r="J698" s="55"/>
      <c r="K698" s="73">
        <v>45871</v>
      </c>
      <c r="M698" s="5"/>
      <c r="N698" s="3" t="s">
        <v>3453</v>
      </c>
      <c r="O698" s="5" t="s">
        <v>3454</v>
      </c>
    </row>
    <row r="699" s="69" customFormat="1" spans="1:15">
      <c r="A699" s="16">
        <v>698</v>
      </c>
      <c r="B699" s="17"/>
      <c r="C699" s="2" t="s">
        <v>3455</v>
      </c>
      <c r="D699" s="17" t="s">
        <v>3456</v>
      </c>
      <c r="E699" s="2" t="s">
        <v>3457</v>
      </c>
      <c r="F699" s="69">
        <v>45</v>
      </c>
      <c r="G699" s="2" t="s">
        <v>20</v>
      </c>
      <c r="H699" s="2"/>
      <c r="I699" s="2"/>
      <c r="J699" s="16"/>
      <c r="K699" s="73">
        <v>46051</v>
      </c>
      <c r="L699" s="59"/>
      <c r="M699" s="5"/>
      <c r="N699" s="60" t="s">
        <v>3458</v>
      </c>
      <c r="O699" s="5" t="s">
        <v>3459</v>
      </c>
    </row>
    <row r="700" s="16" customFormat="1" spans="1:15">
      <c r="A700" s="16">
        <v>699</v>
      </c>
      <c r="C700" s="62" t="s">
        <v>3455</v>
      </c>
      <c r="D700" s="77" t="s">
        <v>3460</v>
      </c>
      <c r="E700" s="77" t="s">
        <v>3461</v>
      </c>
      <c r="F700" s="69">
        <v>49.8</v>
      </c>
      <c r="G700" s="16" t="s">
        <v>20</v>
      </c>
      <c r="K700" s="73">
        <v>45867</v>
      </c>
      <c r="L700" s="59"/>
      <c r="M700" s="5"/>
      <c r="N700" s="77" t="s">
        <v>3462</v>
      </c>
      <c r="O700" s="5" t="s">
        <v>3463</v>
      </c>
    </row>
    <row r="701" s="4" customFormat="1" spans="1:15">
      <c r="A701" s="16">
        <v>700</v>
      </c>
      <c r="B701" s="4" t="s">
        <v>3464</v>
      </c>
      <c r="C701" s="4" t="s">
        <v>3465</v>
      </c>
      <c r="D701" s="22" t="s">
        <v>3464</v>
      </c>
      <c r="E701" s="4" t="s">
        <v>3466</v>
      </c>
      <c r="F701" s="69">
        <v>88.8</v>
      </c>
      <c r="G701" s="4" t="s">
        <v>3467</v>
      </c>
      <c r="K701" s="73">
        <v>46037</v>
      </c>
      <c r="L701" s="4"/>
      <c r="M701" s="4"/>
      <c r="N701" s="4" t="s">
        <v>3468</v>
      </c>
      <c r="O701" s="4" t="s">
        <v>3469</v>
      </c>
    </row>
    <row r="702" s="3" customFormat="1" spans="1:15">
      <c r="A702" s="16">
        <v>701</v>
      </c>
      <c r="B702" s="3"/>
      <c r="C702" s="3" t="s">
        <v>3470</v>
      </c>
      <c r="D702" s="21" t="s">
        <v>3471</v>
      </c>
      <c r="E702" s="20" t="s">
        <v>3472</v>
      </c>
      <c r="F702" s="69">
        <v>119</v>
      </c>
      <c r="J702" s="55"/>
      <c r="K702" s="73">
        <v>45890</v>
      </c>
      <c r="N702" s="3" t="s">
        <v>3473</v>
      </c>
      <c r="O702" s="3" t="s">
        <v>3474</v>
      </c>
    </row>
    <row r="703" s="3" customFormat="1" spans="1:15">
      <c r="A703" s="16">
        <v>702</v>
      </c>
      <c r="C703" s="3" t="s">
        <v>3475</v>
      </c>
      <c r="D703" s="21" t="s">
        <v>3476</v>
      </c>
      <c r="E703" s="20" t="s">
        <v>3477</v>
      </c>
      <c r="F703" s="69">
        <v>49</v>
      </c>
      <c r="G703" s="3" t="s">
        <v>20</v>
      </c>
      <c r="J703" s="55"/>
      <c r="K703" s="73">
        <v>46049</v>
      </c>
      <c r="L703" s="59"/>
      <c r="M703" s="5"/>
      <c r="N703" s="3" t="s">
        <v>3478</v>
      </c>
      <c r="O703" s="5" t="s">
        <v>3479</v>
      </c>
    </row>
    <row r="704" s="3" customFormat="1" spans="1:15">
      <c r="A704" s="16">
        <v>703</v>
      </c>
      <c r="B704" s="3" t="s">
        <v>3480</v>
      </c>
      <c r="C704" s="3" t="s">
        <v>3481</v>
      </c>
      <c r="D704" s="3" t="s">
        <v>3480</v>
      </c>
      <c r="E704" s="3" t="s">
        <v>3482</v>
      </c>
      <c r="F704" s="69">
        <v>69</v>
      </c>
      <c r="J704" s="55"/>
      <c r="K704" s="73">
        <v>45964</v>
      </c>
      <c r="L704" s="3"/>
      <c r="M704" s="3"/>
      <c r="N704" s="3" t="s">
        <v>3483</v>
      </c>
      <c r="O704" s="3" t="s">
        <v>3484</v>
      </c>
    </row>
    <row r="705" s="69" customFormat="1" spans="1:15">
      <c r="A705" s="16">
        <v>704</v>
      </c>
      <c r="B705" s="17"/>
      <c r="C705" s="2" t="s">
        <v>3485</v>
      </c>
      <c r="D705" s="17" t="s">
        <v>3486</v>
      </c>
      <c r="E705" s="2" t="s">
        <v>3487</v>
      </c>
      <c r="F705" s="69">
        <v>45</v>
      </c>
      <c r="G705" s="2" t="s">
        <v>20</v>
      </c>
      <c r="H705" s="2"/>
      <c r="I705" s="2"/>
      <c r="J705" s="16"/>
      <c r="K705" s="73">
        <v>45867</v>
      </c>
      <c r="L705" s="59"/>
      <c r="M705" s="5"/>
      <c r="N705" s="60" t="s">
        <v>3488</v>
      </c>
      <c r="O705" s="5" t="s">
        <v>3489</v>
      </c>
    </row>
    <row r="706" s="3" customFormat="1" spans="1:15">
      <c r="A706" s="16">
        <v>705</v>
      </c>
      <c r="B706" s="3"/>
      <c r="C706" s="3" t="s">
        <v>3490</v>
      </c>
      <c r="D706" s="21" t="s">
        <v>3491</v>
      </c>
      <c r="E706" s="3" t="s">
        <v>3492</v>
      </c>
      <c r="F706" s="69">
        <v>39</v>
      </c>
      <c r="G706" s="3" t="s">
        <v>20</v>
      </c>
      <c r="J706" s="55"/>
      <c r="K706" s="73">
        <v>45427</v>
      </c>
      <c r="N706" s="3" t="s">
        <v>3493</v>
      </c>
      <c r="O706" s="3" t="s">
        <v>3494</v>
      </c>
    </row>
    <row r="707" s="3" customFormat="1" spans="1:15">
      <c r="A707" s="16">
        <v>706</v>
      </c>
      <c r="B707" s="3" t="s">
        <v>3495</v>
      </c>
      <c r="C707" s="3" t="s">
        <v>3496</v>
      </c>
      <c r="D707" s="3" t="s">
        <v>3495</v>
      </c>
      <c r="E707" s="3" t="s">
        <v>3497</v>
      </c>
      <c r="F707" s="69">
        <v>79</v>
      </c>
      <c r="G707" s="3"/>
      <c r="H707" s="3"/>
      <c r="I707" s="3"/>
      <c r="J707" s="55"/>
      <c r="K707" s="73">
        <v>45770</v>
      </c>
      <c r="L707" s="3"/>
      <c r="M707" s="3"/>
      <c r="N707" s="3" t="s">
        <v>3498</v>
      </c>
      <c r="O707" s="3" t="s">
        <v>3499</v>
      </c>
    </row>
    <row r="708" s="3" customFormat="1" spans="1:15">
      <c r="A708" s="16">
        <v>707</v>
      </c>
      <c r="C708" s="3" t="s">
        <v>3500</v>
      </c>
      <c r="D708" s="21" t="s">
        <v>3501</v>
      </c>
      <c r="E708" s="3" t="s">
        <v>3305</v>
      </c>
      <c r="F708" s="69">
        <v>59</v>
      </c>
      <c r="G708" s="3" t="s">
        <v>20</v>
      </c>
      <c r="J708" s="55"/>
      <c r="K708" s="73">
        <v>45783</v>
      </c>
      <c r="N708" s="3" t="s">
        <v>3502</v>
      </c>
      <c r="O708" s="3" t="s">
        <v>3503</v>
      </c>
    </row>
    <row r="709" s="5" customFormat="1" spans="1:15">
      <c r="A709" s="16">
        <v>708</v>
      </c>
      <c r="B709" s="17"/>
      <c r="C709" s="5" t="s">
        <v>3504</v>
      </c>
      <c r="D709" s="17" t="s">
        <v>3505</v>
      </c>
      <c r="E709" s="5" t="s">
        <v>3506</v>
      </c>
      <c r="F709" s="69">
        <v>59</v>
      </c>
      <c r="G709" s="3" t="s">
        <v>20</v>
      </c>
      <c r="J709" s="62"/>
      <c r="K709" s="73">
        <v>46042</v>
      </c>
      <c r="L709" s="59"/>
      <c r="N709" s="5" t="s">
        <v>3507</v>
      </c>
      <c r="O709" s="5" t="s">
        <v>3508</v>
      </c>
    </row>
    <row r="710" s="69" customFormat="1" spans="1:15">
      <c r="A710" s="16">
        <v>709</v>
      </c>
      <c r="B710" s="17"/>
      <c r="C710" s="2" t="s">
        <v>3504</v>
      </c>
      <c r="D710" s="17" t="s">
        <v>3509</v>
      </c>
      <c r="E710" s="2" t="s">
        <v>3510</v>
      </c>
      <c r="F710" s="69">
        <v>49.8</v>
      </c>
      <c r="G710" s="2" t="s">
        <v>20</v>
      </c>
      <c r="H710" s="2"/>
      <c r="I710" s="2"/>
      <c r="J710" s="16"/>
      <c r="K710" s="73">
        <v>44920</v>
      </c>
      <c r="L710" s="59"/>
      <c r="M710" s="5"/>
      <c r="N710" s="60" t="s">
        <v>3511</v>
      </c>
      <c r="O710" s="5" t="s">
        <v>3512</v>
      </c>
    </row>
    <row r="711" s="69" customFormat="1" spans="1:15">
      <c r="A711" s="16">
        <v>710</v>
      </c>
      <c r="B711" s="17"/>
      <c r="C711" s="2" t="s">
        <v>3513</v>
      </c>
      <c r="D711" s="17" t="s">
        <v>3514</v>
      </c>
      <c r="E711" s="2" t="s">
        <v>3515</v>
      </c>
      <c r="F711" s="69">
        <v>35</v>
      </c>
      <c r="G711" s="2" t="s">
        <v>20</v>
      </c>
      <c r="H711" s="2"/>
      <c r="I711" s="2"/>
      <c r="J711" s="16"/>
      <c r="K711" s="73">
        <v>45481</v>
      </c>
      <c r="L711" s="59"/>
      <c r="M711" s="5"/>
      <c r="N711" s="60" t="s">
        <v>3516</v>
      </c>
      <c r="O711" s="5" t="s">
        <v>3517</v>
      </c>
    </row>
    <row r="712" s="5" customFormat="1" spans="1:15">
      <c r="A712" s="16">
        <v>711</v>
      </c>
      <c r="B712" s="17"/>
      <c r="C712" s="2" t="s">
        <v>3513</v>
      </c>
      <c r="D712" s="17" t="s">
        <v>3518</v>
      </c>
      <c r="E712" s="2" t="s">
        <v>3519</v>
      </c>
      <c r="F712" s="69">
        <v>49.8</v>
      </c>
      <c r="G712" s="2" t="s">
        <v>20</v>
      </c>
      <c r="J712" s="62"/>
      <c r="K712" s="73">
        <v>45870</v>
      </c>
      <c r="L712" s="59" t="s">
        <v>85</v>
      </c>
      <c r="N712" s="60" t="s">
        <v>3520</v>
      </c>
      <c r="O712" s="5" t="s">
        <v>3521</v>
      </c>
    </row>
    <row r="713" s="69" customFormat="1" spans="1:15">
      <c r="A713" s="16">
        <v>712</v>
      </c>
      <c r="B713" s="17"/>
      <c r="C713" s="2" t="s">
        <v>3522</v>
      </c>
      <c r="D713" s="17" t="s">
        <v>3523</v>
      </c>
      <c r="E713" s="2" t="s">
        <v>3524</v>
      </c>
      <c r="F713" s="69">
        <v>46</v>
      </c>
      <c r="G713" s="2" t="s">
        <v>20</v>
      </c>
      <c r="H713" s="2"/>
      <c r="I713" s="2"/>
      <c r="J713" s="16"/>
      <c r="K713" s="73">
        <v>45838</v>
      </c>
      <c r="L713" s="59"/>
      <c r="M713" s="5"/>
      <c r="N713" s="60" t="s">
        <v>3525</v>
      </c>
      <c r="O713" s="5" t="s">
        <v>3526</v>
      </c>
    </row>
    <row r="714" s="69" customFormat="1" spans="1:15">
      <c r="A714" s="16">
        <v>713</v>
      </c>
      <c r="B714" s="17"/>
      <c r="C714" s="2" t="s">
        <v>3527</v>
      </c>
      <c r="D714" s="17" t="s">
        <v>3528</v>
      </c>
      <c r="E714" s="2" t="s">
        <v>3529</v>
      </c>
      <c r="F714" s="69">
        <v>48</v>
      </c>
      <c r="G714" s="2" t="s">
        <v>20</v>
      </c>
      <c r="H714" s="2"/>
      <c r="I714" s="2"/>
      <c r="J714" s="16"/>
      <c r="K714" s="73">
        <v>45348</v>
      </c>
      <c r="L714" s="59"/>
      <c r="M714" s="5"/>
      <c r="N714" s="60" t="s">
        <v>3530</v>
      </c>
      <c r="O714" s="5" t="s">
        <v>3531</v>
      </c>
    </row>
    <row r="715" s="69" customFormat="1" spans="1:15">
      <c r="A715" s="16">
        <v>714</v>
      </c>
      <c r="B715" s="17"/>
      <c r="C715" s="2" t="s">
        <v>3532</v>
      </c>
      <c r="D715" s="17" t="s">
        <v>3533</v>
      </c>
      <c r="E715" s="2" t="s">
        <v>3534</v>
      </c>
      <c r="F715" s="69">
        <v>55</v>
      </c>
      <c r="G715" s="2" t="s">
        <v>20</v>
      </c>
      <c r="H715" s="2"/>
      <c r="I715" s="2"/>
      <c r="J715" s="16"/>
      <c r="K715" s="73">
        <v>45826</v>
      </c>
      <c r="L715" s="59"/>
      <c r="M715" s="5"/>
      <c r="N715" s="60" t="s">
        <v>3535</v>
      </c>
      <c r="O715" s="5" t="s">
        <v>3536</v>
      </c>
    </row>
    <row r="716" s="3" customFormat="1" spans="1:15">
      <c r="A716" s="16">
        <v>715</v>
      </c>
      <c r="C716" s="3" t="s">
        <v>3537</v>
      </c>
      <c r="D716" s="21" t="s">
        <v>3538</v>
      </c>
      <c r="E716" s="3" t="s">
        <v>3539</v>
      </c>
      <c r="F716" s="69">
        <v>49</v>
      </c>
      <c r="G716" s="3" t="s">
        <v>182</v>
      </c>
      <c r="J716" s="55"/>
      <c r="K716" s="73">
        <v>45864</v>
      </c>
      <c r="N716" s="3" t="s">
        <v>3540</v>
      </c>
      <c r="O716" s="3" t="s">
        <v>3541</v>
      </c>
    </row>
    <row r="717" s="3" customFormat="1" spans="1:15">
      <c r="A717" s="16">
        <v>716</v>
      </c>
      <c r="B717" s="21"/>
      <c r="C717" s="3" t="s">
        <v>3542</v>
      </c>
      <c r="D717" s="21" t="s">
        <v>3543</v>
      </c>
      <c r="E717" s="3" t="s">
        <v>3544</v>
      </c>
      <c r="F717" s="69">
        <v>55</v>
      </c>
      <c r="J717" s="3" t="s">
        <v>200</v>
      </c>
      <c r="K717" s="87">
        <v>45443</v>
      </c>
      <c r="L717" s="61" t="s">
        <v>201</v>
      </c>
      <c r="N717" s="3" t="s">
        <v>3545</v>
      </c>
      <c r="O717" s="3" t="s">
        <v>3546</v>
      </c>
    </row>
    <row r="718" s="3" customFormat="1" spans="1:15">
      <c r="A718" s="16">
        <v>717</v>
      </c>
      <c r="B718" s="3" t="s">
        <v>3547</v>
      </c>
      <c r="C718" s="3" t="s">
        <v>3548</v>
      </c>
      <c r="D718" s="21" t="s">
        <v>3547</v>
      </c>
      <c r="E718" s="3" t="s">
        <v>3549</v>
      </c>
      <c r="F718" s="69">
        <v>59</v>
      </c>
      <c r="I718" s="61" t="s">
        <v>291</v>
      </c>
      <c r="J718" s="55" t="s">
        <v>200</v>
      </c>
      <c r="K718" s="73">
        <v>46049</v>
      </c>
      <c r="L718" s="61" t="s">
        <v>201</v>
      </c>
      <c r="M718" s="5" t="s">
        <v>3550</v>
      </c>
      <c r="N718" s="3" t="s">
        <v>3551</v>
      </c>
      <c r="O718" s="3" t="s">
        <v>3552</v>
      </c>
    </row>
    <row r="719" s="5" customFormat="1" spans="1:15">
      <c r="A719" s="16">
        <v>718</v>
      </c>
      <c r="B719" s="17"/>
      <c r="C719" s="2" t="s">
        <v>3553</v>
      </c>
      <c r="D719" s="17" t="s">
        <v>3554</v>
      </c>
      <c r="E719" s="2" t="s">
        <v>3555</v>
      </c>
      <c r="F719" s="69">
        <v>89</v>
      </c>
      <c r="G719" s="2"/>
      <c r="J719" s="62"/>
      <c r="K719" s="73">
        <v>45945</v>
      </c>
      <c r="L719" s="59"/>
      <c r="N719" s="60" t="s">
        <v>3556</v>
      </c>
      <c r="O719" s="5" t="s">
        <v>3557</v>
      </c>
    </row>
    <row r="720" s="69" customFormat="1" spans="1:15">
      <c r="A720" s="16">
        <v>719</v>
      </c>
      <c r="B720" s="17"/>
      <c r="C720" s="2" t="s">
        <v>3558</v>
      </c>
      <c r="D720" s="17" t="s">
        <v>3559</v>
      </c>
      <c r="E720" s="2" t="s">
        <v>3560</v>
      </c>
      <c r="F720" s="69">
        <v>59</v>
      </c>
      <c r="G720" s="2"/>
      <c r="H720" s="2"/>
      <c r="I720" s="2"/>
      <c r="J720" s="16"/>
      <c r="K720" s="73">
        <v>45593</v>
      </c>
      <c r="L720" s="59"/>
      <c r="M720" s="5"/>
      <c r="N720" s="60" t="s">
        <v>3561</v>
      </c>
      <c r="O720" s="5" t="s">
        <v>3562</v>
      </c>
    </row>
    <row r="721" s="3" customFormat="1" spans="1:15">
      <c r="A721" s="16">
        <v>720</v>
      </c>
      <c r="C721" s="3" t="s">
        <v>3563</v>
      </c>
      <c r="D721" s="21" t="s">
        <v>3564</v>
      </c>
      <c r="E721" s="61" t="s">
        <v>3565</v>
      </c>
      <c r="F721" s="69">
        <v>89</v>
      </c>
      <c r="G721" s="3" t="s">
        <v>20</v>
      </c>
      <c r="J721" s="55"/>
      <c r="K721" s="73">
        <v>45965</v>
      </c>
      <c r="M721" s="5"/>
      <c r="N721" s="3" t="s">
        <v>3566</v>
      </c>
      <c r="O721" s="5" t="s">
        <v>3567</v>
      </c>
    </row>
    <row r="722" s="3" customFormat="1" spans="1:15">
      <c r="A722" s="16">
        <v>721</v>
      </c>
      <c r="B722" s="3" t="s">
        <v>3568</v>
      </c>
      <c r="C722" s="3" t="s">
        <v>3569</v>
      </c>
      <c r="D722" s="21" t="s">
        <v>3568</v>
      </c>
      <c r="E722" s="20" t="s">
        <v>3570</v>
      </c>
      <c r="F722" s="69">
        <v>99</v>
      </c>
      <c r="G722" s="3"/>
      <c r="H722" s="3"/>
      <c r="I722" s="3"/>
      <c r="J722" s="55"/>
      <c r="K722" s="73">
        <v>45887</v>
      </c>
      <c r="L722" s="3"/>
      <c r="M722" s="3"/>
      <c r="N722" s="3" t="s">
        <v>3571</v>
      </c>
      <c r="O722" s="3" t="s">
        <v>3572</v>
      </c>
    </row>
    <row r="723" s="3" customFormat="1" spans="1:15">
      <c r="A723" s="16">
        <v>722</v>
      </c>
      <c r="B723" s="3" t="s">
        <v>3573</v>
      </c>
      <c r="C723" s="3" t="s">
        <v>3574</v>
      </c>
      <c r="D723" s="3" t="s">
        <v>3573</v>
      </c>
      <c r="E723" s="20" t="s">
        <v>3575</v>
      </c>
      <c r="F723" s="69">
        <v>59</v>
      </c>
      <c r="G723" s="2" t="s">
        <v>20</v>
      </c>
      <c r="J723" s="55" t="s">
        <v>200</v>
      </c>
      <c r="K723" s="73">
        <v>46021</v>
      </c>
      <c r="L723" s="69" t="s">
        <v>3576</v>
      </c>
      <c r="M723" s="5" t="s">
        <v>3577</v>
      </c>
      <c r="N723" s="3" t="s">
        <v>3578</v>
      </c>
      <c r="O723" s="3" t="s">
        <v>3579</v>
      </c>
    </row>
    <row r="724" s="69" customFormat="1" spans="1:15">
      <c r="A724" s="16">
        <v>723</v>
      </c>
      <c r="B724" s="17"/>
      <c r="C724" s="2" t="s">
        <v>3580</v>
      </c>
      <c r="D724" s="17" t="s">
        <v>3581</v>
      </c>
      <c r="E724" s="2" t="s">
        <v>3582</v>
      </c>
      <c r="F724" s="69">
        <v>69</v>
      </c>
      <c r="G724" s="2" t="s">
        <v>20</v>
      </c>
      <c r="H724" s="2"/>
      <c r="I724" s="2"/>
      <c r="J724" s="16"/>
      <c r="K724" s="73">
        <v>46016</v>
      </c>
      <c r="L724" s="59"/>
      <c r="M724" s="5"/>
      <c r="N724" s="60" t="s">
        <v>3583</v>
      </c>
      <c r="O724" s="5" t="s">
        <v>3584</v>
      </c>
    </row>
    <row r="725" s="69" customFormat="1" spans="1:15">
      <c r="A725" s="16">
        <v>724</v>
      </c>
      <c r="B725" s="17"/>
      <c r="C725" s="2" t="s">
        <v>3585</v>
      </c>
      <c r="D725" s="17" t="s">
        <v>3586</v>
      </c>
      <c r="E725" s="2" t="s">
        <v>3587</v>
      </c>
      <c r="F725" s="69">
        <v>60</v>
      </c>
      <c r="G725" s="2"/>
      <c r="H725" s="2"/>
      <c r="I725" s="2"/>
      <c r="J725" s="16"/>
      <c r="K725" s="73">
        <v>45839</v>
      </c>
      <c r="L725" s="59"/>
      <c r="M725" s="5"/>
      <c r="N725" s="60" t="s">
        <v>3588</v>
      </c>
      <c r="O725" s="5" t="s">
        <v>3589</v>
      </c>
    </row>
    <row r="726" s="4" customFormat="1" spans="1:15">
      <c r="A726" s="16">
        <v>725</v>
      </c>
      <c r="B726" s="4" t="s">
        <v>3590</v>
      </c>
      <c r="C726" s="4" t="s">
        <v>3591</v>
      </c>
      <c r="D726" s="4" t="s">
        <v>3590</v>
      </c>
      <c r="E726" s="4" t="s">
        <v>3592</v>
      </c>
      <c r="F726" s="69">
        <v>59</v>
      </c>
      <c r="G726" s="4"/>
      <c r="H726" s="4"/>
      <c r="I726" s="4"/>
      <c r="J726" s="4"/>
      <c r="K726" s="73">
        <v>46062</v>
      </c>
      <c r="L726" s="4"/>
      <c r="M726" s="4"/>
      <c r="N726" s="4" t="s">
        <v>3593</v>
      </c>
      <c r="O726" s="4" t="s">
        <v>3594</v>
      </c>
    </row>
    <row r="727" s="3" customFormat="1" spans="1:15">
      <c r="A727" s="16">
        <v>726</v>
      </c>
      <c r="B727" s="3" t="s">
        <v>3595</v>
      </c>
      <c r="C727" s="3" t="s">
        <v>3591</v>
      </c>
      <c r="D727" s="21" t="s">
        <v>3595</v>
      </c>
      <c r="E727" s="3" t="s">
        <v>3596</v>
      </c>
      <c r="F727" s="69">
        <v>54.8</v>
      </c>
      <c r="G727" s="3" t="s">
        <v>20</v>
      </c>
      <c r="J727" s="55"/>
      <c r="K727" s="73">
        <v>46034</v>
      </c>
      <c r="N727" s="3" t="s">
        <v>3597</v>
      </c>
      <c r="O727" s="3" t="s">
        <v>3598</v>
      </c>
    </row>
    <row r="728" s="3" customFormat="1" spans="1:15">
      <c r="A728" s="16">
        <v>727</v>
      </c>
      <c r="B728" s="3" t="s">
        <v>3599</v>
      </c>
      <c r="C728" s="3" t="s">
        <v>3600</v>
      </c>
      <c r="D728" s="3" t="s">
        <v>3599</v>
      </c>
      <c r="E728" s="3" t="s">
        <v>3601</v>
      </c>
      <c r="F728" s="69">
        <v>59</v>
      </c>
      <c r="G728" s="3" t="s">
        <v>3602</v>
      </c>
      <c r="J728" s="55"/>
      <c r="K728" s="73">
        <v>46059</v>
      </c>
      <c r="N728" s="3" t="s">
        <v>3603</v>
      </c>
      <c r="O728" s="3" t="s">
        <v>3604</v>
      </c>
    </row>
    <row r="729" s="3" customFormat="1" spans="1:15">
      <c r="A729" s="16">
        <v>728</v>
      </c>
      <c r="B729" s="21" t="s">
        <v>3605</v>
      </c>
      <c r="C729" s="3" t="s">
        <v>3606</v>
      </c>
      <c r="D729" s="21" t="s">
        <v>3605</v>
      </c>
      <c r="E729" s="3" t="s">
        <v>3607</v>
      </c>
      <c r="F729" s="69">
        <v>49.8</v>
      </c>
      <c r="G729" s="3" t="s">
        <v>20</v>
      </c>
      <c r="H729" s="3"/>
      <c r="I729" s="3"/>
      <c r="J729" s="55"/>
      <c r="K729" s="73">
        <v>45863</v>
      </c>
      <c r="L729" s="3"/>
      <c r="M729" s="3"/>
      <c r="N729" s="3" t="s">
        <v>3608</v>
      </c>
      <c r="O729" s="3" t="s">
        <v>3609</v>
      </c>
    </row>
    <row r="730" s="3" customFormat="1" spans="1:15">
      <c r="A730" s="16">
        <v>729</v>
      </c>
      <c r="B730" s="3" t="s">
        <v>3610</v>
      </c>
      <c r="C730" s="3" t="s">
        <v>3611</v>
      </c>
      <c r="D730" s="21" t="s">
        <v>3610</v>
      </c>
      <c r="E730" s="3" t="s">
        <v>3612</v>
      </c>
      <c r="F730" s="69">
        <v>49</v>
      </c>
      <c r="J730" s="55"/>
      <c r="K730" s="73">
        <v>45835</v>
      </c>
      <c r="N730" s="3" t="s">
        <v>3613</v>
      </c>
      <c r="O730" s="3" t="s">
        <v>3614</v>
      </c>
    </row>
    <row r="731" s="3" customFormat="1" spans="1:15">
      <c r="A731" s="16">
        <v>730</v>
      </c>
      <c r="B731" s="21" t="s">
        <v>3615</v>
      </c>
      <c r="C731" s="3" t="s">
        <v>3616</v>
      </c>
      <c r="D731" s="21" t="s">
        <v>3615</v>
      </c>
      <c r="E731" s="3" t="s">
        <v>3617</v>
      </c>
      <c r="F731" s="69">
        <v>59</v>
      </c>
      <c r="G731" s="3"/>
      <c r="J731" s="55"/>
      <c r="K731" s="73">
        <v>45827</v>
      </c>
      <c r="N731" s="3" t="s">
        <v>3618</v>
      </c>
      <c r="O731" s="3" t="s">
        <v>3619</v>
      </c>
    </row>
    <row r="732" s="3" customFormat="1" spans="1:15">
      <c r="A732" s="16">
        <v>731</v>
      </c>
      <c r="B732" s="21" t="s">
        <v>3620</v>
      </c>
      <c r="C732" s="3" t="s">
        <v>3621</v>
      </c>
      <c r="D732" s="21" t="s">
        <v>3620</v>
      </c>
      <c r="E732" s="3" t="s">
        <v>3622</v>
      </c>
      <c r="F732" s="69">
        <v>49.8</v>
      </c>
      <c r="G732" s="3" t="s">
        <v>3623</v>
      </c>
      <c r="J732" s="55"/>
      <c r="K732" s="73">
        <v>45827</v>
      </c>
      <c r="N732" s="3" t="s">
        <v>3624</v>
      </c>
      <c r="O732" s="3" t="s">
        <v>3625</v>
      </c>
    </row>
    <row r="733" s="3" customFormat="1" spans="1:15">
      <c r="A733" s="16">
        <v>732</v>
      </c>
      <c r="B733" s="3" t="s">
        <v>3626</v>
      </c>
      <c r="C733" s="3" t="s">
        <v>3627</v>
      </c>
      <c r="D733" s="21" t="s">
        <v>3626</v>
      </c>
      <c r="E733" s="3" t="s">
        <v>3628</v>
      </c>
      <c r="F733" s="69">
        <v>59</v>
      </c>
      <c r="G733" s="2" t="s">
        <v>20</v>
      </c>
      <c r="J733" s="55" t="s">
        <v>200</v>
      </c>
      <c r="K733" s="73">
        <v>46063</v>
      </c>
      <c r="L733" s="3" t="s">
        <v>201</v>
      </c>
      <c r="N733" s="3" t="s">
        <v>3629</v>
      </c>
      <c r="O733" s="3" t="s">
        <v>3630</v>
      </c>
    </row>
    <row r="734" s="3" customFormat="1" spans="1:15">
      <c r="A734" s="16">
        <v>733</v>
      </c>
      <c r="B734" s="3" t="s">
        <v>3631</v>
      </c>
      <c r="C734" s="3" t="s">
        <v>3632</v>
      </c>
      <c r="D734" s="21" t="s">
        <v>3631</v>
      </c>
      <c r="E734" s="3" t="s">
        <v>3633</v>
      </c>
      <c r="F734" s="69">
        <v>69</v>
      </c>
      <c r="G734" s="3" t="s">
        <v>20</v>
      </c>
      <c r="H734" s="3"/>
      <c r="I734" s="20" t="s">
        <v>291</v>
      </c>
      <c r="J734" s="78"/>
      <c r="K734" s="73">
        <v>45847</v>
      </c>
      <c r="L734" s="61" t="s">
        <v>3634</v>
      </c>
      <c r="N734" s="3" t="s">
        <v>3635</v>
      </c>
      <c r="O734" s="3" t="s">
        <v>3636</v>
      </c>
    </row>
    <row r="735" s="69" customFormat="1" spans="1:15">
      <c r="A735" s="16">
        <v>734</v>
      </c>
      <c r="B735" s="17"/>
      <c r="C735" s="2" t="s">
        <v>3637</v>
      </c>
      <c r="D735" s="17" t="s">
        <v>3638</v>
      </c>
      <c r="E735" s="2" t="s">
        <v>3639</v>
      </c>
      <c r="F735" s="69">
        <v>39</v>
      </c>
      <c r="G735" s="2" t="s">
        <v>20</v>
      </c>
      <c r="H735" s="2"/>
      <c r="I735" s="2"/>
      <c r="J735" s="16"/>
      <c r="K735" s="73">
        <v>46063</v>
      </c>
      <c r="L735" s="59" t="s">
        <v>3640</v>
      </c>
      <c r="M735" s="5"/>
      <c r="N735" s="60" t="s">
        <v>3641</v>
      </c>
      <c r="O735" s="5" t="s">
        <v>3642</v>
      </c>
    </row>
    <row r="736" s="27" customFormat="1" spans="1:15">
      <c r="A736" s="16">
        <v>735</v>
      </c>
      <c r="B736" s="75" t="s">
        <v>3643</v>
      </c>
      <c r="C736" s="27" t="s">
        <v>3644</v>
      </c>
      <c r="D736" s="75" t="s">
        <v>3643</v>
      </c>
      <c r="E736" s="27" t="s">
        <v>3645</v>
      </c>
      <c r="F736" s="69">
        <v>69</v>
      </c>
      <c r="G736" s="2" t="s">
        <v>20</v>
      </c>
      <c r="H736" s="27"/>
      <c r="I736" s="27"/>
      <c r="K736" s="73">
        <v>46055</v>
      </c>
      <c r="L736" s="27"/>
      <c r="M736" s="5" t="s">
        <v>3646</v>
      </c>
      <c r="N736" s="27" t="s">
        <v>3647</v>
      </c>
      <c r="O736" s="27" t="s">
        <v>3648</v>
      </c>
    </row>
    <row r="737" s="4" customFormat="1" spans="1:15">
      <c r="A737" s="16">
        <v>736</v>
      </c>
      <c r="B737" s="4" t="s">
        <v>3649</v>
      </c>
      <c r="C737" s="4" t="s">
        <v>3650</v>
      </c>
      <c r="D737" s="22" t="s">
        <v>3649</v>
      </c>
      <c r="E737" s="4" t="s">
        <v>3651</v>
      </c>
      <c r="F737" s="69">
        <v>64.8</v>
      </c>
      <c r="G737" s="4" t="s">
        <v>3652</v>
      </c>
      <c r="K737" s="73">
        <v>46037</v>
      </c>
      <c r="N737" s="4" t="s">
        <v>3653</v>
      </c>
      <c r="O737" s="4" t="s">
        <v>3654</v>
      </c>
    </row>
    <row r="738" s="3" customFormat="1" spans="1:15">
      <c r="A738" s="16">
        <v>737</v>
      </c>
      <c r="C738" s="3" t="s">
        <v>3655</v>
      </c>
      <c r="D738" s="21" t="s">
        <v>3656</v>
      </c>
      <c r="E738" s="3" t="s">
        <v>3657</v>
      </c>
      <c r="F738" s="69">
        <v>59</v>
      </c>
      <c r="G738" s="3" t="s">
        <v>20</v>
      </c>
      <c r="J738" s="55"/>
      <c r="K738" s="73">
        <v>45965</v>
      </c>
      <c r="N738" s="3" t="s">
        <v>3658</v>
      </c>
      <c r="O738" s="3" t="s">
        <v>3659</v>
      </c>
    </row>
    <row r="739" s="3" customFormat="1" spans="1:15">
      <c r="A739" s="16">
        <v>738</v>
      </c>
      <c r="B739" s="3" t="s">
        <v>3660</v>
      </c>
      <c r="C739" s="3" t="s">
        <v>3650</v>
      </c>
      <c r="D739" s="21" t="s">
        <v>3660</v>
      </c>
      <c r="E739" s="3" t="s">
        <v>3661</v>
      </c>
      <c r="F739" s="69">
        <v>58</v>
      </c>
      <c r="G739" s="3" t="s">
        <v>3662</v>
      </c>
      <c r="J739" s="55"/>
      <c r="K739" s="73">
        <v>46022</v>
      </c>
      <c r="N739" s="3" t="s">
        <v>3663</v>
      </c>
      <c r="O739" s="3" t="s">
        <v>3664</v>
      </c>
    </row>
    <row r="740" s="5" customFormat="1" spans="1:15">
      <c r="A740" s="16">
        <v>739</v>
      </c>
      <c r="B740" s="17"/>
      <c r="C740" s="2" t="s">
        <v>3665</v>
      </c>
      <c r="D740" s="17" t="s">
        <v>3666</v>
      </c>
      <c r="E740" s="2" t="s">
        <v>3667</v>
      </c>
      <c r="F740" s="69">
        <v>79</v>
      </c>
      <c r="G740" s="2"/>
      <c r="J740" s="62"/>
      <c r="K740" s="73">
        <v>46064</v>
      </c>
      <c r="L740" s="59"/>
      <c r="N740" s="60" t="s">
        <v>3668</v>
      </c>
      <c r="O740" s="5" t="s">
        <v>3669</v>
      </c>
    </row>
    <row r="741" s="5" customFormat="1" spans="1:15">
      <c r="A741" s="16">
        <v>740</v>
      </c>
      <c r="C741" s="5" t="s">
        <v>3670</v>
      </c>
      <c r="D741" s="66" t="s">
        <v>3671</v>
      </c>
      <c r="E741" s="20" t="s">
        <v>3672</v>
      </c>
      <c r="F741" s="69">
        <v>129</v>
      </c>
      <c r="J741" s="62"/>
      <c r="K741" s="73">
        <v>45848</v>
      </c>
      <c r="L741" s="59"/>
      <c r="M741" s="5"/>
      <c r="N741" s="5" t="s">
        <v>3673</v>
      </c>
      <c r="O741" s="5" t="s">
        <v>3674</v>
      </c>
    </row>
    <row r="742" s="5" customFormat="1" spans="1:15">
      <c r="A742" s="16">
        <v>741</v>
      </c>
      <c r="C742" s="5" t="s">
        <v>3675</v>
      </c>
      <c r="D742" s="66" t="s">
        <v>3676</v>
      </c>
      <c r="E742" s="20" t="s">
        <v>3677</v>
      </c>
      <c r="F742" s="69">
        <v>99</v>
      </c>
      <c r="G742" s="3" t="s">
        <v>20</v>
      </c>
      <c r="J742" s="62"/>
      <c r="K742" s="73">
        <v>46034</v>
      </c>
      <c r="L742" s="59"/>
      <c r="M742" s="5"/>
      <c r="N742" s="5" t="s">
        <v>3678</v>
      </c>
      <c r="O742" s="5" t="s">
        <v>3679</v>
      </c>
    </row>
    <row r="743" s="3" customFormat="1" spans="1:15">
      <c r="A743" s="16">
        <v>742</v>
      </c>
      <c r="B743" s="3" t="s">
        <v>3680</v>
      </c>
      <c r="C743" s="3" t="s">
        <v>3681</v>
      </c>
      <c r="D743" s="3" t="s">
        <v>3680</v>
      </c>
      <c r="E743" s="3" t="s">
        <v>3682</v>
      </c>
      <c r="F743" s="69">
        <v>79.8</v>
      </c>
      <c r="G743" s="2" t="s">
        <v>20</v>
      </c>
      <c r="J743" s="55"/>
      <c r="K743" s="73">
        <v>45958</v>
      </c>
      <c r="L743" s="3"/>
      <c r="M743" s="3"/>
      <c r="N743" s="3" t="s">
        <v>3683</v>
      </c>
      <c r="O743" s="3" t="s">
        <v>3684</v>
      </c>
    </row>
    <row r="744" s="5" customFormat="1" spans="1:15">
      <c r="A744" s="16">
        <v>743</v>
      </c>
      <c r="B744" s="17"/>
      <c r="C744" s="2" t="s">
        <v>3685</v>
      </c>
      <c r="D744" s="17" t="s">
        <v>3686</v>
      </c>
      <c r="E744" s="2" t="s">
        <v>3687</v>
      </c>
      <c r="F744" s="69">
        <v>43.8</v>
      </c>
      <c r="G744" s="2" t="s">
        <v>20</v>
      </c>
      <c r="J744" s="62"/>
      <c r="K744" s="73">
        <v>45668</v>
      </c>
      <c r="L744" s="59" t="s">
        <v>85</v>
      </c>
      <c r="N744" s="60" t="s">
        <v>3688</v>
      </c>
      <c r="O744" s="5" t="s">
        <v>3689</v>
      </c>
    </row>
    <row r="745" s="3" customFormat="1" spans="1:15">
      <c r="A745" s="16">
        <v>744</v>
      </c>
      <c r="C745" s="3" t="s">
        <v>3690</v>
      </c>
      <c r="D745" s="21" t="s">
        <v>3691</v>
      </c>
      <c r="E745" s="3" t="s">
        <v>3692</v>
      </c>
      <c r="F745" s="69">
        <v>42</v>
      </c>
      <c r="G745" s="3" t="s">
        <v>20</v>
      </c>
      <c r="J745" s="55"/>
      <c r="K745" s="73">
        <v>45811</v>
      </c>
      <c r="M745" s="5"/>
      <c r="N745" s="3" t="s">
        <v>3693</v>
      </c>
      <c r="O745" s="5" t="s">
        <v>3694</v>
      </c>
    </row>
    <row r="746" s="16" customFormat="1" spans="1:15">
      <c r="A746" s="16">
        <v>745</v>
      </c>
      <c r="B746" s="17"/>
      <c r="C746" s="2" t="s">
        <v>3650</v>
      </c>
      <c r="D746" s="17" t="s">
        <v>3695</v>
      </c>
      <c r="E746" s="2" t="s">
        <v>3696</v>
      </c>
      <c r="F746" s="69">
        <v>49.8</v>
      </c>
      <c r="G746" s="2" t="s">
        <v>20</v>
      </c>
      <c r="H746" s="2"/>
      <c r="I746" s="2"/>
      <c r="K746" s="73">
        <v>45887</v>
      </c>
      <c r="L746" s="59"/>
      <c r="M746" s="5"/>
      <c r="N746" s="60" t="s">
        <v>3697</v>
      </c>
      <c r="O746" s="5" t="s">
        <v>3698</v>
      </c>
    </row>
    <row r="747" s="3" customFormat="1" spans="1:15">
      <c r="A747" s="16">
        <v>746</v>
      </c>
      <c r="B747" s="21" t="s">
        <v>3699</v>
      </c>
      <c r="C747" s="3" t="s">
        <v>3700</v>
      </c>
      <c r="D747" s="21" t="s">
        <v>3699</v>
      </c>
      <c r="E747" s="3" t="s">
        <v>3701</v>
      </c>
      <c r="F747" s="69">
        <v>59</v>
      </c>
      <c r="G747" s="3"/>
      <c r="H747" s="3"/>
      <c r="I747" s="3" t="s">
        <v>291</v>
      </c>
      <c r="J747" s="55" t="s">
        <v>200</v>
      </c>
      <c r="K747" s="73">
        <v>46027</v>
      </c>
      <c r="L747" s="3" t="s">
        <v>201</v>
      </c>
      <c r="M747" s="5" t="s">
        <v>3702</v>
      </c>
      <c r="N747" s="3" t="s">
        <v>3703</v>
      </c>
      <c r="O747" s="3" t="s">
        <v>3704</v>
      </c>
    </row>
    <row r="748" s="4" customFormat="1" spans="1:15">
      <c r="A748" s="16">
        <v>747</v>
      </c>
      <c r="B748" s="4" t="s">
        <v>3705</v>
      </c>
      <c r="C748" s="4" t="s">
        <v>3706</v>
      </c>
      <c r="D748" s="22" t="s">
        <v>3705</v>
      </c>
      <c r="E748" s="25" t="s">
        <v>3707</v>
      </c>
      <c r="F748" s="69">
        <v>55</v>
      </c>
      <c r="G748" s="4" t="s">
        <v>3708</v>
      </c>
      <c r="K748" s="73">
        <v>46021</v>
      </c>
      <c r="N748" s="4" t="s">
        <v>3709</v>
      </c>
      <c r="O748" s="4" t="s">
        <v>3710</v>
      </c>
    </row>
    <row r="749" s="3" customFormat="1" spans="1:15">
      <c r="A749" s="16">
        <v>748</v>
      </c>
      <c r="B749" s="3" t="s">
        <v>3711</v>
      </c>
      <c r="C749" s="3" t="s">
        <v>3712</v>
      </c>
      <c r="D749" s="21" t="s">
        <v>3711</v>
      </c>
      <c r="E749" s="3" t="s">
        <v>3713</v>
      </c>
      <c r="F749" s="69">
        <v>63.8</v>
      </c>
      <c r="G749" s="3" t="s">
        <v>20</v>
      </c>
      <c r="H749" s="20" t="s">
        <v>290</v>
      </c>
      <c r="J749" s="55" t="s">
        <v>200</v>
      </c>
      <c r="K749" s="73">
        <v>46037</v>
      </c>
      <c r="L749" s="3" t="s">
        <v>3714</v>
      </c>
      <c r="N749" s="3" t="s">
        <v>3715</v>
      </c>
      <c r="O749" s="3" t="s">
        <v>3716</v>
      </c>
    </row>
    <row r="750" s="3" customFormat="1" spans="1:15">
      <c r="A750" s="16">
        <v>749</v>
      </c>
      <c r="B750" s="3"/>
      <c r="C750" s="3" t="s">
        <v>3717</v>
      </c>
      <c r="D750" s="21" t="s">
        <v>3718</v>
      </c>
      <c r="E750" s="3" t="s">
        <v>3719</v>
      </c>
      <c r="F750" s="69">
        <v>73.8</v>
      </c>
      <c r="G750" s="3" t="s">
        <v>20</v>
      </c>
      <c r="J750" s="55"/>
      <c r="K750" s="73">
        <v>45189</v>
      </c>
      <c r="N750" s="3" t="s">
        <v>3720</v>
      </c>
      <c r="O750" s="3" t="s">
        <v>3721</v>
      </c>
    </row>
    <row r="751" s="3" customFormat="1" spans="1:15">
      <c r="A751" s="16">
        <v>750</v>
      </c>
      <c r="B751" s="3" t="s">
        <v>3722</v>
      </c>
      <c r="C751" s="3" t="s">
        <v>3723</v>
      </c>
      <c r="D751" s="3" t="s">
        <v>3722</v>
      </c>
      <c r="E751" s="3" t="s">
        <v>3724</v>
      </c>
      <c r="F751" s="69">
        <v>79</v>
      </c>
      <c r="J751" s="55"/>
      <c r="K751" s="73">
        <v>45929</v>
      </c>
      <c r="N751" s="3" t="s">
        <v>3725</v>
      </c>
      <c r="O751" s="3" t="s">
        <v>3726</v>
      </c>
    </row>
    <row r="752" s="3" customFormat="1" spans="1:15">
      <c r="A752" s="16">
        <v>751</v>
      </c>
      <c r="B752" s="3"/>
      <c r="C752" s="3" t="s">
        <v>3727</v>
      </c>
      <c r="D752" s="21" t="s">
        <v>3728</v>
      </c>
      <c r="E752" s="3" t="s">
        <v>3729</v>
      </c>
      <c r="F752" s="69">
        <v>59.8</v>
      </c>
      <c r="G752" s="3" t="s">
        <v>3730</v>
      </c>
      <c r="J752" s="55"/>
      <c r="K752" s="73">
        <v>45673</v>
      </c>
      <c r="N752" s="3" t="s">
        <v>3731</v>
      </c>
      <c r="O752" s="3" t="s">
        <v>3732</v>
      </c>
    </row>
    <row r="753" s="3" customFormat="1" spans="1:15">
      <c r="A753" s="16">
        <v>752</v>
      </c>
      <c r="B753" s="3" t="s">
        <v>3733</v>
      </c>
      <c r="C753" s="3" t="s">
        <v>3734</v>
      </c>
      <c r="D753" s="3" t="s">
        <v>3733</v>
      </c>
      <c r="E753" s="3" t="s">
        <v>3735</v>
      </c>
      <c r="F753" s="69">
        <v>59</v>
      </c>
      <c r="G753" s="3" t="s">
        <v>3736</v>
      </c>
      <c r="J753" s="55"/>
      <c r="K753" s="73">
        <v>45912</v>
      </c>
      <c r="N753" s="3" t="s">
        <v>3737</v>
      </c>
      <c r="O753" s="3" t="s">
        <v>3738</v>
      </c>
    </row>
    <row r="754" s="3" customFormat="1" spans="1:15">
      <c r="A754" s="16">
        <v>753</v>
      </c>
      <c r="C754" s="3" t="s">
        <v>3739</v>
      </c>
      <c r="D754" s="21" t="s">
        <v>3740</v>
      </c>
      <c r="E754" s="3" t="s">
        <v>3741</v>
      </c>
      <c r="F754" s="69">
        <v>59</v>
      </c>
      <c r="G754" s="3" t="s">
        <v>20</v>
      </c>
      <c r="J754" s="55" t="s">
        <v>200</v>
      </c>
      <c r="K754" s="73">
        <v>46049</v>
      </c>
      <c r="L754" s="3" t="s">
        <v>201</v>
      </c>
      <c r="M754" s="5"/>
      <c r="N754" s="3" t="s">
        <v>3742</v>
      </c>
      <c r="O754" s="5" t="s">
        <v>3743</v>
      </c>
    </row>
    <row r="755" s="69" customFormat="1" spans="1:15">
      <c r="A755" s="16">
        <v>754</v>
      </c>
      <c r="B755" s="17"/>
      <c r="C755" s="2" t="s">
        <v>3744</v>
      </c>
      <c r="D755" s="17" t="s">
        <v>3745</v>
      </c>
      <c r="E755" s="2" t="s">
        <v>3746</v>
      </c>
      <c r="F755" s="69">
        <v>199</v>
      </c>
      <c r="G755" s="2"/>
      <c r="H755" s="88"/>
      <c r="I755" s="88"/>
      <c r="J755" s="89"/>
      <c r="K755" s="73">
        <v>46015</v>
      </c>
      <c r="L755" s="59"/>
      <c r="M755" s="5"/>
      <c r="N755" s="60" t="s">
        <v>3747</v>
      </c>
      <c r="O755" s="5" t="s">
        <v>3748</v>
      </c>
    </row>
    <row r="756" s="3" customFormat="1" spans="1:15">
      <c r="A756" s="16">
        <v>755</v>
      </c>
      <c r="C756" s="3" t="s">
        <v>3749</v>
      </c>
      <c r="D756" s="21" t="s">
        <v>3750</v>
      </c>
      <c r="E756" s="3" t="s">
        <v>3751</v>
      </c>
      <c r="F756" s="69">
        <v>53.9</v>
      </c>
      <c r="G756" s="3" t="s">
        <v>20</v>
      </c>
      <c r="J756" s="55"/>
      <c r="K756" s="73">
        <v>45838</v>
      </c>
      <c r="M756" s="5" t="s">
        <v>3752</v>
      </c>
      <c r="N756" s="3" t="s">
        <v>3753</v>
      </c>
      <c r="O756" s="5" t="s">
        <v>3754</v>
      </c>
    </row>
    <row r="757" s="3" customFormat="1" spans="1:15">
      <c r="A757" s="16">
        <v>756</v>
      </c>
      <c r="B757" s="21"/>
      <c r="C757" s="61" t="s">
        <v>3755</v>
      </c>
      <c r="D757" s="21" t="s">
        <v>3756</v>
      </c>
      <c r="E757" s="3" t="s">
        <v>3757</v>
      </c>
      <c r="F757" s="69">
        <v>51.8</v>
      </c>
      <c r="G757" s="2" t="s">
        <v>710</v>
      </c>
      <c r="J757" s="55"/>
      <c r="K757" s="73">
        <v>46009</v>
      </c>
      <c r="N757" s="3" t="s">
        <v>3758</v>
      </c>
      <c r="O757" s="5" t="s">
        <v>3759</v>
      </c>
    </row>
    <row r="758" s="5" customFormat="1" spans="1:15">
      <c r="A758" s="16">
        <v>757</v>
      </c>
      <c r="B758" s="17"/>
      <c r="C758" s="5" t="s">
        <v>3734</v>
      </c>
      <c r="D758" s="17" t="s">
        <v>3760</v>
      </c>
      <c r="E758" s="5" t="s">
        <v>3761</v>
      </c>
      <c r="F758" s="69">
        <v>39</v>
      </c>
      <c r="G758" s="3" t="s">
        <v>20</v>
      </c>
      <c r="J758" s="62"/>
      <c r="K758" s="73">
        <v>45667</v>
      </c>
      <c r="L758" s="59"/>
      <c r="N758" s="5" t="s">
        <v>3762</v>
      </c>
      <c r="O758" s="5" t="s">
        <v>3763</v>
      </c>
    </row>
    <row r="759" s="3" customFormat="1" spans="1:15">
      <c r="A759" s="16">
        <v>758</v>
      </c>
      <c r="B759" s="21" t="s">
        <v>3764</v>
      </c>
      <c r="C759" s="3" t="s">
        <v>3765</v>
      </c>
      <c r="D759" s="21" t="s">
        <v>3764</v>
      </c>
      <c r="E759" s="3" t="s">
        <v>3766</v>
      </c>
      <c r="F759" s="69">
        <v>69.8</v>
      </c>
      <c r="G759" s="3" t="s">
        <v>3767</v>
      </c>
      <c r="H759" s="3"/>
      <c r="I759" s="3"/>
      <c r="J759" s="55"/>
      <c r="K759" s="73">
        <v>45820</v>
      </c>
      <c r="L759" s="3" t="s">
        <v>3768</v>
      </c>
      <c r="M759" s="3"/>
      <c r="N759" s="3" t="s">
        <v>3769</v>
      </c>
      <c r="O759" s="3" t="s">
        <v>3770</v>
      </c>
    </row>
    <row r="760" s="27" customFormat="1" spans="1:15">
      <c r="A760" s="16">
        <v>759</v>
      </c>
      <c r="B760" s="75" t="s">
        <v>3771</v>
      </c>
      <c r="C760" s="27" t="s">
        <v>3772</v>
      </c>
      <c r="D760" s="75" t="s">
        <v>3771</v>
      </c>
      <c r="E760" s="27" t="s">
        <v>3773</v>
      </c>
      <c r="F760" s="69">
        <v>62</v>
      </c>
      <c r="G760" s="27" t="s">
        <v>3774</v>
      </c>
      <c r="H760" s="27"/>
      <c r="I760" s="27"/>
      <c r="K760" s="73">
        <v>45978</v>
      </c>
      <c r="L760" s="27"/>
      <c r="M760" s="27"/>
      <c r="N760" s="27" t="s">
        <v>3775</v>
      </c>
      <c r="O760" s="27" t="s">
        <v>3776</v>
      </c>
    </row>
    <row r="761" s="69" customFormat="1" spans="1:15">
      <c r="A761" s="16">
        <v>760</v>
      </c>
      <c r="B761" s="17"/>
      <c r="C761" s="2" t="s">
        <v>3772</v>
      </c>
      <c r="D761" s="17" t="s">
        <v>3777</v>
      </c>
      <c r="E761" s="2" t="s">
        <v>3778</v>
      </c>
      <c r="F761" s="69">
        <v>59</v>
      </c>
      <c r="G761" s="2" t="s">
        <v>20</v>
      </c>
      <c r="H761" s="2"/>
      <c r="I761" s="2"/>
      <c r="J761" s="16"/>
      <c r="K761" s="73">
        <v>46056</v>
      </c>
      <c r="L761" s="59"/>
      <c r="M761" s="5"/>
      <c r="N761" s="60" t="s">
        <v>3779</v>
      </c>
      <c r="O761" s="5" t="s">
        <v>3780</v>
      </c>
    </row>
    <row r="762" s="3" customFormat="1" spans="1:15">
      <c r="A762" s="16">
        <v>761</v>
      </c>
      <c r="B762" s="3" t="s">
        <v>3781</v>
      </c>
      <c r="C762" s="3" t="s">
        <v>3782</v>
      </c>
      <c r="D762" s="3" t="s">
        <v>3781</v>
      </c>
      <c r="E762" s="3" t="s">
        <v>3783</v>
      </c>
      <c r="F762" s="69">
        <v>73.8</v>
      </c>
      <c r="G762" s="3" t="s">
        <v>20</v>
      </c>
      <c r="J762" s="55"/>
      <c r="K762" s="73">
        <v>46006</v>
      </c>
      <c r="L762" s="20" t="s">
        <v>3784</v>
      </c>
      <c r="N762" s="3" t="s">
        <v>3785</v>
      </c>
      <c r="O762" s="3" t="s">
        <v>3786</v>
      </c>
    </row>
    <row r="763" s="55" customFormat="1" spans="1:15">
      <c r="A763" s="16">
        <v>762</v>
      </c>
      <c r="C763" s="55" t="s">
        <v>3787</v>
      </c>
      <c r="D763" s="63" t="s">
        <v>3788</v>
      </c>
      <c r="E763" s="64" t="s">
        <v>3789</v>
      </c>
      <c r="F763" s="69">
        <v>59.8</v>
      </c>
      <c r="G763" s="2" t="s">
        <v>20</v>
      </c>
      <c r="K763" s="73">
        <v>46043</v>
      </c>
      <c r="L763" s="55" t="s">
        <v>85</v>
      </c>
      <c r="M763" s="65"/>
      <c r="N763" s="64" t="s">
        <v>3790</v>
      </c>
      <c r="O763" s="5" t="s">
        <v>3791</v>
      </c>
    </row>
    <row r="764" s="3" customFormat="1" spans="1:15">
      <c r="A764" s="16">
        <v>763</v>
      </c>
      <c r="B764" s="21" t="s">
        <v>3792</v>
      </c>
      <c r="C764" s="3" t="s">
        <v>3793</v>
      </c>
      <c r="D764" s="21" t="s">
        <v>3792</v>
      </c>
      <c r="E764" s="3" t="s">
        <v>3794</v>
      </c>
      <c r="F764" s="69">
        <v>59</v>
      </c>
      <c r="G764" s="3" t="s">
        <v>20</v>
      </c>
      <c r="J764" s="55"/>
      <c r="K764" s="73">
        <v>46055</v>
      </c>
      <c r="N764" s="3" t="s">
        <v>3795</v>
      </c>
      <c r="O764" s="3" t="s">
        <v>3796</v>
      </c>
    </row>
    <row r="765" s="5" customFormat="1" spans="1:15">
      <c r="A765" s="16">
        <v>764</v>
      </c>
      <c r="B765" s="17"/>
      <c r="C765" s="20" t="s">
        <v>3797</v>
      </c>
      <c r="D765" s="17" t="s">
        <v>3798</v>
      </c>
      <c r="E765" s="5" t="s">
        <v>3799</v>
      </c>
      <c r="F765" s="69">
        <v>46</v>
      </c>
      <c r="G765" s="3" t="s">
        <v>20</v>
      </c>
      <c r="J765" s="62"/>
      <c r="K765" s="73">
        <v>45659</v>
      </c>
      <c r="L765" s="59"/>
      <c r="N765" s="5" t="s">
        <v>3800</v>
      </c>
      <c r="O765" s="5" t="s">
        <v>3801</v>
      </c>
    </row>
    <row r="766" s="5" customFormat="1" spans="1:15">
      <c r="A766" s="16">
        <v>765</v>
      </c>
      <c r="B766" s="17"/>
      <c r="C766" s="5" t="s">
        <v>3802</v>
      </c>
      <c r="D766" s="17" t="s">
        <v>3803</v>
      </c>
      <c r="E766" s="5" t="s">
        <v>3804</v>
      </c>
      <c r="F766" s="69">
        <v>59.8</v>
      </c>
      <c r="G766" s="2" t="s">
        <v>20</v>
      </c>
      <c r="H766" s="5" t="s">
        <v>290</v>
      </c>
      <c r="J766" s="62"/>
      <c r="K766" s="73">
        <v>45986</v>
      </c>
      <c r="L766" s="59" t="s">
        <v>1319</v>
      </c>
      <c r="M766" s="5" t="s">
        <v>3805</v>
      </c>
      <c r="N766" s="5" t="s">
        <v>3806</v>
      </c>
      <c r="O766" s="5" t="s">
        <v>3807</v>
      </c>
    </row>
    <row r="767" s="3" customFormat="1" spans="1:15">
      <c r="A767" s="16">
        <v>766</v>
      </c>
      <c r="B767" s="3" t="s">
        <v>3808</v>
      </c>
      <c r="C767" s="3" t="s">
        <v>3809</v>
      </c>
      <c r="D767" s="21" t="s">
        <v>3808</v>
      </c>
      <c r="E767" s="3" t="s">
        <v>3810</v>
      </c>
      <c r="F767" s="69">
        <v>69.8</v>
      </c>
      <c r="G767" s="3" t="s">
        <v>892</v>
      </c>
      <c r="H767" s="61" t="s">
        <v>290</v>
      </c>
      <c r="J767" s="55"/>
      <c r="K767" s="73">
        <v>45859</v>
      </c>
      <c r="L767" s="61" t="s">
        <v>3811</v>
      </c>
      <c r="M767" s="5" t="s">
        <v>3812</v>
      </c>
      <c r="N767" s="3" t="s">
        <v>3813</v>
      </c>
      <c r="O767" s="3" t="s">
        <v>3814</v>
      </c>
    </row>
    <row r="768" s="3" customFormat="1" spans="1:15">
      <c r="A768" s="16">
        <v>767</v>
      </c>
      <c r="B768" s="21" t="s">
        <v>3815</v>
      </c>
      <c r="C768" s="3" t="s">
        <v>3816</v>
      </c>
      <c r="D768" s="21" t="s">
        <v>3815</v>
      </c>
      <c r="E768" s="3" t="s">
        <v>3817</v>
      </c>
      <c r="F768" s="69">
        <v>35</v>
      </c>
      <c r="J768" s="55"/>
      <c r="K768" s="73">
        <v>45884</v>
      </c>
      <c r="L768" s="3"/>
      <c r="M768" s="3"/>
      <c r="N768" s="3" t="s">
        <v>3818</v>
      </c>
      <c r="O768" s="3" t="s">
        <v>3819</v>
      </c>
    </row>
    <row r="769" s="3" customFormat="1" spans="1:15">
      <c r="A769" s="16">
        <v>768</v>
      </c>
      <c r="B769" s="21" t="s">
        <v>3820</v>
      </c>
      <c r="C769" s="3" t="s">
        <v>3821</v>
      </c>
      <c r="D769" s="21" t="s">
        <v>3820</v>
      </c>
      <c r="E769" s="3" t="s">
        <v>3822</v>
      </c>
      <c r="F769" s="69">
        <v>59</v>
      </c>
      <c r="J769" s="55"/>
      <c r="K769" s="73">
        <v>45853</v>
      </c>
      <c r="L769" s="3"/>
      <c r="N769" s="3" t="s">
        <v>3823</v>
      </c>
      <c r="O769" s="3" t="s">
        <v>3824</v>
      </c>
    </row>
    <row r="770" s="3" customFormat="1" spans="1:15">
      <c r="A770" s="16">
        <v>769</v>
      </c>
      <c r="B770" s="3" t="s">
        <v>3825</v>
      </c>
      <c r="C770" s="3" t="s">
        <v>3826</v>
      </c>
      <c r="D770" s="3" t="s">
        <v>3825</v>
      </c>
      <c r="E770" s="3" t="s">
        <v>3827</v>
      </c>
      <c r="F770" s="69">
        <v>59</v>
      </c>
      <c r="G770" s="3"/>
      <c r="H770" s="56"/>
      <c r="I770" s="56"/>
      <c r="J770" s="65"/>
      <c r="K770" s="73">
        <v>46043</v>
      </c>
      <c r="L770" s="3"/>
      <c r="M770" s="3"/>
      <c r="N770" s="3" t="s">
        <v>3828</v>
      </c>
      <c r="O770" s="3" t="s">
        <v>3829</v>
      </c>
    </row>
    <row r="771" s="69" customFormat="1" spans="1:15">
      <c r="A771" s="16">
        <v>770</v>
      </c>
      <c r="B771" s="17"/>
      <c r="C771" s="2" t="s">
        <v>3830</v>
      </c>
      <c r="D771" s="17" t="s">
        <v>3831</v>
      </c>
      <c r="E771" s="2" t="s">
        <v>3832</v>
      </c>
      <c r="F771" s="69">
        <v>49.8</v>
      </c>
      <c r="G771" s="2" t="s">
        <v>20</v>
      </c>
      <c r="H771" s="2"/>
      <c r="I771" s="2"/>
      <c r="J771" s="16"/>
      <c r="K771" s="73">
        <v>45650</v>
      </c>
      <c r="L771" s="59"/>
      <c r="M771" s="5"/>
      <c r="N771" s="60" t="s">
        <v>3833</v>
      </c>
      <c r="O771" s="5" t="s">
        <v>3834</v>
      </c>
    </row>
    <row r="772" s="16" customFormat="1" spans="1:15">
      <c r="A772" s="16">
        <v>771</v>
      </c>
      <c r="B772" s="17"/>
      <c r="C772" s="2" t="s">
        <v>3835</v>
      </c>
      <c r="D772" s="17" t="s">
        <v>3836</v>
      </c>
      <c r="E772" s="2" t="s">
        <v>3837</v>
      </c>
      <c r="F772" s="69">
        <v>79</v>
      </c>
      <c r="G772" s="2"/>
      <c r="H772" s="2"/>
      <c r="I772" s="2"/>
      <c r="K772" s="73">
        <v>45995</v>
      </c>
      <c r="L772" s="59"/>
      <c r="M772" s="5"/>
      <c r="N772" s="60" t="s">
        <v>3838</v>
      </c>
      <c r="O772" s="5" t="s">
        <v>3839</v>
      </c>
    </row>
    <row r="773" s="69" customFormat="1" ht="14.25" spans="1:15">
      <c r="A773" s="16">
        <v>772</v>
      </c>
      <c r="B773" s="17"/>
      <c r="C773" s="18" t="s">
        <v>3840</v>
      </c>
      <c r="D773" s="17"/>
      <c r="E773" s="2"/>
      <c r="F773" s="69"/>
      <c r="G773" s="2"/>
      <c r="H773" s="2"/>
      <c r="I773" s="2"/>
      <c r="J773" s="16"/>
      <c r="K773" s="73"/>
      <c r="L773" s="59"/>
      <c r="M773" s="5"/>
      <c r="N773" s="60"/>
      <c r="O773" s="5"/>
    </row>
    <row r="774" s="4" customFormat="1" spans="1:15">
      <c r="A774" s="16">
        <v>773</v>
      </c>
      <c r="B774" s="4" t="s">
        <v>3841</v>
      </c>
      <c r="C774" s="4" t="s">
        <v>3842</v>
      </c>
      <c r="D774" s="4" t="s">
        <v>3841</v>
      </c>
      <c r="E774" s="4" t="s">
        <v>3843</v>
      </c>
      <c r="F774" s="4">
        <v>69</v>
      </c>
      <c r="G774" s="4" t="s">
        <v>877</v>
      </c>
      <c r="H774" s="4"/>
      <c r="I774" s="4"/>
      <c r="J774" s="4"/>
      <c r="K774" s="76">
        <v>46092</v>
      </c>
      <c r="L774" s="4"/>
      <c r="M774" s="4"/>
      <c r="N774" s="4" t="s">
        <v>3844</v>
      </c>
      <c r="O774" s="4" t="s">
        <v>3845</v>
      </c>
    </row>
    <row r="775" s="3" customFormat="1" spans="1:15">
      <c r="A775" s="16">
        <v>774</v>
      </c>
      <c r="B775" s="3" t="s">
        <v>3846</v>
      </c>
      <c r="C775" s="3" t="s">
        <v>3847</v>
      </c>
      <c r="D775" s="3" t="s">
        <v>3846</v>
      </c>
      <c r="E775" s="3" t="s">
        <v>3848</v>
      </c>
      <c r="F775" s="69">
        <v>69</v>
      </c>
      <c r="G775" s="3"/>
      <c r="H775" s="3"/>
      <c r="I775" s="3"/>
      <c r="J775" s="55"/>
      <c r="K775" s="73">
        <v>46020</v>
      </c>
      <c r="L775" s="3"/>
      <c r="M775" s="3"/>
      <c r="N775" s="3" t="s">
        <v>3849</v>
      </c>
      <c r="O775" s="3" t="s">
        <v>3850</v>
      </c>
    </row>
    <row r="776" s="55" customFormat="1" spans="1:15">
      <c r="A776" s="16">
        <v>775</v>
      </c>
      <c r="C776" s="55" t="s">
        <v>3847</v>
      </c>
      <c r="D776" s="63" t="s">
        <v>3851</v>
      </c>
      <c r="E776" s="55" t="s">
        <v>3852</v>
      </c>
      <c r="F776" s="69">
        <v>65</v>
      </c>
      <c r="G776" s="3" t="s">
        <v>20</v>
      </c>
      <c r="K776" s="73">
        <v>45840</v>
      </c>
      <c r="L776" s="65"/>
      <c r="M776" s="5"/>
      <c r="N776" s="55" t="s">
        <v>3853</v>
      </c>
      <c r="O776" s="5" t="s">
        <v>3854</v>
      </c>
    </row>
    <row r="777" s="3" customFormat="1" spans="1:15">
      <c r="A777" s="16">
        <v>776</v>
      </c>
      <c r="C777" s="3" t="s">
        <v>3847</v>
      </c>
      <c r="D777" s="21" t="s">
        <v>3855</v>
      </c>
      <c r="E777" s="3" t="s">
        <v>3856</v>
      </c>
      <c r="F777" s="69">
        <v>45</v>
      </c>
      <c r="G777" s="3" t="s">
        <v>20</v>
      </c>
      <c r="J777" s="55"/>
      <c r="K777" s="73">
        <v>45800</v>
      </c>
      <c r="L777" s="59"/>
      <c r="M777" s="5"/>
      <c r="N777" s="3" t="s">
        <v>3857</v>
      </c>
      <c r="O777" s="5" t="s">
        <v>3858</v>
      </c>
    </row>
    <row r="778" s="4" customFormat="1" spans="1:15">
      <c r="A778" s="16">
        <v>777</v>
      </c>
      <c r="B778" s="4" t="s">
        <v>3859</v>
      </c>
      <c r="C778" s="4" t="s">
        <v>3860</v>
      </c>
      <c r="D778" s="22" t="s">
        <v>3859</v>
      </c>
      <c r="E778" s="24" t="s">
        <v>3861</v>
      </c>
      <c r="F778" s="69">
        <v>119</v>
      </c>
      <c r="K778" s="73">
        <v>46002</v>
      </c>
      <c r="L778" s="4"/>
      <c r="M778" s="4"/>
      <c r="N778" s="4" t="s">
        <v>3862</v>
      </c>
      <c r="O778" s="4" t="s">
        <v>3863</v>
      </c>
    </row>
    <row r="779" s="3" customFormat="1" spans="1:15">
      <c r="A779" s="16">
        <v>778</v>
      </c>
      <c r="B779" s="3" t="s">
        <v>3864</v>
      </c>
      <c r="C779" s="3" t="s">
        <v>3865</v>
      </c>
      <c r="D779" s="3" t="s">
        <v>3864</v>
      </c>
      <c r="E779" s="61" t="s">
        <v>3866</v>
      </c>
      <c r="F779" s="69">
        <v>89</v>
      </c>
      <c r="G779" s="3"/>
      <c r="H779" s="3"/>
      <c r="I779" s="3"/>
      <c r="J779" s="55"/>
      <c r="K779" s="73">
        <v>45748</v>
      </c>
      <c r="L779" s="3"/>
      <c r="M779" s="3"/>
      <c r="N779" s="3" t="s">
        <v>3867</v>
      </c>
      <c r="O779" s="3" t="s">
        <v>3868</v>
      </c>
    </row>
    <row r="780" s="5" customFormat="1" spans="1:15">
      <c r="A780" s="16">
        <v>779</v>
      </c>
      <c r="B780" s="17"/>
      <c r="C780" s="2" t="s">
        <v>3869</v>
      </c>
      <c r="D780" s="17" t="s">
        <v>3870</v>
      </c>
      <c r="E780" s="2" t="s">
        <v>3871</v>
      </c>
      <c r="F780" s="69">
        <v>55</v>
      </c>
      <c r="G780" s="3" t="s">
        <v>20</v>
      </c>
      <c r="J780" s="62"/>
      <c r="K780" s="73">
        <v>45978</v>
      </c>
      <c r="L780" s="59"/>
      <c r="N780" s="60" t="s">
        <v>3872</v>
      </c>
      <c r="O780" s="5" t="s">
        <v>3873</v>
      </c>
    </row>
    <row r="781" s="3" customFormat="1" spans="1:15">
      <c r="A781" s="16">
        <v>780</v>
      </c>
      <c r="B781" s="3" t="s">
        <v>3874</v>
      </c>
      <c r="C781" s="3" t="s">
        <v>3875</v>
      </c>
      <c r="D781" s="3" t="s">
        <v>3874</v>
      </c>
      <c r="E781" s="3" t="s">
        <v>3876</v>
      </c>
      <c r="F781" s="69">
        <v>79</v>
      </c>
      <c r="G781" s="3" t="s">
        <v>3877</v>
      </c>
      <c r="H781" s="3"/>
      <c r="I781" s="3"/>
      <c r="J781" s="55"/>
      <c r="K781" s="73">
        <v>45812</v>
      </c>
      <c r="L781" s="3"/>
      <c r="M781" s="3"/>
      <c r="N781" s="3" t="s">
        <v>3878</v>
      </c>
      <c r="O781" s="3" t="s">
        <v>3879</v>
      </c>
    </row>
    <row r="782" s="3" customFormat="1" spans="1:15">
      <c r="A782" s="16">
        <v>781</v>
      </c>
      <c r="C782" s="3" t="s">
        <v>3880</v>
      </c>
      <c r="D782" s="21" t="s">
        <v>3881</v>
      </c>
      <c r="E782" s="3" t="s">
        <v>3882</v>
      </c>
      <c r="F782" s="69">
        <v>49</v>
      </c>
      <c r="G782" s="3" t="s">
        <v>20</v>
      </c>
      <c r="J782" s="55"/>
      <c r="K782" s="73">
        <v>45817</v>
      </c>
      <c r="L782" s="59"/>
      <c r="M782" s="5"/>
      <c r="N782" s="3" t="s">
        <v>3883</v>
      </c>
      <c r="O782" s="5" t="s">
        <v>3884</v>
      </c>
    </row>
    <row r="783" s="69" customFormat="1" spans="1:15">
      <c r="A783" s="16">
        <v>782</v>
      </c>
      <c r="B783" s="17"/>
      <c r="C783" s="2" t="s">
        <v>3885</v>
      </c>
      <c r="D783" s="17" t="s">
        <v>3886</v>
      </c>
      <c r="E783" s="2" t="s">
        <v>3887</v>
      </c>
      <c r="F783" s="69">
        <v>59.8</v>
      </c>
      <c r="G783" s="2" t="s">
        <v>20</v>
      </c>
      <c r="H783" s="2"/>
      <c r="I783" s="2"/>
      <c r="J783" s="16"/>
      <c r="K783" s="73">
        <v>46035</v>
      </c>
      <c r="L783" s="59"/>
      <c r="M783" s="5"/>
      <c r="N783" s="60" t="s">
        <v>3888</v>
      </c>
      <c r="O783" s="5" t="s">
        <v>3889</v>
      </c>
    </row>
    <row r="784" s="16" customFormat="1" spans="1:15">
      <c r="A784" s="16">
        <v>783</v>
      </c>
      <c r="B784" s="17"/>
      <c r="C784" s="2" t="s">
        <v>3890</v>
      </c>
      <c r="D784" s="17" t="s">
        <v>3891</v>
      </c>
      <c r="E784" s="2" t="s">
        <v>3892</v>
      </c>
      <c r="F784" s="69">
        <v>69</v>
      </c>
      <c r="G784" s="2" t="s">
        <v>20</v>
      </c>
      <c r="H784" s="2"/>
      <c r="I784" s="2"/>
      <c r="K784" s="73">
        <v>45597</v>
      </c>
      <c r="L784" s="59"/>
      <c r="M784" s="5"/>
      <c r="N784" s="60" t="s">
        <v>3893</v>
      </c>
      <c r="O784" s="5" t="s">
        <v>3894</v>
      </c>
    </row>
    <row r="785" s="69" customFormat="1" ht="14.25" spans="1:15">
      <c r="A785" s="16">
        <v>784</v>
      </c>
      <c r="B785" s="17"/>
      <c r="C785" s="18" t="s">
        <v>3895</v>
      </c>
      <c r="D785" s="17"/>
      <c r="E785" s="2"/>
      <c r="F785" s="69"/>
      <c r="G785" s="2"/>
      <c r="H785" s="16"/>
      <c r="I785" s="16"/>
      <c r="J785" s="16"/>
      <c r="K785" s="73"/>
      <c r="L785" s="59"/>
      <c r="M785" s="5"/>
      <c r="N785" s="60"/>
      <c r="O785" s="5"/>
    </row>
    <row r="786" s="3" customFormat="1" spans="1:15">
      <c r="A786" s="16">
        <v>785</v>
      </c>
      <c r="C786" s="3" t="s">
        <v>3896</v>
      </c>
      <c r="D786" s="21" t="s">
        <v>3897</v>
      </c>
      <c r="E786" s="3" t="s">
        <v>3898</v>
      </c>
      <c r="F786" s="69">
        <v>59</v>
      </c>
      <c r="G786" s="5" t="s">
        <v>20</v>
      </c>
      <c r="J786" s="55"/>
      <c r="K786" s="73">
        <v>44980</v>
      </c>
      <c r="N786" s="3" t="s">
        <v>3899</v>
      </c>
      <c r="O786" s="3" t="s">
        <v>3900</v>
      </c>
    </row>
    <row r="787" s="3" customFormat="1" spans="1:15">
      <c r="A787" s="16">
        <v>786</v>
      </c>
      <c r="B787" s="3" t="s">
        <v>3901</v>
      </c>
      <c r="C787" s="3" t="s">
        <v>3902</v>
      </c>
      <c r="D787" s="3" t="s">
        <v>3901</v>
      </c>
      <c r="E787" s="3" t="s">
        <v>3903</v>
      </c>
      <c r="F787" s="69">
        <v>53</v>
      </c>
      <c r="G787" s="3" t="s">
        <v>3904</v>
      </c>
      <c r="J787" s="55"/>
      <c r="K787" s="73">
        <v>46048</v>
      </c>
      <c r="L787" s="61" t="s">
        <v>3905</v>
      </c>
      <c r="N787" s="3" t="s">
        <v>3906</v>
      </c>
      <c r="O787" s="3" t="s">
        <v>3907</v>
      </c>
    </row>
    <row r="788" s="3" customFormat="1" spans="1:15">
      <c r="A788" s="16">
        <v>787</v>
      </c>
      <c r="B788" s="21"/>
      <c r="C788" s="3" t="s">
        <v>3908</v>
      </c>
      <c r="D788" s="21" t="s">
        <v>3909</v>
      </c>
      <c r="E788" s="3" t="s">
        <v>3910</v>
      </c>
      <c r="F788" s="69">
        <v>59.8</v>
      </c>
      <c r="G788" s="3" t="s">
        <v>20</v>
      </c>
      <c r="J788" s="55"/>
      <c r="K788" s="73">
        <v>44813</v>
      </c>
      <c r="N788" s="3" t="s">
        <v>3911</v>
      </c>
      <c r="O788" s="3" t="s">
        <v>3912</v>
      </c>
    </row>
    <row r="789" s="3" customFormat="1" spans="1:15">
      <c r="A789" s="16">
        <v>788</v>
      </c>
      <c r="B789" s="3" t="s">
        <v>3913</v>
      </c>
      <c r="C789" s="3" t="s">
        <v>3914</v>
      </c>
      <c r="D789" s="3" t="s">
        <v>3913</v>
      </c>
      <c r="E789" s="3" t="s">
        <v>3915</v>
      </c>
      <c r="F789" s="69">
        <v>52.9</v>
      </c>
      <c r="G789" s="3" t="s">
        <v>3916</v>
      </c>
      <c r="J789" s="55"/>
      <c r="K789" s="73">
        <v>46058</v>
      </c>
      <c r="L789" s="61" t="s">
        <v>85</v>
      </c>
      <c r="M789" s="61"/>
      <c r="N789" s="3" t="s">
        <v>3917</v>
      </c>
      <c r="O789" s="3" t="s">
        <v>3918</v>
      </c>
    </row>
    <row r="790" s="5" customFormat="1" spans="1:15">
      <c r="A790" s="16">
        <v>789</v>
      </c>
      <c r="B790" s="17"/>
      <c r="C790" s="5" t="s">
        <v>3919</v>
      </c>
      <c r="D790" s="17" t="s">
        <v>3920</v>
      </c>
      <c r="E790" s="5" t="s">
        <v>3921</v>
      </c>
      <c r="F790" s="69">
        <v>65</v>
      </c>
      <c r="G790" s="3" t="s">
        <v>20</v>
      </c>
      <c r="J790" s="62"/>
      <c r="K790" s="73">
        <v>46050</v>
      </c>
      <c r="L790" s="59"/>
      <c r="N790" s="5" t="s">
        <v>3922</v>
      </c>
      <c r="O790" s="5" t="s">
        <v>3923</v>
      </c>
    </row>
    <row r="791" s="3" customFormat="1" spans="1:15">
      <c r="A791" s="16">
        <v>790</v>
      </c>
      <c r="B791" s="21"/>
      <c r="C791" s="3" t="s">
        <v>3924</v>
      </c>
      <c r="D791" s="21" t="s">
        <v>3925</v>
      </c>
      <c r="E791" s="3" t="s">
        <v>3926</v>
      </c>
      <c r="F791" s="69">
        <v>59.8</v>
      </c>
      <c r="G791" s="3" t="s">
        <v>20</v>
      </c>
      <c r="J791" s="55"/>
      <c r="K791" s="73">
        <v>45820</v>
      </c>
      <c r="M791" s="5" t="s">
        <v>3927</v>
      </c>
      <c r="N791" s="3" t="s">
        <v>3928</v>
      </c>
      <c r="O791" s="5" t="s">
        <v>3929</v>
      </c>
    </row>
    <row r="792" s="3" customFormat="1" spans="1:15">
      <c r="A792" s="16">
        <v>791</v>
      </c>
      <c r="B792" s="3" t="s">
        <v>3930</v>
      </c>
      <c r="C792" s="3" t="s">
        <v>3931</v>
      </c>
      <c r="D792" s="3" t="s">
        <v>3930</v>
      </c>
      <c r="E792" s="3" t="s">
        <v>3932</v>
      </c>
      <c r="F792" s="69">
        <v>59.8</v>
      </c>
      <c r="G792" s="3" t="s">
        <v>3933</v>
      </c>
      <c r="J792" s="55"/>
      <c r="K792" s="73">
        <v>45978</v>
      </c>
      <c r="L792" s="3" t="s">
        <v>3934</v>
      </c>
      <c r="M792" s="3"/>
      <c r="N792" s="3" t="s">
        <v>3935</v>
      </c>
      <c r="O792" s="3" t="s">
        <v>3936</v>
      </c>
    </row>
    <row r="793" s="3" customFormat="1" spans="1:15">
      <c r="A793" s="16">
        <v>792</v>
      </c>
      <c r="B793" s="3" t="s">
        <v>3937</v>
      </c>
      <c r="C793" s="3" t="s">
        <v>3938</v>
      </c>
      <c r="D793" s="21" t="s">
        <v>3937</v>
      </c>
      <c r="E793" s="61" t="s">
        <v>3939</v>
      </c>
      <c r="F793" s="69">
        <v>49.8</v>
      </c>
      <c r="G793" s="3" t="s">
        <v>3940</v>
      </c>
      <c r="J793" s="55"/>
      <c r="K793" s="73">
        <v>45820</v>
      </c>
      <c r="L793" s="20" t="s">
        <v>144</v>
      </c>
      <c r="N793" s="3" t="s">
        <v>3941</v>
      </c>
      <c r="O793" s="3" t="s">
        <v>3942</v>
      </c>
    </row>
    <row r="794" s="69" customFormat="1" spans="1:15">
      <c r="A794" s="16">
        <v>793</v>
      </c>
      <c r="B794" s="17"/>
      <c r="C794" s="2" t="s">
        <v>3938</v>
      </c>
      <c r="D794" s="17" t="s">
        <v>3943</v>
      </c>
      <c r="E794" s="2" t="s">
        <v>3944</v>
      </c>
      <c r="F794" s="69">
        <v>49</v>
      </c>
      <c r="G794" s="2" t="s">
        <v>20</v>
      </c>
      <c r="H794" s="2"/>
      <c r="I794" s="2"/>
      <c r="J794" s="55" t="s">
        <v>200</v>
      </c>
      <c r="K794" s="73">
        <v>45564</v>
      </c>
      <c r="L794" s="3" t="s">
        <v>201</v>
      </c>
      <c r="M794" s="5"/>
      <c r="N794" s="60" t="s">
        <v>3945</v>
      </c>
      <c r="O794" s="5" t="s">
        <v>3946</v>
      </c>
    </row>
    <row r="795" s="3" customFormat="1" spans="1:15">
      <c r="A795" s="16">
        <v>794</v>
      </c>
      <c r="C795" s="3" t="s">
        <v>3931</v>
      </c>
      <c r="D795" s="21" t="s">
        <v>3947</v>
      </c>
      <c r="E795" s="3" t="s">
        <v>3948</v>
      </c>
      <c r="F795" s="69">
        <v>58</v>
      </c>
      <c r="G795" s="3" t="s">
        <v>20</v>
      </c>
      <c r="J795" s="55"/>
      <c r="K795" s="73">
        <v>45348</v>
      </c>
      <c r="N795" s="3" t="s">
        <v>3949</v>
      </c>
      <c r="O795" s="3" t="s">
        <v>3950</v>
      </c>
    </row>
    <row r="796" s="3" customFormat="1" spans="1:15">
      <c r="A796" s="16">
        <v>795</v>
      </c>
      <c r="C796" s="20" t="s">
        <v>3951</v>
      </c>
      <c r="D796" s="21" t="s">
        <v>3952</v>
      </c>
      <c r="E796" s="3" t="s">
        <v>3953</v>
      </c>
      <c r="F796" s="69">
        <v>59.8</v>
      </c>
      <c r="G796" s="3" t="s">
        <v>3954</v>
      </c>
      <c r="J796" s="55"/>
      <c r="K796" s="73">
        <v>45992</v>
      </c>
      <c r="L796" s="20" t="s">
        <v>783</v>
      </c>
      <c r="M796" s="20"/>
      <c r="N796" s="3" t="s">
        <v>3955</v>
      </c>
      <c r="O796" s="3" t="s">
        <v>3956</v>
      </c>
    </row>
    <row r="797" s="3" customFormat="1" spans="1:15">
      <c r="A797" s="16">
        <v>796</v>
      </c>
      <c r="B797" s="3"/>
      <c r="C797" s="3" t="s">
        <v>3931</v>
      </c>
      <c r="D797" s="3" t="s">
        <v>3957</v>
      </c>
      <c r="E797" s="3" t="s">
        <v>3958</v>
      </c>
      <c r="F797" s="69">
        <v>49.8</v>
      </c>
      <c r="G797" s="20" t="s">
        <v>3959</v>
      </c>
      <c r="H797" s="3"/>
      <c r="I797" s="3"/>
      <c r="J797" s="55"/>
      <c r="K797" s="73">
        <v>45519</v>
      </c>
      <c r="L797" s="3"/>
      <c r="M797" s="3"/>
      <c r="N797" s="3" t="s">
        <v>3960</v>
      </c>
      <c r="O797" s="3" t="s">
        <v>3961</v>
      </c>
    </row>
    <row r="798" s="69" customFormat="1" spans="1:15">
      <c r="A798" s="16">
        <v>797</v>
      </c>
      <c r="B798" s="17"/>
      <c r="C798" s="2" t="s">
        <v>3931</v>
      </c>
      <c r="D798" s="17" t="s">
        <v>3962</v>
      </c>
      <c r="E798" s="2" t="s">
        <v>3963</v>
      </c>
      <c r="F798" s="69">
        <v>59</v>
      </c>
      <c r="G798" s="2" t="s">
        <v>20</v>
      </c>
      <c r="H798" s="2"/>
      <c r="I798" s="2"/>
      <c r="J798" s="16"/>
      <c r="K798" s="73">
        <v>45679</v>
      </c>
      <c r="L798" s="59" t="s">
        <v>3640</v>
      </c>
      <c r="M798" s="5"/>
      <c r="N798" s="60" t="s">
        <v>3964</v>
      </c>
      <c r="O798" s="5" t="s">
        <v>3965</v>
      </c>
    </row>
    <row r="799" s="5" customFormat="1" spans="1:15">
      <c r="A799" s="16">
        <v>798</v>
      </c>
      <c r="C799" s="5" t="s">
        <v>3931</v>
      </c>
      <c r="D799" s="66" t="s">
        <v>3966</v>
      </c>
      <c r="E799" s="5" t="s">
        <v>3967</v>
      </c>
      <c r="F799" s="69">
        <v>45</v>
      </c>
      <c r="G799" s="20" t="s">
        <v>20</v>
      </c>
      <c r="H799" s="20"/>
      <c r="I799" s="20"/>
      <c r="J799" s="78"/>
      <c r="K799" s="73">
        <v>45842</v>
      </c>
      <c r="L799" s="59"/>
      <c r="M799" s="5"/>
      <c r="N799" s="5" t="s">
        <v>3968</v>
      </c>
      <c r="O799" s="5" t="s">
        <v>3969</v>
      </c>
    </row>
    <row r="800" s="3" customFormat="1" spans="1:15">
      <c r="A800" s="16">
        <v>799</v>
      </c>
      <c r="C800" s="3" t="s">
        <v>3931</v>
      </c>
      <c r="D800" s="21" t="s">
        <v>3970</v>
      </c>
      <c r="E800" s="3" t="s">
        <v>3971</v>
      </c>
      <c r="F800" s="69">
        <v>49</v>
      </c>
      <c r="G800" s="3" t="s">
        <v>20</v>
      </c>
      <c r="J800" s="55"/>
      <c r="K800" s="73">
        <v>45510</v>
      </c>
      <c r="L800" s="59"/>
      <c r="M800" s="5"/>
      <c r="N800" s="3" t="s">
        <v>3972</v>
      </c>
      <c r="O800" s="5" t="s">
        <v>3973</v>
      </c>
    </row>
    <row r="801" s="3" customFormat="1" spans="1:15">
      <c r="A801" s="16">
        <v>800</v>
      </c>
      <c r="C801" s="3" t="s">
        <v>3931</v>
      </c>
      <c r="D801" s="21" t="s">
        <v>3974</v>
      </c>
      <c r="E801" s="20" t="s">
        <v>3975</v>
      </c>
      <c r="F801" s="69">
        <v>49.8</v>
      </c>
      <c r="G801" s="3" t="s">
        <v>20</v>
      </c>
      <c r="J801" s="55"/>
      <c r="K801" s="73">
        <v>46037</v>
      </c>
      <c r="L801" s="59" t="s">
        <v>85</v>
      </c>
      <c r="M801" s="5"/>
      <c r="N801" s="3" t="s">
        <v>3976</v>
      </c>
      <c r="O801" s="5" t="s">
        <v>3977</v>
      </c>
    </row>
    <row r="802" s="3" customFormat="1" spans="1:15">
      <c r="A802" s="16">
        <v>801</v>
      </c>
      <c r="B802" s="3" t="s">
        <v>3978</v>
      </c>
      <c r="C802" s="3" t="s">
        <v>3979</v>
      </c>
      <c r="D802" s="3" t="s">
        <v>3978</v>
      </c>
      <c r="E802" s="3" t="s">
        <v>3915</v>
      </c>
      <c r="F802" s="69">
        <v>59.8</v>
      </c>
      <c r="G802" s="3" t="s">
        <v>3980</v>
      </c>
      <c r="H802" s="3"/>
      <c r="I802" s="3"/>
      <c r="J802" s="55" t="s">
        <v>200</v>
      </c>
      <c r="K802" s="73">
        <v>46049</v>
      </c>
      <c r="L802" s="3" t="s">
        <v>201</v>
      </c>
      <c r="N802" s="3" t="s">
        <v>3981</v>
      </c>
      <c r="O802" s="3" t="s">
        <v>3982</v>
      </c>
    </row>
    <row r="803" s="3" customFormat="1" spans="1:15">
      <c r="A803" s="16">
        <v>802</v>
      </c>
      <c r="B803" s="3" t="s">
        <v>3983</v>
      </c>
      <c r="C803" s="3" t="s">
        <v>3931</v>
      </c>
      <c r="D803" s="3" t="s">
        <v>3983</v>
      </c>
      <c r="E803" s="3" t="s">
        <v>3984</v>
      </c>
      <c r="F803" s="69">
        <v>49</v>
      </c>
      <c r="G803" s="3" t="s">
        <v>3985</v>
      </c>
      <c r="H803" s="3"/>
      <c r="I803" s="3"/>
      <c r="J803" s="55"/>
      <c r="K803" s="73">
        <v>45743</v>
      </c>
      <c r="L803" s="3"/>
      <c r="M803" s="3"/>
      <c r="N803" s="3" t="s">
        <v>3986</v>
      </c>
      <c r="O803" s="3" t="s">
        <v>3987</v>
      </c>
    </row>
    <row r="804" s="3" customFormat="1" spans="1:15">
      <c r="A804" s="16">
        <v>803</v>
      </c>
      <c r="C804" s="3" t="s">
        <v>3988</v>
      </c>
      <c r="D804" s="21" t="s">
        <v>3989</v>
      </c>
      <c r="E804" s="3" t="s">
        <v>3990</v>
      </c>
      <c r="F804" s="69">
        <v>59</v>
      </c>
      <c r="G804" s="3" t="s">
        <v>248</v>
      </c>
      <c r="J804" s="55"/>
      <c r="K804" s="73">
        <v>45505</v>
      </c>
      <c r="L804" s="3" t="s">
        <v>3991</v>
      </c>
      <c r="M804" s="5" t="s">
        <v>3992</v>
      </c>
      <c r="N804" s="3" t="s">
        <v>3993</v>
      </c>
      <c r="O804" s="5" t="s">
        <v>3994</v>
      </c>
    </row>
    <row r="805" s="69" customFormat="1" spans="1:15">
      <c r="A805" s="16">
        <v>804</v>
      </c>
      <c r="B805" s="62"/>
      <c r="C805" s="62" t="s">
        <v>3995</v>
      </c>
      <c r="D805" s="86" t="s">
        <v>3996</v>
      </c>
      <c r="E805" s="62" t="s">
        <v>3997</v>
      </c>
      <c r="F805" s="69">
        <v>168</v>
      </c>
      <c r="G805" s="62"/>
      <c r="H805" s="62"/>
      <c r="I805" s="62"/>
      <c r="J805" s="62"/>
      <c r="K805" s="73">
        <v>44033</v>
      </c>
      <c r="L805" s="59" t="s">
        <v>475</v>
      </c>
      <c r="M805" s="5"/>
      <c r="N805" s="86" t="s">
        <v>3998</v>
      </c>
      <c r="O805" s="5" t="s">
        <v>3999</v>
      </c>
    </row>
    <row r="806" s="69" customFormat="1" spans="1:15">
      <c r="A806" s="16">
        <v>805</v>
      </c>
      <c r="B806" s="17"/>
      <c r="C806" s="2" t="s">
        <v>4000</v>
      </c>
      <c r="D806" s="17" t="s">
        <v>4001</v>
      </c>
      <c r="E806" s="2" t="s">
        <v>4002</v>
      </c>
      <c r="F806" s="69">
        <v>45</v>
      </c>
      <c r="G806" s="3" t="s">
        <v>20</v>
      </c>
      <c r="H806" s="2"/>
      <c r="I806" s="2"/>
      <c r="J806" s="16"/>
      <c r="K806" s="73">
        <v>45664</v>
      </c>
      <c r="L806" s="59"/>
      <c r="M806" s="5"/>
      <c r="N806" s="60" t="s">
        <v>4003</v>
      </c>
      <c r="O806" s="5" t="s">
        <v>4004</v>
      </c>
    </row>
    <row r="807" s="55" customFormat="1" spans="1:15">
      <c r="A807" s="16">
        <v>806</v>
      </c>
      <c r="C807" s="55" t="s">
        <v>4005</v>
      </c>
      <c r="D807" s="63" t="s">
        <v>4006</v>
      </c>
      <c r="E807" s="55" t="s">
        <v>4007</v>
      </c>
      <c r="F807" s="69">
        <v>79.8</v>
      </c>
      <c r="G807" s="64" t="s">
        <v>20</v>
      </c>
      <c r="K807" s="73">
        <v>45680</v>
      </c>
      <c r="L807" s="55" t="s">
        <v>183</v>
      </c>
      <c r="M807" s="65"/>
      <c r="N807" s="64" t="s">
        <v>4008</v>
      </c>
      <c r="O807" s="5" t="s">
        <v>4009</v>
      </c>
    </row>
    <row r="808" s="69" customFormat="1" spans="1:15">
      <c r="A808" s="16">
        <v>807</v>
      </c>
      <c r="B808" s="17"/>
      <c r="C808" s="2" t="s">
        <v>4010</v>
      </c>
      <c r="D808" s="17" t="s">
        <v>4011</v>
      </c>
      <c r="E808" s="2" t="s">
        <v>4012</v>
      </c>
      <c r="F808" s="69">
        <v>59.8</v>
      </c>
      <c r="G808" s="2" t="s">
        <v>20</v>
      </c>
      <c r="H808" s="16"/>
      <c r="I808" s="16"/>
      <c r="J808" s="16"/>
      <c r="K808" s="73">
        <v>46021</v>
      </c>
      <c r="L808" s="59"/>
      <c r="M808" s="5"/>
      <c r="N808" s="60" t="s">
        <v>4013</v>
      </c>
      <c r="O808" s="5" t="s">
        <v>4014</v>
      </c>
    </row>
    <row r="809" s="5" customFormat="1" spans="1:15">
      <c r="A809" s="16">
        <v>808</v>
      </c>
      <c r="B809" s="17"/>
      <c r="C809" s="2" t="s">
        <v>4015</v>
      </c>
      <c r="D809" s="17" t="s">
        <v>4016</v>
      </c>
      <c r="E809" s="2" t="s">
        <v>4017</v>
      </c>
      <c r="F809" s="69">
        <v>69.8</v>
      </c>
      <c r="G809" s="2" t="s">
        <v>20</v>
      </c>
      <c r="J809" s="62"/>
      <c r="K809" s="73">
        <v>46034</v>
      </c>
      <c r="L809" s="59" t="s">
        <v>85</v>
      </c>
      <c r="N809" s="60" t="s">
        <v>4018</v>
      </c>
      <c r="O809" s="5" t="s">
        <v>4019</v>
      </c>
    </row>
    <row r="810" s="3" customFormat="1" spans="1:15">
      <c r="A810" s="16">
        <v>809</v>
      </c>
      <c r="C810" s="3" t="s">
        <v>4020</v>
      </c>
      <c r="D810" s="21" t="s">
        <v>4021</v>
      </c>
      <c r="E810" s="3" t="s">
        <v>4022</v>
      </c>
      <c r="F810" s="69">
        <v>49.8</v>
      </c>
      <c r="G810" s="3" t="s">
        <v>20</v>
      </c>
      <c r="J810" s="55"/>
      <c r="K810" s="73">
        <v>45876</v>
      </c>
      <c r="L810" s="59" t="s">
        <v>85</v>
      </c>
      <c r="M810" s="5"/>
      <c r="N810" s="3" t="s">
        <v>4023</v>
      </c>
      <c r="O810" s="5" t="s">
        <v>4024</v>
      </c>
    </row>
    <row r="811" s="5" customFormat="1" spans="1:15">
      <c r="A811" s="16">
        <v>810</v>
      </c>
      <c r="B811" s="17"/>
      <c r="C811" s="2" t="s">
        <v>4025</v>
      </c>
      <c r="D811" s="17" t="s">
        <v>4026</v>
      </c>
      <c r="E811" s="2" t="s">
        <v>4027</v>
      </c>
      <c r="F811" s="69">
        <v>68</v>
      </c>
      <c r="G811" s="3" t="s">
        <v>20</v>
      </c>
      <c r="J811" s="62"/>
      <c r="K811" s="73">
        <v>45832</v>
      </c>
      <c r="L811" s="59"/>
      <c r="N811" s="60" t="s">
        <v>4028</v>
      </c>
      <c r="O811" s="5" t="s">
        <v>4029</v>
      </c>
    </row>
    <row r="812" s="69" customFormat="1" spans="1:15">
      <c r="A812" s="16">
        <v>811</v>
      </c>
      <c r="B812" s="17"/>
      <c r="C812" s="2" t="s">
        <v>4030</v>
      </c>
      <c r="D812" s="17" t="s">
        <v>4031</v>
      </c>
      <c r="E812" s="2" t="s">
        <v>4032</v>
      </c>
      <c r="F812" s="69">
        <v>42.8</v>
      </c>
      <c r="G812" s="2" t="s">
        <v>20</v>
      </c>
      <c r="H812" s="16"/>
      <c r="I812" s="16"/>
      <c r="J812" s="16"/>
      <c r="K812" s="73">
        <v>44958</v>
      </c>
      <c r="L812" s="59"/>
      <c r="M812" s="5"/>
      <c r="N812" s="60" t="s">
        <v>4033</v>
      </c>
      <c r="O812" s="5" t="s">
        <v>4034</v>
      </c>
    </row>
    <row r="813" s="3" customFormat="1" spans="1:15">
      <c r="A813" s="16">
        <v>812</v>
      </c>
      <c r="B813" s="3"/>
      <c r="C813" s="3" t="s">
        <v>4035</v>
      </c>
      <c r="D813" s="21" t="s">
        <v>4036</v>
      </c>
      <c r="E813" s="3" t="s">
        <v>4037</v>
      </c>
      <c r="F813" s="69">
        <v>65</v>
      </c>
      <c r="G813" s="3" t="s">
        <v>4038</v>
      </c>
      <c r="J813" s="55"/>
      <c r="K813" s="73">
        <v>45349</v>
      </c>
      <c r="L813" s="20" t="s">
        <v>144</v>
      </c>
      <c r="N813" s="3" t="s">
        <v>4039</v>
      </c>
      <c r="O813" s="3" t="s">
        <v>4040</v>
      </c>
    </row>
    <row r="814" s="55" customFormat="1" spans="1:15">
      <c r="A814" s="16">
        <v>813</v>
      </c>
      <c r="B814" s="55" t="s">
        <v>4041</v>
      </c>
      <c r="C814" s="55" t="s">
        <v>4042</v>
      </c>
      <c r="D814" s="55" t="s">
        <v>4041</v>
      </c>
      <c r="E814" s="55" t="s">
        <v>4037</v>
      </c>
      <c r="F814" s="69">
        <v>59.8</v>
      </c>
      <c r="G814" s="55" t="s">
        <v>892</v>
      </c>
      <c r="K814" s="73">
        <v>45831</v>
      </c>
      <c r="N814" s="55" t="s">
        <v>4043</v>
      </c>
      <c r="O814" s="55" t="s">
        <v>4044</v>
      </c>
    </row>
    <row r="815" s="27" customFormat="1" spans="1:15">
      <c r="A815" s="16">
        <v>814</v>
      </c>
      <c r="B815" s="75" t="s">
        <v>4045</v>
      </c>
      <c r="C815" s="27" t="s">
        <v>4046</v>
      </c>
      <c r="D815" s="75" t="s">
        <v>4045</v>
      </c>
      <c r="E815" s="27" t="s">
        <v>4047</v>
      </c>
      <c r="F815" s="69">
        <v>59</v>
      </c>
      <c r="K815" s="73">
        <v>45987</v>
      </c>
      <c r="N815" s="27" t="s">
        <v>4048</v>
      </c>
      <c r="O815" s="27" t="s">
        <v>4049</v>
      </c>
    </row>
    <row r="816" s="3" customFormat="1" spans="1:15">
      <c r="A816" s="16">
        <v>815</v>
      </c>
      <c r="C816" s="3" t="s">
        <v>4046</v>
      </c>
      <c r="D816" s="21" t="s">
        <v>4050</v>
      </c>
      <c r="E816" s="3" t="s">
        <v>4051</v>
      </c>
      <c r="F816" s="69">
        <v>55</v>
      </c>
      <c r="G816" s="3" t="s">
        <v>20</v>
      </c>
      <c r="J816" s="55"/>
      <c r="K816" s="73">
        <v>45876</v>
      </c>
      <c r="L816" s="59"/>
      <c r="M816" s="5"/>
      <c r="N816" s="3" t="s">
        <v>4052</v>
      </c>
      <c r="O816" s="5" t="s">
        <v>4053</v>
      </c>
    </row>
    <row r="817" s="55" customFormat="1" spans="1:15">
      <c r="A817" s="16">
        <v>816</v>
      </c>
      <c r="C817" s="55" t="s">
        <v>4046</v>
      </c>
      <c r="D817" s="63" t="s">
        <v>4054</v>
      </c>
      <c r="E817" s="55" t="s">
        <v>4055</v>
      </c>
      <c r="F817" s="69">
        <v>59.8</v>
      </c>
      <c r="G817" s="3" t="s">
        <v>20</v>
      </c>
      <c r="K817" s="73">
        <v>45873</v>
      </c>
      <c r="L817" s="55" t="s">
        <v>85</v>
      </c>
      <c r="M817" s="65"/>
      <c r="N817" s="64" t="s">
        <v>4056</v>
      </c>
      <c r="O817" s="5" t="s">
        <v>4057</v>
      </c>
    </row>
    <row r="818" s="3" customFormat="1" spans="1:15">
      <c r="A818" s="16">
        <v>817</v>
      </c>
      <c r="B818" s="3" t="s">
        <v>4058</v>
      </c>
      <c r="C818" s="3" t="s">
        <v>4059</v>
      </c>
      <c r="D818" s="21" t="s">
        <v>4058</v>
      </c>
      <c r="E818" s="3" t="s">
        <v>4060</v>
      </c>
      <c r="F818" s="69">
        <v>59</v>
      </c>
      <c r="G818" s="3" t="s">
        <v>4061</v>
      </c>
      <c r="J818" s="55"/>
      <c r="K818" s="73">
        <v>45866</v>
      </c>
      <c r="L818" s="20" t="s">
        <v>144</v>
      </c>
      <c r="N818" s="3" t="s">
        <v>4062</v>
      </c>
      <c r="O818" s="3" t="s">
        <v>4063</v>
      </c>
    </row>
    <row r="819" s="69" customFormat="1" spans="1:15">
      <c r="A819" s="16">
        <v>818</v>
      </c>
      <c r="B819" s="17"/>
      <c r="C819" s="2" t="s">
        <v>4046</v>
      </c>
      <c r="D819" s="17" t="s">
        <v>4064</v>
      </c>
      <c r="E819" s="2" t="s">
        <v>4065</v>
      </c>
      <c r="F819" s="69">
        <v>35</v>
      </c>
      <c r="G819" s="2" t="s">
        <v>20</v>
      </c>
      <c r="H819" s="2"/>
      <c r="I819" s="2"/>
      <c r="J819" s="16"/>
      <c r="K819" s="73">
        <v>44751</v>
      </c>
      <c r="L819" s="59"/>
      <c r="M819" s="5"/>
      <c r="N819" s="60" t="s">
        <v>4066</v>
      </c>
      <c r="O819" s="5" t="s">
        <v>4067</v>
      </c>
    </row>
    <row r="820" s="3" customFormat="1" spans="1:15">
      <c r="A820" s="16">
        <v>819</v>
      </c>
      <c r="C820" s="3" t="s">
        <v>4059</v>
      </c>
      <c r="D820" s="21" t="s">
        <v>4068</v>
      </c>
      <c r="E820" s="3" t="s">
        <v>4069</v>
      </c>
      <c r="F820" s="69">
        <v>68</v>
      </c>
      <c r="G820" s="61" t="s">
        <v>4070</v>
      </c>
      <c r="J820" s="55"/>
      <c r="K820" s="73">
        <v>46057</v>
      </c>
      <c r="N820" s="3" t="s">
        <v>4071</v>
      </c>
      <c r="O820" s="5" t="s">
        <v>4072</v>
      </c>
    </row>
    <row r="821" s="69" customFormat="1" spans="1:15">
      <c r="A821" s="16">
        <v>820</v>
      </c>
      <c r="B821" s="17"/>
      <c r="C821" s="2" t="s">
        <v>4059</v>
      </c>
      <c r="D821" s="17" t="s">
        <v>4073</v>
      </c>
      <c r="E821" s="2" t="s">
        <v>4074</v>
      </c>
      <c r="F821" s="69">
        <v>65</v>
      </c>
      <c r="G821" s="2" t="s">
        <v>20</v>
      </c>
      <c r="H821" s="16"/>
      <c r="I821" s="16"/>
      <c r="J821" s="16"/>
      <c r="K821" s="73">
        <v>45509</v>
      </c>
      <c r="L821" s="59"/>
      <c r="M821" s="5"/>
      <c r="N821" s="60" t="s">
        <v>4075</v>
      </c>
      <c r="O821" s="5" t="s">
        <v>4076</v>
      </c>
    </row>
    <row r="822" s="16" customFormat="1" spans="1:15">
      <c r="A822" s="16">
        <v>821</v>
      </c>
      <c r="B822" s="17"/>
      <c r="C822" s="2" t="s">
        <v>4046</v>
      </c>
      <c r="D822" s="17" t="s">
        <v>4077</v>
      </c>
      <c r="E822" s="2" t="s">
        <v>4078</v>
      </c>
      <c r="F822" s="69">
        <v>43.8</v>
      </c>
      <c r="G822" s="2" t="s">
        <v>20</v>
      </c>
      <c r="H822" s="2"/>
      <c r="I822" s="2"/>
      <c r="K822" s="73">
        <v>46035</v>
      </c>
      <c r="L822" s="59"/>
      <c r="M822" s="5"/>
      <c r="N822" s="60" t="s">
        <v>4079</v>
      </c>
      <c r="O822" s="5" t="s">
        <v>4080</v>
      </c>
    </row>
    <row r="823" s="69" customFormat="1" spans="1:15">
      <c r="A823" s="16">
        <v>822</v>
      </c>
      <c r="B823" s="17"/>
      <c r="C823" s="2" t="s">
        <v>4046</v>
      </c>
      <c r="D823" s="17" t="s">
        <v>4081</v>
      </c>
      <c r="E823" s="2" t="s">
        <v>4082</v>
      </c>
      <c r="F823" s="69">
        <v>59.8</v>
      </c>
      <c r="G823" s="2" t="s">
        <v>20</v>
      </c>
      <c r="H823" s="2"/>
      <c r="I823" s="2"/>
      <c r="J823" s="16"/>
      <c r="K823" s="73">
        <v>45316</v>
      </c>
      <c r="L823" s="59"/>
      <c r="M823" s="5"/>
      <c r="N823" s="60" t="s">
        <v>4083</v>
      </c>
      <c r="O823" s="5" t="s">
        <v>4084</v>
      </c>
    </row>
    <row r="824" s="3" customFormat="1" spans="1:15">
      <c r="A824" s="16">
        <v>823</v>
      </c>
      <c r="B824" s="3"/>
      <c r="C824" s="3" t="s">
        <v>4085</v>
      </c>
      <c r="D824" s="21" t="s">
        <v>4086</v>
      </c>
      <c r="E824" s="3" t="s">
        <v>4087</v>
      </c>
      <c r="F824" s="69">
        <v>59</v>
      </c>
      <c r="G824" s="3" t="s">
        <v>20</v>
      </c>
      <c r="J824" s="55"/>
      <c r="K824" s="73">
        <v>45440</v>
      </c>
      <c r="N824" s="3" t="s">
        <v>4088</v>
      </c>
      <c r="O824" s="3" t="s">
        <v>4089</v>
      </c>
    </row>
    <row r="825" s="4" customFormat="1" spans="1:15">
      <c r="A825" s="16">
        <v>824</v>
      </c>
      <c r="B825" s="4" t="s">
        <v>4090</v>
      </c>
      <c r="C825" s="4" t="s">
        <v>4091</v>
      </c>
      <c r="D825" s="22" t="s">
        <v>4090</v>
      </c>
      <c r="E825" s="4" t="s">
        <v>4092</v>
      </c>
      <c r="F825" s="69">
        <v>39.8</v>
      </c>
      <c r="K825" s="73">
        <v>46007</v>
      </c>
      <c r="L825" s="24" t="s">
        <v>4093</v>
      </c>
      <c r="N825" s="4" t="s">
        <v>4094</v>
      </c>
      <c r="O825" s="4" t="s">
        <v>4095</v>
      </c>
    </row>
    <row r="826" s="3" customFormat="1" spans="1:15">
      <c r="A826" s="16">
        <v>825</v>
      </c>
      <c r="B826" s="21" t="s">
        <v>4096</v>
      </c>
      <c r="C826" s="3" t="s">
        <v>4097</v>
      </c>
      <c r="D826" s="21" t="s">
        <v>4096</v>
      </c>
      <c r="E826" s="3" t="s">
        <v>4098</v>
      </c>
      <c r="F826" s="69">
        <v>45</v>
      </c>
      <c r="G826" s="3" t="s">
        <v>4099</v>
      </c>
      <c r="J826" s="55"/>
      <c r="K826" s="73">
        <v>45881</v>
      </c>
      <c r="L826" s="61" t="s">
        <v>67</v>
      </c>
      <c r="M826" s="61"/>
      <c r="N826" s="3" t="s">
        <v>4100</v>
      </c>
      <c r="O826" s="3" t="s">
        <v>4101</v>
      </c>
    </row>
    <row r="827" s="3" customFormat="1" spans="1:15">
      <c r="A827" s="16">
        <v>826</v>
      </c>
      <c r="B827" s="3"/>
      <c r="C827" s="3" t="s">
        <v>4102</v>
      </c>
      <c r="D827" s="3" t="s">
        <v>4103</v>
      </c>
      <c r="E827" s="3" t="s">
        <v>4104</v>
      </c>
      <c r="F827" s="69">
        <v>53.9</v>
      </c>
      <c r="G827" s="3" t="s">
        <v>4105</v>
      </c>
      <c r="J827" s="55"/>
      <c r="K827" s="73">
        <v>45470</v>
      </c>
      <c r="L827" s="20" t="s">
        <v>144</v>
      </c>
      <c r="N827" s="3" t="s">
        <v>4106</v>
      </c>
      <c r="O827" s="3" t="s">
        <v>4107</v>
      </c>
    </row>
    <row r="828" s="3" customFormat="1" spans="1:15">
      <c r="A828" s="16">
        <v>827</v>
      </c>
      <c r="B828" s="3" t="s">
        <v>4108</v>
      </c>
      <c r="C828" s="3" t="s">
        <v>4109</v>
      </c>
      <c r="D828" s="21" t="s">
        <v>4108</v>
      </c>
      <c r="E828" s="3" t="s">
        <v>4110</v>
      </c>
      <c r="F828" s="69">
        <v>45</v>
      </c>
      <c r="G828" s="20" t="s">
        <v>4111</v>
      </c>
      <c r="J828" s="55"/>
      <c r="K828" s="73">
        <v>46037</v>
      </c>
      <c r="L828" s="61" t="s">
        <v>4112</v>
      </c>
      <c r="N828" s="3" t="s">
        <v>4113</v>
      </c>
      <c r="O828" s="3" t="s">
        <v>4114</v>
      </c>
    </row>
    <row r="829" s="3" customFormat="1" spans="1:15">
      <c r="A829" s="16">
        <v>828</v>
      </c>
      <c r="C829" s="3" t="s">
        <v>4115</v>
      </c>
      <c r="D829" s="21" t="s">
        <v>4116</v>
      </c>
      <c r="E829" s="20" t="s">
        <v>4117</v>
      </c>
      <c r="F829" s="69">
        <v>53.8</v>
      </c>
      <c r="G829" s="3" t="s">
        <v>20</v>
      </c>
      <c r="J829" s="55"/>
      <c r="K829" s="73">
        <v>46045</v>
      </c>
      <c r="N829" s="3" t="s">
        <v>4118</v>
      </c>
      <c r="O829" s="3" t="s">
        <v>4119</v>
      </c>
    </row>
    <row r="830" s="3" customFormat="1" spans="1:15">
      <c r="A830" s="16">
        <v>829</v>
      </c>
      <c r="C830" s="3" t="s">
        <v>4120</v>
      </c>
      <c r="D830" s="21" t="s">
        <v>4121</v>
      </c>
      <c r="E830" s="3" t="s">
        <v>4122</v>
      </c>
      <c r="F830" s="69">
        <v>69.8</v>
      </c>
      <c r="G830" s="2" t="s">
        <v>20</v>
      </c>
      <c r="J830" s="55"/>
      <c r="K830" s="73">
        <v>46008</v>
      </c>
      <c r="L830" s="61" t="s">
        <v>249</v>
      </c>
      <c r="N830" s="3" t="s">
        <v>4123</v>
      </c>
      <c r="O830" s="3" t="s">
        <v>4124</v>
      </c>
    </row>
    <row r="831" s="55" customFormat="1" spans="1:15">
      <c r="A831" s="16">
        <v>830</v>
      </c>
      <c r="C831" s="55" t="s">
        <v>4125</v>
      </c>
      <c r="D831" s="63" t="s">
        <v>4126</v>
      </c>
      <c r="E831" s="55" t="s">
        <v>4127</v>
      </c>
      <c r="F831" s="69">
        <v>55</v>
      </c>
      <c r="G831" s="55" t="s">
        <v>20</v>
      </c>
      <c r="K831" s="73">
        <v>46043</v>
      </c>
      <c r="L831" s="64" t="s">
        <v>85</v>
      </c>
      <c r="M831" s="5"/>
      <c r="N831" s="55" t="s">
        <v>4128</v>
      </c>
      <c r="O831" s="5" t="s">
        <v>4129</v>
      </c>
    </row>
    <row r="832" s="3" customFormat="1" spans="1:15">
      <c r="A832" s="16">
        <v>831</v>
      </c>
      <c r="B832" s="21"/>
      <c r="C832" s="3" t="s">
        <v>4130</v>
      </c>
      <c r="D832" s="21" t="s">
        <v>4131</v>
      </c>
      <c r="E832" s="20" t="s">
        <v>4132</v>
      </c>
      <c r="F832" s="69">
        <v>65</v>
      </c>
      <c r="G832" s="3" t="s">
        <v>4133</v>
      </c>
      <c r="J832" s="55"/>
      <c r="K832" s="73">
        <v>46041</v>
      </c>
      <c r="N832" s="3" t="s">
        <v>4134</v>
      </c>
      <c r="O832" s="5" t="s">
        <v>4135</v>
      </c>
    </row>
    <row r="833" s="69" customFormat="1" spans="1:15">
      <c r="A833" s="16">
        <v>832</v>
      </c>
      <c r="B833" s="17"/>
      <c r="C833" s="2" t="s">
        <v>4136</v>
      </c>
      <c r="D833" s="17" t="s">
        <v>4137</v>
      </c>
      <c r="E833" s="2" t="s">
        <v>4138</v>
      </c>
      <c r="F833" s="69">
        <v>49</v>
      </c>
      <c r="G833" s="2" t="s">
        <v>20</v>
      </c>
      <c r="H833" s="2"/>
      <c r="I833" s="2"/>
      <c r="J833" s="16"/>
      <c r="K833" s="73">
        <v>45887</v>
      </c>
      <c r="L833" s="59"/>
      <c r="M833" s="5"/>
      <c r="N833" s="60" t="s">
        <v>4139</v>
      </c>
      <c r="O833" s="5" t="s">
        <v>4140</v>
      </c>
    </row>
    <row r="834" s="4" customFormat="1" spans="1:15">
      <c r="A834" s="16">
        <v>833</v>
      </c>
      <c r="B834" s="4" t="s">
        <v>4141</v>
      </c>
      <c r="C834" s="4" t="s">
        <v>4142</v>
      </c>
      <c r="D834" s="22" t="s">
        <v>4141</v>
      </c>
      <c r="E834" s="4" t="s">
        <v>4143</v>
      </c>
      <c r="F834" s="69">
        <v>59</v>
      </c>
      <c r="G834" s="2" t="s">
        <v>20</v>
      </c>
      <c r="H834" s="4"/>
      <c r="I834" s="4"/>
      <c r="J834" s="4"/>
      <c r="K834" s="73">
        <v>46017</v>
      </c>
      <c r="L834" s="4"/>
      <c r="M834" s="4"/>
      <c r="N834" s="4" t="s">
        <v>4144</v>
      </c>
      <c r="O834" s="4" t="s">
        <v>4145</v>
      </c>
    </row>
    <row r="835" s="5" customFormat="1" spans="1:15">
      <c r="A835" s="16">
        <v>834</v>
      </c>
      <c r="B835" s="17"/>
      <c r="C835" s="5" t="s">
        <v>4146</v>
      </c>
      <c r="D835" s="17" t="s">
        <v>4147</v>
      </c>
      <c r="E835" s="20" t="s">
        <v>4148</v>
      </c>
      <c r="F835" s="69">
        <v>38</v>
      </c>
      <c r="G835" s="3" t="s">
        <v>20</v>
      </c>
      <c r="J835" s="62"/>
      <c r="K835" s="73">
        <v>45141</v>
      </c>
      <c r="L835" s="59"/>
      <c r="N835" s="5" t="s">
        <v>4149</v>
      </c>
      <c r="O835" s="5" t="s">
        <v>4150</v>
      </c>
    </row>
    <row r="836" s="3" customFormat="1" spans="1:15">
      <c r="A836" s="16">
        <v>835</v>
      </c>
      <c r="B836" s="21" t="s">
        <v>4151</v>
      </c>
      <c r="C836" s="3" t="s">
        <v>4152</v>
      </c>
      <c r="D836" s="21" t="s">
        <v>4151</v>
      </c>
      <c r="E836" s="3" t="s">
        <v>3433</v>
      </c>
      <c r="F836" s="69">
        <v>59</v>
      </c>
      <c r="I836" s="20" t="s">
        <v>291</v>
      </c>
      <c r="J836" s="78"/>
      <c r="K836" s="73">
        <v>46079</v>
      </c>
      <c r="L836" s="3" t="s">
        <v>4153</v>
      </c>
      <c r="M836" s="3"/>
      <c r="N836" s="3" t="s">
        <v>4154</v>
      </c>
      <c r="O836" s="3" t="s">
        <v>4155</v>
      </c>
    </row>
    <row r="837" s="3" customFormat="1" spans="1:15">
      <c r="A837" s="16">
        <v>836</v>
      </c>
      <c r="B837" s="21" t="s">
        <v>4156</v>
      </c>
      <c r="C837" s="3" t="s">
        <v>4152</v>
      </c>
      <c r="D837" s="21" t="s">
        <v>4156</v>
      </c>
      <c r="E837" s="3" t="s">
        <v>4157</v>
      </c>
      <c r="F837" s="69">
        <v>69.8</v>
      </c>
      <c r="G837" s="2" t="s">
        <v>20</v>
      </c>
      <c r="I837" s="20" t="s">
        <v>291</v>
      </c>
      <c r="J837" s="55" t="s">
        <v>200</v>
      </c>
      <c r="K837" s="73">
        <v>46031</v>
      </c>
      <c r="L837" s="3" t="s">
        <v>201</v>
      </c>
      <c r="N837" s="3" t="s">
        <v>4158</v>
      </c>
      <c r="O837" s="3" t="s">
        <v>4159</v>
      </c>
    </row>
    <row r="838" s="69" customFormat="1" spans="1:15">
      <c r="A838" s="16">
        <v>837</v>
      </c>
      <c r="B838" s="17"/>
      <c r="C838" s="2" t="s">
        <v>4160</v>
      </c>
      <c r="D838" s="17" t="s">
        <v>4161</v>
      </c>
      <c r="E838" s="2" t="s">
        <v>4162</v>
      </c>
      <c r="F838" s="69">
        <v>119</v>
      </c>
      <c r="G838" s="2"/>
      <c r="H838" s="2"/>
      <c r="I838" s="2"/>
      <c r="J838" s="16"/>
      <c r="K838" s="73">
        <v>45448</v>
      </c>
      <c r="L838" s="59"/>
      <c r="M838" s="5"/>
      <c r="N838" s="60" t="s">
        <v>4163</v>
      </c>
      <c r="O838" s="5" t="s">
        <v>4164</v>
      </c>
    </row>
    <row r="839" s="69" customFormat="1" spans="1:15">
      <c r="A839" s="16">
        <v>838</v>
      </c>
      <c r="B839" s="17"/>
      <c r="C839" s="2" t="s">
        <v>4165</v>
      </c>
      <c r="D839" s="17" t="s">
        <v>4166</v>
      </c>
      <c r="E839" s="2" t="s">
        <v>4167</v>
      </c>
      <c r="F839" s="69">
        <v>109</v>
      </c>
      <c r="G839" s="2"/>
      <c r="H839" s="2"/>
      <c r="I839" s="2"/>
      <c r="J839" s="16"/>
      <c r="K839" s="73">
        <v>45813</v>
      </c>
      <c r="L839" s="59"/>
      <c r="M839" s="5"/>
      <c r="N839" s="60" t="s">
        <v>4168</v>
      </c>
      <c r="O839" s="5" t="s">
        <v>4169</v>
      </c>
    </row>
    <row r="840" s="69" customFormat="1" spans="1:15">
      <c r="A840" s="16">
        <v>839</v>
      </c>
      <c r="B840" s="17"/>
      <c r="C840" s="2" t="s">
        <v>4170</v>
      </c>
      <c r="D840" s="17" t="s">
        <v>4171</v>
      </c>
      <c r="E840" s="2" t="s">
        <v>4138</v>
      </c>
      <c r="F840" s="69">
        <v>49</v>
      </c>
      <c r="G840" s="2" t="s">
        <v>20</v>
      </c>
      <c r="H840" s="2"/>
      <c r="I840" s="2"/>
      <c r="J840" s="55" t="s">
        <v>200</v>
      </c>
      <c r="K840" s="73">
        <v>45345</v>
      </c>
      <c r="L840" s="3" t="s">
        <v>201</v>
      </c>
      <c r="M840" s="5"/>
      <c r="N840" s="60" t="s">
        <v>4172</v>
      </c>
      <c r="O840" s="5" t="s">
        <v>4173</v>
      </c>
    </row>
    <row r="841" s="69" customFormat="1" spans="1:15">
      <c r="A841" s="16">
        <v>840</v>
      </c>
      <c r="B841" s="17"/>
      <c r="C841" s="2" t="s">
        <v>4174</v>
      </c>
      <c r="D841" s="17" t="s">
        <v>4175</v>
      </c>
      <c r="E841" s="2" t="s">
        <v>4176</v>
      </c>
      <c r="F841" s="69">
        <v>49.8</v>
      </c>
      <c r="G841" s="3" t="s">
        <v>20</v>
      </c>
      <c r="H841" s="2"/>
      <c r="I841" s="2"/>
      <c r="J841" s="55" t="s">
        <v>200</v>
      </c>
      <c r="K841" s="73">
        <v>45826</v>
      </c>
      <c r="L841" s="3" t="s">
        <v>201</v>
      </c>
      <c r="M841" s="5"/>
      <c r="N841" s="60" t="s">
        <v>4177</v>
      </c>
      <c r="O841" s="5" t="s">
        <v>4178</v>
      </c>
    </row>
    <row r="842" s="2" customFormat="1" spans="1:15">
      <c r="A842" s="16">
        <v>841</v>
      </c>
      <c r="B842" s="2" t="s">
        <v>4179</v>
      </c>
      <c r="C842" s="2" t="s">
        <v>4152</v>
      </c>
      <c r="D842" s="2" t="s">
        <v>4179</v>
      </c>
      <c r="E842" s="2" t="s">
        <v>4032</v>
      </c>
      <c r="F842" s="69">
        <v>69.8</v>
      </c>
      <c r="G842" s="2" t="s">
        <v>20</v>
      </c>
      <c r="H842" s="2"/>
      <c r="I842" s="2"/>
      <c r="J842" s="16"/>
      <c r="K842" s="73">
        <v>45861</v>
      </c>
      <c r="L842" s="2"/>
      <c r="M842" s="2"/>
      <c r="N842" s="2" t="s">
        <v>4180</v>
      </c>
      <c r="O842" s="2" t="s">
        <v>4181</v>
      </c>
    </row>
    <row r="843" s="69" customFormat="1" spans="1:15">
      <c r="A843" s="16">
        <v>842</v>
      </c>
      <c r="B843" s="17"/>
      <c r="C843" s="2" t="s">
        <v>4182</v>
      </c>
      <c r="D843" s="17" t="s">
        <v>4183</v>
      </c>
      <c r="E843" s="2" t="s">
        <v>4184</v>
      </c>
      <c r="F843" s="69">
        <v>55</v>
      </c>
      <c r="G843" s="2" t="s">
        <v>20</v>
      </c>
      <c r="H843" s="2"/>
      <c r="I843" s="2"/>
      <c r="J843" s="16"/>
      <c r="K843" s="73">
        <v>45894</v>
      </c>
      <c r="L843" s="59"/>
      <c r="M843" s="5"/>
      <c r="N843" s="60" t="s">
        <v>4185</v>
      </c>
      <c r="O843" s="5" t="s">
        <v>4186</v>
      </c>
    </row>
    <row r="844" s="3" customFormat="1" spans="1:15">
      <c r="A844" s="16">
        <v>843</v>
      </c>
      <c r="C844" s="3" t="s">
        <v>4187</v>
      </c>
      <c r="D844" s="21" t="s">
        <v>4188</v>
      </c>
      <c r="E844" s="61" t="s">
        <v>4189</v>
      </c>
      <c r="F844" s="69">
        <v>39.8</v>
      </c>
      <c r="G844" s="5" t="s">
        <v>20</v>
      </c>
      <c r="J844" s="55"/>
      <c r="K844" s="73">
        <v>44811</v>
      </c>
      <c r="N844" s="3" t="s">
        <v>4190</v>
      </c>
      <c r="O844" s="3" t="s">
        <v>4191</v>
      </c>
    </row>
    <row r="845" s="16" customFormat="1" spans="1:15">
      <c r="A845" s="16">
        <v>844</v>
      </c>
      <c r="B845" s="17"/>
      <c r="C845" s="2" t="s">
        <v>4192</v>
      </c>
      <c r="D845" s="17" t="s">
        <v>4193</v>
      </c>
      <c r="E845" s="2" t="s">
        <v>4194</v>
      </c>
      <c r="F845" s="69">
        <v>49</v>
      </c>
      <c r="G845" s="2" t="s">
        <v>20</v>
      </c>
      <c r="H845" s="2"/>
      <c r="I845" s="2"/>
      <c r="K845" s="73">
        <v>45861</v>
      </c>
      <c r="L845" s="59"/>
      <c r="M845" s="5"/>
      <c r="N845" s="60" t="s">
        <v>4195</v>
      </c>
      <c r="O845" s="5" t="s">
        <v>4196</v>
      </c>
    </row>
    <row r="846" s="16" customFormat="1" spans="1:15">
      <c r="A846" s="16">
        <v>845</v>
      </c>
      <c r="B846" s="17"/>
      <c r="C846" s="2" t="s">
        <v>4197</v>
      </c>
      <c r="D846" s="17" t="s">
        <v>4198</v>
      </c>
      <c r="E846" s="2" t="s">
        <v>4199</v>
      </c>
      <c r="F846" s="69">
        <v>59</v>
      </c>
      <c r="G846" s="3" t="s">
        <v>20</v>
      </c>
      <c r="H846" s="2"/>
      <c r="I846" s="2"/>
      <c r="K846" s="73">
        <v>45880</v>
      </c>
      <c r="L846" s="59"/>
      <c r="M846" s="5"/>
      <c r="N846" s="60" t="s">
        <v>4200</v>
      </c>
      <c r="O846" s="5" t="s">
        <v>4201</v>
      </c>
    </row>
    <row r="847" s="69" customFormat="1" spans="1:15">
      <c r="A847" s="16">
        <v>846</v>
      </c>
      <c r="B847" s="17"/>
      <c r="C847" s="2" t="s">
        <v>4202</v>
      </c>
      <c r="D847" s="17" t="s">
        <v>4203</v>
      </c>
      <c r="E847" s="2" t="s">
        <v>4204</v>
      </c>
      <c r="F847" s="69">
        <v>49</v>
      </c>
      <c r="G847" s="2" t="s">
        <v>20</v>
      </c>
      <c r="H847" s="2"/>
      <c r="I847" s="2"/>
      <c r="J847" s="16"/>
      <c r="K847" s="73">
        <v>45524</v>
      </c>
      <c r="L847" s="59"/>
      <c r="M847" s="5"/>
      <c r="N847" s="60" t="s">
        <v>4205</v>
      </c>
      <c r="O847" s="5" t="s">
        <v>4206</v>
      </c>
    </row>
    <row r="848" s="69" customFormat="1" spans="1:15">
      <c r="A848" s="16">
        <v>847</v>
      </c>
      <c r="B848" s="17"/>
      <c r="C848" s="2" t="s">
        <v>4207</v>
      </c>
      <c r="D848" s="17" t="s">
        <v>4208</v>
      </c>
      <c r="E848" s="2" t="s">
        <v>4209</v>
      </c>
      <c r="F848" s="69">
        <v>69</v>
      </c>
      <c r="G848" s="3" t="s">
        <v>20</v>
      </c>
      <c r="H848" s="2"/>
      <c r="I848" s="2"/>
      <c r="J848" s="16"/>
      <c r="K848" s="73">
        <v>45540</v>
      </c>
      <c r="L848" s="59"/>
      <c r="M848" s="5"/>
      <c r="N848" s="60" t="s">
        <v>4210</v>
      </c>
      <c r="O848" s="5" t="s">
        <v>4211</v>
      </c>
    </row>
    <row r="849" s="69" customFormat="1" spans="1:15">
      <c r="A849" s="16">
        <v>848</v>
      </c>
      <c r="B849" s="17"/>
      <c r="C849" s="2" t="s">
        <v>4212</v>
      </c>
      <c r="D849" s="17" t="s">
        <v>4213</v>
      </c>
      <c r="E849" s="2" t="s">
        <v>4214</v>
      </c>
      <c r="F849" s="69">
        <v>49.8</v>
      </c>
      <c r="G849" s="2" t="s">
        <v>20</v>
      </c>
      <c r="H849" s="2"/>
      <c r="I849" s="2"/>
      <c r="J849" s="16"/>
      <c r="K849" s="73">
        <v>45874</v>
      </c>
      <c r="L849" s="59"/>
      <c r="M849" s="5"/>
      <c r="N849" s="60" t="s">
        <v>4215</v>
      </c>
      <c r="O849" s="5" t="s">
        <v>4216</v>
      </c>
    </row>
    <row r="850" s="69" customFormat="1" spans="1:15">
      <c r="A850" s="16">
        <v>849</v>
      </c>
      <c r="B850" s="17"/>
      <c r="C850" s="2" t="s">
        <v>4217</v>
      </c>
      <c r="D850" s="17" t="s">
        <v>4218</v>
      </c>
      <c r="E850" s="2" t="s">
        <v>4219</v>
      </c>
      <c r="F850" s="69">
        <v>59</v>
      </c>
      <c r="G850" s="3" t="s">
        <v>20</v>
      </c>
      <c r="H850" s="88"/>
      <c r="I850" s="88"/>
      <c r="J850" s="89"/>
      <c r="K850" s="73">
        <v>45293</v>
      </c>
      <c r="L850" s="59"/>
      <c r="M850" s="5"/>
      <c r="N850" s="60" t="s">
        <v>4220</v>
      </c>
      <c r="O850" s="5" t="s">
        <v>4221</v>
      </c>
    </row>
    <row r="851" s="69" customFormat="1" spans="1:15">
      <c r="A851" s="16">
        <v>850</v>
      </c>
      <c r="B851" s="17"/>
      <c r="C851" s="2" t="s">
        <v>4222</v>
      </c>
      <c r="D851" s="17" t="s">
        <v>4223</v>
      </c>
      <c r="E851" s="2" t="s">
        <v>4224</v>
      </c>
      <c r="F851" s="69">
        <v>69.8</v>
      </c>
      <c r="G851" s="3" t="s">
        <v>20</v>
      </c>
      <c r="H851" s="90"/>
      <c r="I851" s="90"/>
      <c r="J851" s="91"/>
      <c r="K851" s="73">
        <v>45873</v>
      </c>
      <c r="L851" s="59" t="s">
        <v>85</v>
      </c>
      <c r="M851" s="5"/>
      <c r="N851" s="60" t="s">
        <v>4225</v>
      </c>
      <c r="O851" s="5" t="s">
        <v>4226</v>
      </c>
    </row>
    <row r="852" s="5" customFormat="1" spans="1:15">
      <c r="A852" s="16">
        <v>851</v>
      </c>
      <c r="B852" s="17"/>
      <c r="C852" s="5" t="s">
        <v>4227</v>
      </c>
      <c r="D852" s="17" t="s">
        <v>4228</v>
      </c>
      <c r="E852" s="5" t="s">
        <v>4229</v>
      </c>
      <c r="F852" s="69">
        <v>39.8</v>
      </c>
      <c r="G852" s="3" t="s">
        <v>20</v>
      </c>
      <c r="J852" s="62"/>
      <c r="K852" s="73">
        <v>46064</v>
      </c>
      <c r="L852" s="59" t="s">
        <v>85</v>
      </c>
      <c r="N852" s="5" t="s">
        <v>4230</v>
      </c>
      <c r="O852" s="5" t="s">
        <v>4231</v>
      </c>
    </row>
    <row r="853" s="69" customFormat="1" spans="1:15">
      <c r="A853" s="16">
        <v>852</v>
      </c>
      <c r="B853" s="17"/>
      <c r="C853" s="2" t="s">
        <v>4227</v>
      </c>
      <c r="D853" s="17" t="s">
        <v>4232</v>
      </c>
      <c r="E853" s="2" t="s">
        <v>4233</v>
      </c>
      <c r="F853" s="69">
        <v>33</v>
      </c>
      <c r="G853" s="3" t="s">
        <v>20</v>
      </c>
      <c r="H853" s="2"/>
      <c r="I853" s="2"/>
      <c r="J853" s="16"/>
      <c r="K853" s="73">
        <v>44817</v>
      </c>
      <c r="L853" s="59"/>
      <c r="M853" s="5"/>
      <c r="N853" s="60" t="s">
        <v>4234</v>
      </c>
      <c r="O853" s="5" t="s">
        <v>4235</v>
      </c>
    </row>
    <row r="854" s="3" customFormat="1" spans="1:15">
      <c r="A854" s="16">
        <v>853</v>
      </c>
      <c r="C854" s="3" t="s">
        <v>4236</v>
      </c>
      <c r="D854" s="21" t="s">
        <v>4237</v>
      </c>
      <c r="E854" s="20" t="s">
        <v>4238</v>
      </c>
      <c r="F854" s="69">
        <v>45</v>
      </c>
      <c r="G854" s="3" t="s">
        <v>20</v>
      </c>
      <c r="J854" s="55"/>
      <c r="K854" s="73">
        <v>46078</v>
      </c>
      <c r="L854" s="59" t="s">
        <v>85</v>
      </c>
      <c r="M854" s="5"/>
      <c r="N854" s="3" t="s">
        <v>4239</v>
      </c>
      <c r="O854" s="5" t="s">
        <v>4240</v>
      </c>
    </row>
    <row r="855" s="3" customFormat="1" spans="1:15">
      <c r="A855" s="16">
        <v>854</v>
      </c>
      <c r="B855" s="3"/>
      <c r="C855" s="3" t="s">
        <v>4241</v>
      </c>
      <c r="D855" s="21" t="s">
        <v>4242</v>
      </c>
      <c r="E855" s="3" t="s">
        <v>4243</v>
      </c>
      <c r="F855" s="69">
        <v>59.8</v>
      </c>
      <c r="G855" s="3" t="s">
        <v>20</v>
      </c>
      <c r="J855" s="55"/>
      <c r="K855" s="73">
        <v>45887</v>
      </c>
      <c r="N855" s="3" t="s">
        <v>4244</v>
      </c>
      <c r="O855" s="3" t="s">
        <v>4245</v>
      </c>
    </row>
    <row r="856" s="3" customFormat="1" spans="1:15">
      <c r="A856" s="16">
        <v>855</v>
      </c>
      <c r="C856" s="20" t="s">
        <v>4246</v>
      </c>
      <c r="D856" s="21" t="s">
        <v>4247</v>
      </c>
      <c r="E856" s="3" t="s">
        <v>4248</v>
      </c>
      <c r="F856" s="69">
        <v>53.8</v>
      </c>
      <c r="G856" s="3" t="s">
        <v>4249</v>
      </c>
      <c r="J856" s="55"/>
      <c r="K856" s="73">
        <v>46035</v>
      </c>
      <c r="L856" s="61" t="s">
        <v>249</v>
      </c>
      <c r="M856" s="61"/>
      <c r="N856" s="3" t="s">
        <v>4250</v>
      </c>
      <c r="O856" s="3" t="s">
        <v>4251</v>
      </c>
    </row>
    <row r="857" s="3" customFormat="1" spans="1:15">
      <c r="A857" s="16">
        <v>856</v>
      </c>
      <c r="C857" s="3" t="s">
        <v>4252</v>
      </c>
      <c r="D857" s="21" t="s">
        <v>4253</v>
      </c>
      <c r="E857" s="3" t="s">
        <v>4254</v>
      </c>
      <c r="F857" s="69">
        <v>48</v>
      </c>
      <c r="G857" s="3" t="s">
        <v>4255</v>
      </c>
      <c r="J857" s="55"/>
      <c r="K857" s="73">
        <v>46053</v>
      </c>
      <c r="N857" s="3" t="s">
        <v>4256</v>
      </c>
      <c r="O857" s="5" t="s">
        <v>4257</v>
      </c>
    </row>
    <row r="858" s="3" customFormat="1" spans="1:15">
      <c r="A858" s="16">
        <v>857</v>
      </c>
      <c r="B858" s="3" t="s">
        <v>4258</v>
      </c>
      <c r="C858" s="3" t="s">
        <v>4259</v>
      </c>
      <c r="D858" s="21" t="s">
        <v>4258</v>
      </c>
      <c r="E858" s="3" t="s">
        <v>4260</v>
      </c>
      <c r="F858" s="69">
        <v>59.8</v>
      </c>
      <c r="G858" s="61" t="s">
        <v>4261</v>
      </c>
      <c r="J858" s="55"/>
      <c r="K858" s="73">
        <v>46060</v>
      </c>
      <c r="L858" s="61" t="s">
        <v>249</v>
      </c>
      <c r="N858" s="3" t="s">
        <v>4262</v>
      </c>
      <c r="O858" s="3" t="s">
        <v>4263</v>
      </c>
    </row>
    <row r="859" s="55" customFormat="1" spans="1:15">
      <c r="A859" s="16">
        <v>858</v>
      </c>
      <c r="C859" s="64" t="s">
        <v>4264</v>
      </c>
      <c r="D859" s="63" t="s">
        <v>4265</v>
      </c>
      <c r="E859" s="55" t="s">
        <v>4266</v>
      </c>
      <c r="F859" s="69">
        <v>49.8</v>
      </c>
      <c r="G859" s="2" t="s">
        <v>20</v>
      </c>
      <c r="K859" s="73">
        <v>45141</v>
      </c>
      <c r="L859" s="55" t="s">
        <v>183</v>
      </c>
      <c r="M859" s="65"/>
      <c r="N859" s="64" t="s">
        <v>4267</v>
      </c>
      <c r="O859" s="5" t="s">
        <v>4268</v>
      </c>
    </row>
    <row r="860" s="3" customFormat="1" spans="1:15">
      <c r="A860" s="16">
        <v>859</v>
      </c>
      <c r="B860" s="3" t="s">
        <v>4269</v>
      </c>
      <c r="C860" s="3" t="s">
        <v>4270</v>
      </c>
      <c r="D860" s="3" t="s">
        <v>4269</v>
      </c>
      <c r="E860" s="3" t="s">
        <v>4271</v>
      </c>
      <c r="F860" s="69">
        <v>49.8</v>
      </c>
      <c r="G860" s="61" t="s">
        <v>4272</v>
      </c>
      <c r="J860" s="55"/>
      <c r="K860" s="73">
        <v>45867</v>
      </c>
      <c r="L860" s="3"/>
      <c r="M860" s="5" t="s">
        <v>4273</v>
      </c>
      <c r="N860" s="3" t="s">
        <v>4274</v>
      </c>
      <c r="O860" s="3" t="s">
        <v>4275</v>
      </c>
    </row>
    <row r="861" s="3" customFormat="1" spans="1:15">
      <c r="A861" s="16">
        <v>860</v>
      </c>
      <c r="B861" s="3"/>
      <c r="C861" s="3" t="s">
        <v>4276</v>
      </c>
      <c r="D861" s="21" t="s">
        <v>4277</v>
      </c>
      <c r="E861" s="3" t="s">
        <v>4278</v>
      </c>
      <c r="F861" s="69">
        <v>49</v>
      </c>
      <c r="G861" s="3" t="s">
        <v>20</v>
      </c>
      <c r="J861" s="55"/>
      <c r="K861" s="73">
        <v>45307</v>
      </c>
      <c r="N861" s="3" t="s">
        <v>4279</v>
      </c>
      <c r="O861" s="3" t="s">
        <v>4280</v>
      </c>
    </row>
    <row r="862" s="3" customFormat="1" spans="1:15">
      <c r="A862" s="16">
        <v>861</v>
      </c>
      <c r="B862" s="3" t="s">
        <v>4281</v>
      </c>
      <c r="C862" s="3" t="s">
        <v>4282</v>
      </c>
      <c r="D862" s="3" t="s">
        <v>4281</v>
      </c>
      <c r="E862" s="3" t="s">
        <v>4283</v>
      </c>
      <c r="F862" s="69">
        <v>79</v>
      </c>
      <c r="G862" s="61" t="s">
        <v>4284</v>
      </c>
      <c r="H862" s="61"/>
      <c r="I862" s="61"/>
      <c r="J862" s="64"/>
      <c r="K862" s="73">
        <v>45891</v>
      </c>
      <c r="L862" s="3"/>
      <c r="M862" s="3"/>
      <c r="N862" s="3" t="s">
        <v>4285</v>
      </c>
      <c r="O862" s="3" t="s">
        <v>4286</v>
      </c>
    </row>
    <row r="863" s="69" customFormat="1" spans="1:15">
      <c r="A863" s="16">
        <v>862</v>
      </c>
      <c r="B863" s="17"/>
      <c r="C863" s="2" t="s">
        <v>4287</v>
      </c>
      <c r="D863" s="17" t="s">
        <v>4288</v>
      </c>
      <c r="E863" s="2" t="s">
        <v>4289</v>
      </c>
      <c r="F863" s="69">
        <v>48</v>
      </c>
      <c r="G863" s="3" t="s">
        <v>20</v>
      </c>
      <c r="H863" s="2"/>
      <c r="I863" s="2"/>
      <c r="J863" s="16"/>
      <c r="K863" s="73">
        <v>44356</v>
      </c>
      <c r="L863" s="59" t="s">
        <v>85</v>
      </c>
      <c r="M863" s="5"/>
      <c r="N863" s="60" t="s">
        <v>4290</v>
      </c>
      <c r="O863" s="5" t="s">
        <v>4291</v>
      </c>
    </row>
    <row r="864" s="3" customFormat="1" spans="1:15">
      <c r="A864" s="16">
        <v>863</v>
      </c>
      <c r="C864" s="3" t="s">
        <v>4292</v>
      </c>
      <c r="D864" s="21" t="s">
        <v>4293</v>
      </c>
      <c r="E864" s="3" t="s">
        <v>4294</v>
      </c>
      <c r="F864" s="69">
        <v>63.8</v>
      </c>
      <c r="G864" s="3" t="s">
        <v>20</v>
      </c>
      <c r="J864" s="55"/>
      <c r="K864" s="73">
        <v>46043</v>
      </c>
      <c r="L864" s="59" t="s">
        <v>85</v>
      </c>
      <c r="M864" s="5" t="s">
        <v>4295</v>
      </c>
      <c r="N864" s="3" t="s">
        <v>4296</v>
      </c>
      <c r="O864" s="5" t="s">
        <v>4297</v>
      </c>
    </row>
    <row r="865" s="69" customFormat="1" spans="1:15">
      <c r="A865" s="16">
        <v>864</v>
      </c>
      <c r="B865" s="17"/>
      <c r="C865" s="2" t="s">
        <v>4298</v>
      </c>
      <c r="D865" s="17" t="s">
        <v>4299</v>
      </c>
      <c r="E865" s="2" t="s">
        <v>4300</v>
      </c>
      <c r="F865" s="69">
        <v>53.9</v>
      </c>
      <c r="G865" s="2" t="s">
        <v>20</v>
      </c>
      <c r="H865" s="16"/>
      <c r="I865" s="16"/>
      <c r="J865" s="16"/>
      <c r="K865" s="73">
        <v>46078</v>
      </c>
      <c r="L865" s="59"/>
      <c r="M865" s="5"/>
      <c r="N865" s="60" t="s">
        <v>4301</v>
      </c>
      <c r="O865" s="5" t="s">
        <v>4302</v>
      </c>
    </row>
    <row r="866" s="3" customFormat="1" spans="1:15">
      <c r="A866" s="16">
        <v>865</v>
      </c>
      <c r="C866" s="3" t="s">
        <v>4303</v>
      </c>
      <c r="D866" s="21" t="s">
        <v>4304</v>
      </c>
      <c r="E866" s="3" t="s">
        <v>4305</v>
      </c>
      <c r="F866" s="69">
        <v>59</v>
      </c>
      <c r="G866" s="20" t="s">
        <v>4306</v>
      </c>
      <c r="J866" s="55"/>
      <c r="K866" s="73">
        <v>45884</v>
      </c>
      <c r="M866" s="5" t="s">
        <v>4307</v>
      </c>
      <c r="N866" s="3" t="s">
        <v>4308</v>
      </c>
      <c r="O866" s="5" t="s">
        <v>4309</v>
      </c>
    </row>
    <row r="867" s="3" customFormat="1" spans="1:15">
      <c r="A867" s="16">
        <v>866</v>
      </c>
      <c r="C867" s="3" t="s">
        <v>4310</v>
      </c>
      <c r="D867" s="21" t="s">
        <v>4311</v>
      </c>
      <c r="E867" s="20" t="s">
        <v>4312</v>
      </c>
      <c r="F867" s="69">
        <v>49</v>
      </c>
      <c r="G867" s="3" t="s">
        <v>20</v>
      </c>
      <c r="J867" s="55"/>
      <c r="K867" s="73">
        <v>45874</v>
      </c>
      <c r="L867" s="3" t="s">
        <v>144</v>
      </c>
      <c r="N867" s="3" t="s">
        <v>4313</v>
      </c>
      <c r="O867" s="3" t="s">
        <v>4314</v>
      </c>
    </row>
    <row r="868" s="3" customFormat="1" spans="1:15">
      <c r="A868" s="16">
        <v>867</v>
      </c>
      <c r="B868" s="21"/>
      <c r="C868" s="3" t="s">
        <v>4310</v>
      </c>
      <c r="D868" s="21" t="s">
        <v>4315</v>
      </c>
      <c r="E868" s="3" t="s">
        <v>4316</v>
      </c>
      <c r="F868" s="69">
        <v>59</v>
      </c>
      <c r="G868" s="3" t="s">
        <v>20</v>
      </c>
      <c r="J868" s="55"/>
      <c r="K868" s="73">
        <v>46020</v>
      </c>
      <c r="N868" s="3" t="s">
        <v>4317</v>
      </c>
      <c r="O868" s="3" t="s">
        <v>4318</v>
      </c>
    </row>
    <row r="869" s="3" customFormat="1" spans="1:15">
      <c r="A869" s="16">
        <v>868</v>
      </c>
      <c r="B869" s="21"/>
      <c r="C869" s="3" t="s">
        <v>4319</v>
      </c>
      <c r="D869" s="21" t="s">
        <v>4320</v>
      </c>
      <c r="E869" s="3" t="s">
        <v>4189</v>
      </c>
      <c r="F869" s="69">
        <v>58</v>
      </c>
      <c r="G869" s="3" t="s">
        <v>20</v>
      </c>
      <c r="J869" s="55"/>
      <c r="K869" s="73">
        <v>45314</v>
      </c>
      <c r="N869" s="3" t="s">
        <v>4321</v>
      </c>
      <c r="O869" s="5" t="s">
        <v>4322</v>
      </c>
    </row>
    <row r="870" s="4" customFormat="1" spans="1:15">
      <c r="A870" s="16">
        <v>869</v>
      </c>
      <c r="B870" s="4" t="s">
        <v>4323</v>
      </c>
      <c r="C870" s="4" t="s">
        <v>4319</v>
      </c>
      <c r="D870" s="22" t="s">
        <v>4323</v>
      </c>
      <c r="E870" s="4" t="s">
        <v>4324</v>
      </c>
      <c r="F870" s="69">
        <v>63</v>
      </c>
      <c r="G870" s="4" t="s">
        <v>4325</v>
      </c>
      <c r="K870" s="73">
        <v>46063</v>
      </c>
      <c r="N870" s="4" t="s">
        <v>4326</v>
      </c>
      <c r="O870" s="4" t="s">
        <v>4327</v>
      </c>
    </row>
    <row r="871" s="3" customFormat="1" spans="1:15">
      <c r="A871" s="16">
        <v>870</v>
      </c>
      <c r="B871" s="3" t="s">
        <v>4328</v>
      </c>
      <c r="C871" s="3" t="s">
        <v>4329</v>
      </c>
      <c r="D871" s="3" t="s">
        <v>4328</v>
      </c>
      <c r="E871" s="3" t="s">
        <v>4330</v>
      </c>
      <c r="F871" s="69">
        <v>55</v>
      </c>
      <c r="G871" s="61" t="s">
        <v>4331</v>
      </c>
      <c r="H871" s="61"/>
      <c r="I871" s="61"/>
      <c r="J871" s="64"/>
      <c r="K871" s="73">
        <v>45923</v>
      </c>
      <c r="N871" s="3" t="s">
        <v>4332</v>
      </c>
      <c r="O871" s="3" t="s">
        <v>4333</v>
      </c>
    </row>
    <row r="872" s="5" customFormat="1" spans="1:15">
      <c r="A872" s="16">
        <v>871</v>
      </c>
      <c r="C872" s="5" t="s">
        <v>4329</v>
      </c>
      <c r="D872" s="66" t="s">
        <v>4334</v>
      </c>
      <c r="E872" s="5" t="s">
        <v>4335</v>
      </c>
      <c r="F872" s="69">
        <v>53</v>
      </c>
      <c r="G872" s="20" t="s">
        <v>20</v>
      </c>
      <c r="J872" s="62"/>
      <c r="K872" s="73">
        <v>43951</v>
      </c>
      <c r="L872" s="59" t="s">
        <v>85</v>
      </c>
      <c r="M872" s="5"/>
      <c r="N872" s="5" t="s">
        <v>4336</v>
      </c>
      <c r="O872" s="5" t="s">
        <v>4337</v>
      </c>
    </row>
    <row r="873" s="69" customFormat="1" spans="1:15">
      <c r="A873" s="16">
        <v>872</v>
      </c>
      <c r="B873" s="17"/>
      <c r="C873" s="2" t="s">
        <v>4338</v>
      </c>
      <c r="D873" s="17" t="s">
        <v>4339</v>
      </c>
      <c r="E873" s="2" t="s">
        <v>4340</v>
      </c>
      <c r="F873" s="69">
        <v>43.8</v>
      </c>
      <c r="G873" s="3" t="s">
        <v>20</v>
      </c>
      <c r="H873" s="2" t="s">
        <v>290</v>
      </c>
      <c r="I873" s="16"/>
      <c r="J873" s="16"/>
      <c r="K873" s="73">
        <v>45462</v>
      </c>
      <c r="L873" s="2" t="s">
        <v>412</v>
      </c>
      <c r="M873" s="5"/>
      <c r="N873" s="60" t="s">
        <v>4341</v>
      </c>
      <c r="O873" s="5" t="s">
        <v>4342</v>
      </c>
    </row>
    <row r="874" s="55" customFormat="1" spans="1:15">
      <c r="A874" s="16">
        <v>873</v>
      </c>
      <c r="C874" s="55" t="s">
        <v>4343</v>
      </c>
      <c r="D874" s="63" t="s">
        <v>4344</v>
      </c>
      <c r="E874" s="64" t="s">
        <v>4345</v>
      </c>
      <c r="F874" s="69">
        <v>55</v>
      </c>
      <c r="G874" s="64" t="s">
        <v>20</v>
      </c>
      <c r="K874" s="73">
        <v>45698</v>
      </c>
      <c r="L874" s="55" t="s">
        <v>85</v>
      </c>
      <c r="M874" s="65"/>
      <c r="N874" s="64" t="s">
        <v>4346</v>
      </c>
      <c r="O874" s="5" t="s">
        <v>4347</v>
      </c>
    </row>
    <row r="875" s="55" customFormat="1" spans="1:15">
      <c r="A875" s="16">
        <v>874</v>
      </c>
      <c r="C875" s="55" t="s">
        <v>4348</v>
      </c>
      <c r="D875" s="63" t="s">
        <v>4349</v>
      </c>
      <c r="E875" s="55" t="s">
        <v>4350</v>
      </c>
      <c r="F875" s="69">
        <v>49.8</v>
      </c>
      <c r="G875" s="3" t="s">
        <v>20</v>
      </c>
      <c r="K875" s="73">
        <v>46032</v>
      </c>
      <c r="L875" s="55" t="s">
        <v>85</v>
      </c>
      <c r="M875" s="65"/>
      <c r="N875" s="64" t="s">
        <v>4351</v>
      </c>
      <c r="O875" s="5" t="s">
        <v>4352</v>
      </c>
    </row>
    <row r="876" s="69" customFormat="1" spans="1:15">
      <c r="A876" s="16">
        <v>875</v>
      </c>
      <c r="B876" s="17"/>
      <c r="C876" s="2" t="s">
        <v>4353</v>
      </c>
      <c r="D876" s="17" t="s">
        <v>4354</v>
      </c>
      <c r="E876" s="2" t="s">
        <v>4055</v>
      </c>
      <c r="F876" s="69">
        <v>38</v>
      </c>
      <c r="G876" s="2" t="s">
        <v>20</v>
      </c>
      <c r="H876" s="16"/>
      <c r="I876" s="16"/>
      <c r="J876" s="16"/>
      <c r="K876" s="73">
        <v>45635</v>
      </c>
      <c r="L876" s="59"/>
      <c r="M876" s="5"/>
      <c r="N876" s="60" t="s">
        <v>4355</v>
      </c>
      <c r="O876" s="5" t="s">
        <v>4356</v>
      </c>
    </row>
    <row r="877" s="69" customFormat="1" spans="1:15">
      <c r="A877" s="16">
        <v>876</v>
      </c>
      <c r="B877" s="17"/>
      <c r="C877" s="2" t="s">
        <v>4357</v>
      </c>
      <c r="D877" s="17" t="s">
        <v>4358</v>
      </c>
      <c r="E877" s="2" t="s">
        <v>4359</v>
      </c>
      <c r="F877" s="69">
        <v>49.8</v>
      </c>
      <c r="G877" s="3" t="s">
        <v>20</v>
      </c>
      <c r="H877" s="88"/>
      <c r="I877" s="88"/>
      <c r="J877" s="89"/>
      <c r="K877" s="73">
        <v>45089</v>
      </c>
      <c r="L877" s="59" t="s">
        <v>85</v>
      </c>
      <c r="M877" s="5"/>
      <c r="N877" s="60" t="s">
        <v>4360</v>
      </c>
      <c r="O877" s="5" t="s">
        <v>4361</v>
      </c>
    </row>
    <row r="878" s="55" customFormat="1" spans="1:15">
      <c r="A878" s="16">
        <v>877</v>
      </c>
      <c r="C878" s="55" t="s">
        <v>4362</v>
      </c>
      <c r="D878" s="63" t="s">
        <v>4363</v>
      </c>
      <c r="E878" s="55" t="s">
        <v>4364</v>
      </c>
      <c r="F878" s="69">
        <v>45</v>
      </c>
      <c r="G878" s="55" t="s">
        <v>20</v>
      </c>
      <c r="K878" s="73">
        <v>45894</v>
      </c>
      <c r="L878" s="64" t="s">
        <v>85</v>
      </c>
      <c r="M878" s="5"/>
      <c r="N878" s="55" t="s">
        <v>4365</v>
      </c>
      <c r="O878" s="5" t="s">
        <v>4366</v>
      </c>
    </row>
    <row r="879" s="4" customFormat="1" spans="1:15">
      <c r="A879" s="16">
        <v>878</v>
      </c>
      <c r="B879" s="4" t="s">
        <v>4367</v>
      </c>
      <c r="C879" s="4" t="s">
        <v>4368</v>
      </c>
      <c r="D879" s="4" t="s">
        <v>4367</v>
      </c>
      <c r="E879" s="4" t="s">
        <v>4369</v>
      </c>
      <c r="F879" s="4">
        <v>54.9</v>
      </c>
      <c r="G879" s="4" t="s">
        <v>4370</v>
      </c>
      <c r="K879" s="76">
        <v>46104</v>
      </c>
      <c r="L879" s="4"/>
      <c r="M879" s="4"/>
      <c r="N879" s="4" t="s">
        <v>4371</v>
      </c>
      <c r="O879" s="4" t="s">
        <v>4372</v>
      </c>
    </row>
    <row r="880" s="55" customFormat="1" spans="1:15">
      <c r="A880" s="16">
        <v>879</v>
      </c>
      <c r="C880" s="55" t="s">
        <v>4373</v>
      </c>
      <c r="D880" s="63" t="s">
        <v>4374</v>
      </c>
      <c r="E880" s="64" t="s">
        <v>4375</v>
      </c>
      <c r="F880" s="69">
        <v>59.8</v>
      </c>
      <c r="G880" s="55" t="s">
        <v>20</v>
      </c>
      <c r="K880" s="73">
        <v>45882</v>
      </c>
      <c r="L880" s="64" t="s">
        <v>85</v>
      </c>
      <c r="M880" s="5"/>
      <c r="N880" s="55" t="s">
        <v>4376</v>
      </c>
      <c r="O880" s="5" t="s">
        <v>4377</v>
      </c>
    </row>
    <row r="881" s="3" customFormat="1" spans="1:15">
      <c r="A881" s="16">
        <v>880</v>
      </c>
      <c r="B881" s="21" t="s">
        <v>4378</v>
      </c>
      <c r="C881" s="20" t="s">
        <v>4379</v>
      </c>
      <c r="D881" s="3" t="s">
        <v>4378</v>
      </c>
      <c r="E881" s="3" t="s">
        <v>4380</v>
      </c>
      <c r="F881" s="69">
        <v>59</v>
      </c>
      <c r="G881" s="2" t="s">
        <v>20</v>
      </c>
      <c r="J881" s="55"/>
      <c r="K881" s="73">
        <v>46030</v>
      </c>
      <c r="M881" s="5" t="s">
        <v>4381</v>
      </c>
      <c r="N881" s="3" t="s">
        <v>4382</v>
      </c>
      <c r="O881" s="61" t="s">
        <v>4383</v>
      </c>
    </row>
    <row r="882" s="3" customFormat="1" spans="1:15">
      <c r="A882" s="16">
        <v>881</v>
      </c>
      <c r="B882" s="21"/>
      <c r="C882" s="3" t="s">
        <v>4373</v>
      </c>
      <c r="D882" s="21" t="s">
        <v>4384</v>
      </c>
      <c r="E882" s="20" t="s">
        <v>4022</v>
      </c>
      <c r="F882" s="69">
        <v>63.8</v>
      </c>
      <c r="G882" s="3" t="s">
        <v>20</v>
      </c>
      <c r="J882" s="55"/>
      <c r="K882" s="73">
        <v>45866</v>
      </c>
      <c r="L882" s="20" t="s">
        <v>144</v>
      </c>
      <c r="M882" s="5" t="s">
        <v>4385</v>
      </c>
      <c r="N882" s="3" t="s">
        <v>4386</v>
      </c>
      <c r="O882" s="3" t="s">
        <v>4387</v>
      </c>
    </row>
    <row r="883" s="69" customFormat="1" spans="1:15">
      <c r="A883" s="16">
        <v>882</v>
      </c>
      <c r="B883" s="17"/>
      <c r="C883" s="2" t="s">
        <v>4373</v>
      </c>
      <c r="D883" s="17" t="s">
        <v>4388</v>
      </c>
      <c r="E883" s="2" t="s">
        <v>298</v>
      </c>
      <c r="F883" s="69">
        <v>35</v>
      </c>
      <c r="G883" s="2" t="s">
        <v>20</v>
      </c>
      <c r="H883" s="16"/>
      <c r="I883" s="16"/>
      <c r="J883" s="16"/>
      <c r="K883" s="73">
        <v>45700</v>
      </c>
      <c r="L883" s="59"/>
      <c r="M883" s="5"/>
      <c r="N883" s="60" t="s">
        <v>4389</v>
      </c>
      <c r="O883" s="5" t="s">
        <v>4390</v>
      </c>
    </row>
    <row r="884" s="69" customFormat="1" spans="1:15">
      <c r="A884" s="16">
        <v>883</v>
      </c>
      <c r="B884" s="17"/>
      <c r="C884" s="2" t="s">
        <v>4391</v>
      </c>
      <c r="D884" s="17" t="s">
        <v>4392</v>
      </c>
      <c r="E884" s="2" t="s">
        <v>4055</v>
      </c>
      <c r="F884" s="69">
        <v>35</v>
      </c>
      <c r="G884" s="2" t="s">
        <v>20</v>
      </c>
      <c r="H884" s="16"/>
      <c r="I884" s="16"/>
      <c r="J884" s="16"/>
      <c r="K884" s="73">
        <v>45670</v>
      </c>
      <c r="L884" s="59"/>
      <c r="M884" s="5"/>
      <c r="N884" s="60" t="s">
        <v>4393</v>
      </c>
      <c r="O884" s="5" t="s">
        <v>4394</v>
      </c>
    </row>
    <row r="885" s="69" customFormat="1" ht="14.25" spans="1:15">
      <c r="A885" s="16">
        <v>884</v>
      </c>
      <c r="B885" s="17"/>
      <c r="C885" s="18" t="s">
        <v>4395</v>
      </c>
      <c r="D885" s="17"/>
      <c r="E885" s="2"/>
      <c r="F885" s="69"/>
      <c r="G885" s="2"/>
      <c r="H885" s="16"/>
      <c r="I885" s="16"/>
      <c r="J885" s="16"/>
      <c r="K885" s="73"/>
      <c r="L885" s="59"/>
      <c r="M885" s="5"/>
      <c r="N885" s="60"/>
      <c r="O885" s="5"/>
    </row>
    <row r="886" s="27" customFormat="1" spans="1:15">
      <c r="A886" s="16">
        <v>885</v>
      </c>
      <c r="B886" s="75" t="s">
        <v>4396</v>
      </c>
      <c r="C886" s="27" t="s">
        <v>4397</v>
      </c>
      <c r="D886" s="75" t="s">
        <v>4396</v>
      </c>
      <c r="E886" s="27" t="s">
        <v>4398</v>
      </c>
      <c r="F886" s="69">
        <v>68</v>
      </c>
      <c r="G886" s="27"/>
      <c r="H886" s="27"/>
      <c r="I886" s="27"/>
      <c r="K886" s="73">
        <v>45988</v>
      </c>
      <c r="L886" s="27"/>
      <c r="M886" s="27"/>
      <c r="N886" s="27" t="s">
        <v>4399</v>
      </c>
      <c r="O886" s="27" t="s">
        <v>4400</v>
      </c>
    </row>
    <row r="887" s="5" customFormat="1" spans="1:15">
      <c r="A887" s="16">
        <v>886</v>
      </c>
      <c r="B887" s="17"/>
      <c r="C887" s="5" t="s">
        <v>4397</v>
      </c>
      <c r="D887" s="17" t="s">
        <v>4401</v>
      </c>
      <c r="E887" s="20" t="s">
        <v>4402</v>
      </c>
      <c r="F887" s="69">
        <v>54.8</v>
      </c>
      <c r="G887" s="3" t="s">
        <v>20</v>
      </c>
      <c r="J887" s="62"/>
      <c r="K887" s="73">
        <v>45878</v>
      </c>
      <c r="L887" s="59"/>
      <c r="N887" s="5" t="s">
        <v>4403</v>
      </c>
      <c r="O887" s="5" t="s">
        <v>4404</v>
      </c>
    </row>
    <row r="888" s="69" customFormat="1" spans="1:15">
      <c r="A888" s="16">
        <v>887</v>
      </c>
      <c r="B888" s="17"/>
      <c r="C888" s="2" t="s">
        <v>4397</v>
      </c>
      <c r="D888" s="17" t="s">
        <v>4405</v>
      </c>
      <c r="E888" s="2" t="s">
        <v>4406</v>
      </c>
      <c r="F888" s="69">
        <v>48</v>
      </c>
      <c r="G888" s="2" t="s">
        <v>20</v>
      </c>
      <c r="H888" s="16"/>
      <c r="I888" s="16"/>
      <c r="J888" s="16"/>
      <c r="K888" s="73">
        <v>45316</v>
      </c>
      <c r="L888" s="59"/>
      <c r="M888" s="5"/>
      <c r="N888" s="60" t="s">
        <v>4407</v>
      </c>
      <c r="O888" s="5" t="s">
        <v>4408</v>
      </c>
    </row>
    <row r="889" s="69" customFormat="1" spans="1:15">
      <c r="A889" s="16">
        <v>888</v>
      </c>
      <c r="B889" s="17"/>
      <c r="C889" s="2" t="s">
        <v>4397</v>
      </c>
      <c r="D889" s="17" t="s">
        <v>4409</v>
      </c>
      <c r="E889" s="2" t="s">
        <v>4410</v>
      </c>
      <c r="F889" s="69">
        <v>49.8</v>
      </c>
      <c r="G889" s="2" t="s">
        <v>20</v>
      </c>
      <c r="H889" s="16"/>
      <c r="I889" s="16"/>
      <c r="J889" s="16"/>
      <c r="K889" s="73">
        <v>45670</v>
      </c>
      <c r="L889" s="59"/>
      <c r="M889" s="5"/>
      <c r="N889" s="60" t="s">
        <v>4411</v>
      </c>
      <c r="O889" s="5" t="s">
        <v>4412</v>
      </c>
    </row>
    <row r="890" s="3" customFormat="1" spans="1:15">
      <c r="A890" s="16">
        <v>889</v>
      </c>
      <c r="B890" s="21"/>
      <c r="C890" s="3" t="s">
        <v>4413</v>
      </c>
      <c r="D890" s="21" t="s">
        <v>4414</v>
      </c>
      <c r="E890" s="3" t="s">
        <v>4415</v>
      </c>
      <c r="F890" s="69">
        <v>35</v>
      </c>
      <c r="G890" s="3" t="s">
        <v>20</v>
      </c>
      <c r="H890" s="3"/>
      <c r="I890" s="3"/>
      <c r="J890" s="55"/>
      <c r="K890" s="73">
        <v>45495</v>
      </c>
      <c r="L890" s="3"/>
      <c r="M890" s="3"/>
      <c r="N890" s="3" t="s">
        <v>4416</v>
      </c>
      <c r="O890" s="3" t="s">
        <v>4417</v>
      </c>
    </row>
    <row r="891" s="3" customFormat="1" spans="1:15">
      <c r="A891" s="16">
        <v>890</v>
      </c>
      <c r="B891" s="3" t="s">
        <v>4418</v>
      </c>
      <c r="C891" s="3" t="s">
        <v>4419</v>
      </c>
      <c r="D891" s="3" t="s">
        <v>4418</v>
      </c>
      <c r="E891" s="3" t="s">
        <v>4420</v>
      </c>
      <c r="F891" s="69">
        <v>59.8</v>
      </c>
      <c r="G891" s="3" t="s">
        <v>4421</v>
      </c>
      <c r="H891" s="3"/>
      <c r="I891" s="3"/>
      <c r="J891" s="55"/>
      <c r="K891" s="73">
        <v>45791</v>
      </c>
      <c r="L891" s="3"/>
      <c r="M891" s="3"/>
      <c r="N891" s="3" t="s">
        <v>4422</v>
      </c>
      <c r="O891" s="3" t="s">
        <v>4423</v>
      </c>
    </row>
    <row r="892" s="69" customFormat="1" spans="1:15">
      <c r="A892" s="16">
        <v>891</v>
      </c>
      <c r="B892" s="62"/>
      <c r="C892" s="62" t="s">
        <v>4424</v>
      </c>
      <c r="D892" s="86" t="s">
        <v>4425</v>
      </c>
      <c r="E892" s="62" t="s">
        <v>4426</v>
      </c>
      <c r="F892" s="69">
        <v>46.8</v>
      </c>
      <c r="G892" s="3" t="s">
        <v>20</v>
      </c>
      <c r="H892" s="62"/>
      <c r="I892" s="62"/>
      <c r="J892" s="62"/>
      <c r="K892" s="73">
        <v>45827</v>
      </c>
      <c r="L892" s="59" t="s">
        <v>85</v>
      </c>
      <c r="M892" s="5"/>
      <c r="N892" s="86" t="s">
        <v>4427</v>
      </c>
      <c r="O892" s="5" t="s">
        <v>4428</v>
      </c>
    </row>
    <row r="893" s="69" customFormat="1" spans="1:15">
      <c r="A893" s="16">
        <v>892</v>
      </c>
      <c r="B893" s="17"/>
      <c r="C893" s="2" t="s">
        <v>4429</v>
      </c>
      <c r="D893" s="17" t="s">
        <v>4430</v>
      </c>
      <c r="E893" s="2" t="s">
        <v>4431</v>
      </c>
      <c r="F893" s="69">
        <v>49</v>
      </c>
      <c r="G893" s="2" t="s">
        <v>20</v>
      </c>
      <c r="H893" s="2"/>
      <c r="I893" s="2"/>
      <c r="J893" s="16"/>
      <c r="K893" s="73">
        <v>45517</v>
      </c>
      <c r="L893" s="59"/>
      <c r="M893" s="5"/>
      <c r="N893" s="60" t="s">
        <v>4432</v>
      </c>
      <c r="O893" s="5" t="s">
        <v>4433</v>
      </c>
    </row>
    <row r="894" s="16" customFormat="1" ht="14.25" spans="1:15">
      <c r="A894" s="16">
        <v>893</v>
      </c>
      <c r="B894" s="17"/>
      <c r="C894" s="18" t="s">
        <v>4434</v>
      </c>
      <c r="D894" s="17"/>
      <c r="E894" s="2"/>
      <c r="F894" s="69"/>
      <c r="G894" s="2"/>
      <c r="H894" s="2"/>
      <c r="I894" s="2"/>
      <c r="K894" s="73"/>
      <c r="L894" s="59"/>
      <c r="M894" s="5"/>
      <c r="N894" s="60"/>
      <c r="O894" s="5"/>
    </row>
    <row r="895" s="5" customFormat="1" spans="1:15">
      <c r="A895" s="16">
        <v>894</v>
      </c>
      <c r="B895" s="17"/>
      <c r="C895" s="5" t="s">
        <v>4435</v>
      </c>
      <c r="D895" s="17" t="s">
        <v>4436</v>
      </c>
      <c r="E895" s="5" t="s">
        <v>4437</v>
      </c>
      <c r="F895" s="69">
        <v>32</v>
      </c>
      <c r="G895" s="20" t="s">
        <v>20</v>
      </c>
      <c r="J895" s="62"/>
      <c r="K895" s="73">
        <v>46021</v>
      </c>
      <c r="L895" s="59"/>
      <c r="N895" s="5" t="s">
        <v>4438</v>
      </c>
      <c r="O895" s="5" t="s">
        <v>4439</v>
      </c>
    </row>
    <row r="896" s="3" customFormat="1" spans="1:15">
      <c r="A896" s="16">
        <v>895</v>
      </c>
      <c r="C896" s="3" t="s">
        <v>4440</v>
      </c>
      <c r="D896" s="21" t="s">
        <v>4441</v>
      </c>
      <c r="E896" s="3" t="s">
        <v>4442</v>
      </c>
      <c r="F896" s="69">
        <v>32</v>
      </c>
      <c r="G896" s="3" t="s">
        <v>20</v>
      </c>
      <c r="J896" s="55"/>
      <c r="K896" s="73">
        <v>45847</v>
      </c>
      <c r="L896" s="59"/>
      <c r="M896" s="5"/>
      <c r="N896" s="3" t="s">
        <v>4443</v>
      </c>
      <c r="O896" s="5" t="s">
        <v>4444</v>
      </c>
    </row>
    <row r="897" s="3" customFormat="1" spans="1:15">
      <c r="A897" s="16">
        <v>896</v>
      </c>
      <c r="B897" s="3" t="s">
        <v>4445</v>
      </c>
      <c r="C897" s="3" t="s">
        <v>4446</v>
      </c>
      <c r="D897" s="3" t="s">
        <v>4445</v>
      </c>
      <c r="E897" s="3" t="s">
        <v>4447</v>
      </c>
      <c r="F897" s="69">
        <v>39</v>
      </c>
      <c r="G897" s="3" t="s">
        <v>3774</v>
      </c>
      <c r="J897" s="55"/>
      <c r="K897" s="73">
        <v>45928</v>
      </c>
      <c r="L897" s="3"/>
      <c r="M897" s="3"/>
      <c r="N897" s="3" t="s">
        <v>4448</v>
      </c>
      <c r="O897" s="3" t="s">
        <v>4449</v>
      </c>
    </row>
    <row r="898" s="55" customFormat="1" spans="1:15">
      <c r="A898" s="16">
        <v>897</v>
      </c>
      <c r="C898" s="55" t="s">
        <v>4450</v>
      </c>
      <c r="D898" s="63" t="s">
        <v>4451</v>
      </c>
      <c r="E898" s="55" t="s">
        <v>4452</v>
      </c>
      <c r="F898" s="69">
        <v>69.8</v>
      </c>
      <c r="G898" s="2" t="s">
        <v>20</v>
      </c>
      <c r="J898" s="55" t="s">
        <v>200</v>
      </c>
      <c r="K898" s="73">
        <v>45401</v>
      </c>
      <c r="L898" s="3" t="s">
        <v>201</v>
      </c>
      <c r="M898" s="65"/>
      <c r="N898" s="64" t="s">
        <v>4453</v>
      </c>
      <c r="O898" s="5" t="s">
        <v>4454</v>
      </c>
    </row>
    <row r="899" s="4" customFormat="1" spans="1:15">
      <c r="A899" s="16">
        <v>898</v>
      </c>
      <c r="B899" s="4" t="s">
        <v>4455</v>
      </c>
      <c r="C899" s="4" t="s">
        <v>4456</v>
      </c>
      <c r="D899" s="4" t="s">
        <v>4455</v>
      </c>
      <c r="E899" s="4" t="s">
        <v>4457</v>
      </c>
      <c r="F899" s="4">
        <v>79.8</v>
      </c>
      <c r="G899" s="4" t="s">
        <v>4458</v>
      </c>
      <c r="K899" s="76">
        <v>46122</v>
      </c>
      <c r="L899" s="4"/>
      <c r="M899" s="4"/>
      <c r="N899" s="4" t="s">
        <v>4459</v>
      </c>
      <c r="O899" s="4" t="s">
        <v>4460</v>
      </c>
    </row>
    <row r="900" s="69" customFormat="1" spans="1:15">
      <c r="A900" s="16">
        <v>899</v>
      </c>
      <c r="B900" s="17"/>
      <c r="C900" s="2" t="s">
        <v>4461</v>
      </c>
      <c r="D900" s="17" t="s">
        <v>4462</v>
      </c>
      <c r="E900" s="2" t="s">
        <v>4463</v>
      </c>
      <c r="F900" s="69">
        <v>38</v>
      </c>
      <c r="G900" s="2" t="s">
        <v>20</v>
      </c>
      <c r="H900" s="16"/>
      <c r="I900" s="2" t="s">
        <v>291</v>
      </c>
      <c r="J900" s="16"/>
      <c r="K900" s="73">
        <v>45878</v>
      </c>
      <c r="L900" s="59" t="s">
        <v>4464</v>
      </c>
      <c r="M900" s="5"/>
      <c r="N900" s="60" t="s">
        <v>4465</v>
      </c>
      <c r="O900" s="5" t="s">
        <v>4466</v>
      </c>
    </row>
    <row r="901" s="3" customFormat="1" spans="1:15">
      <c r="A901" s="16">
        <v>900</v>
      </c>
      <c r="B901" s="21"/>
      <c r="C901" s="3" t="s">
        <v>4467</v>
      </c>
      <c r="D901" s="21" t="s">
        <v>4468</v>
      </c>
      <c r="E901" s="3" t="s">
        <v>4469</v>
      </c>
      <c r="F901" s="69">
        <v>41.9</v>
      </c>
      <c r="G901" s="3" t="s">
        <v>78</v>
      </c>
      <c r="J901" s="55"/>
      <c r="K901" s="73">
        <v>46046</v>
      </c>
      <c r="N901" s="3" t="s">
        <v>4470</v>
      </c>
      <c r="O901" s="5" t="s">
        <v>4471</v>
      </c>
    </row>
    <row r="902" s="3" customFormat="1" spans="1:15">
      <c r="A902" s="16">
        <v>901</v>
      </c>
      <c r="B902" s="3" t="s">
        <v>4472</v>
      </c>
      <c r="C902" s="3" t="s">
        <v>4473</v>
      </c>
      <c r="D902" s="3" t="s">
        <v>4472</v>
      </c>
      <c r="E902" s="3" t="s">
        <v>4474</v>
      </c>
      <c r="F902" s="69">
        <v>49</v>
      </c>
      <c r="J902" s="55"/>
      <c r="K902" s="73">
        <v>46056</v>
      </c>
      <c r="L902" s="3"/>
      <c r="M902" s="3"/>
      <c r="N902" s="3" t="s">
        <v>4475</v>
      </c>
      <c r="O902" s="3" t="s">
        <v>4476</v>
      </c>
    </row>
    <row r="903" s="3" customFormat="1" spans="1:15">
      <c r="A903" s="16">
        <v>902</v>
      </c>
      <c r="B903" s="3" t="s">
        <v>4477</v>
      </c>
      <c r="C903" s="3" t="s">
        <v>4473</v>
      </c>
      <c r="D903" s="3" t="s">
        <v>4477</v>
      </c>
      <c r="E903" s="3" t="s">
        <v>4478</v>
      </c>
      <c r="F903" s="69">
        <v>59.8</v>
      </c>
      <c r="G903" s="3" t="s">
        <v>4479</v>
      </c>
      <c r="J903" s="55"/>
      <c r="K903" s="73">
        <v>46052</v>
      </c>
      <c r="L903" s="3"/>
      <c r="M903" s="3"/>
      <c r="N903" s="3" t="s">
        <v>4480</v>
      </c>
      <c r="O903" s="3" t="s">
        <v>4481</v>
      </c>
    </row>
    <row r="904" s="3" customFormat="1" spans="1:15">
      <c r="A904" s="16">
        <v>903</v>
      </c>
      <c r="B904" s="3" t="s">
        <v>4482</v>
      </c>
      <c r="C904" s="3" t="s">
        <v>4483</v>
      </c>
      <c r="D904" s="21" t="s">
        <v>4482</v>
      </c>
      <c r="E904" s="3" t="s">
        <v>4484</v>
      </c>
      <c r="F904" s="69">
        <v>69</v>
      </c>
      <c r="G904" s="3" t="s">
        <v>4485</v>
      </c>
      <c r="J904" s="55"/>
      <c r="K904" s="73">
        <v>46058</v>
      </c>
      <c r="L904" s="20" t="s">
        <v>144</v>
      </c>
      <c r="N904" s="3" t="s">
        <v>4486</v>
      </c>
      <c r="O904" s="3" t="s">
        <v>4487</v>
      </c>
    </row>
    <row r="905" s="69" customFormat="1" spans="1:15">
      <c r="A905" s="16">
        <v>904</v>
      </c>
      <c r="B905" s="17"/>
      <c r="C905" s="2" t="s">
        <v>4473</v>
      </c>
      <c r="D905" s="17" t="s">
        <v>4488</v>
      </c>
      <c r="E905" s="2" t="s">
        <v>4463</v>
      </c>
      <c r="F905" s="69">
        <v>48</v>
      </c>
      <c r="G905" s="2" t="s">
        <v>20</v>
      </c>
      <c r="H905" s="16"/>
      <c r="I905" s="16"/>
      <c r="J905" s="16"/>
      <c r="K905" s="73">
        <v>45848</v>
      </c>
      <c r="L905" s="59" t="s">
        <v>85</v>
      </c>
      <c r="M905" s="5"/>
      <c r="N905" s="60" t="s">
        <v>4489</v>
      </c>
      <c r="O905" s="5" t="s">
        <v>4490</v>
      </c>
    </row>
    <row r="906" s="3" customFormat="1" spans="1:15">
      <c r="A906" s="16">
        <v>905</v>
      </c>
      <c r="B906" s="21"/>
      <c r="C906" s="3" t="s">
        <v>4491</v>
      </c>
      <c r="D906" s="21" t="s">
        <v>4492</v>
      </c>
      <c r="E906" s="61" t="s">
        <v>4493</v>
      </c>
      <c r="F906" s="69">
        <v>65</v>
      </c>
      <c r="G906" s="3" t="s">
        <v>20</v>
      </c>
      <c r="J906" s="55"/>
      <c r="K906" s="73">
        <v>46046</v>
      </c>
      <c r="L906" s="3" t="s">
        <v>85</v>
      </c>
      <c r="N906" s="3" t="s">
        <v>4494</v>
      </c>
      <c r="O906" s="5" t="s">
        <v>4495</v>
      </c>
    </row>
    <row r="907" s="69" customFormat="1" spans="1:15">
      <c r="A907" s="16">
        <v>906</v>
      </c>
      <c r="B907" s="17"/>
      <c r="C907" s="2" t="s">
        <v>4483</v>
      </c>
      <c r="D907" s="17" t="s">
        <v>4496</v>
      </c>
      <c r="E907" s="2" t="s">
        <v>4497</v>
      </c>
      <c r="F907" s="69">
        <v>59.8</v>
      </c>
      <c r="G907" s="2" t="s">
        <v>20</v>
      </c>
      <c r="H907" s="2"/>
      <c r="I907" s="2"/>
      <c r="J907" s="16"/>
      <c r="K907" s="73">
        <v>45679</v>
      </c>
      <c r="L907" s="59"/>
      <c r="M907" s="5"/>
      <c r="N907" s="60" t="s">
        <v>4498</v>
      </c>
      <c r="O907" s="5" t="s">
        <v>4499</v>
      </c>
    </row>
    <row r="908" s="69" customFormat="1" spans="1:15">
      <c r="A908" s="16">
        <v>907</v>
      </c>
      <c r="B908" s="17"/>
      <c r="C908" s="2" t="s">
        <v>4500</v>
      </c>
      <c r="D908" s="17" t="s">
        <v>4501</v>
      </c>
      <c r="E908" s="2" t="s">
        <v>4502</v>
      </c>
      <c r="F908" s="69">
        <v>39.8</v>
      </c>
      <c r="G908" s="2" t="s">
        <v>20</v>
      </c>
      <c r="H908" s="16"/>
      <c r="I908" s="16"/>
      <c r="J908" s="16"/>
      <c r="K908" s="73">
        <v>45279</v>
      </c>
      <c r="L908" s="59"/>
      <c r="M908" s="5"/>
      <c r="N908" s="60" t="s">
        <v>4503</v>
      </c>
      <c r="O908" s="5" t="s">
        <v>4504</v>
      </c>
    </row>
    <row r="909" s="5" customFormat="1" spans="1:15">
      <c r="A909" s="16">
        <v>908</v>
      </c>
      <c r="B909" s="17"/>
      <c r="C909" s="5" t="s">
        <v>4505</v>
      </c>
      <c r="D909" s="17" t="s">
        <v>4506</v>
      </c>
      <c r="E909" s="20" t="s">
        <v>4507</v>
      </c>
      <c r="F909" s="69">
        <v>58</v>
      </c>
      <c r="G909" s="20" t="s">
        <v>20</v>
      </c>
      <c r="J909" s="62"/>
      <c r="K909" s="73">
        <v>45875</v>
      </c>
      <c r="L909" s="59"/>
      <c r="N909" s="5" t="s">
        <v>4508</v>
      </c>
      <c r="O909" s="5" t="s">
        <v>4509</v>
      </c>
    </row>
    <row r="910" s="3" customFormat="1" spans="1:15">
      <c r="A910" s="16">
        <v>909</v>
      </c>
      <c r="C910" s="3" t="s">
        <v>4510</v>
      </c>
      <c r="D910" s="21" t="s">
        <v>4511</v>
      </c>
      <c r="E910" s="3" t="s">
        <v>4512</v>
      </c>
      <c r="F910" s="69">
        <v>59</v>
      </c>
      <c r="G910" s="2" t="s">
        <v>20</v>
      </c>
      <c r="J910" s="55"/>
      <c r="K910" s="73">
        <v>45164</v>
      </c>
      <c r="N910" s="3" t="s">
        <v>4513</v>
      </c>
      <c r="O910" s="5" t="s">
        <v>4514</v>
      </c>
    </row>
    <row r="911" s="3" customFormat="1" spans="1:15">
      <c r="A911" s="16">
        <v>910</v>
      </c>
      <c r="B911" s="3" t="s">
        <v>4515</v>
      </c>
      <c r="C911" s="3" t="s">
        <v>4516</v>
      </c>
      <c r="D911" s="21" t="s">
        <v>4515</v>
      </c>
      <c r="E911" s="3" t="s">
        <v>4517</v>
      </c>
      <c r="F911" s="69">
        <v>48</v>
      </c>
      <c r="G911" s="3" t="s">
        <v>20</v>
      </c>
      <c r="J911" s="55"/>
      <c r="K911" s="73">
        <v>46048</v>
      </c>
      <c r="L911" s="61" t="s">
        <v>249</v>
      </c>
      <c r="N911" s="3" t="s">
        <v>4518</v>
      </c>
      <c r="O911" s="3" t="s">
        <v>4519</v>
      </c>
    </row>
    <row r="912" s="69" customFormat="1" spans="1:15">
      <c r="A912" s="16">
        <v>911</v>
      </c>
      <c r="B912" s="17"/>
      <c r="C912" s="2" t="s">
        <v>4520</v>
      </c>
      <c r="D912" s="17" t="s">
        <v>4521</v>
      </c>
      <c r="E912" s="2" t="s">
        <v>4522</v>
      </c>
      <c r="F912" s="69">
        <v>39</v>
      </c>
      <c r="G912" s="2" t="s">
        <v>20</v>
      </c>
      <c r="H912" s="16"/>
      <c r="I912" s="16"/>
      <c r="J912" s="16"/>
      <c r="K912" s="73">
        <v>44912</v>
      </c>
      <c r="L912" s="59"/>
      <c r="M912" s="5"/>
      <c r="N912" s="60" t="s">
        <v>4523</v>
      </c>
      <c r="O912" s="5" t="s">
        <v>4524</v>
      </c>
    </row>
    <row r="913" s="3" customFormat="1" spans="1:15">
      <c r="A913" s="16">
        <v>912</v>
      </c>
      <c r="B913" s="3"/>
      <c r="C913" s="3" t="s">
        <v>4525</v>
      </c>
      <c r="D913" s="3" t="s">
        <v>4526</v>
      </c>
      <c r="E913" s="3" t="s">
        <v>4527</v>
      </c>
      <c r="F913" s="69">
        <v>53</v>
      </c>
      <c r="G913" s="61" t="s">
        <v>4528</v>
      </c>
      <c r="J913" s="55"/>
      <c r="K913" s="73">
        <v>46079</v>
      </c>
      <c r="L913" s="61" t="s">
        <v>4529</v>
      </c>
      <c r="M913" s="5" t="s">
        <v>4530</v>
      </c>
      <c r="N913" s="3" t="s">
        <v>4531</v>
      </c>
      <c r="O913" s="3" t="s">
        <v>4532</v>
      </c>
    </row>
    <row r="914" s="3" customFormat="1" spans="1:15">
      <c r="A914" s="16">
        <v>913</v>
      </c>
      <c r="B914" s="3" t="s">
        <v>4533</v>
      </c>
      <c r="C914" s="3" t="s">
        <v>4534</v>
      </c>
      <c r="D914" s="3" t="s">
        <v>4533</v>
      </c>
      <c r="E914" s="3" t="s">
        <v>4535</v>
      </c>
      <c r="F914" s="69">
        <v>49</v>
      </c>
      <c r="G914" s="3" t="s">
        <v>4536</v>
      </c>
      <c r="J914" s="55"/>
      <c r="K914" s="73">
        <v>45948</v>
      </c>
      <c r="L914" s="3"/>
      <c r="M914" s="3"/>
      <c r="N914" s="3" t="s">
        <v>4537</v>
      </c>
      <c r="O914" s="3" t="s">
        <v>4538</v>
      </c>
    </row>
    <row r="915" s="3" customFormat="1" spans="1:15">
      <c r="A915" s="16">
        <v>914</v>
      </c>
      <c r="C915" s="3" t="s">
        <v>4534</v>
      </c>
      <c r="D915" s="21" t="s">
        <v>4539</v>
      </c>
      <c r="E915" s="20" t="s">
        <v>4540</v>
      </c>
      <c r="F915" s="69">
        <v>69.8</v>
      </c>
      <c r="G915" s="3" t="s">
        <v>4541</v>
      </c>
      <c r="J915" s="55"/>
      <c r="K915" s="73">
        <v>45868</v>
      </c>
      <c r="L915" s="20" t="s">
        <v>144</v>
      </c>
      <c r="N915" s="3" t="s">
        <v>4542</v>
      </c>
      <c r="O915" s="3" t="s">
        <v>4543</v>
      </c>
    </row>
    <row r="916" s="69" customFormat="1" spans="1:15">
      <c r="A916" s="16">
        <v>915</v>
      </c>
      <c r="B916" s="17"/>
      <c r="C916" s="2" t="s">
        <v>4534</v>
      </c>
      <c r="D916" s="17" t="s">
        <v>4544</v>
      </c>
      <c r="E916" s="2" t="s">
        <v>4463</v>
      </c>
      <c r="F916" s="69">
        <v>59.8</v>
      </c>
      <c r="G916" s="2" t="s">
        <v>20</v>
      </c>
      <c r="H916" s="16"/>
      <c r="I916" s="16"/>
      <c r="J916" s="16"/>
      <c r="K916" s="73">
        <v>45639</v>
      </c>
      <c r="L916" s="59"/>
      <c r="M916" s="5"/>
      <c r="N916" s="60" t="s">
        <v>4545</v>
      </c>
      <c r="O916" s="5" t="s">
        <v>4546</v>
      </c>
    </row>
    <row r="917" s="3" customFormat="1" spans="1:15">
      <c r="A917" s="16">
        <v>916</v>
      </c>
      <c r="C917" s="3" t="s">
        <v>4547</v>
      </c>
      <c r="D917" s="21" t="s">
        <v>4548</v>
      </c>
      <c r="E917" s="61" t="s">
        <v>4549</v>
      </c>
      <c r="F917" s="69">
        <v>59</v>
      </c>
      <c r="G917" s="3" t="s">
        <v>78</v>
      </c>
      <c r="J917" s="55"/>
      <c r="K917" s="73">
        <v>46053</v>
      </c>
      <c r="L917" s="61" t="s">
        <v>4550</v>
      </c>
      <c r="M917" s="61"/>
      <c r="N917" s="3" t="s">
        <v>4551</v>
      </c>
      <c r="O917" s="3" t="s">
        <v>4552</v>
      </c>
    </row>
    <row r="918" s="69" customFormat="1" spans="1:15">
      <c r="A918" s="16">
        <v>917</v>
      </c>
      <c r="B918" s="17"/>
      <c r="C918" s="2" t="s">
        <v>4553</v>
      </c>
      <c r="D918" s="17" t="s">
        <v>4554</v>
      </c>
      <c r="E918" s="2" t="s">
        <v>4555</v>
      </c>
      <c r="F918" s="69">
        <v>59.8</v>
      </c>
      <c r="G918" s="2" t="s">
        <v>20</v>
      </c>
      <c r="H918" s="16"/>
      <c r="I918" s="16"/>
      <c r="J918" s="16"/>
      <c r="K918" s="73">
        <v>45853</v>
      </c>
      <c r="L918" s="59"/>
      <c r="M918" s="5"/>
      <c r="N918" s="60" t="s">
        <v>4556</v>
      </c>
      <c r="O918" s="5" t="s">
        <v>4557</v>
      </c>
    </row>
    <row r="919" s="69" customFormat="1" spans="1:15">
      <c r="A919" s="16">
        <v>918</v>
      </c>
      <c r="B919" s="17"/>
      <c r="C919" s="2" t="s">
        <v>4558</v>
      </c>
      <c r="D919" s="17" t="s">
        <v>4559</v>
      </c>
      <c r="E919" s="2" t="s">
        <v>4560</v>
      </c>
      <c r="F919" s="69">
        <v>56</v>
      </c>
      <c r="G919" s="2" t="s">
        <v>20</v>
      </c>
      <c r="H919" s="16"/>
      <c r="I919" s="16"/>
      <c r="J919" s="16"/>
      <c r="K919" s="73">
        <v>46039</v>
      </c>
      <c r="L919" s="59"/>
      <c r="M919" s="5"/>
      <c r="N919" s="60" t="s">
        <v>4561</v>
      </c>
      <c r="O919" s="5" t="s">
        <v>4562</v>
      </c>
    </row>
    <row r="920" s="69" customFormat="1" spans="1:15">
      <c r="A920" s="16">
        <v>919</v>
      </c>
      <c r="B920" s="17"/>
      <c r="C920" s="2" t="s">
        <v>4563</v>
      </c>
      <c r="D920" s="17" t="s">
        <v>4564</v>
      </c>
      <c r="E920" s="2" t="s">
        <v>4565</v>
      </c>
      <c r="F920" s="69">
        <v>42</v>
      </c>
      <c r="G920" s="2" t="s">
        <v>20</v>
      </c>
      <c r="H920" s="16"/>
      <c r="I920" s="16"/>
      <c r="J920" s="16"/>
      <c r="K920" s="73">
        <v>45838</v>
      </c>
      <c r="L920" s="59" t="s">
        <v>85</v>
      </c>
      <c r="M920" s="5"/>
      <c r="N920" s="60" t="s">
        <v>4566</v>
      </c>
      <c r="O920" s="5" t="s">
        <v>4567</v>
      </c>
    </row>
    <row r="921" s="3" customFormat="1" spans="1:15">
      <c r="A921" s="16">
        <v>920</v>
      </c>
      <c r="C921" s="3" t="s">
        <v>4568</v>
      </c>
      <c r="D921" s="21" t="s">
        <v>4569</v>
      </c>
      <c r="E921" s="3" t="s">
        <v>4570</v>
      </c>
      <c r="F921" s="69">
        <v>58</v>
      </c>
      <c r="G921" s="3" t="s">
        <v>20</v>
      </c>
      <c r="J921" s="55"/>
      <c r="K921" s="73">
        <v>45471</v>
      </c>
      <c r="L921" s="61" t="s">
        <v>85</v>
      </c>
      <c r="M921" s="5"/>
      <c r="N921" s="3" t="s">
        <v>4571</v>
      </c>
      <c r="O921" s="5" t="s">
        <v>4572</v>
      </c>
    </row>
    <row r="922" s="3" customFormat="1" spans="1:15">
      <c r="A922" s="16">
        <v>921</v>
      </c>
      <c r="C922" s="3" t="s">
        <v>4547</v>
      </c>
      <c r="D922" s="21" t="s">
        <v>4573</v>
      </c>
      <c r="E922" s="61" t="s">
        <v>4574</v>
      </c>
      <c r="F922" s="69">
        <v>65</v>
      </c>
      <c r="G922" s="2" t="s">
        <v>20</v>
      </c>
      <c r="J922" s="55"/>
      <c r="K922" s="73">
        <v>45878</v>
      </c>
      <c r="L922" s="61" t="s">
        <v>1196</v>
      </c>
      <c r="N922" s="3" t="s">
        <v>4575</v>
      </c>
      <c r="O922" s="5" t="s">
        <v>4576</v>
      </c>
    </row>
    <row r="923" s="3" customFormat="1" spans="1:15">
      <c r="A923" s="16">
        <v>922</v>
      </c>
      <c r="C923" s="3" t="s">
        <v>4577</v>
      </c>
      <c r="D923" s="21" t="s">
        <v>4578</v>
      </c>
      <c r="E923" s="3" t="s">
        <v>4579</v>
      </c>
      <c r="F923" s="69">
        <v>58</v>
      </c>
      <c r="G923" s="3" t="s">
        <v>4580</v>
      </c>
      <c r="J923" s="55"/>
      <c r="K923" s="73">
        <v>46035</v>
      </c>
      <c r="L923" s="59" t="s">
        <v>85</v>
      </c>
      <c r="M923" s="5"/>
      <c r="N923" s="3" t="s">
        <v>4581</v>
      </c>
      <c r="O923" s="5" t="s">
        <v>4582</v>
      </c>
    </row>
    <row r="924" s="16" customFormat="1" spans="1:15">
      <c r="A924" s="16">
        <v>923</v>
      </c>
      <c r="B924" s="17"/>
      <c r="C924" s="2" t="s">
        <v>4583</v>
      </c>
      <c r="D924" s="17" t="s">
        <v>4584</v>
      </c>
      <c r="E924" s="2" t="s">
        <v>4585</v>
      </c>
      <c r="F924" s="69">
        <v>49.8</v>
      </c>
      <c r="G924" s="2" t="s">
        <v>20</v>
      </c>
      <c r="H924" s="2" t="s">
        <v>290</v>
      </c>
      <c r="I924" s="2"/>
      <c r="K924" s="73">
        <v>45817</v>
      </c>
      <c r="L924" s="59" t="s">
        <v>412</v>
      </c>
      <c r="M924" s="5"/>
      <c r="N924" s="60" t="s">
        <v>4586</v>
      </c>
      <c r="O924" s="5" t="s">
        <v>4587</v>
      </c>
    </row>
    <row r="925" s="3" customFormat="1" spans="1:15">
      <c r="A925" s="16">
        <v>924</v>
      </c>
      <c r="B925" s="21"/>
      <c r="C925" s="3" t="s">
        <v>4588</v>
      </c>
      <c r="D925" s="21" t="s">
        <v>4589</v>
      </c>
      <c r="E925" s="20" t="s">
        <v>4590</v>
      </c>
      <c r="F925" s="69">
        <v>85</v>
      </c>
      <c r="G925" s="3" t="s">
        <v>892</v>
      </c>
      <c r="J925" s="55"/>
      <c r="K925" s="73">
        <v>45145</v>
      </c>
      <c r="L925" s="3" t="s">
        <v>144</v>
      </c>
      <c r="N925" s="3" t="s">
        <v>4591</v>
      </c>
      <c r="O925" s="3" t="s">
        <v>4592</v>
      </c>
    </row>
    <row r="926" s="55" customFormat="1" spans="1:15">
      <c r="A926" s="16">
        <v>925</v>
      </c>
      <c r="B926" s="55"/>
      <c r="C926" s="55" t="s">
        <v>4593</v>
      </c>
      <c r="D926" s="55" t="s">
        <v>4594</v>
      </c>
      <c r="E926" s="55" t="s">
        <v>4463</v>
      </c>
      <c r="F926" s="69">
        <v>69.8</v>
      </c>
      <c r="G926" s="3" t="s">
        <v>20</v>
      </c>
      <c r="K926" s="73">
        <v>45635</v>
      </c>
      <c r="M926" s="5" t="s">
        <v>4595</v>
      </c>
      <c r="N926" s="55" t="s">
        <v>4596</v>
      </c>
      <c r="O926" s="55" t="s">
        <v>4597</v>
      </c>
    </row>
    <row r="927" s="3" customFormat="1" spans="1:15">
      <c r="A927" s="16">
        <v>926</v>
      </c>
      <c r="C927" s="3" t="s">
        <v>4598</v>
      </c>
      <c r="D927" s="21" t="s">
        <v>4599</v>
      </c>
      <c r="E927" s="3" t="s">
        <v>4359</v>
      </c>
      <c r="F927" s="69">
        <v>65</v>
      </c>
      <c r="G927" s="3" t="s">
        <v>20</v>
      </c>
      <c r="H927" s="20" t="s">
        <v>290</v>
      </c>
      <c r="I927" s="20" t="s">
        <v>291</v>
      </c>
      <c r="J927" s="55" t="s">
        <v>200</v>
      </c>
      <c r="K927" s="73">
        <v>45873</v>
      </c>
      <c r="L927" s="3" t="s">
        <v>201</v>
      </c>
      <c r="M927" s="5"/>
      <c r="N927" s="3" t="s">
        <v>4600</v>
      </c>
      <c r="O927" s="5" t="s">
        <v>4601</v>
      </c>
    </row>
    <row r="928" s="3" customFormat="1" spans="1:15">
      <c r="A928" s="16">
        <v>927</v>
      </c>
      <c r="C928" s="3" t="s">
        <v>4602</v>
      </c>
      <c r="D928" s="21" t="s">
        <v>4603</v>
      </c>
      <c r="E928" s="3" t="s">
        <v>4604</v>
      </c>
      <c r="F928" s="69">
        <v>65</v>
      </c>
      <c r="G928" s="2" t="s">
        <v>4605</v>
      </c>
      <c r="J928" s="55"/>
      <c r="K928" s="73">
        <v>44925</v>
      </c>
      <c r="N928" s="3" t="s">
        <v>4606</v>
      </c>
      <c r="O928" s="3" t="s">
        <v>4607</v>
      </c>
    </row>
    <row r="929" s="69" customFormat="1" spans="1:15">
      <c r="A929" s="16">
        <v>928</v>
      </c>
      <c r="B929" s="17"/>
      <c r="C929" s="2" t="s">
        <v>4608</v>
      </c>
      <c r="D929" s="17" t="s">
        <v>4609</v>
      </c>
      <c r="E929" s="2" t="s">
        <v>4610</v>
      </c>
      <c r="F929" s="69">
        <v>65</v>
      </c>
      <c r="G929" s="2" t="s">
        <v>20</v>
      </c>
      <c r="H929" s="16"/>
      <c r="I929" s="16"/>
      <c r="J929" s="16"/>
      <c r="K929" s="73">
        <v>46026</v>
      </c>
      <c r="L929" s="59"/>
      <c r="M929" s="5"/>
      <c r="N929" s="60" t="s">
        <v>4611</v>
      </c>
      <c r="O929" s="5" t="s">
        <v>4612</v>
      </c>
    </row>
    <row r="930" s="3" customFormat="1" spans="1:15">
      <c r="A930" s="16">
        <v>929</v>
      </c>
      <c r="B930" s="3"/>
      <c r="C930" s="3" t="s">
        <v>4613</v>
      </c>
      <c r="D930" s="21" t="s">
        <v>4614</v>
      </c>
      <c r="E930" s="3" t="s">
        <v>4615</v>
      </c>
      <c r="F930" s="69">
        <v>53.9</v>
      </c>
      <c r="G930" s="3" t="s">
        <v>20</v>
      </c>
      <c r="J930" s="55"/>
      <c r="K930" s="73">
        <v>45271</v>
      </c>
      <c r="N930" s="3" t="s">
        <v>4616</v>
      </c>
      <c r="O930" s="3" t="s">
        <v>4617</v>
      </c>
    </row>
    <row r="931" s="69" customFormat="1" spans="1:15">
      <c r="A931" s="16">
        <v>930</v>
      </c>
      <c r="B931" s="17"/>
      <c r="C931" s="2" t="s">
        <v>4618</v>
      </c>
      <c r="D931" s="17" t="s">
        <v>4619</v>
      </c>
      <c r="E931" s="2" t="s">
        <v>4620</v>
      </c>
      <c r="F931" s="69">
        <v>45</v>
      </c>
      <c r="G931" s="2" t="s">
        <v>20</v>
      </c>
      <c r="H931" s="16"/>
      <c r="I931" s="16"/>
      <c r="J931" s="16"/>
      <c r="K931" s="73">
        <v>44909</v>
      </c>
      <c r="L931" s="59"/>
      <c r="M931" s="5"/>
      <c r="N931" s="60" t="s">
        <v>4621</v>
      </c>
      <c r="O931" s="5" t="s">
        <v>4622</v>
      </c>
    </row>
    <row r="932" s="55" customFormat="1" spans="1:15">
      <c r="A932" s="16">
        <v>931</v>
      </c>
      <c r="C932" s="55" t="s">
        <v>4623</v>
      </c>
      <c r="D932" s="63" t="s">
        <v>4624</v>
      </c>
      <c r="E932" s="55" t="s">
        <v>4625</v>
      </c>
      <c r="F932" s="69">
        <v>64.8</v>
      </c>
      <c r="G932" s="64" t="s">
        <v>20</v>
      </c>
      <c r="K932" s="73">
        <v>45467</v>
      </c>
      <c r="L932" s="55" t="s">
        <v>183</v>
      </c>
      <c r="M932" s="65"/>
      <c r="N932" s="64" t="s">
        <v>4626</v>
      </c>
      <c r="O932" s="5" t="s">
        <v>4627</v>
      </c>
    </row>
    <row r="933" s="3" customFormat="1" spans="1:15">
      <c r="A933" s="16">
        <v>932</v>
      </c>
      <c r="B933" s="21" t="s">
        <v>4628</v>
      </c>
      <c r="C933" s="3" t="s">
        <v>4629</v>
      </c>
      <c r="D933" s="21" t="s">
        <v>4628</v>
      </c>
      <c r="E933" s="3" t="s">
        <v>4630</v>
      </c>
      <c r="F933" s="69">
        <v>53</v>
      </c>
      <c r="G933" s="3" t="s">
        <v>4631</v>
      </c>
      <c r="H933" s="3"/>
      <c r="I933" s="3"/>
      <c r="J933" s="55"/>
      <c r="K933" s="73">
        <v>45881</v>
      </c>
      <c r="L933" s="3"/>
      <c r="M933" s="3"/>
      <c r="N933" s="3" t="s">
        <v>4632</v>
      </c>
      <c r="O933" s="3" t="s">
        <v>4633</v>
      </c>
    </row>
    <row r="934" s="69" customFormat="1" spans="1:15">
      <c r="A934" s="16">
        <v>933</v>
      </c>
      <c r="B934" s="17"/>
      <c r="C934" s="2" t="s">
        <v>4634</v>
      </c>
      <c r="D934" s="17" t="s">
        <v>4635</v>
      </c>
      <c r="E934" s="2" t="s">
        <v>4636</v>
      </c>
      <c r="F934" s="69">
        <v>35</v>
      </c>
      <c r="G934" s="2" t="s">
        <v>20</v>
      </c>
      <c r="H934" s="16"/>
      <c r="I934" s="16"/>
      <c r="J934" s="16"/>
      <c r="K934" s="73">
        <v>46055</v>
      </c>
      <c r="L934" s="59"/>
      <c r="M934" s="5"/>
      <c r="N934" s="60" t="s">
        <v>4637</v>
      </c>
      <c r="O934" s="5" t="s">
        <v>4638</v>
      </c>
    </row>
    <row r="935" s="3" customFormat="1" spans="1:15">
      <c r="A935" s="16">
        <v>934</v>
      </c>
      <c r="B935" s="21"/>
      <c r="C935" s="3" t="s">
        <v>4639</v>
      </c>
      <c r="D935" s="21" t="s">
        <v>4640</v>
      </c>
      <c r="E935" s="3" t="s">
        <v>4641</v>
      </c>
      <c r="F935" s="69">
        <v>78</v>
      </c>
      <c r="G935" s="3" t="s">
        <v>20</v>
      </c>
      <c r="J935" s="55"/>
      <c r="K935" s="73">
        <v>44831</v>
      </c>
      <c r="N935" s="3" t="s">
        <v>4642</v>
      </c>
      <c r="O935" s="3" t="s">
        <v>4643</v>
      </c>
    </row>
    <row r="936" s="3" customFormat="1" spans="1:15">
      <c r="A936" s="16">
        <v>935</v>
      </c>
      <c r="B936" s="3" t="s">
        <v>4644</v>
      </c>
      <c r="C936" s="3" t="s">
        <v>4645</v>
      </c>
      <c r="D936" s="3" t="s">
        <v>4644</v>
      </c>
      <c r="E936" s="3" t="s">
        <v>4646</v>
      </c>
      <c r="F936" s="69">
        <v>53.8</v>
      </c>
      <c r="G936" s="3" t="s">
        <v>4647</v>
      </c>
      <c r="J936" s="55"/>
      <c r="K936" s="73">
        <v>46036</v>
      </c>
      <c r="L936" s="20" t="s">
        <v>144</v>
      </c>
      <c r="N936" s="3" t="s">
        <v>4648</v>
      </c>
      <c r="O936" s="3" t="s">
        <v>4649</v>
      </c>
    </row>
    <row r="937" s="3" customFormat="1" spans="1:15">
      <c r="A937" s="16">
        <v>936</v>
      </c>
      <c r="C937" s="3" t="s">
        <v>4650</v>
      </c>
      <c r="D937" s="21" t="s">
        <v>4651</v>
      </c>
      <c r="E937" s="3" t="s">
        <v>4652</v>
      </c>
      <c r="F937" s="69">
        <v>65</v>
      </c>
      <c r="G937" s="3" t="s">
        <v>4653</v>
      </c>
      <c r="J937" s="55"/>
      <c r="K937" s="73">
        <v>46020</v>
      </c>
      <c r="L937" s="61" t="s">
        <v>249</v>
      </c>
      <c r="M937" s="5" t="s">
        <v>4654</v>
      </c>
      <c r="N937" s="3" t="s">
        <v>4655</v>
      </c>
      <c r="O937" s="5" t="s">
        <v>4656</v>
      </c>
    </row>
    <row r="938" s="55" customFormat="1" spans="1:15">
      <c r="A938" s="16">
        <v>937</v>
      </c>
      <c r="C938" s="55" t="s">
        <v>4645</v>
      </c>
      <c r="D938" s="63" t="s">
        <v>4657</v>
      </c>
      <c r="E938" s="55" t="s">
        <v>4658</v>
      </c>
      <c r="F938" s="69">
        <v>49.8</v>
      </c>
      <c r="G938" s="3" t="s">
        <v>20</v>
      </c>
      <c r="K938" s="73">
        <v>45874</v>
      </c>
      <c r="L938" s="55" t="s">
        <v>85</v>
      </c>
      <c r="M938" s="65"/>
      <c r="N938" s="64" t="s">
        <v>4659</v>
      </c>
      <c r="O938" s="5" t="s">
        <v>4660</v>
      </c>
    </row>
    <row r="939" s="3" customFormat="1" spans="1:15">
      <c r="A939" s="16">
        <v>938</v>
      </c>
      <c r="C939" s="3" t="s">
        <v>4661</v>
      </c>
      <c r="D939" s="21" t="s">
        <v>4662</v>
      </c>
      <c r="E939" s="3" t="s">
        <v>4663</v>
      </c>
      <c r="F939" s="69">
        <v>59.8</v>
      </c>
      <c r="G939" s="3" t="s">
        <v>78</v>
      </c>
      <c r="J939" s="55"/>
      <c r="K939" s="73">
        <v>45343</v>
      </c>
      <c r="M939" s="5"/>
      <c r="N939" s="3" t="s">
        <v>4664</v>
      </c>
      <c r="O939" s="5" t="s">
        <v>4665</v>
      </c>
    </row>
    <row r="940" s="4" customFormat="1" spans="1:15">
      <c r="A940" s="16">
        <v>939</v>
      </c>
      <c r="B940" s="4" t="s">
        <v>4666</v>
      </c>
      <c r="C940" s="24" t="s">
        <v>4667</v>
      </c>
      <c r="D940" s="4" t="s">
        <v>4666</v>
      </c>
      <c r="E940" s="4" t="s">
        <v>4668</v>
      </c>
      <c r="F940" s="4">
        <v>65</v>
      </c>
      <c r="G940" s="2" t="s">
        <v>20</v>
      </c>
      <c r="K940" s="76">
        <v>46081</v>
      </c>
      <c r="L940" s="4"/>
      <c r="M940" s="4"/>
      <c r="N940" s="4" t="s">
        <v>4669</v>
      </c>
    </row>
    <row r="941" s="3" customFormat="1" spans="1:15">
      <c r="A941" s="16">
        <v>940</v>
      </c>
      <c r="B941" s="21"/>
      <c r="C941" s="3" t="s">
        <v>4670</v>
      </c>
      <c r="D941" s="21" t="s">
        <v>4671</v>
      </c>
      <c r="E941" s="3" t="s">
        <v>4672</v>
      </c>
      <c r="F941" s="69">
        <v>69.8</v>
      </c>
      <c r="G941" s="3" t="s">
        <v>20</v>
      </c>
      <c r="J941" s="55"/>
      <c r="K941" s="73">
        <v>46043</v>
      </c>
      <c r="L941" s="61" t="s">
        <v>85</v>
      </c>
      <c r="N941" s="3" t="s">
        <v>4673</v>
      </c>
      <c r="O941" s="5" t="s">
        <v>4674</v>
      </c>
    </row>
    <row r="942" s="69" customFormat="1" ht="14.25" spans="1:15">
      <c r="A942" s="16">
        <v>941</v>
      </c>
      <c r="B942" s="17"/>
      <c r="C942" s="18" t="s">
        <v>4675</v>
      </c>
      <c r="D942" s="17"/>
      <c r="E942" s="2"/>
      <c r="F942" s="69"/>
      <c r="G942" s="2"/>
      <c r="H942" s="2"/>
      <c r="I942" s="2"/>
      <c r="J942" s="16"/>
      <c r="K942" s="73"/>
      <c r="L942" s="59"/>
      <c r="M942" s="5"/>
      <c r="N942" s="60"/>
      <c r="O942" s="5"/>
    </row>
    <row r="943" s="69" customFormat="1" spans="1:15">
      <c r="A943" s="16">
        <v>942</v>
      </c>
      <c r="B943" s="17"/>
      <c r="C943" s="2" t="s">
        <v>4676</v>
      </c>
      <c r="D943" s="17" t="s">
        <v>4677</v>
      </c>
      <c r="E943" s="2" t="s">
        <v>4678</v>
      </c>
      <c r="F943" s="69">
        <v>55</v>
      </c>
      <c r="G943" s="2"/>
      <c r="H943" s="2"/>
      <c r="I943" s="2"/>
      <c r="J943" s="16"/>
      <c r="K943" s="73">
        <v>45460</v>
      </c>
      <c r="L943" s="59"/>
      <c r="M943" s="5"/>
      <c r="N943" s="60" t="s">
        <v>4679</v>
      </c>
      <c r="O943" s="5" t="s">
        <v>4680</v>
      </c>
    </row>
    <row r="944" s="69" customFormat="1" spans="1:15">
      <c r="A944" s="16">
        <v>943</v>
      </c>
      <c r="B944" s="17"/>
      <c r="C944" s="2" t="s">
        <v>4681</v>
      </c>
      <c r="D944" s="17" t="s">
        <v>4682</v>
      </c>
      <c r="E944" s="2" t="s">
        <v>4683</v>
      </c>
      <c r="F944" s="69">
        <v>39.8</v>
      </c>
      <c r="G944" s="2" t="s">
        <v>20</v>
      </c>
      <c r="H944" s="2"/>
      <c r="I944" s="2"/>
      <c r="J944" s="16"/>
      <c r="K944" s="73">
        <v>44247</v>
      </c>
      <c r="L944" s="59"/>
      <c r="M944" s="5"/>
      <c r="N944" s="60" t="s">
        <v>4684</v>
      </c>
      <c r="O944" s="5" t="s">
        <v>4685</v>
      </c>
    </row>
    <row r="945" s="3" customFormat="1" spans="1:15">
      <c r="A945" s="16">
        <v>944</v>
      </c>
      <c r="C945" s="3" t="s">
        <v>4686</v>
      </c>
      <c r="D945" s="21" t="s">
        <v>4687</v>
      </c>
      <c r="E945" s="20" t="s">
        <v>4688</v>
      </c>
      <c r="F945" s="69">
        <v>59.8</v>
      </c>
      <c r="G945" s="2" t="s">
        <v>20</v>
      </c>
      <c r="J945" s="55"/>
      <c r="K945" s="73">
        <v>46050</v>
      </c>
      <c r="L945" s="3" t="s">
        <v>85</v>
      </c>
      <c r="M945" s="5"/>
      <c r="N945" s="3" t="s">
        <v>4689</v>
      </c>
      <c r="O945" s="5" t="s">
        <v>4690</v>
      </c>
    </row>
    <row r="946" s="3" customFormat="1" spans="1:15">
      <c r="A946" s="16">
        <v>945</v>
      </c>
      <c r="B946" s="21"/>
      <c r="C946" s="3" t="s">
        <v>4691</v>
      </c>
      <c r="D946" s="21" t="s">
        <v>4692</v>
      </c>
      <c r="E946" s="3" t="s">
        <v>4693</v>
      </c>
      <c r="F946" s="69">
        <v>79</v>
      </c>
      <c r="G946" s="3" t="s">
        <v>4694</v>
      </c>
      <c r="H946" s="2" t="s">
        <v>290</v>
      </c>
      <c r="I946" s="2" t="s">
        <v>291</v>
      </c>
      <c r="J946" s="55" t="s">
        <v>200</v>
      </c>
      <c r="K946" s="73">
        <v>46053</v>
      </c>
      <c r="L946" s="3" t="s">
        <v>201</v>
      </c>
      <c r="M946" s="5" t="s">
        <v>4695</v>
      </c>
      <c r="N946" s="3" t="s">
        <v>4696</v>
      </c>
      <c r="O946" s="5" t="s">
        <v>4697</v>
      </c>
    </row>
    <row r="947" s="69" customFormat="1" spans="1:15">
      <c r="A947" s="16">
        <v>946</v>
      </c>
      <c r="B947" s="17"/>
      <c r="C947" s="2" t="s">
        <v>4698</v>
      </c>
      <c r="D947" s="17" t="s">
        <v>4699</v>
      </c>
      <c r="E947" s="2" t="s">
        <v>4700</v>
      </c>
      <c r="F947" s="69">
        <v>49</v>
      </c>
      <c r="G947" s="2"/>
      <c r="H947" s="2"/>
      <c r="I947" s="2"/>
      <c r="J947" s="16"/>
      <c r="K947" s="73">
        <v>45313</v>
      </c>
      <c r="L947" s="59"/>
      <c r="M947" s="5"/>
      <c r="N947" s="60" t="s">
        <v>4701</v>
      </c>
      <c r="O947" s="5" t="s">
        <v>4702</v>
      </c>
    </row>
    <row r="948" s="3" customFormat="1" spans="1:15">
      <c r="A948" s="16">
        <v>947</v>
      </c>
      <c r="C948" s="3" t="s">
        <v>4703</v>
      </c>
      <c r="D948" s="21" t="s">
        <v>4704</v>
      </c>
      <c r="E948" s="3" t="s">
        <v>4705</v>
      </c>
      <c r="F948" s="69">
        <v>45</v>
      </c>
      <c r="J948" s="55"/>
      <c r="K948" s="73">
        <v>45671</v>
      </c>
      <c r="L948" s="59" t="s">
        <v>85</v>
      </c>
      <c r="M948" s="5"/>
      <c r="N948" s="3" t="s">
        <v>4706</v>
      </c>
      <c r="O948" s="5" t="s">
        <v>4707</v>
      </c>
    </row>
    <row r="949" s="4" customFormat="1" spans="1:15">
      <c r="A949" s="16">
        <v>948</v>
      </c>
      <c r="B949" s="4" t="s">
        <v>4708</v>
      </c>
      <c r="C949" s="4" t="s">
        <v>4709</v>
      </c>
      <c r="D949" s="22" t="s">
        <v>4708</v>
      </c>
      <c r="E949" s="4" t="s">
        <v>4710</v>
      </c>
      <c r="F949" s="69">
        <v>59.8</v>
      </c>
      <c r="G949" s="4"/>
      <c r="H949" s="4"/>
      <c r="I949" s="4"/>
      <c r="J949" s="4"/>
      <c r="K949" s="73">
        <v>46037</v>
      </c>
      <c r="L949" s="4"/>
      <c r="M949" s="4"/>
      <c r="N949" s="4" t="s">
        <v>4711</v>
      </c>
      <c r="O949" s="4" t="s">
        <v>4712</v>
      </c>
    </row>
    <row r="950" s="69" customFormat="1" spans="1:15">
      <c r="A950" s="16">
        <v>949</v>
      </c>
      <c r="B950" s="17"/>
      <c r="C950" s="2" t="s">
        <v>4713</v>
      </c>
      <c r="D950" s="17" t="s">
        <v>4714</v>
      </c>
      <c r="E950" s="2" t="s">
        <v>4715</v>
      </c>
      <c r="F950" s="69">
        <v>69.8</v>
      </c>
      <c r="G950" s="2" t="s">
        <v>20</v>
      </c>
      <c r="H950" s="2" t="s">
        <v>290</v>
      </c>
      <c r="I950" s="59" t="s">
        <v>291</v>
      </c>
      <c r="J950" s="55" t="s">
        <v>200</v>
      </c>
      <c r="K950" s="73">
        <v>46028</v>
      </c>
      <c r="L950" s="3" t="s">
        <v>201</v>
      </c>
      <c r="M950" s="5" t="s">
        <v>4716</v>
      </c>
      <c r="N950" s="60" t="s">
        <v>4717</v>
      </c>
      <c r="O950" s="5" t="s">
        <v>4718</v>
      </c>
    </row>
    <row r="951" s="69" customFormat="1" spans="1:15">
      <c r="A951" s="16">
        <v>950</v>
      </c>
      <c r="B951" s="17"/>
      <c r="C951" s="2" t="s">
        <v>4719</v>
      </c>
      <c r="D951" s="17" t="s">
        <v>4720</v>
      </c>
      <c r="E951" s="2" t="s">
        <v>4721</v>
      </c>
      <c r="F951" s="69">
        <v>32.8</v>
      </c>
      <c r="G951" s="3" t="s">
        <v>20</v>
      </c>
      <c r="H951" s="2"/>
      <c r="I951" s="2"/>
      <c r="J951" s="16"/>
      <c r="K951" s="73">
        <v>45517</v>
      </c>
      <c r="L951" s="59"/>
      <c r="M951" s="5"/>
      <c r="N951" s="60" t="s">
        <v>4722</v>
      </c>
      <c r="O951" s="5" t="s">
        <v>4723</v>
      </c>
    </row>
    <row r="952" s="3" customFormat="1" spans="1:15">
      <c r="A952" s="16">
        <v>951</v>
      </c>
      <c r="B952" s="3"/>
      <c r="C952" s="3" t="s">
        <v>4724</v>
      </c>
      <c r="D952" s="21" t="s">
        <v>4725</v>
      </c>
      <c r="E952" s="3" t="s">
        <v>4726</v>
      </c>
      <c r="F952" s="69">
        <v>44.8</v>
      </c>
      <c r="G952" s="3" t="s">
        <v>4727</v>
      </c>
      <c r="J952" s="55"/>
      <c r="K952" s="73">
        <v>45420</v>
      </c>
      <c r="N952" s="3" t="s">
        <v>4728</v>
      </c>
      <c r="O952" s="3" t="s">
        <v>4729</v>
      </c>
    </row>
    <row r="953" s="3" customFormat="1" spans="1:15">
      <c r="A953" s="16">
        <v>952</v>
      </c>
      <c r="B953" s="3"/>
      <c r="C953" s="3" t="s">
        <v>4724</v>
      </c>
      <c r="D953" s="3" t="s">
        <v>4730</v>
      </c>
      <c r="E953" s="3" t="s">
        <v>4731</v>
      </c>
      <c r="F953" s="69">
        <v>59.8</v>
      </c>
      <c r="G953" s="3" t="s">
        <v>1171</v>
      </c>
      <c r="J953" s="55"/>
      <c r="K953" s="73">
        <v>45842</v>
      </c>
      <c r="L953" s="20" t="s">
        <v>144</v>
      </c>
      <c r="M953" s="20"/>
      <c r="N953" s="3" t="s">
        <v>4732</v>
      </c>
      <c r="O953" s="69" t="s">
        <v>4733</v>
      </c>
    </row>
    <row r="954" s="69" customFormat="1" spans="1:15">
      <c r="A954" s="16">
        <v>953</v>
      </c>
      <c r="B954" s="17"/>
      <c r="C954" s="2" t="s">
        <v>4734</v>
      </c>
      <c r="D954" s="17" t="s">
        <v>4735</v>
      </c>
      <c r="E954" s="2" t="s">
        <v>4736</v>
      </c>
      <c r="F954" s="69">
        <v>39.8</v>
      </c>
      <c r="G954" s="2" t="s">
        <v>20</v>
      </c>
      <c r="H954" s="59"/>
      <c r="I954" s="59"/>
      <c r="J954" s="70"/>
      <c r="K954" s="73">
        <v>45866</v>
      </c>
      <c r="L954" s="59"/>
      <c r="M954" s="5"/>
      <c r="N954" s="60" t="s">
        <v>4737</v>
      </c>
      <c r="O954" s="5" t="s">
        <v>4738</v>
      </c>
    </row>
    <row r="955" s="5" customFormat="1" spans="1:15">
      <c r="A955" s="16">
        <v>954</v>
      </c>
      <c r="B955" s="17"/>
      <c r="C955" s="2" t="s">
        <v>4734</v>
      </c>
      <c r="D955" s="17" t="s">
        <v>4739</v>
      </c>
      <c r="E955" s="2" t="s">
        <v>4740</v>
      </c>
      <c r="F955" s="69">
        <v>73.8</v>
      </c>
      <c r="G955" s="2" t="s">
        <v>20</v>
      </c>
      <c r="H955" s="2"/>
      <c r="I955" s="2"/>
      <c r="J955" s="16"/>
      <c r="K955" s="73">
        <v>46064</v>
      </c>
      <c r="L955" s="59" t="s">
        <v>85</v>
      </c>
      <c r="N955" s="60" t="s">
        <v>4741</v>
      </c>
      <c r="O955" s="5" t="s">
        <v>4742</v>
      </c>
    </row>
    <row r="956" s="3" customFormat="1" spans="1:15">
      <c r="A956" s="16">
        <v>955</v>
      </c>
      <c r="C956" s="3" t="s">
        <v>4743</v>
      </c>
      <c r="D956" s="21" t="s">
        <v>4744</v>
      </c>
      <c r="E956" s="3" t="s">
        <v>4745</v>
      </c>
      <c r="F956" s="69">
        <v>53</v>
      </c>
      <c r="G956" s="2" t="s">
        <v>20</v>
      </c>
      <c r="J956" s="55"/>
      <c r="K956" s="73">
        <v>46045</v>
      </c>
      <c r="L956" s="59" t="s">
        <v>85</v>
      </c>
      <c r="M956" s="5"/>
      <c r="N956" s="3" t="s">
        <v>4746</v>
      </c>
      <c r="O956" s="5" t="s">
        <v>4747</v>
      </c>
    </row>
    <row r="957" s="5" customFormat="1" spans="1:15">
      <c r="A957" s="16">
        <v>956</v>
      </c>
      <c r="B957" s="17"/>
      <c r="C957" s="2" t="s">
        <v>4748</v>
      </c>
      <c r="D957" s="17" t="s">
        <v>4749</v>
      </c>
      <c r="E957" s="2" t="s">
        <v>4750</v>
      </c>
      <c r="F957" s="69">
        <v>48</v>
      </c>
      <c r="G957" s="3" t="s">
        <v>20</v>
      </c>
      <c r="J957" s="62"/>
      <c r="K957" s="73">
        <v>46043</v>
      </c>
      <c r="L957" s="59" t="s">
        <v>85</v>
      </c>
      <c r="N957" s="60" t="s">
        <v>4751</v>
      </c>
      <c r="O957" s="5" t="s">
        <v>4752</v>
      </c>
    </row>
    <row r="958" s="5" customFormat="1" spans="1:15">
      <c r="A958" s="16">
        <v>957</v>
      </c>
      <c r="B958" s="17"/>
      <c r="C958" s="20" t="s">
        <v>4753</v>
      </c>
      <c r="D958" s="17" t="s">
        <v>4754</v>
      </c>
      <c r="E958" s="5" t="s">
        <v>4755</v>
      </c>
      <c r="F958" s="69">
        <v>68</v>
      </c>
      <c r="G958" s="2" t="s">
        <v>20</v>
      </c>
      <c r="H958" s="2" t="s">
        <v>290</v>
      </c>
      <c r="I958" s="20" t="s">
        <v>291</v>
      </c>
      <c r="J958" s="55" t="s">
        <v>200</v>
      </c>
      <c r="K958" s="73">
        <v>45847</v>
      </c>
      <c r="L958" s="3" t="s">
        <v>201</v>
      </c>
      <c r="N958" s="5" t="s">
        <v>4756</v>
      </c>
      <c r="O958" s="5" t="s">
        <v>4757</v>
      </c>
    </row>
    <row r="959" s="69" customFormat="1" spans="1:15">
      <c r="A959" s="16">
        <v>958</v>
      </c>
      <c r="B959" s="17"/>
      <c r="C959" s="2" t="s">
        <v>4758</v>
      </c>
      <c r="D959" s="17" t="s">
        <v>4759</v>
      </c>
      <c r="E959" s="2" t="s">
        <v>4760</v>
      </c>
      <c r="F959" s="69">
        <v>39.8</v>
      </c>
      <c r="G959" s="2" t="s">
        <v>20</v>
      </c>
      <c r="H959" s="2"/>
      <c r="I959" s="2"/>
      <c r="J959" s="16"/>
      <c r="K959" s="73">
        <v>45884</v>
      </c>
      <c r="L959" s="59"/>
      <c r="M959" s="5"/>
      <c r="N959" s="60" t="s">
        <v>4761</v>
      </c>
      <c r="O959" s="5" t="s">
        <v>4762</v>
      </c>
    </row>
    <row r="960" s="69" customFormat="1" spans="1:15">
      <c r="A960" s="16">
        <v>959</v>
      </c>
      <c r="B960" s="17"/>
      <c r="C960" s="2" t="s">
        <v>4763</v>
      </c>
      <c r="D960" s="17" t="s">
        <v>4764</v>
      </c>
      <c r="E960" s="2" t="s">
        <v>4765</v>
      </c>
      <c r="F960" s="69">
        <v>29.8</v>
      </c>
      <c r="G960" s="3" t="s">
        <v>20</v>
      </c>
      <c r="H960" s="2"/>
      <c r="I960" s="2"/>
      <c r="J960" s="16"/>
      <c r="K960" s="73">
        <v>46041</v>
      </c>
      <c r="L960" s="59"/>
      <c r="M960" s="5"/>
      <c r="N960" s="60" t="s">
        <v>4766</v>
      </c>
      <c r="O960" s="5" t="s">
        <v>4767</v>
      </c>
    </row>
    <row r="961" s="16" customFormat="1" spans="1:15">
      <c r="A961" s="16">
        <v>960</v>
      </c>
      <c r="B961" s="17"/>
      <c r="C961" s="2" t="s">
        <v>4768</v>
      </c>
      <c r="D961" s="17" t="s">
        <v>4769</v>
      </c>
      <c r="E961" s="2" t="s">
        <v>4770</v>
      </c>
      <c r="F961" s="69">
        <v>43</v>
      </c>
      <c r="G961" s="2" t="s">
        <v>20</v>
      </c>
      <c r="H961" s="2"/>
      <c r="I961" s="2"/>
      <c r="K961" s="73">
        <v>46048</v>
      </c>
      <c r="L961" s="59"/>
      <c r="M961" s="5"/>
      <c r="N961" s="60" t="s">
        <v>4771</v>
      </c>
      <c r="O961" s="5" t="s">
        <v>4772</v>
      </c>
    </row>
    <row r="962" s="5" customFormat="1" spans="1:15">
      <c r="A962" s="16">
        <v>961</v>
      </c>
      <c r="B962" s="17"/>
      <c r="C962" s="20" t="s">
        <v>4773</v>
      </c>
      <c r="D962" s="17" t="s">
        <v>4774</v>
      </c>
      <c r="E962" s="5" t="s">
        <v>4775</v>
      </c>
      <c r="F962" s="69">
        <v>54.8</v>
      </c>
      <c r="G962" s="3" t="s">
        <v>20</v>
      </c>
      <c r="J962" s="55" t="s">
        <v>200</v>
      </c>
      <c r="K962" s="73">
        <v>46055</v>
      </c>
      <c r="L962" s="3" t="s">
        <v>201</v>
      </c>
      <c r="N962" s="5" t="s">
        <v>4776</v>
      </c>
      <c r="O962" s="5" t="s">
        <v>4777</v>
      </c>
    </row>
    <row r="963" s="69" customFormat="1" ht="14.25" spans="1:15">
      <c r="A963" s="16">
        <v>962</v>
      </c>
      <c r="B963" s="17"/>
      <c r="C963" s="18" t="s">
        <v>4778</v>
      </c>
      <c r="D963" s="17"/>
      <c r="E963" s="2"/>
      <c r="F963" s="69"/>
      <c r="G963" s="2"/>
      <c r="H963" s="2"/>
      <c r="I963" s="2"/>
      <c r="J963" s="16"/>
      <c r="K963" s="73"/>
      <c r="L963" s="59"/>
      <c r="M963" s="5"/>
      <c r="N963" s="60"/>
      <c r="O963" s="5"/>
    </row>
    <row r="964" s="3" customFormat="1" spans="1:15">
      <c r="A964" s="16">
        <v>963</v>
      </c>
      <c r="B964" s="21" t="s">
        <v>4779</v>
      </c>
      <c r="C964" s="3" t="s">
        <v>4780</v>
      </c>
      <c r="D964" s="21" t="s">
        <v>4779</v>
      </c>
      <c r="E964" s="3" t="s">
        <v>4781</v>
      </c>
      <c r="F964" s="69">
        <v>69</v>
      </c>
      <c r="G964" s="3" t="s">
        <v>4782</v>
      </c>
      <c r="H964" s="3"/>
      <c r="I964" s="3"/>
      <c r="J964" s="55"/>
      <c r="K964" s="73">
        <v>46036</v>
      </c>
      <c r="L964" s="3"/>
      <c r="M964" s="5" t="s">
        <v>4783</v>
      </c>
      <c r="N964" s="3" t="s">
        <v>4784</v>
      </c>
      <c r="O964" s="3" t="s">
        <v>4785</v>
      </c>
    </row>
    <row r="965" s="3" customFormat="1" spans="1:15">
      <c r="A965" s="16">
        <v>964</v>
      </c>
      <c r="C965" s="3" t="s">
        <v>4786</v>
      </c>
      <c r="D965" s="21" t="s">
        <v>4787</v>
      </c>
      <c r="E965" s="3" t="s">
        <v>4788</v>
      </c>
      <c r="F965" s="69">
        <v>59</v>
      </c>
      <c r="J965" s="55"/>
      <c r="K965" s="73">
        <v>44972</v>
      </c>
      <c r="N965" s="3" t="s">
        <v>4789</v>
      </c>
      <c r="O965" s="3" t="s">
        <v>4790</v>
      </c>
    </row>
    <row r="966" s="3" customFormat="1" spans="1:15">
      <c r="A966" s="16">
        <v>965</v>
      </c>
      <c r="C966" s="3" t="s">
        <v>4791</v>
      </c>
      <c r="D966" s="21" t="s">
        <v>4792</v>
      </c>
      <c r="E966" s="20" t="s">
        <v>4793</v>
      </c>
      <c r="F966" s="69">
        <v>65</v>
      </c>
      <c r="G966" s="3" t="s">
        <v>4794</v>
      </c>
      <c r="J966" s="55"/>
      <c r="K966" s="73">
        <v>46051</v>
      </c>
      <c r="L966" s="20" t="s">
        <v>144</v>
      </c>
      <c r="M966" s="20"/>
      <c r="N966" s="3" t="s">
        <v>4795</v>
      </c>
      <c r="O966" s="3" t="s">
        <v>4796</v>
      </c>
    </row>
    <row r="967" s="5" customFormat="1" spans="1:15">
      <c r="A967" s="16">
        <v>966</v>
      </c>
      <c r="C967" s="5" t="s">
        <v>4797</v>
      </c>
      <c r="D967" s="66" t="s">
        <v>4798</v>
      </c>
      <c r="E967" s="5" t="s">
        <v>4799</v>
      </c>
      <c r="F967" s="69">
        <v>49.8</v>
      </c>
      <c r="G967" s="3" t="s">
        <v>20</v>
      </c>
      <c r="J967" s="62"/>
      <c r="K967" s="73">
        <v>45859</v>
      </c>
      <c r="L967" s="59" t="s">
        <v>85</v>
      </c>
      <c r="M967" s="5"/>
      <c r="N967" s="5" t="s">
        <v>4800</v>
      </c>
      <c r="O967" s="5" t="s">
        <v>4801</v>
      </c>
    </row>
    <row r="968" s="3" customFormat="1" spans="1:15">
      <c r="A968" s="16">
        <v>967</v>
      </c>
      <c r="C968" s="3" t="s">
        <v>4802</v>
      </c>
      <c r="D968" s="21" t="s">
        <v>4803</v>
      </c>
      <c r="E968" s="3" t="s">
        <v>4804</v>
      </c>
      <c r="F968" s="69">
        <v>69</v>
      </c>
      <c r="G968" s="3" t="s">
        <v>4805</v>
      </c>
      <c r="J968" s="55"/>
      <c r="K968" s="73">
        <v>46051</v>
      </c>
      <c r="M968" s="5"/>
      <c r="N968" s="3" t="s">
        <v>4806</v>
      </c>
      <c r="O968" s="5" t="s">
        <v>4807</v>
      </c>
    </row>
    <row r="969" s="3" customFormat="1" spans="1:15">
      <c r="A969" s="16">
        <v>968</v>
      </c>
      <c r="B969" s="21" t="s">
        <v>4808</v>
      </c>
      <c r="C969" s="3" t="s">
        <v>4809</v>
      </c>
      <c r="D969" s="21" t="s">
        <v>4808</v>
      </c>
      <c r="E969" s="3" t="s">
        <v>4810</v>
      </c>
      <c r="F969" s="69">
        <v>89.9</v>
      </c>
      <c r="G969" s="20" t="s">
        <v>4811</v>
      </c>
      <c r="J969" s="55"/>
      <c r="K969" s="73">
        <v>46036</v>
      </c>
      <c r="L969" s="3" t="s">
        <v>144</v>
      </c>
      <c r="N969" s="3" t="s">
        <v>4812</v>
      </c>
      <c r="O969" s="3" t="s">
        <v>4813</v>
      </c>
    </row>
    <row r="970" s="3" customFormat="1" spans="1:15">
      <c r="A970" s="16">
        <v>969</v>
      </c>
      <c r="B970" s="3" t="s">
        <v>4814</v>
      </c>
      <c r="C970" s="3" t="s">
        <v>4815</v>
      </c>
      <c r="D970" s="21" t="s">
        <v>4814</v>
      </c>
      <c r="E970" s="3" t="s">
        <v>4816</v>
      </c>
      <c r="F970" s="69">
        <v>89</v>
      </c>
      <c r="G970" s="3" t="s">
        <v>4817</v>
      </c>
      <c r="J970" s="55"/>
      <c r="K970" s="73">
        <v>46034</v>
      </c>
      <c r="N970" s="3" t="s">
        <v>4818</v>
      </c>
      <c r="O970" s="3" t="s">
        <v>4819</v>
      </c>
    </row>
    <row r="971" s="3" customFormat="1" spans="1:15">
      <c r="A971" s="16">
        <v>970</v>
      </c>
      <c r="B971" s="3" t="s">
        <v>4820</v>
      </c>
      <c r="C971" s="3" t="s">
        <v>4821</v>
      </c>
      <c r="D971" s="3" t="s">
        <v>4820</v>
      </c>
      <c r="E971" s="3" t="s">
        <v>4822</v>
      </c>
      <c r="F971" s="69">
        <v>69</v>
      </c>
      <c r="J971" s="55"/>
      <c r="K971" s="73">
        <v>45978</v>
      </c>
      <c r="N971" s="3" t="s">
        <v>4823</v>
      </c>
      <c r="O971" s="3" t="s">
        <v>4824</v>
      </c>
    </row>
    <row r="972" s="3" customFormat="1" spans="1:15">
      <c r="A972" s="16">
        <v>971</v>
      </c>
      <c r="B972" s="3" t="s">
        <v>4825</v>
      </c>
      <c r="C972" s="3" t="s">
        <v>4826</v>
      </c>
      <c r="D972" s="3" t="s">
        <v>4825</v>
      </c>
      <c r="E972" s="3" t="s">
        <v>4827</v>
      </c>
      <c r="F972" s="69">
        <v>69</v>
      </c>
      <c r="G972" s="3" t="s">
        <v>4828</v>
      </c>
      <c r="J972" s="55"/>
      <c r="K972" s="73">
        <v>45834</v>
      </c>
      <c r="L972" s="3" t="s">
        <v>3934</v>
      </c>
      <c r="N972" s="3" t="s">
        <v>4829</v>
      </c>
      <c r="O972" s="3" t="s">
        <v>4830</v>
      </c>
    </row>
    <row r="973" s="3" customFormat="1" spans="1:15">
      <c r="A973" s="16">
        <v>972</v>
      </c>
      <c r="B973" s="3" t="s">
        <v>4831</v>
      </c>
      <c r="C973" s="3" t="s">
        <v>4832</v>
      </c>
      <c r="D973" s="3" t="s">
        <v>4831</v>
      </c>
      <c r="E973" s="3" t="s">
        <v>4833</v>
      </c>
      <c r="F973" s="69">
        <v>59</v>
      </c>
      <c r="J973" s="55"/>
      <c r="K973" s="73">
        <v>45902</v>
      </c>
      <c r="L973" s="3"/>
      <c r="N973" s="3" t="s">
        <v>4834</v>
      </c>
      <c r="O973" s="3" t="s">
        <v>4835</v>
      </c>
    </row>
    <row r="974" s="3" customFormat="1" spans="1:15">
      <c r="A974" s="16">
        <v>973</v>
      </c>
      <c r="B974" s="3" t="s">
        <v>4836</v>
      </c>
      <c r="C974" s="3" t="s">
        <v>4837</v>
      </c>
      <c r="D974" s="3" t="s">
        <v>4836</v>
      </c>
      <c r="E974" s="3" t="s">
        <v>4838</v>
      </c>
      <c r="F974" s="69">
        <v>59</v>
      </c>
      <c r="G974" s="2" t="s">
        <v>20</v>
      </c>
      <c r="J974" s="55"/>
      <c r="K974" s="73">
        <v>46063</v>
      </c>
      <c r="L974" s="3"/>
      <c r="M974" s="3"/>
      <c r="N974" s="3" t="s">
        <v>4839</v>
      </c>
      <c r="O974" s="3" t="s">
        <v>4840</v>
      </c>
    </row>
    <row r="975" s="55" customFormat="1" spans="1:15">
      <c r="A975" s="16">
        <v>974</v>
      </c>
      <c r="C975" s="55" t="s">
        <v>4841</v>
      </c>
      <c r="D975" s="63" t="s">
        <v>4842</v>
      </c>
      <c r="E975" s="55" t="s">
        <v>4843</v>
      </c>
      <c r="F975" s="69">
        <v>49.8</v>
      </c>
      <c r="G975" s="64" t="s">
        <v>20</v>
      </c>
      <c r="K975" s="73">
        <v>46042</v>
      </c>
      <c r="L975" s="55" t="s">
        <v>183</v>
      </c>
      <c r="M975" s="65"/>
      <c r="N975" s="64" t="s">
        <v>4844</v>
      </c>
      <c r="O975" s="5" t="s">
        <v>4845</v>
      </c>
    </row>
    <row r="976" s="3" customFormat="1" spans="1:15">
      <c r="A976" s="16">
        <v>975</v>
      </c>
      <c r="B976" s="21"/>
      <c r="C976" s="3" t="s">
        <v>4846</v>
      </c>
      <c r="D976" s="21" t="s">
        <v>4847</v>
      </c>
      <c r="E976" s="61" t="s">
        <v>4848</v>
      </c>
      <c r="F976" s="69">
        <v>39.8</v>
      </c>
      <c r="G976" s="3" t="s">
        <v>2566</v>
      </c>
      <c r="J976" s="55"/>
      <c r="K976" s="73">
        <v>44624</v>
      </c>
      <c r="L976" s="61" t="s">
        <v>85</v>
      </c>
      <c r="M976" s="61"/>
      <c r="N976" s="3" t="s">
        <v>4849</v>
      </c>
      <c r="O976" s="5" t="s">
        <v>4850</v>
      </c>
    </row>
    <row r="977" s="69" customFormat="1" spans="1:15">
      <c r="A977" s="16">
        <v>976</v>
      </c>
      <c r="B977" s="17"/>
      <c r="C977" s="2" t="s">
        <v>4851</v>
      </c>
      <c r="D977" s="17" t="s">
        <v>4852</v>
      </c>
      <c r="E977" s="2" t="s">
        <v>4853</v>
      </c>
      <c r="F977" s="69">
        <v>39.8</v>
      </c>
      <c r="G977" s="3" t="s">
        <v>20</v>
      </c>
      <c r="H977" s="2"/>
      <c r="I977" s="2"/>
      <c r="J977" s="16"/>
      <c r="K977" s="73">
        <v>45871</v>
      </c>
      <c r="L977" s="59"/>
      <c r="M977" s="5"/>
      <c r="N977" s="60" t="s">
        <v>4854</v>
      </c>
      <c r="O977" s="5" t="s">
        <v>4855</v>
      </c>
    </row>
    <row r="978" s="3" customFormat="1" spans="1:15">
      <c r="A978" s="16">
        <v>977</v>
      </c>
      <c r="B978" s="5"/>
      <c r="C978" s="5" t="s">
        <v>4856</v>
      </c>
      <c r="D978" s="66" t="s">
        <v>4857</v>
      </c>
      <c r="E978" s="5" t="s">
        <v>4858</v>
      </c>
      <c r="F978" s="69">
        <v>49</v>
      </c>
      <c r="G978" s="5" t="s">
        <v>20</v>
      </c>
      <c r="J978" s="55"/>
      <c r="K978" s="73">
        <v>45610</v>
      </c>
      <c r="L978" s="5"/>
      <c r="N978" s="5" t="s">
        <v>4859</v>
      </c>
      <c r="O978" s="5" t="s">
        <v>4860</v>
      </c>
    </row>
    <row r="979" s="3" customFormat="1" spans="1:15">
      <c r="A979" s="16">
        <v>978</v>
      </c>
      <c r="C979" s="3" t="s">
        <v>4861</v>
      </c>
      <c r="D979" s="21" t="s">
        <v>4862</v>
      </c>
      <c r="E979" s="3" t="s">
        <v>4838</v>
      </c>
      <c r="F979" s="69">
        <v>59</v>
      </c>
      <c r="G979" s="2" t="s">
        <v>20</v>
      </c>
      <c r="J979" s="55"/>
      <c r="K979" s="73">
        <v>46057</v>
      </c>
      <c r="N979" s="3" t="s">
        <v>4863</v>
      </c>
      <c r="O979" s="3" t="s">
        <v>4864</v>
      </c>
    </row>
    <row r="980" s="3" customFormat="1" spans="1:15">
      <c r="A980" s="16">
        <v>979</v>
      </c>
      <c r="B980" s="21"/>
      <c r="C980" s="3" t="s">
        <v>4865</v>
      </c>
      <c r="D980" s="21" t="s">
        <v>4866</v>
      </c>
      <c r="E980" s="3" t="s">
        <v>4867</v>
      </c>
      <c r="F980" s="69">
        <v>55</v>
      </c>
      <c r="G980" s="3" t="s">
        <v>20</v>
      </c>
      <c r="J980" s="55"/>
      <c r="K980" s="73">
        <v>45989</v>
      </c>
      <c r="N980" s="3" t="s">
        <v>4868</v>
      </c>
      <c r="O980" s="5" t="s">
        <v>4869</v>
      </c>
    </row>
    <row r="981" s="3" customFormat="1" spans="1:15">
      <c r="A981" s="16">
        <v>980</v>
      </c>
      <c r="B981" s="3"/>
      <c r="C981" s="3" t="s">
        <v>4865</v>
      </c>
      <c r="D981" s="21" t="s">
        <v>4870</v>
      </c>
      <c r="E981" s="20" t="s">
        <v>4871</v>
      </c>
      <c r="F981" s="69">
        <v>69.8</v>
      </c>
      <c r="G981" s="2" t="s">
        <v>20</v>
      </c>
      <c r="J981" s="55"/>
      <c r="K981" s="73">
        <v>45267</v>
      </c>
      <c r="N981" s="3" t="s">
        <v>4872</v>
      </c>
      <c r="O981" s="3" t="s">
        <v>4873</v>
      </c>
    </row>
    <row r="982" s="16" customFormat="1" spans="1:15">
      <c r="A982" s="16">
        <v>981</v>
      </c>
      <c r="B982" s="17"/>
      <c r="C982" s="2" t="s">
        <v>4874</v>
      </c>
      <c r="D982" s="17" t="s">
        <v>4875</v>
      </c>
      <c r="E982" s="2" t="s">
        <v>4876</v>
      </c>
      <c r="F982" s="69">
        <v>36</v>
      </c>
      <c r="G982" s="2"/>
      <c r="H982" s="2"/>
      <c r="I982" s="2"/>
      <c r="K982" s="73">
        <v>45447</v>
      </c>
      <c r="L982" s="59"/>
      <c r="M982" s="5"/>
      <c r="N982" s="60" t="s">
        <v>4877</v>
      </c>
      <c r="O982" s="5" t="s">
        <v>4878</v>
      </c>
    </row>
    <row r="983" s="69" customFormat="1" spans="1:15">
      <c r="A983" s="16">
        <v>982</v>
      </c>
      <c r="B983" s="17"/>
      <c r="C983" s="2" t="s">
        <v>4879</v>
      </c>
      <c r="D983" s="17" t="s">
        <v>4880</v>
      </c>
      <c r="E983" s="2" t="s">
        <v>4881</v>
      </c>
      <c r="F983" s="69">
        <v>49.8</v>
      </c>
      <c r="G983" s="2" t="s">
        <v>20</v>
      </c>
      <c r="H983" s="2"/>
      <c r="I983" s="2"/>
      <c r="J983" s="16"/>
      <c r="K983" s="73">
        <v>45869</v>
      </c>
      <c r="L983" s="59"/>
      <c r="M983" s="5"/>
      <c r="N983" s="60" t="s">
        <v>4882</v>
      </c>
      <c r="O983" s="5" t="s">
        <v>4883</v>
      </c>
    </row>
    <row r="984" s="69" customFormat="1" spans="1:15">
      <c r="A984" s="16">
        <v>983</v>
      </c>
      <c r="B984" s="17"/>
      <c r="C984" s="2" t="s">
        <v>4884</v>
      </c>
      <c r="D984" s="17" t="s">
        <v>4885</v>
      </c>
      <c r="E984" s="2" t="s">
        <v>4886</v>
      </c>
      <c r="F984" s="69">
        <v>49</v>
      </c>
      <c r="G984" s="3" t="s">
        <v>20</v>
      </c>
      <c r="H984" s="2"/>
      <c r="I984" s="2"/>
      <c r="J984" s="16"/>
      <c r="K984" s="73">
        <v>46057</v>
      </c>
      <c r="L984" s="59"/>
      <c r="M984" s="5"/>
      <c r="N984" s="60" t="s">
        <v>4887</v>
      </c>
      <c r="O984" s="5" t="s">
        <v>4888</v>
      </c>
    </row>
    <row r="985" s="5" customFormat="1" spans="1:15">
      <c r="A985" s="16">
        <v>984</v>
      </c>
      <c r="B985" s="17"/>
      <c r="C985" s="5" t="s">
        <v>4889</v>
      </c>
      <c r="D985" s="17" t="s">
        <v>4890</v>
      </c>
      <c r="E985" s="23" t="s">
        <v>4891</v>
      </c>
      <c r="F985" s="69">
        <v>99</v>
      </c>
      <c r="J985" s="62"/>
      <c r="K985" s="73">
        <v>43824</v>
      </c>
      <c r="L985" s="59"/>
      <c r="N985" s="5" t="s">
        <v>4892</v>
      </c>
      <c r="O985" s="5" t="s">
        <v>4893</v>
      </c>
    </row>
    <row r="986" s="69" customFormat="1" spans="1:15">
      <c r="A986" s="16">
        <v>985</v>
      </c>
      <c r="B986" s="17"/>
      <c r="C986" s="2" t="s">
        <v>4894</v>
      </c>
      <c r="D986" s="17" t="s">
        <v>4895</v>
      </c>
      <c r="E986" s="2" t="s">
        <v>4896</v>
      </c>
      <c r="F986" s="69">
        <v>49</v>
      </c>
      <c r="G986" s="2" t="s">
        <v>20</v>
      </c>
      <c r="H986" s="2"/>
      <c r="I986" s="2"/>
      <c r="J986" s="16"/>
      <c r="K986" s="73">
        <v>44879</v>
      </c>
      <c r="L986" s="59"/>
      <c r="M986" s="5"/>
      <c r="N986" s="60" t="s">
        <v>4897</v>
      </c>
      <c r="O986" s="5" t="s">
        <v>4898</v>
      </c>
    </row>
    <row r="987" s="69" customFormat="1" spans="1:15">
      <c r="A987" s="16">
        <v>986</v>
      </c>
      <c r="B987" s="17"/>
      <c r="C987" s="2" t="s">
        <v>4899</v>
      </c>
      <c r="D987" s="17" t="s">
        <v>4900</v>
      </c>
      <c r="E987" s="2" t="s">
        <v>4901</v>
      </c>
      <c r="F987" s="69">
        <v>45</v>
      </c>
      <c r="G987" s="2" t="s">
        <v>20</v>
      </c>
      <c r="H987" s="2"/>
      <c r="I987" s="2"/>
      <c r="J987" s="16"/>
      <c r="K987" s="73">
        <v>45999</v>
      </c>
      <c r="L987" s="59"/>
      <c r="M987" s="5"/>
      <c r="N987" s="60" t="s">
        <v>4902</v>
      </c>
      <c r="O987" s="5" t="s">
        <v>4903</v>
      </c>
    </row>
    <row r="988" s="5" customFormat="1" spans="1:15">
      <c r="A988" s="16">
        <v>987</v>
      </c>
      <c r="B988" s="17"/>
      <c r="C988" s="5" t="s">
        <v>4904</v>
      </c>
      <c r="D988" s="17" t="s">
        <v>4905</v>
      </c>
      <c r="E988" s="5" t="s">
        <v>4906</v>
      </c>
      <c r="F988" s="69">
        <v>45</v>
      </c>
      <c r="G988" s="5" t="s">
        <v>20</v>
      </c>
      <c r="J988" s="62"/>
      <c r="K988" s="73">
        <v>45696</v>
      </c>
      <c r="L988" s="59"/>
      <c r="N988" s="5" t="s">
        <v>4907</v>
      </c>
      <c r="O988" s="5" t="s">
        <v>4908</v>
      </c>
    </row>
    <row r="989" s="69" customFormat="1" spans="1:15">
      <c r="A989" s="16">
        <v>988</v>
      </c>
      <c r="B989" s="17"/>
      <c r="C989" s="2" t="s">
        <v>4909</v>
      </c>
      <c r="D989" s="17" t="s">
        <v>4910</v>
      </c>
      <c r="E989" s="2" t="s">
        <v>4176</v>
      </c>
      <c r="F989" s="69">
        <v>49.8</v>
      </c>
      <c r="G989" s="2" t="s">
        <v>20</v>
      </c>
      <c r="H989" s="2"/>
      <c r="I989" s="2"/>
      <c r="J989" s="16"/>
      <c r="K989" s="73">
        <v>44579</v>
      </c>
      <c r="L989" s="59" t="s">
        <v>3640</v>
      </c>
      <c r="M989" s="5"/>
      <c r="N989" s="60" t="s">
        <v>4911</v>
      </c>
      <c r="O989" s="5" t="s">
        <v>4912</v>
      </c>
    </row>
    <row r="990" s="3" customFormat="1" spans="1:15">
      <c r="A990" s="16">
        <v>989</v>
      </c>
      <c r="B990" s="21"/>
      <c r="C990" s="3" t="s">
        <v>4913</v>
      </c>
      <c r="D990" s="21" t="s">
        <v>4914</v>
      </c>
      <c r="E990" s="20" t="s">
        <v>4915</v>
      </c>
      <c r="F990" s="69">
        <v>59.8</v>
      </c>
      <c r="G990" s="3" t="s">
        <v>20</v>
      </c>
      <c r="J990" s="55" t="s">
        <v>200</v>
      </c>
      <c r="K990" s="73">
        <v>46045</v>
      </c>
      <c r="L990" s="3" t="s">
        <v>201</v>
      </c>
      <c r="M990" s="5" t="s">
        <v>4916</v>
      </c>
      <c r="N990" s="3" t="s">
        <v>4917</v>
      </c>
      <c r="O990" s="5" t="s">
        <v>4918</v>
      </c>
    </row>
    <row r="991" s="69" customFormat="1" spans="1:15">
      <c r="A991" s="16">
        <v>990</v>
      </c>
      <c r="B991" s="17"/>
      <c r="C991" s="2" t="s">
        <v>4919</v>
      </c>
      <c r="D991" s="17" t="s">
        <v>4920</v>
      </c>
      <c r="E991" s="2" t="s">
        <v>4921</v>
      </c>
      <c r="F991" s="69">
        <v>45</v>
      </c>
      <c r="G991" s="2" t="s">
        <v>20</v>
      </c>
      <c r="H991" s="2"/>
      <c r="I991" s="2"/>
      <c r="J991" s="16"/>
      <c r="K991" s="73">
        <v>46049</v>
      </c>
      <c r="L991" s="59"/>
      <c r="M991" s="5"/>
      <c r="N991" s="60" t="s">
        <v>4922</v>
      </c>
      <c r="O991" s="5" t="s">
        <v>4923</v>
      </c>
    </row>
    <row r="992" s="5" customFormat="1" spans="1:15">
      <c r="A992" s="16">
        <v>991</v>
      </c>
      <c r="B992" s="17"/>
      <c r="C992" s="5" t="s">
        <v>4909</v>
      </c>
      <c r="D992" s="17" t="s">
        <v>4924</v>
      </c>
      <c r="E992" s="66" t="s">
        <v>4925</v>
      </c>
      <c r="F992" s="69">
        <v>39</v>
      </c>
      <c r="G992" s="3" t="s">
        <v>20</v>
      </c>
      <c r="J992" s="62"/>
      <c r="K992" s="73">
        <v>46034</v>
      </c>
      <c r="L992" s="59"/>
      <c r="N992" s="5" t="s">
        <v>4926</v>
      </c>
      <c r="O992" s="5" t="s">
        <v>4927</v>
      </c>
    </row>
    <row r="993" s="16" customFormat="1" spans="1:15">
      <c r="A993" s="16">
        <v>992</v>
      </c>
      <c r="B993" s="17"/>
      <c r="C993" s="2" t="s">
        <v>4928</v>
      </c>
      <c r="D993" s="17" t="s">
        <v>4929</v>
      </c>
      <c r="E993" s="2" t="s">
        <v>4930</v>
      </c>
      <c r="F993" s="69">
        <v>49</v>
      </c>
      <c r="G993" s="2" t="s">
        <v>20</v>
      </c>
      <c r="H993" s="2"/>
      <c r="I993" s="2"/>
      <c r="K993" s="73">
        <v>45882</v>
      </c>
      <c r="L993" s="59"/>
      <c r="M993" s="5"/>
      <c r="N993" s="60" t="s">
        <v>4931</v>
      </c>
      <c r="O993" s="5" t="s">
        <v>4932</v>
      </c>
    </row>
    <row r="994" s="69" customFormat="1" spans="1:15">
      <c r="A994" s="16">
        <v>993</v>
      </c>
      <c r="B994" s="17"/>
      <c r="C994" s="2" t="s">
        <v>4933</v>
      </c>
      <c r="D994" s="17" t="s">
        <v>4934</v>
      </c>
      <c r="E994" s="2" t="s">
        <v>4853</v>
      </c>
      <c r="F994" s="69">
        <v>49.8</v>
      </c>
      <c r="G994" s="2" t="s">
        <v>20</v>
      </c>
      <c r="H994" s="2"/>
      <c r="I994" s="2"/>
      <c r="J994" s="16"/>
      <c r="K994" s="73">
        <v>45657</v>
      </c>
      <c r="L994" s="59"/>
      <c r="M994" s="5"/>
      <c r="N994" s="60" t="s">
        <v>4935</v>
      </c>
      <c r="O994" s="5" t="s">
        <v>4936</v>
      </c>
    </row>
    <row r="995" s="3" customFormat="1" spans="1:15">
      <c r="A995" s="16">
        <v>994</v>
      </c>
      <c r="B995" s="3"/>
      <c r="C995" s="3" t="s">
        <v>4937</v>
      </c>
      <c r="D995" s="21" t="s">
        <v>4938</v>
      </c>
      <c r="E995" s="3" t="s">
        <v>4939</v>
      </c>
      <c r="F995" s="69">
        <v>59.8</v>
      </c>
      <c r="G995" s="3" t="s">
        <v>4940</v>
      </c>
      <c r="J995" s="55"/>
      <c r="K995" s="73">
        <v>45404</v>
      </c>
      <c r="N995" s="3" t="s">
        <v>4941</v>
      </c>
      <c r="O995" s="3" t="s">
        <v>4942</v>
      </c>
    </row>
    <row r="996" s="3" customFormat="1" spans="1:15">
      <c r="A996" s="16">
        <v>995</v>
      </c>
      <c r="B996" s="21"/>
      <c r="C996" s="3" t="s">
        <v>4943</v>
      </c>
      <c r="D996" s="21" t="s">
        <v>4944</v>
      </c>
      <c r="E996" s="3" t="s">
        <v>4945</v>
      </c>
      <c r="F996" s="69">
        <v>49.8</v>
      </c>
      <c r="G996" s="2" t="s">
        <v>4946</v>
      </c>
      <c r="J996" s="55"/>
      <c r="K996" s="73">
        <v>45812</v>
      </c>
      <c r="N996" s="3" t="s">
        <v>4947</v>
      </c>
      <c r="O996" s="5" t="s">
        <v>4948</v>
      </c>
    </row>
    <row r="997" s="3" customFormat="1" spans="1:15">
      <c r="A997" s="16">
        <v>996</v>
      </c>
      <c r="B997" s="3" t="s">
        <v>4949</v>
      </c>
      <c r="C997" s="3" t="s">
        <v>4950</v>
      </c>
      <c r="D997" s="21" t="s">
        <v>4949</v>
      </c>
      <c r="E997" s="3" t="s">
        <v>4951</v>
      </c>
      <c r="F997" s="69">
        <v>59.8</v>
      </c>
      <c r="G997" s="61" t="s">
        <v>4111</v>
      </c>
      <c r="J997" s="55"/>
      <c r="K997" s="73">
        <v>45917</v>
      </c>
      <c r="L997" s="61" t="s">
        <v>97</v>
      </c>
      <c r="N997" s="3" t="s">
        <v>4952</v>
      </c>
      <c r="O997" s="3" t="s">
        <v>4953</v>
      </c>
    </row>
    <row r="998" s="5" customFormat="1" spans="1:15">
      <c r="A998" s="16">
        <v>997</v>
      </c>
      <c r="B998" s="17"/>
      <c r="C998" s="5" t="s">
        <v>4954</v>
      </c>
      <c r="D998" s="17" t="s">
        <v>4955</v>
      </c>
      <c r="E998" s="5" t="s">
        <v>4956</v>
      </c>
      <c r="F998" s="69">
        <v>45</v>
      </c>
      <c r="G998" s="20" t="s">
        <v>20</v>
      </c>
      <c r="J998" s="62"/>
      <c r="K998" s="73">
        <v>45845</v>
      </c>
      <c r="L998" s="59"/>
      <c r="N998" s="5" t="s">
        <v>4957</v>
      </c>
      <c r="O998" s="5" t="s">
        <v>4958</v>
      </c>
    </row>
    <row r="999" s="3" customFormat="1" spans="1:15">
      <c r="A999" s="16">
        <v>998</v>
      </c>
      <c r="B999" s="3" t="s">
        <v>4959</v>
      </c>
      <c r="C999" s="3" t="s">
        <v>4960</v>
      </c>
      <c r="D999" s="3" t="s">
        <v>4959</v>
      </c>
      <c r="E999" s="3" t="s">
        <v>4961</v>
      </c>
      <c r="F999" s="69">
        <v>59.8</v>
      </c>
      <c r="G999" s="3" t="s">
        <v>4962</v>
      </c>
      <c r="J999" s="55"/>
      <c r="K999" s="73">
        <v>45950</v>
      </c>
      <c r="L999" s="3"/>
      <c r="N999" s="3" t="s">
        <v>4963</v>
      </c>
      <c r="O999" s="3" t="s">
        <v>4964</v>
      </c>
    </row>
    <row r="1000" s="3" customFormat="1" spans="1:15">
      <c r="A1000" s="16">
        <v>999</v>
      </c>
      <c r="B1000" s="3"/>
      <c r="C1000" s="3" t="s">
        <v>4960</v>
      </c>
      <c r="D1000" s="3" t="s">
        <v>4965</v>
      </c>
      <c r="E1000" s="3" t="s">
        <v>4966</v>
      </c>
      <c r="F1000" s="69">
        <v>49.8</v>
      </c>
      <c r="G1000" s="20" t="s">
        <v>3401</v>
      </c>
      <c r="H1000" s="56"/>
      <c r="I1000" s="56"/>
      <c r="J1000" s="65"/>
      <c r="K1000" s="73">
        <v>45664</v>
      </c>
      <c r="L1000" s="3"/>
      <c r="M1000" s="3"/>
      <c r="N1000" s="3" t="s">
        <v>4967</v>
      </c>
      <c r="O1000" s="3" t="s">
        <v>4968</v>
      </c>
    </row>
    <row r="1001" s="3" customFormat="1" spans="1:15">
      <c r="A1001" s="16">
        <v>1000</v>
      </c>
      <c r="B1001" s="3" t="s">
        <v>4969</v>
      </c>
      <c r="C1001" s="3" t="s">
        <v>4970</v>
      </c>
      <c r="D1001" s="21" t="s">
        <v>4969</v>
      </c>
      <c r="E1001" s="3" t="s">
        <v>4971</v>
      </c>
      <c r="F1001" s="69">
        <v>59.8</v>
      </c>
      <c r="G1001" s="3" t="s">
        <v>2566</v>
      </c>
      <c r="J1001" s="55" t="s">
        <v>200</v>
      </c>
      <c r="K1001" s="73">
        <v>46049</v>
      </c>
      <c r="L1001" s="3" t="s">
        <v>201</v>
      </c>
      <c r="M1001" s="61"/>
      <c r="N1001" s="3" t="s">
        <v>4972</v>
      </c>
      <c r="O1001" s="3" t="s">
        <v>4973</v>
      </c>
    </row>
    <row r="1002" s="3" customFormat="1" spans="1:15">
      <c r="A1002" s="16">
        <v>1001</v>
      </c>
      <c r="B1002" s="3" t="s">
        <v>4974</v>
      </c>
      <c r="C1002" s="3" t="s">
        <v>4975</v>
      </c>
      <c r="D1002" s="3" t="s">
        <v>4974</v>
      </c>
      <c r="E1002" s="3" t="s">
        <v>4976</v>
      </c>
      <c r="F1002" s="69">
        <v>59.8</v>
      </c>
      <c r="G1002" s="3" t="s">
        <v>2592</v>
      </c>
      <c r="H1002" s="3"/>
      <c r="I1002" s="3"/>
      <c r="J1002" s="55"/>
      <c r="K1002" s="73">
        <v>45740</v>
      </c>
      <c r="L1002" s="3"/>
      <c r="M1002" s="3"/>
      <c r="N1002" s="3" t="s">
        <v>4977</v>
      </c>
      <c r="O1002" s="3" t="s">
        <v>4978</v>
      </c>
    </row>
    <row r="1003" s="69" customFormat="1" spans="1:15">
      <c r="A1003" s="16">
        <v>1002</v>
      </c>
      <c r="B1003" s="17"/>
      <c r="C1003" s="2" t="s">
        <v>4979</v>
      </c>
      <c r="D1003" s="17" t="s">
        <v>4980</v>
      </c>
      <c r="E1003" s="2" t="s">
        <v>4981</v>
      </c>
      <c r="F1003" s="69">
        <v>39.8</v>
      </c>
      <c r="G1003" s="2" t="s">
        <v>20</v>
      </c>
      <c r="H1003" s="2"/>
      <c r="I1003" s="2"/>
      <c r="J1003" s="16"/>
      <c r="K1003" s="73">
        <v>45315</v>
      </c>
      <c r="L1003" s="59"/>
      <c r="M1003" s="5"/>
      <c r="N1003" s="60" t="s">
        <v>4982</v>
      </c>
      <c r="O1003" s="5" t="s">
        <v>4983</v>
      </c>
    </row>
    <row r="1004" s="3" customFormat="1" spans="1:15">
      <c r="A1004" s="16">
        <v>1003</v>
      </c>
      <c r="C1004" s="3" t="s">
        <v>4984</v>
      </c>
      <c r="D1004" s="21" t="s">
        <v>4985</v>
      </c>
      <c r="E1004" s="3" t="s">
        <v>4986</v>
      </c>
      <c r="F1004" s="69">
        <v>52</v>
      </c>
      <c r="G1004" s="3" t="s">
        <v>2566</v>
      </c>
      <c r="J1004" s="55"/>
      <c r="K1004" s="73">
        <v>46056</v>
      </c>
      <c r="L1004" s="61" t="s">
        <v>249</v>
      </c>
      <c r="N1004" s="3" t="s">
        <v>4987</v>
      </c>
      <c r="O1004" s="3" t="s">
        <v>4988</v>
      </c>
    </row>
    <row r="1005" s="4" customFormat="1" spans="1:15">
      <c r="A1005" s="16">
        <v>1004</v>
      </c>
      <c r="B1005" s="4" t="s">
        <v>4989</v>
      </c>
      <c r="C1005" s="4" t="s">
        <v>4990</v>
      </c>
      <c r="D1005" s="22" t="s">
        <v>4989</v>
      </c>
      <c r="E1005" s="25" t="s">
        <v>4991</v>
      </c>
      <c r="F1005" s="69">
        <v>49</v>
      </c>
      <c r="K1005" s="73">
        <v>46016</v>
      </c>
      <c r="L1005" s="4"/>
      <c r="N1005" s="4" t="s">
        <v>4992</v>
      </c>
      <c r="O1005" s="4" t="s">
        <v>4993</v>
      </c>
    </row>
    <row r="1006" s="4" customFormat="1" spans="1:15">
      <c r="A1006" s="16">
        <v>1005</v>
      </c>
      <c r="B1006" s="4" t="s">
        <v>4994</v>
      </c>
      <c r="C1006" s="4" t="s">
        <v>4995</v>
      </c>
      <c r="D1006" s="22" t="s">
        <v>4994</v>
      </c>
      <c r="E1006" s="4" t="s">
        <v>4996</v>
      </c>
      <c r="F1006" s="69">
        <v>59</v>
      </c>
      <c r="K1006" s="73">
        <v>46020</v>
      </c>
      <c r="L1006" s="4"/>
      <c r="N1006" s="4" t="s">
        <v>4997</v>
      </c>
      <c r="O1006" s="4" t="s">
        <v>4998</v>
      </c>
    </row>
    <row r="1007" s="3" customFormat="1" spans="1:15">
      <c r="A1007" s="16">
        <v>1006</v>
      </c>
      <c r="B1007" s="3" t="s">
        <v>4999</v>
      </c>
      <c r="C1007" s="3" t="s">
        <v>4995</v>
      </c>
      <c r="D1007" s="3" t="s">
        <v>4999</v>
      </c>
      <c r="E1007" s="3" t="s">
        <v>5000</v>
      </c>
      <c r="F1007" s="69">
        <v>79</v>
      </c>
      <c r="J1007" s="55"/>
      <c r="K1007" s="73">
        <v>46050</v>
      </c>
      <c r="N1007" s="3" t="s">
        <v>5001</v>
      </c>
      <c r="O1007" s="3" t="s">
        <v>5002</v>
      </c>
    </row>
    <row r="1008" s="3" customFormat="1" spans="1:15">
      <c r="A1008" s="16">
        <v>1007</v>
      </c>
      <c r="C1008" s="3" t="s">
        <v>4995</v>
      </c>
      <c r="D1008" s="21" t="s">
        <v>5003</v>
      </c>
      <c r="E1008" s="3" t="s">
        <v>5004</v>
      </c>
      <c r="F1008" s="69">
        <v>64.8</v>
      </c>
      <c r="G1008" s="3" t="s">
        <v>20</v>
      </c>
      <c r="J1008" s="55"/>
      <c r="K1008" s="73">
        <v>46079</v>
      </c>
      <c r="N1008" s="3" t="s">
        <v>5005</v>
      </c>
      <c r="O1008" s="3" t="s">
        <v>5006</v>
      </c>
    </row>
    <row r="1009" s="3" customFormat="1" spans="1:15">
      <c r="A1009" s="16">
        <v>1008</v>
      </c>
      <c r="C1009" s="3" t="s">
        <v>4995</v>
      </c>
      <c r="D1009" s="21" t="s">
        <v>5007</v>
      </c>
      <c r="E1009" s="3" t="s">
        <v>3657</v>
      </c>
      <c r="F1009" s="69">
        <v>55</v>
      </c>
      <c r="G1009" s="3" t="s">
        <v>20</v>
      </c>
      <c r="J1009" s="55"/>
      <c r="K1009" s="73">
        <v>45084</v>
      </c>
      <c r="N1009" s="3" t="s">
        <v>5008</v>
      </c>
      <c r="O1009" s="3" t="s">
        <v>5009</v>
      </c>
    </row>
    <row r="1010" s="3" customFormat="1" spans="1:15">
      <c r="A1010" s="16">
        <v>1009</v>
      </c>
      <c r="C1010" s="3" t="s">
        <v>5010</v>
      </c>
      <c r="D1010" s="21" t="s">
        <v>5011</v>
      </c>
      <c r="E1010" s="3" t="s">
        <v>5012</v>
      </c>
      <c r="F1010" s="69">
        <v>59</v>
      </c>
      <c r="G1010" s="2" t="s">
        <v>20</v>
      </c>
      <c r="J1010" s="55"/>
      <c r="K1010" s="73">
        <v>46037</v>
      </c>
      <c r="L1010" s="59"/>
      <c r="M1010" s="5"/>
      <c r="N1010" s="3" t="s">
        <v>5013</v>
      </c>
      <c r="O1010" s="5" t="s">
        <v>5014</v>
      </c>
    </row>
    <row r="1011" s="3" customFormat="1" spans="1:15">
      <c r="A1011" s="16">
        <v>1010</v>
      </c>
      <c r="B1011" s="21" t="s">
        <v>5015</v>
      </c>
      <c r="C1011" s="3" t="s">
        <v>5016</v>
      </c>
      <c r="D1011" s="21" t="s">
        <v>5015</v>
      </c>
      <c r="E1011" s="3" t="s">
        <v>5017</v>
      </c>
      <c r="F1011" s="69">
        <v>59</v>
      </c>
      <c r="G1011" s="3"/>
      <c r="J1011" s="55"/>
      <c r="K1011" s="73">
        <v>46041</v>
      </c>
      <c r="L1011" s="69" t="s">
        <v>5018</v>
      </c>
      <c r="M1011" s="5" t="s">
        <v>5019</v>
      </c>
      <c r="N1011" s="3" t="s">
        <v>5020</v>
      </c>
      <c r="O1011" s="3" t="s">
        <v>5021</v>
      </c>
    </row>
    <row r="1012" s="69" customFormat="1" spans="1:15">
      <c r="A1012" s="16">
        <v>1011</v>
      </c>
      <c r="B1012" s="17"/>
      <c r="C1012" s="2" t="s">
        <v>5022</v>
      </c>
      <c r="D1012" s="17" t="s">
        <v>5023</v>
      </c>
      <c r="E1012" s="2" t="s">
        <v>4799</v>
      </c>
      <c r="F1012" s="69">
        <v>46</v>
      </c>
      <c r="G1012" s="2" t="s">
        <v>20</v>
      </c>
      <c r="H1012" s="2" t="s">
        <v>290</v>
      </c>
      <c r="I1012" s="2" t="s">
        <v>291</v>
      </c>
      <c r="J1012" s="55" t="s">
        <v>200</v>
      </c>
      <c r="K1012" s="73">
        <v>46046</v>
      </c>
      <c r="L1012" s="3" t="s">
        <v>201</v>
      </c>
      <c r="M1012" s="5" t="s">
        <v>5024</v>
      </c>
      <c r="N1012" s="60" t="s">
        <v>5025</v>
      </c>
      <c r="O1012" s="5" t="s">
        <v>5026</v>
      </c>
    </row>
    <row r="1013" s="69" customFormat="1" spans="1:15">
      <c r="A1013" s="16">
        <v>1012</v>
      </c>
      <c r="B1013" s="17"/>
      <c r="C1013" s="2" t="s">
        <v>4995</v>
      </c>
      <c r="D1013" s="17" t="s">
        <v>5027</v>
      </c>
      <c r="E1013" s="2" t="s">
        <v>5028</v>
      </c>
      <c r="F1013" s="69">
        <v>48</v>
      </c>
      <c r="G1013" s="2" t="s">
        <v>20</v>
      </c>
      <c r="H1013" s="2"/>
      <c r="I1013" s="2"/>
      <c r="J1013" s="16"/>
      <c r="K1013" s="73">
        <v>45509</v>
      </c>
      <c r="L1013" s="59"/>
      <c r="M1013" s="5"/>
      <c r="N1013" s="60" t="s">
        <v>5029</v>
      </c>
      <c r="O1013" s="5" t="s">
        <v>5030</v>
      </c>
    </row>
    <row r="1014" s="69" customFormat="1" spans="1:15">
      <c r="A1014" s="16">
        <v>1013</v>
      </c>
      <c r="B1014" s="17"/>
      <c r="C1014" s="2" t="s">
        <v>5031</v>
      </c>
      <c r="D1014" s="17" t="s">
        <v>5032</v>
      </c>
      <c r="E1014" s="2" t="s">
        <v>5033</v>
      </c>
      <c r="F1014" s="69">
        <v>49.8</v>
      </c>
      <c r="G1014" s="2" t="s">
        <v>20</v>
      </c>
      <c r="H1014" s="2"/>
      <c r="I1014" s="2"/>
      <c r="J1014" s="16"/>
      <c r="K1014" s="73">
        <v>45474</v>
      </c>
      <c r="L1014" s="59"/>
      <c r="M1014" s="5"/>
      <c r="N1014" s="60" t="s">
        <v>5034</v>
      </c>
      <c r="O1014" s="5" t="s">
        <v>5035</v>
      </c>
    </row>
    <row r="1015" s="3" customFormat="1" spans="1:15">
      <c r="A1015" s="16">
        <v>1014</v>
      </c>
      <c r="C1015" s="3" t="s">
        <v>5036</v>
      </c>
      <c r="D1015" s="21" t="s">
        <v>5037</v>
      </c>
      <c r="E1015" s="3" t="s">
        <v>5038</v>
      </c>
      <c r="F1015" s="69">
        <v>59.8</v>
      </c>
      <c r="G1015" s="3" t="s">
        <v>2566</v>
      </c>
      <c r="J1015" s="55"/>
      <c r="K1015" s="73">
        <v>45670</v>
      </c>
      <c r="N1015" s="3" t="s">
        <v>5039</v>
      </c>
      <c r="O1015" s="3" t="s">
        <v>5040</v>
      </c>
    </row>
    <row r="1016" s="69" customFormat="1" spans="1:15">
      <c r="A1016" s="16">
        <v>1015</v>
      </c>
      <c r="B1016" s="17"/>
      <c r="C1016" s="2" t="s">
        <v>5041</v>
      </c>
      <c r="D1016" s="17" t="s">
        <v>5042</v>
      </c>
      <c r="E1016" s="2" t="s">
        <v>5043</v>
      </c>
      <c r="F1016" s="69">
        <v>49</v>
      </c>
      <c r="G1016" s="2" t="s">
        <v>20</v>
      </c>
      <c r="H1016" s="2"/>
      <c r="I1016" s="2"/>
      <c r="J1016" s="16"/>
      <c r="K1016" s="73">
        <v>45877</v>
      </c>
      <c r="L1016" s="59"/>
      <c r="M1016" s="5"/>
      <c r="N1016" s="60" t="s">
        <v>5044</v>
      </c>
      <c r="O1016" s="5" t="s">
        <v>5045</v>
      </c>
    </row>
    <row r="1017" s="3" customFormat="1" spans="1:15">
      <c r="A1017" s="16">
        <v>1016</v>
      </c>
      <c r="B1017" s="21"/>
      <c r="C1017" s="3" t="s">
        <v>5046</v>
      </c>
      <c r="D1017" s="21" t="s">
        <v>5047</v>
      </c>
      <c r="E1017" s="61" t="s">
        <v>5048</v>
      </c>
      <c r="F1017" s="69">
        <v>79</v>
      </c>
      <c r="J1017" s="55"/>
      <c r="K1017" s="73">
        <v>45372</v>
      </c>
      <c r="N1017" s="3" t="s">
        <v>5049</v>
      </c>
      <c r="O1017" s="5" t="s">
        <v>5050</v>
      </c>
    </row>
    <row r="1018" s="55" customFormat="1" spans="1:15">
      <c r="A1018" s="16">
        <v>1017</v>
      </c>
      <c r="C1018" s="55" t="s">
        <v>5051</v>
      </c>
      <c r="D1018" s="63" t="s">
        <v>5052</v>
      </c>
      <c r="E1018" s="64" t="s">
        <v>5053</v>
      </c>
      <c r="F1018" s="69">
        <v>79</v>
      </c>
      <c r="G1018" s="64"/>
      <c r="K1018" s="73">
        <v>45562</v>
      </c>
      <c r="L1018" s="55" t="s">
        <v>183</v>
      </c>
      <c r="M1018" s="65"/>
      <c r="N1018" s="64" t="s">
        <v>5054</v>
      </c>
      <c r="O1018" s="5" t="s">
        <v>5055</v>
      </c>
    </row>
    <row r="1019" s="69" customFormat="1" spans="1:15">
      <c r="A1019" s="16">
        <v>1018</v>
      </c>
      <c r="B1019" s="17"/>
      <c r="C1019" s="2" t="s">
        <v>5056</v>
      </c>
      <c r="D1019" s="17" t="s">
        <v>5057</v>
      </c>
      <c r="E1019" s="2" t="s">
        <v>5058</v>
      </c>
      <c r="F1019" s="69">
        <v>49</v>
      </c>
      <c r="G1019" s="3" t="s">
        <v>20</v>
      </c>
      <c r="H1019" s="2"/>
      <c r="I1019" s="2"/>
      <c r="J1019" s="16"/>
      <c r="K1019" s="73">
        <v>46008</v>
      </c>
      <c r="L1019" s="59"/>
      <c r="M1019" s="5"/>
      <c r="N1019" s="60" t="s">
        <v>5059</v>
      </c>
      <c r="O1019" s="5" t="s">
        <v>5060</v>
      </c>
    </row>
    <row r="1020" s="16" customFormat="1" spans="1:15">
      <c r="A1020" s="16">
        <v>1019</v>
      </c>
      <c r="C1020" s="62" t="s">
        <v>5061</v>
      </c>
      <c r="D1020" s="77" t="s">
        <v>5062</v>
      </c>
      <c r="E1020" s="77" t="s">
        <v>5063</v>
      </c>
      <c r="F1020" s="69">
        <v>45</v>
      </c>
      <c r="G1020" s="3" t="s">
        <v>20</v>
      </c>
      <c r="K1020" s="73">
        <v>45831</v>
      </c>
      <c r="L1020" s="59"/>
      <c r="M1020" s="5"/>
      <c r="N1020" s="77" t="s">
        <v>5064</v>
      </c>
      <c r="O1020" s="5" t="s">
        <v>5065</v>
      </c>
    </row>
    <row r="1021" s="3" customFormat="1" spans="1:15">
      <c r="A1021" s="16">
        <v>1020</v>
      </c>
      <c r="B1021" s="3" t="s">
        <v>5066</v>
      </c>
      <c r="C1021" s="3" t="s">
        <v>5067</v>
      </c>
      <c r="D1021" s="21" t="s">
        <v>5066</v>
      </c>
      <c r="E1021" s="3" t="s">
        <v>5068</v>
      </c>
      <c r="F1021" s="69">
        <v>49</v>
      </c>
      <c r="G1021" s="3" t="s">
        <v>20</v>
      </c>
      <c r="J1021" s="55"/>
      <c r="K1021" s="73">
        <v>45995</v>
      </c>
      <c r="N1021" s="3" t="s">
        <v>5069</v>
      </c>
      <c r="O1021" s="3" t="s">
        <v>5070</v>
      </c>
    </row>
    <row r="1022" s="3" customFormat="1" spans="1:15">
      <c r="A1022" s="16">
        <v>1021</v>
      </c>
      <c r="B1022" s="21"/>
      <c r="C1022" s="3" t="s">
        <v>5071</v>
      </c>
      <c r="D1022" s="21" t="s">
        <v>5072</v>
      </c>
      <c r="E1022" s="3" t="s">
        <v>5073</v>
      </c>
      <c r="F1022" s="69">
        <v>54.8</v>
      </c>
      <c r="G1022" s="3" t="s">
        <v>5074</v>
      </c>
      <c r="J1022" s="55"/>
      <c r="K1022" s="73">
        <v>45880</v>
      </c>
      <c r="L1022" s="20" t="s">
        <v>144</v>
      </c>
      <c r="N1022" s="3" t="s">
        <v>5075</v>
      </c>
      <c r="O1022" s="5" t="s">
        <v>5076</v>
      </c>
    </row>
    <row r="1023" s="3" customFormat="1" spans="1:15">
      <c r="A1023" s="16">
        <v>1022</v>
      </c>
      <c r="B1023" s="3" t="s">
        <v>5077</v>
      </c>
      <c r="C1023" s="3" t="s">
        <v>5078</v>
      </c>
      <c r="D1023" s="3" t="s">
        <v>5077</v>
      </c>
      <c r="E1023" s="3" t="s">
        <v>5079</v>
      </c>
      <c r="F1023" s="69">
        <v>64.8</v>
      </c>
      <c r="G1023" s="3" t="s">
        <v>2592</v>
      </c>
      <c r="J1023" s="55"/>
      <c r="K1023" s="73">
        <v>46006</v>
      </c>
      <c r="L1023" s="61" t="s">
        <v>249</v>
      </c>
      <c r="N1023" s="3" t="s">
        <v>5080</v>
      </c>
      <c r="O1023" s="3" t="s">
        <v>5081</v>
      </c>
    </row>
    <row r="1024" s="3" customFormat="1" spans="1:15">
      <c r="A1024" s="16">
        <v>1023</v>
      </c>
      <c r="B1024" s="3"/>
      <c r="C1024" s="3" t="s">
        <v>5082</v>
      </c>
      <c r="D1024" s="3" t="s">
        <v>5083</v>
      </c>
      <c r="E1024" s="3" t="s">
        <v>5084</v>
      </c>
      <c r="F1024" s="69">
        <v>54.8</v>
      </c>
      <c r="G1024" s="61" t="s">
        <v>5085</v>
      </c>
      <c r="H1024" s="56"/>
      <c r="I1024" s="56"/>
      <c r="J1024" s="65"/>
      <c r="K1024" s="73">
        <v>45667</v>
      </c>
      <c r="L1024" s="20" t="s">
        <v>5086</v>
      </c>
      <c r="M1024" s="20"/>
      <c r="N1024" s="3" t="s">
        <v>5087</v>
      </c>
      <c r="O1024" s="3" t="s">
        <v>5088</v>
      </c>
    </row>
    <row r="1025" s="69" customFormat="1" spans="1:15">
      <c r="A1025" s="16">
        <v>1024</v>
      </c>
      <c r="B1025" s="17"/>
      <c r="C1025" s="2" t="s">
        <v>5089</v>
      </c>
      <c r="D1025" s="17" t="s">
        <v>5090</v>
      </c>
      <c r="E1025" s="2" t="s">
        <v>5091</v>
      </c>
      <c r="F1025" s="69">
        <v>35</v>
      </c>
      <c r="G1025" s="2" t="s">
        <v>20</v>
      </c>
      <c r="H1025" s="2"/>
      <c r="I1025" s="2"/>
      <c r="J1025" s="16"/>
      <c r="K1025" s="73">
        <v>45642</v>
      </c>
      <c r="L1025" s="59"/>
      <c r="M1025" s="5"/>
      <c r="N1025" s="60" t="s">
        <v>5092</v>
      </c>
      <c r="O1025" s="5" t="s">
        <v>5093</v>
      </c>
    </row>
    <row r="1026" s="69" customFormat="1" spans="1:15">
      <c r="A1026" s="16">
        <v>1025</v>
      </c>
      <c r="B1026" s="17"/>
      <c r="C1026" s="2" t="s">
        <v>5094</v>
      </c>
      <c r="D1026" s="17" t="s">
        <v>5095</v>
      </c>
      <c r="E1026" s="2" t="s">
        <v>5096</v>
      </c>
      <c r="F1026" s="69">
        <v>53</v>
      </c>
      <c r="G1026" s="2" t="s">
        <v>20</v>
      </c>
      <c r="H1026" s="2"/>
      <c r="I1026" s="2"/>
      <c r="J1026" s="16"/>
      <c r="K1026" s="73">
        <v>45668</v>
      </c>
      <c r="L1026" s="59"/>
      <c r="M1026" s="5"/>
      <c r="N1026" s="60" t="s">
        <v>5097</v>
      </c>
      <c r="O1026" s="5" t="s">
        <v>5098</v>
      </c>
    </row>
    <row r="1027" s="3" customFormat="1" spans="1:15">
      <c r="A1027" s="16">
        <v>1026</v>
      </c>
      <c r="C1027" s="3" t="s">
        <v>5099</v>
      </c>
      <c r="D1027" s="21" t="s">
        <v>5100</v>
      </c>
      <c r="E1027" s="3" t="s">
        <v>5101</v>
      </c>
      <c r="F1027" s="69">
        <v>69</v>
      </c>
      <c r="G1027" s="3" t="s">
        <v>20</v>
      </c>
      <c r="H1027" s="20" t="s">
        <v>290</v>
      </c>
      <c r="J1027" s="55"/>
      <c r="K1027" s="73">
        <v>46063</v>
      </c>
      <c r="L1027" s="3" t="s">
        <v>412</v>
      </c>
      <c r="N1027" s="3" t="s">
        <v>5102</v>
      </c>
      <c r="O1027" s="5" t="s">
        <v>5103</v>
      </c>
    </row>
    <row r="1028" s="4" customFormat="1" spans="1:15">
      <c r="A1028" s="16">
        <v>1027</v>
      </c>
      <c r="B1028" s="4" t="s">
        <v>5104</v>
      </c>
      <c r="C1028" s="4" t="s">
        <v>5105</v>
      </c>
      <c r="D1028" s="4" t="s">
        <v>5104</v>
      </c>
      <c r="E1028" s="4" t="s">
        <v>5106</v>
      </c>
      <c r="F1028" s="69">
        <v>35</v>
      </c>
      <c r="K1028" s="73">
        <v>46063</v>
      </c>
      <c r="L1028" s="25" t="s">
        <v>5107</v>
      </c>
      <c r="N1028" s="4" t="s">
        <v>5108</v>
      </c>
      <c r="O1028" s="4" t="s">
        <v>5109</v>
      </c>
    </row>
    <row r="1029" s="3" customFormat="1" spans="1:15">
      <c r="A1029" s="16">
        <v>1028</v>
      </c>
      <c r="C1029" s="3" t="s">
        <v>5110</v>
      </c>
      <c r="D1029" s="21" t="s">
        <v>5111</v>
      </c>
      <c r="E1029" s="20" t="s">
        <v>5112</v>
      </c>
      <c r="F1029" s="69">
        <v>62.9</v>
      </c>
      <c r="G1029" s="3" t="s">
        <v>20</v>
      </c>
      <c r="J1029" s="55" t="s">
        <v>200</v>
      </c>
      <c r="K1029" s="73">
        <v>46026</v>
      </c>
      <c r="L1029" s="3" t="s">
        <v>201</v>
      </c>
      <c r="M1029" s="5"/>
      <c r="N1029" s="3" t="s">
        <v>5113</v>
      </c>
      <c r="O1029" s="5" t="s">
        <v>5114</v>
      </c>
    </row>
    <row r="1030" s="5" customFormat="1" spans="1:15">
      <c r="A1030" s="16">
        <v>1029</v>
      </c>
      <c r="C1030" s="5" t="s">
        <v>5115</v>
      </c>
      <c r="D1030" s="66" t="s">
        <v>5116</v>
      </c>
      <c r="E1030" s="5" t="s">
        <v>5117</v>
      </c>
      <c r="F1030" s="69">
        <v>46.5</v>
      </c>
      <c r="G1030" s="20" t="s">
        <v>20</v>
      </c>
      <c r="J1030" s="62"/>
      <c r="K1030" s="73">
        <v>43963</v>
      </c>
      <c r="L1030" s="59" t="s">
        <v>85</v>
      </c>
      <c r="M1030" s="5"/>
      <c r="N1030" s="5" t="s">
        <v>5118</v>
      </c>
      <c r="O1030" s="5" t="s">
        <v>5119</v>
      </c>
    </row>
    <row r="1031" s="55" customFormat="1" spans="1:15">
      <c r="A1031" s="16">
        <v>1030</v>
      </c>
      <c r="C1031" s="55" t="s">
        <v>5120</v>
      </c>
      <c r="D1031" s="63" t="s">
        <v>5121</v>
      </c>
      <c r="E1031" s="55" t="s">
        <v>5122</v>
      </c>
      <c r="F1031" s="69">
        <v>48</v>
      </c>
      <c r="G1031" s="55" t="s">
        <v>20</v>
      </c>
      <c r="K1031" s="73">
        <v>46032</v>
      </c>
      <c r="L1031" s="64" t="s">
        <v>85</v>
      </c>
      <c r="M1031" s="5"/>
      <c r="N1031" s="55" t="s">
        <v>5123</v>
      </c>
      <c r="O1031" s="5" t="s">
        <v>5124</v>
      </c>
    </row>
    <row r="1032" s="3" customFormat="1" spans="1:15">
      <c r="A1032" s="16">
        <v>1031</v>
      </c>
      <c r="C1032" s="3" t="s">
        <v>5125</v>
      </c>
      <c r="D1032" s="21" t="s">
        <v>5126</v>
      </c>
      <c r="E1032" s="20" t="s">
        <v>4871</v>
      </c>
      <c r="F1032" s="69">
        <v>48</v>
      </c>
      <c r="G1032" s="3" t="s">
        <v>20</v>
      </c>
      <c r="J1032" s="55"/>
      <c r="K1032" s="73">
        <v>45861</v>
      </c>
      <c r="L1032" s="59"/>
      <c r="M1032" s="5"/>
      <c r="N1032" s="3" t="s">
        <v>5127</v>
      </c>
      <c r="O1032" s="5" t="s">
        <v>5128</v>
      </c>
    </row>
    <row r="1033" s="3" customFormat="1" spans="1:15">
      <c r="A1033" s="16">
        <v>1032</v>
      </c>
      <c r="B1033" s="3" t="s">
        <v>5129</v>
      </c>
      <c r="C1033" s="3" t="s">
        <v>5130</v>
      </c>
      <c r="D1033" s="21" t="s">
        <v>5129</v>
      </c>
      <c r="E1033" s="3" t="s">
        <v>5131</v>
      </c>
      <c r="F1033" s="69">
        <v>59</v>
      </c>
      <c r="G1033" s="3" t="s">
        <v>5132</v>
      </c>
      <c r="J1033" s="55"/>
      <c r="K1033" s="73">
        <v>46059</v>
      </c>
      <c r="N1033" s="3" t="s">
        <v>5133</v>
      </c>
      <c r="O1033" s="3" t="s">
        <v>5134</v>
      </c>
    </row>
    <row r="1034" s="3" customFormat="1" spans="1:15">
      <c r="A1034" s="16">
        <v>1033</v>
      </c>
      <c r="C1034" s="3" t="s">
        <v>5135</v>
      </c>
      <c r="D1034" s="21" t="s">
        <v>5136</v>
      </c>
      <c r="E1034" s="20" t="s">
        <v>5137</v>
      </c>
      <c r="F1034" s="69">
        <v>49</v>
      </c>
      <c r="G1034" s="3" t="s">
        <v>20</v>
      </c>
      <c r="H1034" s="2" t="s">
        <v>290</v>
      </c>
      <c r="J1034" s="55"/>
      <c r="K1034" s="73">
        <v>45698</v>
      </c>
      <c r="L1034" s="59" t="s">
        <v>1319</v>
      </c>
      <c r="M1034" s="5"/>
      <c r="N1034" s="3" t="s">
        <v>5138</v>
      </c>
      <c r="O1034" s="5" t="s">
        <v>5139</v>
      </c>
    </row>
    <row r="1035" s="3" customFormat="1" spans="1:15">
      <c r="A1035" s="16">
        <v>1034</v>
      </c>
      <c r="C1035" s="3" t="s">
        <v>5140</v>
      </c>
      <c r="D1035" s="21" t="s">
        <v>5141</v>
      </c>
      <c r="E1035" s="3" t="s">
        <v>5142</v>
      </c>
      <c r="F1035" s="69">
        <v>65</v>
      </c>
      <c r="G1035" s="3" t="s">
        <v>5143</v>
      </c>
      <c r="J1035" s="55"/>
      <c r="K1035" s="73">
        <v>45880</v>
      </c>
      <c r="N1035" s="3" t="s">
        <v>5144</v>
      </c>
      <c r="O1035" s="5" t="s">
        <v>5145</v>
      </c>
    </row>
    <row r="1036" s="4" customFormat="1" spans="1:15">
      <c r="A1036" s="16">
        <v>1035</v>
      </c>
      <c r="B1036" s="4" t="s">
        <v>5146</v>
      </c>
      <c r="C1036" s="4" t="s">
        <v>5147</v>
      </c>
      <c r="D1036" s="22" t="s">
        <v>5146</v>
      </c>
      <c r="E1036" s="4" t="s">
        <v>5148</v>
      </c>
      <c r="F1036" s="69">
        <v>59</v>
      </c>
      <c r="G1036" s="2" t="s">
        <v>20</v>
      </c>
      <c r="H1036" s="4"/>
      <c r="I1036" s="4"/>
      <c r="K1036" s="73">
        <v>46046</v>
      </c>
      <c r="L1036" s="4"/>
      <c r="M1036" s="4"/>
      <c r="N1036" s="4" t="s">
        <v>5149</v>
      </c>
      <c r="O1036" s="4" t="s">
        <v>5150</v>
      </c>
    </row>
    <row r="1037" s="16" customFormat="1" spans="1:15">
      <c r="A1037" s="16">
        <v>1036</v>
      </c>
      <c r="B1037" s="17"/>
      <c r="C1037" s="2" t="s">
        <v>5151</v>
      </c>
      <c r="D1037" s="17" t="s">
        <v>5152</v>
      </c>
      <c r="E1037" s="2" t="s">
        <v>5153</v>
      </c>
      <c r="F1037" s="69">
        <v>69.8</v>
      </c>
      <c r="G1037" s="2" t="s">
        <v>20</v>
      </c>
      <c r="H1037" s="92"/>
      <c r="I1037" s="92"/>
      <c r="J1037" s="93"/>
      <c r="K1037" s="73">
        <v>45621</v>
      </c>
      <c r="L1037" s="59" t="s">
        <v>85</v>
      </c>
      <c r="M1037" s="5"/>
      <c r="N1037" s="60" t="s">
        <v>5154</v>
      </c>
      <c r="O1037" s="5" t="s">
        <v>5155</v>
      </c>
    </row>
    <row r="1038" s="3" customFormat="1" spans="1:15">
      <c r="A1038" s="16">
        <v>1037</v>
      </c>
      <c r="C1038" s="3" t="s">
        <v>5156</v>
      </c>
      <c r="D1038" s="21" t="s">
        <v>5157</v>
      </c>
      <c r="E1038" s="3" t="s">
        <v>5158</v>
      </c>
      <c r="F1038" s="69">
        <v>49</v>
      </c>
      <c r="G1038" s="3" t="s">
        <v>20</v>
      </c>
      <c r="J1038" s="55"/>
      <c r="K1038" s="73">
        <v>45789</v>
      </c>
      <c r="N1038" s="3" t="s">
        <v>5159</v>
      </c>
      <c r="O1038" s="3" t="s">
        <v>5160</v>
      </c>
    </row>
    <row r="1039" s="3" customFormat="1" spans="1:15">
      <c r="A1039" s="16">
        <v>1038</v>
      </c>
      <c r="B1039" s="3" t="s">
        <v>5161</v>
      </c>
      <c r="C1039" s="3" t="s">
        <v>5162</v>
      </c>
      <c r="D1039" s="21" t="s">
        <v>5161</v>
      </c>
      <c r="E1039" s="3" t="s">
        <v>5163</v>
      </c>
      <c r="F1039" s="69">
        <v>49</v>
      </c>
      <c r="G1039" s="2" t="s">
        <v>20</v>
      </c>
      <c r="J1039" s="55"/>
      <c r="K1039" s="73">
        <v>46044</v>
      </c>
      <c r="N1039" s="3" t="s">
        <v>5164</v>
      </c>
      <c r="O1039" s="3" t="s">
        <v>5165</v>
      </c>
    </row>
    <row r="1040" s="69" customFormat="1" spans="1:15">
      <c r="A1040" s="16">
        <v>1039</v>
      </c>
      <c r="B1040" s="17"/>
      <c r="C1040" s="2" t="s">
        <v>5166</v>
      </c>
      <c r="D1040" s="17" t="s">
        <v>5167</v>
      </c>
      <c r="E1040" s="2" t="s">
        <v>5168</v>
      </c>
      <c r="F1040" s="69">
        <v>49.8</v>
      </c>
      <c r="G1040" s="3" t="s">
        <v>20</v>
      </c>
      <c r="H1040" s="2"/>
      <c r="I1040" s="2"/>
      <c r="J1040" s="16"/>
      <c r="K1040" s="73">
        <v>46046</v>
      </c>
      <c r="L1040" s="59" t="s">
        <v>85</v>
      </c>
      <c r="M1040" s="5"/>
      <c r="N1040" s="60" t="s">
        <v>5169</v>
      </c>
      <c r="O1040" s="5" t="s">
        <v>5170</v>
      </c>
    </row>
    <row r="1041" s="3" customFormat="1" spans="1:15">
      <c r="A1041" s="16">
        <v>1040</v>
      </c>
      <c r="B1041" s="21" t="s">
        <v>5171</v>
      </c>
      <c r="C1041" s="3" t="s">
        <v>5172</v>
      </c>
      <c r="D1041" s="21" t="s">
        <v>5171</v>
      </c>
      <c r="E1041" s="3" t="s">
        <v>5173</v>
      </c>
      <c r="F1041" s="69">
        <v>59.9</v>
      </c>
      <c r="G1041" s="3" t="s">
        <v>5174</v>
      </c>
      <c r="H1041" s="3"/>
      <c r="I1041" s="3"/>
      <c r="J1041" s="55"/>
      <c r="K1041" s="73">
        <v>46041</v>
      </c>
      <c r="L1041" s="3"/>
      <c r="M1041" s="3"/>
      <c r="N1041" s="3" t="s">
        <v>5175</v>
      </c>
      <c r="O1041" s="3" t="s">
        <v>5176</v>
      </c>
    </row>
    <row r="1042" s="69" customFormat="1" spans="1:15">
      <c r="A1042" s="16">
        <v>1041</v>
      </c>
      <c r="B1042" s="17"/>
      <c r="C1042" s="2" t="s">
        <v>5177</v>
      </c>
      <c r="D1042" s="17" t="s">
        <v>5178</v>
      </c>
      <c r="E1042" s="2" t="s">
        <v>5179</v>
      </c>
      <c r="F1042" s="69">
        <v>59.8</v>
      </c>
      <c r="G1042" s="2" t="s">
        <v>20</v>
      </c>
      <c r="H1042" s="2"/>
      <c r="I1042" s="2"/>
      <c r="J1042" s="16"/>
      <c r="K1042" s="73">
        <v>45838</v>
      </c>
      <c r="L1042" s="59"/>
      <c r="M1042" s="5"/>
      <c r="N1042" s="60" t="s">
        <v>5180</v>
      </c>
      <c r="O1042" s="5" t="s">
        <v>5181</v>
      </c>
    </row>
    <row r="1043" s="27" customFormat="1" spans="1:15">
      <c r="A1043" s="16">
        <v>1042</v>
      </c>
      <c r="B1043" s="75" t="s">
        <v>5182</v>
      </c>
      <c r="C1043" s="27" t="s">
        <v>5183</v>
      </c>
      <c r="D1043" s="75" t="s">
        <v>5182</v>
      </c>
      <c r="E1043" s="27" t="s">
        <v>5184</v>
      </c>
      <c r="F1043" s="69">
        <v>64.8</v>
      </c>
      <c r="G1043" s="27" t="s">
        <v>5185</v>
      </c>
      <c r="H1043" s="27"/>
      <c r="I1043" s="27"/>
      <c r="K1043" s="73">
        <v>45992</v>
      </c>
      <c r="L1043" s="27" t="s">
        <v>85</v>
      </c>
      <c r="M1043" s="27"/>
      <c r="N1043" s="27" t="s">
        <v>5186</v>
      </c>
      <c r="O1043" s="27" t="s">
        <v>5187</v>
      </c>
    </row>
    <row r="1044" s="3" customFormat="1" spans="1:15">
      <c r="A1044" s="16">
        <v>1043</v>
      </c>
      <c r="B1044" s="21"/>
      <c r="C1044" s="3" t="s">
        <v>5188</v>
      </c>
      <c r="D1044" s="21" t="s">
        <v>5189</v>
      </c>
      <c r="E1044" s="3" t="s">
        <v>5190</v>
      </c>
      <c r="F1044" s="69">
        <v>49</v>
      </c>
      <c r="G1044" s="2" t="s">
        <v>20</v>
      </c>
      <c r="J1044" s="55"/>
      <c r="K1044" s="73">
        <v>46035</v>
      </c>
      <c r="N1044" s="3" t="s">
        <v>5191</v>
      </c>
      <c r="O1044" s="3" t="s">
        <v>5192</v>
      </c>
    </row>
    <row r="1045" s="3" customFormat="1" spans="1:15">
      <c r="A1045" s="16">
        <v>1044</v>
      </c>
      <c r="B1045" s="3" t="s">
        <v>5193</v>
      </c>
      <c r="C1045" s="61" t="s">
        <v>5194</v>
      </c>
      <c r="D1045" s="3" t="s">
        <v>5193</v>
      </c>
      <c r="E1045" s="3" t="s">
        <v>5195</v>
      </c>
      <c r="F1045" s="69">
        <v>59</v>
      </c>
      <c r="G1045" s="2" t="s">
        <v>20</v>
      </c>
      <c r="J1045" s="55"/>
      <c r="K1045" s="73">
        <v>46016</v>
      </c>
      <c r="L1045" s="59"/>
      <c r="N1045" s="3" t="s">
        <v>5196</v>
      </c>
      <c r="O1045" s="61" t="s">
        <v>5197</v>
      </c>
    </row>
    <row r="1046" s="55" customFormat="1" spans="1:15">
      <c r="A1046" s="16">
        <v>1045</v>
      </c>
      <c r="C1046" s="55" t="s">
        <v>5198</v>
      </c>
      <c r="D1046" s="63" t="s">
        <v>5199</v>
      </c>
      <c r="E1046" s="64" t="s">
        <v>5200</v>
      </c>
      <c r="F1046" s="69">
        <v>53</v>
      </c>
      <c r="G1046" s="55" t="s">
        <v>5201</v>
      </c>
      <c r="K1046" s="73">
        <v>45875</v>
      </c>
      <c r="L1046" s="65"/>
      <c r="M1046" s="5"/>
      <c r="N1046" s="55" t="s">
        <v>5202</v>
      </c>
      <c r="O1046" s="5" t="s">
        <v>5203</v>
      </c>
    </row>
    <row r="1047" s="3" customFormat="1" spans="1:15">
      <c r="A1047" s="16">
        <v>1046</v>
      </c>
      <c r="B1047" s="3" t="s">
        <v>5204</v>
      </c>
      <c r="C1047" s="3" t="s">
        <v>5205</v>
      </c>
      <c r="D1047" s="21" t="s">
        <v>5204</v>
      </c>
      <c r="E1047" s="3" t="s">
        <v>5206</v>
      </c>
      <c r="F1047" s="69">
        <v>59</v>
      </c>
      <c r="G1047" s="3" t="s">
        <v>20</v>
      </c>
      <c r="J1047" s="55"/>
      <c r="K1047" s="73">
        <v>46037</v>
      </c>
      <c r="N1047" s="3" t="s">
        <v>5207</v>
      </c>
      <c r="O1047" s="3" t="s">
        <v>5208</v>
      </c>
    </row>
    <row r="1048" s="69" customFormat="1" spans="1:15">
      <c r="A1048" s="16">
        <v>1047</v>
      </c>
      <c r="B1048" s="17"/>
      <c r="C1048" s="2" t="s">
        <v>5209</v>
      </c>
      <c r="D1048" s="17" t="s">
        <v>5210</v>
      </c>
      <c r="E1048" s="2" t="s">
        <v>5211</v>
      </c>
      <c r="F1048" s="69">
        <v>46</v>
      </c>
      <c r="G1048" s="2" t="s">
        <v>20</v>
      </c>
      <c r="H1048" s="2"/>
      <c r="I1048" s="2"/>
      <c r="J1048" s="16"/>
      <c r="K1048" s="73">
        <v>45128</v>
      </c>
      <c r="L1048" s="59"/>
      <c r="M1048" s="5"/>
      <c r="N1048" s="60" t="s">
        <v>5212</v>
      </c>
      <c r="O1048" s="5" t="s">
        <v>5213</v>
      </c>
    </row>
    <row r="1049" s="16" customFormat="1" spans="1:15">
      <c r="A1049" s="16">
        <v>1048</v>
      </c>
      <c r="B1049" s="17"/>
      <c r="C1049" s="2" t="s">
        <v>5214</v>
      </c>
      <c r="D1049" s="17" t="s">
        <v>5215</v>
      </c>
      <c r="E1049" s="2" t="s">
        <v>5211</v>
      </c>
      <c r="F1049" s="69">
        <v>46</v>
      </c>
      <c r="G1049" s="2" t="s">
        <v>20</v>
      </c>
      <c r="H1049" s="2"/>
      <c r="I1049" s="2"/>
      <c r="K1049" s="73">
        <v>44795</v>
      </c>
      <c r="L1049" s="59"/>
      <c r="M1049" s="5"/>
      <c r="N1049" s="60" t="s">
        <v>5216</v>
      </c>
      <c r="O1049" s="5" t="s">
        <v>5217</v>
      </c>
    </row>
    <row r="1050" s="4" customFormat="1" spans="1:15">
      <c r="A1050" s="16">
        <v>1049</v>
      </c>
      <c r="B1050" s="4" t="s">
        <v>5218</v>
      </c>
      <c r="C1050" s="4" t="s">
        <v>5219</v>
      </c>
      <c r="D1050" s="22" t="s">
        <v>5218</v>
      </c>
      <c r="E1050" s="4" t="s">
        <v>5220</v>
      </c>
      <c r="F1050" s="69">
        <v>66</v>
      </c>
      <c r="G1050" s="4" t="s">
        <v>20</v>
      </c>
      <c r="K1050" s="73">
        <v>46013</v>
      </c>
      <c r="L1050" s="4"/>
      <c r="M1050" s="4"/>
      <c r="N1050" s="4" t="s">
        <v>5221</v>
      </c>
      <c r="O1050" s="4" t="s">
        <v>5222</v>
      </c>
    </row>
    <row r="1051" s="69" customFormat="1" ht="14.25" spans="1:15">
      <c r="A1051" s="16">
        <v>1050</v>
      </c>
      <c r="B1051" s="17"/>
      <c r="C1051" s="18" t="s">
        <v>5223</v>
      </c>
      <c r="D1051" s="17"/>
      <c r="E1051" s="2"/>
      <c r="F1051" s="69"/>
      <c r="G1051" s="2"/>
      <c r="H1051" s="2"/>
      <c r="I1051" s="2"/>
      <c r="J1051" s="16"/>
      <c r="K1051" s="73"/>
      <c r="L1051" s="59"/>
      <c r="M1051" s="5"/>
      <c r="N1051" s="60"/>
      <c r="O1051" s="5"/>
    </row>
    <row r="1052" s="3" customFormat="1" spans="1:15">
      <c r="A1052" s="16">
        <v>1051</v>
      </c>
      <c r="B1052" s="3" t="s">
        <v>5224</v>
      </c>
      <c r="C1052" s="3" t="s">
        <v>5225</v>
      </c>
      <c r="D1052" s="3" t="s">
        <v>5224</v>
      </c>
      <c r="E1052" s="3" t="s">
        <v>5226</v>
      </c>
      <c r="F1052" s="69">
        <v>79.8</v>
      </c>
      <c r="G1052" s="3" t="s">
        <v>2608</v>
      </c>
      <c r="H1052" s="3"/>
      <c r="I1052" s="3"/>
      <c r="J1052" s="55"/>
      <c r="K1052" s="73">
        <v>45993</v>
      </c>
      <c r="L1052" s="61" t="s">
        <v>3934</v>
      </c>
      <c r="M1052" s="61"/>
      <c r="N1052" s="3" t="s">
        <v>5227</v>
      </c>
      <c r="O1052" s="3" t="s">
        <v>5228</v>
      </c>
    </row>
    <row r="1053" s="3" customFormat="1" spans="1:15">
      <c r="A1053" s="16">
        <v>1052</v>
      </c>
      <c r="B1053" s="3" t="s">
        <v>5229</v>
      </c>
      <c r="C1053" s="3" t="s">
        <v>5230</v>
      </c>
      <c r="D1053" s="21" t="s">
        <v>5229</v>
      </c>
      <c r="E1053" s="3" t="s">
        <v>5231</v>
      </c>
      <c r="F1053" s="69">
        <v>59</v>
      </c>
      <c r="G1053" s="3" t="s">
        <v>20</v>
      </c>
      <c r="J1053" s="55"/>
      <c r="K1053" s="73">
        <v>46000</v>
      </c>
      <c r="N1053" s="3" t="s">
        <v>5232</v>
      </c>
      <c r="O1053" s="3" t="s">
        <v>5233</v>
      </c>
    </row>
    <row r="1054" s="3" customFormat="1" spans="1:15">
      <c r="A1054" s="16">
        <v>1053</v>
      </c>
      <c r="C1054" s="3" t="s">
        <v>5234</v>
      </c>
      <c r="D1054" s="21" t="s">
        <v>5235</v>
      </c>
      <c r="E1054" s="3" t="s">
        <v>5236</v>
      </c>
      <c r="F1054" s="69">
        <v>59</v>
      </c>
      <c r="G1054" s="3" t="s">
        <v>20</v>
      </c>
      <c r="J1054" s="55"/>
      <c r="K1054" s="73">
        <v>44789</v>
      </c>
      <c r="L1054" s="59"/>
      <c r="M1054" s="5"/>
      <c r="N1054" s="3" t="s">
        <v>5237</v>
      </c>
      <c r="O1054" s="5" t="s">
        <v>5238</v>
      </c>
    </row>
    <row r="1055" s="69" customFormat="1" spans="1:15">
      <c r="A1055" s="16">
        <v>1054</v>
      </c>
      <c r="B1055" s="17"/>
      <c r="C1055" s="2" t="s">
        <v>5234</v>
      </c>
      <c r="D1055" s="17" t="s">
        <v>5239</v>
      </c>
      <c r="E1055" s="2" t="s">
        <v>5240</v>
      </c>
      <c r="F1055" s="69">
        <v>45</v>
      </c>
      <c r="G1055" s="2" t="s">
        <v>20</v>
      </c>
      <c r="H1055" s="2"/>
      <c r="I1055" s="2"/>
      <c r="J1055" s="16"/>
      <c r="K1055" s="73">
        <v>46003</v>
      </c>
      <c r="L1055" s="59"/>
      <c r="M1055" s="5"/>
      <c r="N1055" s="60" t="s">
        <v>5241</v>
      </c>
      <c r="O1055" s="5" t="s">
        <v>5242</v>
      </c>
    </row>
    <row r="1056" s="5" customFormat="1" spans="1:15">
      <c r="A1056" s="16">
        <v>1055</v>
      </c>
      <c r="B1056" s="17"/>
      <c r="C1056" s="5" t="s">
        <v>5234</v>
      </c>
      <c r="D1056" s="17" t="s">
        <v>5243</v>
      </c>
      <c r="E1056" s="5" t="s">
        <v>3241</v>
      </c>
      <c r="F1056" s="69">
        <v>44.8</v>
      </c>
      <c r="G1056" s="3" t="s">
        <v>20</v>
      </c>
      <c r="J1056" s="62"/>
      <c r="K1056" s="73">
        <v>45296</v>
      </c>
      <c r="L1056" s="59"/>
      <c r="N1056" s="5" t="s">
        <v>5244</v>
      </c>
      <c r="O1056" s="5" t="s">
        <v>5245</v>
      </c>
    </row>
    <row r="1057" s="5" customFormat="1" spans="1:15">
      <c r="A1057" s="16">
        <v>1056</v>
      </c>
      <c r="B1057" s="17"/>
      <c r="C1057" s="5" t="s">
        <v>5246</v>
      </c>
      <c r="D1057" s="17" t="s">
        <v>5247</v>
      </c>
      <c r="E1057" s="20" t="s">
        <v>5248</v>
      </c>
      <c r="F1057" s="69">
        <v>39</v>
      </c>
      <c r="J1057" s="62"/>
      <c r="K1057" s="73">
        <v>43906</v>
      </c>
      <c r="L1057" s="59"/>
      <c r="N1057" s="5" t="s">
        <v>5249</v>
      </c>
      <c r="O1057" s="5" t="s">
        <v>5250</v>
      </c>
    </row>
    <row r="1058" s="55" customFormat="1" spans="1:15">
      <c r="A1058" s="16">
        <v>1057</v>
      </c>
      <c r="C1058" s="55" t="s">
        <v>5251</v>
      </c>
      <c r="D1058" s="63" t="s">
        <v>5252</v>
      </c>
      <c r="E1058" s="55" t="s">
        <v>5253</v>
      </c>
      <c r="F1058" s="69">
        <v>59.8</v>
      </c>
      <c r="G1058" s="64" t="s">
        <v>2566</v>
      </c>
      <c r="K1058" s="73">
        <v>45650</v>
      </c>
      <c r="L1058" s="55" t="s">
        <v>1196</v>
      </c>
      <c r="M1058" s="65"/>
      <c r="N1058" s="64" t="s">
        <v>5254</v>
      </c>
      <c r="O1058" s="5" t="s">
        <v>5255</v>
      </c>
    </row>
    <row r="1059" s="3" customFormat="1" spans="1:15">
      <c r="A1059" s="16">
        <v>1058</v>
      </c>
      <c r="B1059" s="21"/>
      <c r="C1059" s="3" t="s">
        <v>5256</v>
      </c>
      <c r="D1059" s="21" t="s">
        <v>5257</v>
      </c>
      <c r="E1059" s="3" t="s">
        <v>5258</v>
      </c>
      <c r="F1059" s="69">
        <v>43.8</v>
      </c>
      <c r="G1059" s="3" t="s">
        <v>2566</v>
      </c>
      <c r="J1059" s="55"/>
      <c r="K1059" s="73">
        <v>45866</v>
      </c>
      <c r="N1059" s="3" t="s">
        <v>5259</v>
      </c>
      <c r="O1059" s="5" t="s">
        <v>5260</v>
      </c>
    </row>
    <row r="1060" s="3" customFormat="1" spans="1:15">
      <c r="A1060" s="16">
        <v>1059</v>
      </c>
      <c r="B1060" s="3"/>
      <c r="C1060" s="3" t="s">
        <v>5261</v>
      </c>
      <c r="D1060" s="21" t="s">
        <v>5262</v>
      </c>
      <c r="E1060" s="3" t="s">
        <v>5263</v>
      </c>
      <c r="F1060" s="69">
        <v>49.8</v>
      </c>
      <c r="G1060" s="3" t="s">
        <v>78</v>
      </c>
      <c r="J1060" s="55"/>
      <c r="K1060" s="73">
        <v>46034</v>
      </c>
      <c r="N1060" s="3" t="s">
        <v>5264</v>
      </c>
      <c r="O1060" s="3" t="s">
        <v>5265</v>
      </c>
    </row>
    <row r="1061" s="3" customFormat="1" spans="1:15">
      <c r="A1061" s="16">
        <v>1060</v>
      </c>
      <c r="B1061" s="3"/>
      <c r="C1061" s="3" t="s">
        <v>5266</v>
      </c>
      <c r="D1061" s="21" t="s">
        <v>5267</v>
      </c>
      <c r="E1061" s="61" t="s">
        <v>5268</v>
      </c>
      <c r="F1061" s="69">
        <v>55</v>
      </c>
      <c r="G1061" s="61" t="s">
        <v>5269</v>
      </c>
      <c r="J1061" s="55"/>
      <c r="K1061" s="73">
        <v>46030</v>
      </c>
      <c r="L1061" s="61" t="s">
        <v>144</v>
      </c>
      <c r="N1061" s="3" t="s">
        <v>5270</v>
      </c>
      <c r="O1061" s="3" t="s">
        <v>5271</v>
      </c>
    </row>
    <row r="1062" s="3" customFormat="1" spans="1:15">
      <c r="A1062" s="16">
        <v>1061</v>
      </c>
      <c r="B1062" s="21"/>
      <c r="C1062" s="3" t="s">
        <v>5272</v>
      </c>
      <c r="D1062" s="21" t="s">
        <v>5273</v>
      </c>
      <c r="E1062" s="20" t="s">
        <v>5274</v>
      </c>
      <c r="F1062" s="69">
        <v>49.8</v>
      </c>
      <c r="G1062" s="3" t="s">
        <v>20</v>
      </c>
      <c r="J1062" s="55"/>
      <c r="K1062" s="73">
        <v>46057</v>
      </c>
      <c r="N1062" s="3" t="s">
        <v>5275</v>
      </c>
      <c r="O1062" s="5" t="s">
        <v>5276</v>
      </c>
    </row>
    <row r="1063" s="3" customFormat="1" spans="1:15">
      <c r="A1063" s="16">
        <v>1062</v>
      </c>
      <c r="B1063" s="21"/>
      <c r="C1063" s="3" t="s">
        <v>5272</v>
      </c>
      <c r="D1063" s="21" t="s">
        <v>5277</v>
      </c>
      <c r="E1063" s="20" t="s">
        <v>5278</v>
      </c>
      <c r="F1063" s="69">
        <v>49</v>
      </c>
      <c r="G1063" s="3" t="s">
        <v>20</v>
      </c>
      <c r="J1063" s="55"/>
      <c r="K1063" s="73">
        <v>45285</v>
      </c>
      <c r="N1063" s="3" t="s">
        <v>5279</v>
      </c>
      <c r="O1063" s="5" t="s">
        <v>5280</v>
      </c>
    </row>
    <row r="1064" s="3" customFormat="1" spans="1:15">
      <c r="A1064" s="16">
        <v>1063</v>
      </c>
      <c r="B1064" s="3"/>
      <c r="C1064" s="3" t="s">
        <v>5281</v>
      </c>
      <c r="D1064" s="3" t="s">
        <v>5282</v>
      </c>
      <c r="E1064" s="3" t="s">
        <v>5283</v>
      </c>
      <c r="F1064" s="69">
        <v>49.8</v>
      </c>
      <c r="G1064" s="3" t="s">
        <v>5284</v>
      </c>
      <c r="J1064" s="55"/>
      <c r="K1064" s="73">
        <v>45596</v>
      </c>
      <c r="N1064" s="3" t="s">
        <v>5285</v>
      </c>
      <c r="O1064" s="3" t="s">
        <v>5286</v>
      </c>
    </row>
    <row r="1065" s="3" customFormat="1" spans="1:15">
      <c r="A1065" s="16">
        <v>1064</v>
      </c>
      <c r="B1065" s="21"/>
      <c r="C1065" s="3" t="s">
        <v>5287</v>
      </c>
      <c r="D1065" s="21" t="s">
        <v>5288</v>
      </c>
      <c r="E1065" s="20" t="s">
        <v>5289</v>
      </c>
      <c r="F1065" s="69">
        <v>49</v>
      </c>
      <c r="G1065" s="2" t="s">
        <v>20</v>
      </c>
      <c r="J1065" s="55"/>
      <c r="K1065" s="73">
        <v>46021</v>
      </c>
      <c r="N1065" s="3" t="s">
        <v>5290</v>
      </c>
      <c r="O1065" s="3" t="s">
        <v>5291</v>
      </c>
    </row>
    <row r="1066" s="3" customFormat="1" spans="1:15">
      <c r="A1066" s="16">
        <v>1065</v>
      </c>
      <c r="C1066" s="20" t="s">
        <v>5287</v>
      </c>
      <c r="D1066" s="21" t="s">
        <v>5292</v>
      </c>
      <c r="E1066" s="20" t="s">
        <v>5293</v>
      </c>
      <c r="F1066" s="69">
        <v>49</v>
      </c>
      <c r="G1066" s="3" t="s">
        <v>20</v>
      </c>
      <c r="J1066" s="55"/>
      <c r="K1066" s="73">
        <v>45864</v>
      </c>
      <c r="N1066" s="3" t="s">
        <v>5294</v>
      </c>
      <c r="O1066" s="3" t="s">
        <v>5295</v>
      </c>
    </row>
    <row r="1067" s="16" customFormat="1" spans="1:15">
      <c r="A1067" s="16">
        <v>1066</v>
      </c>
      <c r="B1067" s="17"/>
      <c r="C1067" s="2" t="s">
        <v>5287</v>
      </c>
      <c r="D1067" s="17" t="s">
        <v>5296</v>
      </c>
      <c r="E1067" s="2" t="s">
        <v>5297</v>
      </c>
      <c r="F1067" s="69">
        <v>52</v>
      </c>
      <c r="G1067" s="2" t="s">
        <v>20</v>
      </c>
      <c r="H1067" s="2"/>
      <c r="I1067" s="2"/>
      <c r="K1067" s="73">
        <v>46045</v>
      </c>
      <c r="L1067" s="5" t="s">
        <v>3991</v>
      </c>
      <c r="M1067" s="5"/>
      <c r="N1067" s="60" t="s">
        <v>5298</v>
      </c>
      <c r="O1067" s="5" t="s">
        <v>5299</v>
      </c>
    </row>
    <row r="1068" s="27" customFormat="1" spans="1:15">
      <c r="A1068" s="16">
        <v>1067</v>
      </c>
      <c r="B1068" s="75" t="s">
        <v>5300</v>
      </c>
      <c r="C1068" s="27" t="s">
        <v>5301</v>
      </c>
      <c r="D1068" s="75" t="s">
        <v>5300</v>
      </c>
      <c r="E1068" s="27" t="s">
        <v>5302</v>
      </c>
      <c r="F1068" s="69">
        <v>69</v>
      </c>
      <c r="G1068" s="27"/>
      <c r="H1068" s="27"/>
      <c r="I1068" s="27"/>
      <c r="K1068" s="73">
        <v>45992</v>
      </c>
      <c r="L1068" s="27"/>
      <c r="M1068" s="27"/>
      <c r="N1068" s="27" t="s">
        <v>5303</v>
      </c>
      <c r="O1068" s="27" t="s">
        <v>5304</v>
      </c>
    </row>
    <row r="1069" s="3" customFormat="1" spans="1:15">
      <c r="A1069" s="16">
        <v>1068</v>
      </c>
      <c r="B1069" s="3"/>
      <c r="C1069" s="3" t="s">
        <v>5305</v>
      </c>
      <c r="D1069" s="21" t="s">
        <v>5306</v>
      </c>
      <c r="E1069" s="3" t="s">
        <v>5307</v>
      </c>
      <c r="F1069" s="69">
        <v>69</v>
      </c>
      <c r="G1069" s="3" t="s">
        <v>20</v>
      </c>
      <c r="J1069" s="55"/>
      <c r="K1069" s="73">
        <v>45659</v>
      </c>
      <c r="L1069" s="3"/>
      <c r="M1069" s="3"/>
      <c r="N1069" s="3" t="s">
        <v>5308</v>
      </c>
      <c r="O1069" s="3" t="s">
        <v>5309</v>
      </c>
    </row>
    <row r="1070" s="5" customFormat="1" spans="1:15">
      <c r="A1070" s="16">
        <v>1069</v>
      </c>
      <c r="B1070" s="17"/>
      <c r="C1070" s="5" t="s">
        <v>5310</v>
      </c>
      <c r="D1070" s="17" t="s">
        <v>5311</v>
      </c>
      <c r="E1070" s="23" t="s">
        <v>5312</v>
      </c>
      <c r="F1070" s="69">
        <v>89</v>
      </c>
      <c r="G1070" s="3" t="s">
        <v>20</v>
      </c>
      <c r="J1070" s="62"/>
      <c r="K1070" s="73">
        <v>45497</v>
      </c>
      <c r="L1070" s="59"/>
      <c r="N1070" s="5" t="s">
        <v>5313</v>
      </c>
      <c r="O1070" s="5" t="s">
        <v>5314</v>
      </c>
    </row>
    <row r="1071" s="69" customFormat="1" spans="1:15">
      <c r="A1071" s="16">
        <v>1070</v>
      </c>
      <c r="B1071" s="17"/>
      <c r="C1071" s="2" t="s">
        <v>5315</v>
      </c>
      <c r="D1071" s="17" t="s">
        <v>5316</v>
      </c>
      <c r="E1071" s="2" t="s">
        <v>5317</v>
      </c>
      <c r="F1071" s="69">
        <v>34.5</v>
      </c>
      <c r="G1071" s="2" t="s">
        <v>20</v>
      </c>
      <c r="H1071" s="2"/>
      <c r="I1071" s="2"/>
      <c r="J1071" s="16"/>
      <c r="K1071" s="73">
        <v>46056</v>
      </c>
      <c r="L1071" s="59"/>
      <c r="M1071" s="5"/>
      <c r="N1071" s="60" t="s">
        <v>5318</v>
      </c>
      <c r="O1071" s="5" t="s">
        <v>5319</v>
      </c>
    </row>
    <row r="1072" s="3" customFormat="1" spans="1:15">
      <c r="A1072" s="16">
        <v>1071</v>
      </c>
      <c r="C1072" s="3" t="s">
        <v>5320</v>
      </c>
      <c r="D1072" s="21" t="s">
        <v>5321</v>
      </c>
      <c r="E1072" s="3" t="s">
        <v>5322</v>
      </c>
      <c r="F1072" s="69">
        <v>69</v>
      </c>
      <c r="G1072" s="3" t="s">
        <v>20</v>
      </c>
      <c r="J1072" s="55"/>
      <c r="K1072" s="73">
        <v>45868</v>
      </c>
      <c r="L1072" s="59" t="s">
        <v>85</v>
      </c>
      <c r="M1072" s="5"/>
      <c r="N1072" s="3" t="s">
        <v>5323</v>
      </c>
      <c r="O1072" s="5" t="s">
        <v>5324</v>
      </c>
    </row>
    <row r="1073" s="5" customFormat="1" spans="1:15">
      <c r="A1073" s="16">
        <v>1072</v>
      </c>
      <c r="C1073" s="5" t="s">
        <v>5320</v>
      </c>
      <c r="D1073" s="66" t="s">
        <v>5325</v>
      </c>
      <c r="E1073" s="5" t="s">
        <v>5326</v>
      </c>
      <c r="F1073" s="69">
        <v>59.9</v>
      </c>
      <c r="G1073" s="20" t="s">
        <v>20</v>
      </c>
      <c r="H1073" s="20"/>
      <c r="I1073" s="20"/>
      <c r="J1073" s="78"/>
      <c r="K1073" s="73">
        <v>45670</v>
      </c>
      <c r="L1073" s="59"/>
      <c r="M1073" s="5"/>
      <c r="N1073" s="5" t="s">
        <v>5327</v>
      </c>
      <c r="O1073" s="5" t="s">
        <v>5328</v>
      </c>
    </row>
    <row r="1074" s="5" customFormat="1" spans="1:15">
      <c r="A1074" s="16">
        <v>1073</v>
      </c>
      <c r="C1074" s="5" t="s">
        <v>5329</v>
      </c>
      <c r="D1074" s="66" t="s">
        <v>5330</v>
      </c>
      <c r="E1074" s="5" t="s">
        <v>5331</v>
      </c>
      <c r="F1074" s="69">
        <v>49</v>
      </c>
      <c r="G1074" s="2" t="s">
        <v>20</v>
      </c>
      <c r="J1074" s="62"/>
      <c r="K1074" s="73">
        <v>46049</v>
      </c>
      <c r="L1074" s="59"/>
      <c r="M1074" s="5"/>
      <c r="N1074" s="5" t="s">
        <v>5332</v>
      </c>
      <c r="O1074" s="5" t="s">
        <v>5333</v>
      </c>
    </row>
    <row r="1075" s="3" customFormat="1" spans="1:15">
      <c r="A1075" s="16">
        <v>1074</v>
      </c>
      <c r="B1075" s="3" t="s">
        <v>5334</v>
      </c>
      <c r="C1075" s="3" t="s">
        <v>5335</v>
      </c>
      <c r="D1075" s="21" t="s">
        <v>5334</v>
      </c>
      <c r="E1075" s="3" t="s">
        <v>5336</v>
      </c>
      <c r="F1075" s="69">
        <v>79</v>
      </c>
      <c r="G1075" s="3" t="s">
        <v>1362</v>
      </c>
      <c r="J1075" s="55"/>
      <c r="K1075" s="73">
        <v>46053</v>
      </c>
      <c r="N1075" s="3" t="s">
        <v>5337</v>
      </c>
      <c r="O1075" s="3" t="s">
        <v>5338</v>
      </c>
    </row>
    <row r="1076" s="69" customFormat="1" spans="1:15">
      <c r="A1076" s="16">
        <v>1075</v>
      </c>
      <c r="B1076" s="17"/>
      <c r="C1076" s="2" t="s">
        <v>5339</v>
      </c>
      <c r="D1076" s="17" t="s">
        <v>5340</v>
      </c>
      <c r="E1076" s="2" t="s">
        <v>4956</v>
      </c>
      <c r="F1076" s="69">
        <v>40</v>
      </c>
      <c r="G1076" s="3" t="s">
        <v>20</v>
      </c>
      <c r="H1076" s="2"/>
      <c r="I1076" s="2"/>
      <c r="J1076" s="16"/>
      <c r="K1076" s="73">
        <v>45314</v>
      </c>
      <c r="L1076" s="59"/>
      <c r="M1076" s="5"/>
      <c r="N1076" s="60" t="s">
        <v>5341</v>
      </c>
      <c r="O1076" s="5" t="s">
        <v>5342</v>
      </c>
    </row>
    <row r="1077" s="3" customFormat="1" spans="1:15">
      <c r="A1077" s="16">
        <v>1076</v>
      </c>
      <c r="C1077" s="3" t="s">
        <v>5343</v>
      </c>
      <c r="D1077" s="21" t="s">
        <v>5344</v>
      </c>
      <c r="E1077" s="20" t="s">
        <v>5345</v>
      </c>
      <c r="F1077" s="69">
        <v>79</v>
      </c>
      <c r="G1077" s="3" t="s">
        <v>20</v>
      </c>
      <c r="J1077" s="55"/>
      <c r="K1077" s="73">
        <v>45824</v>
      </c>
      <c r="L1077" s="59"/>
      <c r="M1077" s="5"/>
      <c r="N1077" s="3" t="s">
        <v>5346</v>
      </c>
      <c r="O1077" s="5" t="s">
        <v>5347</v>
      </c>
    </row>
    <row r="1078" s="69" customFormat="1" spans="1:15">
      <c r="A1078" s="16">
        <v>1077</v>
      </c>
      <c r="B1078" s="17"/>
      <c r="C1078" s="2" t="s">
        <v>5348</v>
      </c>
      <c r="D1078" s="17" t="s">
        <v>5349</v>
      </c>
      <c r="E1078" s="2" t="s">
        <v>5350</v>
      </c>
      <c r="F1078" s="69">
        <v>39</v>
      </c>
      <c r="G1078" s="2" t="s">
        <v>20</v>
      </c>
      <c r="H1078" s="2"/>
      <c r="I1078" s="2"/>
      <c r="J1078" s="16"/>
      <c r="K1078" s="73">
        <v>45293</v>
      </c>
      <c r="L1078" s="59"/>
      <c r="M1078" s="5"/>
      <c r="N1078" s="60" t="s">
        <v>5351</v>
      </c>
      <c r="O1078" s="5" t="s">
        <v>5352</v>
      </c>
    </row>
    <row r="1079" s="3" customFormat="1" spans="1:15">
      <c r="A1079" s="16">
        <v>1078</v>
      </c>
      <c r="B1079" s="3" t="s">
        <v>5353</v>
      </c>
      <c r="C1079" s="3" t="s">
        <v>5354</v>
      </c>
      <c r="D1079" s="3" t="s">
        <v>5353</v>
      </c>
      <c r="E1079" s="3" t="s">
        <v>5355</v>
      </c>
      <c r="F1079" s="69">
        <v>59</v>
      </c>
      <c r="G1079" s="3" t="s">
        <v>5356</v>
      </c>
      <c r="H1079" s="3"/>
      <c r="I1079" s="3"/>
      <c r="J1079" s="55"/>
      <c r="K1079" s="73">
        <v>46029</v>
      </c>
      <c r="L1079" s="3"/>
      <c r="M1079" s="3"/>
      <c r="N1079" s="3" t="s">
        <v>5357</v>
      </c>
      <c r="O1079" s="3" t="s">
        <v>5358</v>
      </c>
    </row>
    <row r="1080" s="3" customFormat="1" spans="1:15">
      <c r="A1080" s="16">
        <v>1079</v>
      </c>
      <c r="B1080" s="3" t="s">
        <v>5359</v>
      </c>
      <c r="C1080" s="3" t="s">
        <v>5360</v>
      </c>
      <c r="D1080" s="21" t="s">
        <v>5359</v>
      </c>
      <c r="E1080" s="3" t="s">
        <v>5361</v>
      </c>
      <c r="F1080" s="69">
        <v>69</v>
      </c>
      <c r="G1080" s="61" t="s">
        <v>5362</v>
      </c>
      <c r="J1080" s="55"/>
      <c r="K1080" s="73">
        <v>46038</v>
      </c>
      <c r="L1080" s="61" t="s">
        <v>144</v>
      </c>
      <c r="N1080" s="3" t="s">
        <v>5363</v>
      </c>
      <c r="O1080" s="3" t="s">
        <v>5364</v>
      </c>
    </row>
    <row r="1081" s="5" customFormat="1" spans="1:15">
      <c r="A1081" s="16">
        <v>1080</v>
      </c>
      <c r="B1081" s="17"/>
      <c r="C1081" s="5" t="s">
        <v>5365</v>
      </c>
      <c r="D1081" s="17" t="s">
        <v>5366</v>
      </c>
      <c r="E1081" s="5" t="s">
        <v>5367</v>
      </c>
      <c r="F1081" s="69">
        <v>99</v>
      </c>
      <c r="G1081" s="3" t="s">
        <v>20</v>
      </c>
      <c r="J1081" s="62"/>
      <c r="K1081" s="73">
        <v>43784</v>
      </c>
      <c r="L1081" s="59"/>
      <c r="N1081" s="5" t="s">
        <v>5368</v>
      </c>
      <c r="O1081" s="5" t="s">
        <v>5369</v>
      </c>
    </row>
    <row r="1082" s="16" customFormat="1" spans="1:15">
      <c r="A1082" s="16">
        <v>1081</v>
      </c>
      <c r="C1082" s="62" t="s">
        <v>5370</v>
      </c>
      <c r="D1082" s="77" t="s">
        <v>5371</v>
      </c>
      <c r="E1082" s="77" t="s">
        <v>5367</v>
      </c>
      <c r="F1082" s="69">
        <v>99</v>
      </c>
      <c r="K1082" s="73">
        <v>45430</v>
      </c>
      <c r="L1082" s="59"/>
      <c r="M1082" s="5"/>
      <c r="N1082" s="77" t="s">
        <v>5372</v>
      </c>
      <c r="O1082" s="5" t="s">
        <v>5373</v>
      </c>
    </row>
    <row r="1083" s="69" customFormat="1" spans="1:15">
      <c r="A1083" s="16">
        <v>1082</v>
      </c>
      <c r="B1083" s="17"/>
      <c r="C1083" s="2" t="s">
        <v>5374</v>
      </c>
      <c r="D1083" s="17" t="s">
        <v>5375</v>
      </c>
      <c r="E1083" s="2" t="s">
        <v>5376</v>
      </c>
      <c r="F1083" s="69">
        <v>35</v>
      </c>
      <c r="G1083" s="2" t="s">
        <v>20</v>
      </c>
      <c r="H1083" s="2"/>
      <c r="I1083" s="2"/>
      <c r="J1083" s="16"/>
      <c r="K1083" s="73">
        <v>45483</v>
      </c>
      <c r="L1083" s="59"/>
      <c r="M1083" s="5"/>
      <c r="N1083" s="60" t="s">
        <v>5377</v>
      </c>
      <c r="O1083" s="5" t="s">
        <v>5378</v>
      </c>
    </row>
    <row r="1084" s="69" customFormat="1" spans="1:15">
      <c r="A1084" s="16">
        <v>1083</v>
      </c>
      <c r="B1084" s="17"/>
      <c r="C1084" s="2" t="s">
        <v>5379</v>
      </c>
      <c r="D1084" s="17" t="s">
        <v>5380</v>
      </c>
      <c r="E1084" s="2" t="s">
        <v>5381</v>
      </c>
      <c r="F1084" s="69">
        <v>39.8</v>
      </c>
      <c r="G1084" s="2" t="s">
        <v>20</v>
      </c>
      <c r="H1084" s="2" t="s">
        <v>290</v>
      </c>
      <c r="I1084" s="2"/>
      <c r="J1084" s="16"/>
      <c r="K1084" s="73">
        <v>45448</v>
      </c>
      <c r="L1084" s="59" t="s">
        <v>412</v>
      </c>
      <c r="M1084" s="5"/>
      <c r="N1084" s="60" t="s">
        <v>5382</v>
      </c>
      <c r="O1084" s="5" t="s">
        <v>5383</v>
      </c>
    </row>
    <row r="1085" s="3" customFormat="1" spans="1:15">
      <c r="A1085" s="16">
        <v>1084</v>
      </c>
      <c r="C1085" s="3" t="s">
        <v>5384</v>
      </c>
      <c r="D1085" s="21" t="s">
        <v>5385</v>
      </c>
      <c r="E1085" s="3" t="s">
        <v>5386</v>
      </c>
      <c r="F1085" s="69">
        <v>59</v>
      </c>
      <c r="J1085" s="55"/>
      <c r="K1085" s="73">
        <v>45663</v>
      </c>
      <c r="N1085" s="3" t="s">
        <v>5387</v>
      </c>
      <c r="O1085" s="3" t="s">
        <v>5388</v>
      </c>
    </row>
    <row r="1086" s="69" customFormat="1" ht="14.25" spans="1:15">
      <c r="A1086" s="16">
        <v>1085</v>
      </c>
      <c r="B1086" s="17"/>
      <c r="C1086" s="18" t="s">
        <v>5389</v>
      </c>
      <c r="D1086" s="17"/>
      <c r="E1086" s="2"/>
      <c r="F1086" s="69"/>
      <c r="G1086" s="2"/>
      <c r="H1086" s="2"/>
      <c r="I1086" s="2"/>
      <c r="J1086" s="16"/>
      <c r="K1086" s="73"/>
      <c r="L1086" s="59"/>
      <c r="M1086" s="5"/>
      <c r="N1086" s="60"/>
      <c r="O1086" s="5"/>
    </row>
    <row r="1087" s="69" customFormat="1" ht="14.25" spans="1:15">
      <c r="A1087" s="16">
        <v>1086</v>
      </c>
      <c r="B1087" s="17"/>
      <c r="C1087" s="18" t="s">
        <v>5390</v>
      </c>
      <c r="D1087" s="17"/>
      <c r="E1087" s="2"/>
      <c r="F1087" s="69"/>
      <c r="G1087" s="2"/>
      <c r="H1087" s="2"/>
      <c r="I1087" s="2"/>
      <c r="J1087" s="16"/>
      <c r="K1087" s="73"/>
      <c r="L1087" s="59"/>
      <c r="M1087" s="5"/>
      <c r="N1087" s="60"/>
      <c r="O1087" s="5"/>
    </row>
    <row r="1088" s="3" customFormat="1" spans="1:15">
      <c r="A1088" s="16">
        <v>1087</v>
      </c>
      <c r="B1088" s="3" t="s">
        <v>5391</v>
      </c>
      <c r="C1088" s="3" t="s">
        <v>5392</v>
      </c>
      <c r="D1088" s="3" t="s">
        <v>5391</v>
      </c>
      <c r="E1088" s="3" t="s">
        <v>5393</v>
      </c>
      <c r="F1088" s="69">
        <v>54.8</v>
      </c>
      <c r="G1088" s="3" t="s">
        <v>5394</v>
      </c>
      <c r="J1088" s="55"/>
      <c r="K1088" s="73">
        <v>45873</v>
      </c>
      <c r="N1088" s="3" t="s">
        <v>5395</v>
      </c>
      <c r="O1088" s="3" t="s">
        <v>5396</v>
      </c>
    </row>
    <row r="1089" s="55" customFormat="1" spans="1:15">
      <c r="A1089" s="16">
        <v>1088</v>
      </c>
      <c r="C1089" s="55" t="s">
        <v>5397</v>
      </c>
      <c r="D1089" s="63" t="s">
        <v>5398</v>
      </c>
      <c r="E1089" s="55" t="s">
        <v>5399</v>
      </c>
      <c r="F1089" s="69">
        <v>49.8</v>
      </c>
      <c r="G1089" s="64" t="s">
        <v>20</v>
      </c>
      <c r="K1089" s="73">
        <v>44925</v>
      </c>
      <c r="L1089" s="55" t="s">
        <v>183</v>
      </c>
      <c r="M1089" s="65"/>
      <c r="N1089" s="64" t="s">
        <v>5400</v>
      </c>
      <c r="O1089" s="5" t="s">
        <v>5401</v>
      </c>
    </row>
    <row r="1090" s="3" customFormat="1" spans="1:15">
      <c r="A1090" s="16">
        <v>1089</v>
      </c>
      <c r="B1090" s="21"/>
      <c r="C1090" s="3" t="s">
        <v>5402</v>
      </c>
      <c r="D1090" s="21" t="s">
        <v>5403</v>
      </c>
      <c r="E1090" s="3" t="s">
        <v>5404</v>
      </c>
      <c r="F1090" s="69">
        <v>44.8</v>
      </c>
      <c r="G1090" s="2" t="s">
        <v>5405</v>
      </c>
      <c r="J1090" s="55"/>
      <c r="K1090" s="73">
        <v>45495</v>
      </c>
      <c r="N1090" s="3" t="s">
        <v>5406</v>
      </c>
      <c r="O1090" s="5" t="s">
        <v>5407</v>
      </c>
    </row>
    <row r="1091" s="69" customFormat="1" spans="1:15">
      <c r="A1091" s="16">
        <v>1090</v>
      </c>
      <c r="B1091" s="17"/>
      <c r="C1091" s="2" t="s">
        <v>5402</v>
      </c>
      <c r="D1091" s="17" t="s">
        <v>5408</v>
      </c>
      <c r="E1091" s="2" t="s">
        <v>5409</v>
      </c>
      <c r="F1091" s="69">
        <v>49</v>
      </c>
      <c r="G1091" s="2" t="s">
        <v>20</v>
      </c>
      <c r="H1091" s="2"/>
      <c r="I1091" s="2"/>
      <c r="J1091" s="16"/>
      <c r="K1091" s="73">
        <v>45878</v>
      </c>
      <c r="L1091" s="59"/>
      <c r="M1091" s="5"/>
      <c r="N1091" s="60" t="s">
        <v>5410</v>
      </c>
      <c r="O1091" s="5" t="s">
        <v>5411</v>
      </c>
    </row>
    <row r="1092" s="5" customFormat="1" spans="1:15">
      <c r="A1092" s="16">
        <v>1091</v>
      </c>
      <c r="B1092" s="17"/>
      <c r="C1092" s="5" t="s">
        <v>5412</v>
      </c>
      <c r="D1092" s="17" t="s">
        <v>5413</v>
      </c>
      <c r="E1092" s="5" t="s">
        <v>5414</v>
      </c>
      <c r="F1092" s="69">
        <v>49</v>
      </c>
      <c r="G1092" s="5" t="s">
        <v>20</v>
      </c>
      <c r="J1092" s="62"/>
      <c r="K1092" s="73">
        <v>46041</v>
      </c>
      <c r="L1092" s="59"/>
      <c r="N1092" s="5" t="s">
        <v>5415</v>
      </c>
      <c r="O1092" s="5" t="s">
        <v>5416</v>
      </c>
    </row>
    <row r="1093" s="55" customFormat="1" spans="1:15">
      <c r="A1093" s="16">
        <v>1092</v>
      </c>
      <c r="C1093" s="55" t="s">
        <v>5417</v>
      </c>
      <c r="D1093" s="63" t="s">
        <v>5418</v>
      </c>
      <c r="E1093" s="55" t="s">
        <v>5419</v>
      </c>
      <c r="F1093" s="69">
        <v>48</v>
      </c>
      <c r="G1093" s="2" t="s">
        <v>20</v>
      </c>
      <c r="K1093" s="73">
        <v>45092</v>
      </c>
      <c r="L1093" s="65"/>
      <c r="M1093" s="5"/>
      <c r="N1093" s="55" t="s">
        <v>5420</v>
      </c>
      <c r="O1093" s="5" t="s">
        <v>5421</v>
      </c>
    </row>
    <row r="1094" s="3" customFormat="1" spans="1:15">
      <c r="A1094" s="16">
        <v>1093</v>
      </c>
      <c r="B1094" s="21"/>
      <c r="C1094" s="3" t="s">
        <v>5422</v>
      </c>
      <c r="D1094" s="21" t="s">
        <v>5423</v>
      </c>
      <c r="E1094" s="3" t="s">
        <v>5424</v>
      </c>
      <c r="F1094" s="69">
        <v>59.8</v>
      </c>
      <c r="G1094" s="2" t="s">
        <v>5425</v>
      </c>
      <c r="J1094" s="55"/>
      <c r="K1094" s="73">
        <v>46027</v>
      </c>
      <c r="N1094" s="3" t="s">
        <v>5426</v>
      </c>
      <c r="O1094" s="5" t="s">
        <v>5427</v>
      </c>
    </row>
    <row r="1095" s="69" customFormat="1" ht="14.25" spans="1:15">
      <c r="A1095" s="16">
        <v>1094</v>
      </c>
      <c r="B1095" s="17"/>
      <c r="C1095" s="18" t="s">
        <v>5428</v>
      </c>
      <c r="D1095" s="17"/>
      <c r="E1095" s="2"/>
      <c r="F1095" s="69"/>
      <c r="G1095" s="2"/>
      <c r="H1095" s="2"/>
      <c r="I1095" s="2"/>
      <c r="J1095" s="16"/>
      <c r="K1095" s="73"/>
      <c r="L1095" s="59"/>
      <c r="M1095" s="5"/>
      <c r="N1095" s="60"/>
      <c r="O1095" s="5"/>
    </row>
    <row r="1096" s="5" customFormat="1" spans="1:15">
      <c r="A1096" s="16">
        <v>1095</v>
      </c>
      <c r="C1096" s="5" t="s">
        <v>5429</v>
      </c>
      <c r="D1096" s="66" t="s">
        <v>5430</v>
      </c>
      <c r="E1096" s="20" t="s">
        <v>5431</v>
      </c>
      <c r="F1096" s="69">
        <v>52</v>
      </c>
      <c r="G1096" s="20" t="s">
        <v>20</v>
      </c>
      <c r="H1096" s="20"/>
      <c r="I1096" s="20"/>
      <c r="J1096" s="78"/>
      <c r="K1096" s="73">
        <v>46032</v>
      </c>
      <c r="L1096" s="59"/>
      <c r="M1096" s="5"/>
      <c r="N1096" s="5" t="s">
        <v>5432</v>
      </c>
      <c r="O1096" s="5" t="s">
        <v>5433</v>
      </c>
    </row>
    <row r="1097" s="3" customFormat="1" spans="1:15">
      <c r="A1097" s="16">
        <v>1096</v>
      </c>
      <c r="C1097" s="3" t="s">
        <v>5434</v>
      </c>
      <c r="D1097" s="21" t="s">
        <v>5435</v>
      </c>
      <c r="E1097" s="3" t="s">
        <v>5436</v>
      </c>
      <c r="F1097" s="69">
        <v>63.8</v>
      </c>
      <c r="G1097" s="3" t="s">
        <v>2566</v>
      </c>
      <c r="J1097" s="55"/>
      <c r="K1097" s="73">
        <v>45698</v>
      </c>
      <c r="N1097" s="3" t="s">
        <v>5437</v>
      </c>
      <c r="O1097" s="3" t="s">
        <v>5438</v>
      </c>
    </row>
    <row r="1098" s="69" customFormat="1" spans="1:15">
      <c r="A1098" s="16">
        <v>1097</v>
      </c>
      <c r="B1098" s="17"/>
      <c r="C1098" s="2" t="s">
        <v>5434</v>
      </c>
      <c r="D1098" s="17" t="s">
        <v>5439</v>
      </c>
      <c r="E1098" s="2" t="s">
        <v>5440</v>
      </c>
      <c r="F1098" s="69">
        <v>45</v>
      </c>
      <c r="G1098" s="2" t="s">
        <v>20</v>
      </c>
      <c r="H1098" s="2"/>
      <c r="I1098" s="2"/>
      <c r="J1098" s="16"/>
      <c r="K1098" s="73">
        <v>45803</v>
      </c>
      <c r="L1098" s="59"/>
      <c r="M1098" s="5"/>
      <c r="N1098" s="60" t="s">
        <v>5441</v>
      </c>
      <c r="O1098" s="5" t="s">
        <v>5442</v>
      </c>
    </row>
    <row r="1099" s="69" customFormat="1" spans="1:15">
      <c r="A1099" s="16">
        <v>1098</v>
      </c>
      <c r="B1099" s="17"/>
      <c r="C1099" s="2" t="s">
        <v>5443</v>
      </c>
      <c r="D1099" s="17" t="s">
        <v>5444</v>
      </c>
      <c r="E1099" s="2" t="s">
        <v>5445</v>
      </c>
      <c r="F1099" s="69">
        <v>48</v>
      </c>
      <c r="G1099" s="2" t="s">
        <v>20</v>
      </c>
      <c r="H1099" s="2"/>
      <c r="I1099" s="2"/>
      <c r="J1099" s="16"/>
      <c r="K1099" s="73">
        <v>46043</v>
      </c>
      <c r="L1099" s="59"/>
      <c r="M1099" s="5"/>
      <c r="N1099" s="60" t="s">
        <v>5446</v>
      </c>
      <c r="O1099" s="5" t="s">
        <v>5447</v>
      </c>
    </row>
    <row r="1100" s="3" customFormat="1" spans="1:15">
      <c r="A1100" s="16">
        <v>1099</v>
      </c>
      <c r="C1100" s="3" t="s">
        <v>5448</v>
      </c>
      <c r="D1100" s="21" t="s">
        <v>5449</v>
      </c>
      <c r="E1100" s="3" t="s">
        <v>5450</v>
      </c>
      <c r="F1100" s="69">
        <v>44.8</v>
      </c>
      <c r="G1100" s="2" t="s">
        <v>2871</v>
      </c>
      <c r="J1100" s="55"/>
      <c r="K1100" s="73">
        <v>45670</v>
      </c>
      <c r="N1100" s="3" t="s">
        <v>5451</v>
      </c>
      <c r="O1100" s="5" t="s">
        <v>5452</v>
      </c>
    </row>
    <row r="1101" s="69" customFormat="1" spans="1:15">
      <c r="A1101" s="16">
        <v>1100</v>
      </c>
      <c r="B1101" s="17"/>
      <c r="C1101" s="2" t="s">
        <v>5453</v>
      </c>
      <c r="D1101" s="17" t="s">
        <v>5454</v>
      </c>
      <c r="E1101" s="2" t="s">
        <v>5455</v>
      </c>
      <c r="F1101" s="69">
        <v>49</v>
      </c>
      <c r="G1101" s="2" t="s">
        <v>20</v>
      </c>
      <c r="H1101" s="2"/>
      <c r="I1101" s="2"/>
      <c r="J1101" s="16"/>
      <c r="K1101" s="73">
        <v>45699</v>
      </c>
      <c r="L1101" s="59"/>
      <c r="M1101" s="5"/>
      <c r="N1101" s="60" t="s">
        <v>5456</v>
      </c>
      <c r="O1101" s="5" t="s">
        <v>5457</v>
      </c>
    </row>
    <row r="1102" s="69" customFormat="1" spans="1:15">
      <c r="A1102" s="16">
        <v>1101</v>
      </c>
      <c r="B1102" s="17"/>
      <c r="C1102" s="2" t="s">
        <v>5458</v>
      </c>
      <c r="D1102" s="17" t="s">
        <v>5459</v>
      </c>
      <c r="E1102" s="2" t="s">
        <v>5460</v>
      </c>
      <c r="F1102" s="69">
        <v>49</v>
      </c>
      <c r="G1102" s="2" t="s">
        <v>20</v>
      </c>
      <c r="H1102" s="2"/>
      <c r="I1102" s="2"/>
      <c r="J1102" s="16"/>
      <c r="K1102" s="73">
        <v>45474</v>
      </c>
      <c r="L1102" s="59"/>
      <c r="M1102" s="5"/>
      <c r="N1102" s="60" t="s">
        <v>5461</v>
      </c>
      <c r="O1102" s="5" t="s">
        <v>5462</v>
      </c>
    </row>
    <row r="1103" s="3" customFormat="1" spans="1:15">
      <c r="A1103" s="16">
        <v>1102</v>
      </c>
      <c r="B1103" s="3" t="s">
        <v>5463</v>
      </c>
      <c r="C1103" s="3" t="s">
        <v>5464</v>
      </c>
      <c r="D1103" s="21" t="s">
        <v>5463</v>
      </c>
      <c r="E1103" s="3" t="s">
        <v>5465</v>
      </c>
      <c r="F1103" s="69">
        <v>64.8</v>
      </c>
      <c r="J1103" s="55"/>
      <c r="K1103" s="73">
        <v>46050</v>
      </c>
      <c r="N1103" s="3" t="s">
        <v>5466</v>
      </c>
      <c r="O1103" s="3" t="s">
        <v>5467</v>
      </c>
    </row>
    <row r="1104" s="55" customFormat="1" spans="1:15">
      <c r="A1104" s="16">
        <v>1103</v>
      </c>
      <c r="C1104" s="55" t="s">
        <v>5468</v>
      </c>
      <c r="D1104" s="63" t="s">
        <v>5469</v>
      </c>
      <c r="E1104" s="55" t="s">
        <v>5470</v>
      </c>
      <c r="F1104" s="69">
        <v>58</v>
      </c>
      <c r="G1104" s="2" t="s">
        <v>5471</v>
      </c>
      <c r="K1104" s="73">
        <v>45826</v>
      </c>
      <c r="L1104" s="55" t="s">
        <v>183</v>
      </c>
      <c r="M1104" s="65"/>
      <c r="N1104" s="64" t="s">
        <v>5472</v>
      </c>
      <c r="O1104" s="5" t="s">
        <v>5473</v>
      </c>
    </row>
    <row r="1105" s="69" customFormat="1" spans="1:15">
      <c r="A1105" s="16">
        <v>1104</v>
      </c>
      <c r="B1105" s="17"/>
      <c r="C1105" s="2" t="s">
        <v>5448</v>
      </c>
      <c r="D1105" s="17" t="s">
        <v>5474</v>
      </c>
      <c r="E1105" s="2" t="s">
        <v>5475</v>
      </c>
      <c r="F1105" s="69">
        <v>45</v>
      </c>
      <c r="G1105" s="2" t="s">
        <v>20</v>
      </c>
      <c r="H1105" s="2"/>
      <c r="I1105" s="2"/>
      <c r="J1105" s="16"/>
      <c r="K1105" s="73">
        <v>45887</v>
      </c>
      <c r="L1105" s="59"/>
      <c r="M1105" s="5"/>
      <c r="N1105" s="60" t="s">
        <v>5476</v>
      </c>
      <c r="O1105" s="5" t="s">
        <v>5477</v>
      </c>
    </row>
    <row r="1106" s="3" customFormat="1" spans="1:15">
      <c r="A1106" s="16">
        <v>1105</v>
      </c>
      <c r="C1106" s="3" t="s">
        <v>5478</v>
      </c>
      <c r="D1106" s="21" t="s">
        <v>5479</v>
      </c>
      <c r="E1106" s="3" t="s">
        <v>5480</v>
      </c>
      <c r="F1106" s="69">
        <v>59.8</v>
      </c>
      <c r="G1106" s="20" t="s">
        <v>5481</v>
      </c>
      <c r="J1106" s="55"/>
      <c r="K1106" s="73">
        <v>46003</v>
      </c>
      <c r="N1106" s="3" t="s">
        <v>5482</v>
      </c>
      <c r="O1106" s="3" t="s">
        <v>5483</v>
      </c>
    </row>
    <row r="1107" s="5" customFormat="1" spans="1:15">
      <c r="A1107" s="16">
        <v>1106</v>
      </c>
      <c r="B1107" s="17"/>
      <c r="C1107" s="2" t="s">
        <v>5484</v>
      </c>
      <c r="D1107" s="17" t="s">
        <v>5485</v>
      </c>
      <c r="E1107" s="2" t="s">
        <v>5486</v>
      </c>
      <c r="F1107" s="69">
        <v>54.8</v>
      </c>
      <c r="G1107" s="3" t="s">
        <v>20</v>
      </c>
      <c r="J1107" s="62"/>
      <c r="K1107" s="73">
        <v>45457</v>
      </c>
      <c r="L1107" s="59"/>
      <c r="N1107" s="60" t="s">
        <v>5487</v>
      </c>
      <c r="O1107" s="5" t="s">
        <v>5488</v>
      </c>
    </row>
    <row r="1108" s="55" customFormat="1" spans="1:15">
      <c r="A1108" s="16">
        <v>1107</v>
      </c>
      <c r="C1108" s="55" t="s">
        <v>5489</v>
      </c>
      <c r="D1108" s="63" t="s">
        <v>5490</v>
      </c>
      <c r="E1108" s="55" t="s">
        <v>5491</v>
      </c>
      <c r="F1108" s="69">
        <v>69</v>
      </c>
      <c r="G1108" s="2" t="s">
        <v>5471</v>
      </c>
      <c r="K1108" s="73">
        <v>46053</v>
      </c>
      <c r="L1108" s="65"/>
      <c r="M1108" s="5"/>
      <c r="N1108" s="55" t="s">
        <v>5492</v>
      </c>
      <c r="O1108" s="5" t="s">
        <v>5493</v>
      </c>
    </row>
    <row r="1109" s="55" customFormat="1" spans="1:15">
      <c r="A1109" s="16">
        <v>1108</v>
      </c>
      <c r="C1109" s="55" t="s">
        <v>5494</v>
      </c>
      <c r="D1109" s="63" t="s">
        <v>5495</v>
      </c>
      <c r="E1109" s="55" t="s">
        <v>5491</v>
      </c>
      <c r="F1109" s="69">
        <v>69</v>
      </c>
      <c r="G1109" s="2" t="s">
        <v>5471</v>
      </c>
      <c r="K1109" s="73">
        <v>45887</v>
      </c>
      <c r="L1109" s="65"/>
      <c r="M1109" s="5"/>
      <c r="N1109" s="55" t="s">
        <v>5496</v>
      </c>
      <c r="O1109" s="5" t="s">
        <v>5497</v>
      </c>
    </row>
    <row r="1110" s="69" customFormat="1" ht="14.25" spans="1:15">
      <c r="A1110" s="16">
        <v>1109</v>
      </c>
      <c r="B1110" s="17"/>
      <c r="C1110" s="18" t="s">
        <v>5498</v>
      </c>
      <c r="D1110" s="17"/>
      <c r="E1110" s="2"/>
      <c r="F1110" s="69"/>
      <c r="G1110" s="2"/>
      <c r="H1110" s="2"/>
      <c r="I1110" s="2"/>
      <c r="J1110" s="16"/>
      <c r="K1110" s="73"/>
      <c r="L1110" s="59"/>
      <c r="M1110" s="5"/>
      <c r="N1110" s="60"/>
      <c r="O1110" s="5"/>
    </row>
    <row r="1111" s="69" customFormat="1" ht="14.25" spans="1:15">
      <c r="A1111" s="16">
        <v>1110</v>
      </c>
      <c r="B1111" s="17"/>
      <c r="C1111" s="18" t="s">
        <v>5499</v>
      </c>
      <c r="D1111" s="17"/>
      <c r="E1111" s="2"/>
      <c r="F1111" s="69"/>
      <c r="G1111" s="2"/>
      <c r="H1111" s="2"/>
      <c r="I1111" s="2"/>
      <c r="J1111" s="16"/>
      <c r="K1111" s="73"/>
      <c r="L1111" s="59"/>
      <c r="M1111" s="5"/>
      <c r="N1111" s="60"/>
      <c r="O1111" s="5"/>
    </row>
    <row r="1112" s="3" customFormat="1" spans="1:15">
      <c r="A1112" s="16">
        <v>1111</v>
      </c>
      <c r="C1112" s="3" t="s">
        <v>5500</v>
      </c>
      <c r="D1112" s="21" t="s">
        <v>5501</v>
      </c>
      <c r="E1112" s="3" t="s">
        <v>5502</v>
      </c>
      <c r="F1112" s="69">
        <v>45</v>
      </c>
      <c r="G1112" s="3" t="s">
        <v>20</v>
      </c>
      <c r="J1112" s="55"/>
      <c r="K1112" s="73">
        <v>45538</v>
      </c>
      <c r="N1112" s="3" t="s">
        <v>5503</v>
      </c>
      <c r="O1112" s="5" t="s">
        <v>5504</v>
      </c>
    </row>
    <row r="1113" s="3" customFormat="1" spans="1:15">
      <c r="A1113" s="16">
        <v>1112</v>
      </c>
      <c r="B1113" s="21" t="s">
        <v>5505</v>
      </c>
      <c r="C1113" s="3" t="s">
        <v>5506</v>
      </c>
      <c r="D1113" s="21" t="s">
        <v>5505</v>
      </c>
      <c r="E1113" s="3" t="s">
        <v>5502</v>
      </c>
      <c r="F1113" s="69">
        <v>69</v>
      </c>
      <c r="G1113" s="3" t="s">
        <v>5507</v>
      </c>
      <c r="J1113" s="55"/>
      <c r="K1113" s="73">
        <v>45880</v>
      </c>
      <c r="L1113" s="3"/>
      <c r="N1113" s="3" t="s">
        <v>5508</v>
      </c>
      <c r="O1113" s="3" t="s">
        <v>5509</v>
      </c>
    </row>
    <row r="1114" s="3" customFormat="1" spans="1:15">
      <c r="A1114" s="16">
        <v>1113</v>
      </c>
      <c r="B1114" s="21"/>
      <c r="C1114" s="3" t="s">
        <v>5510</v>
      </c>
      <c r="D1114" s="21" t="s">
        <v>5511</v>
      </c>
      <c r="E1114" s="20" t="s">
        <v>5512</v>
      </c>
      <c r="F1114" s="69">
        <v>89</v>
      </c>
      <c r="G1114" s="3" t="s">
        <v>20</v>
      </c>
      <c r="J1114" s="55"/>
      <c r="K1114" s="73">
        <v>45185</v>
      </c>
      <c r="N1114" s="3" t="s">
        <v>5513</v>
      </c>
      <c r="O1114" s="3" t="s">
        <v>5514</v>
      </c>
    </row>
    <row r="1115" s="5" customFormat="1" spans="1:15">
      <c r="A1115" s="16">
        <v>1114</v>
      </c>
      <c r="B1115" s="17"/>
      <c r="C1115" s="2" t="s">
        <v>5515</v>
      </c>
      <c r="D1115" s="17" t="s">
        <v>5516</v>
      </c>
      <c r="E1115" s="2" t="s">
        <v>5517</v>
      </c>
      <c r="F1115" s="69">
        <v>49</v>
      </c>
      <c r="G1115" s="2" t="s">
        <v>20</v>
      </c>
      <c r="J1115" s="62"/>
      <c r="K1115" s="73">
        <v>46006</v>
      </c>
      <c r="L1115" s="59"/>
      <c r="N1115" s="60" t="s">
        <v>5518</v>
      </c>
      <c r="O1115" s="5" t="s">
        <v>5519</v>
      </c>
    </row>
    <row r="1116" s="69" customFormat="1" spans="1:15">
      <c r="A1116" s="16">
        <v>1115</v>
      </c>
      <c r="B1116" s="17"/>
      <c r="C1116" s="2" t="s">
        <v>5520</v>
      </c>
      <c r="D1116" s="17" t="s">
        <v>5521</v>
      </c>
      <c r="E1116" s="2" t="s">
        <v>5522</v>
      </c>
      <c r="F1116" s="69">
        <v>32</v>
      </c>
      <c r="G1116" s="2"/>
      <c r="H1116" s="2"/>
      <c r="I1116" s="2"/>
      <c r="J1116" s="16"/>
      <c r="K1116" s="73">
        <v>45817</v>
      </c>
      <c r="L1116" s="59"/>
      <c r="M1116" s="5"/>
      <c r="N1116" s="60" t="s">
        <v>5523</v>
      </c>
      <c r="O1116" s="5" t="s">
        <v>5524</v>
      </c>
    </row>
    <row r="1117" s="69" customFormat="1" spans="1:15">
      <c r="A1117" s="16">
        <v>1116</v>
      </c>
      <c r="B1117" s="17"/>
      <c r="C1117" s="2" t="s">
        <v>5525</v>
      </c>
      <c r="D1117" s="17" t="s">
        <v>5526</v>
      </c>
      <c r="E1117" s="2" t="s">
        <v>5527</v>
      </c>
      <c r="F1117" s="69">
        <v>48</v>
      </c>
      <c r="G1117" s="2" t="s">
        <v>20</v>
      </c>
      <c r="H1117" s="2"/>
      <c r="I1117" s="2"/>
      <c r="J1117" s="16"/>
      <c r="K1117" s="73">
        <v>45880</v>
      </c>
      <c r="L1117" s="59"/>
      <c r="M1117" s="5"/>
      <c r="N1117" s="60" t="s">
        <v>5528</v>
      </c>
      <c r="O1117" s="5" t="s">
        <v>5529</v>
      </c>
    </row>
    <row r="1118" s="4" customFormat="1" spans="1:15">
      <c r="A1118" s="16">
        <v>1117</v>
      </c>
      <c r="B1118" s="4" t="s">
        <v>5530</v>
      </c>
      <c r="C1118" s="4" t="s">
        <v>5531</v>
      </c>
      <c r="D1118" s="22" t="s">
        <v>5530</v>
      </c>
      <c r="E1118" s="4" t="s">
        <v>5532</v>
      </c>
      <c r="F1118" s="69">
        <v>73.8</v>
      </c>
      <c r="G1118" s="4" t="s">
        <v>20</v>
      </c>
      <c r="H1118" s="4"/>
      <c r="I1118" s="4"/>
      <c r="J1118" s="4"/>
      <c r="K1118" s="73">
        <v>46050</v>
      </c>
      <c r="L1118" s="4"/>
      <c r="M1118" s="4"/>
      <c r="N1118" s="4" t="s">
        <v>5533</v>
      </c>
      <c r="O1118" s="4" t="s">
        <v>5534</v>
      </c>
    </row>
    <row r="1119" s="3" customFormat="1" spans="1:15">
      <c r="A1119" s="16">
        <v>1118</v>
      </c>
      <c r="B1119" s="3"/>
      <c r="C1119" s="3" t="s">
        <v>5535</v>
      </c>
      <c r="D1119" s="21" t="s">
        <v>5536</v>
      </c>
      <c r="E1119" s="3" t="s">
        <v>5537</v>
      </c>
      <c r="F1119" s="69">
        <v>49</v>
      </c>
      <c r="G1119" s="3"/>
      <c r="H1119" s="3"/>
      <c r="I1119" s="3"/>
      <c r="J1119" s="55"/>
      <c r="K1119" s="73">
        <v>45660</v>
      </c>
      <c r="L1119" s="3"/>
      <c r="M1119" s="3"/>
      <c r="N1119" s="3" t="s">
        <v>5538</v>
      </c>
      <c r="O1119" s="3" t="s">
        <v>5539</v>
      </c>
    </row>
    <row r="1120" s="69" customFormat="1" spans="1:15">
      <c r="A1120" s="16">
        <v>1119</v>
      </c>
      <c r="B1120" s="17"/>
      <c r="C1120" s="2" t="s">
        <v>5540</v>
      </c>
      <c r="D1120" s="17" t="s">
        <v>5541</v>
      </c>
      <c r="E1120" s="2" t="s">
        <v>5542</v>
      </c>
      <c r="F1120" s="69">
        <v>45</v>
      </c>
      <c r="G1120" s="2" t="s">
        <v>20</v>
      </c>
      <c r="H1120" s="2"/>
      <c r="I1120" s="2"/>
      <c r="J1120" s="16"/>
      <c r="K1120" s="73">
        <v>46022</v>
      </c>
      <c r="L1120" s="59"/>
      <c r="M1120" s="5"/>
      <c r="N1120" s="60" t="s">
        <v>5543</v>
      </c>
      <c r="O1120" s="5" t="s">
        <v>5544</v>
      </c>
    </row>
    <row r="1121" s="5" customFormat="1" spans="1:15">
      <c r="A1121" s="16">
        <v>1120</v>
      </c>
      <c r="B1121" s="17"/>
      <c r="C1121" s="2" t="s">
        <v>5545</v>
      </c>
      <c r="D1121" s="17" t="s">
        <v>5546</v>
      </c>
      <c r="E1121" s="2" t="s">
        <v>5547</v>
      </c>
      <c r="F1121" s="69">
        <v>59</v>
      </c>
      <c r="G1121" s="2"/>
      <c r="J1121" s="62"/>
      <c r="K1121" s="73">
        <v>45785</v>
      </c>
      <c r="L1121" s="59"/>
      <c r="N1121" s="60" t="s">
        <v>5548</v>
      </c>
      <c r="O1121" s="5" t="s">
        <v>5549</v>
      </c>
    </row>
    <row r="1122" s="69" customFormat="1" spans="1:15">
      <c r="A1122" s="16">
        <v>1121</v>
      </c>
      <c r="B1122" s="17"/>
      <c r="C1122" s="2" t="s">
        <v>5550</v>
      </c>
      <c r="D1122" s="17" t="s">
        <v>5551</v>
      </c>
      <c r="E1122" s="2" t="s">
        <v>5552</v>
      </c>
      <c r="F1122" s="69">
        <v>49.8</v>
      </c>
      <c r="G1122" s="2"/>
      <c r="H1122" s="2"/>
      <c r="I1122" s="2"/>
      <c r="J1122" s="16"/>
      <c r="K1122" s="73">
        <v>45511</v>
      </c>
      <c r="L1122" s="59"/>
      <c r="M1122" s="5"/>
      <c r="N1122" s="60" t="s">
        <v>5553</v>
      </c>
      <c r="O1122" s="5" t="s">
        <v>5554</v>
      </c>
    </row>
    <row r="1123" s="27" customFormat="1" spans="1:15">
      <c r="A1123" s="16">
        <v>1122</v>
      </c>
      <c r="B1123" s="75" t="s">
        <v>5555</v>
      </c>
      <c r="C1123" s="27" t="s">
        <v>5556</v>
      </c>
      <c r="D1123" s="75" t="s">
        <v>5555</v>
      </c>
      <c r="E1123" s="27" t="s">
        <v>5557</v>
      </c>
      <c r="F1123" s="69">
        <v>69</v>
      </c>
      <c r="G1123" s="2" t="s">
        <v>20</v>
      </c>
      <c r="H1123" s="27"/>
      <c r="I1123" s="27"/>
      <c r="K1123" s="73">
        <v>46056</v>
      </c>
      <c r="L1123" s="27"/>
      <c r="M1123" s="27"/>
      <c r="N1123" s="27" t="s">
        <v>5558</v>
      </c>
      <c r="O1123" s="27" t="s">
        <v>5559</v>
      </c>
    </row>
    <row r="1124" s="3" customFormat="1" spans="1:15">
      <c r="A1124" s="16">
        <v>1123</v>
      </c>
      <c r="B1124" s="3"/>
      <c r="C1124" s="3" t="s">
        <v>5560</v>
      </c>
      <c r="D1124" s="21" t="s">
        <v>5561</v>
      </c>
      <c r="E1124" s="3" t="s">
        <v>5562</v>
      </c>
      <c r="F1124" s="69">
        <v>59</v>
      </c>
      <c r="G1124" s="3" t="s">
        <v>20</v>
      </c>
      <c r="H1124" s="3"/>
      <c r="I1124" s="3"/>
      <c r="J1124" s="55"/>
      <c r="K1124" s="73">
        <v>45635</v>
      </c>
      <c r="L1124" s="3"/>
      <c r="M1124" s="3"/>
      <c r="N1124" s="3" t="s">
        <v>5563</v>
      </c>
      <c r="O1124" s="3" t="s">
        <v>5564</v>
      </c>
    </row>
    <row r="1125" s="55" customFormat="1" spans="1:15">
      <c r="A1125" s="16">
        <v>1124</v>
      </c>
      <c r="C1125" s="55" t="s">
        <v>5565</v>
      </c>
      <c r="D1125" s="63" t="s">
        <v>5566</v>
      </c>
      <c r="E1125" s="55" t="s">
        <v>5567</v>
      </c>
      <c r="F1125" s="69">
        <v>35</v>
      </c>
      <c r="G1125" s="2" t="s">
        <v>710</v>
      </c>
      <c r="K1125" s="73">
        <v>45876</v>
      </c>
      <c r="L1125" s="55" t="s">
        <v>183</v>
      </c>
      <c r="M1125" s="65"/>
      <c r="N1125" s="64" t="s">
        <v>5568</v>
      </c>
      <c r="O1125" s="5" t="s">
        <v>5569</v>
      </c>
    </row>
    <row r="1126" s="69" customFormat="1" spans="1:15">
      <c r="A1126" s="16">
        <v>1125</v>
      </c>
      <c r="B1126" s="17"/>
      <c r="C1126" s="2" t="s">
        <v>5570</v>
      </c>
      <c r="D1126" s="17" t="s">
        <v>5571</v>
      </c>
      <c r="E1126" s="2" t="s">
        <v>4956</v>
      </c>
      <c r="F1126" s="69">
        <v>59</v>
      </c>
      <c r="G1126" s="2" t="s">
        <v>20</v>
      </c>
      <c r="H1126" s="2"/>
      <c r="I1126" s="2"/>
      <c r="J1126" s="16"/>
      <c r="K1126" s="73">
        <v>45986</v>
      </c>
      <c r="L1126" s="59"/>
      <c r="M1126" s="5"/>
      <c r="N1126" s="60" t="s">
        <v>5572</v>
      </c>
      <c r="O1126" s="5" t="s">
        <v>5573</v>
      </c>
    </row>
    <row r="1127" s="3" customFormat="1" spans="1:15">
      <c r="A1127" s="16">
        <v>1126</v>
      </c>
      <c r="B1127" s="3" t="s">
        <v>5574</v>
      </c>
      <c r="C1127" s="61" t="s">
        <v>5575</v>
      </c>
      <c r="D1127" s="3" t="s">
        <v>5574</v>
      </c>
      <c r="E1127" s="3" t="s">
        <v>5576</v>
      </c>
      <c r="F1127" s="69">
        <v>59</v>
      </c>
      <c r="G1127" s="2" t="s">
        <v>20</v>
      </c>
      <c r="J1127" s="55" t="s">
        <v>200</v>
      </c>
      <c r="K1127" s="73">
        <v>45993</v>
      </c>
      <c r="L1127" s="3" t="s">
        <v>201</v>
      </c>
      <c r="M1127" s="3"/>
      <c r="N1127" s="3" t="s">
        <v>5577</v>
      </c>
      <c r="O1127" s="3" t="s">
        <v>5578</v>
      </c>
    </row>
    <row r="1128" s="3" customFormat="1" spans="1:15">
      <c r="A1128" s="16">
        <v>1127</v>
      </c>
      <c r="B1128" s="3" t="s">
        <v>5579</v>
      </c>
      <c r="C1128" s="3" t="s">
        <v>5580</v>
      </c>
      <c r="D1128" s="3" t="s">
        <v>5579</v>
      </c>
      <c r="E1128" s="3" t="s">
        <v>5581</v>
      </c>
      <c r="F1128" s="69">
        <v>69.8</v>
      </c>
      <c r="G1128" s="3" t="s">
        <v>5582</v>
      </c>
      <c r="H1128" s="3"/>
      <c r="I1128" s="3"/>
      <c r="J1128" s="55"/>
      <c r="K1128" s="73">
        <v>45723</v>
      </c>
      <c r="L1128" s="3"/>
      <c r="M1128" s="3"/>
      <c r="N1128" s="3" t="s">
        <v>5583</v>
      </c>
      <c r="O1128" s="3" t="s">
        <v>5584</v>
      </c>
    </row>
    <row r="1129" s="55" customFormat="1" spans="1:15">
      <c r="A1129" s="16">
        <v>1128</v>
      </c>
      <c r="C1129" s="55" t="s">
        <v>5585</v>
      </c>
      <c r="D1129" s="63" t="s">
        <v>5586</v>
      </c>
      <c r="E1129" s="55" t="s">
        <v>5587</v>
      </c>
      <c r="F1129" s="69">
        <v>49.8</v>
      </c>
      <c r="G1129" s="55" t="s">
        <v>5588</v>
      </c>
      <c r="K1129" s="73">
        <v>44334</v>
      </c>
      <c r="L1129" s="65"/>
      <c r="M1129" s="5"/>
      <c r="N1129" s="55" t="s">
        <v>5589</v>
      </c>
      <c r="O1129" s="5" t="s">
        <v>5590</v>
      </c>
    </row>
    <row r="1130" s="3" customFormat="1" spans="1:15">
      <c r="A1130" s="16">
        <v>1129</v>
      </c>
      <c r="B1130" s="21" t="s">
        <v>5591</v>
      </c>
      <c r="C1130" s="3" t="s">
        <v>5592</v>
      </c>
      <c r="D1130" s="21" t="s">
        <v>5591</v>
      </c>
      <c r="E1130" s="3" t="s">
        <v>5593</v>
      </c>
      <c r="F1130" s="69">
        <v>59</v>
      </c>
      <c r="J1130" s="55"/>
      <c r="K1130" s="73">
        <v>45881</v>
      </c>
      <c r="L1130" s="3"/>
      <c r="M1130" s="3"/>
      <c r="N1130" s="3" t="s">
        <v>5594</v>
      </c>
      <c r="O1130" s="3" t="s">
        <v>5595</v>
      </c>
    </row>
    <row r="1131" s="27" customFormat="1" spans="1:15">
      <c r="A1131" s="16">
        <v>1130</v>
      </c>
      <c r="B1131" s="75" t="s">
        <v>5596</v>
      </c>
      <c r="C1131" s="27" t="s">
        <v>5597</v>
      </c>
      <c r="D1131" s="75" t="s">
        <v>5596</v>
      </c>
      <c r="E1131" s="27" t="s">
        <v>5598</v>
      </c>
      <c r="F1131" s="69">
        <v>69</v>
      </c>
      <c r="K1131" s="73">
        <v>45980</v>
      </c>
      <c r="N1131" s="27" t="s">
        <v>5599</v>
      </c>
      <c r="O1131" s="27" t="s">
        <v>5600</v>
      </c>
    </row>
    <row r="1132" s="55" customFormat="1" spans="1:15">
      <c r="A1132" s="16">
        <v>1131</v>
      </c>
      <c r="B1132" s="55"/>
      <c r="C1132" s="55" t="s">
        <v>5601</v>
      </c>
      <c r="D1132" s="55" t="s">
        <v>5602</v>
      </c>
      <c r="E1132" s="78" t="s">
        <v>5603</v>
      </c>
      <c r="F1132" s="69">
        <v>79</v>
      </c>
      <c r="K1132" s="73">
        <v>45167</v>
      </c>
      <c r="N1132" s="55" t="s">
        <v>5604</v>
      </c>
      <c r="O1132" s="55" t="s">
        <v>5605</v>
      </c>
    </row>
    <row r="1133" s="4" customFormat="1" spans="1:15">
      <c r="A1133" s="16">
        <v>1132</v>
      </c>
      <c r="B1133" s="4" t="s">
        <v>5606</v>
      </c>
      <c r="C1133" s="4" t="s">
        <v>5607</v>
      </c>
      <c r="D1133" s="22" t="s">
        <v>5606</v>
      </c>
      <c r="E1133" s="24" t="s">
        <v>5608</v>
      </c>
      <c r="F1133" s="69">
        <v>119</v>
      </c>
      <c r="K1133" s="73">
        <v>46006</v>
      </c>
      <c r="N1133" s="4" t="s">
        <v>5609</v>
      </c>
      <c r="O1133" s="4" t="s">
        <v>5610</v>
      </c>
    </row>
    <row r="1134" s="3" customFormat="1" spans="1:15">
      <c r="A1134" s="16">
        <v>1133</v>
      </c>
      <c r="B1134" s="21" t="s">
        <v>5611</v>
      </c>
      <c r="C1134" s="3" t="s">
        <v>5612</v>
      </c>
      <c r="D1134" s="21" t="s">
        <v>5611</v>
      </c>
      <c r="E1134" s="61" t="s">
        <v>5613</v>
      </c>
      <c r="F1134" s="69">
        <v>99</v>
      </c>
      <c r="G1134" s="3"/>
      <c r="H1134" s="3"/>
      <c r="I1134" s="3"/>
      <c r="J1134" s="55"/>
      <c r="K1134" s="73">
        <v>45817</v>
      </c>
      <c r="L1134" s="3"/>
      <c r="M1134" s="3"/>
      <c r="N1134" s="3" t="s">
        <v>5614</v>
      </c>
      <c r="O1134" s="3" t="s">
        <v>5615</v>
      </c>
    </row>
    <row r="1135" s="3" customFormat="1" spans="1:15">
      <c r="A1135" s="16">
        <v>1134</v>
      </c>
      <c r="B1135" s="3" t="s">
        <v>5616</v>
      </c>
      <c r="C1135" s="3" t="s">
        <v>5617</v>
      </c>
      <c r="D1135" s="3" t="s">
        <v>5616</v>
      </c>
      <c r="E1135" s="3" t="s">
        <v>5618</v>
      </c>
      <c r="F1135" s="69">
        <v>69</v>
      </c>
      <c r="G1135" s="20" t="s">
        <v>20</v>
      </c>
      <c r="H1135" s="3"/>
      <c r="I1135" s="3"/>
      <c r="J1135" s="55"/>
      <c r="K1135" s="73">
        <v>45840</v>
      </c>
      <c r="L1135" s="3"/>
      <c r="M1135" s="5" t="s">
        <v>5619</v>
      </c>
      <c r="N1135" s="3" t="s">
        <v>5620</v>
      </c>
      <c r="O1135" s="3" t="s">
        <v>5621</v>
      </c>
    </row>
    <row r="1136" s="55" customFormat="1" spans="1:15">
      <c r="A1136" s="16">
        <v>1135</v>
      </c>
      <c r="C1136" s="55" t="s">
        <v>5622</v>
      </c>
      <c r="D1136" s="63" t="s">
        <v>5623</v>
      </c>
      <c r="E1136" s="55" t="s">
        <v>5624</v>
      </c>
      <c r="F1136" s="69">
        <v>68</v>
      </c>
      <c r="G1136" s="3" t="s">
        <v>20</v>
      </c>
      <c r="K1136" s="73">
        <v>45318</v>
      </c>
      <c r="L1136" s="55" t="s">
        <v>5625</v>
      </c>
      <c r="M1136" s="5"/>
      <c r="N1136" s="55" t="s">
        <v>5626</v>
      </c>
      <c r="O1136" s="5" t="s">
        <v>5627</v>
      </c>
    </row>
    <row r="1137" s="69" customFormat="1" spans="1:15">
      <c r="A1137" s="16">
        <v>1136</v>
      </c>
      <c r="B1137" s="17"/>
      <c r="C1137" s="2" t="s">
        <v>5628</v>
      </c>
      <c r="D1137" s="17" t="s">
        <v>5629</v>
      </c>
      <c r="E1137" s="2" t="s">
        <v>5630</v>
      </c>
      <c r="F1137" s="69">
        <v>35</v>
      </c>
      <c r="G1137" s="2" t="s">
        <v>20</v>
      </c>
      <c r="H1137" s="2"/>
      <c r="I1137" s="2"/>
      <c r="J1137" s="16"/>
      <c r="K1137" s="73">
        <v>45293</v>
      </c>
      <c r="L1137" s="59"/>
      <c r="M1137" s="5"/>
      <c r="N1137" s="60" t="s">
        <v>5631</v>
      </c>
      <c r="O1137" s="5" t="s">
        <v>5632</v>
      </c>
    </row>
    <row r="1138" s="3" customFormat="1" spans="1:15">
      <c r="A1138" s="16">
        <v>1137</v>
      </c>
      <c r="B1138" s="21"/>
      <c r="C1138" s="20" t="s">
        <v>5633</v>
      </c>
      <c r="D1138" s="21" t="s">
        <v>5634</v>
      </c>
      <c r="E1138" s="3" t="s">
        <v>5635</v>
      </c>
      <c r="F1138" s="69">
        <v>59</v>
      </c>
      <c r="G1138" s="3" t="s">
        <v>20</v>
      </c>
      <c r="H1138" s="3"/>
      <c r="I1138" s="3"/>
      <c r="J1138" s="55" t="s">
        <v>200</v>
      </c>
      <c r="K1138" s="73">
        <v>45678</v>
      </c>
      <c r="L1138" s="3" t="s">
        <v>201</v>
      </c>
      <c r="M1138" s="3"/>
      <c r="N1138" s="3" t="s">
        <v>5636</v>
      </c>
      <c r="O1138" s="3" t="s">
        <v>5637</v>
      </c>
    </row>
    <row r="1139" s="3" customFormat="1" spans="1:15">
      <c r="A1139" s="16">
        <v>1138</v>
      </c>
      <c r="C1139" s="3" t="s">
        <v>5638</v>
      </c>
      <c r="D1139" s="21" t="s">
        <v>5639</v>
      </c>
      <c r="E1139" s="3" t="s">
        <v>5640</v>
      </c>
      <c r="F1139" s="69">
        <v>99</v>
      </c>
      <c r="J1139" s="55"/>
      <c r="K1139" s="73">
        <v>44753</v>
      </c>
      <c r="N1139" s="3" t="s">
        <v>5641</v>
      </c>
      <c r="O1139" s="5" t="s">
        <v>5642</v>
      </c>
    </row>
    <row r="1140" s="69" customFormat="1" ht="14.25" spans="1:15">
      <c r="A1140" s="16">
        <v>1139</v>
      </c>
      <c r="B1140" s="17"/>
      <c r="C1140" s="18" t="s">
        <v>5643</v>
      </c>
      <c r="D1140" s="17"/>
      <c r="E1140" s="2"/>
      <c r="F1140" s="69"/>
      <c r="G1140" s="2"/>
      <c r="H1140" s="2"/>
      <c r="I1140" s="2"/>
      <c r="J1140" s="16"/>
      <c r="K1140" s="73"/>
      <c r="L1140" s="59"/>
      <c r="M1140" s="5"/>
      <c r="N1140" s="60"/>
      <c r="O1140" s="5"/>
    </row>
    <row r="1141" s="3" customFormat="1" spans="1:15">
      <c r="A1141" s="16">
        <v>1140</v>
      </c>
      <c r="B1141" s="3"/>
      <c r="C1141" s="3" t="s">
        <v>5644</v>
      </c>
      <c r="D1141" s="21" t="s">
        <v>5645</v>
      </c>
      <c r="E1141" s="3" t="s">
        <v>5646</v>
      </c>
      <c r="F1141" s="69">
        <v>59</v>
      </c>
      <c r="G1141" s="3" t="s">
        <v>20</v>
      </c>
      <c r="J1141" s="55"/>
      <c r="K1141" s="73">
        <v>46021</v>
      </c>
      <c r="N1141" s="3" t="s">
        <v>5647</v>
      </c>
      <c r="O1141" s="3" t="s">
        <v>5648</v>
      </c>
    </row>
    <row r="1142" s="3" customFormat="1" spans="1:15">
      <c r="A1142" s="16">
        <v>1141</v>
      </c>
      <c r="B1142" s="3">
        <v>74209</v>
      </c>
      <c r="C1142" s="3" t="s">
        <v>5649</v>
      </c>
      <c r="D1142" s="21" t="s">
        <v>5650</v>
      </c>
      <c r="E1142" s="3" t="s">
        <v>5651</v>
      </c>
      <c r="F1142" s="69">
        <v>69</v>
      </c>
      <c r="G1142" s="3" t="s">
        <v>20</v>
      </c>
      <c r="J1142" s="55" t="s">
        <v>200</v>
      </c>
      <c r="K1142" s="73">
        <v>46051</v>
      </c>
      <c r="L1142" s="3" t="s">
        <v>201</v>
      </c>
      <c r="M1142" s="5" t="s">
        <v>5652</v>
      </c>
      <c r="N1142" s="3" t="s">
        <v>5653</v>
      </c>
      <c r="O1142" s="3" t="s">
        <v>5654</v>
      </c>
    </row>
    <row r="1143" s="3" customFormat="1" spans="1:15">
      <c r="A1143" s="16">
        <v>1142</v>
      </c>
      <c r="C1143" s="3" t="s">
        <v>5655</v>
      </c>
      <c r="D1143" s="21" t="s">
        <v>5656</v>
      </c>
      <c r="E1143" s="61" t="s">
        <v>5657</v>
      </c>
      <c r="F1143" s="69">
        <v>89</v>
      </c>
      <c r="G1143" s="3" t="s">
        <v>183</v>
      </c>
      <c r="J1143" s="55"/>
      <c r="K1143" s="73">
        <v>45873</v>
      </c>
      <c r="L1143" s="59"/>
      <c r="M1143" s="5"/>
      <c r="N1143" s="3" t="s">
        <v>5658</v>
      </c>
      <c r="O1143" s="5" t="s">
        <v>5659</v>
      </c>
    </row>
    <row r="1144" s="55" customFormat="1" spans="1:15">
      <c r="A1144" s="16">
        <v>1143</v>
      </c>
      <c r="C1144" s="55" t="s">
        <v>5660</v>
      </c>
      <c r="D1144" s="63" t="s">
        <v>5661</v>
      </c>
      <c r="E1144" s="64" t="s">
        <v>5662</v>
      </c>
      <c r="F1144" s="69">
        <v>99</v>
      </c>
      <c r="K1144" s="73">
        <v>46007</v>
      </c>
      <c r="L1144" s="65"/>
      <c r="M1144" s="5"/>
      <c r="N1144" s="55" t="s">
        <v>5663</v>
      </c>
      <c r="O1144" s="5" t="s">
        <v>5664</v>
      </c>
    </row>
    <row r="1145" s="3" customFormat="1" spans="1:15">
      <c r="A1145" s="16">
        <v>1144</v>
      </c>
      <c r="C1145" s="3" t="s">
        <v>5665</v>
      </c>
      <c r="D1145" s="21" t="s">
        <v>5666</v>
      </c>
      <c r="E1145" s="20" t="s">
        <v>5667</v>
      </c>
      <c r="F1145" s="69">
        <v>55</v>
      </c>
      <c r="G1145" s="3" t="s">
        <v>20</v>
      </c>
      <c r="J1145" s="55"/>
      <c r="K1145" s="73">
        <v>46010</v>
      </c>
      <c r="N1145" s="3" t="s">
        <v>5668</v>
      </c>
      <c r="O1145" s="3" t="s">
        <v>5669</v>
      </c>
    </row>
    <row r="1146" s="5" customFormat="1" spans="1:15">
      <c r="A1146" s="16">
        <v>1145</v>
      </c>
      <c r="B1146" s="17"/>
      <c r="C1146" s="2" t="s">
        <v>5670</v>
      </c>
      <c r="D1146" s="17" t="s">
        <v>5671</v>
      </c>
      <c r="E1146" s="2" t="s">
        <v>5672</v>
      </c>
      <c r="F1146" s="69">
        <v>89</v>
      </c>
      <c r="G1146" s="2"/>
      <c r="J1146" s="62"/>
      <c r="K1146" s="73">
        <v>45910</v>
      </c>
      <c r="L1146" s="59"/>
      <c r="N1146" s="60" t="s">
        <v>5673</v>
      </c>
      <c r="O1146" s="5" t="s">
        <v>5674</v>
      </c>
    </row>
    <row r="1147" s="3" customFormat="1" spans="1:15">
      <c r="A1147" s="16">
        <v>1146</v>
      </c>
      <c r="B1147" s="3"/>
      <c r="C1147" s="3" t="s">
        <v>5675</v>
      </c>
      <c r="D1147" s="21" t="s">
        <v>5676</v>
      </c>
      <c r="E1147" s="20" t="s">
        <v>5677</v>
      </c>
      <c r="F1147" s="69">
        <v>63.6</v>
      </c>
      <c r="G1147" s="3" t="s">
        <v>20</v>
      </c>
      <c r="J1147" s="55"/>
      <c r="K1147" s="73">
        <v>45269</v>
      </c>
      <c r="N1147" s="3" t="s">
        <v>5678</v>
      </c>
      <c r="O1147" s="3" t="s">
        <v>5679</v>
      </c>
    </row>
    <row r="1148" s="3" customFormat="1" spans="1:15">
      <c r="A1148" s="16">
        <v>1147</v>
      </c>
      <c r="B1148" s="21" t="s">
        <v>5680</v>
      </c>
      <c r="C1148" s="3" t="s">
        <v>5681</v>
      </c>
      <c r="D1148" s="21" t="s">
        <v>5680</v>
      </c>
      <c r="E1148" s="3" t="s">
        <v>5682</v>
      </c>
      <c r="F1148" s="69">
        <v>59</v>
      </c>
      <c r="G1148" s="3" t="s">
        <v>20</v>
      </c>
      <c r="J1148" s="55"/>
      <c r="K1148" s="73">
        <v>45875</v>
      </c>
      <c r="L1148" s="3"/>
      <c r="M1148" s="5" t="s">
        <v>5683</v>
      </c>
      <c r="N1148" s="3" t="s">
        <v>5684</v>
      </c>
      <c r="O1148" s="3" t="s">
        <v>5685</v>
      </c>
    </row>
    <row r="1149" s="5" customFormat="1" spans="1:15">
      <c r="A1149" s="16">
        <v>1148</v>
      </c>
      <c r="C1149" s="5" t="s">
        <v>5686</v>
      </c>
      <c r="D1149" s="66" t="s">
        <v>5687</v>
      </c>
      <c r="E1149" s="5" t="s">
        <v>5688</v>
      </c>
      <c r="F1149" s="69">
        <v>45</v>
      </c>
      <c r="G1149" s="3" t="s">
        <v>20</v>
      </c>
      <c r="J1149" s="62"/>
      <c r="K1149" s="73">
        <v>45604</v>
      </c>
      <c r="L1149" s="59"/>
      <c r="M1149" s="5"/>
      <c r="N1149" s="5" t="s">
        <v>5689</v>
      </c>
      <c r="O1149" s="5" t="s">
        <v>5690</v>
      </c>
    </row>
    <row r="1150" s="3" customFormat="1" spans="1:15">
      <c r="A1150" s="16">
        <v>1149</v>
      </c>
      <c r="B1150" s="21"/>
      <c r="C1150" s="3" t="s">
        <v>5686</v>
      </c>
      <c r="D1150" s="21" t="s">
        <v>5691</v>
      </c>
      <c r="E1150" s="3" t="s">
        <v>5692</v>
      </c>
      <c r="F1150" s="69">
        <v>34.9</v>
      </c>
      <c r="G1150" s="2" t="s">
        <v>5693</v>
      </c>
      <c r="J1150" s="55"/>
      <c r="K1150" s="73">
        <v>46056</v>
      </c>
      <c r="N1150" s="3" t="s">
        <v>5694</v>
      </c>
      <c r="O1150" s="5" t="s">
        <v>5695</v>
      </c>
    </row>
    <row r="1151" s="3" customFormat="1" spans="1:15">
      <c r="A1151" s="16">
        <v>1150</v>
      </c>
      <c r="B1151" s="21"/>
      <c r="C1151" s="3" t="s">
        <v>5675</v>
      </c>
      <c r="D1151" s="21" t="s">
        <v>5696</v>
      </c>
      <c r="E1151" s="3" t="s">
        <v>5697</v>
      </c>
      <c r="F1151" s="69">
        <v>65</v>
      </c>
      <c r="G1151" s="2" t="s">
        <v>20</v>
      </c>
      <c r="J1151" s="55"/>
      <c r="K1151" s="73">
        <v>45488</v>
      </c>
      <c r="N1151" s="3" t="s">
        <v>5698</v>
      </c>
      <c r="O1151" s="5" t="s">
        <v>5699</v>
      </c>
    </row>
    <row r="1152" s="3" customFormat="1" spans="1:15">
      <c r="A1152" s="16">
        <v>1151</v>
      </c>
      <c r="C1152" s="3" t="s">
        <v>5700</v>
      </c>
      <c r="D1152" s="21" t="s">
        <v>5701</v>
      </c>
      <c r="E1152" s="3" t="s">
        <v>5702</v>
      </c>
      <c r="F1152" s="69">
        <v>69.8</v>
      </c>
      <c r="G1152" s="3" t="s">
        <v>20</v>
      </c>
      <c r="J1152" s="55"/>
      <c r="K1152" s="73">
        <v>45671</v>
      </c>
      <c r="N1152" s="3" t="s">
        <v>5703</v>
      </c>
      <c r="O1152" s="3" t="s">
        <v>5704</v>
      </c>
    </row>
    <row r="1153" s="5" customFormat="1" spans="1:15">
      <c r="A1153" s="16">
        <v>1152</v>
      </c>
      <c r="B1153" s="17"/>
      <c r="C1153" s="2" t="s">
        <v>5705</v>
      </c>
      <c r="D1153" s="17" t="s">
        <v>5706</v>
      </c>
      <c r="E1153" s="2" t="s">
        <v>5697</v>
      </c>
      <c r="F1153" s="69">
        <v>45</v>
      </c>
      <c r="G1153" s="3" t="s">
        <v>20</v>
      </c>
      <c r="J1153" s="62"/>
      <c r="K1153" s="73">
        <v>45479</v>
      </c>
      <c r="L1153" s="59"/>
      <c r="N1153" s="60" t="s">
        <v>5707</v>
      </c>
      <c r="O1153" s="5" t="s">
        <v>5708</v>
      </c>
    </row>
    <row r="1154" s="69" customFormat="1" spans="1:15">
      <c r="A1154" s="16">
        <v>1153</v>
      </c>
      <c r="B1154" s="17"/>
      <c r="C1154" s="2" t="s">
        <v>5709</v>
      </c>
      <c r="D1154" s="17" t="s">
        <v>5710</v>
      </c>
      <c r="E1154" s="2" t="s">
        <v>5711</v>
      </c>
      <c r="F1154" s="69">
        <v>30</v>
      </c>
      <c r="G1154" s="3" t="s">
        <v>20</v>
      </c>
      <c r="H1154" s="2"/>
      <c r="I1154" s="2"/>
      <c r="J1154" s="16"/>
      <c r="K1154" s="73">
        <v>45695</v>
      </c>
      <c r="L1154" s="59"/>
      <c r="M1154" s="5"/>
      <c r="N1154" s="60" t="s">
        <v>5712</v>
      </c>
      <c r="O1154" s="5" t="s">
        <v>5713</v>
      </c>
    </row>
    <row r="1155" s="5" customFormat="1" spans="1:15">
      <c r="A1155" s="16">
        <v>1154</v>
      </c>
      <c r="B1155" s="17"/>
      <c r="C1155" s="2" t="s">
        <v>5714</v>
      </c>
      <c r="D1155" s="17" t="s">
        <v>5715</v>
      </c>
      <c r="E1155" s="2" t="s">
        <v>5716</v>
      </c>
      <c r="F1155" s="69">
        <v>44.8</v>
      </c>
      <c r="G1155" s="2" t="s">
        <v>20</v>
      </c>
      <c r="J1155" s="62"/>
      <c r="K1155" s="73">
        <v>46006</v>
      </c>
      <c r="L1155" s="59"/>
      <c r="N1155" s="60" t="s">
        <v>5717</v>
      </c>
      <c r="O1155" s="5" t="s">
        <v>5718</v>
      </c>
    </row>
    <row r="1156" s="4" customFormat="1" spans="1:15">
      <c r="A1156" s="16">
        <v>1155</v>
      </c>
      <c r="B1156" s="4" t="s">
        <v>5719</v>
      </c>
      <c r="C1156" s="24" t="s">
        <v>5720</v>
      </c>
      <c r="D1156" s="22" t="s">
        <v>5719</v>
      </c>
      <c r="E1156" s="4" t="s">
        <v>5721</v>
      </c>
      <c r="F1156" s="69">
        <v>59</v>
      </c>
      <c r="G1156" s="4"/>
      <c r="K1156" s="73">
        <v>46007</v>
      </c>
      <c r="L1156" s="4"/>
      <c r="N1156" s="4" t="s">
        <v>5722</v>
      </c>
      <c r="O1156" s="4" t="s">
        <v>5723</v>
      </c>
    </row>
    <row r="1157" s="3" customFormat="1" spans="1:15">
      <c r="A1157" s="16">
        <v>1156</v>
      </c>
      <c r="B1157" s="3" t="s">
        <v>5724</v>
      </c>
      <c r="C1157" s="3" t="s">
        <v>5725</v>
      </c>
      <c r="D1157" s="21" t="s">
        <v>5724</v>
      </c>
      <c r="E1157" s="3" t="s">
        <v>5726</v>
      </c>
      <c r="F1157" s="69">
        <v>79</v>
      </c>
      <c r="G1157" s="3" t="s">
        <v>20</v>
      </c>
      <c r="J1157" s="55"/>
      <c r="K1157" s="73">
        <v>46057</v>
      </c>
      <c r="L1157" s="3"/>
      <c r="N1157" s="3" t="s">
        <v>5727</v>
      </c>
      <c r="O1157" s="3" t="s">
        <v>5728</v>
      </c>
    </row>
    <row r="1158" s="3" customFormat="1" spans="1:15">
      <c r="A1158" s="16">
        <v>1157</v>
      </c>
      <c r="B1158" s="21"/>
      <c r="C1158" s="3" t="s">
        <v>5729</v>
      </c>
      <c r="D1158" s="21" t="s">
        <v>5730</v>
      </c>
      <c r="E1158" s="3" t="s">
        <v>5731</v>
      </c>
      <c r="F1158" s="69">
        <v>53.8</v>
      </c>
      <c r="G1158" s="3" t="s">
        <v>5732</v>
      </c>
      <c r="J1158" s="55"/>
      <c r="K1158" s="73">
        <v>45693</v>
      </c>
      <c r="L1158" s="20" t="s">
        <v>3784</v>
      </c>
      <c r="M1158" s="20"/>
      <c r="N1158" s="3" t="s">
        <v>5733</v>
      </c>
      <c r="O1158" s="3" t="s">
        <v>5734</v>
      </c>
    </row>
    <row r="1159" s="3" customFormat="1" spans="1:15">
      <c r="A1159" s="16">
        <v>1158</v>
      </c>
      <c r="B1159" s="3"/>
      <c r="C1159" s="3" t="s">
        <v>5735</v>
      </c>
      <c r="D1159" s="21" t="s">
        <v>5736</v>
      </c>
      <c r="E1159" s="3" t="s">
        <v>5737</v>
      </c>
      <c r="F1159" s="69">
        <v>59</v>
      </c>
      <c r="G1159" s="3" t="s">
        <v>20</v>
      </c>
      <c r="J1159" s="55"/>
      <c r="K1159" s="73">
        <v>45322</v>
      </c>
      <c r="N1159" s="3" t="s">
        <v>5738</v>
      </c>
      <c r="O1159" s="3" t="s">
        <v>5739</v>
      </c>
    </row>
    <row r="1160" s="3" customFormat="1" spans="1:15">
      <c r="A1160" s="16">
        <v>1159</v>
      </c>
      <c r="C1160" s="3" t="s">
        <v>5740</v>
      </c>
      <c r="D1160" s="21" t="s">
        <v>5741</v>
      </c>
      <c r="E1160" s="3" t="s">
        <v>5742</v>
      </c>
      <c r="F1160" s="69">
        <v>55</v>
      </c>
      <c r="G1160" s="3" t="s">
        <v>20</v>
      </c>
      <c r="J1160" s="55"/>
      <c r="K1160" s="73">
        <v>46049</v>
      </c>
      <c r="N1160" s="3" t="s">
        <v>5743</v>
      </c>
      <c r="O1160" s="3" t="s">
        <v>5744</v>
      </c>
    </row>
    <row r="1161" s="3" customFormat="1" spans="1:15">
      <c r="A1161" s="16">
        <v>1160</v>
      </c>
      <c r="B1161" s="5"/>
      <c r="C1161" s="5" t="s">
        <v>5745</v>
      </c>
      <c r="D1161" s="66" t="s">
        <v>5746</v>
      </c>
      <c r="E1161" s="5" t="s">
        <v>5747</v>
      </c>
      <c r="F1161" s="69">
        <v>79</v>
      </c>
      <c r="G1161" s="3" t="s">
        <v>20</v>
      </c>
      <c r="J1161" s="55"/>
      <c r="K1161" s="73">
        <v>46042</v>
      </c>
      <c r="L1161" s="5"/>
      <c r="N1161" s="5" t="s">
        <v>5748</v>
      </c>
      <c r="O1161" s="5" t="s">
        <v>5749</v>
      </c>
    </row>
    <row r="1162" s="3" customFormat="1" spans="1:15">
      <c r="A1162" s="16">
        <v>1161</v>
      </c>
      <c r="B1162" s="3" t="s">
        <v>5750</v>
      </c>
      <c r="C1162" s="3" t="s">
        <v>5751</v>
      </c>
      <c r="D1162" s="3" t="s">
        <v>5750</v>
      </c>
      <c r="E1162" s="3" t="s">
        <v>5752</v>
      </c>
      <c r="F1162" s="69">
        <v>69.8</v>
      </c>
      <c r="G1162" s="3" t="s">
        <v>5753</v>
      </c>
      <c r="J1162" s="55"/>
      <c r="K1162" s="73">
        <v>45909</v>
      </c>
      <c r="L1162" s="3"/>
      <c r="N1162" s="3" t="s">
        <v>5754</v>
      </c>
      <c r="O1162" s="3" t="s">
        <v>5755</v>
      </c>
    </row>
    <row r="1163" s="3" customFormat="1" spans="1:15">
      <c r="A1163" s="16">
        <v>1162</v>
      </c>
      <c r="C1163" s="3" t="s">
        <v>5756</v>
      </c>
      <c r="D1163" s="21" t="s">
        <v>5757</v>
      </c>
      <c r="E1163" s="3" t="s">
        <v>5758</v>
      </c>
      <c r="F1163" s="69">
        <v>85</v>
      </c>
      <c r="G1163" s="2" t="s">
        <v>20</v>
      </c>
      <c r="J1163" s="55"/>
      <c r="K1163" s="73">
        <v>45840</v>
      </c>
      <c r="L1163" s="59"/>
      <c r="M1163" s="5" t="s">
        <v>5759</v>
      </c>
      <c r="N1163" s="3" t="s">
        <v>5760</v>
      </c>
      <c r="O1163" s="5" t="s">
        <v>5761</v>
      </c>
    </row>
    <row r="1164" s="3" customFormat="1" spans="1:15">
      <c r="A1164" s="16">
        <v>1163</v>
      </c>
      <c r="B1164" s="21"/>
      <c r="C1164" s="3" t="s">
        <v>5762</v>
      </c>
      <c r="D1164" s="21" t="s">
        <v>5763</v>
      </c>
      <c r="E1164" s="3" t="s">
        <v>5764</v>
      </c>
      <c r="F1164" s="69">
        <v>39.9</v>
      </c>
      <c r="J1164" s="55"/>
      <c r="K1164" s="73">
        <v>45869</v>
      </c>
      <c r="N1164" s="3" t="s">
        <v>5765</v>
      </c>
      <c r="O1164" s="5" t="s">
        <v>5766</v>
      </c>
    </row>
    <row r="1165" s="3" customFormat="1" spans="1:15">
      <c r="A1165" s="16">
        <v>1164</v>
      </c>
      <c r="B1165" s="3" t="s">
        <v>5767</v>
      </c>
      <c r="C1165" s="3" t="s">
        <v>5768</v>
      </c>
      <c r="D1165" s="3" t="s">
        <v>5767</v>
      </c>
      <c r="E1165" s="3" t="s">
        <v>5769</v>
      </c>
      <c r="F1165" s="69">
        <v>69</v>
      </c>
      <c r="J1165" s="55"/>
      <c r="K1165" s="73">
        <v>45927</v>
      </c>
      <c r="N1165" s="3" t="s">
        <v>5770</v>
      </c>
      <c r="O1165" s="3" t="s">
        <v>5771</v>
      </c>
    </row>
    <row r="1166" s="3" customFormat="1" spans="1:15">
      <c r="A1166" s="16">
        <v>1165</v>
      </c>
      <c r="B1166" s="3"/>
      <c r="C1166" s="3" t="s">
        <v>5772</v>
      </c>
      <c r="D1166" s="21" t="s">
        <v>5773</v>
      </c>
      <c r="E1166" s="3" t="s">
        <v>5774</v>
      </c>
      <c r="F1166" s="69">
        <v>56.8</v>
      </c>
      <c r="G1166" s="3" t="s">
        <v>20</v>
      </c>
      <c r="J1166" s="55"/>
      <c r="K1166" s="73">
        <v>46051</v>
      </c>
      <c r="N1166" s="3" t="s">
        <v>5775</v>
      </c>
      <c r="O1166" s="3" t="s">
        <v>5776</v>
      </c>
    </row>
    <row r="1167" s="3" customFormat="1" spans="1:15">
      <c r="A1167" s="16">
        <v>1166</v>
      </c>
      <c r="B1167" s="3" t="s">
        <v>5777</v>
      </c>
      <c r="C1167" s="3" t="s">
        <v>5778</v>
      </c>
      <c r="D1167" s="21" t="s">
        <v>5777</v>
      </c>
      <c r="E1167" s="3" t="s">
        <v>5779</v>
      </c>
      <c r="F1167" s="69">
        <v>59</v>
      </c>
      <c r="G1167" s="2" t="s">
        <v>20</v>
      </c>
      <c r="J1167" s="55"/>
      <c r="K1167" s="73">
        <v>46039</v>
      </c>
      <c r="N1167" s="3" t="s">
        <v>5780</v>
      </c>
      <c r="O1167" s="3" t="s">
        <v>5781</v>
      </c>
    </row>
    <row r="1168" s="4" customFormat="1" spans="1:15">
      <c r="A1168" s="16">
        <v>1167</v>
      </c>
      <c r="B1168" s="4" t="s">
        <v>5782</v>
      </c>
      <c r="C1168" s="4" t="s">
        <v>5783</v>
      </c>
      <c r="D1168" s="4" t="s">
        <v>5782</v>
      </c>
      <c r="E1168" s="25" t="s">
        <v>5784</v>
      </c>
      <c r="F1168" s="4">
        <v>59</v>
      </c>
      <c r="G1168" s="3" t="s">
        <v>20</v>
      </c>
      <c r="K1168" s="76">
        <v>46088</v>
      </c>
      <c r="N1168" s="4" t="s">
        <v>5785</v>
      </c>
      <c r="O1168" s="4" t="s">
        <v>5786</v>
      </c>
    </row>
    <row r="1169" s="3" customFormat="1" spans="1:15">
      <c r="A1169" s="16">
        <v>1168</v>
      </c>
      <c r="B1169" s="21"/>
      <c r="C1169" s="3" t="s">
        <v>5787</v>
      </c>
      <c r="D1169" s="21" t="s">
        <v>5788</v>
      </c>
      <c r="E1169" s="3" t="s">
        <v>5789</v>
      </c>
      <c r="F1169" s="69">
        <v>49</v>
      </c>
      <c r="G1169" s="3" t="s">
        <v>20</v>
      </c>
      <c r="J1169" s="55"/>
      <c r="K1169" s="73">
        <v>45672</v>
      </c>
      <c r="N1169" s="3" t="s">
        <v>5790</v>
      </c>
      <c r="O1169" s="5" t="s">
        <v>5791</v>
      </c>
    </row>
    <row r="1170" s="69" customFormat="1" spans="1:15">
      <c r="A1170" s="16">
        <v>1169</v>
      </c>
      <c r="B1170" s="17"/>
      <c r="C1170" s="2" t="s">
        <v>5792</v>
      </c>
      <c r="D1170" s="17" t="s">
        <v>5793</v>
      </c>
      <c r="E1170" s="2" t="s">
        <v>5794</v>
      </c>
      <c r="F1170" s="69">
        <v>109</v>
      </c>
      <c r="G1170" s="2"/>
      <c r="H1170" s="2"/>
      <c r="I1170" s="2"/>
      <c r="J1170" s="16"/>
      <c r="K1170" s="73">
        <v>45799</v>
      </c>
      <c r="L1170" s="59"/>
      <c r="M1170" s="5"/>
      <c r="N1170" s="60" t="s">
        <v>5795</v>
      </c>
      <c r="O1170" s="5" t="s">
        <v>5796</v>
      </c>
    </row>
    <row r="1171" s="3" customFormat="1" spans="1:15">
      <c r="A1171" s="16">
        <v>1170</v>
      </c>
      <c r="C1171" s="3" t="s">
        <v>5797</v>
      </c>
      <c r="D1171" s="21" t="s">
        <v>5798</v>
      </c>
      <c r="E1171" s="20" t="s">
        <v>5799</v>
      </c>
      <c r="F1171" s="69">
        <v>55</v>
      </c>
      <c r="G1171" s="3" t="s">
        <v>20</v>
      </c>
      <c r="J1171" s="55"/>
      <c r="K1171" s="73">
        <v>45527</v>
      </c>
      <c r="N1171" s="3" t="s">
        <v>5800</v>
      </c>
      <c r="O1171" s="61" t="s">
        <v>5801</v>
      </c>
    </row>
    <row r="1172" s="69" customFormat="1" spans="1:15">
      <c r="A1172" s="16">
        <v>1171</v>
      </c>
      <c r="B1172" s="17"/>
      <c r="C1172" s="2" t="s">
        <v>5802</v>
      </c>
      <c r="D1172" s="17" t="s">
        <v>5803</v>
      </c>
      <c r="E1172" s="2" t="s">
        <v>5804</v>
      </c>
      <c r="F1172" s="69">
        <v>39</v>
      </c>
      <c r="G1172" s="2" t="s">
        <v>20</v>
      </c>
      <c r="H1172" s="2"/>
      <c r="I1172" s="2"/>
      <c r="J1172" s="16"/>
      <c r="K1172" s="73">
        <v>45282</v>
      </c>
      <c r="L1172" s="59"/>
      <c r="M1172" s="5"/>
      <c r="N1172" s="60" t="s">
        <v>5805</v>
      </c>
      <c r="O1172" s="5" t="s">
        <v>5806</v>
      </c>
    </row>
    <row r="1173" s="3" customFormat="1" spans="1:15">
      <c r="A1173" s="16">
        <v>1172</v>
      </c>
      <c r="B1173" s="3" t="s">
        <v>5807</v>
      </c>
      <c r="C1173" s="3" t="s">
        <v>5808</v>
      </c>
      <c r="D1173" s="21" t="s">
        <v>5807</v>
      </c>
      <c r="E1173" s="3" t="s">
        <v>5809</v>
      </c>
      <c r="F1173" s="69">
        <v>49</v>
      </c>
      <c r="G1173" s="3" t="s">
        <v>20</v>
      </c>
      <c r="J1173" s="55"/>
      <c r="K1173" s="73">
        <v>46078</v>
      </c>
      <c r="M1173" s="5" t="s">
        <v>5810</v>
      </c>
      <c r="N1173" s="3" t="s">
        <v>5811</v>
      </c>
      <c r="O1173" s="3" t="s">
        <v>5812</v>
      </c>
    </row>
    <row r="1174" s="69" customFormat="1" spans="1:15">
      <c r="A1174" s="16">
        <v>1173</v>
      </c>
      <c r="B1174" s="17"/>
      <c r="C1174" s="2" t="s">
        <v>5813</v>
      </c>
      <c r="D1174" s="17" t="s">
        <v>5814</v>
      </c>
      <c r="E1174" s="2" t="s">
        <v>5815</v>
      </c>
      <c r="F1174" s="69">
        <v>35</v>
      </c>
      <c r="G1174" s="2" t="s">
        <v>20</v>
      </c>
      <c r="H1174" s="2"/>
      <c r="I1174" s="2"/>
      <c r="J1174" s="16"/>
      <c r="K1174" s="73">
        <v>45295</v>
      </c>
      <c r="L1174" s="59"/>
      <c r="M1174" s="5"/>
      <c r="N1174" s="60" t="s">
        <v>5816</v>
      </c>
      <c r="O1174" s="5" t="s">
        <v>5817</v>
      </c>
    </row>
    <row r="1175" s="3" customFormat="1" spans="1:15">
      <c r="A1175" s="16">
        <v>1174</v>
      </c>
      <c r="B1175" s="3" t="s">
        <v>5818</v>
      </c>
      <c r="C1175" s="3" t="s">
        <v>5819</v>
      </c>
      <c r="D1175" s="21" t="s">
        <v>5818</v>
      </c>
      <c r="E1175" s="3" t="s">
        <v>5820</v>
      </c>
      <c r="F1175" s="69">
        <v>49</v>
      </c>
      <c r="G1175" s="3" t="s">
        <v>5821</v>
      </c>
      <c r="J1175" s="55"/>
      <c r="K1175" s="73">
        <v>45874</v>
      </c>
      <c r="L1175" s="20" t="s">
        <v>144</v>
      </c>
      <c r="N1175" s="3" t="s">
        <v>5822</v>
      </c>
      <c r="O1175" s="3" t="s">
        <v>5823</v>
      </c>
    </row>
    <row r="1176" s="69" customFormat="1" spans="1:15">
      <c r="A1176" s="16">
        <v>1175</v>
      </c>
      <c r="B1176" s="17"/>
      <c r="C1176" s="2" t="s">
        <v>5824</v>
      </c>
      <c r="D1176" s="17" t="s">
        <v>5825</v>
      </c>
      <c r="E1176" s="2" t="s">
        <v>5826</v>
      </c>
      <c r="F1176" s="69">
        <v>45</v>
      </c>
      <c r="G1176" s="2" t="s">
        <v>20</v>
      </c>
      <c r="H1176" s="2"/>
      <c r="I1176" s="2"/>
      <c r="J1176" s="16"/>
      <c r="K1176" s="73">
        <v>45097</v>
      </c>
      <c r="L1176" s="59"/>
      <c r="M1176" s="5"/>
      <c r="N1176" s="60" t="s">
        <v>5827</v>
      </c>
      <c r="O1176" s="5" t="s">
        <v>5828</v>
      </c>
    </row>
    <row r="1177" s="69" customFormat="1" spans="1:15">
      <c r="A1177" s="16">
        <v>1176</v>
      </c>
      <c r="B1177" s="17"/>
      <c r="C1177" s="2" t="s">
        <v>5829</v>
      </c>
      <c r="D1177" s="17" t="s">
        <v>5830</v>
      </c>
      <c r="E1177" s="2" t="s">
        <v>5831</v>
      </c>
      <c r="F1177" s="69">
        <v>32</v>
      </c>
      <c r="G1177" s="2" t="s">
        <v>20</v>
      </c>
      <c r="H1177" s="2"/>
      <c r="I1177" s="2"/>
      <c r="J1177" s="16"/>
      <c r="K1177" s="73">
        <v>45449</v>
      </c>
      <c r="L1177" s="59"/>
      <c r="M1177" s="5"/>
      <c r="N1177" s="60" t="s">
        <v>5832</v>
      </c>
      <c r="O1177" s="5" t="s">
        <v>5833</v>
      </c>
    </row>
    <row r="1178" s="69" customFormat="1" spans="1:15">
      <c r="A1178" s="16">
        <v>1177</v>
      </c>
      <c r="B1178" s="17"/>
      <c r="C1178" s="2" t="s">
        <v>5834</v>
      </c>
      <c r="D1178" s="17" t="s">
        <v>5835</v>
      </c>
      <c r="E1178" s="2" t="s">
        <v>5836</v>
      </c>
      <c r="F1178" s="69">
        <v>29.8</v>
      </c>
      <c r="G1178" s="2" t="s">
        <v>20</v>
      </c>
      <c r="H1178" s="2"/>
      <c r="I1178" s="2"/>
      <c r="J1178" s="16"/>
      <c r="K1178" s="73">
        <v>45873</v>
      </c>
      <c r="L1178" s="59"/>
      <c r="M1178" s="5"/>
      <c r="N1178" s="60" t="s">
        <v>5837</v>
      </c>
      <c r="O1178" s="5" t="s">
        <v>5838</v>
      </c>
    </row>
    <row r="1179" s="3" customFormat="1" spans="1:15">
      <c r="A1179" s="16">
        <v>1178</v>
      </c>
      <c r="B1179" s="21" t="s">
        <v>5839</v>
      </c>
      <c r="C1179" s="3" t="s">
        <v>5840</v>
      </c>
      <c r="D1179" s="21" t="s">
        <v>5839</v>
      </c>
      <c r="E1179" s="3" t="s">
        <v>5841</v>
      </c>
      <c r="F1179" s="69">
        <v>74</v>
      </c>
      <c r="G1179" s="3" t="s">
        <v>5842</v>
      </c>
      <c r="H1179" s="3"/>
      <c r="I1179" s="3"/>
      <c r="J1179" s="55"/>
      <c r="K1179" s="73">
        <v>45863</v>
      </c>
      <c r="L1179" s="3"/>
      <c r="M1179" s="3"/>
      <c r="N1179" s="3" t="s">
        <v>5843</v>
      </c>
      <c r="O1179" s="3" t="s">
        <v>5844</v>
      </c>
    </row>
    <row r="1180" s="3" customFormat="1" spans="1:15">
      <c r="A1180" s="16">
        <v>1179</v>
      </c>
      <c r="B1180" s="3" t="s">
        <v>5845</v>
      </c>
      <c r="C1180" s="3" t="s">
        <v>5846</v>
      </c>
      <c r="D1180" s="3" t="s">
        <v>5845</v>
      </c>
      <c r="E1180" s="3" t="s">
        <v>5847</v>
      </c>
      <c r="F1180" s="69">
        <v>59</v>
      </c>
      <c r="G1180" s="3" t="s">
        <v>20</v>
      </c>
      <c r="J1180" s="55"/>
      <c r="K1180" s="73">
        <v>46057</v>
      </c>
      <c r="M1180" s="5" t="s">
        <v>5848</v>
      </c>
      <c r="N1180" s="3" t="s">
        <v>5849</v>
      </c>
      <c r="O1180" s="3" t="s">
        <v>5850</v>
      </c>
    </row>
    <row r="1181" s="3" customFormat="1" spans="1:15">
      <c r="A1181" s="16">
        <v>1180</v>
      </c>
      <c r="B1181" s="21"/>
      <c r="C1181" s="3" t="s">
        <v>5851</v>
      </c>
      <c r="D1181" s="21" t="s">
        <v>5852</v>
      </c>
      <c r="E1181" s="3" t="s">
        <v>5853</v>
      </c>
      <c r="F1181" s="69">
        <v>55</v>
      </c>
      <c r="G1181" s="3" t="s">
        <v>20</v>
      </c>
      <c r="J1181" s="55"/>
      <c r="K1181" s="73">
        <v>45231</v>
      </c>
      <c r="N1181" s="3" t="s">
        <v>5854</v>
      </c>
      <c r="O1181" s="5" t="s">
        <v>5855</v>
      </c>
    </row>
    <row r="1182" s="3" customFormat="1" spans="1:15">
      <c r="A1182" s="16">
        <v>1181</v>
      </c>
      <c r="C1182" s="3" t="s">
        <v>5856</v>
      </c>
      <c r="D1182" s="21" t="s">
        <v>5857</v>
      </c>
      <c r="E1182" s="20" t="s">
        <v>5858</v>
      </c>
      <c r="F1182" s="69">
        <v>68</v>
      </c>
      <c r="G1182" s="3" t="s">
        <v>20</v>
      </c>
      <c r="J1182" s="55"/>
      <c r="K1182" s="73">
        <v>45093</v>
      </c>
      <c r="N1182" s="3" t="s">
        <v>5859</v>
      </c>
      <c r="O1182" s="3" t="s">
        <v>5860</v>
      </c>
    </row>
    <row r="1183" s="69" customFormat="1" spans="1:15">
      <c r="A1183" s="16">
        <v>1182</v>
      </c>
      <c r="B1183" s="17"/>
      <c r="C1183" s="2" t="s">
        <v>5856</v>
      </c>
      <c r="D1183" s="17" t="s">
        <v>5861</v>
      </c>
      <c r="E1183" s="2" t="s">
        <v>5862</v>
      </c>
      <c r="F1183" s="69">
        <v>29</v>
      </c>
      <c r="G1183" s="3" t="s">
        <v>20</v>
      </c>
      <c r="H1183" s="2"/>
      <c r="I1183" s="2"/>
      <c r="J1183" s="16"/>
      <c r="K1183" s="73">
        <v>44348</v>
      </c>
      <c r="L1183" s="59"/>
      <c r="M1183" s="5"/>
      <c r="N1183" s="60" t="s">
        <v>5863</v>
      </c>
      <c r="O1183" s="5" t="s">
        <v>5864</v>
      </c>
    </row>
    <row r="1184" s="5" customFormat="1" spans="1:15">
      <c r="A1184" s="16">
        <v>1183</v>
      </c>
      <c r="C1184" s="20" t="s">
        <v>5865</v>
      </c>
      <c r="D1184" s="66" t="s">
        <v>5866</v>
      </c>
      <c r="E1184" s="20" t="s">
        <v>5867</v>
      </c>
      <c r="F1184" s="69">
        <v>49</v>
      </c>
      <c r="G1184" s="20" t="s">
        <v>20</v>
      </c>
      <c r="J1184" s="62"/>
      <c r="K1184" s="73">
        <v>45705</v>
      </c>
      <c r="L1184" s="59"/>
      <c r="M1184" s="5"/>
      <c r="N1184" s="5" t="s">
        <v>5868</v>
      </c>
      <c r="O1184" s="5" t="s">
        <v>5869</v>
      </c>
    </row>
    <row r="1185" s="4" customFormat="1" spans="1:15">
      <c r="A1185" s="16">
        <v>1184</v>
      </c>
      <c r="B1185" s="4" t="s">
        <v>5870</v>
      </c>
      <c r="C1185" s="4" t="s">
        <v>5871</v>
      </c>
      <c r="D1185" s="4" t="s">
        <v>5870</v>
      </c>
      <c r="E1185" s="4" t="s">
        <v>5872</v>
      </c>
      <c r="F1185" s="4">
        <v>59</v>
      </c>
      <c r="G1185" s="20" t="s">
        <v>20</v>
      </c>
      <c r="K1185" s="76">
        <v>46092</v>
      </c>
      <c r="L1185" s="4"/>
      <c r="N1185" s="4" t="s">
        <v>5873</v>
      </c>
      <c r="O1185" s="4" t="s">
        <v>5874</v>
      </c>
    </row>
    <row r="1186" s="3" customFormat="1" spans="1:15">
      <c r="A1186" s="16">
        <v>1185</v>
      </c>
      <c r="B1186" s="21"/>
      <c r="C1186" s="3" t="s">
        <v>5875</v>
      </c>
      <c r="D1186" s="21" t="s">
        <v>5876</v>
      </c>
      <c r="E1186" s="3" t="s">
        <v>5877</v>
      </c>
      <c r="F1186" s="69">
        <v>53</v>
      </c>
      <c r="G1186" s="2" t="s">
        <v>20</v>
      </c>
      <c r="J1186" s="55"/>
      <c r="K1186" s="73">
        <v>45306</v>
      </c>
      <c r="N1186" s="3" t="s">
        <v>5878</v>
      </c>
      <c r="O1186" s="5" t="s">
        <v>5879</v>
      </c>
    </row>
    <row r="1187" s="55" customFormat="1" spans="1:15">
      <c r="A1187" s="16">
        <v>1186</v>
      </c>
      <c r="C1187" s="55" t="s">
        <v>5875</v>
      </c>
      <c r="D1187" s="63" t="s">
        <v>5880</v>
      </c>
      <c r="E1187" s="55" t="s">
        <v>5881</v>
      </c>
      <c r="F1187" s="69">
        <v>55</v>
      </c>
      <c r="G1187" s="3" t="s">
        <v>20</v>
      </c>
      <c r="K1187" s="73">
        <v>46049</v>
      </c>
      <c r="L1187" s="65"/>
      <c r="M1187" s="5"/>
      <c r="N1187" s="55" t="s">
        <v>5882</v>
      </c>
      <c r="O1187" s="5" t="s">
        <v>5883</v>
      </c>
    </row>
    <row r="1188" s="3" customFormat="1" spans="1:15">
      <c r="A1188" s="16">
        <v>1187</v>
      </c>
      <c r="B1188" s="21"/>
      <c r="C1188" s="3" t="s">
        <v>5884</v>
      </c>
      <c r="D1188" s="21" t="s">
        <v>5885</v>
      </c>
      <c r="E1188" s="61" t="s">
        <v>4956</v>
      </c>
      <c r="F1188" s="69">
        <v>49</v>
      </c>
      <c r="G1188" s="3" t="s">
        <v>20</v>
      </c>
      <c r="J1188" s="55"/>
      <c r="K1188" s="73">
        <v>45978</v>
      </c>
      <c r="N1188" s="3" t="s">
        <v>5886</v>
      </c>
      <c r="O1188" s="3" t="s">
        <v>5887</v>
      </c>
    </row>
    <row r="1189" s="3" customFormat="1" spans="1:15">
      <c r="A1189" s="16">
        <v>1188</v>
      </c>
      <c r="B1189" s="21"/>
      <c r="C1189" s="3" t="s">
        <v>5888</v>
      </c>
      <c r="D1189" s="21" t="s">
        <v>5889</v>
      </c>
      <c r="E1189" s="20" t="s">
        <v>5890</v>
      </c>
      <c r="F1189" s="69">
        <v>55</v>
      </c>
      <c r="G1189" s="3" t="s">
        <v>20</v>
      </c>
      <c r="J1189" s="55"/>
      <c r="K1189" s="73">
        <v>45841</v>
      </c>
      <c r="N1189" s="3" t="s">
        <v>5891</v>
      </c>
      <c r="O1189" s="5" t="s">
        <v>5892</v>
      </c>
    </row>
    <row r="1190" s="3" customFormat="1" spans="1:15">
      <c r="A1190" s="16">
        <v>1189</v>
      </c>
      <c r="B1190" s="3" t="s">
        <v>5893</v>
      </c>
      <c r="C1190" s="3" t="s">
        <v>5894</v>
      </c>
      <c r="D1190" s="21" t="s">
        <v>5893</v>
      </c>
      <c r="E1190" s="3" t="s">
        <v>5895</v>
      </c>
      <c r="F1190" s="69">
        <v>59</v>
      </c>
      <c r="G1190" s="3" t="s">
        <v>5896</v>
      </c>
      <c r="J1190" s="55"/>
      <c r="K1190" s="73">
        <v>46052</v>
      </c>
      <c r="N1190" s="3" t="s">
        <v>5897</v>
      </c>
      <c r="O1190" s="3" t="s">
        <v>5898</v>
      </c>
    </row>
    <row r="1191" s="3" customFormat="1" spans="1:15">
      <c r="A1191" s="16">
        <v>1190</v>
      </c>
      <c r="C1191" s="3" t="s">
        <v>5899</v>
      </c>
      <c r="D1191" s="21" t="s">
        <v>5900</v>
      </c>
      <c r="E1191" s="3" t="s">
        <v>5901</v>
      </c>
      <c r="F1191" s="69">
        <v>55</v>
      </c>
      <c r="G1191" s="3" t="s">
        <v>20</v>
      </c>
      <c r="J1191" s="55"/>
      <c r="K1191" s="73">
        <v>45131</v>
      </c>
      <c r="N1191" s="3" t="s">
        <v>5902</v>
      </c>
      <c r="O1191" s="3" t="s">
        <v>5903</v>
      </c>
    </row>
    <row r="1192" s="3" customFormat="1" spans="1:15">
      <c r="A1192" s="16">
        <v>1191</v>
      </c>
      <c r="B1192" s="3" t="s">
        <v>5904</v>
      </c>
      <c r="C1192" s="3" t="s">
        <v>5905</v>
      </c>
      <c r="D1192" s="21" t="s">
        <v>5904</v>
      </c>
      <c r="E1192" s="3" t="s">
        <v>5350</v>
      </c>
      <c r="F1192" s="69">
        <v>59</v>
      </c>
      <c r="G1192" s="3" t="s">
        <v>20</v>
      </c>
      <c r="J1192" s="55"/>
      <c r="K1192" s="73">
        <v>46026</v>
      </c>
      <c r="N1192" s="3" t="s">
        <v>5906</v>
      </c>
      <c r="O1192" s="3" t="s">
        <v>5907</v>
      </c>
    </row>
    <row r="1193" s="3" customFormat="1" spans="1:15">
      <c r="A1193" s="16">
        <v>1192</v>
      </c>
      <c r="B1193" s="3" t="s">
        <v>5908</v>
      </c>
      <c r="C1193" s="3" t="s">
        <v>5909</v>
      </c>
      <c r="D1193" s="3" t="s">
        <v>5908</v>
      </c>
      <c r="E1193" s="3" t="s">
        <v>5910</v>
      </c>
      <c r="F1193" s="69">
        <v>59</v>
      </c>
      <c r="G1193" s="3" t="s">
        <v>20</v>
      </c>
      <c r="H1193" s="3"/>
      <c r="I1193" s="3"/>
      <c r="J1193" s="55"/>
      <c r="K1193" s="73">
        <v>45812</v>
      </c>
      <c r="L1193" s="3"/>
      <c r="M1193" s="3"/>
      <c r="N1193" s="3" t="s">
        <v>5911</v>
      </c>
      <c r="O1193" s="3" t="s">
        <v>5912</v>
      </c>
    </row>
    <row r="1194" s="3" customFormat="1" spans="1:15">
      <c r="A1194" s="16">
        <v>1193</v>
      </c>
      <c r="B1194" s="3"/>
      <c r="C1194" s="3" t="s">
        <v>5913</v>
      </c>
      <c r="D1194" s="21" t="s">
        <v>5914</v>
      </c>
      <c r="E1194" s="20" t="s">
        <v>5915</v>
      </c>
      <c r="F1194" s="69">
        <v>49</v>
      </c>
      <c r="G1194" s="3" t="s">
        <v>20</v>
      </c>
      <c r="J1194" s="55"/>
      <c r="K1194" s="73">
        <v>45279</v>
      </c>
      <c r="N1194" s="3" t="s">
        <v>5916</v>
      </c>
      <c r="O1194" s="3" t="s">
        <v>5917</v>
      </c>
    </row>
    <row r="1195" s="3" customFormat="1" spans="1:15">
      <c r="A1195" s="16">
        <v>1194</v>
      </c>
      <c r="C1195" s="3" t="s">
        <v>5918</v>
      </c>
      <c r="D1195" s="21" t="s">
        <v>5919</v>
      </c>
      <c r="E1195" s="3" t="s">
        <v>5920</v>
      </c>
      <c r="F1195" s="69">
        <v>54.8</v>
      </c>
      <c r="G1195" s="2" t="s">
        <v>20</v>
      </c>
      <c r="J1195" s="55"/>
      <c r="K1195" s="73">
        <v>46038</v>
      </c>
      <c r="N1195" s="3" t="s">
        <v>5921</v>
      </c>
      <c r="O1195" s="3" t="s">
        <v>5922</v>
      </c>
    </row>
    <row r="1196" s="69" customFormat="1" spans="1:15">
      <c r="A1196" s="16">
        <v>1195</v>
      </c>
      <c r="B1196" s="17"/>
      <c r="C1196" s="2" t="s">
        <v>5923</v>
      </c>
      <c r="D1196" s="17" t="s">
        <v>5924</v>
      </c>
      <c r="E1196" s="2" t="s">
        <v>5925</v>
      </c>
      <c r="F1196" s="69">
        <v>46</v>
      </c>
      <c r="G1196" s="3" t="s">
        <v>20</v>
      </c>
      <c r="H1196" s="2"/>
      <c r="I1196" s="2"/>
      <c r="J1196" s="16"/>
      <c r="K1196" s="73">
        <v>45870</v>
      </c>
      <c r="L1196" s="59"/>
      <c r="M1196" s="5"/>
      <c r="N1196" s="60" t="s">
        <v>5926</v>
      </c>
      <c r="O1196" s="5" t="s">
        <v>5927</v>
      </c>
    </row>
    <row r="1197" s="55" customFormat="1" spans="1:15">
      <c r="A1197" s="16">
        <v>1196</v>
      </c>
      <c r="C1197" s="55" t="s">
        <v>5923</v>
      </c>
      <c r="D1197" s="63" t="s">
        <v>5928</v>
      </c>
      <c r="E1197" s="55" t="s">
        <v>5929</v>
      </c>
      <c r="F1197" s="69">
        <v>59</v>
      </c>
      <c r="G1197" s="2" t="s">
        <v>20</v>
      </c>
      <c r="K1197" s="73">
        <v>46057</v>
      </c>
      <c r="L1197" s="65"/>
      <c r="M1197" s="5"/>
      <c r="N1197" s="55" t="s">
        <v>5930</v>
      </c>
      <c r="O1197" s="5" t="s">
        <v>5931</v>
      </c>
    </row>
    <row r="1198" s="69" customFormat="1" spans="1:15">
      <c r="A1198" s="16">
        <v>1197</v>
      </c>
      <c r="B1198" s="17"/>
      <c r="C1198" s="2" t="s">
        <v>5932</v>
      </c>
      <c r="D1198" s="17" t="s">
        <v>5933</v>
      </c>
      <c r="E1198" s="2" t="s">
        <v>5934</v>
      </c>
      <c r="F1198" s="69">
        <v>35</v>
      </c>
      <c r="G1198" s="2" t="s">
        <v>20</v>
      </c>
      <c r="H1198" s="2"/>
      <c r="I1198" s="2"/>
      <c r="J1198" s="16"/>
      <c r="K1198" s="73">
        <v>45218</v>
      </c>
      <c r="L1198" s="59"/>
      <c r="M1198" s="5"/>
      <c r="N1198" s="60" t="s">
        <v>5935</v>
      </c>
      <c r="O1198" s="5" t="s">
        <v>5936</v>
      </c>
    </row>
    <row r="1199" s="5" customFormat="1" spans="1:15">
      <c r="A1199" s="16">
        <v>1198</v>
      </c>
      <c r="B1199" s="17"/>
      <c r="C1199" s="2" t="s">
        <v>5937</v>
      </c>
      <c r="D1199" s="17" t="s">
        <v>5938</v>
      </c>
      <c r="E1199" s="2" t="s">
        <v>4705</v>
      </c>
      <c r="F1199" s="69">
        <v>48.8</v>
      </c>
      <c r="G1199" s="2" t="s">
        <v>20</v>
      </c>
      <c r="H1199" s="20" t="s">
        <v>290</v>
      </c>
      <c r="J1199" s="62"/>
      <c r="K1199" s="73">
        <v>45282</v>
      </c>
      <c r="L1199" s="59" t="s">
        <v>412</v>
      </c>
      <c r="N1199" s="60" t="s">
        <v>5939</v>
      </c>
      <c r="O1199" s="5" t="s">
        <v>5940</v>
      </c>
    </row>
    <row r="1200" s="3" customFormat="1" spans="1:15">
      <c r="A1200" s="16">
        <v>1199</v>
      </c>
      <c r="C1200" s="3" t="s">
        <v>5941</v>
      </c>
      <c r="D1200" s="21" t="s">
        <v>5942</v>
      </c>
      <c r="E1200" s="3" t="s">
        <v>5943</v>
      </c>
      <c r="F1200" s="69">
        <v>59</v>
      </c>
      <c r="G1200" s="3" t="s">
        <v>20</v>
      </c>
      <c r="J1200" s="55"/>
      <c r="K1200" s="73">
        <v>46048</v>
      </c>
      <c r="N1200" s="3" t="s">
        <v>5944</v>
      </c>
      <c r="O1200" s="3" t="s">
        <v>5945</v>
      </c>
    </row>
    <row r="1201" s="3" customFormat="1" spans="1:15">
      <c r="A1201" s="16">
        <v>1200</v>
      </c>
      <c r="C1201" s="3" t="s">
        <v>5946</v>
      </c>
      <c r="D1201" s="21" t="s">
        <v>5947</v>
      </c>
      <c r="E1201" s="3" t="s">
        <v>5948</v>
      </c>
      <c r="F1201" s="69">
        <v>54.8</v>
      </c>
      <c r="G1201" s="3" t="s">
        <v>20</v>
      </c>
      <c r="J1201" s="55"/>
      <c r="K1201" s="73">
        <v>45635</v>
      </c>
      <c r="L1201" s="59"/>
      <c r="M1201" s="5"/>
      <c r="N1201" s="3" t="s">
        <v>5949</v>
      </c>
      <c r="O1201" s="5" t="s">
        <v>5950</v>
      </c>
    </row>
    <row r="1202" s="27" customFormat="1" spans="1:15">
      <c r="A1202" s="16">
        <v>1201</v>
      </c>
      <c r="B1202" s="75" t="s">
        <v>5951</v>
      </c>
      <c r="C1202" s="27" t="s">
        <v>5946</v>
      </c>
      <c r="D1202" s="75" t="s">
        <v>5951</v>
      </c>
      <c r="E1202" s="27" t="s">
        <v>4956</v>
      </c>
      <c r="F1202" s="69">
        <v>59</v>
      </c>
      <c r="G1202" s="3" t="s">
        <v>20</v>
      </c>
      <c r="K1202" s="73">
        <v>45973</v>
      </c>
      <c r="L1202" s="27"/>
      <c r="M1202" s="27"/>
      <c r="N1202" s="27" t="s">
        <v>5952</v>
      </c>
      <c r="O1202" s="27" t="s">
        <v>5953</v>
      </c>
    </row>
    <row r="1203" s="55" customFormat="1" spans="1:15">
      <c r="A1203" s="16">
        <v>1202</v>
      </c>
      <c r="C1203" s="55" t="s">
        <v>5954</v>
      </c>
      <c r="D1203" s="63" t="s">
        <v>5955</v>
      </c>
      <c r="E1203" s="55" t="s">
        <v>5956</v>
      </c>
      <c r="F1203" s="69">
        <v>45</v>
      </c>
      <c r="G1203" s="3" t="s">
        <v>20</v>
      </c>
      <c r="K1203" s="73">
        <v>45860</v>
      </c>
      <c r="L1203" s="65"/>
      <c r="M1203" s="5"/>
      <c r="N1203" s="55" t="s">
        <v>5957</v>
      </c>
      <c r="O1203" s="5" t="s">
        <v>5958</v>
      </c>
    </row>
    <row r="1204" s="69" customFormat="1" spans="1:15">
      <c r="A1204" s="16">
        <v>1203</v>
      </c>
      <c r="B1204" s="17"/>
      <c r="C1204" s="2" t="s">
        <v>5959</v>
      </c>
      <c r="D1204" s="17" t="s">
        <v>5960</v>
      </c>
      <c r="E1204" s="2" t="s">
        <v>5961</v>
      </c>
      <c r="F1204" s="69">
        <v>59</v>
      </c>
      <c r="G1204" s="2" t="s">
        <v>20</v>
      </c>
      <c r="H1204" s="2"/>
      <c r="I1204" s="2"/>
      <c r="J1204" s="16"/>
      <c r="K1204" s="73">
        <v>46010</v>
      </c>
      <c r="L1204" s="59"/>
      <c r="M1204" s="5"/>
      <c r="N1204" s="60" t="s">
        <v>5962</v>
      </c>
      <c r="O1204" s="5" t="s">
        <v>5963</v>
      </c>
    </row>
    <row r="1205" s="3" customFormat="1" spans="1:15">
      <c r="A1205" s="16">
        <v>1204</v>
      </c>
      <c r="B1205" s="3" t="s">
        <v>5964</v>
      </c>
      <c r="C1205" s="3" t="s">
        <v>5946</v>
      </c>
      <c r="D1205" s="3" t="s">
        <v>5964</v>
      </c>
      <c r="E1205" s="3" t="s">
        <v>5965</v>
      </c>
      <c r="F1205" s="69">
        <v>49</v>
      </c>
      <c r="G1205" s="3"/>
      <c r="J1205" s="55"/>
      <c r="K1205" s="73">
        <v>46079</v>
      </c>
      <c r="L1205" s="3"/>
      <c r="M1205" s="3"/>
      <c r="N1205" s="3" t="s">
        <v>5966</v>
      </c>
      <c r="O1205" s="3" t="s">
        <v>5967</v>
      </c>
    </row>
    <row r="1206" s="3" customFormat="1" spans="1:15">
      <c r="A1206" s="16">
        <v>1205</v>
      </c>
      <c r="B1206" s="3" t="s">
        <v>5968</v>
      </c>
      <c r="C1206" s="3" t="s">
        <v>5969</v>
      </c>
      <c r="D1206" s="21" t="s">
        <v>5968</v>
      </c>
      <c r="E1206" s="20" t="s">
        <v>5970</v>
      </c>
      <c r="F1206" s="69">
        <v>109</v>
      </c>
      <c r="G1206" s="3" t="s">
        <v>20</v>
      </c>
      <c r="J1206" s="55"/>
      <c r="K1206" s="73">
        <v>46055</v>
      </c>
      <c r="N1206" s="3" t="s">
        <v>5971</v>
      </c>
      <c r="O1206" s="3" t="s">
        <v>5972</v>
      </c>
    </row>
    <row r="1207" s="3" customFormat="1" spans="1:15">
      <c r="A1207" s="16">
        <v>1206</v>
      </c>
      <c r="B1207" s="3" t="s">
        <v>5973</v>
      </c>
      <c r="C1207" s="3" t="s">
        <v>5974</v>
      </c>
      <c r="D1207" s="3" t="s">
        <v>5973</v>
      </c>
      <c r="E1207" s="3" t="s">
        <v>5975</v>
      </c>
      <c r="F1207" s="69">
        <v>59</v>
      </c>
      <c r="G1207" s="3"/>
      <c r="J1207" s="55"/>
      <c r="K1207" s="73">
        <v>46062</v>
      </c>
      <c r="L1207" s="3"/>
      <c r="M1207" s="3"/>
      <c r="N1207" s="3" t="s">
        <v>5976</v>
      </c>
      <c r="O1207" s="3" t="s">
        <v>5977</v>
      </c>
    </row>
    <row r="1208" s="4" customFormat="1" spans="1:15">
      <c r="A1208" s="16">
        <v>1207</v>
      </c>
      <c r="B1208" s="4" t="s">
        <v>5978</v>
      </c>
      <c r="C1208" s="4" t="s">
        <v>5979</v>
      </c>
      <c r="D1208" s="22" t="s">
        <v>5978</v>
      </c>
      <c r="E1208" s="24" t="s">
        <v>5980</v>
      </c>
      <c r="F1208" s="69">
        <v>99</v>
      </c>
      <c r="G1208" s="4"/>
      <c r="H1208" s="4"/>
      <c r="I1208" s="4"/>
      <c r="J1208" s="4"/>
      <c r="K1208" s="73">
        <v>46021</v>
      </c>
      <c r="L1208" s="4"/>
      <c r="M1208" s="4"/>
      <c r="N1208" s="4" t="s">
        <v>5981</v>
      </c>
      <c r="O1208" s="4" t="s">
        <v>5982</v>
      </c>
    </row>
    <row r="1209" s="3" customFormat="1" spans="1:15">
      <c r="A1209" s="16">
        <v>1208</v>
      </c>
      <c r="C1209" s="20" t="s">
        <v>5983</v>
      </c>
      <c r="D1209" s="21" t="s">
        <v>5984</v>
      </c>
      <c r="E1209" s="3" t="s">
        <v>5985</v>
      </c>
      <c r="F1209" s="69">
        <v>55</v>
      </c>
      <c r="G1209" s="3" t="s">
        <v>20</v>
      </c>
      <c r="J1209" s="55"/>
      <c r="K1209" s="73">
        <v>46046</v>
      </c>
      <c r="N1209" s="3" t="s">
        <v>5986</v>
      </c>
      <c r="O1209" s="3" t="s">
        <v>5987</v>
      </c>
    </row>
    <row r="1210" s="5" customFormat="1" spans="1:15">
      <c r="A1210" s="16">
        <v>1209</v>
      </c>
      <c r="B1210" s="17"/>
      <c r="C1210" s="5" t="s">
        <v>5988</v>
      </c>
      <c r="D1210" s="17" t="s">
        <v>5989</v>
      </c>
      <c r="E1210" s="5" t="s">
        <v>5990</v>
      </c>
      <c r="F1210" s="69">
        <v>99</v>
      </c>
      <c r="J1210" s="62"/>
      <c r="K1210" s="73">
        <v>46000</v>
      </c>
      <c r="L1210" s="59"/>
      <c r="N1210" s="5" t="s">
        <v>5991</v>
      </c>
      <c r="O1210" s="5" t="s">
        <v>5992</v>
      </c>
    </row>
    <row r="1211" s="69" customFormat="1" spans="1:15">
      <c r="A1211" s="16">
        <v>1210</v>
      </c>
      <c r="B1211" s="17"/>
      <c r="C1211" s="2" t="s">
        <v>5993</v>
      </c>
      <c r="D1211" s="17" t="s">
        <v>5994</v>
      </c>
      <c r="E1211" s="2" t="s">
        <v>5995</v>
      </c>
      <c r="F1211" s="69">
        <v>49.8</v>
      </c>
      <c r="G1211" s="2" t="s">
        <v>20</v>
      </c>
      <c r="H1211" s="2"/>
      <c r="I1211" s="2"/>
      <c r="J1211" s="16"/>
      <c r="K1211" s="73">
        <v>45281</v>
      </c>
      <c r="L1211" s="59"/>
      <c r="M1211" s="5"/>
      <c r="N1211" s="60" t="s">
        <v>5996</v>
      </c>
      <c r="O1211" s="5" t="s">
        <v>5997</v>
      </c>
    </row>
    <row r="1212" s="5" customFormat="1" spans="1:15">
      <c r="A1212" s="16">
        <v>1211</v>
      </c>
      <c r="B1212" s="17"/>
      <c r="C1212" s="5" t="s">
        <v>5998</v>
      </c>
      <c r="D1212" s="17" t="s">
        <v>5999</v>
      </c>
      <c r="E1212" s="5" t="s">
        <v>6000</v>
      </c>
      <c r="F1212" s="69">
        <v>45</v>
      </c>
      <c r="G1212" s="3" t="s">
        <v>20</v>
      </c>
      <c r="J1212" s="62"/>
      <c r="K1212" s="73">
        <v>45455</v>
      </c>
      <c r="L1212" s="59"/>
      <c r="N1212" s="5" t="s">
        <v>6001</v>
      </c>
      <c r="O1212" s="5" t="s">
        <v>6002</v>
      </c>
    </row>
    <row r="1213" s="3" customFormat="1" spans="1:15">
      <c r="A1213" s="16">
        <v>1212</v>
      </c>
      <c r="B1213" s="3" t="s">
        <v>6003</v>
      </c>
      <c r="C1213" s="3" t="s">
        <v>6004</v>
      </c>
      <c r="D1213" s="21" t="s">
        <v>6003</v>
      </c>
      <c r="E1213" s="3" t="s">
        <v>6005</v>
      </c>
      <c r="F1213" s="69">
        <v>59</v>
      </c>
      <c r="G1213" s="3" t="s">
        <v>20</v>
      </c>
      <c r="J1213" s="55"/>
      <c r="K1213" s="73">
        <v>45978</v>
      </c>
      <c r="N1213" s="3" t="s">
        <v>6006</v>
      </c>
      <c r="O1213" s="3" t="s">
        <v>6007</v>
      </c>
    </row>
    <row r="1214" s="69" customFormat="1" spans="1:15">
      <c r="A1214" s="16">
        <v>1213</v>
      </c>
      <c r="B1214" s="17"/>
      <c r="C1214" s="2" t="s">
        <v>6008</v>
      </c>
      <c r="D1214" s="17" t="s">
        <v>6009</v>
      </c>
      <c r="E1214" s="2" t="s">
        <v>6010</v>
      </c>
      <c r="F1214" s="69">
        <v>109</v>
      </c>
      <c r="G1214" s="2"/>
      <c r="H1214" s="2"/>
      <c r="I1214" s="2"/>
      <c r="J1214" s="16"/>
      <c r="K1214" s="73">
        <v>45887</v>
      </c>
      <c r="L1214" s="59"/>
      <c r="M1214" s="5"/>
      <c r="N1214" s="60" t="s">
        <v>6011</v>
      </c>
      <c r="O1214" s="5" t="s">
        <v>6012</v>
      </c>
    </row>
    <row r="1215" s="69" customFormat="1" spans="1:15">
      <c r="A1215" s="16">
        <v>1214</v>
      </c>
      <c r="B1215" s="17"/>
      <c r="C1215" s="2" t="s">
        <v>6013</v>
      </c>
      <c r="D1215" s="17" t="s">
        <v>6014</v>
      </c>
      <c r="E1215" s="2" t="s">
        <v>6015</v>
      </c>
      <c r="F1215" s="69">
        <v>35</v>
      </c>
      <c r="G1215" s="2" t="s">
        <v>20</v>
      </c>
      <c r="H1215" s="2"/>
      <c r="I1215" s="2"/>
      <c r="J1215" s="16"/>
      <c r="K1215" s="73">
        <v>43895</v>
      </c>
      <c r="L1215" s="59"/>
      <c r="M1215" s="5"/>
      <c r="N1215" s="60" t="s">
        <v>6016</v>
      </c>
      <c r="O1215" s="5" t="s">
        <v>6017</v>
      </c>
    </row>
    <row r="1216" s="3" customFormat="1" spans="1:15">
      <c r="A1216" s="16">
        <v>1215</v>
      </c>
      <c r="B1216" s="3" t="s">
        <v>6018</v>
      </c>
      <c r="C1216" s="3" t="s">
        <v>6019</v>
      </c>
      <c r="D1216" s="21" t="s">
        <v>6018</v>
      </c>
      <c r="E1216" s="3" t="s">
        <v>6020</v>
      </c>
      <c r="F1216" s="69">
        <v>69</v>
      </c>
      <c r="G1216" s="2" t="s">
        <v>20</v>
      </c>
      <c r="H1216" s="3"/>
      <c r="I1216" s="3"/>
      <c r="J1216" s="55"/>
      <c r="K1216" s="73">
        <v>46049</v>
      </c>
      <c r="L1216" s="3"/>
      <c r="M1216" s="3"/>
      <c r="N1216" s="3" t="s">
        <v>6021</v>
      </c>
      <c r="O1216" s="3" t="s">
        <v>6022</v>
      </c>
    </row>
    <row r="1217" s="3" customFormat="1" spans="1:15">
      <c r="A1217" s="16">
        <v>1216</v>
      </c>
      <c r="B1217" s="21"/>
      <c r="C1217" s="3" t="s">
        <v>6023</v>
      </c>
      <c r="D1217" s="21" t="s">
        <v>6024</v>
      </c>
      <c r="E1217" s="3" t="s">
        <v>6025</v>
      </c>
      <c r="F1217" s="69">
        <v>54.8</v>
      </c>
      <c r="G1217" s="3" t="s">
        <v>20</v>
      </c>
      <c r="J1217" s="55"/>
      <c r="K1217" s="73">
        <v>45342</v>
      </c>
      <c r="N1217" s="3" t="s">
        <v>6026</v>
      </c>
      <c r="O1217" s="5" t="s">
        <v>6027</v>
      </c>
    </row>
    <row r="1218" s="69" customFormat="1" spans="1:15">
      <c r="A1218" s="16">
        <v>1217</v>
      </c>
      <c r="B1218" s="17"/>
      <c r="C1218" s="2" t="s">
        <v>6028</v>
      </c>
      <c r="D1218" s="17" t="s">
        <v>6029</v>
      </c>
      <c r="E1218" s="2" t="s">
        <v>6030</v>
      </c>
      <c r="F1218" s="69">
        <v>49</v>
      </c>
      <c r="G1218" s="3" t="s">
        <v>20</v>
      </c>
      <c r="H1218" s="2"/>
      <c r="I1218" s="2"/>
      <c r="J1218" s="16"/>
      <c r="K1218" s="73">
        <v>45866</v>
      </c>
      <c r="L1218" s="59"/>
      <c r="M1218" s="5"/>
      <c r="N1218" s="60" t="s">
        <v>6031</v>
      </c>
      <c r="O1218" s="5" t="s">
        <v>6032</v>
      </c>
    </row>
    <row r="1219" s="3" customFormat="1" spans="1:15">
      <c r="A1219" s="16">
        <v>1218</v>
      </c>
      <c r="B1219" s="3" t="s">
        <v>6033</v>
      </c>
      <c r="C1219" s="3" t="s">
        <v>6034</v>
      </c>
      <c r="D1219" s="21" t="s">
        <v>6033</v>
      </c>
      <c r="E1219" s="3" t="s">
        <v>6035</v>
      </c>
      <c r="F1219" s="69">
        <v>55</v>
      </c>
      <c r="G1219" s="2" t="s">
        <v>20</v>
      </c>
      <c r="J1219" s="55"/>
      <c r="K1219" s="73">
        <v>46038</v>
      </c>
      <c r="N1219" s="3" t="s">
        <v>6036</v>
      </c>
      <c r="O1219" s="3" t="s">
        <v>6037</v>
      </c>
    </row>
    <row r="1220" s="16" customFormat="1" spans="1:15">
      <c r="A1220" s="16">
        <v>1219</v>
      </c>
      <c r="B1220" s="17"/>
      <c r="C1220" s="2" t="s">
        <v>6038</v>
      </c>
      <c r="D1220" s="17" t="s">
        <v>6039</v>
      </c>
      <c r="E1220" s="2" t="s">
        <v>6040</v>
      </c>
      <c r="F1220" s="69">
        <v>45</v>
      </c>
      <c r="G1220" s="2" t="s">
        <v>20</v>
      </c>
      <c r="H1220" s="2"/>
      <c r="I1220" s="2"/>
      <c r="K1220" s="73">
        <v>45091</v>
      </c>
      <c r="L1220" s="59"/>
      <c r="M1220" s="5"/>
      <c r="N1220" s="60" t="s">
        <v>6041</v>
      </c>
      <c r="O1220" s="5" t="s">
        <v>6042</v>
      </c>
    </row>
    <row r="1221" s="69" customFormat="1" ht="14.25" spans="1:15">
      <c r="A1221" s="16">
        <v>1220</v>
      </c>
      <c r="B1221" s="17"/>
      <c r="C1221" s="18" t="s">
        <v>6043</v>
      </c>
      <c r="D1221" s="17"/>
      <c r="E1221" s="2"/>
      <c r="F1221" s="69"/>
      <c r="G1221" s="2"/>
      <c r="H1221" s="2"/>
      <c r="I1221" s="2"/>
      <c r="J1221" s="16"/>
      <c r="K1221" s="73"/>
      <c r="L1221" s="59"/>
      <c r="M1221" s="5"/>
      <c r="N1221" s="60"/>
      <c r="O1221" s="5"/>
    </row>
    <row r="1222" s="3" customFormat="1" spans="1:15">
      <c r="A1222" s="16">
        <v>1221</v>
      </c>
      <c r="B1222" s="3" t="s">
        <v>6044</v>
      </c>
      <c r="C1222" s="3" t="s">
        <v>6045</v>
      </c>
      <c r="D1222" s="3" t="s">
        <v>6044</v>
      </c>
      <c r="E1222" s="3" t="s">
        <v>6046</v>
      </c>
      <c r="F1222" s="69">
        <v>79</v>
      </c>
      <c r="G1222" s="3" t="s">
        <v>6047</v>
      </c>
      <c r="H1222" s="3"/>
      <c r="I1222" s="3"/>
      <c r="J1222" s="55"/>
      <c r="K1222" s="73">
        <v>45764</v>
      </c>
      <c r="L1222" s="3"/>
      <c r="M1222" s="3"/>
      <c r="N1222" s="3" t="s">
        <v>6048</v>
      </c>
      <c r="O1222" s="3" t="s">
        <v>6049</v>
      </c>
    </row>
    <row r="1223" s="3" customFormat="1" spans="1:15">
      <c r="A1223" s="16">
        <v>1222</v>
      </c>
      <c r="B1223" s="3"/>
      <c r="C1223" s="3" t="s">
        <v>6050</v>
      </c>
      <c r="D1223" s="21" t="s">
        <v>6051</v>
      </c>
      <c r="E1223" s="61" t="s">
        <v>6052</v>
      </c>
      <c r="F1223" s="69">
        <v>59</v>
      </c>
      <c r="G1223" s="3" t="s">
        <v>20</v>
      </c>
      <c r="J1223" s="55"/>
      <c r="K1223" s="73">
        <v>45297</v>
      </c>
      <c r="N1223" s="3" t="s">
        <v>6053</v>
      </c>
      <c r="O1223" s="3" t="s">
        <v>6054</v>
      </c>
    </row>
    <row r="1224" s="3" customFormat="1" spans="1:15">
      <c r="A1224" s="16">
        <v>1223</v>
      </c>
      <c r="B1224" s="3"/>
      <c r="C1224" s="3" t="s">
        <v>6055</v>
      </c>
      <c r="D1224" s="21" t="s">
        <v>6056</v>
      </c>
      <c r="E1224" s="3" t="s">
        <v>6057</v>
      </c>
      <c r="F1224" s="69">
        <v>59.8</v>
      </c>
      <c r="G1224" s="2" t="s">
        <v>2871</v>
      </c>
      <c r="J1224" s="55"/>
      <c r="K1224" s="73">
        <v>45282</v>
      </c>
      <c r="N1224" s="3" t="s">
        <v>6058</v>
      </c>
      <c r="O1224" s="3" t="s">
        <v>6059</v>
      </c>
    </row>
    <row r="1225" s="3" customFormat="1" spans="1:15">
      <c r="A1225" s="16">
        <v>1224</v>
      </c>
      <c r="B1225" s="21" t="s">
        <v>6060</v>
      </c>
      <c r="C1225" s="3" t="s">
        <v>6061</v>
      </c>
      <c r="D1225" s="21" t="s">
        <v>6060</v>
      </c>
      <c r="E1225" s="61" t="s">
        <v>6062</v>
      </c>
      <c r="F1225" s="69">
        <v>89</v>
      </c>
      <c r="G1225" s="3"/>
      <c r="J1225" s="55"/>
      <c r="K1225" s="73">
        <v>45768</v>
      </c>
      <c r="N1225" s="3" t="s">
        <v>6063</v>
      </c>
      <c r="O1225" s="3" t="s">
        <v>6064</v>
      </c>
    </row>
    <row r="1226" s="3" customFormat="1" spans="1:15">
      <c r="A1226" s="16">
        <v>1225</v>
      </c>
      <c r="B1226" s="3"/>
      <c r="C1226" s="3" t="s">
        <v>6065</v>
      </c>
      <c r="D1226" s="21" t="s">
        <v>6066</v>
      </c>
      <c r="E1226" s="61" t="s">
        <v>6067</v>
      </c>
      <c r="F1226" s="69">
        <v>109</v>
      </c>
      <c r="J1226" s="55"/>
      <c r="K1226" s="73">
        <v>45407</v>
      </c>
      <c r="N1226" s="3" t="s">
        <v>6068</v>
      </c>
      <c r="O1226" s="3" t="s">
        <v>6069</v>
      </c>
    </row>
    <row r="1227" s="3" customFormat="1" spans="1:15">
      <c r="A1227" s="16">
        <v>1226</v>
      </c>
      <c r="B1227" s="3"/>
      <c r="C1227" s="3" t="s">
        <v>6070</v>
      </c>
      <c r="D1227" s="21" t="s">
        <v>6071</v>
      </c>
      <c r="E1227" s="61" t="s">
        <v>6067</v>
      </c>
      <c r="F1227" s="69">
        <v>89</v>
      </c>
      <c r="J1227" s="55"/>
      <c r="K1227" s="73">
        <v>45440</v>
      </c>
      <c r="N1227" s="3" t="s">
        <v>6072</v>
      </c>
      <c r="O1227" s="3" t="s">
        <v>6073</v>
      </c>
    </row>
    <row r="1228" s="55" customFormat="1" spans="1:15">
      <c r="A1228" s="16">
        <v>1227</v>
      </c>
      <c r="B1228" s="55"/>
      <c r="C1228" s="55" t="s">
        <v>6074</v>
      </c>
      <c r="D1228" s="55" t="s">
        <v>6075</v>
      </c>
      <c r="E1228" s="55" t="s">
        <v>6076</v>
      </c>
      <c r="F1228" s="69">
        <v>54.8</v>
      </c>
      <c r="G1228" s="55" t="s">
        <v>248</v>
      </c>
      <c r="K1228" s="73">
        <v>45174</v>
      </c>
      <c r="N1228" s="55" t="s">
        <v>6077</v>
      </c>
      <c r="O1228" s="55" t="s">
        <v>6078</v>
      </c>
    </row>
    <row r="1229" s="3" customFormat="1" spans="1:15">
      <c r="A1229" s="16">
        <v>1228</v>
      </c>
      <c r="C1229" s="3" t="s">
        <v>6074</v>
      </c>
      <c r="D1229" s="21" t="s">
        <v>6079</v>
      </c>
      <c r="E1229" s="3" t="s">
        <v>6080</v>
      </c>
      <c r="F1229" s="69">
        <v>55</v>
      </c>
      <c r="G1229" s="3" t="s">
        <v>538</v>
      </c>
      <c r="J1229" s="55"/>
      <c r="K1229" s="73">
        <v>45117</v>
      </c>
      <c r="N1229" s="3" t="s">
        <v>6081</v>
      </c>
      <c r="O1229" s="3" t="s">
        <v>6082</v>
      </c>
    </row>
    <row r="1230" s="3" customFormat="1" spans="1:15">
      <c r="A1230" s="16">
        <v>1229</v>
      </c>
      <c r="C1230" s="3" t="s">
        <v>6074</v>
      </c>
      <c r="D1230" s="21" t="s">
        <v>6083</v>
      </c>
      <c r="E1230" s="3" t="s">
        <v>6084</v>
      </c>
      <c r="F1230" s="69">
        <v>59.8</v>
      </c>
      <c r="G1230" s="2" t="s">
        <v>20</v>
      </c>
      <c r="J1230" s="55"/>
      <c r="K1230" s="73">
        <v>45316</v>
      </c>
      <c r="L1230" s="20" t="s">
        <v>783</v>
      </c>
      <c r="N1230" s="3" t="s">
        <v>6085</v>
      </c>
      <c r="O1230" s="3" t="s">
        <v>6086</v>
      </c>
    </row>
    <row r="1231" s="3" customFormat="1" spans="1:15">
      <c r="A1231" s="16">
        <v>1230</v>
      </c>
      <c r="B1231" s="3"/>
      <c r="C1231" s="3" t="s">
        <v>6087</v>
      </c>
      <c r="D1231" s="3" t="s">
        <v>6088</v>
      </c>
      <c r="E1231" s="3" t="s">
        <v>4214</v>
      </c>
      <c r="F1231" s="69">
        <v>59.8</v>
      </c>
      <c r="G1231" s="3" t="s">
        <v>20</v>
      </c>
      <c r="J1231" s="55"/>
      <c r="K1231" s="73">
        <v>45495</v>
      </c>
      <c r="L1231" s="20" t="s">
        <v>3784</v>
      </c>
      <c r="N1231" s="3" t="s">
        <v>6089</v>
      </c>
      <c r="O1231" s="3" t="s">
        <v>6090</v>
      </c>
    </row>
    <row r="1232" s="3" customFormat="1" spans="1:15">
      <c r="A1232" s="16">
        <v>1231</v>
      </c>
      <c r="B1232" s="3"/>
      <c r="C1232" s="3" t="s">
        <v>6091</v>
      </c>
      <c r="D1232" s="21" t="s">
        <v>6092</v>
      </c>
      <c r="E1232" s="3" t="s">
        <v>6093</v>
      </c>
      <c r="F1232" s="69">
        <v>45</v>
      </c>
      <c r="G1232" s="3" t="s">
        <v>20</v>
      </c>
      <c r="J1232" s="55"/>
      <c r="K1232" s="73">
        <v>45635</v>
      </c>
      <c r="N1232" s="3" t="s">
        <v>6094</v>
      </c>
      <c r="O1232" s="3" t="s">
        <v>6095</v>
      </c>
    </row>
    <row r="1233" s="3" customFormat="1" spans="1:15">
      <c r="A1233" s="16">
        <v>1232</v>
      </c>
      <c r="B1233" s="21"/>
      <c r="C1233" s="3" t="s">
        <v>6096</v>
      </c>
      <c r="D1233" s="21" t="s">
        <v>6097</v>
      </c>
      <c r="E1233" s="3" t="s">
        <v>6098</v>
      </c>
      <c r="F1233" s="69">
        <v>65</v>
      </c>
      <c r="G1233" s="3" t="s">
        <v>2566</v>
      </c>
      <c r="J1233" s="55"/>
      <c r="K1233" s="73">
        <v>46036</v>
      </c>
      <c r="N1233" s="3" t="s">
        <v>6099</v>
      </c>
      <c r="O1233" s="3" t="s">
        <v>6100</v>
      </c>
    </row>
    <row r="1234" s="27" customFormat="1" spans="1:15">
      <c r="A1234" s="16">
        <v>1233</v>
      </c>
      <c r="B1234" s="75" t="s">
        <v>6101</v>
      </c>
      <c r="C1234" s="27" t="s">
        <v>6102</v>
      </c>
      <c r="D1234" s="75" t="s">
        <v>6101</v>
      </c>
      <c r="E1234" s="27" t="s">
        <v>6103</v>
      </c>
      <c r="F1234" s="69">
        <v>59.8</v>
      </c>
      <c r="G1234" s="27" t="s">
        <v>6104</v>
      </c>
      <c r="K1234" s="73">
        <v>45996</v>
      </c>
      <c r="N1234" s="27" t="s">
        <v>6105</v>
      </c>
      <c r="O1234" s="27" t="s">
        <v>6106</v>
      </c>
    </row>
    <row r="1235" s="3" customFormat="1" spans="1:15">
      <c r="A1235" s="16">
        <v>1234</v>
      </c>
      <c r="C1235" s="3" t="s">
        <v>6102</v>
      </c>
      <c r="D1235" s="21" t="s">
        <v>6107</v>
      </c>
      <c r="E1235" s="3" t="s">
        <v>6108</v>
      </c>
      <c r="F1235" s="69">
        <v>53.8</v>
      </c>
      <c r="G1235" s="2" t="s">
        <v>20</v>
      </c>
      <c r="J1235" s="55"/>
      <c r="K1235" s="73">
        <v>45449</v>
      </c>
      <c r="M1235" s="5"/>
      <c r="N1235" s="3" t="s">
        <v>6109</v>
      </c>
      <c r="O1235" s="5" t="s">
        <v>6110</v>
      </c>
    </row>
    <row r="1236" s="3" customFormat="1" spans="1:15">
      <c r="A1236" s="16">
        <v>1235</v>
      </c>
      <c r="B1236" s="3" t="s">
        <v>6111</v>
      </c>
      <c r="C1236" s="3" t="s">
        <v>6096</v>
      </c>
      <c r="D1236" s="21" t="s">
        <v>6111</v>
      </c>
      <c r="E1236" s="3" t="s">
        <v>6112</v>
      </c>
      <c r="F1236" s="69">
        <v>49.8</v>
      </c>
      <c r="G1236" s="3" t="s">
        <v>2282</v>
      </c>
      <c r="J1236" s="55"/>
      <c r="K1236" s="73">
        <v>45826</v>
      </c>
      <c r="L1236" s="20" t="s">
        <v>3784</v>
      </c>
      <c r="N1236" s="3" t="s">
        <v>6113</v>
      </c>
      <c r="O1236" s="3" t="s">
        <v>6114</v>
      </c>
    </row>
    <row r="1237" s="69" customFormat="1" spans="1:15">
      <c r="A1237" s="16">
        <v>1236</v>
      </c>
      <c r="B1237" s="17"/>
      <c r="C1237" s="2" t="s">
        <v>6115</v>
      </c>
      <c r="D1237" s="17" t="s">
        <v>6116</v>
      </c>
      <c r="E1237" s="2" t="s">
        <v>6117</v>
      </c>
      <c r="F1237" s="69">
        <v>45</v>
      </c>
      <c r="G1237" s="2" t="s">
        <v>20</v>
      </c>
      <c r="H1237" s="2"/>
      <c r="I1237" s="2"/>
      <c r="J1237" s="16"/>
      <c r="K1237" s="73">
        <v>45845</v>
      </c>
      <c r="L1237" s="59"/>
      <c r="M1237" s="5"/>
      <c r="N1237" s="60" t="s">
        <v>6118</v>
      </c>
      <c r="O1237" s="5" t="s">
        <v>6119</v>
      </c>
    </row>
    <row r="1238" s="3" customFormat="1" spans="1:15">
      <c r="A1238" s="16">
        <v>1237</v>
      </c>
      <c r="B1238" s="3"/>
      <c r="C1238" s="3" t="s">
        <v>6120</v>
      </c>
      <c r="D1238" s="21" t="s">
        <v>6121</v>
      </c>
      <c r="E1238" s="3" t="s">
        <v>6122</v>
      </c>
      <c r="F1238" s="69">
        <v>59</v>
      </c>
      <c r="G1238" s="3" t="s">
        <v>6123</v>
      </c>
      <c r="H1238" s="3"/>
      <c r="I1238" s="3"/>
      <c r="J1238" s="55"/>
      <c r="K1238" s="73">
        <v>45547</v>
      </c>
      <c r="L1238" s="3" t="s">
        <v>144</v>
      </c>
      <c r="M1238" s="3"/>
      <c r="N1238" s="3" t="s">
        <v>6124</v>
      </c>
      <c r="O1238" s="3" t="s">
        <v>6125</v>
      </c>
    </row>
    <row r="1239" s="3" customFormat="1" spans="1:15">
      <c r="A1239" s="16">
        <v>1238</v>
      </c>
      <c r="C1239" s="3" t="s">
        <v>6120</v>
      </c>
      <c r="D1239" s="21" t="s">
        <v>6126</v>
      </c>
      <c r="E1239" s="20" t="s">
        <v>6127</v>
      </c>
      <c r="F1239" s="69">
        <v>73.8</v>
      </c>
      <c r="G1239" s="3" t="s">
        <v>6128</v>
      </c>
      <c r="J1239" s="55"/>
      <c r="K1239" s="73">
        <v>45042</v>
      </c>
      <c r="N1239" s="3" t="s">
        <v>6129</v>
      </c>
      <c r="O1239" s="3" t="s">
        <v>6130</v>
      </c>
    </row>
    <row r="1240" s="3" customFormat="1" spans="1:15">
      <c r="A1240" s="16">
        <v>1239</v>
      </c>
      <c r="C1240" s="3" t="s">
        <v>6131</v>
      </c>
      <c r="D1240" s="21" t="s">
        <v>6132</v>
      </c>
      <c r="E1240" s="20" t="s">
        <v>6133</v>
      </c>
      <c r="F1240" s="69">
        <v>59</v>
      </c>
      <c r="G1240" s="3" t="s">
        <v>20</v>
      </c>
      <c r="J1240" s="55"/>
      <c r="K1240" s="73">
        <v>46057</v>
      </c>
      <c r="N1240" s="3" t="s">
        <v>6134</v>
      </c>
      <c r="O1240" s="3" t="s">
        <v>6135</v>
      </c>
    </row>
    <row r="1241" s="3" customFormat="1" spans="1:15">
      <c r="A1241" s="16">
        <v>1240</v>
      </c>
      <c r="C1241" s="61" t="s">
        <v>6136</v>
      </c>
      <c r="D1241" s="21" t="s">
        <v>6137</v>
      </c>
      <c r="E1241" s="3" t="s">
        <v>6138</v>
      </c>
      <c r="F1241" s="69">
        <v>69</v>
      </c>
      <c r="G1241" s="2" t="s">
        <v>20</v>
      </c>
      <c r="J1241" s="55"/>
      <c r="K1241" s="73">
        <v>45651</v>
      </c>
      <c r="L1241" s="59" t="s">
        <v>6139</v>
      </c>
      <c r="M1241" s="5"/>
      <c r="N1241" s="3" t="s">
        <v>6140</v>
      </c>
      <c r="O1241" s="5" t="s">
        <v>6141</v>
      </c>
    </row>
    <row r="1242" s="3" customFormat="1" spans="1:15">
      <c r="A1242" s="16">
        <v>1241</v>
      </c>
      <c r="B1242" s="21"/>
      <c r="C1242" s="3" t="s">
        <v>6131</v>
      </c>
      <c r="D1242" s="21" t="s">
        <v>6142</v>
      </c>
      <c r="E1242" s="3" t="s">
        <v>6143</v>
      </c>
      <c r="F1242" s="69">
        <v>69.8</v>
      </c>
      <c r="G1242" s="2" t="s">
        <v>20</v>
      </c>
      <c r="J1242" s="55"/>
      <c r="K1242" s="73">
        <v>45525</v>
      </c>
      <c r="N1242" s="3" t="s">
        <v>6144</v>
      </c>
      <c r="O1242" s="5" t="s">
        <v>6145</v>
      </c>
    </row>
    <row r="1243" s="3" customFormat="1" spans="1:15">
      <c r="A1243" s="16">
        <v>1242</v>
      </c>
      <c r="B1243" s="3" t="s">
        <v>6146</v>
      </c>
      <c r="C1243" s="3" t="s">
        <v>6147</v>
      </c>
      <c r="D1243" s="3" t="s">
        <v>6146</v>
      </c>
      <c r="E1243" s="3" t="s">
        <v>6148</v>
      </c>
      <c r="F1243" s="69">
        <v>69</v>
      </c>
      <c r="G1243" s="3"/>
      <c r="J1243" s="55"/>
      <c r="K1243" s="73">
        <v>45805</v>
      </c>
      <c r="N1243" s="3" t="s">
        <v>6149</v>
      </c>
      <c r="O1243" s="3" t="s">
        <v>6150</v>
      </c>
    </row>
    <row r="1244" s="3" customFormat="1" spans="1:15">
      <c r="A1244" s="16">
        <v>1243</v>
      </c>
      <c r="B1244" s="3" t="s">
        <v>6151</v>
      </c>
      <c r="C1244" s="3" t="s">
        <v>6152</v>
      </c>
      <c r="D1244" s="3" t="s">
        <v>6151</v>
      </c>
      <c r="E1244" s="3" t="s">
        <v>6153</v>
      </c>
      <c r="F1244" s="69">
        <v>63</v>
      </c>
      <c r="G1244" s="3" t="s">
        <v>20</v>
      </c>
      <c r="J1244" s="55"/>
      <c r="K1244" s="73">
        <v>45891</v>
      </c>
      <c r="L1244" s="20" t="s">
        <v>783</v>
      </c>
      <c r="N1244" s="3" t="s">
        <v>6154</v>
      </c>
      <c r="O1244" s="3" t="s">
        <v>6155</v>
      </c>
    </row>
    <row r="1245" s="3" customFormat="1" spans="1:15">
      <c r="A1245" s="16">
        <v>1244</v>
      </c>
      <c r="C1245" s="3" t="s">
        <v>6156</v>
      </c>
      <c r="D1245" s="21" t="s">
        <v>6157</v>
      </c>
      <c r="E1245" s="20" t="s">
        <v>6158</v>
      </c>
      <c r="F1245" s="69">
        <v>59</v>
      </c>
      <c r="J1245" s="55"/>
      <c r="K1245" s="73">
        <v>44931</v>
      </c>
      <c r="N1245" s="3" t="s">
        <v>6159</v>
      </c>
      <c r="O1245" s="3" t="s">
        <v>6160</v>
      </c>
    </row>
    <row r="1246" s="3" customFormat="1" spans="1:15">
      <c r="A1246" s="16">
        <v>1245</v>
      </c>
      <c r="C1246" s="3" t="s">
        <v>6161</v>
      </c>
      <c r="D1246" s="21" t="s">
        <v>6162</v>
      </c>
      <c r="E1246" s="3" t="s">
        <v>6163</v>
      </c>
      <c r="F1246" s="69">
        <v>75</v>
      </c>
      <c r="G1246" s="3" t="s">
        <v>248</v>
      </c>
      <c r="J1246" s="55"/>
      <c r="K1246" s="73">
        <v>46013</v>
      </c>
      <c r="L1246" s="20" t="s">
        <v>144</v>
      </c>
      <c r="N1246" s="3" t="s">
        <v>6164</v>
      </c>
      <c r="O1246" s="3" t="s">
        <v>6165</v>
      </c>
    </row>
    <row r="1247" s="3" customFormat="1" spans="1:15">
      <c r="A1247" s="16">
        <v>1246</v>
      </c>
      <c r="B1247" s="3" t="s">
        <v>6166</v>
      </c>
      <c r="C1247" s="3" t="s">
        <v>6167</v>
      </c>
      <c r="D1247" s="21" t="s">
        <v>6166</v>
      </c>
      <c r="E1247" s="3" t="s">
        <v>6168</v>
      </c>
      <c r="F1247" s="69">
        <v>88</v>
      </c>
      <c r="G1247" s="3" t="s">
        <v>6169</v>
      </c>
      <c r="J1247" s="55"/>
      <c r="K1247" s="73">
        <v>45895</v>
      </c>
      <c r="L1247" s="3" t="s">
        <v>144</v>
      </c>
      <c r="N1247" s="3" t="s">
        <v>6170</v>
      </c>
      <c r="O1247" s="3" t="s">
        <v>6171</v>
      </c>
    </row>
    <row r="1248" s="5" customFormat="1" spans="1:15">
      <c r="A1248" s="16">
        <v>1247</v>
      </c>
      <c r="C1248" s="5" t="s">
        <v>6172</v>
      </c>
      <c r="D1248" s="66" t="s">
        <v>6173</v>
      </c>
      <c r="E1248" s="20" t="s">
        <v>6174</v>
      </c>
      <c r="F1248" s="69">
        <v>99</v>
      </c>
      <c r="G1248" s="3" t="s">
        <v>20</v>
      </c>
      <c r="J1248" s="62"/>
      <c r="K1248" s="73">
        <v>45483</v>
      </c>
      <c r="L1248" s="59"/>
      <c r="M1248" s="5"/>
      <c r="N1248" s="5" t="s">
        <v>6175</v>
      </c>
      <c r="O1248" s="5" t="s">
        <v>6176</v>
      </c>
    </row>
    <row r="1249" s="3" customFormat="1" spans="1:15">
      <c r="A1249" s="16">
        <v>1248</v>
      </c>
      <c r="B1249" s="3"/>
      <c r="C1249" s="3" t="s">
        <v>6177</v>
      </c>
      <c r="D1249" s="21" t="s">
        <v>6178</v>
      </c>
      <c r="E1249" s="61" t="s">
        <v>6179</v>
      </c>
      <c r="F1249" s="69">
        <v>109</v>
      </c>
      <c r="G1249" s="3" t="s">
        <v>20</v>
      </c>
      <c r="J1249" s="55"/>
      <c r="K1249" s="73">
        <v>45373</v>
      </c>
      <c r="N1249" s="3" t="s">
        <v>6180</v>
      </c>
      <c r="O1249" s="3" t="s">
        <v>6181</v>
      </c>
    </row>
    <row r="1250" s="69" customFormat="1" spans="1:15">
      <c r="A1250" s="16">
        <v>1249</v>
      </c>
      <c r="B1250" s="17"/>
      <c r="C1250" s="2" t="s">
        <v>6182</v>
      </c>
      <c r="D1250" s="17" t="s">
        <v>6183</v>
      </c>
      <c r="E1250" s="2" t="s">
        <v>6184</v>
      </c>
      <c r="F1250" s="69">
        <v>69</v>
      </c>
      <c r="G1250" s="2" t="s">
        <v>20</v>
      </c>
      <c r="H1250" s="2"/>
      <c r="I1250" s="2"/>
      <c r="J1250" s="55" t="s">
        <v>200</v>
      </c>
      <c r="K1250" s="73">
        <v>46037</v>
      </c>
      <c r="L1250" s="3" t="s">
        <v>201</v>
      </c>
      <c r="M1250" s="5"/>
      <c r="N1250" s="60" t="s">
        <v>6185</v>
      </c>
      <c r="O1250" s="5" t="s">
        <v>6186</v>
      </c>
    </row>
    <row r="1251" s="69" customFormat="1" spans="1:15">
      <c r="A1251" s="16">
        <v>1250</v>
      </c>
      <c r="B1251" s="17"/>
      <c r="C1251" s="2" t="s">
        <v>6187</v>
      </c>
      <c r="D1251" s="17" t="s">
        <v>6188</v>
      </c>
      <c r="E1251" s="2" t="s">
        <v>6189</v>
      </c>
      <c r="F1251" s="69">
        <v>49</v>
      </c>
      <c r="G1251" s="3" t="s">
        <v>20</v>
      </c>
      <c r="H1251" s="2"/>
      <c r="I1251" s="2"/>
      <c r="J1251" s="16"/>
      <c r="K1251" s="73">
        <v>45978</v>
      </c>
      <c r="L1251" s="59"/>
      <c r="M1251" s="5"/>
      <c r="N1251" s="60" t="s">
        <v>6190</v>
      </c>
      <c r="O1251" s="5" t="s">
        <v>6191</v>
      </c>
    </row>
    <row r="1252" s="4" customFormat="1" spans="1:15">
      <c r="A1252" s="16">
        <v>1251</v>
      </c>
      <c r="B1252" s="4" t="s">
        <v>6192</v>
      </c>
      <c r="C1252" s="4" t="s">
        <v>6193</v>
      </c>
      <c r="D1252" s="22" t="s">
        <v>6192</v>
      </c>
      <c r="E1252" s="4" t="s">
        <v>6194</v>
      </c>
      <c r="F1252" s="69">
        <v>59</v>
      </c>
      <c r="G1252" s="4"/>
      <c r="H1252" s="4"/>
      <c r="I1252" s="4"/>
      <c r="J1252" s="4"/>
      <c r="K1252" s="73">
        <v>46008</v>
      </c>
      <c r="L1252" s="4"/>
      <c r="M1252" s="4"/>
      <c r="N1252" s="4" t="s">
        <v>6195</v>
      </c>
      <c r="O1252" s="4" t="s">
        <v>6196</v>
      </c>
    </row>
    <row r="1253" s="3" customFormat="1" spans="1:15">
      <c r="A1253" s="16">
        <v>1252</v>
      </c>
      <c r="B1253" s="3"/>
      <c r="C1253" s="3" t="s">
        <v>6197</v>
      </c>
      <c r="D1253" s="21" t="s">
        <v>6198</v>
      </c>
      <c r="E1253" s="3" t="s">
        <v>6199</v>
      </c>
      <c r="F1253" s="69">
        <v>49</v>
      </c>
      <c r="G1253" s="2" t="s">
        <v>710</v>
      </c>
      <c r="J1253" s="55"/>
      <c r="K1253" s="73">
        <v>45289</v>
      </c>
      <c r="N1253" s="3" t="s">
        <v>6200</v>
      </c>
      <c r="O1253" s="3" t="s">
        <v>6201</v>
      </c>
    </row>
    <row r="1254" s="3" customFormat="1" spans="1:15">
      <c r="A1254" s="16">
        <v>1253</v>
      </c>
      <c r="B1254" s="21"/>
      <c r="C1254" s="3" t="s">
        <v>6202</v>
      </c>
      <c r="D1254" s="21" t="s">
        <v>6203</v>
      </c>
      <c r="E1254" s="3" t="s">
        <v>6204</v>
      </c>
      <c r="F1254" s="69">
        <v>79</v>
      </c>
      <c r="G1254" s="3" t="s">
        <v>20</v>
      </c>
      <c r="H1254" s="61" t="s">
        <v>290</v>
      </c>
      <c r="J1254" s="55"/>
      <c r="K1254" s="73">
        <v>46028</v>
      </c>
      <c r="L1254" s="61" t="s">
        <v>6205</v>
      </c>
      <c r="N1254" s="3" t="s">
        <v>6206</v>
      </c>
      <c r="O1254" s="5" t="s">
        <v>6207</v>
      </c>
    </row>
    <row r="1255" s="3" customFormat="1" spans="1:15">
      <c r="A1255" s="16">
        <v>1254</v>
      </c>
      <c r="B1255" s="21"/>
      <c r="C1255" s="3" t="s">
        <v>6208</v>
      </c>
      <c r="D1255" s="21" t="s">
        <v>6209</v>
      </c>
      <c r="E1255" s="3" t="s">
        <v>6204</v>
      </c>
      <c r="F1255" s="69">
        <v>39.8</v>
      </c>
      <c r="J1255" s="55"/>
      <c r="K1255" s="73">
        <v>45649</v>
      </c>
      <c r="L1255" s="3" t="s">
        <v>6210</v>
      </c>
      <c r="N1255" s="3" t="s">
        <v>6211</v>
      </c>
      <c r="O1255" s="5" t="s">
        <v>6212</v>
      </c>
    </row>
    <row r="1256" s="69" customFormat="1" spans="1:15">
      <c r="A1256" s="16">
        <v>1255</v>
      </c>
      <c r="B1256" s="17"/>
      <c r="C1256" s="2" t="s">
        <v>6213</v>
      </c>
      <c r="D1256" s="17" t="s">
        <v>6214</v>
      </c>
      <c r="E1256" s="2" t="s">
        <v>6215</v>
      </c>
      <c r="F1256" s="69">
        <v>39.8</v>
      </c>
      <c r="G1256" s="2" t="s">
        <v>20</v>
      </c>
      <c r="H1256" s="16"/>
      <c r="I1256" s="16"/>
      <c r="J1256" s="16"/>
      <c r="K1256" s="73">
        <v>45129</v>
      </c>
      <c r="L1256" s="59" t="s">
        <v>3640</v>
      </c>
      <c r="M1256" s="5"/>
      <c r="N1256" s="60" t="s">
        <v>6216</v>
      </c>
      <c r="O1256" s="5" t="s">
        <v>6217</v>
      </c>
    </row>
    <row r="1257" s="3" customFormat="1" spans="1:15">
      <c r="A1257" s="16">
        <v>1256</v>
      </c>
      <c r="B1257" s="3"/>
      <c r="C1257" s="3" t="s">
        <v>6218</v>
      </c>
      <c r="D1257" s="21" t="s">
        <v>6219</v>
      </c>
      <c r="E1257" s="3" t="s">
        <v>6220</v>
      </c>
      <c r="F1257" s="69">
        <v>59</v>
      </c>
      <c r="G1257" s="3" t="s">
        <v>20</v>
      </c>
      <c r="J1257" s="55"/>
      <c r="K1257" s="73">
        <v>45210</v>
      </c>
      <c r="N1257" s="3" t="s">
        <v>6221</v>
      </c>
      <c r="O1257" s="3" t="s">
        <v>6222</v>
      </c>
    </row>
    <row r="1258" s="3" customFormat="1" spans="1:15">
      <c r="A1258" s="16">
        <v>1257</v>
      </c>
      <c r="C1258" s="3" t="s">
        <v>6223</v>
      </c>
      <c r="D1258" s="21" t="s">
        <v>6224</v>
      </c>
      <c r="E1258" s="3" t="s">
        <v>6225</v>
      </c>
      <c r="F1258" s="69">
        <v>43</v>
      </c>
      <c r="G1258" s="3" t="s">
        <v>20</v>
      </c>
      <c r="J1258" s="55"/>
      <c r="K1258" s="73">
        <v>45106</v>
      </c>
      <c r="L1258" s="59"/>
      <c r="M1258" s="5"/>
      <c r="N1258" s="3" t="s">
        <v>6226</v>
      </c>
      <c r="O1258" s="5" t="s">
        <v>6227</v>
      </c>
    </row>
    <row r="1259" s="69" customFormat="1" spans="1:15">
      <c r="A1259" s="16">
        <v>1258</v>
      </c>
      <c r="B1259" s="17"/>
      <c r="C1259" s="2" t="s">
        <v>6228</v>
      </c>
      <c r="D1259" s="17" t="s">
        <v>6229</v>
      </c>
      <c r="E1259" s="2" t="s">
        <v>6230</v>
      </c>
      <c r="F1259" s="69">
        <v>49</v>
      </c>
      <c r="G1259" s="2"/>
      <c r="H1259" s="16"/>
      <c r="I1259" s="16"/>
      <c r="J1259" s="16"/>
      <c r="K1259" s="73">
        <v>45824</v>
      </c>
      <c r="L1259" s="59"/>
      <c r="M1259" s="5"/>
      <c r="N1259" s="60" t="s">
        <v>6231</v>
      </c>
      <c r="O1259" s="5" t="s">
        <v>6232</v>
      </c>
    </row>
    <row r="1260" s="3" customFormat="1" spans="1:15">
      <c r="A1260" s="16">
        <v>1259</v>
      </c>
      <c r="B1260" s="21"/>
      <c r="C1260" s="3" t="s">
        <v>6233</v>
      </c>
      <c r="D1260" s="21" t="s">
        <v>6234</v>
      </c>
      <c r="E1260" s="3" t="s">
        <v>6235</v>
      </c>
      <c r="F1260" s="69">
        <v>69.8</v>
      </c>
      <c r="G1260" s="3" t="s">
        <v>20</v>
      </c>
      <c r="J1260" s="55"/>
      <c r="K1260" s="73">
        <v>46078</v>
      </c>
      <c r="N1260" s="3" t="s">
        <v>6236</v>
      </c>
      <c r="O1260" s="3" t="s">
        <v>6237</v>
      </c>
    </row>
    <row r="1261" s="3" customFormat="1" spans="1:15">
      <c r="A1261" s="16">
        <v>1260</v>
      </c>
      <c r="B1261" s="21"/>
      <c r="C1261" s="3" t="s">
        <v>6233</v>
      </c>
      <c r="D1261" s="21" t="s">
        <v>6238</v>
      </c>
      <c r="E1261" s="3" t="s">
        <v>6239</v>
      </c>
      <c r="F1261" s="69">
        <v>69</v>
      </c>
      <c r="G1261" s="2" t="s">
        <v>20</v>
      </c>
      <c r="J1261" s="55"/>
      <c r="K1261" s="73">
        <v>45881</v>
      </c>
      <c r="N1261" s="3" t="s">
        <v>6240</v>
      </c>
      <c r="O1261" s="5" t="s">
        <v>6241</v>
      </c>
    </row>
    <row r="1262" s="5" customFormat="1" spans="1:15">
      <c r="A1262" s="16">
        <v>1261</v>
      </c>
      <c r="B1262" s="17"/>
      <c r="C1262" s="5" t="s">
        <v>6242</v>
      </c>
      <c r="D1262" s="17" t="s">
        <v>6243</v>
      </c>
      <c r="E1262" s="5" t="s">
        <v>6244</v>
      </c>
      <c r="F1262" s="69">
        <v>55</v>
      </c>
      <c r="G1262" s="5" t="s">
        <v>20</v>
      </c>
      <c r="J1262" s="62"/>
      <c r="K1262" s="73">
        <v>46043</v>
      </c>
      <c r="L1262" s="59"/>
      <c r="N1262" s="5" t="s">
        <v>6245</v>
      </c>
      <c r="O1262" s="5" t="s">
        <v>6246</v>
      </c>
    </row>
    <row r="1263" s="3" customFormat="1" spans="1:15">
      <c r="A1263" s="16">
        <v>1262</v>
      </c>
      <c r="B1263" s="21" t="s">
        <v>6247</v>
      </c>
      <c r="C1263" s="20" t="s">
        <v>6248</v>
      </c>
      <c r="D1263" s="21" t="s">
        <v>6247</v>
      </c>
      <c r="E1263" s="3" t="s">
        <v>6249</v>
      </c>
      <c r="F1263" s="69">
        <v>59</v>
      </c>
      <c r="G1263" s="3" t="s">
        <v>20</v>
      </c>
      <c r="J1263" s="55"/>
      <c r="K1263" s="73">
        <v>46021</v>
      </c>
      <c r="L1263" s="3"/>
      <c r="M1263" s="5" t="s">
        <v>6250</v>
      </c>
      <c r="N1263" s="3" t="s">
        <v>6251</v>
      </c>
      <c r="O1263" s="3" t="s">
        <v>6252</v>
      </c>
    </row>
    <row r="1264" s="55" customFormat="1" spans="1:15">
      <c r="A1264" s="16">
        <v>1263</v>
      </c>
      <c r="C1264" s="55" t="s">
        <v>6253</v>
      </c>
      <c r="D1264" s="63" t="s">
        <v>6254</v>
      </c>
      <c r="E1264" s="55" t="s">
        <v>6255</v>
      </c>
      <c r="F1264" s="69">
        <v>79</v>
      </c>
      <c r="G1264" s="3" t="s">
        <v>20</v>
      </c>
      <c r="K1264" s="73">
        <v>45866</v>
      </c>
      <c r="L1264" s="65"/>
      <c r="M1264" s="5"/>
      <c r="N1264" s="55" t="s">
        <v>6256</v>
      </c>
      <c r="O1264" s="5" t="s">
        <v>6257</v>
      </c>
    </row>
    <row r="1265" s="3" customFormat="1" spans="1:15">
      <c r="A1265" s="16">
        <v>1264</v>
      </c>
      <c r="B1265" s="3" t="s">
        <v>6258</v>
      </c>
      <c r="C1265" s="3" t="s">
        <v>6259</v>
      </c>
      <c r="D1265" s="3" t="s">
        <v>6258</v>
      </c>
      <c r="E1265" s="3" t="s">
        <v>6260</v>
      </c>
      <c r="F1265" s="69">
        <v>59</v>
      </c>
      <c r="G1265" s="3" t="s">
        <v>6261</v>
      </c>
      <c r="J1265" s="55"/>
      <c r="K1265" s="73">
        <v>45993</v>
      </c>
      <c r="L1265" s="61" t="s">
        <v>144</v>
      </c>
      <c r="N1265" s="3" t="s">
        <v>6262</v>
      </c>
      <c r="O1265" s="3" t="s">
        <v>6263</v>
      </c>
    </row>
    <row r="1266" s="4" customFormat="1" spans="1:15">
      <c r="A1266" s="16">
        <v>1265</v>
      </c>
      <c r="B1266" s="4" t="s">
        <v>6264</v>
      </c>
      <c r="C1266" s="4" t="s">
        <v>6265</v>
      </c>
      <c r="D1266" s="4" t="s">
        <v>6264</v>
      </c>
      <c r="E1266" s="4" t="s">
        <v>6266</v>
      </c>
      <c r="F1266" s="69">
        <v>73</v>
      </c>
      <c r="G1266" s="4" t="s">
        <v>6267</v>
      </c>
      <c r="K1266" s="73">
        <v>46062</v>
      </c>
      <c r="L1266" s="4"/>
      <c r="N1266" s="4" t="s">
        <v>6268</v>
      </c>
      <c r="O1266" s="4" t="s">
        <v>6269</v>
      </c>
    </row>
    <row r="1267" s="5" customFormat="1" spans="1:15">
      <c r="A1267" s="16">
        <v>1266</v>
      </c>
      <c r="B1267" s="17"/>
      <c r="C1267" s="2" t="s">
        <v>6270</v>
      </c>
      <c r="D1267" s="17" t="s">
        <v>6271</v>
      </c>
      <c r="E1267" s="2" t="s">
        <v>6272</v>
      </c>
      <c r="F1267" s="69">
        <v>49</v>
      </c>
      <c r="G1267" s="3" t="s">
        <v>20</v>
      </c>
      <c r="J1267" s="62"/>
      <c r="K1267" s="73">
        <v>46010</v>
      </c>
      <c r="L1267" s="59"/>
      <c r="N1267" s="60" t="s">
        <v>6273</v>
      </c>
      <c r="O1267" s="5" t="s">
        <v>6274</v>
      </c>
    </row>
    <row r="1268" s="3" customFormat="1" spans="1:15">
      <c r="A1268" s="16">
        <v>1267</v>
      </c>
      <c r="B1268" s="3"/>
      <c r="C1268" s="3" t="s">
        <v>6275</v>
      </c>
      <c r="D1268" s="21" t="s">
        <v>6276</v>
      </c>
      <c r="E1268" s="3" t="s">
        <v>6277</v>
      </c>
      <c r="F1268" s="69">
        <v>59.8</v>
      </c>
      <c r="G1268" s="3" t="s">
        <v>6278</v>
      </c>
      <c r="J1268" s="55"/>
      <c r="K1268" s="73">
        <v>45209</v>
      </c>
      <c r="N1268" s="3" t="s">
        <v>6279</v>
      </c>
      <c r="O1268" s="3" t="s">
        <v>6280</v>
      </c>
    </row>
    <row r="1269" s="3" customFormat="1" spans="1:15">
      <c r="A1269" s="16">
        <v>1268</v>
      </c>
      <c r="B1269" s="3"/>
      <c r="C1269" s="3" t="s">
        <v>6281</v>
      </c>
      <c r="D1269" s="21" t="s">
        <v>6282</v>
      </c>
      <c r="E1269" s="3" t="s">
        <v>6283</v>
      </c>
      <c r="F1269" s="69">
        <v>59.8</v>
      </c>
      <c r="G1269" s="2" t="s">
        <v>2871</v>
      </c>
      <c r="J1269" s="55"/>
      <c r="K1269" s="73">
        <v>45316</v>
      </c>
      <c r="N1269" s="3" t="s">
        <v>6284</v>
      </c>
      <c r="O1269" s="3" t="s">
        <v>6285</v>
      </c>
    </row>
    <row r="1270" s="5" customFormat="1" spans="1:15">
      <c r="A1270" s="16">
        <v>1269</v>
      </c>
      <c r="B1270" s="17"/>
      <c r="C1270" s="5" t="s">
        <v>6286</v>
      </c>
      <c r="D1270" s="17" t="s">
        <v>6287</v>
      </c>
      <c r="E1270" s="5" t="s">
        <v>6288</v>
      </c>
      <c r="F1270" s="69">
        <v>59</v>
      </c>
      <c r="G1270" s="3" t="s">
        <v>20</v>
      </c>
      <c r="J1270" s="62"/>
      <c r="K1270" s="73">
        <v>45859</v>
      </c>
      <c r="L1270" s="59"/>
      <c r="M1270" s="5" t="s">
        <v>6289</v>
      </c>
      <c r="N1270" s="5" t="s">
        <v>6290</v>
      </c>
      <c r="O1270" s="5" t="s">
        <v>6291</v>
      </c>
    </row>
    <row r="1271" s="2" customFormat="1" spans="1:15">
      <c r="A1271" s="16">
        <v>1270</v>
      </c>
      <c r="B1271" s="2"/>
      <c r="C1271" s="2" t="s">
        <v>6292</v>
      </c>
      <c r="D1271" s="2" t="s">
        <v>6293</v>
      </c>
      <c r="E1271" s="2" t="s">
        <v>6294</v>
      </c>
      <c r="F1271" s="69">
        <v>69.8</v>
      </c>
      <c r="G1271" s="2" t="s">
        <v>20</v>
      </c>
      <c r="H1271" s="2"/>
      <c r="I1271" s="2"/>
      <c r="J1271" s="16"/>
      <c r="K1271" s="73">
        <v>45716</v>
      </c>
      <c r="L1271" s="2"/>
      <c r="M1271" s="2"/>
      <c r="N1271" s="2" t="s">
        <v>6295</v>
      </c>
      <c r="O1271" s="2" t="s">
        <v>6296</v>
      </c>
    </row>
    <row r="1272" s="3" customFormat="1" spans="1:15">
      <c r="A1272" s="16">
        <v>1271</v>
      </c>
      <c r="B1272" s="3"/>
      <c r="C1272" s="3" t="s">
        <v>6297</v>
      </c>
      <c r="D1272" s="21" t="s">
        <v>6298</v>
      </c>
      <c r="E1272" s="3" t="s">
        <v>6299</v>
      </c>
      <c r="F1272" s="69">
        <v>39.8</v>
      </c>
      <c r="G1272" s="3" t="s">
        <v>6300</v>
      </c>
      <c r="J1272" s="55"/>
      <c r="K1272" s="73">
        <v>45548</v>
      </c>
      <c r="L1272" s="3"/>
      <c r="M1272" s="3"/>
      <c r="N1272" s="3" t="s">
        <v>6301</v>
      </c>
      <c r="O1272" s="3" t="s">
        <v>6302</v>
      </c>
    </row>
    <row r="1273" s="4" customFormat="1" spans="1:15">
      <c r="A1273" s="16">
        <v>1272</v>
      </c>
      <c r="B1273" s="4" t="s">
        <v>6303</v>
      </c>
      <c r="C1273" s="4" t="s">
        <v>6304</v>
      </c>
      <c r="D1273" s="4" t="s">
        <v>6303</v>
      </c>
      <c r="E1273" s="4" t="s">
        <v>6305</v>
      </c>
      <c r="F1273" s="69">
        <v>59</v>
      </c>
      <c r="G1273" s="4"/>
      <c r="H1273" s="4"/>
      <c r="I1273" s="4"/>
      <c r="K1273" s="73">
        <v>46078</v>
      </c>
      <c r="L1273" s="4"/>
      <c r="M1273" s="4"/>
      <c r="N1273" s="4" t="s">
        <v>6306</v>
      </c>
      <c r="O1273" s="4" t="s">
        <v>6307</v>
      </c>
    </row>
    <row r="1274" s="69" customFormat="1" ht="14.25" spans="1:15">
      <c r="A1274" s="16">
        <v>1273</v>
      </c>
      <c r="B1274" s="17"/>
      <c r="C1274" s="18" t="s">
        <v>6308</v>
      </c>
      <c r="D1274" s="17"/>
      <c r="E1274" s="2"/>
      <c r="F1274" s="69"/>
      <c r="G1274" s="2"/>
      <c r="H1274" s="2"/>
      <c r="I1274" s="2"/>
      <c r="J1274" s="16"/>
      <c r="K1274" s="73"/>
      <c r="L1274" s="59"/>
      <c r="M1274" s="5"/>
      <c r="N1274" s="60"/>
      <c r="O1274" s="5"/>
    </row>
    <row r="1275" s="3" customFormat="1" spans="1:15">
      <c r="A1275" s="16">
        <v>1274</v>
      </c>
      <c r="B1275" s="3" t="s">
        <v>6309</v>
      </c>
      <c r="C1275" s="3" t="s">
        <v>6310</v>
      </c>
      <c r="D1275" s="3" t="s">
        <v>6309</v>
      </c>
      <c r="E1275" s="3" t="s">
        <v>6311</v>
      </c>
      <c r="F1275" s="69">
        <v>59.8</v>
      </c>
      <c r="G1275" s="3"/>
      <c r="H1275" s="3"/>
      <c r="I1275" s="3"/>
      <c r="J1275" s="55"/>
      <c r="K1275" s="73">
        <v>45928</v>
      </c>
      <c r="L1275" s="3"/>
      <c r="M1275" s="3"/>
      <c r="N1275" s="3" t="s">
        <v>6312</v>
      </c>
      <c r="O1275" s="3" t="s">
        <v>6313</v>
      </c>
    </row>
    <row r="1276" s="5" customFormat="1" spans="1:15">
      <c r="A1276" s="16">
        <v>1275</v>
      </c>
      <c r="B1276" s="17"/>
      <c r="C1276" s="5" t="s">
        <v>6314</v>
      </c>
      <c r="D1276" s="17" t="s">
        <v>6315</v>
      </c>
      <c r="E1276" s="5" t="s">
        <v>4956</v>
      </c>
      <c r="F1276" s="69">
        <v>59</v>
      </c>
      <c r="G1276" s="3" t="s">
        <v>20</v>
      </c>
      <c r="J1276" s="62"/>
      <c r="K1276" s="73">
        <v>45867</v>
      </c>
      <c r="L1276" s="59"/>
      <c r="N1276" s="5" t="s">
        <v>6316</v>
      </c>
      <c r="O1276" s="5" t="s">
        <v>6317</v>
      </c>
    </row>
    <row r="1277" s="3" customFormat="1" spans="1:15">
      <c r="A1277" s="16">
        <v>1276</v>
      </c>
      <c r="B1277" s="3"/>
      <c r="C1277" s="3" t="s">
        <v>6318</v>
      </c>
      <c r="D1277" s="21" t="s">
        <v>6319</v>
      </c>
      <c r="E1277" s="3" t="s">
        <v>6320</v>
      </c>
      <c r="F1277" s="69">
        <v>59</v>
      </c>
      <c r="G1277" s="3" t="s">
        <v>20</v>
      </c>
      <c r="H1277" s="3"/>
      <c r="I1277" s="3"/>
      <c r="J1277" s="55"/>
      <c r="K1277" s="73">
        <v>45647</v>
      </c>
      <c r="L1277" s="3"/>
      <c r="M1277" s="3"/>
      <c r="N1277" s="3" t="s">
        <v>6321</v>
      </c>
      <c r="O1277" s="3" t="s">
        <v>6322</v>
      </c>
    </row>
    <row r="1278" s="3" customFormat="1" spans="1:15">
      <c r="A1278" s="16">
        <v>1277</v>
      </c>
      <c r="C1278" s="3" t="s">
        <v>6323</v>
      </c>
      <c r="D1278" s="21" t="s">
        <v>6324</v>
      </c>
      <c r="E1278" s="3" t="s">
        <v>6325</v>
      </c>
      <c r="F1278" s="69">
        <v>49</v>
      </c>
      <c r="G1278" s="3" t="s">
        <v>20</v>
      </c>
      <c r="J1278" s="55"/>
      <c r="K1278" s="73">
        <v>46053</v>
      </c>
      <c r="L1278" s="59"/>
      <c r="M1278" s="5"/>
      <c r="N1278" s="3" t="s">
        <v>6326</v>
      </c>
      <c r="O1278" s="5" t="s">
        <v>6327</v>
      </c>
    </row>
    <row r="1279" s="55" customFormat="1" spans="1:15">
      <c r="A1279" s="16">
        <v>1278</v>
      </c>
      <c r="C1279" s="55" t="s">
        <v>6328</v>
      </c>
      <c r="D1279" s="63" t="s">
        <v>6329</v>
      </c>
      <c r="E1279" s="64" t="s">
        <v>6330</v>
      </c>
      <c r="F1279" s="69">
        <v>79</v>
      </c>
      <c r="K1279" s="73">
        <v>44327</v>
      </c>
      <c r="L1279" s="65"/>
      <c r="M1279" s="5"/>
      <c r="N1279" s="55" t="s">
        <v>6331</v>
      </c>
      <c r="O1279" s="5" t="s">
        <v>6332</v>
      </c>
    </row>
    <row r="1280" s="3" customFormat="1" spans="1:15">
      <c r="A1280" s="16">
        <v>1279</v>
      </c>
      <c r="B1280" s="3"/>
      <c r="C1280" s="3" t="s">
        <v>6333</v>
      </c>
      <c r="D1280" s="21" t="s">
        <v>6334</v>
      </c>
      <c r="E1280" s="61" t="s">
        <v>6335</v>
      </c>
      <c r="F1280" s="69">
        <v>139</v>
      </c>
      <c r="J1280" s="55"/>
      <c r="K1280" s="73">
        <v>45370</v>
      </c>
      <c r="N1280" s="3" t="s">
        <v>6336</v>
      </c>
      <c r="O1280" s="3" t="s">
        <v>6337</v>
      </c>
    </row>
    <row r="1281" s="3" customFormat="1" spans="1:15">
      <c r="A1281" s="16">
        <v>1280</v>
      </c>
      <c r="B1281" s="3"/>
      <c r="C1281" s="3" t="s">
        <v>6338</v>
      </c>
      <c r="D1281" s="21" t="s">
        <v>6339</v>
      </c>
      <c r="E1281" s="3" t="s">
        <v>6340</v>
      </c>
      <c r="F1281" s="69">
        <v>69.8</v>
      </c>
      <c r="G1281" s="3" t="s">
        <v>6278</v>
      </c>
      <c r="J1281" s="55"/>
      <c r="K1281" s="73">
        <v>45875</v>
      </c>
      <c r="N1281" s="3" t="s">
        <v>6341</v>
      </c>
      <c r="O1281" s="3" t="s">
        <v>6342</v>
      </c>
    </row>
    <row r="1282" s="3" customFormat="1" spans="1:15">
      <c r="A1282" s="16">
        <v>1281</v>
      </c>
      <c r="B1282" s="3"/>
      <c r="C1282" s="3" t="s">
        <v>6343</v>
      </c>
      <c r="D1282" s="21" t="s">
        <v>6344</v>
      </c>
      <c r="E1282" s="3" t="s">
        <v>6345</v>
      </c>
      <c r="F1282" s="69">
        <v>59</v>
      </c>
      <c r="G1282" s="3" t="s">
        <v>20</v>
      </c>
      <c r="J1282" s="55"/>
      <c r="K1282" s="73">
        <v>46021</v>
      </c>
      <c r="N1282" s="3" t="s">
        <v>6346</v>
      </c>
      <c r="O1282" s="3" t="s">
        <v>6347</v>
      </c>
    </row>
    <row r="1283" s="2" customFormat="1" spans="1:15">
      <c r="A1283" s="16">
        <v>1282</v>
      </c>
      <c r="B1283" s="2"/>
      <c r="C1283" s="2" t="s">
        <v>6343</v>
      </c>
      <c r="D1283" s="2" t="s">
        <v>6348</v>
      </c>
      <c r="E1283" s="2" t="s">
        <v>6349</v>
      </c>
      <c r="F1283" s="69">
        <v>74.9</v>
      </c>
      <c r="G1283" s="2" t="s">
        <v>20</v>
      </c>
      <c r="H1283" s="2"/>
      <c r="I1283" s="2"/>
      <c r="J1283" s="16"/>
      <c r="K1283" s="73">
        <v>45713</v>
      </c>
      <c r="L1283" s="2"/>
      <c r="M1283" s="2"/>
      <c r="N1283" s="2" t="s">
        <v>6350</v>
      </c>
      <c r="O1283" s="2" t="s">
        <v>6351</v>
      </c>
    </row>
    <row r="1284" s="3" customFormat="1" spans="1:15">
      <c r="A1284" s="16">
        <v>1283</v>
      </c>
      <c r="B1284" s="3" t="s">
        <v>6352</v>
      </c>
      <c r="C1284" s="3" t="s">
        <v>6353</v>
      </c>
      <c r="D1284" s="3" t="s">
        <v>6352</v>
      </c>
      <c r="E1284" s="3" t="s">
        <v>6354</v>
      </c>
      <c r="F1284" s="69">
        <v>69</v>
      </c>
      <c r="G1284" s="3" t="s">
        <v>6355</v>
      </c>
      <c r="H1284" s="3"/>
      <c r="I1284" s="3"/>
      <c r="J1284" s="55"/>
      <c r="K1284" s="73">
        <v>45756</v>
      </c>
      <c r="L1284" s="3"/>
      <c r="M1284" s="3"/>
      <c r="N1284" s="3" t="s">
        <v>6356</v>
      </c>
      <c r="O1284" s="3" t="s">
        <v>6357</v>
      </c>
    </row>
    <row r="1285" s="3" customFormat="1" spans="1:15">
      <c r="A1285" s="16">
        <v>1284</v>
      </c>
      <c r="B1285" s="21" t="s">
        <v>6358</v>
      </c>
      <c r="C1285" s="3" t="s">
        <v>6359</v>
      </c>
      <c r="D1285" s="21" t="s">
        <v>6358</v>
      </c>
      <c r="E1285" s="61" t="s">
        <v>6360</v>
      </c>
      <c r="F1285" s="69">
        <v>99</v>
      </c>
      <c r="G1285" s="3"/>
      <c r="H1285" s="3"/>
      <c r="I1285" s="3"/>
      <c r="J1285" s="55"/>
      <c r="K1285" s="73">
        <v>45860</v>
      </c>
      <c r="L1285" s="3"/>
      <c r="M1285" s="3"/>
      <c r="N1285" s="3" t="s">
        <v>6361</v>
      </c>
      <c r="O1285" s="3" t="s">
        <v>6362</v>
      </c>
    </row>
    <row r="1286" s="27" customFormat="1" spans="1:15">
      <c r="A1286" s="16">
        <v>1285</v>
      </c>
      <c r="B1286" s="75" t="s">
        <v>6363</v>
      </c>
      <c r="C1286" s="27" t="s">
        <v>6364</v>
      </c>
      <c r="D1286" s="75" t="s">
        <v>6363</v>
      </c>
      <c r="E1286" s="79" t="s">
        <v>6365</v>
      </c>
      <c r="F1286" s="69">
        <v>99</v>
      </c>
      <c r="K1286" s="73">
        <v>46000</v>
      </c>
      <c r="N1286" s="27" t="s">
        <v>6366</v>
      </c>
      <c r="O1286" s="27" t="s">
        <v>6367</v>
      </c>
    </row>
    <row r="1287" s="3" customFormat="1" spans="1:15">
      <c r="A1287" s="16">
        <v>1286</v>
      </c>
      <c r="C1287" s="3" t="s">
        <v>6368</v>
      </c>
      <c r="D1287" s="21" t="s">
        <v>6369</v>
      </c>
      <c r="E1287" s="3" t="s">
        <v>6370</v>
      </c>
      <c r="F1287" s="69">
        <v>59</v>
      </c>
      <c r="G1287" s="61" t="s">
        <v>20</v>
      </c>
      <c r="J1287" s="55"/>
      <c r="K1287" s="73">
        <v>45975</v>
      </c>
      <c r="N1287" s="3" t="s">
        <v>6371</v>
      </c>
      <c r="O1287" s="3" t="s">
        <v>6372</v>
      </c>
    </row>
    <row r="1288" s="4" customFormat="1" spans="1:15">
      <c r="A1288" s="16">
        <v>1287</v>
      </c>
      <c r="B1288" s="4" t="s">
        <v>6373</v>
      </c>
      <c r="C1288" s="4" t="s">
        <v>6374</v>
      </c>
      <c r="D1288" s="4" t="s">
        <v>6373</v>
      </c>
      <c r="E1288" s="4" t="s">
        <v>6375</v>
      </c>
      <c r="F1288" s="4">
        <v>59</v>
      </c>
      <c r="G1288" s="4"/>
      <c r="K1288" s="76">
        <v>46120</v>
      </c>
      <c r="N1288" s="4" t="s">
        <v>6376</v>
      </c>
      <c r="O1288" s="4" t="s">
        <v>6377</v>
      </c>
    </row>
    <row r="1289" s="3" customFormat="1" spans="1:15">
      <c r="A1289" s="16">
        <v>1288</v>
      </c>
      <c r="B1289" s="3"/>
      <c r="C1289" s="3" t="s">
        <v>6374</v>
      </c>
      <c r="D1289" s="21" t="s">
        <v>6378</v>
      </c>
      <c r="E1289" s="3" t="s">
        <v>6379</v>
      </c>
      <c r="F1289" s="69">
        <v>49</v>
      </c>
      <c r="G1289" s="3" t="s">
        <v>20</v>
      </c>
      <c r="J1289" s="55"/>
      <c r="K1289" s="73">
        <v>45299</v>
      </c>
      <c r="N1289" s="3" t="s">
        <v>6380</v>
      </c>
      <c r="O1289" s="3" t="s">
        <v>6381</v>
      </c>
    </row>
    <row r="1290" s="69" customFormat="1" spans="1:15">
      <c r="A1290" s="16">
        <v>1289</v>
      </c>
      <c r="B1290" s="17"/>
      <c r="C1290" s="2" t="s">
        <v>6382</v>
      </c>
      <c r="D1290" s="17" t="s">
        <v>6383</v>
      </c>
      <c r="E1290" s="2" t="s">
        <v>6384</v>
      </c>
      <c r="F1290" s="69">
        <v>139</v>
      </c>
      <c r="G1290" s="3" t="s">
        <v>20</v>
      </c>
      <c r="H1290" s="16"/>
      <c r="I1290" s="16"/>
      <c r="J1290" s="16"/>
      <c r="K1290" s="73">
        <v>45950</v>
      </c>
      <c r="L1290" s="59"/>
      <c r="M1290" s="5"/>
      <c r="N1290" s="60" t="s">
        <v>6385</v>
      </c>
      <c r="O1290" s="5" t="s">
        <v>6386</v>
      </c>
    </row>
    <row r="1291" s="3" customFormat="1" spans="1:15">
      <c r="A1291" s="16">
        <v>1290</v>
      </c>
      <c r="B1291" s="3"/>
      <c r="C1291" s="20" t="s">
        <v>6387</v>
      </c>
      <c r="D1291" s="21" t="s">
        <v>6388</v>
      </c>
      <c r="E1291" s="3" t="s">
        <v>6389</v>
      </c>
      <c r="F1291" s="69">
        <v>63.8</v>
      </c>
      <c r="G1291" s="2" t="s">
        <v>20</v>
      </c>
      <c r="J1291" s="55"/>
      <c r="K1291" s="73">
        <v>45243</v>
      </c>
      <c r="N1291" s="3" t="s">
        <v>6390</v>
      </c>
      <c r="O1291" s="3" t="s">
        <v>6391</v>
      </c>
    </row>
    <row r="1292" s="5" customFormat="1" spans="1:15">
      <c r="A1292" s="16">
        <v>1291</v>
      </c>
      <c r="B1292" s="17"/>
      <c r="C1292" s="2" t="s">
        <v>6392</v>
      </c>
      <c r="D1292" s="17" t="s">
        <v>6393</v>
      </c>
      <c r="E1292" s="2" t="s">
        <v>6394</v>
      </c>
      <c r="F1292" s="69">
        <v>79</v>
      </c>
      <c r="G1292" s="2"/>
      <c r="J1292" s="62"/>
      <c r="K1292" s="73">
        <v>46000</v>
      </c>
      <c r="L1292" s="59"/>
      <c r="N1292" s="60" t="s">
        <v>6395</v>
      </c>
      <c r="O1292" s="5" t="s">
        <v>6396</v>
      </c>
    </row>
    <row r="1293" s="3" customFormat="1" spans="1:15">
      <c r="A1293" s="16">
        <v>1292</v>
      </c>
      <c r="B1293" s="3" t="s">
        <v>6397</v>
      </c>
      <c r="C1293" s="3" t="s">
        <v>6398</v>
      </c>
      <c r="D1293" s="3" t="s">
        <v>6397</v>
      </c>
      <c r="E1293" s="3" t="s">
        <v>6399</v>
      </c>
      <c r="F1293" s="69">
        <v>79</v>
      </c>
      <c r="G1293" s="3"/>
      <c r="J1293" s="55"/>
      <c r="K1293" s="73">
        <v>45845</v>
      </c>
      <c r="L1293" s="3"/>
      <c r="N1293" s="3" t="s">
        <v>6400</v>
      </c>
      <c r="O1293" s="3" t="s">
        <v>6401</v>
      </c>
    </row>
    <row r="1294" s="5" customFormat="1" spans="1:15">
      <c r="A1294" s="16">
        <v>1293</v>
      </c>
      <c r="B1294" s="17"/>
      <c r="C1294" s="2" t="s">
        <v>6402</v>
      </c>
      <c r="D1294" s="17" t="s">
        <v>6403</v>
      </c>
      <c r="E1294" s="2" t="s">
        <v>6404</v>
      </c>
      <c r="F1294" s="69">
        <v>55</v>
      </c>
      <c r="G1294" s="3" t="s">
        <v>20</v>
      </c>
      <c r="J1294" s="62"/>
      <c r="K1294" s="73">
        <v>46063</v>
      </c>
      <c r="L1294" s="59"/>
      <c r="N1294" s="60" t="s">
        <v>6405</v>
      </c>
      <c r="O1294" s="5" t="s">
        <v>6406</v>
      </c>
    </row>
    <row r="1295" s="69" customFormat="1" spans="1:15">
      <c r="A1295" s="16">
        <v>1294</v>
      </c>
      <c r="B1295" s="17"/>
      <c r="C1295" s="2" t="s">
        <v>6407</v>
      </c>
      <c r="D1295" s="17" t="s">
        <v>6408</v>
      </c>
      <c r="E1295" s="2" t="s">
        <v>4214</v>
      </c>
      <c r="F1295" s="69">
        <v>55</v>
      </c>
      <c r="G1295" s="2" t="s">
        <v>20</v>
      </c>
      <c r="H1295" s="16"/>
      <c r="I1295" s="16"/>
      <c r="J1295" s="16"/>
      <c r="K1295" s="73">
        <v>46059</v>
      </c>
      <c r="L1295" s="59"/>
      <c r="M1295" s="5"/>
      <c r="N1295" s="60" t="s">
        <v>6409</v>
      </c>
      <c r="O1295" s="5" t="s">
        <v>6410</v>
      </c>
    </row>
    <row r="1296" s="69" customFormat="1" spans="1:15">
      <c r="A1296" s="16">
        <v>1295</v>
      </c>
      <c r="B1296" s="17"/>
      <c r="C1296" s="2" t="s">
        <v>6411</v>
      </c>
      <c r="D1296" s="17" t="s">
        <v>6412</v>
      </c>
      <c r="E1296" s="2" t="s">
        <v>6413</v>
      </c>
      <c r="F1296" s="69">
        <v>79</v>
      </c>
      <c r="G1296" s="3" t="s">
        <v>20</v>
      </c>
      <c r="H1296" s="2"/>
      <c r="I1296" s="2"/>
      <c r="J1296" s="16"/>
      <c r="K1296" s="73">
        <v>45985</v>
      </c>
      <c r="L1296" s="59"/>
      <c r="M1296" s="5"/>
      <c r="N1296" s="60" t="s">
        <v>6414</v>
      </c>
      <c r="O1296" s="5" t="s">
        <v>6415</v>
      </c>
    </row>
    <row r="1297" s="69" customFormat="1" spans="1:15">
      <c r="A1297" s="16">
        <v>1296</v>
      </c>
      <c r="B1297" s="17"/>
      <c r="C1297" s="2" t="s">
        <v>6416</v>
      </c>
      <c r="D1297" s="17" t="s">
        <v>6417</v>
      </c>
      <c r="E1297" s="2" t="s">
        <v>6413</v>
      </c>
      <c r="F1297" s="69">
        <v>55</v>
      </c>
      <c r="G1297" s="3" t="s">
        <v>20</v>
      </c>
      <c r="H1297" s="2"/>
      <c r="I1297" s="2"/>
      <c r="J1297" s="16"/>
      <c r="K1297" s="73">
        <v>45616</v>
      </c>
      <c r="L1297" s="59"/>
      <c r="M1297" s="5"/>
      <c r="N1297" s="60" t="s">
        <v>6418</v>
      </c>
      <c r="O1297" s="5" t="s">
        <v>6419</v>
      </c>
    </row>
    <row r="1298" s="69" customFormat="1" spans="1:15">
      <c r="A1298" s="16">
        <v>1297</v>
      </c>
      <c r="B1298" s="17"/>
      <c r="C1298" s="2" t="s">
        <v>6420</v>
      </c>
      <c r="D1298" s="17" t="s">
        <v>6421</v>
      </c>
      <c r="E1298" s="2" t="s">
        <v>6422</v>
      </c>
      <c r="F1298" s="69">
        <v>35</v>
      </c>
      <c r="G1298" s="2" t="s">
        <v>20</v>
      </c>
      <c r="H1298" s="2"/>
      <c r="I1298" s="2"/>
      <c r="J1298" s="16"/>
      <c r="K1298" s="73">
        <v>45475</v>
      </c>
      <c r="L1298" s="59"/>
      <c r="M1298" s="5"/>
      <c r="N1298" s="60" t="s">
        <v>6423</v>
      </c>
      <c r="O1298" s="5" t="s">
        <v>6424</v>
      </c>
    </row>
    <row r="1299" s="3" customFormat="1" spans="1:15">
      <c r="A1299" s="16">
        <v>1298</v>
      </c>
      <c r="B1299" s="3"/>
      <c r="C1299" s="3" t="s">
        <v>6425</v>
      </c>
      <c r="D1299" s="3" t="s">
        <v>6426</v>
      </c>
      <c r="E1299" s="61" t="s">
        <v>6427</v>
      </c>
      <c r="F1299" s="69">
        <v>159</v>
      </c>
      <c r="J1299" s="55"/>
      <c r="K1299" s="73">
        <v>46004</v>
      </c>
      <c r="N1299" s="3" t="s">
        <v>6428</v>
      </c>
      <c r="O1299" s="3" t="s">
        <v>6429</v>
      </c>
    </row>
    <row r="1300" s="3" customFormat="1" spans="1:15">
      <c r="A1300" s="16">
        <v>1299</v>
      </c>
      <c r="B1300" s="3" t="s">
        <v>6430</v>
      </c>
      <c r="C1300" s="3" t="s">
        <v>6431</v>
      </c>
      <c r="D1300" s="21" t="s">
        <v>6430</v>
      </c>
      <c r="E1300" s="20" t="s">
        <v>6432</v>
      </c>
      <c r="F1300" s="69">
        <v>129</v>
      </c>
      <c r="G1300" s="3" t="s">
        <v>20</v>
      </c>
      <c r="J1300" s="55"/>
      <c r="K1300" s="73">
        <v>46028</v>
      </c>
      <c r="N1300" s="3" t="s">
        <v>6433</v>
      </c>
      <c r="O1300" s="3" t="s">
        <v>6434</v>
      </c>
    </row>
    <row r="1301" s="4" customFormat="1" spans="1:15">
      <c r="A1301" s="16">
        <v>1300</v>
      </c>
      <c r="B1301" s="4" t="s">
        <v>6435</v>
      </c>
      <c r="C1301" s="4" t="s">
        <v>6436</v>
      </c>
      <c r="D1301" s="4" t="s">
        <v>6435</v>
      </c>
      <c r="E1301" s="25" t="s">
        <v>6437</v>
      </c>
      <c r="F1301" s="4">
        <v>79</v>
      </c>
      <c r="K1301" s="76">
        <v>46114</v>
      </c>
      <c r="N1301" s="4" t="s">
        <v>6438</v>
      </c>
      <c r="O1301" s="4" t="s">
        <v>6439</v>
      </c>
    </row>
    <row r="1302" s="5" customFormat="1" spans="1:15">
      <c r="A1302" s="16">
        <v>1301</v>
      </c>
      <c r="C1302" s="5" t="s">
        <v>6440</v>
      </c>
      <c r="D1302" s="66" t="s">
        <v>6441</v>
      </c>
      <c r="E1302" s="20" t="s">
        <v>6442</v>
      </c>
      <c r="F1302" s="69">
        <v>99</v>
      </c>
      <c r="G1302" s="3" t="s">
        <v>20</v>
      </c>
      <c r="J1302" s="62"/>
      <c r="K1302" s="73">
        <v>45661</v>
      </c>
      <c r="L1302" s="59"/>
      <c r="M1302" s="5"/>
      <c r="N1302" s="5" t="s">
        <v>6443</v>
      </c>
      <c r="O1302" s="5" t="s">
        <v>6444</v>
      </c>
    </row>
    <row r="1303" s="69" customFormat="1" spans="1:15">
      <c r="A1303" s="16">
        <v>1302</v>
      </c>
      <c r="B1303" s="17"/>
      <c r="C1303" s="2" t="s">
        <v>6445</v>
      </c>
      <c r="D1303" s="17" t="s">
        <v>6446</v>
      </c>
      <c r="E1303" s="2" t="s">
        <v>6447</v>
      </c>
      <c r="F1303" s="69">
        <v>59</v>
      </c>
      <c r="G1303" s="3" t="s">
        <v>20</v>
      </c>
      <c r="H1303" s="16"/>
      <c r="I1303" s="16"/>
      <c r="J1303" s="16"/>
      <c r="K1303" s="73">
        <v>46034</v>
      </c>
      <c r="L1303" s="59"/>
      <c r="M1303" s="5"/>
      <c r="N1303" s="60" t="s">
        <v>6448</v>
      </c>
      <c r="O1303" s="5" t="s">
        <v>6449</v>
      </c>
    </row>
    <row r="1304" s="69" customFormat="1" ht="14.25" spans="1:15">
      <c r="A1304" s="16">
        <v>1303</v>
      </c>
      <c r="B1304" s="17"/>
      <c r="C1304" s="18" t="s">
        <v>6450</v>
      </c>
      <c r="D1304" s="17"/>
      <c r="E1304" s="2"/>
      <c r="F1304" s="69"/>
      <c r="G1304" s="2"/>
      <c r="H1304" s="16"/>
      <c r="I1304" s="16"/>
      <c r="J1304" s="16"/>
      <c r="K1304" s="73"/>
      <c r="L1304" s="59"/>
      <c r="M1304" s="5"/>
      <c r="N1304" s="60"/>
      <c r="O1304" s="5"/>
    </row>
    <row r="1305" s="3" customFormat="1" spans="1:15">
      <c r="A1305" s="16">
        <v>1304</v>
      </c>
      <c r="B1305" s="3" t="s">
        <v>6451</v>
      </c>
      <c r="C1305" s="3" t="s">
        <v>6452</v>
      </c>
      <c r="D1305" s="3" t="s">
        <v>6451</v>
      </c>
      <c r="E1305" s="3" t="s">
        <v>6453</v>
      </c>
      <c r="F1305" s="69">
        <v>59</v>
      </c>
      <c r="G1305" s="3"/>
      <c r="H1305" s="3"/>
      <c r="I1305" s="3"/>
      <c r="J1305" s="55"/>
      <c r="K1305" s="73">
        <v>45776</v>
      </c>
      <c r="L1305" s="3"/>
      <c r="M1305" s="3"/>
      <c r="N1305" s="3" t="s">
        <v>6454</v>
      </c>
      <c r="O1305" s="3" t="s">
        <v>6455</v>
      </c>
    </row>
    <row r="1306" s="3" customFormat="1" spans="1:15">
      <c r="A1306" s="16">
        <v>1305</v>
      </c>
      <c r="B1306" s="3" t="s">
        <v>6456</v>
      </c>
      <c r="C1306" s="61" t="s">
        <v>6457</v>
      </c>
      <c r="D1306" s="3" t="s">
        <v>6456</v>
      </c>
      <c r="E1306" s="3" t="s">
        <v>6458</v>
      </c>
      <c r="F1306" s="69">
        <v>49</v>
      </c>
      <c r="G1306" s="3"/>
      <c r="H1306" s="3"/>
      <c r="I1306" s="61" t="s">
        <v>291</v>
      </c>
      <c r="J1306" s="64"/>
      <c r="K1306" s="73">
        <v>45839</v>
      </c>
      <c r="L1306" s="3" t="s">
        <v>645</v>
      </c>
      <c r="M1306" s="3"/>
      <c r="N1306" s="3" t="s">
        <v>6459</v>
      </c>
      <c r="O1306" s="3" t="s">
        <v>6460</v>
      </c>
    </row>
    <row r="1307" s="16" customFormat="1" spans="1:15">
      <c r="A1307" s="16">
        <v>1306</v>
      </c>
      <c r="B1307" s="17"/>
      <c r="C1307" s="2" t="s">
        <v>6461</v>
      </c>
      <c r="D1307" s="17" t="s">
        <v>6462</v>
      </c>
      <c r="E1307" s="2" t="s">
        <v>6463</v>
      </c>
      <c r="F1307" s="69">
        <v>45</v>
      </c>
      <c r="G1307" s="2" t="s">
        <v>20</v>
      </c>
      <c r="H1307" s="2"/>
      <c r="I1307" s="2"/>
      <c r="K1307" s="73">
        <v>45877</v>
      </c>
      <c r="L1307" s="59"/>
      <c r="M1307" s="5"/>
      <c r="N1307" s="60" t="s">
        <v>6464</v>
      </c>
      <c r="O1307" s="5" t="s">
        <v>6465</v>
      </c>
    </row>
    <row r="1308" s="3" customFormat="1" spans="1:15">
      <c r="A1308" s="16">
        <v>1307</v>
      </c>
      <c r="B1308" s="3"/>
      <c r="C1308" s="3" t="s">
        <v>6466</v>
      </c>
      <c r="D1308" s="21" t="s">
        <v>6467</v>
      </c>
      <c r="E1308" s="3" t="s">
        <v>6468</v>
      </c>
      <c r="F1308" s="69">
        <v>49.8</v>
      </c>
      <c r="G1308" s="3" t="s">
        <v>6278</v>
      </c>
      <c r="J1308" s="55"/>
      <c r="K1308" s="73">
        <v>45209</v>
      </c>
      <c r="N1308" s="3" t="s">
        <v>6469</v>
      </c>
      <c r="O1308" s="3" t="s">
        <v>6470</v>
      </c>
    </row>
    <row r="1309" s="69" customFormat="1" spans="1:15">
      <c r="A1309" s="16">
        <v>1308</v>
      </c>
      <c r="B1309" s="17"/>
      <c r="C1309" s="2" t="s">
        <v>6471</v>
      </c>
      <c r="D1309" s="17" t="s">
        <v>6472</v>
      </c>
      <c r="E1309" s="2" t="s">
        <v>6473</v>
      </c>
      <c r="F1309" s="69">
        <v>39</v>
      </c>
      <c r="G1309" s="3" t="s">
        <v>20</v>
      </c>
      <c r="H1309" s="2"/>
      <c r="I1309" s="2"/>
      <c r="J1309" s="16"/>
      <c r="K1309" s="73">
        <v>45849</v>
      </c>
      <c r="L1309" s="59"/>
      <c r="M1309" s="5"/>
      <c r="N1309" s="60" t="s">
        <v>6474</v>
      </c>
      <c r="O1309" s="5" t="s">
        <v>6475</v>
      </c>
    </row>
    <row r="1310" s="3" customFormat="1" spans="1:15">
      <c r="A1310" s="16">
        <v>1309</v>
      </c>
      <c r="C1310" s="3" t="s">
        <v>6476</v>
      </c>
      <c r="D1310" s="21" t="s">
        <v>6477</v>
      </c>
      <c r="E1310" s="20" t="s">
        <v>6478</v>
      </c>
      <c r="F1310" s="69">
        <v>55</v>
      </c>
      <c r="G1310" s="2" t="s">
        <v>20</v>
      </c>
      <c r="J1310" s="55"/>
      <c r="K1310" s="73">
        <v>46049</v>
      </c>
      <c r="M1310" s="5" t="s">
        <v>6479</v>
      </c>
      <c r="N1310" s="3" t="s">
        <v>6480</v>
      </c>
      <c r="O1310" s="5" t="s">
        <v>6481</v>
      </c>
    </row>
    <row r="1311" s="69" customFormat="1" spans="1:15">
      <c r="A1311" s="16">
        <v>1310</v>
      </c>
      <c r="B1311" s="17"/>
      <c r="C1311" s="2" t="s">
        <v>6482</v>
      </c>
      <c r="D1311" s="17" t="s">
        <v>6483</v>
      </c>
      <c r="E1311" s="2" t="s">
        <v>6484</v>
      </c>
      <c r="F1311" s="69">
        <v>59.8</v>
      </c>
      <c r="G1311" s="2" t="s">
        <v>20</v>
      </c>
      <c r="H1311" s="2"/>
      <c r="I1311" s="2"/>
      <c r="J1311" s="16"/>
      <c r="K1311" s="73">
        <v>44933</v>
      </c>
      <c r="L1311" s="59"/>
      <c r="M1311" s="5"/>
      <c r="N1311" s="60" t="s">
        <v>6485</v>
      </c>
      <c r="O1311" s="5" t="s">
        <v>6486</v>
      </c>
    </row>
    <row r="1312" s="69" customFormat="1" spans="1:15">
      <c r="A1312" s="16">
        <v>1311</v>
      </c>
      <c r="B1312" s="17"/>
      <c r="C1312" s="2" t="s">
        <v>6487</v>
      </c>
      <c r="D1312" s="17" t="s">
        <v>6488</v>
      </c>
      <c r="E1312" s="2" t="s">
        <v>6489</v>
      </c>
      <c r="F1312" s="69">
        <v>39.8</v>
      </c>
      <c r="G1312" s="2" t="s">
        <v>20</v>
      </c>
      <c r="H1312" s="2"/>
      <c r="I1312" s="2"/>
      <c r="J1312" s="16"/>
      <c r="K1312" s="73">
        <v>45845</v>
      </c>
      <c r="L1312" s="59"/>
      <c r="M1312" s="5"/>
      <c r="N1312" s="60" t="s">
        <v>6490</v>
      </c>
      <c r="O1312" s="5" t="s">
        <v>6491</v>
      </c>
    </row>
    <row r="1313" s="3" customFormat="1" spans="1:15">
      <c r="A1313" s="16">
        <v>1312</v>
      </c>
      <c r="B1313" s="3"/>
      <c r="C1313" s="3" t="s">
        <v>6492</v>
      </c>
      <c r="D1313" s="21" t="s">
        <v>6493</v>
      </c>
      <c r="E1313" s="3" t="s">
        <v>6494</v>
      </c>
      <c r="F1313" s="69">
        <v>59</v>
      </c>
      <c r="G1313" s="3" t="s">
        <v>20</v>
      </c>
      <c r="J1313" s="55"/>
      <c r="K1313" s="73">
        <v>46049</v>
      </c>
      <c r="N1313" s="3" t="s">
        <v>6495</v>
      </c>
      <c r="O1313" s="3" t="s">
        <v>6496</v>
      </c>
    </row>
    <row r="1314" s="69" customFormat="1" spans="1:15">
      <c r="A1314" s="16">
        <v>1313</v>
      </c>
      <c r="B1314" s="17"/>
      <c r="C1314" s="2" t="s">
        <v>6497</v>
      </c>
      <c r="D1314" s="17" t="s">
        <v>6498</v>
      </c>
      <c r="E1314" s="2" t="s">
        <v>6499</v>
      </c>
      <c r="F1314" s="69">
        <v>39</v>
      </c>
      <c r="G1314" s="2" t="s">
        <v>20</v>
      </c>
      <c r="H1314" s="16"/>
      <c r="I1314" s="16"/>
      <c r="J1314" s="16"/>
      <c r="K1314" s="73">
        <v>45623</v>
      </c>
      <c r="L1314" s="59"/>
      <c r="M1314" s="5"/>
      <c r="N1314" s="60" t="s">
        <v>6500</v>
      </c>
      <c r="O1314" s="5" t="s">
        <v>6501</v>
      </c>
    </row>
    <row r="1315" s="69" customFormat="1" spans="1:15">
      <c r="A1315" s="16">
        <v>1314</v>
      </c>
      <c r="B1315" s="17"/>
      <c r="C1315" s="2" t="s">
        <v>6502</v>
      </c>
      <c r="D1315" s="17" t="s">
        <v>6503</v>
      </c>
      <c r="E1315" s="2" t="s">
        <v>6504</v>
      </c>
      <c r="F1315" s="69">
        <v>49.8</v>
      </c>
      <c r="G1315" s="2" t="s">
        <v>20</v>
      </c>
      <c r="H1315" s="16"/>
      <c r="I1315" s="16"/>
      <c r="J1315" s="16"/>
      <c r="K1315" s="73">
        <v>45651</v>
      </c>
      <c r="L1315" s="59"/>
      <c r="M1315" s="5"/>
      <c r="N1315" s="60" t="s">
        <v>6505</v>
      </c>
      <c r="O1315" s="5" t="s">
        <v>6506</v>
      </c>
    </row>
    <row r="1316" s="69" customFormat="1" spans="1:15">
      <c r="A1316" s="16">
        <v>1315</v>
      </c>
      <c r="B1316" s="17"/>
      <c r="C1316" s="2" t="s">
        <v>6507</v>
      </c>
      <c r="D1316" s="17" t="s">
        <v>6508</v>
      </c>
      <c r="E1316" s="2" t="s">
        <v>6509</v>
      </c>
      <c r="F1316" s="69">
        <v>25</v>
      </c>
      <c r="G1316" s="2" t="s">
        <v>20</v>
      </c>
      <c r="H1316" s="16"/>
      <c r="I1316" s="16"/>
      <c r="J1316" s="16"/>
      <c r="K1316" s="73">
        <v>45674</v>
      </c>
      <c r="L1316" s="59"/>
      <c r="M1316" s="5"/>
      <c r="N1316" s="60" t="s">
        <v>6510</v>
      </c>
      <c r="O1316" s="5" t="s">
        <v>6511</v>
      </c>
    </row>
    <row r="1317" s="55" customFormat="1" spans="1:15">
      <c r="A1317" s="16">
        <v>1316</v>
      </c>
      <c r="C1317" s="55" t="s">
        <v>6512</v>
      </c>
      <c r="D1317" s="63" t="s">
        <v>6513</v>
      </c>
      <c r="E1317" s="64" t="s">
        <v>6514</v>
      </c>
      <c r="F1317" s="69">
        <v>129</v>
      </c>
      <c r="K1317" s="73">
        <v>44363</v>
      </c>
      <c r="L1317" s="65"/>
      <c r="M1317" s="5"/>
      <c r="N1317" s="55" t="s">
        <v>6515</v>
      </c>
      <c r="O1317" s="5" t="s">
        <v>6516</v>
      </c>
    </row>
    <row r="1318" s="3" customFormat="1" spans="1:15">
      <c r="A1318" s="16">
        <v>1317</v>
      </c>
      <c r="B1318" s="21"/>
      <c r="C1318" s="3" t="s">
        <v>6517</v>
      </c>
      <c r="D1318" s="21" t="s">
        <v>6518</v>
      </c>
      <c r="E1318" s="61" t="s">
        <v>6519</v>
      </c>
      <c r="F1318" s="69">
        <v>78</v>
      </c>
      <c r="G1318" s="2" t="s">
        <v>20</v>
      </c>
      <c r="J1318" s="55"/>
      <c r="K1318" s="73">
        <v>44929</v>
      </c>
      <c r="N1318" s="3" t="s">
        <v>6520</v>
      </c>
      <c r="O1318" s="3" t="s">
        <v>6521</v>
      </c>
    </row>
    <row r="1319" s="55" customFormat="1" spans="1:15">
      <c r="A1319" s="16">
        <v>1318</v>
      </c>
      <c r="C1319" s="55" t="s">
        <v>6522</v>
      </c>
      <c r="D1319" s="63" t="s">
        <v>6523</v>
      </c>
      <c r="E1319" s="55" t="s">
        <v>6524</v>
      </c>
      <c r="F1319" s="69">
        <v>59</v>
      </c>
      <c r="G1319" s="3" t="s">
        <v>20</v>
      </c>
      <c r="K1319" s="73">
        <v>46007</v>
      </c>
      <c r="L1319" s="65"/>
      <c r="M1319" s="5"/>
      <c r="N1319" s="55" t="s">
        <v>6525</v>
      </c>
      <c r="O1319" s="5" t="s">
        <v>6526</v>
      </c>
    </row>
    <row r="1320" s="3" customFormat="1" spans="1:15">
      <c r="A1320" s="16">
        <v>1319</v>
      </c>
      <c r="C1320" s="3" t="s">
        <v>6527</v>
      </c>
      <c r="D1320" s="21" t="s">
        <v>6528</v>
      </c>
      <c r="E1320" s="3" t="s">
        <v>6529</v>
      </c>
      <c r="F1320" s="69">
        <v>61.8</v>
      </c>
      <c r="G1320" s="2" t="s">
        <v>20</v>
      </c>
      <c r="J1320" s="55"/>
      <c r="K1320" s="73">
        <v>45880</v>
      </c>
      <c r="N1320" s="3" t="s">
        <v>6530</v>
      </c>
      <c r="O1320" s="3" t="s">
        <v>6531</v>
      </c>
    </row>
    <row r="1321" s="3" customFormat="1" spans="1:15">
      <c r="A1321" s="16">
        <v>1320</v>
      </c>
      <c r="B1321" s="3" t="s">
        <v>6532</v>
      </c>
      <c r="C1321" s="3" t="s">
        <v>6533</v>
      </c>
      <c r="D1321" s="3" t="s">
        <v>6532</v>
      </c>
      <c r="E1321" s="3" t="s">
        <v>6534</v>
      </c>
      <c r="F1321" s="69">
        <v>59</v>
      </c>
      <c r="G1321" s="3"/>
      <c r="J1321" s="55"/>
      <c r="K1321" s="73">
        <v>45958</v>
      </c>
      <c r="L1321" s="3"/>
      <c r="M1321" s="3"/>
      <c r="N1321" s="3" t="s">
        <v>6535</v>
      </c>
      <c r="O1321" s="3" t="s">
        <v>6536</v>
      </c>
    </row>
    <row r="1322" s="69" customFormat="1" ht="14.25" spans="1:15">
      <c r="A1322" s="16">
        <v>1321</v>
      </c>
      <c r="B1322" s="17"/>
      <c r="C1322" s="18" t="s">
        <v>6537</v>
      </c>
      <c r="D1322" s="17"/>
      <c r="E1322" s="2"/>
      <c r="F1322" s="69"/>
      <c r="G1322" s="2"/>
      <c r="H1322" s="16"/>
      <c r="I1322" s="16"/>
      <c r="J1322" s="16"/>
      <c r="K1322" s="73"/>
      <c r="L1322" s="59"/>
      <c r="M1322" s="5"/>
      <c r="N1322" s="60"/>
      <c r="O1322" s="5"/>
    </row>
    <row r="1323" s="69" customFormat="1" ht="14.25" spans="1:15">
      <c r="A1323" s="16">
        <v>1322</v>
      </c>
      <c r="B1323" s="17"/>
      <c r="C1323" s="18" t="s">
        <v>6538</v>
      </c>
      <c r="D1323" s="17"/>
      <c r="E1323" s="2"/>
      <c r="F1323" s="69"/>
      <c r="G1323" s="2"/>
      <c r="H1323" s="16"/>
      <c r="I1323" s="16"/>
      <c r="J1323" s="16"/>
      <c r="K1323" s="73"/>
      <c r="L1323" s="59"/>
      <c r="M1323" s="5"/>
      <c r="N1323" s="60"/>
      <c r="O1323" s="5"/>
    </row>
    <row r="1324" s="3" customFormat="1" spans="1:15">
      <c r="A1324" s="16">
        <v>1323</v>
      </c>
      <c r="B1324" s="21"/>
      <c r="C1324" s="3" t="s">
        <v>6539</v>
      </c>
      <c r="D1324" s="21" t="s">
        <v>6540</v>
      </c>
      <c r="E1324" s="61" t="s">
        <v>6541</v>
      </c>
      <c r="F1324" s="69">
        <v>44.9</v>
      </c>
      <c r="G1324" s="2" t="s">
        <v>6542</v>
      </c>
      <c r="J1324" s="55"/>
      <c r="K1324" s="73">
        <v>45672</v>
      </c>
      <c r="N1324" s="3" t="s">
        <v>6543</v>
      </c>
      <c r="O1324" s="5" t="s">
        <v>6544</v>
      </c>
    </row>
    <row r="1325" s="5" customFormat="1" spans="1:15">
      <c r="A1325" s="16">
        <v>1324</v>
      </c>
      <c r="B1325" s="17"/>
      <c r="C1325" s="5" t="s">
        <v>6545</v>
      </c>
      <c r="D1325" s="17" t="s">
        <v>6546</v>
      </c>
      <c r="E1325" s="5" t="s">
        <v>5895</v>
      </c>
      <c r="F1325" s="69">
        <v>44</v>
      </c>
      <c r="G1325" s="3" t="s">
        <v>20</v>
      </c>
      <c r="J1325" s="62"/>
      <c r="K1325" s="73">
        <v>44770</v>
      </c>
      <c r="L1325" s="59"/>
      <c r="N1325" s="5" t="s">
        <v>6547</v>
      </c>
      <c r="O1325" s="5" t="s">
        <v>6548</v>
      </c>
    </row>
    <row r="1326" s="3" customFormat="1" spans="1:15">
      <c r="A1326" s="16">
        <v>1325</v>
      </c>
      <c r="C1326" s="3" t="s">
        <v>6549</v>
      </c>
      <c r="D1326" s="21" t="s">
        <v>6550</v>
      </c>
      <c r="E1326" s="20" t="s">
        <v>6551</v>
      </c>
      <c r="F1326" s="69">
        <v>45</v>
      </c>
      <c r="G1326" s="2" t="s">
        <v>20</v>
      </c>
      <c r="J1326" s="55"/>
      <c r="K1326" s="73">
        <v>45440</v>
      </c>
      <c r="M1326" s="5"/>
      <c r="N1326" s="3" t="s">
        <v>6552</v>
      </c>
      <c r="O1326" s="5" t="s">
        <v>6553</v>
      </c>
    </row>
    <row r="1327" s="3" customFormat="1" spans="1:15">
      <c r="A1327" s="16">
        <v>1326</v>
      </c>
      <c r="B1327" s="21" t="s">
        <v>6554</v>
      </c>
      <c r="C1327" s="3" t="s">
        <v>6555</v>
      </c>
      <c r="D1327" s="21" t="s">
        <v>6554</v>
      </c>
      <c r="E1327" s="20" t="s">
        <v>6556</v>
      </c>
      <c r="F1327" s="69">
        <v>59</v>
      </c>
      <c r="G1327" s="2" t="s">
        <v>20</v>
      </c>
      <c r="J1327" s="55"/>
      <c r="K1327" s="73">
        <v>46020</v>
      </c>
      <c r="N1327" s="3" t="s">
        <v>6557</v>
      </c>
      <c r="O1327" s="3" t="s">
        <v>6558</v>
      </c>
    </row>
    <row r="1328" s="69" customFormat="1" spans="1:15">
      <c r="A1328" s="16">
        <v>1327</v>
      </c>
      <c r="B1328" s="17"/>
      <c r="C1328" s="2" t="s">
        <v>6555</v>
      </c>
      <c r="D1328" s="17" t="s">
        <v>6559</v>
      </c>
      <c r="E1328" s="2" t="s">
        <v>5995</v>
      </c>
      <c r="F1328" s="69">
        <v>49.8</v>
      </c>
      <c r="G1328" s="2" t="s">
        <v>20</v>
      </c>
      <c r="H1328" s="16"/>
      <c r="I1328" s="2"/>
      <c r="J1328" s="16"/>
      <c r="K1328" s="73">
        <v>45820</v>
      </c>
      <c r="L1328" s="59"/>
      <c r="M1328" s="5"/>
      <c r="N1328" s="60" t="s">
        <v>6560</v>
      </c>
      <c r="O1328" s="5" t="s">
        <v>6561</v>
      </c>
    </row>
    <row r="1329" s="69" customFormat="1" ht="14.25" spans="1:15">
      <c r="A1329" s="16">
        <v>1328</v>
      </c>
      <c r="B1329" s="17"/>
      <c r="C1329" s="18" t="s">
        <v>6562</v>
      </c>
      <c r="D1329" s="17"/>
      <c r="E1329" s="2"/>
      <c r="F1329" s="69"/>
      <c r="G1329" s="2"/>
      <c r="H1329" s="2"/>
      <c r="I1329" s="2"/>
      <c r="J1329" s="16"/>
      <c r="K1329" s="73"/>
      <c r="L1329" s="59"/>
      <c r="M1329" s="5"/>
      <c r="N1329" s="60"/>
      <c r="O1329" s="5"/>
    </row>
    <row r="1330" s="69" customFormat="1" ht="14.25" spans="1:15">
      <c r="A1330" s="16">
        <v>1329</v>
      </c>
      <c r="B1330" s="17"/>
      <c r="C1330" s="18" t="s">
        <v>6563</v>
      </c>
      <c r="D1330" s="17"/>
      <c r="E1330" s="2"/>
      <c r="F1330" s="69"/>
      <c r="G1330" s="2"/>
      <c r="H1330" s="16"/>
      <c r="I1330" s="16"/>
      <c r="J1330" s="16"/>
      <c r="K1330" s="73"/>
      <c r="L1330" s="59"/>
      <c r="M1330" s="5"/>
      <c r="N1330" s="60"/>
      <c r="O1330" s="5"/>
    </row>
    <row r="1331" s="3" customFormat="1" spans="1:15">
      <c r="A1331" s="16">
        <v>1330</v>
      </c>
      <c r="B1331" s="3" t="s">
        <v>6564</v>
      </c>
      <c r="C1331" s="3" t="s">
        <v>6565</v>
      </c>
      <c r="D1331" s="3" t="s">
        <v>6564</v>
      </c>
      <c r="E1331" s="3" t="s">
        <v>6566</v>
      </c>
      <c r="F1331" s="69">
        <v>79</v>
      </c>
      <c r="G1331" s="3" t="s">
        <v>6567</v>
      </c>
      <c r="H1331" s="3"/>
      <c r="I1331" s="3"/>
      <c r="J1331" s="55"/>
      <c r="K1331" s="73">
        <v>45754</v>
      </c>
      <c r="L1331" s="3"/>
      <c r="M1331" s="3"/>
      <c r="N1331" s="3" t="s">
        <v>6568</v>
      </c>
      <c r="O1331" s="3" t="s">
        <v>6569</v>
      </c>
    </row>
    <row r="1332" s="4" customFormat="1" spans="1:15">
      <c r="A1332" s="16">
        <v>1331</v>
      </c>
      <c r="B1332" s="4" t="s">
        <v>6570</v>
      </c>
      <c r="C1332" s="4" t="s">
        <v>6571</v>
      </c>
      <c r="D1332" s="22" t="s">
        <v>6570</v>
      </c>
      <c r="E1332" s="4" t="s">
        <v>6572</v>
      </c>
      <c r="F1332" s="69">
        <v>118</v>
      </c>
      <c r="K1332" s="73">
        <v>46043</v>
      </c>
      <c r="N1332" s="4" t="s">
        <v>6573</v>
      </c>
      <c r="O1332" s="4" t="s">
        <v>6574</v>
      </c>
    </row>
    <row r="1333" s="4" customFormat="1" spans="1:15">
      <c r="A1333" s="16">
        <v>1332</v>
      </c>
      <c r="B1333" s="4" t="s">
        <v>6575</v>
      </c>
      <c r="C1333" s="4" t="s">
        <v>6576</v>
      </c>
      <c r="D1333" s="22" t="s">
        <v>6575</v>
      </c>
      <c r="E1333" s="4" t="s">
        <v>6577</v>
      </c>
      <c r="F1333" s="69">
        <v>79</v>
      </c>
      <c r="K1333" s="73">
        <v>46042</v>
      </c>
      <c r="N1333" s="4" t="s">
        <v>6578</v>
      </c>
      <c r="O1333" s="4" t="s">
        <v>6579</v>
      </c>
    </row>
    <row r="1334" s="3" customFormat="1" spans="1:15">
      <c r="A1334" s="16">
        <v>1333</v>
      </c>
      <c r="B1334" s="3" t="s">
        <v>6580</v>
      </c>
      <c r="C1334" s="3" t="s">
        <v>6581</v>
      </c>
      <c r="D1334" s="3" t="s">
        <v>6580</v>
      </c>
      <c r="E1334" s="3" t="s">
        <v>6582</v>
      </c>
      <c r="F1334" s="69">
        <v>168</v>
      </c>
      <c r="J1334" s="55"/>
      <c r="K1334" s="73">
        <v>45922</v>
      </c>
      <c r="N1334" s="3" t="s">
        <v>6583</v>
      </c>
      <c r="O1334" s="3" t="s">
        <v>6584</v>
      </c>
    </row>
    <row r="1335" s="4" customFormat="1" spans="1:15">
      <c r="A1335" s="16">
        <v>1334</v>
      </c>
      <c r="B1335" s="4" t="s">
        <v>6585</v>
      </c>
      <c r="C1335" s="4" t="s">
        <v>6586</v>
      </c>
      <c r="D1335" s="4" t="s">
        <v>6585</v>
      </c>
      <c r="E1335" s="4" t="s">
        <v>6587</v>
      </c>
      <c r="F1335" s="69">
        <v>69</v>
      </c>
      <c r="K1335" s="73">
        <v>46057</v>
      </c>
      <c r="L1335" s="4"/>
      <c r="N1335" s="4" t="s">
        <v>6588</v>
      </c>
      <c r="O1335" s="4" t="s">
        <v>6589</v>
      </c>
    </row>
    <row r="1336" s="3" customFormat="1" spans="1:15">
      <c r="A1336" s="16">
        <v>1335</v>
      </c>
      <c r="B1336" s="3"/>
      <c r="C1336" s="3" t="s">
        <v>6590</v>
      </c>
      <c r="D1336" s="21" t="s">
        <v>6591</v>
      </c>
      <c r="E1336" s="3" t="s">
        <v>6592</v>
      </c>
      <c r="F1336" s="69">
        <v>55</v>
      </c>
      <c r="G1336" s="2" t="s">
        <v>20</v>
      </c>
      <c r="J1336" s="55"/>
      <c r="K1336" s="73">
        <v>45876</v>
      </c>
      <c r="L1336" s="20" t="s">
        <v>6593</v>
      </c>
      <c r="N1336" s="3" t="s">
        <v>6594</v>
      </c>
      <c r="O1336" s="3" t="s">
        <v>6595</v>
      </c>
    </row>
    <row r="1337" s="3" customFormat="1" spans="1:15">
      <c r="A1337" s="16">
        <v>1336</v>
      </c>
      <c r="B1337" s="21" t="s">
        <v>6596</v>
      </c>
      <c r="C1337" s="3" t="s">
        <v>6597</v>
      </c>
      <c r="D1337" s="21" t="s">
        <v>6596</v>
      </c>
      <c r="E1337" s="3" t="s">
        <v>6598</v>
      </c>
      <c r="F1337" s="69">
        <v>99</v>
      </c>
      <c r="G1337" s="3"/>
      <c r="J1337" s="55"/>
      <c r="K1337" s="73">
        <v>45874</v>
      </c>
      <c r="L1337" s="3"/>
      <c r="N1337" s="3" t="s">
        <v>6599</v>
      </c>
      <c r="O1337" s="3" t="s">
        <v>6600</v>
      </c>
    </row>
    <row r="1338" s="3" customFormat="1" spans="1:15">
      <c r="A1338" s="16">
        <v>1337</v>
      </c>
      <c r="B1338" s="21" t="s">
        <v>6601</v>
      </c>
      <c r="C1338" s="3" t="s">
        <v>6602</v>
      </c>
      <c r="D1338" s="21" t="s">
        <v>6601</v>
      </c>
      <c r="E1338" s="3" t="s">
        <v>6603</v>
      </c>
      <c r="F1338" s="69">
        <v>65</v>
      </c>
      <c r="G1338" s="3" t="s">
        <v>6604</v>
      </c>
      <c r="J1338" s="55"/>
      <c r="K1338" s="73">
        <v>45860</v>
      </c>
      <c r="L1338" s="3" t="s">
        <v>6605</v>
      </c>
      <c r="N1338" s="3" t="s">
        <v>6606</v>
      </c>
      <c r="O1338" s="3" t="s">
        <v>6607</v>
      </c>
    </row>
    <row r="1339" s="3" customFormat="1" spans="1:15">
      <c r="A1339" s="16">
        <v>1338</v>
      </c>
      <c r="B1339" s="3" t="s">
        <v>6608</v>
      </c>
      <c r="C1339" s="3" t="s">
        <v>6602</v>
      </c>
      <c r="D1339" s="3" t="s">
        <v>6608</v>
      </c>
      <c r="E1339" s="3" t="s">
        <v>6609</v>
      </c>
      <c r="F1339" s="69">
        <v>59.8</v>
      </c>
      <c r="G1339" s="61" t="s">
        <v>6610</v>
      </c>
      <c r="J1339" s="55"/>
      <c r="K1339" s="73">
        <v>46054</v>
      </c>
      <c r="L1339" s="3" t="s">
        <v>1135</v>
      </c>
      <c r="M1339" s="3"/>
      <c r="N1339" s="3" t="s">
        <v>6611</v>
      </c>
      <c r="O1339" s="3" t="s">
        <v>6612</v>
      </c>
    </row>
    <row r="1340" s="3" customFormat="1" spans="1:15">
      <c r="A1340" s="16">
        <v>1339</v>
      </c>
      <c r="B1340" s="3" t="s">
        <v>6613</v>
      </c>
      <c r="C1340" s="3" t="s">
        <v>6602</v>
      </c>
      <c r="D1340" s="3" t="s">
        <v>6613</v>
      </c>
      <c r="E1340" s="3" t="s">
        <v>6614</v>
      </c>
      <c r="F1340" s="69">
        <v>79</v>
      </c>
      <c r="G1340" s="61" t="s">
        <v>6615</v>
      </c>
      <c r="J1340" s="55"/>
      <c r="K1340" s="73">
        <v>45728</v>
      </c>
      <c r="L1340" s="3"/>
      <c r="M1340" s="3"/>
      <c r="N1340" s="3" t="s">
        <v>6616</v>
      </c>
      <c r="O1340" s="3" t="s">
        <v>6617</v>
      </c>
    </row>
    <row r="1341" s="55" customFormat="1" spans="1:15">
      <c r="A1341" s="16">
        <v>1340</v>
      </c>
      <c r="B1341" s="55"/>
      <c r="C1341" s="55" t="s">
        <v>6602</v>
      </c>
      <c r="D1341" s="55" t="s">
        <v>6618</v>
      </c>
      <c r="E1341" s="78" t="s">
        <v>6619</v>
      </c>
      <c r="F1341" s="69">
        <v>56</v>
      </c>
      <c r="G1341" s="55" t="s">
        <v>6620</v>
      </c>
      <c r="K1341" s="73">
        <v>45866</v>
      </c>
      <c r="L1341" s="78" t="s">
        <v>6621</v>
      </c>
      <c r="N1341" s="55" t="s">
        <v>6622</v>
      </c>
      <c r="O1341" s="55" t="s">
        <v>6623</v>
      </c>
    </row>
    <row r="1342" s="3" customFormat="1" spans="1:15">
      <c r="A1342" s="16">
        <v>1341</v>
      </c>
      <c r="B1342" s="3"/>
      <c r="C1342" s="3" t="s">
        <v>6602</v>
      </c>
      <c r="D1342" s="3" t="s">
        <v>6624</v>
      </c>
      <c r="E1342" s="3" t="s">
        <v>6625</v>
      </c>
      <c r="F1342" s="69">
        <v>49</v>
      </c>
      <c r="J1342" s="55"/>
      <c r="K1342" s="73">
        <v>45587</v>
      </c>
      <c r="L1342" s="3"/>
      <c r="M1342" s="3"/>
      <c r="N1342" s="3" t="s">
        <v>6626</v>
      </c>
      <c r="O1342" s="3" t="s">
        <v>6627</v>
      </c>
    </row>
    <row r="1343" s="2" customFormat="1" spans="1:15">
      <c r="A1343" s="16">
        <v>1342</v>
      </c>
      <c r="B1343" s="2"/>
      <c r="C1343" s="2" t="s">
        <v>6602</v>
      </c>
      <c r="D1343" s="2" t="s">
        <v>6628</v>
      </c>
      <c r="E1343" s="2" t="s">
        <v>6629</v>
      </c>
      <c r="F1343" s="69">
        <v>69</v>
      </c>
      <c r="G1343" s="2" t="s">
        <v>20</v>
      </c>
      <c r="H1343" s="2"/>
      <c r="I1343" s="2"/>
      <c r="J1343" s="16"/>
      <c r="K1343" s="73">
        <v>45708</v>
      </c>
      <c r="L1343" s="2"/>
      <c r="M1343" s="2"/>
      <c r="N1343" s="2" t="s">
        <v>6630</v>
      </c>
      <c r="O1343" s="2" t="s">
        <v>6631</v>
      </c>
    </row>
    <row r="1344" s="3" customFormat="1" spans="1:15">
      <c r="A1344" s="16">
        <v>1343</v>
      </c>
      <c r="C1344" s="3" t="s">
        <v>6602</v>
      </c>
      <c r="D1344" s="21" t="s">
        <v>6632</v>
      </c>
      <c r="E1344" s="20" t="s">
        <v>6633</v>
      </c>
      <c r="F1344" s="69">
        <v>49.9</v>
      </c>
      <c r="G1344" s="3" t="s">
        <v>892</v>
      </c>
      <c r="J1344" s="55"/>
      <c r="K1344" s="73">
        <v>45868</v>
      </c>
      <c r="L1344" s="59" t="s">
        <v>144</v>
      </c>
      <c r="N1344" s="3" t="s">
        <v>6634</v>
      </c>
      <c r="O1344" s="3" t="s">
        <v>6635</v>
      </c>
    </row>
    <row r="1345" s="3" customFormat="1" spans="1:15">
      <c r="A1345" s="16">
        <v>1344</v>
      </c>
      <c r="B1345" s="21"/>
      <c r="C1345" s="61" t="s">
        <v>6636</v>
      </c>
      <c r="D1345" s="21" t="s">
        <v>6637</v>
      </c>
      <c r="E1345" s="3" t="s">
        <v>6638</v>
      </c>
      <c r="F1345" s="69">
        <v>59.8</v>
      </c>
      <c r="G1345" s="2" t="s">
        <v>6639</v>
      </c>
      <c r="J1345" s="55"/>
      <c r="K1345" s="73">
        <v>46041</v>
      </c>
      <c r="N1345" s="3" t="s">
        <v>6640</v>
      </c>
      <c r="O1345" s="5" t="s">
        <v>6641</v>
      </c>
    </row>
    <row r="1346" s="55" customFormat="1" spans="1:15">
      <c r="A1346" s="16">
        <v>1345</v>
      </c>
      <c r="C1346" s="55" t="s">
        <v>6602</v>
      </c>
      <c r="D1346" s="63" t="s">
        <v>6642</v>
      </c>
      <c r="E1346" s="55" t="s">
        <v>6643</v>
      </c>
      <c r="F1346" s="69">
        <v>66.6</v>
      </c>
      <c r="G1346" s="2" t="s">
        <v>6644</v>
      </c>
      <c r="K1346" s="73">
        <v>45666</v>
      </c>
      <c r="L1346" s="64" t="s">
        <v>85</v>
      </c>
      <c r="M1346" s="5"/>
      <c r="N1346" s="55" t="s">
        <v>6645</v>
      </c>
      <c r="O1346" s="5" t="s">
        <v>6646</v>
      </c>
    </row>
    <row r="1347" s="3" customFormat="1" spans="1:15">
      <c r="A1347" s="16">
        <v>1346</v>
      </c>
      <c r="C1347" s="3" t="s">
        <v>6647</v>
      </c>
      <c r="D1347" s="21" t="s">
        <v>6648</v>
      </c>
      <c r="E1347" s="3" t="s">
        <v>6643</v>
      </c>
      <c r="F1347" s="69">
        <v>49.8</v>
      </c>
      <c r="J1347" s="55"/>
      <c r="K1347" s="73">
        <v>45826</v>
      </c>
      <c r="L1347" s="61" t="s">
        <v>85</v>
      </c>
      <c r="M1347" s="5"/>
      <c r="N1347" s="3" t="s">
        <v>6649</v>
      </c>
      <c r="O1347" s="5" t="s">
        <v>6650</v>
      </c>
    </row>
    <row r="1348" s="3" customFormat="1" spans="1:15">
      <c r="A1348" s="16">
        <v>1347</v>
      </c>
      <c r="B1348" s="3" t="s">
        <v>6651</v>
      </c>
      <c r="C1348" s="3" t="s">
        <v>6636</v>
      </c>
      <c r="D1348" s="21" t="s">
        <v>6651</v>
      </c>
      <c r="E1348" s="3" t="s">
        <v>6652</v>
      </c>
      <c r="F1348" s="69">
        <v>79</v>
      </c>
      <c r="G1348" s="3" t="s">
        <v>6653</v>
      </c>
      <c r="J1348" s="55"/>
      <c r="K1348" s="73">
        <v>46062</v>
      </c>
      <c r="L1348" s="61" t="s">
        <v>249</v>
      </c>
      <c r="M1348" s="61"/>
      <c r="N1348" s="3" t="s">
        <v>6654</v>
      </c>
      <c r="O1348" s="3" t="s">
        <v>6655</v>
      </c>
    </row>
    <row r="1349" s="5" customFormat="1" spans="1:15">
      <c r="A1349" s="16">
        <v>1348</v>
      </c>
      <c r="C1349" s="5" t="s">
        <v>6602</v>
      </c>
      <c r="D1349" s="66" t="s">
        <v>6656</v>
      </c>
      <c r="E1349" s="20" t="s">
        <v>6657</v>
      </c>
      <c r="F1349" s="69">
        <v>58</v>
      </c>
      <c r="G1349" s="5" t="s">
        <v>1225</v>
      </c>
      <c r="J1349" s="62"/>
      <c r="K1349" s="73">
        <v>45859</v>
      </c>
      <c r="L1349" s="59" t="s">
        <v>85</v>
      </c>
      <c r="M1349" s="5"/>
      <c r="N1349" s="5" t="s">
        <v>6658</v>
      </c>
      <c r="O1349" s="5" t="s">
        <v>6659</v>
      </c>
    </row>
    <row r="1350" s="69" customFormat="1" spans="1:15">
      <c r="A1350" s="16">
        <v>1349</v>
      </c>
      <c r="B1350" s="62"/>
      <c r="C1350" s="62" t="s">
        <v>6660</v>
      </c>
      <c r="D1350" s="86" t="s">
        <v>6661</v>
      </c>
      <c r="E1350" s="62" t="s">
        <v>6662</v>
      </c>
      <c r="F1350" s="69">
        <v>69.8</v>
      </c>
      <c r="G1350" s="62" t="s">
        <v>1225</v>
      </c>
      <c r="H1350" s="62"/>
      <c r="I1350" s="62"/>
      <c r="J1350" s="62"/>
      <c r="K1350" s="73">
        <v>46037</v>
      </c>
      <c r="L1350" s="59" t="s">
        <v>85</v>
      </c>
      <c r="M1350" s="5"/>
      <c r="N1350" s="86" t="s">
        <v>6663</v>
      </c>
      <c r="O1350" s="5" t="s">
        <v>6664</v>
      </c>
    </row>
    <row r="1351" s="69" customFormat="1" spans="1:15">
      <c r="A1351" s="16">
        <v>1350</v>
      </c>
      <c r="B1351" s="17"/>
      <c r="C1351" s="2" t="s">
        <v>6602</v>
      </c>
      <c r="D1351" s="17" t="s">
        <v>6665</v>
      </c>
      <c r="E1351" s="2" t="s">
        <v>6666</v>
      </c>
      <c r="F1351" s="69">
        <v>43.8</v>
      </c>
      <c r="G1351" s="2"/>
      <c r="H1351" s="16"/>
      <c r="I1351" s="16"/>
      <c r="J1351" s="16"/>
      <c r="K1351" s="73">
        <v>46041</v>
      </c>
      <c r="L1351" s="59"/>
      <c r="M1351" s="5"/>
      <c r="N1351" s="60" t="s">
        <v>6667</v>
      </c>
      <c r="O1351" s="5" t="s">
        <v>6668</v>
      </c>
    </row>
    <row r="1352" s="3" customFormat="1" spans="1:15">
      <c r="A1352" s="16">
        <v>1351</v>
      </c>
      <c r="C1352" s="3" t="s">
        <v>6636</v>
      </c>
      <c r="D1352" s="21" t="s">
        <v>6669</v>
      </c>
      <c r="E1352" s="3" t="s">
        <v>6670</v>
      </c>
      <c r="F1352" s="69">
        <v>59.8</v>
      </c>
      <c r="G1352" s="20" t="s">
        <v>20</v>
      </c>
      <c r="I1352" s="20" t="s">
        <v>291</v>
      </c>
      <c r="J1352" s="78"/>
      <c r="K1352" s="73">
        <v>45903</v>
      </c>
      <c r="L1352" s="3" t="s">
        <v>645</v>
      </c>
      <c r="N1352" s="3" t="s">
        <v>6671</v>
      </c>
      <c r="O1352" s="5" t="s">
        <v>6672</v>
      </c>
    </row>
    <row r="1353" s="3" customFormat="1" spans="1:15">
      <c r="A1353" s="16">
        <v>1352</v>
      </c>
      <c r="C1353" s="3" t="s">
        <v>6636</v>
      </c>
      <c r="D1353" s="21" t="s">
        <v>6673</v>
      </c>
      <c r="E1353" s="3" t="s">
        <v>6674</v>
      </c>
      <c r="F1353" s="69">
        <v>49.8</v>
      </c>
      <c r="G1353" s="3" t="s">
        <v>20</v>
      </c>
      <c r="J1353" s="55"/>
      <c r="K1353" s="73">
        <v>46022</v>
      </c>
      <c r="L1353" s="59"/>
      <c r="M1353" s="5"/>
      <c r="N1353" s="3" t="s">
        <v>6675</v>
      </c>
      <c r="O1353" s="5" t="s">
        <v>6676</v>
      </c>
    </row>
    <row r="1354" s="69" customFormat="1" spans="1:15">
      <c r="A1354" s="16">
        <v>1353</v>
      </c>
      <c r="B1354" s="17"/>
      <c r="C1354" s="2" t="s">
        <v>6602</v>
      </c>
      <c r="D1354" s="17" t="s">
        <v>6677</v>
      </c>
      <c r="E1354" s="2" t="s">
        <v>6678</v>
      </c>
      <c r="F1354" s="69">
        <v>49</v>
      </c>
      <c r="G1354" s="3" t="s">
        <v>20</v>
      </c>
      <c r="H1354" s="16"/>
      <c r="I1354" s="16"/>
      <c r="J1354" s="16"/>
      <c r="K1354" s="73">
        <v>46032</v>
      </c>
      <c r="L1354" s="59"/>
      <c r="M1354" s="5"/>
      <c r="N1354" s="60" t="s">
        <v>6679</v>
      </c>
      <c r="O1354" s="5" t="s">
        <v>6680</v>
      </c>
    </row>
    <row r="1355" s="3" customFormat="1" spans="1:15">
      <c r="A1355" s="16">
        <v>1354</v>
      </c>
      <c r="C1355" s="20" t="s">
        <v>6681</v>
      </c>
      <c r="D1355" s="21" t="s">
        <v>6682</v>
      </c>
      <c r="E1355" s="3" t="s">
        <v>6683</v>
      </c>
      <c r="F1355" s="69">
        <v>69.8</v>
      </c>
      <c r="G1355" s="3" t="s">
        <v>6684</v>
      </c>
      <c r="I1355" s="20" t="s">
        <v>291</v>
      </c>
      <c r="J1355" s="78"/>
      <c r="K1355" s="73">
        <v>46013</v>
      </c>
      <c r="L1355" s="3" t="s">
        <v>645</v>
      </c>
      <c r="M1355" s="5" t="s">
        <v>6685</v>
      </c>
      <c r="N1355" s="3" t="s">
        <v>6686</v>
      </c>
      <c r="O1355" s="3" t="s">
        <v>6687</v>
      </c>
    </row>
    <row r="1356" s="69" customFormat="1" spans="1:15">
      <c r="A1356" s="16">
        <v>1355</v>
      </c>
      <c r="B1356" s="17"/>
      <c r="C1356" s="2" t="s">
        <v>6688</v>
      </c>
      <c r="D1356" s="17" t="s">
        <v>6689</v>
      </c>
      <c r="E1356" s="2" t="s">
        <v>6690</v>
      </c>
      <c r="F1356" s="69">
        <v>189</v>
      </c>
      <c r="G1356" s="2"/>
      <c r="H1356" s="16"/>
      <c r="I1356" s="16"/>
      <c r="J1356" s="16"/>
      <c r="K1356" s="73">
        <v>45877</v>
      </c>
      <c r="L1356" s="59"/>
      <c r="M1356" s="5"/>
      <c r="N1356" s="60" t="s">
        <v>6691</v>
      </c>
      <c r="O1356" s="5" t="s">
        <v>6692</v>
      </c>
    </row>
    <row r="1357" s="69" customFormat="1" spans="1:15">
      <c r="A1357" s="16">
        <v>1356</v>
      </c>
      <c r="B1357" s="17"/>
      <c r="C1357" s="2" t="s">
        <v>6693</v>
      </c>
      <c r="D1357" s="17" t="s">
        <v>6694</v>
      </c>
      <c r="E1357" s="2" t="s">
        <v>6695</v>
      </c>
      <c r="F1357" s="69">
        <v>39</v>
      </c>
      <c r="G1357" s="2" t="s">
        <v>20</v>
      </c>
      <c r="H1357" s="2"/>
      <c r="I1357" s="2"/>
      <c r="J1357" s="16"/>
      <c r="K1357" s="73">
        <v>46026</v>
      </c>
      <c r="L1357" s="59"/>
      <c r="M1357" s="5"/>
      <c r="N1357" s="60" t="s">
        <v>6696</v>
      </c>
      <c r="O1357" s="5" t="s">
        <v>6697</v>
      </c>
    </row>
    <row r="1358" s="3" customFormat="1" spans="1:15">
      <c r="A1358" s="16">
        <v>1357</v>
      </c>
      <c r="C1358" s="3" t="s">
        <v>6698</v>
      </c>
      <c r="D1358" s="21" t="s">
        <v>6699</v>
      </c>
      <c r="E1358" s="3" t="s">
        <v>170</v>
      </c>
      <c r="F1358" s="69">
        <v>29</v>
      </c>
      <c r="G1358" s="2" t="s">
        <v>6700</v>
      </c>
      <c r="J1358" s="55"/>
      <c r="K1358" s="73">
        <v>45315</v>
      </c>
      <c r="N1358" s="3" t="s">
        <v>6701</v>
      </c>
      <c r="O1358" s="3" t="s">
        <v>6702</v>
      </c>
    </row>
    <row r="1359" s="3" customFormat="1" spans="1:15">
      <c r="A1359" s="16">
        <v>1358</v>
      </c>
      <c r="C1359" s="3" t="s">
        <v>6703</v>
      </c>
      <c r="D1359" s="21" t="s">
        <v>6704</v>
      </c>
      <c r="E1359" s="3" t="s">
        <v>6705</v>
      </c>
      <c r="F1359" s="69">
        <v>25</v>
      </c>
      <c r="G1359" s="2" t="s">
        <v>856</v>
      </c>
      <c r="J1359" s="55"/>
      <c r="K1359" s="73">
        <v>46057</v>
      </c>
      <c r="L1359" s="59" t="s">
        <v>85</v>
      </c>
      <c r="M1359" s="5"/>
      <c r="N1359" s="3" t="s">
        <v>6706</v>
      </c>
      <c r="O1359" s="5" t="s">
        <v>6707</v>
      </c>
    </row>
    <row r="1360" s="69" customFormat="1" spans="1:15">
      <c r="A1360" s="16">
        <v>1359</v>
      </c>
      <c r="B1360" s="17"/>
      <c r="C1360" s="2" t="s">
        <v>6708</v>
      </c>
      <c r="D1360" s="17" t="s">
        <v>6709</v>
      </c>
      <c r="E1360" s="2" t="s">
        <v>6710</v>
      </c>
      <c r="F1360" s="69">
        <v>59.8</v>
      </c>
      <c r="G1360" s="2" t="s">
        <v>20</v>
      </c>
      <c r="H1360" s="59" t="s">
        <v>290</v>
      </c>
      <c r="I1360" s="59"/>
      <c r="J1360" s="55" t="s">
        <v>200</v>
      </c>
      <c r="K1360" s="73">
        <v>46064</v>
      </c>
      <c r="L1360" s="3" t="s">
        <v>201</v>
      </c>
      <c r="M1360" s="5"/>
      <c r="N1360" s="60" t="s">
        <v>6711</v>
      </c>
      <c r="O1360" s="5" t="s">
        <v>6712</v>
      </c>
    </row>
    <row r="1361" s="55" customFormat="1" spans="1:15">
      <c r="A1361" s="16">
        <v>1360</v>
      </c>
      <c r="C1361" s="55" t="s">
        <v>6713</v>
      </c>
      <c r="D1361" s="63" t="s">
        <v>6714</v>
      </c>
      <c r="E1361" s="55" t="s">
        <v>6710</v>
      </c>
      <c r="F1361" s="69">
        <v>29.8</v>
      </c>
      <c r="G1361" s="3" t="s">
        <v>20</v>
      </c>
      <c r="K1361" s="73">
        <v>46009</v>
      </c>
      <c r="L1361" s="65"/>
      <c r="M1361" s="5"/>
      <c r="N1361" s="55" t="s">
        <v>6715</v>
      </c>
      <c r="O1361" s="5" t="s">
        <v>6716</v>
      </c>
    </row>
    <row r="1362" s="69" customFormat="1" spans="1:15">
      <c r="A1362" s="16">
        <v>1361</v>
      </c>
      <c r="B1362" s="17"/>
      <c r="C1362" s="2" t="s">
        <v>6717</v>
      </c>
      <c r="D1362" s="17" t="s">
        <v>6718</v>
      </c>
      <c r="E1362" s="2" t="s">
        <v>6719</v>
      </c>
      <c r="F1362" s="69">
        <v>27</v>
      </c>
      <c r="G1362" s="2"/>
      <c r="H1362" s="2"/>
      <c r="I1362" s="2"/>
      <c r="J1362" s="16"/>
      <c r="K1362" s="73">
        <v>46056</v>
      </c>
      <c r="L1362" s="59"/>
      <c r="M1362" s="5"/>
      <c r="N1362" s="60" t="s">
        <v>6720</v>
      </c>
      <c r="O1362" s="5" t="s">
        <v>6721</v>
      </c>
    </row>
    <row r="1363" s="3" customFormat="1" spans="1:15">
      <c r="A1363" s="16">
        <v>1362</v>
      </c>
      <c r="B1363" s="21"/>
      <c r="C1363" s="3" t="s">
        <v>6722</v>
      </c>
      <c r="D1363" s="3" t="s">
        <v>6723</v>
      </c>
      <c r="E1363" s="3" t="s">
        <v>6724</v>
      </c>
      <c r="F1363" s="69">
        <v>55</v>
      </c>
      <c r="G1363" s="3" t="s">
        <v>20</v>
      </c>
      <c r="J1363" s="55"/>
      <c r="K1363" s="73">
        <v>45875</v>
      </c>
      <c r="N1363" s="3" t="s">
        <v>6725</v>
      </c>
      <c r="O1363" s="61" t="s">
        <v>6726</v>
      </c>
    </row>
    <row r="1364" s="3" customFormat="1" spans="1:15">
      <c r="A1364" s="16">
        <v>1363</v>
      </c>
      <c r="C1364" s="3" t="s">
        <v>6727</v>
      </c>
      <c r="D1364" s="21" t="s">
        <v>6728</v>
      </c>
      <c r="E1364" s="3" t="s">
        <v>6729</v>
      </c>
      <c r="F1364" s="69">
        <v>69.9</v>
      </c>
      <c r="G1364" s="3" t="s">
        <v>892</v>
      </c>
      <c r="J1364" s="55"/>
      <c r="K1364" s="73">
        <v>45506</v>
      </c>
      <c r="L1364" s="3" t="s">
        <v>1196</v>
      </c>
      <c r="N1364" s="3" t="s">
        <v>6730</v>
      </c>
      <c r="O1364" s="5" t="s">
        <v>6731</v>
      </c>
    </row>
    <row r="1365" s="69" customFormat="1" spans="1:15">
      <c r="A1365" s="16">
        <v>1364</v>
      </c>
      <c r="B1365" s="17"/>
      <c r="C1365" s="2" t="s">
        <v>6732</v>
      </c>
      <c r="D1365" s="17" t="s">
        <v>6733</v>
      </c>
      <c r="E1365" s="2" t="s">
        <v>6734</v>
      </c>
      <c r="F1365" s="69">
        <v>19</v>
      </c>
      <c r="G1365" s="3" t="s">
        <v>20</v>
      </c>
      <c r="H1365" s="16"/>
      <c r="I1365" s="16"/>
      <c r="J1365" s="16"/>
      <c r="K1365" s="73">
        <v>46042</v>
      </c>
      <c r="L1365" s="59"/>
      <c r="M1365" s="5"/>
      <c r="N1365" s="60" t="s">
        <v>6735</v>
      </c>
      <c r="O1365" s="5" t="s">
        <v>6736</v>
      </c>
    </row>
    <row r="1366" s="3" customFormat="1" spans="1:15">
      <c r="A1366" s="16">
        <v>1365</v>
      </c>
      <c r="C1366" s="3" t="s">
        <v>6737</v>
      </c>
      <c r="D1366" s="21" t="s">
        <v>6738</v>
      </c>
      <c r="E1366" s="3" t="s">
        <v>6739</v>
      </c>
      <c r="F1366" s="69">
        <v>58.5</v>
      </c>
      <c r="G1366" s="3" t="s">
        <v>20</v>
      </c>
      <c r="J1366" s="55"/>
      <c r="K1366" s="73">
        <v>46051</v>
      </c>
      <c r="L1366" s="3" t="s">
        <v>6139</v>
      </c>
      <c r="N1366" s="3" t="s">
        <v>6740</v>
      </c>
      <c r="O1366" s="3" t="s">
        <v>6741</v>
      </c>
    </row>
    <row r="1367" s="3" customFormat="1" spans="1:15">
      <c r="A1367" s="16">
        <v>1366</v>
      </c>
      <c r="C1367" s="3" t="s">
        <v>6742</v>
      </c>
      <c r="D1367" s="21" t="s">
        <v>6743</v>
      </c>
      <c r="E1367" s="20" t="s">
        <v>6744</v>
      </c>
      <c r="F1367" s="69">
        <v>39</v>
      </c>
      <c r="G1367" s="3" t="s">
        <v>20</v>
      </c>
      <c r="J1367" s="55"/>
      <c r="K1367" s="73">
        <v>45693</v>
      </c>
      <c r="N1367" s="3" t="s">
        <v>6745</v>
      </c>
      <c r="O1367" s="3" t="s">
        <v>6746</v>
      </c>
    </row>
    <row r="1368" s="3" customFormat="1" spans="1:15">
      <c r="A1368" s="16">
        <v>1367</v>
      </c>
      <c r="B1368" s="3" t="s">
        <v>6747</v>
      </c>
      <c r="C1368" s="3" t="s">
        <v>6748</v>
      </c>
      <c r="D1368" s="21" t="s">
        <v>6747</v>
      </c>
      <c r="E1368" s="3" t="s">
        <v>6749</v>
      </c>
      <c r="F1368" s="69">
        <v>69.8</v>
      </c>
      <c r="G1368" s="61" t="s">
        <v>6750</v>
      </c>
      <c r="J1368" s="55"/>
      <c r="K1368" s="73">
        <v>46051</v>
      </c>
      <c r="N1368" s="3" t="s">
        <v>6751</v>
      </c>
      <c r="O1368" s="3" t="s">
        <v>6752</v>
      </c>
    </row>
    <row r="1369" s="3" customFormat="1" spans="1:15">
      <c r="A1369" s="16">
        <v>1368</v>
      </c>
      <c r="B1369" s="3" t="s">
        <v>6753</v>
      </c>
      <c r="C1369" s="3" t="s">
        <v>6748</v>
      </c>
      <c r="D1369" s="21" t="s">
        <v>6753</v>
      </c>
      <c r="E1369" s="3" t="s">
        <v>6754</v>
      </c>
      <c r="F1369" s="69">
        <v>63.9</v>
      </c>
      <c r="G1369" s="3" t="s">
        <v>6755</v>
      </c>
      <c r="J1369" s="55"/>
      <c r="K1369" s="73">
        <v>46060</v>
      </c>
      <c r="L1369" s="61" t="s">
        <v>249</v>
      </c>
      <c r="M1369" s="61"/>
      <c r="N1369" s="3" t="s">
        <v>6756</v>
      </c>
      <c r="O1369" s="3" t="s">
        <v>6757</v>
      </c>
    </row>
    <row r="1370" s="69" customFormat="1" spans="1:15">
      <c r="A1370" s="16">
        <v>1369</v>
      </c>
      <c r="B1370" s="17"/>
      <c r="C1370" s="2" t="s">
        <v>6742</v>
      </c>
      <c r="D1370" s="17" t="s">
        <v>6758</v>
      </c>
      <c r="E1370" s="2" t="s">
        <v>6759</v>
      </c>
      <c r="F1370" s="69">
        <v>42</v>
      </c>
      <c r="G1370" s="2"/>
      <c r="H1370" s="16"/>
      <c r="I1370" s="16"/>
      <c r="J1370" s="16"/>
      <c r="K1370" s="73">
        <v>46050</v>
      </c>
      <c r="L1370" s="59"/>
      <c r="M1370" s="5"/>
      <c r="N1370" s="60" t="s">
        <v>6760</v>
      </c>
      <c r="O1370" s="5" t="s">
        <v>6761</v>
      </c>
    </row>
    <row r="1371" s="5" customFormat="1" spans="1:15">
      <c r="A1371" s="16">
        <v>1370</v>
      </c>
      <c r="B1371" s="17"/>
      <c r="C1371" s="2" t="s">
        <v>6742</v>
      </c>
      <c r="D1371" s="17" t="s">
        <v>6762</v>
      </c>
      <c r="E1371" s="2" t="s">
        <v>6763</v>
      </c>
      <c r="F1371" s="69">
        <v>39</v>
      </c>
      <c r="G1371" s="2" t="s">
        <v>20</v>
      </c>
      <c r="J1371" s="62"/>
      <c r="K1371" s="73">
        <v>45812</v>
      </c>
      <c r="L1371" s="59"/>
      <c r="N1371" s="60" t="s">
        <v>6764</v>
      </c>
      <c r="O1371" s="5" t="s">
        <v>6765</v>
      </c>
    </row>
    <row r="1372" s="5" customFormat="1" spans="1:15">
      <c r="A1372" s="16">
        <v>1371</v>
      </c>
      <c r="B1372" s="17"/>
      <c r="C1372" s="5" t="s">
        <v>6742</v>
      </c>
      <c r="D1372" s="17" t="s">
        <v>6766</v>
      </c>
      <c r="E1372" s="5" t="s">
        <v>6767</v>
      </c>
      <c r="F1372" s="69">
        <v>59</v>
      </c>
      <c r="G1372" s="5" t="s">
        <v>20</v>
      </c>
      <c r="J1372" s="62"/>
      <c r="K1372" s="73">
        <v>46048</v>
      </c>
      <c r="L1372" s="59"/>
      <c r="N1372" s="5" t="s">
        <v>6768</v>
      </c>
      <c r="O1372" s="5" t="s">
        <v>6769</v>
      </c>
    </row>
    <row r="1373" s="69" customFormat="1" spans="1:15">
      <c r="A1373" s="16">
        <v>1372</v>
      </c>
      <c r="B1373" s="17"/>
      <c r="C1373" s="2" t="s">
        <v>6742</v>
      </c>
      <c r="D1373" s="17" t="s">
        <v>6770</v>
      </c>
      <c r="E1373" s="2" t="s">
        <v>6678</v>
      </c>
      <c r="F1373" s="69">
        <v>36</v>
      </c>
      <c r="G1373" s="2" t="s">
        <v>20</v>
      </c>
      <c r="H1373" s="2"/>
      <c r="I1373" s="2"/>
      <c r="J1373" s="16"/>
      <c r="K1373" s="73">
        <v>46054</v>
      </c>
      <c r="L1373" s="5" t="s">
        <v>6771</v>
      </c>
      <c r="M1373" s="5"/>
      <c r="N1373" s="60" t="s">
        <v>6772</v>
      </c>
      <c r="O1373" s="5" t="s">
        <v>6773</v>
      </c>
    </row>
    <row r="1374" s="69" customFormat="1" spans="1:15">
      <c r="A1374" s="16">
        <v>1373</v>
      </c>
      <c r="B1374" s="17"/>
      <c r="C1374" s="2" t="s">
        <v>6742</v>
      </c>
      <c r="D1374" s="17" t="s">
        <v>6774</v>
      </c>
      <c r="E1374" s="2" t="s">
        <v>6775</v>
      </c>
      <c r="F1374" s="69">
        <v>49.8</v>
      </c>
      <c r="G1374" s="2" t="s">
        <v>6776</v>
      </c>
      <c r="H1374" s="16"/>
      <c r="I1374" s="16"/>
      <c r="J1374" s="16"/>
      <c r="K1374" s="73">
        <v>45485</v>
      </c>
      <c r="L1374" s="59"/>
      <c r="M1374" s="5"/>
      <c r="N1374" s="60" t="s">
        <v>6777</v>
      </c>
      <c r="O1374" s="5" t="s">
        <v>6778</v>
      </c>
    </row>
    <row r="1375" s="3" customFormat="1" spans="1:15">
      <c r="A1375" s="16">
        <v>1374</v>
      </c>
      <c r="C1375" s="3" t="s">
        <v>6748</v>
      </c>
      <c r="D1375" s="21" t="s">
        <v>6779</v>
      </c>
      <c r="E1375" s="3" t="s">
        <v>6780</v>
      </c>
      <c r="F1375" s="69">
        <v>48</v>
      </c>
      <c r="G1375" s="3" t="s">
        <v>603</v>
      </c>
      <c r="J1375" s="55"/>
      <c r="K1375" s="73">
        <v>45817</v>
      </c>
      <c r="L1375" s="5" t="s">
        <v>144</v>
      </c>
      <c r="M1375" s="5"/>
      <c r="N1375" s="3" t="s">
        <v>6781</v>
      </c>
      <c r="O1375" s="3" t="s">
        <v>6782</v>
      </c>
    </row>
    <row r="1376" s="69" customFormat="1" spans="1:15">
      <c r="A1376" s="16">
        <v>1375</v>
      </c>
      <c r="B1376" s="17"/>
      <c r="C1376" s="2" t="s">
        <v>6742</v>
      </c>
      <c r="D1376" s="17" t="s">
        <v>6783</v>
      </c>
      <c r="E1376" s="2" t="s">
        <v>6784</v>
      </c>
      <c r="F1376" s="69">
        <v>39.8</v>
      </c>
      <c r="G1376" s="2"/>
      <c r="H1376" s="2"/>
      <c r="I1376" s="2"/>
      <c r="J1376" s="16"/>
      <c r="K1376" s="73">
        <v>45824</v>
      </c>
      <c r="L1376" s="59"/>
      <c r="M1376" s="5"/>
      <c r="N1376" s="60" t="s">
        <v>6785</v>
      </c>
      <c r="O1376" s="5" t="s">
        <v>6786</v>
      </c>
    </row>
    <row r="1377" s="3" customFormat="1" spans="1:15">
      <c r="A1377" s="16">
        <v>1376</v>
      </c>
      <c r="B1377" s="3"/>
      <c r="C1377" s="3" t="s">
        <v>6787</v>
      </c>
      <c r="D1377" s="21" t="s">
        <v>6788</v>
      </c>
      <c r="E1377" s="3" t="s">
        <v>6767</v>
      </c>
      <c r="F1377" s="69">
        <v>53</v>
      </c>
      <c r="G1377" s="61" t="s">
        <v>892</v>
      </c>
      <c r="J1377" s="55"/>
      <c r="K1377" s="73">
        <v>45705</v>
      </c>
      <c r="L1377" s="61" t="s">
        <v>144</v>
      </c>
      <c r="N1377" s="3" t="s">
        <v>6789</v>
      </c>
      <c r="O1377" s="3" t="s">
        <v>6790</v>
      </c>
    </row>
    <row r="1378" s="16" customFormat="1" spans="1:15">
      <c r="A1378" s="16">
        <v>1377</v>
      </c>
      <c r="B1378" s="17"/>
      <c r="C1378" s="2" t="s">
        <v>6787</v>
      </c>
      <c r="D1378" s="17" t="s">
        <v>6791</v>
      </c>
      <c r="E1378" s="2" t="s">
        <v>6792</v>
      </c>
      <c r="F1378" s="69">
        <v>29</v>
      </c>
      <c r="G1378" s="2"/>
      <c r="H1378" s="2"/>
      <c r="I1378" s="2"/>
      <c r="K1378" s="73">
        <v>45162</v>
      </c>
      <c r="L1378" s="59"/>
      <c r="M1378" s="5"/>
      <c r="N1378" s="60" t="s">
        <v>6793</v>
      </c>
      <c r="O1378" s="5" t="s">
        <v>6794</v>
      </c>
    </row>
    <row r="1379" s="3" customFormat="1" spans="1:15">
      <c r="A1379" s="16">
        <v>1378</v>
      </c>
      <c r="B1379" s="3" t="s">
        <v>6795</v>
      </c>
      <c r="C1379" s="3" t="s">
        <v>6796</v>
      </c>
      <c r="D1379" s="21" t="s">
        <v>6795</v>
      </c>
      <c r="E1379" s="3" t="s">
        <v>6797</v>
      </c>
      <c r="F1379" s="69">
        <v>59.8</v>
      </c>
      <c r="G1379" s="3" t="s">
        <v>20</v>
      </c>
      <c r="H1379" s="3"/>
      <c r="I1379" s="3"/>
      <c r="J1379" s="55"/>
      <c r="K1379" s="73">
        <v>45952</v>
      </c>
      <c r="L1379" s="3" t="s">
        <v>144</v>
      </c>
      <c r="M1379" s="3"/>
      <c r="N1379" s="3" t="s">
        <v>6798</v>
      </c>
      <c r="O1379" s="3" t="s">
        <v>6799</v>
      </c>
    </row>
    <row r="1380" s="3" customFormat="1" spans="1:15">
      <c r="A1380" s="16">
        <v>1379</v>
      </c>
      <c r="B1380" s="3" t="s">
        <v>6800</v>
      </c>
      <c r="C1380" s="3" t="s">
        <v>6801</v>
      </c>
      <c r="D1380" s="3" t="s">
        <v>6800</v>
      </c>
      <c r="E1380" s="3" t="s">
        <v>6683</v>
      </c>
      <c r="F1380" s="69">
        <v>69.8</v>
      </c>
      <c r="G1380" s="20" t="s">
        <v>6802</v>
      </c>
      <c r="H1380" s="3"/>
      <c r="I1380" s="3"/>
      <c r="J1380" s="55"/>
      <c r="K1380" s="73">
        <v>46021</v>
      </c>
      <c r="L1380" s="3" t="s">
        <v>6139</v>
      </c>
      <c r="M1380" s="3"/>
      <c r="N1380" s="3" t="s">
        <v>6803</v>
      </c>
      <c r="O1380" s="3" t="s">
        <v>6804</v>
      </c>
    </row>
    <row r="1381" s="69" customFormat="1" spans="1:15">
      <c r="A1381" s="16">
        <v>1380</v>
      </c>
      <c r="B1381" s="17"/>
      <c r="C1381" s="2" t="s">
        <v>6805</v>
      </c>
      <c r="D1381" s="17" t="s">
        <v>6806</v>
      </c>
      <c r="E1381" s="2" t="s">
        <v>6807</v>
      </c>
      <c r="F1381" s="69">
        <v>45</v>
      </c>
      <c r="G1381" s="2" t="s">
        <v>1225</v>
      </c>
      <c r="H1381" s="2"/>
      <c r="I1381" s="2"/>
      <c r="J1381" s="16"/>
      <c r="K1381" s="73">
        <v>45828</v>
      </c>
      <c r="L1381" s="59" t="s">
        <v>85</v>
      </c>
      <c r="M1381" s="5" t="s">
        <v>6808</v>
      </c>
      <c r="N1381" s="60" t="s">
        <v>6809</v>
      </c>
      <c r="O1381" s="5" t="s">
        <v>6810</v>
      </c>
    </row>
    <row r="1382" s="55" customFormat="1" spans="1:15">
      <c r="A1382" s="16">
        <v>1381</v>
      </c>
      <c r="C1382" s="55" t="s">
        <v>6748</v>
      </c>
      <c r="D1382" s="63" t="s">
        <v>6811</v>
      </c>
      <c r="E1382" s="55" t="s">
        <v>6812</v>
      </c>
      <c r="F1382" s="69">
        <v>79.8</v>
      </c>
      <c r="G1382" s="64" t="s">
        <v>20</v>
      </c>
      <c r="K1382" s="73">
        <v>45889</v>
      </c>
      <c r="L1382" s="55" t="s">
        <v>85</v>
      </c>
      <c r="M1382" s="65"/>
      <c r="N1382" s="64" t="s">
        <v>6813</v>
      </c>
      <c r="O1382" s="5" t="s">
        <v>6814</v>
      </c>
    </row>
    <row r="1383" s="69" customFormat="1" spans="1:15">
      <c r="A1383" s="16">
        <v>1382</v>
      </c>
      <c r="B1383" s="17"/>
      <c r="C1383" s="2" t="s">
        <v>6737</v>
      </c>
      <c r="D1383" s="17" t="s">
        <v>6815</v>
      </c>
      <c r="E1383" s="2" t="s">
        <v>6816</v>
      </c>
      <c r="F1383" s="69">
        <v>39</v>
      </c>
      <c r="G1383" s="2" t="s">
        <v>20</v>
      </c>
      <c r="H1383" s="16"/>
      <c r="I1383" s="16"/>
      <c r="J1383" s="16"/>
      <c r="K1383" s="73">
        <v>45497</v>
      </c>
      <c r="L1383" s="59"/>
      <c r="M1383" s="5"/>
      <c r="N1383" s="60" t="s">
        <v>6817</v>
      </c>
      <c r="O1383" s="5" t="s">
        <v>6818</v>
      </c>
    </row>
    <row r="1384" s="69" customFormat="1" spans="1:15">
      <c r="A1384" s="16">
        <v>1383</v>
      </c>
      <c r="B1384" s="17"/>
      <c r="C1384" s="2" t="s">
        <v>6748</v>
      </c>
      <c r="D1384" s="17" t="s">
        <v>6819</v>
      </c>
      <c r="E1384" s="2" t="s">
        <v>6820</v>
      </c>
      <c r="F1384" s="69">
        <v>49.8</v>
      </c>
      <c r="G1384" s="2" t="s">
        <v>20</v>
      </c>
      <c r="H1384" s="16"/>
      <c r="I1384" s="16"/>
      <c r="J1384" s="16"/>
      <c r="K1384" s="73">
        <v>45829</v>
      </c>
      <c r="L1384" s="59"/>
      <c r="M1384" s="5"/>
      <c r="N1384" s="60" t="s">
        <v>6821</v>
      </c>
      <c r="O1384" s="5" t="s">
        <v>6822</v>
      </c>
    </row>
    <row r="1385" s="5" customFormat="1" spans="1:15">
      <c r="A1385" s="16">
        <v>1384</v>
      </c>
      <c r="B1385" s="17"/>
      <c r="C1385" s="2" t="s">
        <v>6823</v>
      </c>
      <c r="D1385" s="17" t="s">
        <v>6824</v>
      </c>
      <c r="E1385" s="2" t="s">
        <v>6674</v>
      </c>
      <c r="F1385" s="69">
        <v>67.8</v>
      </c>
      <c r="G1385" s="2" t="s">
        <v>20</v>
      </c>
      <c r="J1385" s="62"/>
      <c r="K1385" s="73">
        <v>46052</v>
      </c>
      <c r="L1385" s="59"/>
      <c r="N1385" s="60" t="s">
        <v>6825</v>
      </c>
      <c r="O1385" s="5" t="s">
        <v>6826</v>
      </c>
    </row>
    <row r="1386" s="3" customFormat="1" spans="1:15">
      <c r="A1386" s="16">
        <v>1385</v>
      </c>
      <c r="B1386" s="5" t="s">
        <v>6827</v>
      </c>
      <c r="C1386" s="5" t="s">
        <v>6828</v>
      </c>
      <c r="D1386" s="66" t="s">
        <v>6827</v>
      </c>
      <c r="E1386" s="5" t="s">
        <v>6829</v>
      </c>
      <c r="F1386" s="69">
        <v>69</v>
      </c>
      <c r="G1386" s="5" t="s">
        <v>6830</v>
      </c>
      <c r="H1386" s="2" t="s">
        <v>290</v>
      </c>
      <c r="I1386" s="5"/>
      <c r="J1386" s="62"/>
      <c r="K1386" s="73">
        <v>45972</v>
      </c>
      <c r="L1386" s="5" t="s">
        <v>412</v>
      </c>
      <c r="M1386" s="5"/>
      <c r="N1386" s="5" t="s">
        <v>6831</v>
      </c>
      <c r="O1386" s="3" t="s">
        <v>6832</v>
      </c>
    </row>
    <row r="1387" s="69" customFormat="1" spans="1:15">
      <c r="A1387" s="16">
        <v>1386</v>
      </c>
      <c r="B1387" s="17"/>
      <c r="C1387" s="2" t="s">
        <v>6833</v>
      </c>
      <c r="D1387" s="17" t="s">
        <v>6834</v>
      </c>
      <c r="E1387" s="2" t="s">
        <v>6835</v>
      </c>
      <c r="F1387" s="69">
        <v>25</v>
      </c>
      <c r="G1387" s="2"/>
      <c r="H1387" s="16"/>
      <c r="I1387" s="16"/>
      <c r="J1387" s="16"/>
      <c r="K1387" s="73">
        <v>46032</v>
      </c>
      <c r="L1387" s="59"/>
      <c r="M1387" s="5"/>
      <c r="N1387" s="60" t="s">
        <v>6836</v>
      </c>
      <c r="O1387" s="5" t="s">
        <v>6837</v>
      </c>
    </row>
    <row r="1388" s="3" customFormat="1" spans="1:15">
      <c r="A1388" s="16">
        <v>1387</v>
      </c>
      <c r="B1388" s="21"/>
      <c r="C1388" s="3" t="s">
        <v>6838</v>
      </c>
      <c r="D1388" s="21" t="s">
        <v>6839</v>
      </c>
      <c r="E1388" s="61" t="s">
        <v>6840</v>
      </c>
      <c r="F1388" s="69">
        <v>28</v>
      </c>
      <c r="J1388" s="55"/>
      <c r="K1388" s="73">
        <v>46032</v>
      </c>
      <c r="N1388" s="3" t="s">
        <v>6841</v>
      </c>
      <c r="O1388" s="5" t="s">
        <v>6842</v>
      </c>
    </row>
    <row r="1389" s="70" customFormat="1" spans="1:15">
      <c r="A1389" s="16">
        <v>1388</v>
      </c>
      <c r="B1389" s="17"/>
      <c r="C1389" s="2" t="s">
        <v>6843</v>
      </c>
      <c r="D1389" s="17" t="s">
        <v>6844</v>
      </c>
      <c r="E1389" s="2" t="s">
        <v>6845</v>
      </c>
      <c r="F1389" s="69">
        <v>49</v>
      </c>
      <c r="G1389" s="2" t="s">
        <v>6846</v>
      </c>
      <c r="H1389" s="2" t="s">
        <v>290</v>
      </c>
      <c r="I1389" s="2"/>
      <c r="J1389" s="16"/>
      <c r="K1389" s="73">
        <v>45636</v>
      </c>
      <c r="L1389" s="59" t="s">
        <v>412</v>
      </c>
      <c r="M1389" s="5"/>
      <c r="N1389" s="60" t="s">
        <v>6847</v>
      </c>
      <c r="O1389" s="5" t="s">
        <v>6848</v>
      </c>
    </row>
    <row r="1390" s="70" customFormat="1" spans="1:15">
      <c r="A1390" s="16">
        <v>1389</v>
      </c>
      <c r="B1390" s="17"/>
      <c r="C1390" s="2" t="s">
        <v>6849</v>
      </c>
      <c r="D1390" s="17" t="s">
        <v>6850</v>
      </c>
      <c r="E1390" s="2" t="s">
        <v>6851</v>
      </c>
      <c r="F1390" s="69">
        <v>59</v>
      </c>
      <c r="G1390" s="2" t="s">
        <v>20</v>
      </c>
      <c r="H1390" s="2"/>
      <c r="I1390" s="2"/>
      <c r="J1390" s="16"/>
      <c r="K1390" s="73">
        <v>45444</v>
      </c>
      <c r="L1390" s="59"/>
      <c r="M1390" s="5"/>
      <c r="N1390" s="60" t="s">
        <v>6852</v>
      </c>
      <c r="O1390" s="5" t="s">
        <v>6853</v>
      </c>
    </row>
    <row r="1391" s="2" customFormat="1" spans="1:15">
      <c r="A1391" s="16">
        <v>1390</v>
      </c>
      <c r="B1391" s="2" t="s">
        <v>6854</v>
      </c>
      <c r="C1391" s="2" t="s">
        <v>6855</v>
      </c>
      <c r="D1391" s="2" t="s">
        <v>6854</v>
      </c>
      <c r="E1391" s="2" t="s">
        <v>6856</v>
      </c>
      <c r="F1391" s="69">
        <v>45</v>
      </c>
      <c r="G1391" s="2" t="s">
        <v>20</v>
      </c>
      <c r="H1391" s="2"/>
      <c r="I1391" s="2"/>
      <c r="J1391" s="16"/>
      <c r="K1391" s="73">
        <v>45722</v>
      </c>
      <c r="L1391" s="2" t="s">
        <v>1135</v>
      </c>
      <c r="M1391" s="2"/>
      <c r="N1391" s="2" t="s">
        <v>6857</v>
      </c>
      <c r="O1391" s="2" t="s">
        <v>6858</v>
      </c>
    </row>
    <row r="1392" s="69" customFormat="1" spans="1:15">
      <c r="A1392" s="16">
        <v>1391</v>
      </c>
      <c r="B1392" s="17"/>
      <c r="C1392" s="2" t="s">
        <v>6859</v>
      </c>
      <c r="D1392" s="17" t="s">
        <v>6860</v>
      </c>
      <c r="E1392" s="2" t="s">
        <v>6861</v>
      </c>
      <c r="F1392" s="69">
        <v>199</v>
      </c>
      <c r="G1392" s="2"/>
      <c r="H1392" s="83"/>
      <c r="I1392" s="83"/>
      <c r="J1392" s="84"/>
      <c r="K1392" s="73">
        <v>45544</v>
      </c>
      <c r="L1392" s="59" t="s">
        <v>85</v>
      </c>
      <c r="M1392" s="5"/>
      <c r="N1392" s="60" t="s">
        <v>6862</v>
      </c>
      <c r="O1392" s="5" t="s">
        <v>6863</v>
      </c>
    </row>
    <row r="1393" s="3" customFormat="1" spans="1:15">
      <c r="A1393" s="16">
        <v>1392</v>
      </c>
      <c r="B1393" s="3"/>
      <c r="C1393" s="3" t="s">
        <v>6864</v>
      </c>
      <c r="D1393" s="21" t="s">
        <v>6865</v>
      </c>
      <c r="E1393" s="3" t="s">
        <v>6866</v>
      </c>
      <c r="F1393" s="69">
        <v>64.9</v>
      </c>
      <c r="G1393" s="3" t="s">
        <v>6867</v>
      </c>
      <c r="J1393" s="55"/>
      <c r="K1393" s="73">
        <v>45434</v>
      </c>
      <c r="L1393" s="20" t="s">
        <v>144</v>
      </c>
      <c r="M1393" s="20"/>
      <c r="N1393" s="3" t="s">
        <v>6868</v>
      </c>
      <c r="O1393" s="3" t="s">
        <v>6869</v>
      </c>
    </row>
    <row r="1394" s="3" customFormat="1" spans="1:15">
      <c r="A1394" s="16">
        <v>1393</v>
      </c>
      <c r="B1394" s="3" t="s">
        <v>6870</v>
      </c>
      <c r="C1394" s="3" t="s">
        <v>6871</v>
      </c>
      <c r="D1394" s="3" t="s">
        <v>6870</v>
      </c>
      <c r="E1394" s="3" t="s">
        <v>6872</v>
      </c>
      <c r="F1394" s="69">
        <v>69</v>
      </c>
      <c r="G1394" s="3" t="s">
        <v>6873</v>
      </c>
      <c r="J1394" s="55"/>
      <c r="K1394" s="73">
        <v>45895</v>
      </c>
      <c r="L1394" s="20" t="s">
        <v>3784</v>
      </c>
      <c r="M1394" s="20"/>
      <c r="N1394" s="3" t="s">
        <v>6874</v>
      </c>
      <c r="O1394" s="3" t="s">
        <v>6875</v>
      </c>
    </row>
    <row r="1395" s="3" customFormat="1" spans="1:15">
      <c r="A1395" s="16">
        <v>1394</v>
      </c>
      <c r="C1395" s="3" t="s">
        <v>6876</v>
      </c>
      <c r="D1395" s="21" t="s">
        <v>6877</v>
      </c>
      <c r="E1395" s="3" t="s">
        <v>6878</v>
      </c>
      <c r="F1395" s="69">
        <v>49.9</v>
      </c>
      <c r="G1395" s="3" t="s">
        <v>6879</v>
      </c>
      <c r="J1395" s="55"/>
      <c r="K1395" s="73">
        <v>45873</v>
      </c>
      <c r="N1395" s="3" t="s">
        <v>6880</v>
      </c>
      <c r="O1395" s="5" t="s">
        <v>6881</v>
      </c>
    </row>
    <row r="1396" s="3" customFormat="1" spans="1:15">
      <c r="A1396" s="16">
        <v>1395</v>
      </c>
      <c r="C1396" s="3" t="s">
        <v>6882</v>
      </c>
      <c r="D1396" s="21" t="s">
        <v>6883</v>
      </c>
      <c r="E1396" s="3" t="s">
        <v>6884</v>
      </c>
      <c r="F1396" s="69">
        <v>29.9</v>
      </c>
      <c r="G1396" s="20" t="s">
        <v>6885</v>
      </c>
      <c r="J1396" s="55"/>
      <c r="K1396" s="73">
        <v>45852</v>
      </c>
      <c r="N1396" s="3" t="s">
        <v>6886</v>
      </c>
      <c r="O1396" s="5" t="s">
        <v>6887</v>
      </c>
    </row>
    <row r="1397" s="55" customFormat="1" spans="1:15">
      <c r="A1397" s="16">
        <v>1396</v>
      </c>
      <c r="C1397" s="55" t="s">
        <v>6888</v>
      </c>
      <c r="D1397" s="63" t="s">
        <v>6889</v>
      </c>
      <c r="E1397" s="55" t="s">
        <v>6890</v>
      </c>
      <c r="F1397" s="69">
        <v>59.8</v>
      </c>
      <c r="G1397" s="64"/>
      <c r="K1397" s="73">
        <v>44964</v>
      </c>
      <c r="L1397" s="55" t="s">
        <v>183</v>
      </c>
      <c r="M1397" s="65"/>
      <c r="N1397" s="64" t="s">
        <v>6891</v>
      </c>
      <c r="O1397" s="5" t="s">
        <v>6892</v>
      </c>
    </row>
    <row r="1398" s="3" customFormat="1" spans="1:15">
      <c r="A1398" s="16">
        <v>1397</v>
      </c>
      <c r="B1398" s="5"/>
      <c r="C1398" s="5" t="s">
        <v>6893</v>
      </c>
      <c r="D1398" s="66" t="s">
        <v>6894</v>
      </c>
      <c r="E1398" s="5" t="s">
        <v>6895</v>
      </c>
      <c r="F1398" s="69">
        <v>69.9</v>
      </c>
      <c r="G1398" s="5" t="s">
        <v>6896</v>
      </c>
      <c r="I1398" s="5" t="s">
        <v>291</v>
      </c>
      <c r="J1398" s="55" t="s">
        <v>200</v>
      </c>
      <c r="K1398" s="73">
        <v>45902</v>
      </c>
      <c r="L1398" s="3" t="s">
        <v>201</v>
      </c>
      <c r="M1398" s="5" t="s">
        <v>6897</v>
      </c>
      <c r="N1398" s="5" t="s">
        <v>6898</v>
      </c>
      <c r="O1398" s="5" t="s">
        <v>6899</v>
      </c>
    </row>
    <row r="1399" s="3" customFormat="1" spans="1:15">
      <c r="A1399" s="16">
        <v>1398</v>
      </c>
      <c r="C1399" s="3" t="s">
        <v>6871</v>
      </c>
      <c r="D1399" s="21" t="s">
        <v>6900</v>
      </c>
      <c r="E1399" s="3" t="s">
        <v>6901</v>
      </c>
      <c r="F1399" s="69">
        <v>49.9</v>
      </c>
      <c r="G1399" s="3" t="s">
        <v>5132</v>
      </c>
      <c r="J1399" s="55"/>
      <c r="K1399" s="73">
        <v>45861</v>
      </c>
      <c r="L1399" s="59" t="s">
        <v>85</v>
      </c>
      <c r="M1399" s="5"/>
      <c r="N1399" s="3" t="s">
        <v>6902</v>
      </c>
      <c r="O1399" s="5" t="s">
        <v>6903</v>
      </c>
    </row>
    <row r="1400" s="69" customFormat="1" spans="1:15">
      <c r="A1400" s="16">
        <v>1399</v>
      </c>
      <c r="B1400" s="17"/>
      <c r="C1400" s="2" t="s">
        <v>6871</v>
      </c>
      <c r="D1400" s="17" t="s">
        <v>6904</v>
      </c>
      <c r="E1400" s="2" t="s">
        <v>6905</v>
      </c>
      <c r="F1400" s="69">
        <v>49.8</v>
      </c>
      <c r="G1400" s="2" t="s">
        <v>1225</v>
      </c>
      <c r="H1400" s="94"/>
      <c r="I1400" s="94"/>
      <c r="J1400" s="95"/>
      <c r="K1400" s="73">
        <v>45721</v>
      </c>
      <c r="L1400" s="59" t="s">
        <v>85</v>
      </c>
      <c r="M1400" s="5"/>
      <c r="N1400" s="60" t="s">
        <v>6906</v>
      </c>
      <c r="O1400" s="5" t="s">
        <v>6907</v>
      </c>
    </row>
    <row r="1401" s="3" customFormat="1" spans="1:15">
      <c r="A1401" s="16">
        <v>1400</v>
      </c>
      <c r="C1401" s="3" t="s">
        <v>6888</v>
      </c>
      <c r="D1401" s="21" t="s">
        <v>6908</v>
      </c>
      <c r="E1401" s="20" t="s">
        <v>6909</v>
      </c>
      <c r="F1401" s="69">
        <v>49</v>
      </c>
      <c r="G1401" s="3" t="s">
        <v>6910</v>
      </c>
      <c r="J1401" s="55" t="s">
        <v>200</v>
      </c>
      <c r="K1401" s="73">
        <v>46052</v>
      </c>
      <c r="L1401" s="3" t="s">
        <v>201</v>
      </c>
      <c r="M1401" s="5"/>
      <c r="N1401" s="3" t="s">
        <v>6911</v>
      </c>
      <c r="O1401" s="5" t="s">
        <v>6912</v>
      </c>
    </row>
    <row r="1402" s="3" customFormat="1" spans="1:15">
      <c r="A1402" s="16">
        <v>1401</v>
      </c>
      <c r="B1402" s="3" t="s">
        <v>6913</v>
      </c>
      <c r="C1402" s="3" t="s">
        <v>6914</v>
      </c>
      <c r="D1402" s="21" t="s">
        <v>6913</v>
      </c>
      <c r="E1402" s="3" t="s">
        <v>6683</v>
      </c>
      <c r="F1402" s="69">
        <v>59.8</v>
      </c>
      <c r="G1402" s="3" t="s">
        <v>6915</v>
      </c>
      <c r="J1402" s="55"/>
      <c r="K1402" s="73">
        <v>45918</v>
      </c>
      <c r="L1402" s="3"/>
      <c r="M1402" s="3"/>
      <c r="N1402" s="3" t="s">
        <v>6916</v>
      </c>
      <c r="O1402" s="3" t="s">
        <v>6917</v>
      </c>
    </row>
    <row r="1403" s="3" customFormat="1" spans="1:15">
      <c r="A1403" s="16">
        <v>1402</v>
      </c>
      <c r="C1403" s="3" t="s">
        <v>6888</v>
      </c>
      <c r="D1403" s="21" t="s">
        <v>6918</v>
      </c>
      <c r="E1403" s="3" t="s">
        <v>6674</v>
      </c>
      <c r="F1403" s="69">
        <v>59.8</v>
      </c>
      <c r="G1403" s="2" t="s">
        <v>20</v>
      </c>
      <c r="J1403" s="55"/>
      <c r="K1403" s="73">
        <v>45860</v>
      </c>
      <c r="L1403" s="59"/>
      <c r="M1403" s="5"/>
      <c r="N1403" s="3" t="s">
        <v>6919</v>
      </c>
      <c r="O1403" s="5" t="s">
        <v>6920</v>
      </c>
    </row>
    <row r="1404" s="4" customFormat="1" spans="1:15">
      <c r="A1404" s="16">
        <v>1403</v>
      </c>
      <c r="B1404" s="4" t="s">
        <v>6921</v>
      </c>
      <c r="C1404" s="24" t="s">
        <v>6914</v>
      </c>
      <c r="D1404" s="4" t="s">
        <v>6921</v>
      </c>
      <c r="E1404" s="24" t="s">
        <v>6922</v>
      </c>
      <c r="F1404" s="4">
        <v>89</v>
      </c>
      <c r="G1404" s="4" t="s">
        <v>6830</v>
      </c>
      <c r="H1404" s="4"/>
      <c r="I1404" s="4"/>
      <c r="J1404" s="4"/>
      <c r="K1404" s="76">
        <v>46080</v>
      </c>
      <c r="L1404" s="4"/>
      <c r="M1404" s="4"/>
      <c r="N1404" s="4" t="s">
        <v>6923</v>
      </c>
      <c r="O1404" s="4" t="s">
        <v>6924</v>
      </c>
    </row>
    <row r="1405" s="69" customFormat="1" spans="1:15">
      <c r="A1405" s="16">
        <v>1404</v>
      </c>
      <c r="B1405" s="17"/>
      <c r="C1405" s="2" t="s">
        <v>6888</v>
      </c>
      <c r="D1405" s="17" t="s">
        <v>6925</v>
      </c>
      <c r="E1405" s="2" t="s">
        <v>6926</v>
      </c>
      <c r="F1405" s="69">
        <v>54.9</v>
      </c>
      <c r="G1405" s="2"/>
      <c r="H1405" s="2"/>
      <c r="I1405" s="2"/>
      <c r="J1405" s="16"/>
      <c r="K1405" s="73">
        <v>46079</v>
      </c>
      <c r="L1405" s="59"/>
      <c r="M1405" s="5"/>
      <c r="N1405" s="60" t="s">
        <v>6927</v>
      </c>
      <c r="O1405" s="5" t="s">
        <v>6928</v>
      </c>
    </row>
    <row r="1406" s="3" customFormat="1" spans="1:15">
      <c r="A1406" s="16">
        <v>1405</v>
      </c>
      <c r="B1406" s="3" t="s">
        <v>6929</v>
      </c>
      <c r="C1406" s="3" t="s">
        <v>6930</v>
      </c>
      <c r="D1406" s="3" t="s">
        <v>6929</v>
      </c>
      <c r="E1406" s="3" t="s">
        <v>6931</v>
      </c>
      <c r="F1406" s="69">
        <v>39.9</v>
      </c>
      <c r="G1406" s="3"/>
      <c r="H1406" s="3"/>
      <c r="I1406" s="3"/>
      <c r="J1406" s="55"/>
      <c r="K1406" s="73">
        <v>46062</v>
      </c>
      <c r="L1406" s="3"/>
      <c r="M1406" s="3"/>
      <c r="N1406" s="3" t="s">
        <v>6932</v>
      </c>
      <c r="O1406" s="3" t="s">
        <v>6933</v>
      </c>
    </row>
    <row r="1407" s="69" customFormat="1" spans="1:15">
      <c r="A1407" s="16">
        <v>1406</v>
      </c>
      <c r="B1407" s="17"/>
      <c r="C1407" s="2" t="s">
        <v>6934</v>
      </c>
      <c r="D1407" s="17" t="s">
        <v>6935</v>
      </c>
      <c r="E1407" s="2" t="s">
        <v>6936</v>
      </c>
      <c r="F1407" s="69">
        <v>34</v>
      </c>
      <c r="G1407" s="2" t="s">
        <v>20</v>
      </c>
      <c r="H1407" s="2"/>
      <c r="I1407" s="16"/>
      <c r="J1407" s="16"/>
      <c r="K1407" s="73">
        <v>45868</v>
      </c>
      <c r="L1407" s="59"/>
      <c r="M1407" s="5"/>
      <c r="N1407" s="60" t="s">
        <v>6937</v>
      </c>
      <c r="O1407" s="5" t="s">
        <v>6938</v>
      </c>
    </row>
    <row r="1408" s="16" customFormat="1" spans="1:15">
      <c r="A1408" s="16">
        <v>1407</v>
      </c>
      <c r="B1408" s="17"/>
      <c r="C1408" s="2" t="s">
        <v>6939</v>
      </c>
      <c r="D1408" s="17" t="s">
        <v>6940</v>
      </c>
      <c r="E1408" s="2" t="s">
        <v>6941</v>
      </c>
      <c r="F1408" s="69">
        <v>49</v>
      </c>
      <c r="G1408" s="2"/>
      <c r="H1408" s="2"/>
      <c r="I1408" s="2"/>
      <c r="K1408" s="73">
        <v>46051</v>
      </c>
      <c r="L1408" s="59"/>
      <c r="M1408" s="5"/>
      <c r="N1408" s="60" t="s">
        <v>6942</v>
      </c>
      <c r="O1408" s="5" t="s">
        <v>6943</v>
      </c>
    </row>
    <row r="1409" s="71" customFormat="1" spans="1:15">
      <c r="A1409" s="16">
        <v>1408</v>
      </c>
      <c r="B1409" s="4" t="s">
        <v>6944</v>
      </c>
      <c r="C1409" s="4" t="s">
        <v>6945</v>
      </c>
      <c r="D1409" s="4" t="s">
        <v>6944</v>
      </c>
      <c r="E1409" s="4" t="s">
        <v>6946</v>
      </c>
      <c r="F1409" s="4">
        <v>69</v>
      </c>
      <c r="G1409" s="4" t="s">
        <v>6947</v>
      </c>
      <c r="H1409" s="4"/>
      <c r="I1409" s="4"/>
      <c r="J1409" s="4"/>
      <c r="K1409" s="76">
        <v>46115</v>
      </c>
      <c r="L1409" s="4"/>
      <c r="M1409" s="4"/>
      <c r="N1409" s="4" t="s">
        <v>6948</v>
      </c>
      <c r="O1409" s="4" t="s">
        <v>6949</v>
      </c>
    </row>
    <row r="1410" s="69" customFormat="1" spans="1:15">
      <c r="A1410" s="16">
        <v>1409</v>
      </c>
      <c r="B1410" s="17"/>
      <c r="C1410" s="2" t="s">
        <v>6950</v>
      </c>
      <c r="D1410" s="17" t="s">
        <v>6951</v>
      </c>
      <c r="E1410" s="2" t="s">
        <v>6952</v>
      </c>
      <c r="F1410" s="69">
        <v>139</v>
      </c>
      <c r="G1410" s="2"/>
      <c r="H1410" s="16"/>
      <c r="I1410" s="16"/>
      <c r="J1410" s="16"/>
      <c r="K1410" s="73">
        <v>45880</v>
      </c>
      <c r="L1410" s="59"/>
      <c r="M1410" s="5"/>
      <c r="N1410" s="60" t="s">
        <v>6953</v>
      </c>
      <c r="O1410" s="5" t="s">
        <v>6954</v>
      </c>
    </row>
    <row r="1411" s="3" customFormat="1" spans="1:15">
      <c r="A1411" s="16">
        <v>1410</v>
      </c>
      <c r="C1411" s="3" t="s">
        <v>6955</v>
      </c>
      <c r="D1411" s="21" t="s">
        <v>6956</v>
      </c>
      <c r="E1411" s="3" t="s">
        <v>6957</v>
      </c>
      <c r="F1411" s="69">
        <v>128</v>
      </c>
      <c r="J1411" s="55"/>
      <c r="K1411" s="73">
        <v>45796</v>
      </c>
      <c r="M1411" s="5"/>
      <c r="N1411" s="3" t="s">
        <v>6958</v>
      </c>
      <c r="O1411" s="5" t="s">
        <v>6959</v>
      </c>
    </row>
    <row r="1412" s="3" customFormat="1" spans="1:15">
      <c r="A1412" s="16">
        <v>1411</v>
      </c>
      <c r="C1412" s="3" t="s">
        <v>6960</v>
      </c>
      <c r="D1412" s="21" t="s">
        <v>6961</v>
      </c>
      <c r="E1412" s="3" t="s">
        <v>6962</v>
      </c>
      <c r="F1412" s="69">
        <v>89</v>
      </c>
      <c r="G1412" s="3" t="s">
        <v>20</v>
      </c>
      <c r="J1412" s="55"/>
      <c r="K1412" s="73">
        <v>45850</v>
      </c>
      <c r="L1412" s="59"/>
      <c r="M1412" s="5"/>
      <c r="N1412" s="3" t="s">
        <v>6963</v>
      </c>
      <c r="O1412" s="5" t="s">
        <v>6964</v>
      </c>
    </row>
    <row r="1413" s="3" customFormat="1" spans="1:15">
      <c r="A1413" s="16">
        <v>1412</v>
      </c>
      <c r="C1413" s="3" t="s">
        <v>6965</v>
      </c>
      <c r="D1413" s="21" t="s">
        <v>6966</v>
      </c>
      <c r="E1413" s="3" t="s">
        <v>6967</v>
      </c>
      <c r="F1413" s="69">
        <v>89.8</v>
      </c>
      <c r="G1413" s="3" t="s">
        <v>183</v>
      </c>
      <c r="J1413" s="55"/>
      <c r="K1413" s="73">
        <v>45859</v>
      </c>
      <c r="L1413" s="59"/>
      <c r="M1413" s="5"/>
      <c r="N1413" s="3" t="s">
        <v>6968</v>
      </c>
      <c r="O1413" s="5" t="s">
        <v>6969</v>
      </c>
    </row>
    <row r="1414" s="3" customFormat="1" spans="1:15">
      <c r="A1414" s="16">
        <v>1413</v>
      </c>
      <c r="B1414" s="3" t="s">
        <v>6970</v>
      </c>
      <c r="C1414" s="3" t="s">
        <v>6971</v>
      </c>
      <c r="D1414" s="3" t="s">
        <v>6970</v>
      </c>
      <c r="E1414" s="3" t="s">
        <v>6972</v>
      </c>
      <c r="F1414" s="69">
        <v>49.9</v>
      </c>
      <c r="G1414" s="3" t="s">
        <v>6973</v>
      </c>
      <c r="H1414" s="3"/>
      <c r="I1414" s="3"/>
      <c r="J1414" s="55"/>
      <c r="K1414" s="73">
        <v>45840</v>
      </c>
      <c r="L1414" s="3"/>
      <c r="M1414" s="3"/>
      <c r="N1414" s="3" t="s">
        <v>6974</v>
      </c>
      <c r="O1414" s="3" t="s">
        <v>6975</v>
      </c>
    </row>
    <row r="1415" s="69" customFormat="1" spans="1:15">
      <c r="A1415" s="16">
        <v>1414</v>
      </c>
      <c r="B1415" s="17"/>
      <c r="C1415" s="2" t="s">
        <v>6976</v>
      </c>
      <c r="D1415" s="17" t="s">
        <v>6977</v>
      </c>
      <c r="E1415" s="2" t="s">
        <v>6978</v>
      </c>
      <c r="F1415" s="69">
        <v>49.8</v>
      </c>
      <c r="G1415" s="3" t="s">
        <v>20</v>
      </c>
      <c r="H1415" s="2"/>
      <c r="I1415" s="2"/>
      <c r="J1415" s="16"/>
      <c r="K1415" s="73">
        <v>46021</v>
      </c>
      <c r="L1415" s="59" t="s">
        <v>85</v>
      </c>
      <c r="M1415" s="5"/>
      <c r="N1415" s="60" t="s">
        <v>6979</v>
      </c>
      <c r="O1415" s="5" t="s">
        <v>6980</v>
      </c>
    </row>
    <row r="1416" s="5" customFormat="1" spans="1:15">
      <c r="A1416" s="16">
        <v>1415</v>
      </c>
      <c r="B1416" s="17"/>
      <c r="C1416" s="5" t="s">
        <v>6981</v>
      </c>
      <c r="D1416" s="17" t="s">
        <v>6982</v>
      </c>
      <c r="E1416" s="5" t="s">
        <v>6983</v>
      </c>
      <c r="F1416" s="69">
        <v>59</v>
      </c>
      <c r="G1416" s="5" t="s">
        <v>20</v>
      </c>
      <c r="J1416" s="62"/>
      <c r="K1416" s="73">
        <v>46048</v>
      </c>
      <c r="L1416" s="59" t="s">
        <v>6984</v>
      </c>
      <c r="N1416" s="5" t="s">
        <v>6985</v>
      </c>
      <c r="O1416" s="5" t="s">
        <v>6986</v>
      </c>
    </row>
    <row r="1417" s="3" customFormat="1" spans="1:15">
      <c r="A1417" s="16">
        <v>1416</v>
      </c>
      <c r="B1417" s="21" t="s">
        <v>6987</v>
      </c>
      <c r="C1417" s="3" t="s">
        <v>6988</v>
      </c>
      <c r="D1417" s="21" t="s">
        <v>6987</v>
      </c>
      <c r="E1417" s="3" t="s">
        <v>6989</v>
      </c>
      <c r="F1417" s="69">
        <v>99</v>
      </c>
      <c r="J1417" s="55"/>
      <c r="K1417" s="73">
        <v>45868</v>
      </c>
      <c r="N1417" s="3" t="s">
        <v>6990</v>
      </c>
      <c r="O1417" s="3" t="s">
        <v>6991</v>
      </c>
    </row>
    <row r="1418" s="69" customFormat="1" spans="1:15">
      <c r="A1418" s="16">
        <v>1417</v>
      </c>
      <c r="B1418" s="17"/>
      <c r="C1418" s="2" t="s">
        <v>6992</v>
      </c>
      <c r="D1418" s="17" t="s">
        <v>6993</v>
      </c>
      <c r="E1418" s="2" t="s">
        <v>6994</v>
      </c>
      <c r="F1418" s="69">
        <v>55</v>
      </c>
      <c r="G1418" s="2" t="s">
        <v>20</v>
      </c>
      <c r="H1418" s="2"/>
      <c r="I1418" s="2"/>
      <c r="J1418" s="16"/>
      <c r="K1418" s="73">
        <v>45875</v>
      </c>
      <c r="L1418" s="59"/>
      <c r="M1418" s="5"/>
      <c r="N1418" s="60" t="s">
        <v>6995</v>
      </c>
      <c r="O1418" s="5" t="s">
        <v>6996</v>
      </c>
    </row>
    <row r="1419" s="69" customFormat="1" spans="1:15">
      <c r="A1419" s="16">
        <v>1418</v>
      </c>
      <c r="B1419" s="17"/>
      <c r="C1419" s="2" t="s">
        <v>6997</v>
      </c>
      <c r="D1419" s="17" t="s">
        <v>6998</v>
      </c>
      <c r="E1419" s="2" t="s">
        <v>6999</v>
      </c>
      <c r="F1419" s="69">
        <v>59</v>
      </c>
      <c r="G1419" s="2" t="s">
        <v>20</v>
      </c>
      <c r="H1419" s="16"/>
      <c r="I1419" s="16"/>
      <c r="J1419" s="16"/>
      <c r="K1419" s="73">
        <v>45668</v>
      </c>
      <c r="L1419" s="59"/>
      <c r="M1419" s="5"/>
      <c r="N1419" s="60" t="s">
        <v>7000</v>
      </c>
      <c r="O1419" s="5" t="s">
        <v>7001</v>
      </c>
    </row>
    <row r="1420" s="5" customFormat="1" spans="1:15">
      <c r="A1420" s="16">
        <v>1419</v>
      </c>
      <c r="B1420" s="17"/>
      <c r="C1420" s="2" t="s">
        <v>7002</v>
      </c>
      <c r="D1420" s="17" t="s">
        <v>7003</v>
      </c>
      <c r="E1420" s="2" t="s">
        <v>7004</v>
      </c>
      <c r="F1420" s="69">
        <v>48.5</v>
      </c>
      <c r="G1420" s="2"/>
      <c r="J1420" s="62"/>
      <c r="K1420" s="73">
        <v>46034</v>
      </c>
      <c r="L1420" s="59"/>
      <c r="N1420" s="60" t="s">
        <v>7005</v>
      </c>
      <c r="O1420" s="5" t="s">
        <v>7006</v>
      </c>
    </row>
    <row r="1421" s="3" customFormat="1" spans="1:15">
      <c r="A1421" s="16">
        <v>1420</v>
      </c>
      <c r="B1421" s="21"/>
      <c r="C1421" s="3" t="s">
        <v>7007</v>
      </c>
      <c r="D1421" s="21" t="s">
        <v>7008</v>
      </c>
      <c r="E1421" s="61" t="s">
        <v>7009</v>
      </c>
      <c r="F1421" s="69">
        <v>39</v>
      </c>
      <c r="G1421" s="2" t="s">
        <v>7010</v>
      </c>
      <c r="J1421" s="55"/>
      <c r="K1421" s="73">
        <v>45860</v>
      </c>
      <c r="N1421" s="3" t="s">
        <v>7011</v>
      </c>
      <c r="O1421" s="5" t="s">
        <v>7012</v>
      </c>
    </row>
    <row r="1422" s="69" customFormat="1" spans="1:15">
      <c r="A1422" s="16">
        <v>1421</v>
      </c>
      <c r="B1422" s="17"/>
      <c r="C1422" s="2" t="s">
        <v>7013</v>
      </c>
      <c r="D1422" s="17" t="s">
        <v>7014</v>
      </c>
      <c r="E1422" s="2" t="s">
        <v>7015</v>
      </c>
      <c r="F1422" s="69">
        <v>56</v>
      </c>
      <c r="G1422" s="2" t="s">
        <v>20</v>
      </c>
      <c r="H1422" s="2"/>
      <c r="I1422" s="2"/>
      <c r="J1422" s="16"/>
      <c r="K1422" s="73">
        <v>45852</v>
      </c>
      <c r="L1422" s="59" t="s">
        <v>85</v>
      </c>
      <c r="M1422" s="5"/>
      <c r="N1422" s="60" t="s">
        <v>7016</v>
      </c>
      <c r="O1422" s="5" t="s">
        <v>7017</v>
      </c>
    </row>
    <row r="1423" s="3" customFormat="1" spans="1:15">
      <c r="A1423" s="16">
        <v>1422</v>
      </c>
      <c r="B1423" s="3" t="s">
        <v>7018</v>
      </c>
      <c r="C1423" s="3" t="s">
        <v>7019</v>
      </c>
      <c r="D1423" s="3" t="s">
        <v>7018</v>
      </c>
      <c r="E1423" s="20" t="s">
        <v>7020</v>
      </c>
      <c r="F1423" s="69">
        <v>89</v>
      </c>
      <c r="G1423" s="3" t="s">
        <v>160</v>
      </c>
      <c r="H1423" s="3"/>
      <c r="I1423" s="3"/>
      <c r="J1423" s="55"/>
      <c r="K1423" s="73">
        <v>45910</v>
      </c>
      <c r="L1423" s="3"/>
      <c r="M1423" s="3"/>
      <c r="N1423" s="3" t="s">
        <v>7021</v>
      </c>
      <c r="O1423" s="3" t="s">
        <v>7022</v>
      </c>
    </row>
    <row r="1424" s="3" customFormat="1" spans="1:15">
      <c r="A1424" s="16">
        <v>1423</v>
      </c>
      <c r="B1424" s="21"/>
      <c r="C1424" s="3" t="s">
        <v>7023</v>
      </c>
      <c r="D1424" s="21" t="s">
        <v>7024</v>
      </c>
      <c r="E1424" s="3" t="s">
        <v>7025</v>
      </c>
      <c r="F1424" s="69">
        <v>42</v>
      </c>
      <c r="G1424" s="3" t="s">
        <v>7026</v>
      </c>
      <c r="H1424" s="3"/>
      <c r="I1424" s="3"/>
      <c r="J1424" s="55"/>
      <c r="K1424" s="73">
        <v>45696</v>
      </c>
      <c r="L1424" s="3"/>
      <c r="M1424" s="3"/>
      <c r="N1424" s="3" t="s">
        <v>7027</v>
      </c>
      <c r="O1424" s="3" t="s">
        <v>7028</v>
      </c>
    </row>
    <row r="1425" s="69" customFormat="1" spans="1:15">
      <c r="A1425" s="16">
        <v>1424</v>
      </c>
      <c r="B1425" s="17"/>
      <c r="C1425" s="2" t="s">
        <v>7029</v>
      </c>
      <c r="D1425" s="17" t="s">
        <v>7030</v>
      </c>
      <c r="E1425" s="2" t="s">
        <v>7015</v>
      </c>
      <c r="F1425" s="69">
        <v>45</v>
      </c>
      <c r="G1425" s="2" t="s">
        <v>20</v>
      </c>
      <c r="H1425" s="2"/>
      <c r="I1425" s="2"/>
      <c r="J1425" s="16"/>
      <c r="K1425" s="73">
        <v>45853</v>
      </c>
      <c r="L1425" s="59" t="s">
        <v>85</v>
      </c>
      <c r="M1425" s="5"/>
      <c r="N1425" s="60" t="s">
        <v>7031</v>
      </c>
      <c r="O1425" s="5" t="s">
        <v>7032</v>
      </c>
    </row>
    <row r="1426" s="3" customFormat="1" spans="1:15">
      <c r="A1426" s="16">
        <v>1425</v>
      </c>
      <c r="B1426" s="3" t="s">
        <v>7033</v>
      </c>
      <c r="C1426" s="3" t="s">
        <v>7034</v>
      </c>
      <c r="D1426" s="21" t="s">
        <v>7033</v>
      </c>
      <c r="E1426" s="3" t="s">
        <v>7035</v>
      </c>
      <c r="F1426" s="69">
        <v>49.8</v>
      </c>
      <c r="G1426" s="20" t="s">
        <v>7036</v>
      </c>
      <c r="J1426" s="55"/>
      <c r="K1426" s="73">
        <v>45867</v>
      </c>
      <c r="L1426" s="61" t="s">
        <v>4112</v>
      </c>
      <c r="N1426" s="3" t="s">
        <v>7037</v>
      </c>
      <c r="O1426" s="3" t="s">
        <v>7038</v>
      </c>
    </row>
    <row r="1427" s="3" customFormat="1" spans="1:15">
      <c r="A1427" s="16">
        <v>1426</v>
      </c>
      <c r="C1427" s="3" t="s">
        <v>7039</v>
      </c>
      <c r="D1427" s="21" t="s">
        <v>7040</v>
      </c>
      <c r="E1427" s="3" t="s">
        <v>7041</v>
      </c>
      <c r="F1427" s="69">
        <v>49</v>
      </c>
      <c r="G1427" s="3" t="s">
        <v>248</v>
      </c>
      <c r="J1427" s="55"/>
      <c r="K1427" s="73">
        <v>45852</v>
      </c>
      <c r="L1427" s="20" t="s">
        <v>144</v>
      </c>
      <c r="N1427" s="3" t="s">
        <v>7042</v>
      </c>
      <c r="O1427" s="3" t="s">
        <v>7043</v>
      </c>
    </row>
    <row r="1428" s="5" customFormat="1" spans="1:15">
      <c r="A1428" s="16">
        <v>1427</v>
      </c>
      <c r="B1428" s="17"/>
      <c r="C1428" s="5" t="s">
        <v>7044</v>
      </c>
      <c r="D1428" s="17" t="s">
        <v>7045</v>
      </c>
      <c r="E1428" s="5" t="s">
        <v>7046</v>
      </c>
      <c r="F1428" s="69">
        <v>29.8</v>
      </c>
      <c r="G1428" s="3" t="s">
        <v>20</v>
      </c>
      <c r="J1428" s="62"/>
      <c r="K1428" s="73">
        <v>45864</v>
      </c>
      <c r="L1428" s="59" t="s">
        <v>85</v>
      </c>
      <c r="N1428" s="5" t="s">
        <v>7047</v>
      </c>
      <c r="O1428" s="5" t="s">
        <v>7048</v>
      </c>
    </row>
    <row r="1429" s="16" customFormat="1" ht="14.25" spans="1:15">
      <c r="A1429" s="16">
        <v>1428</v>
      </c>
      <c r="B1429" s="17"/>
      <c r="C1429" s="18" t="s">
        <v>7049</v>
      </c>
      <c r="D1429" s="17"/>
      <c r="E1429" s="2"/>
      <c r="F1429" s="69"/>
      <c r="G1429" s="2"/>
      <c r="H1429" s="2"/>
      <c r="I1429" s="2"/>
      <c r="K1429" s="73"/>
      <c r="L1429" s="59"/>
      <c r="M1429" s="5"/>
      <c r="N1429" s="60"/>
      <c r="O1429" s="5"/>
    </row>
    <row r="1430" s="16" customFormat="1" ht="14.25" spans="1:15">
      <c r="A1430" s="16">
        <v>1429</v>
      </c>
      <c r="B1430" s="17"/>
      <c r="C1430" s="18" t="s">
        <v>7050</v>
      </c>
      <c r="D1430" s="17"/>
      <c r="E1430" s="2"/>
      <c r="F1430" s="69"/>
      <c r="G1430" s="2"/>
      <c r="H1430" s="2"/>
      <c r="I1430" s="2"/>
      <c r="K1430" s="73"/>
      <c r="L1430" s="59"/>
      <c r="M1430" s="5"/>
      <c r="N1430" s="60"/>
      <c r="O1430" s="5"/>
    </row>
    <row r="1431" s="3" customFormat="1" spans="1:15">
      <c r="A1431" s="16">
        <v>1430</v>
      </c>
      <c r="B1431" s="5" t="s">
        <v>7051</v>
      </c>
      <c r="C1431" s="5" t="s">
        <v>7052</v>
      </c>
      <c r="D1431" s="66" t="s">
        <v>7051</v>
      </c>
      <c r="E1431" s="5" t="s">
        <v>7053</v>
      </c>
      <c r="F1431" s="69">
        <v>59</v>
      </c>
      <c r="G1431" s="3"/>
      <c r="H1431" s="3"/>
      <c r="I1431" s="3"/>
      <c r="J1431" s="55"/>
      <c r="K1431" s="73">
        <v>45972</v>
      </c>
      <c r="L1431" s="5"/>
      <c r="M1431" s="5"/>
      <c r="N1431" s="5" t="s">
        <v>7054</v>
      </c>
      <c r="O1431" s="3" t="s">
        <v>7055</v>
      </c>
    </row>
    <row r="1432" s="3" customFormat="1" spans="1:15">
      <c r="A1432" s="16">
        <v>1431</v>
      </c>
      <c r="B1432" s="3" t="s">
        <v>7056</v>
      </c>
      <c r="C1432" s="3" t="s">
        <v>7057</v>
      </c>
      <c r="D1432" s="21" t="s">
        <v>7056</v>
      </c>
      <c r="E1432" s="3" t="s">
        <v>7058</v>
      </c>
      <c r="F1432" s="69">
        <v>38</v>
      </c>
      <c r="G1432" s="20" t="s">
        <v>7059</v>
      </c>
      <c r="H1432" s="3"/>
      <c r="I1432" s="3"/>
      <c r="J1432" s="55"/>
      <c r="K1432" s="73">
        <v>45831</v>
      </c>
      <c r="L1432" s="3" t="s">
        <v>144</v>
      </c>
      <c r="M1432" s="3"/>
      <c r="N1432" s="3" t="s">
        <v>7060</v>
      </c>
      <c r="O1432" s="3" t="s">
        <v>7061</v>
      </c>
    </row>
    <row r="1433" s="3" customFormat="1" spans="1:15">
      <c r="A1433" s="16">
        <v>1432</v>
      </c>
      <c r="B1433" s="3" t="s">
        <v>7062</v>
      </c>
      <c r="C1433" s="3" t="s">
        <v>7063</v>
      </c>
      <c r="D1433" s="21" t="s">
        <v>7062</v>
      </c>
      <c r="E1433" s="3" t="s">
        <v>7064</v>
      </c>
      <c r="F1433" s="69">
        <v>48</v>
      </c>
      <c r="G1433" s="3" t="s">
        <v>20</v>
      </c>
      <c r="J1433" s="55"/>
      <c r="K1433" s="73">
        <v>46051</v>
      </c>
      <c r="N1433" s="3" t="s">
        <v>7065</v>
      </c>
      <c r="O1433" s="3" t="s">
        <v>7066</v>
      </c>
    </row>
    <row r="1434" s="3" customFormat="1" spans="1:15">
      <c r="A1434" s="16">
        <v>1433</v>
      </c>
      <c r="B1434" s="3" t="s">
        <v>7067</v>
      </c>
      <c r="C1434" s="3" t="s">
        <v>7068</v>
      </c>
      <c r="D1434" s="3" t="s">
        <v>7067</v>
      </c>
      <c r="E1434" s="3" t="s">
        <v>7064</v>
      </c>
      <c r="F1434" s="69">
        <v>34</v>
      </c>
      <c r="G1434" s="2" t="s">
        <v>7069</v>
      </c>
      <c r="J1434" s="55"/>
      <c r="K1434" s="73">
        <v>46020</v>
      </c>
      <c r="N1434" s="3" t="s">
        <v>7070</v>
      </c>
      <c r="O1434" s="3" t="s">
        <v>7071</v>
      </c>
    </row>
    <row r="1435" s="69" customFormat="1" spans="1:15">
      <c r="A1435" s="16">
        <v>1434</v>
      </c>
      <c r="B1435" s="17"/>
      <c r="C1435" s="2" t="s">
        <v>7072</v>
      </c>
      <c r="D1435" s="17" t="s">
        <v>7073</v>
      </c>
      <c r="E1435" s="2" t="s">
        <v>7074</v>
      </c>
      <c r="F1435" s="69">
        <v>31</v>
      </c>
      <c r="G1435" s="3" t="s">
        <v>20</v>
      </c>
      <c r="H1435" s="2"/>
      <c r="I1435" s="2"/>
      <c r="J1435" s="16"/>
      <c r="K1435" s="73">
        <v>46051</v>
      </c>
      <c r="L1435" s="59"/>
      <c r="M1435" s="5"/>
      <c r="N1435" s="60" t="s">
        <v>7075</v>
      </c>
      <c r="O1435" s="5" t="s">
        <v>7076</v>
      </c>
    </row>
    <row r="1436" s="69" customFormat="1" spans="1:15">
      <c r="A1436" s="16">
        <v>1435</v>
      </c>
      <c r="B1436" s="17"/>
      <c r="C1436" s="2" t="s">
        <v>7077</v>
      </c>
      <c r="D1436" s="17" t="s">
        <v>7078</v>
      </c>
      <c r="E1436" s="2" t="s">
        <v>7074</v>
      </c>
      <c r="F1436" s="69">
        <v>21</v>
      </c>
      <c r="G1436" s="3" t="s">
        <v>20</v>
      </c>
      <c r="H1436" s="2"/>
      <c r="I1436" s="2"/>
      <c r="J1436" s="16"/>
      <c r="K1436" s="73">
        <v>46050</v>
      </c>
      <c r="L1436" s="59"/>
      <c r="M1436" s="5"/>
      <c r="N1436" s="60" t="s">
        <v>7079</v>
      </c>
      <c r="O1436" s="5" t="s">
        <v>7080</v>
      </c>
    </row>
    <row r="1437" s="3" customFormat="1" spans="1:15">
      <c r="A1437" s="16">
        <v>1436</v>
      </c>
      <c r="B1437" s="21"/>
      <c r="C1437" s="3" t="s">
        <v>7081</v>
      </c>
      <c r="D1437" s="21" t="s">
        <v>7082</v>
      </c>
      <c r="E1437" s="61" t="s">
        <v>7083</v>
      </c>
      <c r="F1437" s="69">
        <v>53</v>
      </c>
      <c r="G1437" s="3" t="s">
        <v>248</v>
      </c>
      <c r="J1437" s="55"/>
      <c r="K1437" s="73">
        <v>46050</v>
      </c>
      <c r="L1437" s="59" t="s">
        <v>144</v>
      </c>
      <c r="N1437" s="3" t="s">
        <v>7084</v>
      </c>
      <c r="O1437" s="3" t="s">
        <v>7085</v>
      </c>
    </row>
    <row r="1438" s="3" customFormat="1" spans="1:15">
      <c r="A1438" s="16">
        <v>1437</v>
      </c>
      <c r="B1438" s="21"/>
      <c r="C1438" s="20" t="s">
        <v>7086</v>
      </c>
      <c r="D1438" s="21" t="s">
        <v>7087</v>
      </c>
      <c r="E1438" s="3" t="s">
        <v>7088</v>
      </c>
      <c r="F1438" s="69">
        <v>34</v>
      </c>
      <c r="G1438" s="2" t="s">
        <v>7089</v>
      </c>
      <c r="J1438" s="55"/>
      <c r="K1438" s="73">
        <v>45946</v>
      </c>
      <c r="N1438" s="3" t="s">
        <v>7090</v>
      </c>
      <c r="O1438" s="5" t="s">
        <v>7091</v>
      </c>
    </row>
    <row r="1439" s="69" customFormat="1" spans="1:15">
      <c r="A1439" s="16">
        <v>1438</v>
      </c>
      <c r="B1439" s="17"/>
      <c r="C1439" s="2" t="s">
        <v>7092</v>
      </c>
      <c r="D1439" s="17" t="s">
        <v>7093</v>
      </c>
      <c r="E1439" s="2" t="s">
        <v>4560</v>
      </c>
      <c r="F1439" s="69">
        <v>59.8</v>
      </c>
      <c r="G1439" s="2" t="s">
        <v>20</v>
      </c>
      <c r="H1439" s="16"/>
      <c r="I1439" s="16"/>
      <c r="J1439" s="16"/>
      <c r="K1439" s="73">
        <v>45698</v>
      </c>
      <c r="L1439" s="59"/>
      <c r="M1439" s="5"/>
      <c r="N1439" s="60" t="s">
        <v>7094</v>
      </c>
      <c r="O1439" s="5" t="s">
        <v>7095</v>
      </c>
    </row>
    <row r="1440" s="55" customFormat="1" spans="1:15">
      <c r="A1440" s="16">
        <v>1439</v>
      </c>
      <c r="B1440" s="55" t="s">
        <v>7096</v>
      </c>
      <c r="C1440" s="78" t="s">
        <v>7097</v>
      </c>
      <c r="D1440" s="55" t="s">
        <v>7096</v>
      </c>
      <c r="E1440" s="78" t="s">
        <v>7098</v>
      </c>
      <c r="F1440" s="69">
        <v>63.8</v>
      </c>
      <c r="G1440" s="3" t="s">
        <v>20</v>
      </c>
      <c r="K1440" s="73">
        <v>45805</v>
      </c>
      <c r="N1440" s="55" t="s">
        <v>7099</v>
      </c>
      <c r="O1440" s="55" t="s">
        <v>7100</v>
      </c>
    </row>
    <row r="1441" s="3" customFormat="1" spans="1:15">
      <c r="A1441" s="16">
        <v>1440</v>
      </c>
      <c r="B1441" s="21" t="s">
        <v>7101</v>
      </c>
      <c r="C1441" s="3" t="s">
        <v>7102</v>
      </c>
      <c r="D1441" s="21" t="s">
        <v>7101</v>
      </c>
      <c r="E1441" s="3" t="s">
        <v>7098</v>
      </c>
      <c r="F1441" s="69">
        <v>30</v>
      </c>
      <c r="G1441" s="3" t="s">
        <v>20</v>
      </c>
      <c r="J1441" s="55"/>
      <c r="K1441" s="73">
        <v>46035</v>
      </c>
      <c r="N1441" s="3" t="s">
        <v>7103</v>
      </c>
      <c r="O1441" s="3" t="s">
        <v>7104</v>
      </c>
    </row>
    <row r="1442" s="69" customFormat="1" spans="1:15">
      <c r="A1442" s="16">
        <v>1441</v>
      </c>
      <c r="B1442" s="17"/>
      <c r="C1442" s="2" t="s">
        <v>7105</v>
      </c>
      <c r="D1442" s="17" t="s">
        <v>7106</v>
      </c>
      <c r="E1442" s="2" t="s">
        <v>7107</v>
      </c>
      <c r="F1442" s="69">
        <v>53</v>
      </c>
      <c r="G1442" s="3" t="s">
        <v>20</v>
      </c>
      <c r="H1442" s="2"/>
      <c r="I1442" s="2"/>
      <c r="J1442" s="16"/>
      <c r="K1442" s="73">
        <v>45875</v>
      </c>
      <c r="L1442" s="59"/>
      <c r="M1442" s="5"/>
      <c r="N1442" s="60" t="s">
        <v>7108</v>
      </c>
      <c r="O1442" s="5" t="s">
        <v>7109</v>
      </c>
    </row>
    <row r="1443" s="3" customFormat="1" spans="1:15">
      <c r="A1443" s="16">
        <v>1442</v>
      </c>
      <c r="C1443" s="3" t="s">
        <v>7110</v>
      </c>
      <c r="D1443" s="21" t="s">
        <v>7111</v>
      </c>
      <c r="E1443" s="20" t="s">
        <v>7112</v>
      </c>
      <c r="F1443" s="69">
        <v>39.8</v>
      </c>
      <c r="G1443" s="3" t="s">
        <v>20</v>
      </c>
      <c r="J1443" s="55"/>
      <c r="K1443" s="73">
        <v>46034</v>
      </c>
      <c r="L1443" s="59" t="s">
        <v>85</v>
      </c>
      <c r="M1443" s="5"/>
      <c r="N1443" s="3" t="s">
        <v>7113</v>
      </c>
      <c r="O1443" s="5" t="s">
        <v>7114</v>
      </c>
    </row>
    <row r="1444" s="3" customFormat="1" spans="1:15">
      <c r="A1444" s="16">
        <v>1443</v>
      </c>
      <c r="C1444" s="3" t="s">
        <v>7115</v>
      </c>
      <c r="D1444" s="21" t="s">
        <v>7116</v>
      </c>
      <c r="E1444" s="20" t="s">
        <v>7117</v>
      </c>
      <c r="F1444" s="69">
        <v>28</v>
      </c>
      <c r="G1444" s="3" t="s">
        <v>20</v>
      </c>
      <c r="J1444" s="55"/>
      <c r="K1444" s="73">
        <v>46035</v>
      </c>
      <c r="L1444" s="59" t="s">
        <v>85</v>
      </c>
      <c r="M1444" s="5"/>
      <c r="N1444" s="3" t="s">
        <v>7118</v>
      </c>
      <c r="O1444" s="5" t="s">
        <v>7119</v>
      </c>
    </row>
    <row r="1445" s="3" customFormat="1" spans="1:15">
      <c r="A1445" s="16">
        <v>1444</v>
      </c>
      <c r="B1445" s="21" t="s">
        <v>7120</v>
      </c>
      <c r="C1445" s="3" t="s">
        <v>7121</v>
      </c>
      <c r="D1445" s="21" t="s">
        <v>7120</v>
      </c>
      <c r="E1445" s="61" t="s">
        <v>7122</v>
      </c>
      <c r="F1445" s="69">
        <v>69.9</v>
      </c>
      <c r="G1445" s="3" t="s">
        <v>7123</v>
      </c>
      <c r="H1445" s="3"/>
      <c r="I1445" s="3"/>
      <c r="J1445" s="55"/>
      <c r="K1445" s="73">
        <v>45899</v>
      </c>
      <c r="L1445" s="3"/>
      <c r="M1445" s="3"/>
      <c r="N1445" s="3" t="s">
        <v>7124</v>
      </c>
      <c r="O1445" s="3" t="s">
        <v>7125</v>
      </c>
    </row>
    <row r="1446" s="3" customFormat="1" spans="1:15">
      <c r="A1446" s="16">
        <v>1445</v>
      </c>
      <c r="B1446" s="3" t="s">
        <v>7126</v>
      </c>
      <c r="C1446" s="3" t="s">
        <v>7127</v>
      </c>
      <c r="D1446" s="21" t="s">
        <v>7126</v>
      </c>
      <c r="E1446" s="61" t="s">
        <v>7128</v>
      </c>
      <c r="F1446" s="69">
        <v>45</v>
      </c>
      <c r="J1446" s="55"/>
      <c r="K1446" s="73">
        <v>45857</v>
      </c>
      <c r="N1446" s="3" t="s">
        <v>7129</v>
      </c>
      <c r="O1446" s="3" t="s">
        <v>7130</v>
      </c>
    </row>
    <row r="1447" s="3" customFormat="1" spans="1:15">
      <c r="A1447" s="16">
        <v>1446</v>
      </c>
      <c r="C1447" s="3" t="s">
        <v>7131</v>
      </c>
      <c r="D1447" s="21" t="s">
        <v>7132</v>
      </c>
      <c r="E1447" s="20" t="s">
        <v>7133</v>
      </c>
      <c r="F1447" s="69">
        <v>59</v>
      </c>
      <c r="G1447" s="3" t="s">
        <v>7134</v>
      </c>
      <c r="J1447" s="55"/>
      <c r="K1447" s="73">
        <v>45881</v>
      </c>
      <c r="L1447" s="3" t="s">
        <v>1196</v>
      </c>
      <c r="N1447" s="3" t="s">
        <v>7135</v>
      </c>
      <c r="O1447" s="3" t="s">
        <v>7136</v>
      </c>
    </row>
    <row r="1448" s="3" customFormat="1" spans="1:15">
      <c r="A1448" s="16">
        <v>1447</v>
      </c>
      <c r="C1448" s="3" t="s">
        <v>7115</v>
      </c>
      <c r="D1448" s="21" t="s">
        <v>7137</v>
      </c>
      <c r="E1448" s="61" t="s">
        <v>7138</v>
      </c>
      <c r="F1448" s="69">
        <v>30</v>
      </c>
      <c r="G1448" s="2" t="s">
        <v>492</v>
      </c>
      <c r="J1448" s="55"/>
      <c r="K1448" s="73">
        <v>45901</v>
      </c>
      <c r="L1448" s="3" t="s">
        <v>1196</v>
      </c>
      <c r="N1448" s="3" t="s">
        <v>7139</v>
      </c>
      <c r="O1448" s="5" t="s">
        <v>7140</v>
      </c>
    </row>
    <row r="1449" s="3" customFormat="1" spans="1:15">
      <c r="A1449" s="16">
        <v>1448</v>
      </c>
      <c r="C1449" s="3" t="s">
        <v>7141</v>
      </c>
      <c r="D1449" s="21" t="s">
        <v>7142</v>
      </c>
      <c r="E1449" s="3" t="s">
        <v>7143</v>
      </c>
      <c r="F1449" s="69">
        <v>59.8</v>
      </c>
      <c r="G1449" s="3" t="s">
        <v>248</v>
      </c>
      <c r="J1449" s="55"/>
      <c r="K1449" s="73">
        <v>45902</v>
      </c>
      <c r="L1449" s="5" t="s">
        <v>144</v>
      </c>
      <c r="M1449" s="5"/>
      <c r="N1449" s="3" t="s">
        <v>7144</v>
      </c>
      <c r="O1449" s="3" t="s">
        <v>7145</v>
      </c>
    </row>
    <row r="1450" s="3" customFormat="1" spans="1:15">
      <c r="A1450" s="16">
        <v>1449</v>
      </c>
      <c r="C1450" s="3" t="s">
        <v>7146</v>
      </c>
      <c r="D1450" s="21" t="s">
        <v>7147</v>
      </c>
      <c r="E1450" s="20" t="s">
        <v>7148</v>
      </c>
      <c r="F1450" s="69">
        <v>46</v>
      </c>
      <c r="G1450" s="3" t="s">
        <v>248</v>
      </c>
      <c r="J1450" s="55"/>
      <c r="K1450" s="73">
        <v>45850</v>
      </c>
      <c r="L1450" s="5" t="s">
        <v>144</v>
      </c>
      <c r="M1450" s="5"/>
      <c r="N1450" s="3" t="s">
        <v>7149</v>
      </c>
      <c r="O1450" s="3" t="s">
        <v>7150</v>
      </c>
    </row>
    <row r="1451" s="3" customFormat="1" spans="1:15">
      <c r="A1451" s="16">
        <v>1450</v>
      </c>
      <c r="C1451" s="3" t="s">
        <v>7151</v>
      </c>
      <c r="D1451" s="21" t="s">
        <v>7152</v>
      </c>
      <c r="E1451" s="3" t="s">
        <v>7153</v>
      </c>
      <c r="F1451" s="69">
        <v>56.6</v>
      </c>
      <c r="G1451" s="3" t="s">
        <v>248</v>
      </c>
      <c r="J1451" s="55"/>
      <c r="K1451" s="73">
        <v>45859</v>
      </c>
      <c r="L1451" s="5" t="s">
        <v>144</v>
      </c>
      <c r="M1451" s="5"/>
      <c r="N1451" s="3" t="s">
        <v>7154</v>
      </c>
      <c r="O1451" s="3" t="s">
        <v>7155</v>
      </c>
    </row>
    <row r="1452" s="3" customFormat="1" spans="1:15">
      <c r="A1452" s="16">
        <v>1451</v>
      </c>
      <c r="C1452" s="3" t="s">
        <v>7156</v>
      </c>
      <c r="D1452" s="21" t="s">
        <v>7157</v>
      </c>
      <c r="E1452" s="3" t="s">
        <v>7153</v>
      </c>
      <c r="F1452" s="69">
        <v>32.8</v>
      </c>
      <c r="G1452" s="3" t="s">
        <v>20</v>
      </c>
      <c r="J1452" s="55"/>
      <c r="K1452" s="73">
        <v>45965</v>
      </c>
      <c r="N1452" s="3" t="s">
        <v>7158</v>
      </c>
      <c r="O1452" s="3" t="s">
        <v>7159</v>
      </c>
    </row>
    <row r="1453" s="69" customFormat="1" spans="1:15">
      <c r="A1453" s="16">
        <v>1452</v>
      </c>
      <c r="B1453" s="17"/>
      <c r="C1453" s="2" t="s">
        <v>7131</v>
      </c>
      <c r="D1453" s="17" t="s">
        <v>7160</v>
      </c>
      <c r="E1453" s="2" t="s">
        <v>7161</v>
      </c>
      <c r="F1453" s="69">
        <v>37.5</v>
      </c>
      <c r="G1453" s="2" t="s">
        <v>20</v>
      </c>
      <c r="H1453" s="16"/>
      <c r="I1453" s="16"/>
      <c r="J1453" s="16"/>
      <c r="K1453" s="73">
        <v>45861</v>
      </c>
      <c r="L1453" s="59"/>
      <c r="M1453" s="5"/>
      <c r="N1453" s="60" t="s">
        <v>7162</v>
      </c>
      <c r="O1453" s="5" t="s">
        <v>7163</v>
      </c>
    </row>
    <row r="1454" s="69" customFormat="1" spans="1:15">
      <c r="A1454" s="16">
        <v>1453</v>
      </c>
      <c r="B1454" s="17"/>
      <c r="C1454" s="2" t="s">
        <v>7115</v>
      </c>
      <c r="D1454" s="17" t="s">
        <v>7164</v>
      </c>
      <c r="E1454" s="2" t="s">
        <v>7161</v>
      </c>
      <c r="F1454" s="69">
        <v>19</v>
      </c>
      <c r="G1454" s="3" t="s">
        <v>20</v>
      </c>
      <c r="H1454" s="16"/>
      <c r="I1454" s="16"/>
      <c r="J1454" s="16"/>
      <c r="K1454" s="73">
        <v>45818</v>
      </c>
      <c r="L1454" s="59"/>
      <c r="M1454" s="5"/>
      <c r="N1454" s="60" t="s">
        <v>7165</v>
      </c>
      <c r="O1454" s="5" t="s">
        <v>7166</v>
      </c>
    </row>
    <row r="1455" s="3" customFormat="1" spans="1:15">
      <c r="A1455" s="16">
        <v>1454</v>
      </c>
      <c r="B1455" s="3" t="s">
        <v>7167</v>
      </c>
      <c r="C1455" s="61" t="s">
        <v>7168</v>
      </c>
      <c r="D1455" s="21" t="s">
        <v>7167</v>
      </c>
      <c r="E1455" s="20" t="s">
        <v>7169</v>
      </c>
      <c r="F1455" s="69">
        <v>62</v>
      </c>
      <c r="G1455" s="20" t="s">
        <v>248</v>
      </c>
      <c r="H1455" s="20"/>
      <c r="I1455" s="20"/>
      <c r="J1455" s="78"/>
      <c r="K1455" s="73">
        <v>46059</v>
      </c>
      <c r="N1455" s="3" t="s">
        <v>7170</v>
      </c>
      <c r="O1455" s="3" t="s">
        <v>7171</v>
      </c>
    </row>
    <row r="1456" s="3" customFormat="1" spans="1:15">
      <c r="A1456" s="16">
        <v>1455</v>
      </c>
      <c r="B1456" s="3" t="s">
        <v>7172</v>
      </c>
      <c r="C1456" s="3" t="s">
        <v>7173</v>
      </c>
      <c r="D1456" s="21" t="s">
        <v>7172</v>
      </c>
      <c r="E1456" s="3" t="s">
        <v>7174</v>
      </c>
      <c r="F1456" s="69">
        <v>24.8</v>
      </c>
      <c r="G1456" s="2" t="s">
        <v>7175</v>
      </c>
      <c r="J1456" s="55"/>
      <c r="K1456" s="73">
        <v>45807</v>
      </c>
      <c r="N1456" s="3" t="s">
        <v>7176</v>
      </c>
      <c r="O1456" s="3" t="s">
        <v>7177</v>
      </c>
    </row>
    <row r="1457" s="4" customFormat="1" spans="1:15">
      <c r="A1457" s="16">
        <v>1456</v>
      </c>
      <c r="B1457" s="4" t="s">
        <v>7178</v>
      </c>
      <c r="C1457" s="4" t="s">
        <v>7179</v>
      </c>
      <c r="D1457" s="22" t="s">
        <v>7178</v>
      </c>
      <c r="E1457" s="4" t="s">
        <v>7180</v>
      </c>
      <c r="F1457" s="69">
        <v>45</v>
      </c>
      <c r="G1457" s="4" t="s">
        <v>7181</v>
      </c>
      <c r="H1457" s="4"/>
      <c r="I1457" s="4"/>
      <c r="J1457" s="55" t="s">
        <v>200</v>
      </c>
      <c r="K1457" s="73">
        <v>46041</v>
      </c>
      <c r="L1457" s="3" t="s">
        <v>201</v>
      </c>
      <c r="N1457" s="4" t="s">
        <v>7182</v>
      </c>
      <c r="O1457" s="4" t="s">
        <v>7183</v>
      </c>
    </row>
    <row r="1458" s="4" customFormat="1" spans="1:15">
      <c r="A1458" s="16">
        <v>1457</v>
      </c>
      <c r="B1458" s="4" t="s">
        <v>7184</v>
      </c>
      <c r="C1458" s="24" t="s">
        <v>7185</v>
      </c>
      <c r="D1458" s="4" t="s">
        <v>7184</v>
      </c>
      <c r="E1458" s="4" t="s">
        <v>7186</v>
      </c>
      <c r="F1458" s="4">
        <v>48</v>
      </c>
      <c r="G1458" s="4"/>
      <c r="K1458" s="76">
        <v>46111</v>
      </c>
      <c r="L1458" s="4"/>
      <c r="M1458" s="4"/>
      <c r="N1458" s="4" t="s">
        <v>7187</v>
      </c>
      <c r="O1458" s="4" t="s">
        <v>7188</v>
      </c>
    </row>
    <row r="1459" s="3" customFormat="1" spans="1:15">
      <c r="A1459" s="16">
        <v>1458</v>
      </c>
      <c r="B1459" s="3" t="s">
        <v>7189</v>
      </c>
      <c r="C1459" s="3" t="s">
        <v>7190</v>
      </c>
      <c r="D1459" s="3" t="s">
        <v>7189</v>
      </c>
      <c r="E1459" s="3" t="s">
        <v>7191</v>
      </c>
      <c r="F1459" s="69">
        <v>69.8</v>
      </c>
      <c r="G1459" s="3" t="s">
        <v>7192</v>
      </c>
      <c r="H1459" s="3"/>
      <c r="I1459" s="3"/>
      <c r="J1459" s="55" t="s">
        <v>200</v>
      </c>
      <c r="K1459" s="73">
        <v>46048</v>
      </c>
      <c r="L1459" s="3" t="s">
        <v>201</v>
      </c>
      <c r="M1459" s="61"/>
      <c r="N1459" s="3" t="s">
        <v>7193</v>
      </c>
      <c r="O1459" s="3" t="s">
        <v>7194</v>
      </c>
    </row>
    <row r="1460" s="3" customFormat="1" spans="1:15">
      <c r="A1460" s="16">
        <v>1459</v>
      </c>
      <c r="B1460" s="3" t="s">
        <v>7195</v>
      </c>
      <c r="C1460" s="3" t="s">
        <v>7196</v>
      </c>
      <c r="D1460" s="3" t="s">
        <v>7195</v>
      </c>
      <c r="E1460" s="3" t="s">
        <v>7197</v>
      </c>
      <c r="F1460" s="69">
        <v>32</v>
      </c>
      <c r="G1460" s="3" t="s">
        <v>7198</v>
      </c>
      <c r="H1460" s="3"/>
      <c r="I1460" s="3"/>
      <c r="J1460" s="55"/>
      <c r="K1460" s="73">
        <v>45916</v>
      </c>
      <c r="L1460" s="61" t="s">
        <v>7199</v>
      </c>
      <c r="M1460" s="61"/>
      <c r="N1460" s="3" t="s">
        <v>7200</v>
      </c>
      <c r="O1460" s="3" t="s">
        <v>7201</v>
      </c>
    </row>
    <row r="1461" s="5" customFormat="1" spans="1:15">
      <c r="A1461" s="16">
        <v>1460</v>
      </c>
      <c r="C1461" s="5" t="s">
        <v>7202</v>
      </c>
      <c r="D1461" s="66" t="s">
        <v>7203</v>
      </c>
      <c r="E1461" s="20" t="s">
        <v>7204</v>
      </c>
      <c r="F1461" s="69">
        <v>36.8</v>
      </c>
      <c r="G1461" s="2" t="s">
        <v>7205</v>
      </c>
      <c r="J1461" s="62"/>
      <c r="K1461" s="73">
        <v>45876</v>
      </c>
      <c r="L1461" s="59"/>
      <c r="M1461" s="5" t="s">
        <v>7206</v>
      </c>
      <c r="N1461" s="5" t="s">
        <v>7207</v>
      </c>
      <c r="O1461" s="5" t="s">
        <v>7208</v>
      </c>
    </row>
    <row r="1462" s="5" customFormat="1" spans="1:15">
      <c r="A1462" s="16">
        <v>1461</v>
      </c>
      <c r="C1462" s="5" t="s">
        <v>7209</v>
      </c>
      <c r="D1462" s="66" t="s">
        <v>7210</v>
      </c>
      <c r="E1462" s="5" t="s">
        <v>7211</v>
      </c>
      <c r="F1462" s="69">
        <v>42</v>
      </c>
      <c r="J1462" s="62"/>
      <c r="K1462" s="73">
        <v>45564</v>
      </c>
      <c r="L1462" s="59"/>
      <c r="M1462" s="5"/>
      <c r="N1462" s="5" t="s">
        <v>7212</v>
      </c>
      <c r="O1462" s="5" t="s">
        <v>7213</v>
      </c>
    </row>
    <row r="1463" s="3" customFormat="1" spans="1:15">
      <c r="A1463" s="16">
        <v>1462</v>
      </c>
      <c r="B1463" s="3" t="s">
        <v>7214</v>
      </c>
      <c r="C1463" s="3" t="s">
        <v>7121</v>
      </c>
      <c r="D1463" s="21" t="s">
        <v>7214</v>
      </c>
      <c r="E1463" s="3" t="s">
        <v>7215</v>
      </c>
      <c r="F1463" s="69">
        <v>54.8</v>
      </c>
      <c r="G1463" s="3" t="s">
        <v>20</v>
      </c>
      <c r="J1463" s="55" t="s">
        <v>200</v>
      </c>
      <c r="K1463" s="73">
        <v>45928</v>
      </c>
      <c r="L1463" s="3" t="s">
        <v>201</v>
      </c>
      <c r="N1463" s="3" t="s">
        <v>7216</v>
      </c>
      <c r="O1463" s="3" t="s">
        <v>7217</v>
      </c>
    </row>
    <row r="1464" s="3" customFormat="1" spans="1:15">
      <c r="A1464" s="16">
        <v>1463</v>
      </c>
      <c r="B1464" s="3" t="s">
        <v>7218</v>
      </c>
      <c r="C1464" s="3" t="s">
        <v>7127</v>
      </c>
      <c r="D1464" s="21" t="s">
        <v>7218</v>
      </c>
      <c r="E1464" s="3" t="s">
        <v>7215</v>
      </c>
      <c r="F1464" s="69">
        <v>26</v>
      </c>
      <c r="G1464" s="20" t="s">
        <v>7205</v>
      </c>
      <c r="J1464" s="55"/>
      <c r="K1464" s="73">
        <v>45919</v>
      </c>
      <c r="N1464" s="3" t="s">
        <v>7219</v>
      </c>
      <c r="O1464" s="3" t="s">
        <v>7220</v>
      </c>
    </row>
    <row r="1465" s="3" customFormat="1" spans="1:15">
      <c r="A1465" s="16">
        <v>1464</v>
      </c>
      <c r="B1465" s="3" t="s">
        <v>7221</v>
      </c>
      <c r="C1465" s="3" t="s">
        <v>7222</v>
      </c>
      <c r="D1465" s="21" t="s">
        <v>7221</v>
      </c>
      <c r="E1465" s="3" t="s">
        <v>7223</v>
      </c>
      <c r="F1465" s="69">
        <v>49.8</v>
      </c>
      <c r="G1465" s="2" t="s">
        <v>710</v>
      </c>
      <c r="H1465" s="3"/>
      <c r="I1465" s="3"/>
      <c r="J1465" s="55"/>
      <c r="K1465" s="73">
        <v>45812</v>
      </c>
      <c r="L1465" s="3"/>
      <c r="M1465" s="3"/>
      <c r="N1465" s="3" t="s">
        <v>7224</v>
      </c>
      <c r="O1465" s="3" t="s">
        <v>7225</v>
      </c>
    </row>
    <row r="1466" s="3" customFormat="1" spans="1:15">
      <c r="A1466" s="16">
        <v>1465</v>
      </c>
      <c r="B1466" s="3" t="s">
        <v>7226</v>
      </c>
      <c r="C1466" s="3" t="s">
        <v>7127</v>
      </c>
      <c r="D1466" s="3" t="s">
        <v>7226</v>
      </c>
      <c r="E1466" s="3" t="s">
        <v>7223</v>
      </c>
      <c r="F1466" s="69">
        <v>39.8</v>
      </c>
      <c r="G1466" s="61" t="s">
        <v>7205</v>
      </c>
      <c r="J1466" s="55"/>
      <c r="K1466" s="73">
        <v>45824</v>
      </c>
      <c r="N1466" s="3" t="s">
        <v>7227</v>
      </c>
      <c r="O1466" s="3" t="s">
        <v>7228</v>
      </c>
    </row>
    <row r="1467" s="69" customFormat="1" spans="1:15">
      <c r="A1467" s="16">
        <v>1466</v>
      </c>
      <c r="B1467" s="17"/>
      <c r="C1467" s="2" t="s">
        <v>7121</v>
      </c>
      <c r="D1467" s="17" t="s">
        <v>7229</v>
      </c>
      <c r="E1467" s="2" t="s">
        <v>7230</v>
      </c>
      <c r="F1467" s="69">
        <v>59.8</v>
      </c>
      <c r="G1467" s="3" t="s">
        <v>20</v>
      </c>
      <c r="H1467" s="17"/>
      <c r="I1467" s="17"/>
      <c r="J1467" s="85"/>
      <c r="K1467" s="73">
        <v>46053</v>
      </c>
      <c r="L1467" s="59" t="s">
        <v>85</v>
      </c>
      <c r="M1467" s="5"/>
      <c r="N1467" s="60" t="s">
        <v>7231</v>
      </c>
      <c r="O1467" s="5" t="s">
        <v>7232</v>
      </c>
    </row>
    <row r="1468" s="69" customFormat="1" spans="1:15">
      <c r="A1468" s="16">
        <v>1467</v>
      </c>
      <c r="B1468" s="17"/>
      <c r="C1468" s="2" t="s">
        <v>7115</v>
      </c>
      <c r="D1468" s="17" t="s">
        <v>7233</v>
      </c>
      <c r="E1468" s="2" t="s">
        <v>7230</v>
      </c>
      <c r="F1468" s="69">
        <v>28</v>
      </c>
      <c r="G1468" s="2" t="s">
        <v>20</v>
      </c>
      <c r="H1468" s="2"/>
      <c r="I1468" s="2"/>
      <c r="J1468" s="16"/>
      <c r="K1468" s="73">
        <v>46037</v>
      </c>
      <c r="L1468" s="59"/>
      <c r="M1468" s="5"/>
      <c r="N1468" s="60" t="s">
        <v>7234</v>
      </c>
      <c r="O1468" s="5" t="s">
        <v>7235</v>
      </c>
    </row>
    <row r="1469" s="69" customFormat="1" spans="1:15">
      <c r="A1469" s="16">
        <v>1468</v>
      </c>
      <c r="B1469" s="17"/>
      <c r="C1469" s="2" t="s">
        <v>7121</v>
      </c>
      <c r="D1469" s="17" t="s">
        <v>7236</v>
      </c>
      <c r="E1469" s="2" t="s">
        <v>7237</v>
      </c>
      <c r="F1469" s="69">
        <v>39.8</v>
      </c>
      <c r="G1469" s="2" t="s">
        <v>20</v>
      </c>
      <c r="H1469" s="2"/>
      <c r="I1469" s="2"/>
      <c r="J1469" s="16"/>
      <c r="K1469" s="73">
        <v>45818</v>
      </c>
      <c r="L1469" s="59"/>
      <c r="M1469" s="5"/>
      <c r="N1469" s="60" t="s">
        <v>7238</v>
      </c>
      <c r="O1469" s="5" t="s">
        <v>7239</v>
      </c>
    </row>
    <row r="1470" s="69" customFormat="1" spans="1:15">
      <c r="A1470" s="16">
        <v>1469</v>
      </c>
      <c r="B1470" s="17"/>
      <c r="C1470" s="2" t="s">
        <v>7127</v>
      </c>
      <c r="D1470" s="17" t="s">
        <v>7240</v>
      </c>
      <c r="E1470" s="2" t="s">
        <v>7241</v>
      </c>
      <c r="F1470" s="69">
        <v>23.5</v>
      </c>
      <c r="G1470" s="2"/>
      <c r="H1470" s="2"/>
      <c r="I1470" s="2"/>
      <c r="J1470" s="16"/>
      <c r="K1470" s="73">
        <v>45826</v>
      </c>
      <c r="L1470" s="59"/>
      <c r="M1470" s="5"/>
      <c r="N1470" s="60" t="s">
        <v>7242</v>
      </c>
      <c r="O1470" s="5" t="s">
        <v>7243</v>
      </c>
    </row>
    <row r="1471" s="3" customFormat="1" spans="1:15">
      <c r="A1471" s="16">
        <v>1470</v>
      </c>
      <c r="B1471" s="21" t="s">
        <v>7244</v>
      </c>
      <c r="C1471" s="3" t="s">
        <v>7245</v>
      </c>
      <c r="D1471" s="21" t="s">
        <v>7244</v>
      </c>
      <c r="E1471" s="3" t="s">
        <v>7246</v>
      </c>
      <c r="F1471" s="69">
        <v>69.8</v>
      </c>
      <c r="G1471" s="20" t="s">
        <v>7247</v>
      </c>
      <c r="H1471" s="20"/>
      <c r="I1471" s="20"/>
      <c r="J1471" s="78"/>
      <c r="K1471" s="73">
        <v>46053</v>
      </c>
      <c r="L1471" s="3"/>
      <c r="M1471" s="3"/>
      <c r="N1471" s="3" t="s">
        <v>7248</v>
      </c>
      <c r="O1471" s="3" t="s">
        <v>7249</v>
      </c>
    </row>
    <row r="1472" s="3" customFormat="1" spans="1:15">
      <c r="A1472" s="16">
        <v>1471</v>
      </c>
      <c r="B1472" s="21" t="s">
        <v>7250</v>
      </c>
      <c r="C1472" s="3" t="s">
        <v>7251</v>
      </c>
      <c r="D1472" s="21" t="s">
        <v>7250</v>
      </c>
      <c r="E1472" s="3" t="s">
        <v>7252</v>
      </c>
      <c r="F1472" s="69">
        <v>36</v>
      </c>
      <c r="G1472" s="20" t="s">
        <v>7253</v>
      </c>
      <c r="H1472" s="20"/>
      <c r="I1472" s="20"/>
      <c r="J1472" s="78"/>
      <c r="K1472" s="73">
        <v>46000</v>
      </c>
      <c r="L1472" s="3"/>
      <c r="M1472" s="3"/>
      <c r="N1472" s="3" t="s">
        <v>7254</v>
      </c>
      <c r="O1472" s="3" t="s">
        <v>7255</v>
      </c>
    </row>
    <row r="1473" s="69" customFormat="1" spans="1:15">
      <c r="A1473" s="16">
        <v>1472</v>
      </c>
      <c r="B1473" s="17"/>
      <c r="C1473" s="2" t="s">
        <v>7121</v>
      </c>
      <c r="D1473" s="17" t="s">
        <v>7256</v>
      </c>
      <c r="E1473" s="2" t="s">
        <v>7257</v>
      </c>
      <c r="F1473" s="69">
        <v>49</v>
      </c>
      <c r="G1473" s="2" t="s">
        <v>20</v>
      </c>
      <c r="H1473" s="2"/>
      <c r="I1473" s="2"/>
      <c r="J1473" s="16"/>
      <c r="K1473" s="73">
        <v>45878</v>
      </c>
      <c r="L1473" s="59"/>
      <c r="M1473" s="5"/>
      <c r="N1473" s="60" t="s">
        <v>7258</v>
      </c>
      <c r="O1473" s="5" t="s">
        <v>7259</v>
      </c>
    </row>
    <row r="1474" s="69" customFormat="1" spans="1:15">
      <c r="A1474" s="16">
        <v>1473</v>
      </c>
      <c r="B1474" s="17"/>
      <c r="C1474" s="2" t="s">
        <v>7115</v>
      </c>
      <c r="D1474" s="17" t="s">
        <v>7260</v>
      </c>
      <c r="E1474" s="2" t="s">
        <v>7257</v>
      </c>
      <c r="F1474" s="69">
        <v>35</v>
      </c>
      <c r="G1474" s="2"/>
      <c r="H1474" s="16"/>
      <c r="I1474" s="16"/>
      <c r="J1474" s="16"/>
      <c r="K1474" s="73">
        <v>45895</v>
      </c>
      <c r="L1474" s="59"/>
      <c r="M1474" s="5"/>
      <c r="N1474" s="60" t="s">
        <v>7261</v>
      </c>
      <c r="O1474" s="5" t="s">
        <v>7262</v>
      </c>
    </row>
    <row r="1475" s="69" customFormat="1" spans="1:15">
      <c r="A1475" s="16">
        <v>1474</v>
      </c>
      <c r="B1475" s="17"/>
      <c r="C1475" s="2" t="s">
        <v>7263</v>
      </c>
      <c r="D1475" s="17" t="s">
        <v>7264</v>
      </c>
      <c r="E1475" s="2" t="s">
        <v>7265</v>
      </c>
      <c r="F1475" s="69">
        <v>49</v>
      </c>
      <c r="G1475" s="3" t="s">
        <v>20</v>
      </c>
      <c r="H1475" s="2"/>
      <c r="I1475" s="2"/>
      <c r="J1475" s="16"/>
      <c r="K1475" s="73">
        <v>45915</v>
      </c>
      <c r="L1475" s="59"/>
      <c r="M1475" s="5"/>
      <c r="N1475" s="60" t="s">
        <v>7266</v>
      </c>
      <c r="O1475" s="5" t="s">
        <v>7267</v>
      </c>
    </row>
    <row r="1476" s="5" customFormat="1" spans="1:15">
      <c r="A1476" s="16">
        <v>1475</v>
      </c>
      <c r="B1476" s="17"/>
      <c r="C1476" s="5" t="s">
        <v>7268</v>
      </c>
      <c r="D1476" s="17" t="s">
        <v>7269</v>
      </c>
      <c r="E1476" s="5" t="s">
        <v>7270</v>
      </c>
      <c r="F1476" s="69">
        <v>46.8</v>
      </c>
      <c r="G1476" s="3" t="s">
        <v>20</v>
      </c>
      <c r="J1476" s="62"/>
      <c r="K1476" s="73">
        <v>45824</v>
      </c>
      <c r="L1476" s="59"/>
      <c r="N1476" s="5" t="s">
        <v>7271</v>
      </c>
      <c r="O1476" s="5" t="s">
        <v>7272</v>
      </c>
    </row>
    <row r="1477" s="3" customFormat="1" spans="1:15">
      <c r="A1477" s="16">
        <v>1476</v>
      </c>
      <c r="C1477" s="3" t="s">
        <v>7273</v>
      </c>
      <c r="D1477" s="21" t="s">
        <v>7274</v>
      </c>
      <c r="E1477" s="3" t="s">
        <v>7275</v>
      </c>
      <c r="F1477" s="69">
        <v>45</v>
      </c>
      <c r="G1477" s="3" t="s">
        <v>248</v>
      </c>
      <c r="J1477" s="55"/>
      <c r="K1477" s="73">
        <v>44791</v>
      </c>
      <c r="L1477" s="59" t="s">
        <v>144</v>
      </c>
      <c r="N1477" s="3" t="s">
        <v>7276</v>
      </c>
      <c r="O1477" s="5" t="s">
        <v>7277</v>
      </c>
    </row>
    <row r="1478" s="3" customFormat="1" spans="1:15">
      <c r="A1478" s="16">
        <v>1477</v>
      </c>
      <c r="C1478" s="3" t="s">
        <v>7278</v>
      </c>
      <c r="D1478" s="21" t="s">
        <v>7279</v>
      </c>
      <c r="E1478" s="3" t="s">
        <v>7280</v>
      </c>
      <c r="F1478" s="69">
        <v>55</v>
      </c>
      <c r="G1478" s="20" t="s">
        <v>7281</v>
      </c>
      <c r="J1478" s="55"/>
      <c r="K1478" s="73">
        <v>45887</v>
      </c>
      <c r="M1478" s="5"/>
      <c r="N1478" s="3" t="s">
        <v>7282</v>
      </c>
      <c r="O1478" s="5" t="s">
        <v>7283</v>
      </c>
    </row>
    <row r="1479" s="3" customFormat="1" spans="1:15">
      <c r="A1479" s="16">
        <v>1478</v>
      </c>
      <c r="C1479" s="3" t="s">
        <v>7284</v>
      </c>
      <c r="D1479" s="21" t="s">
        <v>7285</v>
      </c>
      <c r="E1479" s="3" t="s">
        <v>7280</v>
      </c>
      <c r="F1479" s="69">
        <v>35</v>
      </c>
      <c r="J1479" s="55"/>
      <c r="K1479" s="73">
        <v>46049</v>
      </c>
      <c r="M1479" s="5"/>
      <c r="N1479" s="3" t="s">
        <v>7286</v>
      </c>
      <c r="O1479" s="5" t="s">
        <v>7287</v>
      </c>
    </row>
    <row r="1480" s="4" customFormat="1" spans="1:15">
      <c r="A1480" s="16">
        <v>1479</v>
      </c>
      <c r="B1480" s="4" t="s">
        <v>7288</v>
      </c>
      <c r="C1480" s="4" t="s">
        <v>7289</v>
      </c>
      <c r="D1480" s="22" t="s">
        <v>7288</v>
      </c>
      <c r="E1480" s="4" t="s">
        <v>7290</v>
      </c>
      <c r="F1480" s="69">
        <v>69.8</v>
      </c>
      <c r="G1480" s="25" t="s">
        <v>7291</v>
      </c>
      <c r="H1480" s="25"/>
      <c r="I1480" s="25"/>
      <c r="J1480" s="25"/>
      <c r="K1480" s="73">
        <v>46014</v>
      </c>
      <c r="L1480" s="25" t="s">
        <v>7292</v>
      </c>
      <c r="N1480" s="4" t="s">
        <v>7293</v>
      </c>
      <c r="O1480" s="4" t="s">
        <v>7294</v>
      </c>
    </row>
    <row r="1481" s="3" customFormat="1" spans="1:15">
      <c r="A1481" s="16">
        <v>1480</v>
      </c>
      <c r="B1481" s="5" t="s">
        <v>7295</v>
      </c>
      <c r="C1481" s="5" t="s">
        <v>7296</v>
      </c>
      <c r="D1481" s="66" t="s">
        <v>7295</v>
      </c>
      <c r="E1481" s="5" t="s">
        <v>7290</v>
      </c>
      <c r="F1481" s="69">
        <v>35</v>
      </c>
      <c r="G1481" s="5"/>
      <c r="H1481" s="5"/>
      <c r="I1481" s="5"/>
      <c r="J1481" s="62"/>
      <c r="K1481" s="73">
        <v>45967</v>
      </c>
      <c r="L1481" s="5"/>
      <c r="M1481" s="5"/>
      <c r="N1481" s="5" t="s">
        <v>7297</v>
      </c>
      <c r="O1481" s="3" t="s">
        <v>7298</v>
      </c>
    </row>
    <row r="1482" s="3" customFormat="1" spans="1:15">
      <c r="A1482" s="16">
        <v>1481</v>
      </c>
      <c r="B1482" s="21"/>
      <c r="C1482" s="3" t="s">
        <v>7289</v>
      </c>
      <c r="D1482" s="21" t="s">
        <v>7299</v>
      </c>
      <c r="E1482" s="20" t="s">
        <v>7300</v>
      </c>
      <c r="F1482" s="69">
        <v>59.8</v>
      </c>
      <c r="G1482" s="5" t="s">
        <v>892</v>
      </c>
      <c r="J1482" s="55"/>
      <c r="K1482" s="73">
        <v>45867</v>
      </c>
      <c r="L1482" s="59" t="s">
        <v>144</v>
      </c>
      <c r="N1482" s="3" t="s">
        <v>7301</v>
      </c>
      <c r="O1482" s="3" t="s">
        <v>7302</v>
      </c>
    </row>
    <row r="1483" s="3" customFormat="1" spans="1:15">
      <c r="A1483" s="16">
        <v>1482</v>
      </c>
      <c r="C1483" s="3" t="s">
        <v>7303</v>
      </c>
      <c r="D1483" s="21" t="s">
        <v>7304</v>
      </c>
      <c r="E1483" s="3" t="s">
        <v>7305</v>
      </c>
      <c r="F1483" s="69">
        <v>29.8</v>
      </c>
      <c r="J1483" s="55"/>
      <c r="K1483" s="73">
        <v>45864</v>
      </c>
      <c r="N1483" s="3" t="s">
        <v>7306</v>
      </c>
      <c r="O1483" s="3" t="s">
        <v>7307</v>
      </c>
    </row>
    <row r="1484" s="69" customFormat="1" spans="1:15">
      <c r="A1484" s="16">
        <v>1483</v>
      </c>
      <c r="B1484" s="17"/>
      <c r="C1484" s="2" t="s">
        <v>7289</v>
      </c>
      <c r="D1484" s="17" t="s">
        <v>7308</v>
      </c>
      <c r="E1484" s="2" t="s">
        <v>7309</v>
      </c>
      <c r="F1484" s="69">
        <v>45</v>
      </c>
      <c r="G1484" s="2" t="s">
        <v>7310</v>
      </c>
      <c r="H1484" s="16"/>
      <c r="I1484" s="16"/>
      <c r="J1484" s="16"/>
      <c r="K1484" s="73">
        <v>45309</v>
      </c>
      <c r="L1484" s="59"/>
      <c r="M1484" s="5"/>
      <c r="N1484" s="60" t="s">
        <v>7311</v>
      </c>
      <c r="O1484" s="5" t="s">
        <v>7312</v>
      </c>
    </row>
    <row r="1485" s="69" customFormat="1" spans="1:15">
      <c r="A1485" s="16">
        <v>1484</v>
      </c>
      <c r="B1485" s="17"/>
      <c r="C1485" s="2" t="s">
        <v>7296</v>
      </c>
      <c r="D1485" s="17" t="s">
        <v>7313</v>
      </c>
      <c r="E1485" s="2" t="s">
        <v>7309</v>
      </c>
      <c r="F1485" s="69">
        <v>29</v>
      </c>
      <c r="G1485" s="2"/>
      <c r="H1485" s="16"/>
      <c r="I1485" s="16"/>
      <c r="J1485" s="16"/>
      <c r="K1485" s="73">
        <v>45315</v>
      </c>
      <c r="L1485" s="59"/>
      <c r="M1485" s="5"/>
      <c r="N1485" s="60" t="s">
        <v>7314</v>
      </c>
      <c r="O1485" s="5" t="s">
        <v>7315</v>
      </c>
    </row>
    <row r="1486" s="69" customFormat="1" spans="1:15">
      <c r="A1486" s="16">
        <v>1485</v>
      </c>
      <c r="B1486" s="17"/>
      <c r="C1486" s="2" t="s">
        <v>7296</v>
      </c>
      <c r="D1486" s="17" t="s">
        <v>7316</v>
      </c>
      <c r="E1486" s="2" t="s">
        <v>7317</v>
      </c>
      <c r="F1486" s="69">
        <v>18</v>
      </c>
      <c r="G1486" s="2"/>
      <c r="H1486" s="16"/>
      <c r="I1486" s="16"/>
      <c r="J1486" s="16"/>
      <c r="K1486" s="73">
        <v>45652</v>
      </c>
      <c r="L1486" s="59"/>
      <c r="M1486" s="5"/>
      <c r="N1486" s="60" t="s">
        <v>7318</v>
      </c>
      <c r="O1486" s="5" t="s">
        <v>7319</v>
      </c>
    </row>
    <row r="1487" s="3" customFormat="1" spans="1:15">
      <c r="A1487" s="16">
        <v>1486</v>
      </c>
      <c r="C1487" s="3" t="s">
        <v>7320</v>
      </c>
      <c r="D1487" s="21" t="s">
        <v>7321</v>
      </c>
      <c r="E1487" s="3" t="s">
        <v>7322</v>
      </c>
      <c r="F1487" s="69">
        <v>19</v>
      </c>
      <c r="J1487" s="55"/>
      <c r="K1487" s="73">
        <v>45875</v>
      </c>
      <c r="M1487" s="5"/>
      <c r="N1487" s="3" t="s">
        <v>7323</v>
      </c>
      <c r="O1487" s="5" t="s">
        <v>7324</v>
      </c>
    </row>
    <row r="1488" s="5" customFormat="1" spans="1:15">
      <c r="A1488" s="16">
        <v>1487</v>
      </c>
      <c r="B1488" s="17"/>
      <c r="C1488" s="20" t="s">
        <v>7325</v>
      </c>
      <c r="D1488" s="17" t="s">
        <v>7326</v>
      </c>
      <c r="E1488" s="5" t="s">
        <v>7327</v>
      </c>
      <c r="F1488" s="69">
        <v>59</v>
      </c>
      <c r="G1488" s="5" t="s">
        <v>20</v>
      </c>
      <c r="J1488" s="62"/>
      <c r="K1488" s="73">
        <v>45502</v>
      </c>
      <c r="L1488" s="59"/>
      <c r="N1488" s="5" t="s">
        <v>7328</v>
      </c>
      <c r="O1488" s="5" t="s">
        <v>7329</v>
      </c>
    </row>
    <row r="1489" s="5" customFormat="1" spans="1:15">
      <c r="A1489" s="16">
        <v>1488</v>
      </c>
      <c r="B1489" s="17"/>
      <c r="C1489" s="20" t="s">
        <v>7330</v>
      </c>
      <c r="D1489" s="17" t="s">
        <v>7331</v>
      </c>
      <c r="E1489" s="5" t="s">
        <v>7327</v>
      </c>
      <c r="F1489" s="69">
        <v>35</v>
      </c>
      <c r="J1489" s="62"/>
      <c r="K1489" s="73">
        <v>45880</v>
      </c>
      <c r="L1489" s="59"/>
      <c r="N1489" s="5" t="s">
        <v>7332</v>
      </c>
      <c r="O1489" s="5" t="s">
        <v>7333</v>
      </c>
    </row>
    <row r="1490" s="3" customFormat="1" spans="1:15">
      <c r="A1490" s="16">
        <v>1489</v>
      </c>
      <c r="C1490" s="3" t="s">
        <v>7334</v>
      </c>
      <c r="D1490" s="21" t="s">
        <v>7335</v>
      </c>
      <c r="E1490" s="3" t="s">
        <v>7336</v>
      </c>
      <c r="F1490" s="69">
        <v>55</v>
      </c>
      <c r="G1490" s="3" t="s">
        <v>248</v>
      </c>
      <c r="J1490" s="55"/>
      <c r="K1490" s="73">
        <v>45902</v>
      </c>
      <c r="L1490" s="59" t="s">
        <v>144</v>
      </c>
      <c r="M1490" s="5" t="s">
        <v>7337</v>
      </c>
      <c r="N1490" s="3" t="s">
        <v>7338</v>
      </c>
      <c r="O1490" s="5" t="s">
        <v>7339</v>
      </c>
    </row>
    <row r="1491" s="3" customFormat="1" spans="1:15">
      <c r="A1491" s="16">
        <v>1490</v>
      </c>
      <c r="C1491" s="3" t="s">
        <v>7340</v>
      </c>
      <c r="D1491" s="21" t="s">
        <v>7341</v>
      </c>
      <c r="E1491" s="3" t="s">
        <v>7342</v>
      </c>
      <c r="F1491" s="69">
        <v>25</v>
      </c>
      <c r="G1491" s="3" t="s">
        <v>248</v>
      </c>
      <c r="J1491" s="55"/>
      <c r="K1491" s="73">
        <v>45662</v>
      </c>
      <c r="L1491" s="59" t="s">
        <v>144</v>
      </c>
      <c r="M1491" s="5"/>
      <c r="N1491" s="3" t="s">
        <v>7343</v>
      </c>
      <c r="O1491" s="5" t="s">
        <v>7344</v>
      </c>
    </row>
    <row r="1492" s="69" customFormat="1" spans="1:15">
      <c r="A1492" s="16">
        <v>1491</v>
      </c>
      <c r="B1492" s="17"/>
      <c r="C1492" s="2" t="s">
        <v>7345</v>
      </c>
      <c r="D1492" s="17" t="s">
        <v>7346</v>
      </c>
      <c r="E1492" s="2" t="s">
        <v>7347</v>
      </c>
      <c r="F1492" s="69">
        <v>36</v>
      </c>
      <c r="G1492" s="3" t="s">
        <v>20</v>
      </c>
      <c r="H1492" s="2"/>
      <c r="I1492" s="2"/>
      <c r="J1492" s="16"/>
      <c r="K1492" s="73">
        <v>45702</v>
      </c>
      <c r="L1492" s="59"/>
      <c r="M1492" s="5"/>
      <c r="N1492" s="60" t="s">
        <v>7348</v>
      </c>
      <c r="O1492" s="5" t="s">
        <v>7349</v>
      </c>
    </row>
    <row r="1493" s="3" customFormat="1" spans="1:15">
      <c r="A1493" s="16">
        <v>1492</v>
      </c>
      <c r="C1493" s="3" t="s">
        <v>7350</v>
      </c>
      <c r="D1493" s="21" t="s">
        <v>7351</v>
      </c>
      <c r="E1493" s="3" t="s">
        <v>7352</v>
      </c>
      <c r="F1493" s="69">
        <v>39.8</v>
      </c>
      <c r="G1493" s="3" t="s">
        <v>20</v>
      </c>
      <c r="J1493" s="55"/>
      <c r="K1493" s="73">
        <v>44970</v>
      </c>
      <c r="L1493" s="59"/>
      <c r="M1493" s="5" t="s">
        <v>7353</v>
      </c>
      <c r="N1493" s="3" t="s">
        <v>7354</v>
      </c>
      <c r="O1493" s="5" t="s">
        <v>7355</v>
      </c>
    </row>
    <row r="1494" s="3" customFormat="1" spans="1:15">
      <c r="A1494" s="16">
        <v>1493</v>
      </c>
      <c r="B1494" s="21"/>
      <c r="C1494" s="3" t="s">
        <v>7141</v>
      </c>
      <c r="D1494" s="21" t="s">
        <v>7356</v>
      </c>
      <c r="E1494" s="3" t="s">
        <v>7357</v>
      </c>
      <c r="F1494" s="69">
        <v>59</v>
      </c>
      <c r="G1494" s="2" t="s">
        <v>20</v>
      </c>
      <c r="J1494" s="55"/>
      <c r="K1494" s="73">
        <v>45868</v>
      </c>
      <c r="N1494" s="3" t="s">
        <v>7358</v>
      </c>
      <c r="O1494" s="5" t="s">
        <v>7359</v>
      </c>
    </row>
    <row r="1495" s="3" customFormat="1" spans="1:15">
      <c r="A1495" s="16">
        <v>1494</v>
      </c>
      <c r="B1495" s="21"/>
      <c r="C1495" s="3" t="s">
        <v>7146</v>
      </c>
      <c r="D1495" s="21" t="s">
        <v>7360</v>
      </c>
      <c r="E1495" s="3" t="s">
        <v>7357</v>
      </c>
      <c r="F1495" s="69">
        <v>36</v>
      </c>
      <c r="J1495" s="55"/>
      <c r="K1495" s="73">
        <v>45871</v>
      </c>
      <c r="N1495" s="3" t="s">
        <v>7361</v>
      </c>
      <c r="O1495" s="5" t="s">
        <v>7362</v>
      </c>
    </row>
    <row r="1496" s="55" customFormat="1" spans="1:15">
      <c r="A1496" s="16">
        <v>1495</v>
      </c>
      <c r="C1496" s="55" t="s">
        <v>7141</v>
      </c>
      <c r="D1496" s="63" t="s">
        <v>7363</v>
      </c>
      <c r="E1496" s="55" t="s">
        <v>7364</v>
      </c>
      <c r="F1496" s="69">
        <v>59</v>
      </c>
      <c r="G1496" s="64"/>
      <c r="K1496" s="73">
        <v>45818</v>
      </c>
      <c r="L1496" s="55" t="s">
        <v>183</v>
      </c>
      <c r="M1496" s="65"/>
      <c r="N1496" s="64" t="s">
        <v>7365</v>
      </c>
      <c r="O1496" s="5" t="s">
        <v>7366</v>
      </c>
    </row>
    <row r="1497" s="55" customFormat="1" spans="1:15">
      <c r="A1497" s="16">
        <v>1496</v>
      </c>
      <c r="C1497" s="55" t="s">
        <v>7146</v>
      </c>
      <c r="D1497" s="63" t="s">
        <v>7367</v>
      </c>
      <c r="E1497" s="55" t="s">
        <v>7368</v>
      </c>
      <c r="F1497" s="69">
        <v>29</v>
      </c>
      <c r="G1497" s="64"/>
      <c r="K1497" s="73">
        <v>45838</v>
      </c>
      <c r="L1497" s="55" t="s">
        <v>183</v>
      </c>
      <c r="M1497" s="65"/>
      <c r="N1497" s="64" t="s">
        <v>7369</v>
      </c>
      <c r="O1497" s="5" t="s">
        <v>7370</v>
      </c>
    </row>
    <row r="1498" s="5" customFormat="1" spans="1:15">
      <c r="A1498" s="16">
        <v>1497</v>
      </c>
      <c r="B1498" s="17"/>
      <c r="C1498" s="5" t="s">
        <v>7141</v>
      </c>
      <c r="D1498" s="17" t="s">
        <v>7371</v>
      </c>
      <c r="E1498" s="20" t="s">
        <v>7372</v>
      </c>
      <c r="F1498" s="69">
        <v>54.8</v>
      </c>
      <c r="G1498" s="3" t="s">
        <v>20</v>
      </c>
      <c r="J1498" s="62"/>
      <c r="K1498" s="73">
        <v>45901</v>
      </c>
      <c r="L1498" s="59"/>
      <c r="N1498" s="5" t="s">
        <v>7373</v>
      </c>
      <c r="O1498" s="5" t="s">
        <v>7374</v>
      </c>
    </row>
    <row r="1499" s="5" customFormat="1" spans="1:15">
      <c r="A1499" s="16">
        <v>1498</v>
      </c>
      <c r="B1499" s="17"/>
      <c r="C1499" s="5" t="s">
        <v>7146</v>
      </c>
      <c r="D1499" s="17" t="s">
        <v>7375</v>
      </c>
      <c r="E1499" s="20" t="s">
        <v>7376</v>
      </c>
      <c r="F1499" s="69">
        <v>29.8</v>
      </c>
      <c r="G1499" s="3" t="s">
        <v>20</v>
      </c>
      <c r="J1499" s="62"/>
      <c r="K1499" s="73">
        <v>45847</v>
      </c>
      <c r="L1499" s="59"/>
      <c r="N1499" s="5" t="s">
        <v>7377</v>
      </c>
      <c r="O1499" s="5" t="s">
        <v>7378</v>
      </c>
    </row>
    <row r="1500" s="5" customFormat="1" spans="1:15">
      <c r="A1500" s="16">
        <v>1499</v>
      </c>
      <c r="B1500" s="17"/>
      <c r="C1500" s="5" t="s">
        <v>7379</v>
      </c>
      <c r="D1500" s="17" t="s">
        <v>7380</v>
      </c>
      <c r="E1500" s="5" t="s">
        <v>7381</v>
      </c>
      <c r="F1500" s="69">
        <v>49.9</v>
      </c>
      <c r="G1500" s="3" t="s">
        <v>20</v>
      </c>
      <c r="J1500" s="62"/>
      <c r="K1500" s="73">
        <v>45999</v>
      </c>
      <c r="L1500" s="59"/>
      <c r="N1500" s="5" t="s">
        <v>7382</v>
      </c>
      <c r="O1500" s="5" t="s">
        <v>7383</v>
      </c>
    </row>
    <row r="1501" s="5" customFormat="1" spans="1:15">
      <c r="A1501" s="16">
        <v>1500</v>
      </c>
      <c r="B1501" s="17"/>
      <c r="C1501" s="5" t="s">
        <v>7384</v>
      </c>
      <c r="D1501" s="17" t="s">
        <v>7385</v>
      </c>
      <c r="E1501" s="5" t="s">
        <v>7381</v>
      </c>
      <c r="F1501" s="69">
        <v>36.8</v>
      </c>
      <c r="J1501" s="62"/>
      <c r="K1501" s="73">
        <v>45916</v>
      </c>
      <c r="L1501" s="59"/>
      <c r="N1501" s="5" t="s">
        <v>7386</v>
      </c>
      <c r="O1501" s="5" t="s">
        <v>7387</v>
      </c>
    </row>
    <row r="1502" s="70" customFormat="1" spans="1:15">
      <c r="A1502" s="16">
        <v>1501</v>
      </c>
      <c r="B1502" s="17"/>
      <c r="C1502" s="2" t="s">
        <v>7388</v>
      </c>
      <c r="D1502" s="17" t="s">
        <v>7389</v>
      </c>
      <c r="E1502" s="2" t="s">
        <v>7390</v>
      </c>
      <c r="F1502" s="69">
        <v>46</v>
      </c>
      <c r="G1502" s="2" t="s">
        <v>20</v>
      </c>
      <c r="H1502" s="2"/>
      <c r="I1502" s="2"/>
      <c r="J1502" s="16"/>
      <c r="K1502" s="73">
        <v>44719</v>
      </c>
      <c r="L1502" s="59"/>
      <c r="M1502" s="5"/>
      <c r="N1502" s="60" t="s">
        <v>7391</v>
      </c>
      <c r="O1502" s="5" t="s">
        <v>7392</v>
      </c>
    </row>
    <row r="1503" s="69" customFormat="1" spans="1:15">
      <c r="A1503" s="16">
        <v>1502</v>
      </c>
      <c r="B1503" s="17"/>
      <c r="C1503" s="2" t="s">
        <v>7393</v>
      </c>
      <c r="D1503" s="17" t="s">
        <v>7394</v>
      </c>
      <c r="E1503" s="2" t="s">
        <v>7390</v>
      </c>
      <c r="F1503" s="69">
        <v>26</v>
      </c>
      <c r="G1503" s="2" t="s">
        <v>20</v>
      </c>
      <c r="H1503" s="2"/>
      <c r="I1503" s="2"/>
      <c r="J1503" s="16"/>
      <c r="K1503" s="73">
        <v>44720</v>
      </c>
      <c r="L1503" s="59"/>
      <c r="M1503" s="5"/>
      <c r="N1503" s="60" t="s">
        <v>7395</v>
      </c>
      <c r="O1503" s="5" t="s">
        <v>7396</v>
      </c>
    </row>
    <row r="1504" s="69" customFormat="1" spans="1:15">
      <c r="A1504" s="16">
        <v>1503</v>
      </c>
      <c r="B1504" s="17"/>
      <c r="C1504" s="2" t="s">
        <v>7397</v>
      </c>
      <c r="D1504" s="17" t="s">
        <v>7398</v>
      </c>
      <c r="E1504" s="2" t="s">
        <v>7399</v>
      </c>
      <c r="F1504" s="69">
        <v>59.8</v>
      </c>
      <c r="G1504" s="3" t="s">
        <v>20</v>
      </c>
      <c r="H1504" s="17" t="s">
        <v>290</v>
      </c>
      <c r="I1504" s="59" t="s">
        <v>291</v>
      </c>
      <c r="J1504" s="70"/>
      <c r="K1504" s="73">
        <v>45822</v>
      </c>
      <c r="L1504" s="59" t="s">
        <v>2543</v>
      </c>
      <c r="M1504" s="5" t="s">
        <v>7400</v>
      </c>
      <c r="N1504" s="60" t="s">
        <v>7401</v>
      </c>
      <c r="O1504" s="5" t="s">
        <v>7402</v>
      </c>
    </row>
    <row r="1505" s="69" customFormat="1" spans="1:15">
      <c r="A1505" s="16">
        <v>1504</v>
      </c>
      <c r="B1505" s="17"/>
      <c r="C1505" s="2" t="s">
        <v>7403</v>
      </c>
      <c r="D1505" s="17" t="s">
        <v>7404</v>
      </c>
      <c r="E1505" s="2" t="s">
        <v>7405</v>
      </c>
      <c r="F1505" s="69">
        <v>26</v>
      </c>
      <c r="G1505" s="3" t="s">
        <v>20</v>
      </c>
      <c r="H1505" s="17" t="s">
        <v>290</v>
      </c>
      <c r="I1505" s="59" t="s">
        <v>291</v>
      </c>
      <c r="J1505" s="70"/>
      <c r="K1505" s="73">
        <v>45833</v>
      </c>
      <c r="L1505" s="59" t="s">
        <v>2543</v>
      </c>
      <c r="M1505" s="5"/>
      <c r="N1505" s="60" t="s">
        <v>7406</v>
      </c>
      <c r="O1505" s="5" t="s">
        <v>7407</v>
      </c>
    </row>
    <row r="1506" s="69" customFormat="1" spans="1:15">
      <c r="A1506" s="16">
        <v>1505</v>
      </c>
      <c r="B1506" s="17"/>
      <c r="C1506" s="2" t="s">
        <v>7408</v>
      </c>
      <c r="D1506" s="17" t="s">
        <v>7409</v>
      </c>
      <c r="E1506" s="2" t="s">
        <v>7410</v>
      </c>
      <c r="F1506" s="69">
        <v>35</v>
      </c>
      <c r="G1506" s="2" t="s">
        <v>20</v>
      </c>
      <c r="H1506" s="2"/>
      <c r="I1506" s="2"/>
      <c r="J1506" s="16"/>
      <c r="K1506" s="73">
        <v>45881</v>
      </c>
      <c r="L1506" s="59"/>
      <c r="M1506" s="5"/>
      <c r="N1506" s="60" t="s">
        <v>7411</v>
      </c>
      <c r="O1506" s="5" t="s">
        <v>7412</v>
      </c>
    </row>
    <row r="1507" s="5" customFormat="1" spans="1:15">
      <c r="A1507" s="16">
        <v>1506</v>
      </c>
      <c r="B1507" s="17"/>
      <c r="C1507" s="2" t="s">
        <v>7413</v>
      </c>
      <c r="D1507" s="17" t="s">
        <v>7414</v>
      </c>
      <c r="E1507" s="2" t="s">
        <v>7410</v>
      </c>
      <c r="F1507" s="69">
        <v>24.8</v>
      </c>
      <c r="G1507" s="3" t="s">
        <v>20</v>
      </c>
      <c r="J1507" s="62"/>
      <c r="K1507" s="73">
        <v>45847</v>
      </c>
      <c r="L1507" s="59"/>
      <c r="N1507" s="60" t="s">
        <v>7415</v>
      </c>
      <c r="O1507" s="5" t="s">
        <v>7416</v>
      </c>
    </row>
    <row r="1508" s="69" customFormat="1" spans="1:15">
      <c r="A1508" s="16">
        <v>1507</v>
      </c>
      <c r="B1508" s="17"/>
      <c r="C1508" s="2" t="s">
        <v>7417</v>
      </c>
      <c r="D1508" s="17" t="s">
        <v>7418</v>
      </c>
      <c r="E1508" s="2" t="s">
        <v>7419</v>
      </c>
      <c r="F1508" s="69">
        <v>45</v>
      </c>
      <c r="G1508" s="2" t="s">
        <v>7420</v>
      </c>
      <c r="H1508" s="2"/>
      <c r="I1508" s="2"/>
      <c r="J1508" s="55" t="s">
        <v>200</v>
      </c>
      <c r="K1508" s="73">
        <v>45906</v>
      </c>
      <c r="L1508" s="3" t="s">
        <v>201</v>
      </c>
      <c r="M1508" s="5" t="s">
        <v>7421</v>
      </c>
      <c r="N1508" s="60" t="s">
        <v>7422</v>
      </c>
      <c r="O1508" s="5" t="s">
        <v>7423</v>
      </c>
    </row>
    <row r="1509" s="69" customFormat="1" spans="1:15">
      <c r="A1509" s="16">
        <v>1508</v>
      </c>
      <c r="B1509" s="17"/>
      <c r="C1509" s="2" t="s">
        <v>7424</v>
      </c>
      <c r="D1509" s="17" t="s">
        <v>7425</v>
      </c>
      <c r="E1509" s="2" t="s">
        <v>7426</v>
      </c>
      <c r="F1509" s="69">
        <v>37</v>
      </c>
      <c r="G1509" s="2" t="s">
        <v>7420</v>
      </c>
      <c r="H1509" s="2"/>
      <c r="I1509" s="2"/>
      <c r="J1509" s="16"/>
      <c r="K1509" s="73">
        <v>46043</v>
      </c>
      <c r="L1509" s="59"/>
      <c r="M1509" s="5"/>
      <c r="N1509" s="60" t="s">
        <v>7427</v>
      </c>
      <c r="O1509" s="5" t="s">
        <v>7428</v>
      </c>
    </row>
    <row r="1510" s="69" customFormat="1" spans="1:15">
      <c r="A1510" s="16">
        <v>1509</v>
      </c>
      <c r="B1510" s="17"/>
      <c r="C1510" s="2" t="s">
        <v>7429</v>
      </c>
      <c r="D1510" s="17" t="s">
        <v>7430</v>
      </c>
      <c r="E1510" s="2" t="s">
        <v>7431</v>
      </c>
      <c r="F1510" s="69">
        <v>45</v>
      </c>
      <c r="G1510" s="3" t="s">
        <v>20</v>
      </c>
      <c r="H1510" s="16"/>
      <c r="I1510" s="16"/>
      <c r="J1510" s="16"/>
      <c r="K1510" s="73">
        <v>45884</v>
      </c>
      <c r="L1510" s="59"/>
      <c r="M1510" s="5"/>
      <c r="N1510" s="60" t="s">
        <v>7432</v>
      </c>
      <c r="O1510" s="5" t="s">
        <v>7433</v>
      </c>
    </row>
    <row r="1511" s="69" customFormat="1" spans="1:15">
      <c r="A1511" s="16">
        <v>1510</v>
      </c>
      <c r="B1511" s="17"/>
      <c r="C1511" s="2" t="s">
        <v>7434</v>
      </c>
      <c r="D1511" s="17" t="s">
        <v>7435</v>
      </c>
      <c r="E1511" s="2" t="s">
        <v>7431</v>
      </c>
      <c r="F1511" s="69">
        <v>25</v>
      </c>
      <c r="G1511" s="2"/>
      <c r="H1511" s="16"/>
      <c r="I1511" s="16"/>
      <c r="J1511" s="16"/>
      <c r="K1511" s="73">
        <v>45890</v>
      </c>
      <c r="L1511" s="59"/>
      <c r="M1511" s="5"/>
      <c r="N1511" s="60" t="s">
        <v>7436</v>
      </c>
      <c r="O1511" s="5" t="s">
        <v>7437</v>
      </c>
    </row>
    <row r="1512" s="5" customFormat="1" spans="1:15">
      <c r="A1512" s="16">
        <v>1511</v>
      </c>
      <c r="C1512" s="5" t="s">
        <v>7438</v>
      </c>
      <c r="D1512" s="66" t="s">
        <v>7439</v>
      </c>
      <c r="E1512" s="5" t="s">
        <v>7440</v>
      </c>
      <c r="F1512" s="69">
        <v>69.8</v>
      </c>
      <c r="G1512" s="3" t="s">
        <v>20</v>
      </c>
      <c r="J1512" s="62"/>
      <c r="K1512" s="73">
        <v>45829</v>
      </c>
      <c r="L1512" s="59"/>
      <c r="M1512" s="5"/>
      <c r="N1512" s="5" t="s">
        <v>7441</v>
      </c>
      <c r="O1512" s="5" t="s">
        <v>7442</v>
      </c>
    </row>
    <row r="1513" s="69" customFormat="1" spans="1:15">
      <c r="A1513" s="16">
        <v>1512</v>
      </c>
      <c r="B1513" s="17"/>
      <c r="C1513" s="2" t="s">
        <v>7443</v>
      </c>
      <c r="D1513" s="17" t="s">
        <v>7444</v>
      </c>
      <c r="E1513" s="2" t="s">
        <v>7445</v>
      </c>
      <c r="F1513" s="69">
        <v>38</v>
      </c>
      <c r="G1513" s="3" t="s">
        <v>20</v>
      </c>
      <c r="H1513" s="16"/>
      <c r="I1513" s="16"/>
      <c r="J1513" s="16"/>
      <c r="K1513" s="73">
        <v>45836</v>
      </c>
      <c r="L1513" s="59"/>
      <c r="M1513" s="5"/>
      <c r="N1513" s="60" t="s">
        <v>7446</v>
      </c>
      <c r="O1513" s="5" t="s">
        <v>7447</v>
      </c>
    </row>
    <row r="1514" s="55" customFormat="1" spans="1:15">
      <c r="A1514" s="16">
        <v>1513</v>
      </c>
      <c r="B1514" s="55"/>
      <c r="C1514" s="55" t="s">
        <v>7448</v>
      </c>
      <c r="D1514" s="55" t="s">
        <v>7449</v>
      </c>
      <c r="E1514" s="55" t="s">
        <v>7450</v>
      </c>
      <c r="F1514" s="69">
        <v>63.8</v>
      </c>
      <c r="K1514" s="73">
        <v>45176</v>
      </c>
      <c r="N1514" s="55" t="s">
        <v>7451</v>
      </c>
      <c r="O1514" s="55" t="s">
        <v>7452</v>
      </c>
    </row>
    <row r="1515" s="5" customFormat="1" spans="1:15">
      <c r="A1515" s="16">
        <v>1514</v>
      </c>
      <c r="B1515" s="17"/>
      <c r="C1515" s="5" t="s">
        <v>7453</v>
      </c>
      <c r="D1515" s="17" t="s">
        <v>7454</v>
      </c>
      <c r="E1515" s="5" t="s">
        <v>7450</v>
      </c>
      <c r="F1515" s="69">
        <v>56</v>
      </c>
      <c r="G1515" s="3" t="s">
        <v>20</v>
      </c>
      <c r="J1515" s="62"/>
      <c r="K1515" s="73">
        <v>45846</v>
      </c>
      <c r="L1515" s="59"/>
      <c r="N1515" s="5" t="s">
        <v>7455</v>
      </c>
      <c r="O1515" s="5" t="s">
        <v>7456</v>
      </c>
    </row>
    <row r="1516" s="5" customFormat="1" spans="1:15">
      <c r="A1516" s="16">
        <v>1515</v>
      </c>
      <c r="B1516" s="17"/>
      <c r="C1516" s="5" t="s">
        <v>7457</v>
      </c>
      <c r="D1516" s="17" t="s">
        <v>7458</v>
      </c>
      <c r="E1516" s="5" t="s">
        <v>7450</v>
      </c>
      <c r="F1516" s="69">
        <v>24</v>
      </c>
      <c r="G1516" s="3" t="s">
        <v>20</v>
      </c>
      <c r="J1516" s="62"/>
      <c r="K1516" s="73">
        <v>45456</v>
      </c>
      <c r="L1516" s="59"/>
      <c r="N1516" s="5" t="s">
        <v>7459</v>
      </c>
      <c r="O1516" s="5" t="s">
        <v>7460</v>
      </c>
    </row>
    <row r="1517" s="5" customFormat="1" spans="1:15">
      <c r="A1517" s="16">
        <v>1516</v>
      </c>
      <c r="B1517" s="17"/>
      <c r="C1517" s="2" t="s">
        <v>7453</v>
      </c>
      <c r="D1517" s="17" t="s">
        <v>7461</v>
      </c>
      <c r="E1517" s="2" t="s">
        <v>7083</v>
      </c>
      <c r="F1517" s="69">
        <v>69.9</v>
      </c>
      <c r="G1517" s="2" t="s">
        <v>20</v>
      </c>
      <c r="J1517" s="62"/>
      <c r="K1517" s="73">
        <v>45811</v>
      </c>
      <c r="L1517" s="59"/>
      <c r="N1517" s="60" t="s">
        <v>7462</v>
      </c>
      <c r="O1517" s="5" t="s">
        <v>7463</v>
      </c>
    </row>
    <row r="1518" s="5" customFormat="1" spans="1:15">
      <c r="A1518" s="16">
        <v>1517</v>
      </c>
      <c r="B1518" s="17"/>
      <c r="C1518" s="2" t="s">
        <v>7457</v>
      </c>
      <c r="D1518" s="17" t="s">
        <v>7464</v>
      </c>
      <c r="E1518" s="2" t="s">
        <v>7465</v>
      </c>
      <c r="F1518" s="69">
        <v>49.8</v>
      </c>
      <c r="G1518" s="3" t="s">
        <v>20</v>
      </c>
      <c r="J1518" s="62"/>
      <c r="K1518" s="73">
        <v>46050</v>
      </c>
      <c r="L1518" s="59"/>
      <c r="N1518" s="60" t="s">
        <v>7466</v>
      </c>
      <c r="O1518" s="5" t="s">
        <v>7467</v>
      </c>
    </row>
    <row r="1519" s="3" customFormat="1" spans="1:15">
      <c r="A1519" s="16">
        <v>1518</v>
      </c>
      <c r="C1519" s="61" t="s">
        <v>7468</v>
      </c>
      <c r="D1519" s="21" t="s">
        <v>7469</v>
      </c>
      <c r="E1519" s="3" t="s">
        <v>7470</v>
      </c>
      <c r="F1519" s="69">
        <v>79.8</v>
      </c>
      <c r="G1519" s="20" t="s">
        <v>7471</v>
      </c>
      <c r="J1519" s="55"/>
      <c r="K1519" s="73">
        <v>45923</v>
      </c>
      <c r="L1519" s="20" t="s">
        <v>7472</v>
      </c>
      <c r="M1519" s="20"/>
      <c r="N1519" s="3" t="s">
        <v>7473</v>
      </c>
      <c r="O1519" s="5" t="s">
        <v>7474</v>
      </c>
    </row>
    <row r="1520" s="5" customFormat="1" spans="1:15">
      <c r="A1520" s="16">
        <v>1519</v>
      </c>
      <c r="B1520" s="17"/>
      <c r="C1520" s="5" t="s">
        <v>7475</v>
      </c>
      <c r="D1520" s="17" t="s">
        <v>7476</v>
      </c>
      <c r="E1520" s="5" t="s">
        <v>7477</v>
      </c>
      <c r="F1520" s="69">
        <v>38</v>
      </c>
      <c r="G1520" s="3" t="s">
        <v>20</v>
      </c>
      <c r="J1520" s="62"/>
      <c r="K1520" s="73">
        <v>45919</v>
      </c>
      <c r="L1520" s="59"/>
      <c r="N1520" s="5" t="s">
        <v>7478</v>
      </c>
      <c r="O1520" s="5" t="s">
        <v>7479</v>
      </c>
    </row>
    <row r="1521" s="70" customFormat="1" spans="1:15">
      <c r="A1521" s="16">
        <v>1520</v>
      </c>
      <c r="B1521" s="17"/>
      <c r="C1521" s="2" t="s">
        <v>7480</v>
      </c>
      <c r="D1521" s="17" t="s">
        <v>7481</v>
      </c>
      <c r="E1521" s="2" t="s">
        <v>7230</v>
      </c>
      <c r="F1521" s="69">
        <v>27</v>
      </c>
      <c r="G1521" s="3" t="s">
        <v>20</v>
      </c>
      <c r="H1521" s="17"/>
      <c r="I1521" s="17"/>
      <c r="J1521" s="85"/>
      <c r="K1521" s="73">
        <v>45876</v>
      </c>
      <c r="L1521" s="59" t="s">
        <v>85</v>
      </c>
      <c r="M1521" s="5"/>
      <c r="N1521" s="60" t="s">
        <v>7482</v>
      </c>
      <c r="O1521" s="5" t="s">
        <v>7483</v>
      </c>
    </row>
    <row r="1522" s="69" customFormat="1" spans="1:15">
      <c r="A1522" s="16">
        <v>1521</v>
      </c>
      <c r="B1522" s="17"/>
      <c r="C1522" s="2" t="s">
        <v>7484</v>
      </c>
      <c r="D1522" s="17" t="s">
        <v>7485</v>
      </c>
      <c r="E1522" s="2" t="s">
        <v>7230</v>
      </c>
      <c r="F1522" s="69">
        <v>18</v>
      </c>
      <c r="G1522" s="2" t="s">
        <v>20</v>
      </c>
      <c r="H1522" s="2"/>
      <c r="I1522" s="2"/>
      <c r="J1522" s="16"/>
      <c r="K1522" s="73">
        <v>45086</v>
      </c>
      <c r="L1522" s="59"/>
      <c r="M1522" s="5"/>
      <c r="N1522" s="60" t="s">
        <v>7486</v>
      </c>
      <c r="O1522" s="5" t="s">
        <v>7487</v>
      </c>
    </row>
    <row r="1523" s="69" customFormat="1" spans="1:15">
      <c r="A1523" s="16">
        <v>1522</v>
      </c>
      <c r="B1523" s="17"/>
      <c r="C1523" s="2" t="s">
        <v>7488</v>
      </c>
      <c r="D1523" s="17" t="s">
        <v>7489</v>
      </c>
      <c r="E1523" s="2" t="s">
        <v>7490</v>
      </c>
      <c r="F1523" s="69">
        <v>49</v>
      </c>
      <c r="G1523" s="2"/>
      <c r="H1523" s="16"/>
      <c r="I1523" s="16"/>
      <c r="J1523" s="16"/>
      <c r="K1523" s="73">
        <v>44925</v>
      </c>
      <c r="L1523" s="59"/>
      <c r="M1523" s="5"/>
      <c r="N1523" s="60" t="s">
        <v>7491</v>
      </c>
      <c r="O1523" s="5" t="s">
        <v>7492</v>
      </c>
    </row>
    <row r="1524" s="69" customFormat="1" spans="1:15">
      <c r="A1524" s="16">
        <v>1523</v>
      </c>
      <c r="B1524" s="17"/>
      <c r="C1524" s="2" t="s">
        <v>7493</v>
      </c>
      <c r="D1524" s="17" t="s">
        <v>7494</v>
      </c>
      <c r="E1524" s="2" t="s">
        <v>7490</v>
      </c>
      <c r="F1524" s="69">
        <v>35</v>
      </c>
      <c r="G1524" s="2"/>
      <c r="H1524" s="16"/>
      <c r="I1524" s="16"/>
      <c r="J1524" s="16"/>
      <c r="K1524" s="73">
        <v>45307</v>
      </c>
      <c r="L1524" s="59"/>
      <c r="M1524" s="5"/>
      <c r="N1524" s="60" t="s">
        <v>7495</v>
      </c>
      <c r="O1524" s="5" t="s">
        <v>7496</v>
      </c>
    </row>
    <row r="1525" s="3" customFormat="1" spans="1:15">
      <c r="A1525" s="16">
        <v>1524</v>
      </c>
      <c r="B1525" s="21" t="s">
        <v>7497</v>
      </c>
      <c r="C1525" s="3" t="s">
        <v>7498</v>
      </c>
      <c r="D1525" s="21" t="s">
        <v>7497</v>
      </c>
      <c r="E1525" s="3" t="s">
        <v>7499</v>
      </c>
      <c r="F1525" s="69">
        <v>63.8</v>
      </c>
      <c r="G1525" s="3" t="s">
        <v>877</v>
      </c>
      <c r="H1525" s="3"/>
      <c r="I1525" s="3"/>
      <c r="J1525" s="55"/>
      <c r="K1525" s="73">
        <v>46034</v>
      </c>
      <c r="L1525" s="61" t="s">
        <v>249</v>
      </c>
      <c r="M1525" s="61"/>
      <c r="N1525" s="3" t="s">
        <v>7500</v>
      </c>
      <c r="O1525" s="3" t="s">
        <v>7501</v>
      </c>
    </row>
    <row r="1526" s="3" customFormat="1" spans="1:15">
      <c r="A1526" s="16">
        <v>1525</v>
      </c>
      <c r="B1526" s="3" t="s">
        <v>7502</v>
      </c>
      <c r="C1526" s="61" t="s">
        <v>7475</v>
      </c>
      <c r="D1526" s="3" t="s">
        <v>7502</v>
      </c>
      <c r="E1526" s="61" t="s">
        <v>7503</v>
      </c>
      <c r="F1526" s="69">
        <v>56.8</v>
      </c>
      <c r="G1526" s="3" t="s">
        <v>248</v>
      </c>
      <c r="H1526" s="3"/>
      <c r="I1526" s="3"/>
      <c r="J1526" s="55"/>
      <c r="K1526" s="73">
        <v>45944</v>
      </c>
      <c r="L1526" s="3"/>
      <c r="M1526" s="3"/>
      <c r="N1526" s="3" t="s">
        <v>7504</v>
      </c>
      <c r="O1526" s="3" t="s">
        <v>7505</v>
      </c>
    </row>
    <row r="1527" s="69" customFormat="1" spans="1:15">
      <c r="A1527" s="16">
        <v>1526</v>
      </c>
      <c r="B1527" s="21">
        <v>74914</v>
      </c>
      <c r="C1527" s="2" t="s">
        <v>7506</v>
      </c>
      <c r="D1527" s="21" t="s">
        <v>7507</v>
      </c>
      <c r="E1527" s="2" t="s">
        <v>7508</v>
      </c>
      <c r="F1527" s="69">
        <v>69.8</v>
      </c>
      <c r="G1527" s="2" t="s">
        <v>7509</v>
      </c>
      <c r="H1527" s="2" t="s">
        <v>290</v>
      </c>
      <c r="I1527" s="2" t="s">
        <v>291</v>
      </c>
      <c r="J1527" s="16"/>
      <c r="K1527" s="73">
        <v>45915</v>
      </c>
      <c r="L1527" s="59" t="s">
        <v>2543</v>
      </c>
      <c r="M1527" s="5"/>
      <c r="N1527" s="60" t="s">
        <v>7510</v>
      </c>
      <c r="O1527" s="5" t="s">
        <v>7511</v>
      </c>
    </row>
    <row r="1528" s="3" customFormat="1" spans="1:15">
      <c r="A1528" s="16">
        <v>1527</v>
      </c>
      <c r="B1528" s="3" t="s">
        <v>7512</v>
      </c>
      <c r="C1528" s="3" t="s">
        <v>7513</v>
      </c>
      <c r="D1528" s="21" t="s">
        <v>7512</v>
      </c>
      <c r="E1528" s="3" t="s">
        <v>7514</v>
      </c>
      <c r="F1528" s="69">
        <v>38</v>
      </c>
      <c r="G1528" s="20" t="s">
        <v>7515</v>
      </c>
      <c r="H1528" s="20" t="s">
        <v>290</v>
      </c>
      <c r="I1528" s="20" t="s">
        <v>291</v>
      </c>
      <c r="J1528" s="78"/>
      <c r="K1528" s="73">
        <v>45915</v>
      </c>
      <c r="L1528" s="61" t="s">
        <v>7516</v>
      </c>
      <c r="N1528" s="3" t="s">
        <v>7517</v>
      </c>
      <c r="O1528" s="3" t="s">
        <v>7518</v>
      </c>
    </row>
    <row r="1529" s="69" customFormat="1" spans="1:15">
      <c r="A1529" s="16">
        <v>1528</v>
      </c>
      <c r="B1529" s="17"/>
      <c r="C1529" s="2" t="s">
        <v>7468</v>
      </c>
      <c r="D1529" s="17" t="s">
        <v>7519</v>
      </c>
      <c r="E1529" s="2" t="s">
        <v>7520</v>
      </c>
      <c r="F1529" s="69">
        <v>55</v>
      </c>
      <c r="G1529" s="2" t="s">
        <v>20</v>
      </c>
      <c r="H1529" s="16"/>
      <c r="I1529" s="16"/>
      <c r="J1529" s="16"/>
      <c r="K1529" s="73">
        <v>45811</v>
      </c>
      <c r="L1529" s="59"/>
      <c r="M1529" s="5"/>
      <c r="N1529" s="60" t="s">
        <v>7521</v>
      </c>
      <c r="O1529" s="5" t="s">
        <v>7522</v>
      </c>
    </row>
    <row r="1530" s="69" customFormat="1" spans="1:15">
      <c r="A1530" s="16">
        <v>1529</v>
      </c>
      <c r="B1530" s="17"/>
      <c r="C1530" s="2" t="s">
        <v>7475</v>
      </c>
      <c r="D1530" s="17" t="s">
        <v>7523</v>
      </c>
      <c r="E1530" s="2" t="s">
        <v>7520</v>
      </c>
      <c r="F1530" s="69">
        <v>39.8</v>
      </c>
      <c r="G1530" s="2"/>
      <c r="H1530" s="2"/>
      <c r="I1530" s="2"/>
      <c r="J1530" s="16"/>
      <c r="K1530" s="73">
        <v>45811</v>
      </c>
      <c r="L1530" s="59"/>
      <c r="M1530" s="5"/>
      <c r="N1530" s="60" t="s">
        <v>7524</v>
      </c>
      <c r="O1530" s="5" t="s">
        <v>7525</v>
      </c>
    </row>
    <row r="1531" s="69" customFormat="1" spans="1:15">
      <c r="A1531" s="16">
        <v>1530</v>
      </c>
      <c r="B1531" s="17"/>
      <c r="C1531" s="2" t="s">
        <v>7526</v>
      </c>
      <c r="D1531" s="17" t="s">
        <v>7527</v>
      </c>
      <c r="E1531" s="2" t="s">
        <v>7528</v>
      </c>
      <c r="F1531" s="69">
        <v>38.8</v>
      </c>
      <c r="G1531" s="2"/>
      <c r="H1531" s="16"/>
      <c r="I1531" s="16"/>
      <c r="J1531" s="16"/>
      <c r="K1531" s="73">
        <v>45870</v>
      </c>
      <c r="L1531" s="59"/>
      <c r="M1531" s="5"/>
      <c r="N1531" s="60" t="s">
        <v>7529</v>
      </c>
      <c r="O1531" s="5" t="s">
        <v>7530</v>
      </c>
    </row>
    <row r="1532" s="69" customFormat="1" spans="1:15">
      <c r="A1532" s="16">
        <v>1531</v>
      </c>
      <c r="B1532" s="17"/>
      <c r="C1532" s="2" t="s">
        <v>7531</v>
      </c>
      <c r="D1532" s="17" t="s">
        <v>7532</v>
      </c>
      <c r="E1532" s="2" t="s">
        <v>7533</v>
      </c>
      <c r="F1532" s="69">
        <v>38</v>
      </c>
      <c r="G1532" s="2"/>
      <c r="H1532" s="16"/>
      <c r="I1532" s="16"/>
      <c r="J1532" s="16"/>
      <c r="K1532" s="73">
        <v>45866</v>
      </c>
      <c r="L1532" s="59"/>
      <c r="M1532" s="5"/>
      <c r="N1532" s="60" t="s">
        <v>7534</v>
      </c>
      <c r="O1532" s="5" t="s">
        <v>7535</v>
      </c>
    </row>
    <row r="1533" s="69" customFormat="1" spans="1:15">
      <c r="A1533" s="16">
        <v>1532</v>
      </c>
      <c r="B1533" s="17"/>
      <c r="C1533" s="2" t="s">
        <v>7536</v>
      </c>
      <c r="D1533" s="17" t="s">
        <v>7537</v>
      </c>
      <c r="E1533" s="2" t="s">
        <v>7538</v>
      </c>
      <c r="F1533" s="69">
        <v>45</v>
      </c>
      <c r="G1533" s="2"/>
      <c r="H1533" s="16"/>
      <c r="I1533" s="16"/>
      <c r="J1533" s="16"/>
      <c r="K1533" s="73">
        <v>45860</v>
      </c>
      <c r="L1533" s="59"/>
      <c r="M1533" s="5"/>
      <c r="N1533" s="60" t="s">
        <v>7539</v>
      </c>
      <c r="O1533" s="5" t="s">
        <v>7540</v>
      </c>
    </row>
    <row r="1534" s="3" customFormat="1" spans="1:15">
      <c r="A1534" s="16">
        <v>1533</v>
      </c>
      <c r="C1534" s="3" t="s">
        <v>7541</v>
      </c>
      <c r="D1534" s="21" t="s">
        <v>7542</v>
      </c>
      <c r="E1534" s="61" t="s">
        <v>7543</v>
      </c>
      <c r="F1534" s="69">
        <v>78</v>
      </c>
      <c r="G1534" s="3" t="s">
        <v>892</v>
      </c>
      <c r="J1534" s="55"/>
      <c r="K1534" s="73">
        <v>45845</v>
      </c>
      <c r="L1534" s="59" t="s">
        <v>144</v>
      </c>
      <c r="N1534" s="3" t="s">
        <v>7544</v>
      </c>
      <c r="O1534" s="3" t="s">
        <v>7545</v>
      </c>
    </row>
    <row r="1535" s="3" customFormat="1" spans="1:15">
      <c r="A1535" s="16">
        <v>1534</v>
      </c>
      <c r="B1535" s="3"/>
      <c r="C1535" s="3" t="s">
        <v>7546</v>
      </c>
      <c r="D1535" s="21" t="s">
        <v>7547</v>
      </c>
      <c r="E1535" s="3" t="s">
        <v>7548</v>
      </c>
      <c r="F1535" s="69">
        <v>38</v>
      </c>
      <c r="G1535" s="2" t="s">
        <v>7549</v>
      </c>
      <c r="J1535" s="55"/>
      <c r="K1535" s="73">
        <v>45878</v>
      </c>
      <c r="N1535" s="3" t="s">
        <v>7550</v>
      </c>
      <c r="O1535" s="3" t="s">
        <v>7551</v>
      </c>
    </row>
    <row r="1536" s="55" customFormat="1" spans="1:15">
      <c r="A1536" s="16">
        <v>1535</v>
      </c>
      <c r="C1536" s="55" t="s">
        <v>7552</v>
      </c>
      <c r="D1536" s="63" t="s">
        <v>7553</v>
      </c>
      <c r="E1536" s="55" t="s">
        <v>7280</v>
      </c>
      <c r="F1536" s="69">
        <v>69</v>
      </c>
      <c r="G1536" s="3" t="s">
        <v>20</v>
      </c>
      <c r="K1536" s="73">
        <v>45885</v>
      </c>
      <c r="L1536" s="55" t="s">
        <v>183</v>
      </c>
      <c r="M1536" s="65"/>
      <c r="N1536" s="64" t="s">
        <v>7554</v>
      </c>
      <c r="O1536" s="5" t="s">
        <v>7555</v>
      </c>
    </row>
    <row r="1537" s="55" customFormat="1" spans="1:15">
      <c r="A1537" s="16">
        <v>1536</v>
      </c>
      <c r="C1537" s="55" t="s">
        <v>7556</v>
      </c>
      <c r="D1537" s="63" t="s">
        <v>7557</v>
      </c>
      <c r="E1537" s="55" t="s">
        <v>7280</v>
      </c>
      <c r="F1537" s="69">
        <v>39</v>
      </c>
      <c r="G1537" s="64"/>
      <c r="K1537" s="73">
        <v>45944</v>
      </c>
      <c r="L1537" s="55" t="s">
        <v>183</v>
      </c>
      <c r="M1537" s="65"/>
      <c r="N1537" s="64" t="s">
        <v>7558</v>
      </c>
      <c r="O1537" s="5" t="s">
        <v>7559</v>
      </c>
    </row>
    <row r="1538" s="16" customFormat="1" spans="1:15">
      <c r="A1538" s="16">
        <v>1537</v>
      </c>
      <c r="B1538" s="17"/>
      <c r="C1538" s="2" t="s">
        <v>7560</v>
      </c>
      <c r="D1538" s="17" t="s">
        <v>7561</v>
      </c>
      <c r="E1538" s="2" t="s">
        <v>7562</v>
      </c>
      <c r="F1538" s="69">
        <v>43</v>
      </c>
      <c r="G1538" s="2" t="s">
        <v>20</v>
      </c>
      <c r="H1538" s="2"/>
      <c r="I1538" s="2"/>
      <c r="K1538" s="73">
        <v>45189</v>
      </c>
      <c r="L1538" s="59"/>
      <c r="M1538" s="5"/>
      <c r="N1538" s="60" t="s">
        <v>7563</v>
      </c>
      <c r="O1538" s="5" t="s">
        <v>7564</v>
      </c>
    </row>
    <row r="1539" s="69" customFormat="1" spans="1:15">
      <c r="A1539" s="16">
        <v>1538</v>
      </c>
      <c r="B1539" s="17"/>
      <c r="C1539" s="2" t="s">
        <v>7556</v>
      </c>
      <c r="D1539" s="17" t="s">
        <v>7565</v>
      </c>
      <c r="E1539" s="2" t="s">
        <v>7566</v>
      </c>
      <c r="F1539" s="69">
        <v>26</v>
      </c>
      <c r="G1539" s="2"/>
      <c r="H1539" s="2"/>
      <c r="I1539" s="2"/>
      <c r="J1539" s="16"/>
      <c r="K1539" s="73">
        <v>45458</v>
      </c>
      <c r="L1539" s="59"/>
      <c r="M1539" s="5"/>
      <c r="N1539" s="60" t="s">
        <v>7567</v>
      </c>
      <c r="O1539" s="5" t="s">
        <v>7568</v>
      </c>
    </row>
    <row r="1540" s="3" customFormat="1" spans="1:15">
      <c r="A1540" s="16">
        <v>1539</v>
      </c>
      <c r="B1540" s="3" t="s">
        <v>7569</v>
      </c>
      <c r="C1540" s="3" t="s">
        <v>7570</v>
      </c>
      <c r="D1540" s="21" t="s">
        <v>7569</v>
      </c>
      <c r="E1540" s="3" t="s">
        <v>7571</v>
      </c>
      <c r="F1540" s="69">
        <v>74.8</v>
      </c>
      <c r="G1540" s="3" t="s">
        <v>7572</v>
      </c>
      <c r="J1540" s="55"/>
      <c r="K1540" s="73">
        <v>45908</v>
      </c>
      <c r="L1540" s="61" t="s">
        <v>4112</v>
      </c>
      <c r="N1540" s="3" t="s">
        <v>7573</v>
      </c>
      <c r="O1540" s="3" t="s">
        <v>7574</v>
      </c>
    </row>
    <row r="1541" s="3" customFormat="1" spans="1:15">
      <c r="A1541" s="16">
        <v>1540</v>
      </c>
      <c r="B1541" s="3" t="s">
        <v>7575</v>
      </c>
      <c r="C1541" s="3" t="s">
        <v>7576</v>
      </c>
      <c r="D1541" s="21" t="s">
        <v>7575</v>
      </c>
      <c r="E1541" s="20" t="s">
        <v>7577</v>
      </c>
      <c r="F1541" s="69">
        <v>58</v>
      </c>
      <c r="G1541" s="3"/>
      <c r="H1541" s="3"/>
      <c r="I1541" s="3"/>
      <c r="J1541" s="55"/>
      <c r="K1541" s="73">
        <v>45908</v>
      </c>
      <c r="L1541" s="3"/>
      <c r="M1541" s="3"/>
      <c r="N1541" s="3" t="s">
        <v>7578</v>
      </c>
      <c r="O1541" s="3" t="s">
        <v>7579</v>
      </c>
    </row>
    <row r="1542" s="69" customFormat="1" spans="1:15">
      <c r="A1542" s="16">
        <v>1541</v>
      </c>
      <c r="B1542" s="17"/>
      <c r="C1542" s="2" t="s">
        <v>7580</v>
      </c>
      <c r="D1542" s="17" t="s">
        <v>7581</v>
      </c>
      <c r="E1542" s="2" t="s">
        <v>7582</v>
      </c>
      <c r="F1542" s="69">
        <v>39.8</v>
      </c>
      <c r="G1542" s="2"/>
      <c r="H1542" s="59"/>
      <c r="I1542" s="59"/>
      <c r="J1542" s="70"/>
      <c r="K1542" s="73">
        <v>45089</v>
      </c>
      <c r="L1542" s="59"/>
      <c r="M1542" s="5"/>
      <c r="N1542" s="60" t="s">
        <v>7583</v>
      </c>
      <c r="O1542" s="5" t="s">
        <v>7584</v>
      </c>
    </row>
    <row r="1543" s="3" customFormat="1" spans="1:15">
      <c r="A1543" s="16">
        <v>1542</v>
      </c>
      <c r="B1543" s="3" t="s">
        <v>7585</v>
      </c>
      <c r="C1543" s="3" t="s">
        <v>7586</v>
      </c>
      <c r="D1543" s="21" t="s">
        <v>7585</v>
      </c>
      <c r="E1543" s="3" t="s">
        <v>7587</v>
      </c>
      <c r="F1543" s="69">
        <v>79.8</v>
      </c>
      <c r="G1543" s="20" t="s">
        <v>20</v>
      </c>
      <c r="H1543" s="3"/>
      <c r="I1543" s="3"/>
      <c r="J1543" s="55"/>
      <c r="K1543" s="73">
        <v>46032</v>
      </c>
      <c r="L1543" s="3"/>
      <c r="M1543" s="3"/>
      <c r="N1543" s="3" t="s">
        <v>7588</v>
      </c>
      <c r="O1543" s="3" t="s">
        <v>7589</v>
      </c>
    </row>
    <row r="1544" s="3" customFormat="1" spans="1:15">
      <c r="A1544" s="16">
        <v>1543</v>
      </c>
      <c r="B1544" s="3" t="s">
        <v>7590</v>
      </c>
      <c r="C1544" s="3" t="s">
        <v>7591</v>
      </c>
      <c r="D1544" s="3" t="s">
        <v>7590</v>
      </c>
      <c r="E1544" s="3" t="s">
        <v>7587</v>
      </c>
      <c r="F1544" s="69">
        <v>38</v>
      </c>
      <c r="G1544" s="3"/>
      <c r="H1544" s="3"/>
      <c r="I1544" s="3"/>
      <c r="J1544" s="55"/>
      <c r="K1544" s="73">
        <v>45727</v>
      </c>
      <c r="L1544" s="3"/>
      <c r="M1544" s="3"/>
      <c r="N1544" s="3" t="s">
        <v>7592</v>
      </c>
      <c r="O1544" s="3" t="s">
        <v>7593</v>
      </c>
    </row>
    <row r="1545" s="69" customFormat="1" spans="1:15">
      <c r="A1545" s="16">
        <v>1544</v>
      </c>
      <c r="B1545" s="17"/>
      <c r="C1545" s="2" t="s">
        <v>7594</v>
      </c>
      <c r="D1545" s="17" t="s">
        <v>7595</v>
      </c>
      <c r="E1545" s="2" t="s">
        <v>7596</v>
      </c>
      <c r="F1545" s="69">
        <v>49.8</v>
      </c>
      <c r="G1545" s="3" t="s">
        <v>20</v>
      </c>
      <c r="H1545" s="16"/>
      <c r="I1545" s="16"/>
      <c r="J1545" s="16"/>
      <c r="K1545" s="73">
        <v>45831</v>
      </c>
      <c r="L1545" s="59"/>
      <c r="M1545" s="5"/>
      <c r="N1545" s="60" t="s">
        <v>7597</v>
      </c>
      <c r="O1545" s="5" t="s">
        <v>7598</v>
      </c>
    </row>
    <row r="1546" s="27" customFormat="1" spans="1:15">
      <c r="A1546" s="16">
        <v>1545</v>
      </c>
      <c r="B1546" s="75" t="s">
        <v>7599</v>
      </c>
      <c r="C1546" s="27" t="s">
        <v>7600</v>
      </c>
      <c r="D1546" s="75" t="s">
        <v>7599</v>
      </c>
      <c r="E1546" s="27" t="s">
        <v>7601</v>
      </c>
      <c r="F1546" s="69">
        <v>72.8</v>
      </c>
      <c r="G1546" s="27"/>
      <c r="H1546" s="27"/>
      <c r="I1546" s="27"/>
      <c r="K1546" s="73">
        <v>45996</v>
      </c>
      <c r="L1546" s="27"/>
      <c r="M1546" s="27"/>
      <c r="N1546" s="27" t="s">
        <v>7602</v>
      </c>
      <c r="O1546" s="27" t="s">
        <v>7603</v>
      </c>
    </row>
    <row r="1547" s="27" customFormat="1" spans="1:15">
      <c r="A1547" s="16">
        <v>1546</v>
      </c>
      <c r="B1547" s="75" t="s">
        <v>7604</v>
      </c>
      <c r="C1547" s="27" t="s">
        <v>7605</v>
      </c>
      <c r="D1547" s="75" t="s">
        <v>7604</v>
      </c>
      <c r="E1547" s="27" t="s">
        <v>7606</v>
      </c>
      <c r="F1547" s="69">
        <v>45.8</v>
      </c>
      <c r="G1547" s="27"/>
      <c r="H1547" s="27"/>
      <c r="I1547" s="27"/>
      <c r="K1547" s="73">
        <v>45985</v>
      </c>
      <c r="L1547" s="27"/>
      <c r="M1547" s="27"/>
      <c r="N1547" s="27" t="s">
        <v>7607</v>
      </c>
      <c r="O1547" s="27" t="s">
        <v>7608</v>
      </c>
    </row>
    <row r="1548" s="3" customFormat="1" spans="1:15">
      <c r="A1548" s="16">
        <v>1547</v>
      </c>
      <c r="B1548" s="21" t="s">
        <v>7609</v>
      </c>
      <c r="C1548" s="3" t="s">
        <v>7610</v>
      </c>
      <c r="D1548" s="21" t="s">
        <v>7609</v>
      </c>
      <c r="E1548" s="3" t="s">
        <v>7611</v>
      </c>
      <c r="F1548" s="69">
        <v>32</v>
      </c>
      <c r="G1548" s="3" t="s">
        <v>248</v>
      </c>
      <c r="H1548" s="3"/>
      <c r="I1548" s="3"/>
      <c r="J1548" s="55"/>
      <c r="K1548" s="73">
        <v>45894</v>
      </c>
      <c r="L1548" s="3"/>
      <c r="M1548" s="3"/>
      <c r="N1548" s="3" t="s">
        <v>7612</v>
      </c>
      <c r="O1548" s="3" t="s">
        <v>7613</v>
      </c>
    </row>
    <row r="1549" s="3" customFormat="1" spans="1:15">
      <c r="A1549" s="16">
        <v>1548</v>
      </c>
      <c r="C1549" s="3" t="s">
        <v>7614</v>
      </c>
      <c r="D1549" s="21" t="s">
        <v>7615</v>
      </c>
      <c r="E1549" s="3" t="s">
        <v>7616</v>
      </c>
      <c r="F1549" s="69">
        <v>84.8</v>
      </c>
      <c r="G1549" s="3" t="s">
        <v>248</v>
      </c>
      <c r="J1549" s="55"/>
      <c r="K1549" s="73">
        <v>46037</v>
      </c>
      <c r="L1549" s="61" t="s">
        <v>249</v>
      </c>
      <c r="M1549" s="61"/>
      <c r="N1549" s="3" t="s">
        <v>7617</v>
      </c>
      <c r="O1549" s="5" t="s">
        <v>7618</v>
      </c>
    </row>
    <row r="1550" s="3" customFormat="1" spans="1:15">
      <c r="A1550" s="16">
        <v>1549</v>
      </c>
      <c r="C1550" s="3" t="s">
        <v>7619</v>
      </c>
      <c r="D1550" s="21" t="s">
        <v>7620</v>
      </c>
      <c r="E1550" s="3" t="s">
        <v>7621</v>
      </c>
      <c r="F1550" s="69">
        <v>34.9</v>
      </c>
      <c r="G1550" s="2"/>
      <c r="J1550" s="55"/>
      <c r="K1550" s="73">
        <v>46035</v>
      </c>
      <c r="L1550" s="61" t="s">
        <v>249</v>
      </c>
      <c r="M1550" s="61"/>
      <c r="N1550" s="3" t="s">
        <v>7622</v>
      </c>
      <c r="O1550" s="5" t="s">
        <v>7623</v>
      </c>
    </row>
    <row r="1551" s="3" customFormat="1" spans="1:15">
      <c r="A1551" s="16">
        <v>1550</v>
      </c>
      <c r="B1551" s="3" t="s">
        <v>7624</v>
      </c>
      <c r="C1551" s="3" t="s">
        <v>7625</v>
      </c>
      <c r="D1551" s="21" t="s">
        <v>7624</v>
      </c>
      <c r="E1551" s="3" t="s">
        <v>7626</v>
      </c>
      <c r="F1551" s="69">
        <v>48</v>
      </c>
      <c r="G1551" s="3" t="s">
        <v>7627</v>
      </c>
      <c r="J1551" s="55"/>
      <c r="K1551" s="73">
        <v>45852</v>
      </c>
      <c r="N1551" s="3" t="s">
        <v>7628</v>
      </c>
      <c r="O1551" s="3" t="s">
        <v>7629</v>
      </c>
    </row>
    <row r="1552" s="3" customFormat="1" spans="1:15">
      <c r="A1552" s="16">
        <v>1551</v>
      </c>
      <c r="B1552" s="3"/>
      <c r="C1552" s="3" t="s">
        <v>7630</v>
      </c>
      <c r="D1552" s="21" t="s">
        <v>7631</v>
      </c>
      <c r="E1552" s="3" t="s">
        <v>7626</v>
      </c>
      <c r="F1552" s="69">
        <v>45.8</v>
      </c>
      <c r="G1552" s="2" t="s">
        <v>492</v>
      </c>
      <c r="J1552" s="55"/>
      <c r="K1552" s="73">
        <v>45364</v>
      </c>
      <c r="N1552" s="3" t="s">
        <v>7632</v>
      </c>
      <c r="O1552" s="3" t="s">
        <v>7633</v>
      </c>
    </row>
    <row r="1553" s="3" customFormat="1" spans="1:15">
      <c r="A1553" s="16">
        <v>1552</v>
      </c>
      <c r="C1553" s="3" t="s">
        <v>7634</v>
      </c>
      <c r="D1553" s="21" t="s">
        <v>7635</v>
      </c>
      <c r="E1553" s="20" t="s">
        <v>7636</v>
      </c>
      <c r="F1553" s="69">
        <v>32</v>
      </c>
      <c r="G1553" s="3" t="s">
        <v>20</v>
      </c>
      <c r="J1553" s="55"/>
      <c r="K1553" s="73">
        <v>45824</v>
      </c>
      <c r="L1553" s="59"/>
      <c r="M1553" s="5"/>
      <c r="N1553" s="3" t="s">
        <v>7637</v>
      </c>
      <c r="O1553" s="5" t="s">
        <v>7638</v>
      </c>
    </row>
    <row r="1554" s="3" customFormat="1" spans="1:15">
      <c r="A1554" s="16">
        <v>1553</v>
      </c>
      <c r="C1554" s="3" t="s">
        <v>7639</v>
      </c>
      <c r="D1554" s="21" t="s">
        <v>7640</v>
      </c>
      <c r="E1554" s="61" t="s">
        <v>7641</v>
      </c>
      <c r="F1554" s="69">
        <v>59.8</v>
      </c>
      <c r="G1554" s="3" t="s">
        <v>20</v>
      </c>
      <c r="I1554" s="55"/>
      <c r="J1554" s="55" t="s">
        <v>200</v>
      </c>
      <c r="K1554" s="73">
        <v>45969</v>
      </c>
      <c r="L1554" s="3" t="s">
        <v>201</v>
      </c>
      <c r="M1554" s="61"/>
      <c r="N1554" s="3" t="s">
        <v>7642</v>
      </c>
      <c r="O1554" s="5" t="s">
        <v>7643</v>
      </c>
    </row>
    <row r="1555" s="3" customFormat="1" spans="1:15">
      <c r="A1555" s="16">
        <v>1554</v>
      </c>
      <c r="C1555" s="3" t="s">
        <v>7644</v>
      </c>
      <c r="D1555" s="21" t="s">
        <v>7645</v>
      </c>
      <c r="E1555" s="3" t="s">
        <v>7641</v>
      </c>
      <c r="F1555" s="69">
        <v>29</v>
      </c>
      <c r="G1555" s="3" t="s">
        <v>20</v>
      </c>
      <c r="I1555" s="55"/>
      <c r="J1555" s="55"/>
      <c r="K1555" s="73">
        <v>45897</v>
      </c>
      <c r="L1555" s="3"/>
      <c r="M1555" s="3"/>
      <c r="N1555" s="3" t="s">
        <v>7646</v>
      </c>
      <c r="O1555" s="5" t="s">
        <v>7647</v>
      </c>
    </row>
    <row r="1556" s="4" customFormat="1" spans="1:15">
      <c r="A1556" s="16">
        <v>1555</v>
      </c>
      <c r="B1556" s="22" t="s">
        <v>7648</v>
      </c>
      <c r="C1556" s="4" t="s">
        <v>7649</v>
      </c>
      <c r="D1556" s="22" t="s">
        <v>7648</v>
      </c>
      <c r="E1556" s="4" t="s">
        <v>7650</v>
      </c>
      <c r="F1556" s="4">
        <v>59</v>
      </c>
      <c r="G1556" s="4" t="s">
        <v>7651</v>
      </c>
      <c r="K1556" s="76">
        <v>45947</v>
      </c>
      <c r="N1556" s="4" t="s">
        <v>7652</v>
      </c>
      <c r="O1556" s="4" t="s">
        <v>7653</v>
      </c>
    </row>
    <row r="1557" s="4" customFormat="1" spans="1:15">
      <c r="A1557" s="16">
        <v>1556</v>
      </c>
      <c r="B1557" s="22" t="s">
        <v>7654</v>
      </c>
      <c r="C1557" s="4" t="s">
        <v>7655</v>
      </c>
      <c r="D1557" s="22" t="s">
        <v>7654</v>
      </c>
      <c r="E1557" s="4" t="s">
        <v>7650</v>
      </c>
      <c r="F1557" s="4">
        <v>49</v>
      </c>
      <c r="G1557" s="24" t="s">
        <v>7656</v>
      </c>
      <c r="K1557" s="76">
        <v>45958</v>
      </c>
      <c r="N1557" s="4" t="s">
        <v>7657</v>
      </c>
      <c r="O1557" s="4" t="s">
        <v>7658</v>
      </c>
    </row>
    <row r="1558" s="3" customFormat="1" spans="1:15">
      <c r="A1558" s="16">
        <v>1557</v>
      </c>
      <c r="B1558" s="21" t="s">
        <v>7659</v>
      </c>
      <c r="C1558" s="3" t="s">
        <v>7660</v>
      </c>
      <c r="D1558" s="21" t="s">
        <v>7659</v>
      </c>
      <c r="E1558" s="3" t="s">
        <v>7661</v>
      </c>
      <c r="F1558" s="69">
        <v>49</v>
      </c>
      <c r="G1558" s="3" t="s">
        <v>248</v>
      </c>
      <c r="J1558" s="55"/>
      <c r="K1558" s="73">
        <v>45845</v>
      </c>
      <c r="L1558" s="3" t="s">
        <v>144</v>
      </c>
      <c r="N1558" s="3" t="s">
        <v>7662</v>
      </c>
      <c r="O1558" s="3" t="s">
        <v>7663</v>
      </c>
    </row>
    <row r="1559" s="3" customFormat="1" spans="1:15">
      <c r="A1559" s="16">
        <v>1558</v>
      </c>
      <c r="B1559" s="21" t="s">
        <v>7664</v>
      </c>
      <c r="C1559" s="3" t="s">
        <v>7665</v>
      </c>
      <c r="D1559" s="21" t="s">
        <v>7664</v>
      </c>
      <c r="E1559" s="3" t="s">
        <v>7666</v>
      </c>
      <c r="F1559" s="69">
        <v>39</v>
      </c>
      <c r="G1559" s="3" t="s">
        <v>248</v>
      </c>
      <c r="J1559" s="55"/>
      <c r="K1559" s="73">
        <v>45852</v>
      </c>
      <c r="L1559" s="3" t="s">
        <v>144</v>
      </c>
      <c r="N1559" s="3" t="s">
        <v>7667</v>
      </c>
      <c r="O1559" s="3" t="s">
        <v>7668</v>
      </c>
    </row>
    <row r="1560" s="3" customFormat="1" spans="1:15">
      <c r="A1560" s="16">
        <v>1559</v>
      </c>
      <c r="C1560" s="3" t="s">
        <v>7660</v>
      </c>
      <c r="D1560" s="21" t="s">
        <v>7669</v>
      </c>
      <c r="E1560" s="3" t="s">
        <v>7670</v>
      </c>
      <c r="F1560" s="69">
        <v>56</v>
      </c>
      <c r="G1560" s="3" t="s">
        <v>20</v>
      </c>
      <c r="J1560" s="55"/>
      <c r="K1560" s="73">
        <v>45825</v>
      </c>
      <c r="L1560" s="59"/>
      <c r="M1560" s="5" t="s">
        <v>7671</v>
      </c>
      <c r="N1560" s="3" t="s">
        <v>7672</v>
      </c>
      <c r="O1560" s="5" t="s">
        <v>7673</v>
      </c>
    </row>
    <row r="1561" s="3" customFormat="1" spans="1:15">
      <c r="A1561" s="16">
        <v>1560</v>
      </c>
      <c r="C1561" s="3" t="s">
        <v>7665</v>
      </c>
      <c r="D1561" s="21" t="s">
        <v>7674</v>
      </c>
      <c r="E1561" s="61" t="s">
        <v>7675</v>
      </c>
      <c r="F1561" s="69">
        <v>29</v>
      </c>
      <c r="G1561" s="3" t="s">
        <v>20</v>
      </c>
      <c r="J1561" s="55"/>
      <c r="K1561" s="73">
        <v>45696</v>
      </c>
      <c r="L1561" s="59"/>
      <c r="M1561" s="5"/>
      <c r="N1561" s="3" t="s">
        <v>7676</v>
      </c>
      <c r="O1561" s="5" t="s">
        <v>7677</v>
      </c>
    </row>
    <row r="1562" s="3" customFormat="1" spans="1:15">
      <c r="A1562" s="16">
        <v>1561</v>
      </c>
      <c r="B1562" s="3" t="s">
        <v>7678</v>
      </c>
      <c r="C1562" s="3" t="s">
        <v>7639</v>
      </c>
      <c r="D1562" s="21" t="s">
        <v>7678</v>
      </c>
      <c r="E1562" s="3" t="s">
        <v>7679</v>
      </c>
      <c r="F1562" s="69">
        <v>54.8</v>
      </c>
      <c r="G1562" s="3" t="s">
        <v>7680</v>
      </c>
      <c r="J1562" s="55"/>
      <c r="K1562" s="73">
        <v>45811</v>
      </c>
      <c r="L1562" s="59" t="s">
        <v>144</v>
      </c>
      <c r="N1562" s="3" t="s">
        <v>7681</v>
      </c>
      <c r="O1562" s="3" t="s">
        <v>7682</v>
      </c>
    </row>
    <row r="1563" s="3" customFormat="1" spans="1:15">
      <c r="A1563" s="16">
        <v>1562</v>
      </c>
      <c r="B1563" s="3" t="s">
        <v>7683</v>
      </c>
      <c r="C1563" s="3" t="s">
        <v>7684</v>
      </c>
      <c r="D1563" s="21" t="s">
        <v>7683</v>
      </c>
      <c r="E1563" s="3" t="s">
        <v>7679</v>
      </c>
      <c r="F1563" s="69">
        <v>48</v>
      </c>
      <c r="G1563" s="3" t="s">
        <v>492</v>
      </c>
      <c r="J1563" s="55"/>
      <c r="K1563" s="73">
        <v>45812</v>
      </c>
      <c r="N1563" s="3" t="s">
        <v>7685</v>
      </c>
      <c r="O1563" s="3" t="s">
        <v>7686</v>
      </c>
    </row>
    <row r="1564" s="5" customFormat="1" spans="1:15">
      <c r="A1564" s="16">
        <v>1563</v>
      </c>
      <c r="B1564" s="17"/>
      <c r="C1564" s="5" t="s">
        <v>7660</v>
      </c>
      <c r="D1564" s="17" t="s">
        <v>7687</v>
      </c>
      <c r="E1564" s="5" t="s">
        <v>7688</v>
      </c>
      <c r="F1564" s="69">
        <v>39.8</v>
      </c>
      <c r="G1564" s="3" t="s">
        <v>20</v>
      </c>
      <c r="J1564" s="62"/>
      <c r="K1564" s="73">
        <v>45899</v>
      </c>
      <c r="L1564" s="59"/>
      <c r="N1564" s="5" t="s">
        <v>7689</v>
      </c>
      <c r="O1564" s="5" t="s">
        <v>7690</v>
      </c>
    </row>
    <row r="1565" s="5" customFormat="1" spans="1:15">
      <c r="A1565" s="16">
        <v>1564</v>
      </c>
      <c r="B1565" s="17"/>
      <c r="C1565" s="5" t="s">
        <v>7665</v>
      </c>
      <c r="D1565" s="17" t="s">
        <v>7691</v>
      </c>
      <c r="E1565" s="5" t="s">
        <v>7692</v>
      </c>
      <c r="F1565" s="69">
        <v>34.8</v>
      </c>
      <c r="G1565" s="3" t="s">
        <v>20</v>
      </c>
      <c r="J1565" s="62"/>
      <c r="K1565" s="73">
        <v>45840</v>
      </c>
      <c r="L1565" s="59"/>
      <c r="N1565" s="5" t="s">
        <v>7693</v>
      </c>
      <c r="O1565" s="5" t="s">
        <v>7694</v>
      </c>
    </row>
    <row r="1566" s="5" customFormat="1" spans="1:15">
      <c r="A1566" s="16">
        <v>1565</v>
      </c>
      <c r="B1566" s="17"/>
      <c r="C1566" s="5" t="s">
        <v>7639</v>
      </c>
      <c r="D1566" s="17" t="s">
        <v>7695</v>
      </c>
      <c r="E1566" s="5" t="s">
        <v>7696</v>
      </c>
      <c r="F1566" s="69">
        <v>52</v>
      </c>
      <c r="G1566" s="5" t="s">
        <v>20</v>
      </c>
      <c r="J1566" s="62"/>
      <c r="K1566" s="73">
        <v>45838</v>
      </c>
      <c r="L1566" s="59"/>
      <c r="N1566" s="5" t="s">
        <v>7697</v>
      </c>
      <c r="O1566" s="5" t="s">
        <v>7698</v>
      </c>
    </row>
    <row r="1567" s="5" customFormat="1" spans="1:15">
      <c r="A1567" s="16">
        <v>1566</v>
      </c>
      <c r="B1567" s="17"/>
      <c r="C1567" s="2" t="s">
        <v>7684</v>
      </c>
      <c r="D1567" s="17" t="s">
        <v>7699</v>
      </c>
      <c r="E1567" s="2" t="s">
        <v>7700</v>
      </c>
      <c r="F1567" s="69">
        <v>49.8</v>
      </c>
      <c r="G1567" s="3" t="s">
        <v>20</v>
      </c>
      <c r="J1567" s="62"/>
      <c r="K1567" s="73">
        <v>45812</v>
      </c>
      <c r="L1567" s="59"/>
      <c r="N1567" s="60" t="s">
        <v>7701</v>
      </c>
      <c r="O1567" s="5" t="s">
        <v>7702</v>
      </c>
    </row>
    <row r="1568" s="3" customFormat="1" spans="1:15">
      <c r="A1568" s="16">
        <v>1567</v>
      </c>
      <c r="C1568" s="3" t="s">
        <v>7660</v>
      </c>
      <c r="D1568" s="21" t="s">
        <v>7703</v>
      </c>
      <c r="E1568" s="20" t="s">
        <v>7704</v>
      </c>
      <c r="F1568" s="69">
        <v>45</v>
      </c>
      <c r="G1568" s="3" t="s">
        <v>20</v>
      </c>
      <c r="J1568" s="55"/>
      <c r="K1568" s="73">
        <v>45880</v>
      </c>
      <c r="L1568" s="3" t="s">
        <v>1196</v>
      </c>
      <c r="N1568" s="3" t="s">
        <v>7705</v>
      </c>
      <c r="O1568" s="3" t="s">
        <v>7706</v>
      </c>
    </row>
    <row r="1569" s="3" customFormat="1" spans="1:15">
      <c r="A1569" s="16">
        <v>1568</v>
      </c>
      <c r="C1569" s="3" t="s">
        <v>7665</v>
      </c>
      <c r="D1569" s="21" t="s">
        <v>7707</v>
      </c>
      <c r="E1569" s="20" t="s">
        <v>7708</v>
      </c>
      <c r="F1569" s="69">
        <v>19.9</v>
      </c>
      <c r="G1569" s="3" t="s">
        <v>20</v>
      </c>
      <c r="J1569" s="55"/>
      <c r="K1569" s="73">
        <v>45869</v>
      </c>
      <c r="L1569" s="3" t="s">
        <v>1196</v>
      </c>
      <c r="N1569" s="3" t="s">
        <v>7709</v>
      </c>
      <c r="O1569" s="3" t="s">
        <v>7710</v>
      </c>
    </row>
    <row r="1570" s="69" customFormat="1" spans="1:15">
      <c r="A1570" s="16">
        <v>1569</v>
      </c>
      <c r="B1570" s="17"/>
      <c r="C1570" s="2" t="s">
        <v>7660</v>
      </c>
      <c r="D1570" s="17" t="s">
        <v>7711</v>
      </c>
      <c r="E1570" s="2" t="s">
        <v>7601</v>
      </c>
      <c r="F1570" s="69">
        <v>59.8</v>
      </c>
      <c r="G1570" s="2" t="s">
        <v>20</v>
      </c>
      <c r="H1570" s="2"/>
      <c r="I1570" s="2"/>
      <c r="J1570" s="16"/>
      <c r="K1570" s="73">
        <v>45838</v>
      </c>
      <c r="L1570" s="59"/>
      <c r="M1570" s="5"/>
      <c r="N1570" s="60" t="s">
        <v>7712</v>
      </c>
      <c r="O1570" s="5" t="s">
        <v>7713</v>
      </c>
    </row>
    <row r="1571" s="69" customFormat="1" spans="1:15">
      <c r="A1571" s="16">
        <v>1570</v>
      </c>
      <c r="B1571" s="17"/>
      <c r="C1571" s="2" t="s">
        <v>7665</v>
      </c>
      <c r="D1571" s="17" t="s">
        <v>7714</v>
      </c>
      <c r="E1571" s="2" t="s">
        <v>7715</v>
      </c>
      <c r="F1571" s="69">
        <v>33</v>
      </c>
      <c r="G1571" s="2" t="s">
        <v>20</v>
      </c>
      <c r="H1571" s="2"/>
      <c r="I1571" s="2"/>
      <c r="J1571" s="16"/>
      <c r="K1571" s="73">
        <v>45824</v>
      </c>
      <c r="L1571" s="59"/>
      <c r="M1571" s="5"/>
      <c r="N1571" s="60" t="s">
        <v>7716</v>
      </c>
      <c r="O1571" s="5" t="s">
        <v>7717</v>
      </c>
    </row>
    <row r="1572" s="69" customFormat="1" spans="1:15">
      <c r="A1572" s="16">
        <v>1571</v>
      </c>
      <c r="B1572" s="17"/>
      <c r="C1572" s="2" t="s">
        <v>7660</v>
      </c>
      <c r="D1572" s="17" t="s">
        <v>7718</v>
      </c>
      <c r="E1572" s="2" t="s">
        <v>7719</v>
      </c>
      <c r="F1572" s="69">
        <v>59</v>
      </c>
      <c r="G1572" s="2" t="s">
        <v>20</v>
      </c>
      <c r="H1572" s="16"/>
      <c r="I1572" s="16"/>
      <c r="J1572" s="16"/>
      <c r="K1572" s="73">
        <v>46045</v>
      </c>
      <c r="L1572" s="59"/>
      <c r="M1572" s="5"/>
      <c r="N1572" s="60" t="s">
        <v>7720</v>
      </c>
      <c r="O1572" s="5" t="s">
        <v>7721</v>
      </c>
    </row>
    <row r="1573" s="69" customFormat="1" spans="1:15">
      <c r="A1573" s="16">
        <v>1572</v>
      </c>
      <c r="B1573" s="17"/>
      <c r="C1573" s="2" t="s">
        <v>7660</v>
      </c>
      <c r="D1573" s="17" t="s">
        <v>7722</v>
      </c>
      <c r="E1573" s="2" t="s">
        <v>7723</v>
      </c>
      <c r="F1573" s="69">
        <v>59.8</v>
      </c>
      <c r="G1573" s="2" t="s">
        <v>20</v>
      </c>
      <c r="H1573" s="16"/>
      <c r="I1573" s="16"/>
      <c r="J1573" s="16"/>
      <c r="K1573" s="73">
        <v>45911</v>
      </c>
      <c r="L1573" s="59"/>
      <c r="M1573" s="5"/>
      <c r="N1573" s="60" t="s">
        <v>7724</v>
      </c>
      <c r="O1573" s="5" t="s">
        <v>7725</v>
      </c>
    </row>
    <row r="1574" s="69" customFormat="1" spans="1:15">
      <c r="A1574" s="16">
        <v>1573</v>
      </c>
      <c r="B1574" s="17"/>
      <c r="C1574" s="2" t="s">
        <v>7665</v>
      </c>
      <c r="D1574" s="17" t="s">
        <v>7726</v>
      </c>
      <c r="E1574" s="2" t="s">
        <v>7727</v>
      </c>
      <c r="F1574" s="69">
        <v>25</v>
      </c>
      <c r="G1574" s="2" t="s">
        <v>20</v>
      </c>
      <c r="H1574" s="2" t="s">
        <v>290</v>
      </c>
      <c r="I1574" s="2"/>
      <c r="J1574" s="16"/>
      <c r="K1574" s="73">
        <v>44767</v>
      </c>
      <c r="L1574" s="59" t="s">
        <v>412</v>
      </c>
      <c r="M1574" s="5"/>
      <c r="N1574" s="60" t="s">
        <v>7728</v>
      </c>
      <c r="O1574" s="5" t="s">
        <v>7729</v>
      </c>
    </row>
    <row r="1575" s="5" customFormat="1" spans="1:15">
      <c r="A1575" s="16">
        <v>1574</v>
      </c>
      <c r="B1575" s="17"/>
      <c r="C1575" s="20" t="s">
        <v>7730</v>
      </c>
      <c r="D1575" s="17" t="s">
        <v>7731</v>
      </c>
      <c r="E1575" s="5" t="s">
        <v>7732</v>
      </c>
      <c r="F1575" s="69">
        <v>54.8</v>
      </c>
      <c r="G1575" s="5" t="s">
        <v>20</v>
      </c>
      <c r="J1575" s="62"/>
      <c r="K1575" s="73">
        <v>45824</v>
      </c>
      <c r="L1575" s="59" t="s">
        <v>85</v>
      </c>
      <c r="N1575" s="5" t="s">
        <v>7733</v>
      </c>
      <c r="O1575" s="5" t="s">
        <v>7734</v>
      </c>
    </row>
    <row r="1576" s="5" customFormat="1" spans="1:15">
      <c r="A1576" s="16">
        <v>1575</v>
      </c>
      <c r="B1576" s="17"/>
      <c r="C1576" s="20" t="s">
        <v>7735</v>
      </c>
      <c r="D1576" s="17" t="s">
        <v>7736</v>
      </c>
      <c r="E1576" s="5" t="s">
        <v>7737</v>
      </c>
      <c r="F1576" s="69">
        <v>36</v>
      </c>
      <c r="G1576" s="3" t="s">
        <v>20</v>
      </c>
      <c r="J1576" s="62"/>
      <c r="K1576" s="73">
        <v>45812</v>
      </c>
      <c r="L1576" s="59" t="s">
        <v>85</v>
      </c>
      <c r="N1576" s="5" t="s">
        <v>7738</v>
      </c>
      <c r="O1576" s="5" t="s">
        <v>7739</v>
      </c>
    </row>
    <row r="1577" s="69" customFormat="1" spans="1:15">
      <c r="A1577" s="16">
        <v>1576</v>
      </c>
      <c r="B1577" s="17"/>
      <c r="C1577" s="2" t="s">
        <v>7740</v>
      </c>
      <c r="D1577" s="17" t="s">
        <v>7741</v>
      </c>
      <c r="E1577" s="2" t="s">
        <v>7742</v>
      </c>
      <c r="F1577" s="69">
        <v>39.8</v>
      </c>
      <c r="G1577" s="2" t="s">
        <v>20</v>
      </c>
      <c r="H1577" s="16"/>
      <c r="I1577" s="16"/>
      <c r="J1577" s="16"/>
      <c r="K1577" s="73">
        <v>45920</v>
      </c>
      <c r="L1577" s="59"/>
      <c r="M1577" s="5"/>
      <c r="N1577" s="60" t="s">
        <v>7743</v>
      </c>
      <c r="O1577" s="5" t="s">
        <v>7744</v>
      </c>
    </row>
    <row r="1578" s="69" customFormat="1" spans="1:15">
      <c r="A1578" s="16">
        <v>1577</v>
      </c>
      <c r="B1578" s="17"/>
      <c r="C1578" s="2" t="s">
        <v>7745</v>
      </c>
      <c r="D1578" s="17" t="s">
        <v>7746</v>
      </c>
      <c r="E1578" s="2" t="s">
        <v>7742</v>
      </c>
      <c r="F1578" s="69">
        <v>29</v>
      </c>
      <c r="G1578" s="3" t="s">
        <v>20</v>
      </c>
      <c r="H1578" s="16"/>
      <c r="I1578" s="16"/>
      <c r="J1578" s="16"/>
      <c r="K1578" s="73">
        <v>45964</v>
      </c>
      <c r="L1578" s="59"/>
      <c r="M1578" s="5"/>
      <c r="N1578" s="60" t="s">
        <v>7747</v>
      </c>
      <c r="O1578" s="5" t="s">
        <v>7748</v>
      </c>
    </row>
    <row r="1579" s="69" customFormat="1" spans="1:15">
      <c r="A1579" s="16">
        <v>1578</v>
      </c>
      <c r="B1579" s="17"/>
      <c r="C1579" s="2" t="s">
        <v>7749</v>
      </c>
      <c r="D1579" s="17" t="s">
        <v>7750</v>
      </c>
      <c r="E1579" s="2" t="s">
        <v>7742</v>
      </c>
      <c r="F1579" s="69">
        <v>32</v>
      </c>
      <c r="G1579" s="2" t="s">
        <v>20</v>
      </c>
      <c r="H1579" s="2"/>
      <c r="I1579" s="16"/>
      <c r="J1579" s="16"/>
      <c r="K1579" s="73">
        <v>45524</v>
      </c>
      <c r="L1579" s="59"/>
      <c r="M1579" s="5"/>
      <c r="N1579" s="60" t="s">
        <v>7751</v>
      </c>
      <c r="O1579" s="5" t="s">
        <v>7752</v>
      </c>
    </row>
    <row r="1580" s="69" customFormat="1" spans="1:15">
      <c r="A1580" s="16">
        <v>1579</v>
      </c>
      <c r="B1580" s="17"/>
      <c r="C1580" s="2" t="s">
        <v>7753</v>
      </c>
      <c r="D1580" s="17" t="s">
        <v>7754</v>
      </c>
      <c r="E1580" s="2" t="s">
        <v>7742</v>
      </c>
      <c r="F1580" s="69">
        <v>19.8</v>
      </c>
      <c r="G1580" s="3" t="s">
        <v>20</v>
      </c>
      <c r="H1580" s="2"/>
      <c r="I1580" s="2"/>
      <c r="J1580" s="16"/>
      <c r="K1580" s="73">
        <v>45096</v>
      </c>
      <c r="L1580" s="59"/>
      <c r="M1580" s="5"/>
      <c r="N1580" s="60" t="s">
        <v>7755</v>
      </c>
      <c r="O1580" s="5" t="s">
        <v>7756</v>
      </c>
    </row>
    <row r="1581" s="3" customFormat="1" spans="1:15">
      <c r="A1581" s="16">
        <v>1580</v>
      </c>
      <c r="B1581" s="21"/>
      <c r="C1581" s="3" t="s">
        <v>7639</v>
      </c>
      <c r="D1581" s="21" t="s">
        <v>7757</v>
      </c>
      <c r="E1581" s="3" t="s">
        <v>7758</v>
      </c>
      <c r="F1581" s="69">
        <v>53</v>
      </c>
      <c r="G1581" s="2" t="s">
        <v>20</v>
      </c>
      <c r="J1581" s="55"/>
      <c r="K1581" s="73">
        <v>45841</v>
      </c>
      <c r="N1581" s="3" t="s">
        <v>7759</v>
      </c>
      <c r="O1581" s="5" t="s">
        <v>7760</v>
      </c>
    </row>
    <row r="1582" s="69" customFormat="1" spans="1:15">
      <c r="A1582" s="16">
        <v>1581</v>
      </c>
      <c r="B1582" s="17"/>
      <c r="C1582" s="2" t="s">
        <v>7665</v>
      </c>
      <c r="D1582" s="17" t="s">
        <v>7761</v>
      </c>
      <c r="E1582" s="2" t="s">
        <v>7762</v>
      </c>
      <c r="F1582" s="69">
        <v>45</v>
      </c>
      <c r="G1582" s="3" t="s">
        <v>20</v>
      </c>
      <c r="H1582" s="2"/>
      <c r="I1582" s="2"/>
      <c r="J1582" s="16"/>
      <c r="K1582" s="73">
        <v>45838</v>
      </c>
      <c r="L1582" s="59"/>
      <c r="M1582" s="5"/>
      <c r="N1582" s="60" t="s">
        <v>7763</v>
      </c>
      <c r="O1582" s="5" t="s">
        <v>7764</v>
      </c>
    </row>
    <row r="1583" s="69" customFormat="1" spans="1:15">
      <c r="A1583" s="16">
        <v>1582</v>
      </c>
      <c r="B1583" s="17"/>
      <c r="C1583" s="2" t="s">
        <v>7765</v>
      </c>
      <c r="D1583" s="17" t="s">
        <v>7766</v>
      </c>
      <c r="E1583" s="2" t="s">
        <v>7767</v>
      </c>
      <c r="F1583" s="69">
        <v>29</v>
      </c>
      <c r="G1583" s="2"/>
      <c r="H1583" s="16"/>
      <c r="I1583" s="16"/>
      <c r="J1583" s="16"/>
      <c r="K1583" s="73">
        <v>43529</v>
      </c>
      <c r="L1583" s="59"/>
      <c r="M1583" s="5"/>
      <c r="N1583" s="60" t="s">
        <v>7768</v>
      </c>
      <c r="O1583" s="5" t="s">
        <v>7769</v>
      </c>
    </row>
    <row r="1584" s="3" customFormat="1" spans="1:15">
      <c r="A1584" s="16">
        <v>1583</v>
      </c>
      <c r="B1584" s="21"/>
      <c r="C1584" s="3" t="s">
        <v>7770</v>
      </c>
      <c r="D1584" s="21" t="s">
        <v>7771</v>
      </c>
      <c r="E1584" s="20" t="s">
        <v>7772</v>
      </c>
      <c r="F1584" s="69">
        <v>55</v>
      </c>
      <c r="G1584" s="2" t="s">
        <v>7773</v>
      </c>
      <c r="J1584" s="55"/>
      <c r="K1584" s="73">
        <v>45883</v>
      </c>
      <c r="N1584" s="3" t="s">
        <v>7774</v>
      </c>
      <c r="O1584" s="5" t="s">
        <v>7775</v>
      </c>
    </row>
    <row r="1585" s="3" customFormat="1" spans="1:15">
      <c r="A1585" s="16">
        <v>1584</v>
      </c>
      <c r="B1585" s="3" t="s">
        <v>7776</v>
      </c>
      <c r="C1585" s="3" t="s">
        <v>7777</v>
      </c>
      <c r="D1585" s="3" t="s">
        <v>7776</v>
      </c>
      <c r="E1585" s="3" t="s">
        <v>7778</v>
      </c>
      <c r="F1585" s="69">
        <v>48</v>
      </c>
      <c r="G1585" s="20" t="s">
        <v>7779</v>
      </c>
      <c r="H1585" s="20"/>
      <c r="I1585" s="20"/>
      <c r="J1585" s="78"/>
      <c r="K1585" s="73">
        <v>45916</v>
      </c>
      <c r="N1585" s="3" t="s">
        <v>7780</v>
      </c>
      <c r="O1585" s="3" t="s">
        <v>7781</v>
      </c>
    </row>
    <row r="1586" s="3" customFormat="1" spans="1:15">
      <c r="A1586" s="16">
        <v>1585</v>
      </c>
      <c r="B1586" s="3" t="s">
        <v>7782</v>
      </c>
      <c r="C1586" s="3" t="s">
        <v>7783</v>
      </c>
      <c r="D1586" s="3" t="s">
        <v>7782</v>
      </c>
      <c r="E1586" s="3" t="s">
        <v>7778</v>
      </c>
      <c r="F1586" s="69">
        <v>35</v>
      </c>
      <c r="G1586" s="3" t="s">
        <v>7784</v>
      </c>
      <c r="J1586" s="55"/>
      <c r="K1586" s="73">
        <v>45901</v>
      </c>
      <c r="N1586" s="3" t="s">
        <v>7785</v>
      </c>
      <c r="O1586" s="3" t="s">
        <v>7786</v>
      </c>
    </row>
    <row r="1587" s="5" customFormat="1" spans="1:15">
      <c r="A1587" s="16">
        <v>1586</v>
      </c>
      <c r="B1587" s="17"/>
      <c r="C1587" s="2" t="s">
        <v>7787</v>
      </c>
      <c r="D1587" s="17" t="s">
        <v>7788</v>
      </c>
      <c r="E1587" s="2" t="s">
        <v>7789</v>
      </c>
      <c r="F1587" s="69">
        <v>39.8</v>
      </c>
      <c r="G1587" s="3" t="s">
        <v>20</v>
      </c>
      <c r="J1587" s="62"/>
      <c r="K1587" s="73">
        <v>46048</v>
      </c>
      <c r="L1587" s="59" t="s">
        <v>85</v>
      </c>
      <c r="N1587" s="60" t="s">
        <v>7790</v>
      </c>
      <c r="O1587" s="5" t="s">
        <v>7791</v>
      </c>
    </row>
    <row r="1588" s="5" customFormat="1" spans="1:15">
      <c r="A1588" s="16">
        <v>1587</v>
      </c>
      <c r="B1588" s="17"/>
      <c r="C1588" s="2" t="s">
        <v>7792</v>
      </c>
      <c r="D1588" s="17" t="s">
        <v>7793</v>
      </c>
      <c r="E1588" s="2" t="s">
        <v>7794</v>
      </c>
      <c r="F1588" s="69">
        <v>29.8</v>
      </c>
      <c r="G1588" s="3" t="s">
        <v>20</v>
      </c>
      <c r="J1588" s="62"/>
      <c r="K1588" s="73">
        <v>45915</v>
      </c>
      <c r="L1588" s="59"/>
      <c r="N1588" s="60" t="s">
        <v>7795</v>
      </c>
      <c r="O1588" s="5" t="s">
        <v>7796</v>
      </c>
    </row>
    <row r="1589" s="69" customFormat="1" spans="1:15">
      <c r="A1589" s="16">
        <v>1588</v>
      </c>
      <c r="B1589" s="17"/>
      <c r="C1589" s="2" t="s">
        <v>7797</v>
      </c>
      <c r="D1589" s="17" t="s">
        <v>7798</v>
      </c>
      <c r="E1589" s="2" t="s">
        <v>7237</v>
      </c>
      <c r="F1589" s="69">
        <v>59</v>
      </c>
      <c r="G1589" s="2" t="s">
        <v>20</v>
      </c>
      <c r="H1589" s="16"/>
      <c r="I1589" s="16"/>
      <c r="J1589" s="16"/>
      <c r="K1589" s="73">
        <v>45698</v>
      </c>
      <c r="L1589" s="59"/>
      <c r="M1589" s="5"/>
      <c r="N1589" s="60" t="s">
        <v>7799</v>
      </c>
      <c r="O1589" s="5" t="s">
        <v>7800</v>
      </c>
    </row>
    <row r="1590" s="69" customFormat="1" spans="1:15">
      <c r="A1590" s="16">
        <v>1589</v>
      </c>
      <c r="B1590" s="17"/>
      <c r="C1590" s="2" t="s">
        <v>7801</v>
      </c>
      <c r="D1590" s="17" t="s">
        <v>7802</v>
      </c>
      <c r="E1590" s="2" t="s">
        <v>7237</v>
      </c>
      <c r="F1590" s="69">
        <v>35</v>
      </c>
      <c r="G1590" s="2" t="s">
        <v>20</v>
      </c>
      <c r="H1590" s="16"/>
      <c r="I1590" s="16"/>
      <c r="J1590" s="16"/>
      <c r="K1590" s="73">
        <v>45894</v>
      </c>
      <c r="L1590" s="59"/>
      <c r="M1590" s="5"/>
      <c r="N1590" s="60" t="s">
        <v>7803</v>
      </c>
      <c r="O1590" s="5" t="s">
        <v>7804</v>
      </c>
    </row>
    <row r="1591" s="69" customFormat="1" spans="1:15">
      <c r="A1591" s="16">
        <v>1590</v>
      </c>
      <c r="B1591" s="17"/>
      <c r="C1591" s="2" t="s">
        <v>7805</v>
      </c>
      <c r="D1591" s="17" t="s">
        <v>7806</v>
      </c>
      <c r="E1591" s="2" t="s">
        <v>7807</v>
      </c>
      <c r="F1591" s="69">
        <v>65</v>
      </c>
      <c r="G1591" s="2" t="s">
        <v>20</v>
      </c>
      <c r="H1591" s="16"/>
      <c r="I1591" s="16"/>
      <c r="J1591" s="16"/>
      <c r="K1591" s="73">
        <v>45811</v>
      </c>
      <c r="L1591" s="59"/>
      <c r="M1591" s="5"/>
      <c r="N1591" s="60" t="s">
        <v>7808</v>
      </c>
      <c r="O1591" s="5" t="s">
        <v>7809</v>
      </c>
    </row>
    <row r="1592" s="69" customFormat="1" spans="1:15">
      <c r="A1592" s="16">
        <v>1591</v>
      </c>
      <c r="B1592" s="17"/>
      <c r="C1592" s="2" t="s">
        <v>7810</v>
      </c>
      <c r="D1592" s="17" t="s">
        <v>7811</v>
      </c>
      <c r="E1592" s="2" t="s">
        <v>7807</v>
      </c>
      <c r="F1592" s="69">
        <v>57</v>
      </c>
      <c r="G1592" s="2" t="s">
        <v>20</v>
      </c>
      <c r="H1592" s="2"/>
      <c r="I1592" s="2"/>
      <c r="J1592" s="16"/>
      <c r="K1592" s="73">
        <v>45824</v>
      </c>
      <c r="L1592" s="59"/>
      <c r="M1592" s="5"/>
      <c r="N1592" s="60" t="s">
        <v>7812</v>
      </c>
      <c r="O1592" s="5" t="s">
        <v>7813</v>
      </c>
    </row>
    <row r="1593" s="3" customFormat="1" spans="1:15">
      <c r="A1593" s="16">
        <v>1592</v>
      </c>
      <c r="B1593" s="3" t="s">
        <v>7814</v>
      </c>
      <c r="C1593" s="3" t="s">
        <v>7815</v>
      </c>
      <c r="D1593" s="21" t="s">
        <v>7814</v>
      </c>
      <c r="E1593" s="3" t="s">
        <v>7816</v>
      </c>
      <c r="F1593" s="69">
        <v>62</v>
      </c>
      <c r="G1593" s="61" t="s">
        <v>7817</v>
      </c>
      <c r="J1593" s="55"/>
      <c r="K1593" s="73">
        <v>45894</v>
      </c>
      <c r="N1593" s="3" t="s">
        <v>7818</v>
      </c>
      <c r="O1593" s="3" t="s">
        <v>7819</v>
      </c>
    </row>
    <row r="1594" s="55" customFormat="1" spans="1:15">
      <c r="A1594" s="16">
        <v>1593</v>
      </c>
      <c r="B1594" s="55" t="s">
        <v>7820</v>
      </c>
      <c r="C1594" s="55" t="s">
        <v>7821</v>
      </c>
      <c r="D1594" s="55" t="s">
        <v>7820</v>
      </c>
      <c r="E1594" s="55" t="s">
        <v>7822</v>
      </c>
      <c r="F1594" s="69">
        <v>44.8</v>
      </c>
      <c r="G1594" s="2" t="s">
        <v>7823</v>
      </c>
      <c r="K1594" s="73">
        <v>45896</v>
      </c>
      <c r="N1594" s="55" t="s">
        <v>7824</v>
      </c>
      <c r="O1594" s="55" t="s">
        <v>7825</v>
      </c>
    </row>
    <row r="1595" s="3" customFormat="1" spans="1:15">
      <c r="A1595" s="16">
        <v>1594</v>
      </c>
      <c r="C1595" s="3" t="s">
        <v>7826</v>
      </c>
      <c r="D1595" s="21" t="s">
        <v>7827</v>
      </c>
      <c r="E1595" s="3" t="s">
        <v>7828</v>
      </c>
      <c r="F1595" s="69">
        <v>54.8</v>
      </c>
      <c r="G1595" s="3" t="s">
        <v>248</v>
      </c>
      <c r="J1595" s="55"/>
      <c r="K1595" s="73">
        <v>45894</v>
      </c>
      <c r="L1595" s="59" t="s">
        <v>85</v>
      </c>
      <c r="M1595" s="5"/>
      <c r="N1595" s="3" t="s">
        <v>7829</v>
      </c>
      <c r="O1595" s="5" t="s">
        <v>7830</v>
      </c>
    </row>
    <row r="1596" s="3" customFormat="1" spans="1:15">
      <c r="A1596" s="16">
        <v>1595</v>
      </c>
      <c r="B1596" s="21"/>
      <c r="C1596" s="3" t="s">
        <v>7831</v>
      </c>
      <c r="D1596" s="21" t="s">
        <v>7832</v>
      </c>
      <c r="E1596" s="3" t="s">
        <v>7833</v>
      </c>
      <c r="F1596" s="69">
        <v>59</v>
      </c>
      <c r="G1596" s="3" t="s">
        <v>20</v>
      </c>
      <c r="J1596" s="55"/>
      <c r="K1596" s="73">
        <v>45898</v>
      </c>
      <c r="N1596" s="3" t="s">
        <v>7834</v>
      </c>
      <c r="O1596" s="5" t="s">
        <v>7835</v>
      </c>
    </row>
    <row r="1597" s="3" customFormat="1" spans="1:15">
      <c r="A1597" s="16">
        <v>1596</v>
      </c>
      <c r="B1597" s="21"/>
      <c r="C1597" s="3" t="s">
        <v>7826</v>
      </c>
      <c r="D1597" s="21" t="s">
        <v>7836</v>
      </c>
      <c r="E1597" s="3" t="s">
        <v>7837</v>
      </c>
      <c r="F1597" s="69">
        <v>60.8</v>
      </c>
      <c r="J1597" s="55"/>
      <c r="K1597" s="73">
        <v>46045</v>
      </c>
      <c r="N1597" s="3" t="s">
        <v>7838</v>
      </c>
      <c r="O1597" s="5" t="s">
        <v>7839</v>
      </c>
    </row>
    <row r="1598" s="69" customFormat="1" ht="14.25" spans="1:15">
      <c r="A1598" s="16">
        <v>1597</v>
      </c>
      <c r="B1598" s="17"/>
      <c r="C1598" s="18" t="s">
        <v>7840</v>
      </c>
      <c r="D1598" s="17"/>
      <c r="E1598" s="2"/>
      <c r="F1598" s="69"/>
      <c r="G1598" s="2"/>
      <c r="H1598" s="16"/>
      <c r="I1598" s="16"/>
      <c r="J1598" s="16"/>
      <c r="K1598" s="73"/>
      <c r="L1598" s="59"/>
      <c r="M1598" s="5"/>
      <c r="N1598" s="60"/>
      <c r="O1598" s="5"/>
    </row>
    <row r="1599" s="3" customFormat="1" spans="1:15">
      <c r="A1599" s="16">
        <v>1598</v>
      </c>
      <c r="B1599" s="21" t="s">
        <v>7841</v>
      </c>
      <c r="C1599" s="3" t="s">
        <v>7842</v>
      </c>
      <c r="D1599" s="21" t="s">
        <v>7841</v>
      </c>
      <c r="E1599" s="3" t="s">
        <v>7843</v>
      </c>
      <c r="F1599" s="69">
        <v>45</v>
      </c>
      <c r="G1599" s="3"/>
      <c r="H1599" s="3"/>
      <c r="I1599" s="3"/>
      <c r="J1599" s="55"/>
      <c r="K1599" s="73">
        <v>45888</v>
      </c>
      <c r="L1599" s="3"/>
      <c r="M1599" s="3"/>
      <c r="N1599" s="3" t="s">
        <v>7844</v>
      </c>
      <c r="O1599" s="3" t="s">
        <v>7845</v>
      </c>
    </row>
    <row r="1600" s="3" customFormat="1" spans="1:15">
      <c r="A1600" s="16">
        <v>1599</v>
      </c>
      <c r="B1600" s="21" t="s">
        <v>7846</v>
      </c>
      <c r="C1600" s="3" t="s">
        <v>7847</v>
      </c>
      <c r="D1600" s="21" t="s">
        <v>7846</v>
      </c>
      <c r="E1600" s="20" t="s">
        <v>7848</v>
      </c>
      <c r="F1600" s="69">
        <v>59.9</v>
      </c>
      <c r="G1600" s="3" t="s">
        <v>7849</v>
      </c>
      <c r="H1600" s="3"/>
      <c r="I1600" s="3"/>
      <c r="J1600" s="55"/>
      <c r="K1600" s="73">
        <v>46041</v>
      </c>
      <c r="L1600" s="3"/>
      <c r="M1600" s="3"/>
      <c r="N1600" s="3" t="s">
        <v>7850</v>
      </c>
      <c r="O1600" s="3" t="s">
        <v>7851</v>
      </c>
    </row>
    <row r="1601" s="3" customFormat="1" spans="1:15">
      <c r="A1601" s="16">
        <v>1600</v>
      </c>
      <c r="B1601" s="3" t="s">
        <v>7852</v>
      </c>
      <c r="C1601" s="3" t="s">
        <v>7853</v>
      </c>
      <c r="D1601" s="3" t="s">
        <v>7852</v>
      </c>
      <c r="E1601" s="3" t="s">
        <v>7854</v>
      </c>
      <c r="F1601" s="69">
        <v>78.8</v>
      </c>
      <c r="G1601" s="3" t="s">
        <v>7855</v>
      </c>
      <c r="H1601" s="3"/>
      <c r="I1601" s="3"/>
      <c r="J1601" s="55"/>
      <c r="K1601" s="73">
        <v>45747</v>
      </c>
      <c r="L1601" s="3"/>
      <c r="M1601" s="3"/>
      <c r="N1601" s="3" t="s">
        <v>7856</v>
      </c>
      <c r="O1601" s="3" t="s">
        <v>7857</v>
      </c>
    </row>
    <row r="1602" s="3" customFormat="1" spans="1:15">
      <c r="A1602" s="16">
        <v>1601</v>
      </c>
      <c r="B1602" s="3" t="s">
        <v>7858</v>
      </c>
      <c r="C1602" s="3" t="s">
        <v>7859</v>
      </c>
      <c r="D1602" s="21" t="s">
        <v>7858</v>
      </c>
      <c r="E1602" s="3" t="s">
        <v>7860</v>
      </c>
      <c r="F1602" s="69">
        <v>63</v>
      </c>
      <c r="G1602" s="20" t="s">
        <v>7036</v>
      </c>
      <c r="J1602" s="55"/>
      <c r="K1602" s="73">
        <v>45870</v>
      </c>
      <c r="L1602" s="20" t="s">
        <v>144</v>
      </c>
      <c r="N1602" s="3" t="s">
        <v>7861</v>
      </c>
      <c r="O1602" s="3" t="s">
        <v>7862</v>
      </c>
    </row>
    <row r="1603" s="69" customFormat="1" spans="1:15">
      <c r="A1603" s="16">
        <v>1602</v>
      </c>
      <c r="B1603" s="17"/>
      <c r="C1603" s="2" t="s">
        <v>7863</v>
      </c>
      <c r="D1603" s="17" t="s">
        <v>7864</v>
      </c>
      <c r="E1603" s="2" t="s">
        <v>7865</v>
      </c>
      <c r="F1603" s="69">
        <v>39</v>
      </c>
      <c r="G1603" s="2"/>
      <c r="H1603" s="2"/>
      <c r="I1603" s="2"/>
      <c r="J1603" s="16"/>
      <c r="K1603" s="73">
        <v>45300</v>
      </c>
      <c r="L1603" s="59"/>
      <c r="M1603" s="5"/>
      <c r="N1603" s="60" t="s">
        <v>7866</v>
      </c>
      <c r="O1603" s="5" t="s">
        <v>7867</v>
      </c>
    </row>
    <row r="1604" s="69" customFormat="1" spans="1:15">
      <c r="A1604" s="16">
        <v>1603</v>
      </c>
      <c r="B1604" s="17"/>
      <c r="C1604" s="2" t="s">
        <v>7868</v>
      </c>
      <c r="D1604" s="17" t="s">
        <v>7869</v>
      </c>
      <c r="E1604" s="2" t="s">
        <v>7870</v>
      </c>
      <c r="F1604" s="69">
        <v>49</v>
      </c>
      <c r="G1604" s="2" t="s">
        <v>20</v>
      </c>
      <c r="H1604" s="16"/>
      <c r="I1604" s="16"/>
      <c r="J1604" s="16"/>
      <c r="K1604" s="73">
        <v>45855</v>
      </c>
      <c r="L1604" s="59"/>
      <c r="M1604" s="5"/>
      <c r="N1604" s="60" t="s">
        <v>7871</v>
      </c>
      <c r="O1604" s="5" t="s">
        <v>7872</v>
      </c>
    </row>
    <row r="1605" s="69" customFormat="1" spans="1:15">
      <c r="A1605" s="16">
        <v>1604</v>
      </c>
      <c r="B1605" s="17"/>
      <c r="C1605" s="2" t="s">
        <v>7873</v>
      </c>
      <c r="D1605" s="17" t="s">
        <v>7874</v>
      </c>
      <c r="E1605" s="2" t="s">
        <v>7875</v>
      </c>
      <c r="F1605" s="69">
        <v>36</v>
      </c>
      <c r="G1605" s="3" t="s">
        <v>20</v>
      </c>
      <c r="H1605" s="2"/>
      <c r="I1605" s="2"/>
      <c r="J1605" s="16"/>
      <c r="K1605" s="73">
        <v>45871</v>
      </c>
      <c r="L1605" s="59"/>
      <c r="M1605" s="5"/>
      <c r="N1605" s="60" t="s">
        <v>7876</v>
      </c>
      <c r="O1605" s="5" t="s">
        <v>7877</v>
      </c>
    </row>
    <row r="1606" s="69" customFormat="1" spans="1:15">
      <c r="A1606" s="16">
        <v>1605</v>
      </c>
      <c r="B1606" s="17"/>
      <c r="C1606" s="2" t="s">
        <v>7878</v>
      </c>
      <c r="D1606" s="17" t="s">
        <v>7879</v>
      </c>
      <c r="E1606" s="2" t="s">
        <v>7880</v>
      </c>
      <c r="F1606" s="69">
        <v>55</v>
      </c>
      <c r="G1606" s="2" t="s">
        <v>20</v>
      </c>
      <c r="H1606" s="2" t="s">
        <v>290</v>
      </c>
      <c r="I1606" s="2"/>
      <c r="J1606" s="16"/>
      <c r="K1606" s="73">
        <v>45503</v>
      </c>
      <c r="L1606" s="59" t="s">
        <v>412</v>
      </c>
      <c r="M1606" s="5"/>
      <c r="N1606" s="60" t="s">
        <v>7881</v>
      </c>
      <c r="O1606" s="5" t="s">
        <v>7882</v>
      </c>
    </row>
    <row r="1607" s="5" customFormat="1" spans="1:15">
      <c r="A1607" s="16">
        <v>1606</v>
      </c>
      <c r="B1607" s="17"/>
      <c r="C1607" s="2" t="s">
        <v>7883</v>
      </c>
      <c r="D1607" s="17" t="s">
        <v>7884</v>
      </c>
      <c r="E1607" s="2" t="s">
        <v>7885</v>
      </c>
      <c r="F1607" s="69">
        <v>48</v>
      </c>
      <c r="G1607" s="3" t="s">
        <v>20</v>
      </c>
      <c r="J1607" s="62"/>
      <c r="K1607" s="73">
        <v>45555</v>
      </c>
      <c r="L1607" s="59"/>
      <c r="N1607" s="60" t="s">
        <v>7886</v>
      </c>
      <c r="O1607" s="5" t="s">
        <v>7887</v>
      </c>
    </row>
    <row r="1608" s="55" customFormat="1" spans="1:15">
      <c r="A1608" s="16">
        <v>1607</v>
      </c>
      <c r="C1608" s="55" t="s">
        <v>7888</v>
      </c>
      <c r="D1608" s="63" t="s">
        <v>7889</v>
      </c>
      <c r="E1608" s="55" t="s">
        <v>7890</v>
      </c>
      <c r="F1608" s="69">
        <v>69.8</v>
      </c>
      <c r="G1608" s="55" t="s">
        <v>5201</v>
      </c>
      <c r="K1608" s="73">
        <v>46053</v>
      </c>
      <c r="L1608" s="55" t="s">
        <v>6139</v>
      </c>
      <c r="M1608" s="5"/>
      <c r="N1608" s="55" t="s">
        <v>7891</v>
      </c>
      <c r="O1608" s="5" t="s">
        <v>7892</v>
      </c>
    </row>
    <row r="1609" s="70" customFormat="1" spans="1:15">
      <c r="A1609" s="16">
        <v>1608</v>
      </c>
      <c r="B1609" s="17"/>
      <c r="C1609" s="2" t="s">
        <v>7893</v>
      </c>
      <c r="D1609" s="17" t="s">
        <v>7894</v>
      </c>
      <c r="E1609" s="2" t="s">
        <v>7895</v>
      </c>
      <c r="F1609" s="69">
        <v>55</v>
      </c>
      <c r="G1609" s="2" t="s">
        <v>20</v>
      </c>
      <c r="H1609" s="59"/>
      <c r="I1609" s="59"/>
      <c r="K1609" s="73">
        <v>45537</v>
      </c>
      <c r="L1609" s="59"/>
      <c r="M1609" s="5"/>
      <c r="N1609" s="60" t="s">
        <v>7896</v>
      </c>
      <c r="O1609" s="5" t="s">
        <v>7897</v>
      </c>
    </row>
    <row r="1610" s="69" customFormat="1" spans="1:15">
      <c r="A1610" s="16">
        <v>1609</v>
      </c>
      <c r="B1610" s="17"/>
      <c r="C1610" s="2" t="s">
        <v>7898</v>
      </c>
      <c r="D1610" s="17" t="s">
        <v>7899</v>
      </c>
      <c r="E1610" s="2" t="s">
        <v>7900</v>
      </c>
      <c r="F1610" s="69">
        <v>49</v>
      </c>
      <c r="G1610" s="2" t="s">
        <v>20</v>
      </c>
      <c r="H1610" s="59"/>
      <c r="I1610" s="59"/>
      <c r="J1610" s="70"/>
      <c r="K1610" s="73">
        <v>46040</v>
      </c>
      <c r="L1610" s="59"/>
      <c r="M1610" s="5"/>
      <c r="N1610" s="60" t="s">
        <v>7901</v>
      </c>
      <c r="O1610" s="5" t="s">
        <v>7902</v>
      </c>
    </row>
    <row r="1611" s="69" customFormat="1" spans="1:15">
      <c r="A1611" s="16">
        <v>1610</v>
      </c>
      <c r="B1611" s="17"/>
      <c r="C1611" s="2" t="s">
        <v>7903</v>
      </c>
      <c r="D1611" s="17" t="s">
        <v>7904</v>
      </c>
      <c r="E1611" s="2" t="s">
        <v>7905</v>
      </c>
      <c r="F1611" s="69">
        <v>49</v>
      </c>
      <c r="G1611" s="2" t="s">
        <v>20</v>
      </c>
      <c r="H1611" s="59"/>
      <c r="I1611" s="59"/>
      <c r="J1611" s="70"/>
      <c r="K1611" s="73">
        <v>45705</v>
      </c>
      <c r="L1611" s="59"/>
      <c r="M1611" s="5"/>
      <c r="N1611" s="60" t="s">
        <v>7906</v>
      </c>
      <c r="O1611" s="5" t="s">
        <v>7907</v>
      </c>
    </row>
    <row r="1612" s="5" customFormat="1" spans="1:15">
      <c r="A1612" s="16">
        <v>1611</v>
      </c>
      <c r="B1612" s="17"/>
      <c r="C1612" s="2" t="s">
        <v>7908</v>
      </c>
      <c r="D1612" s="17" t="s">
        <v>7909</v>
      </c>
      <c r="E1612" s="2" t="s">
        <v>7910</v>
      </c>
      <c r="F1612" s="69">
        <v>55</v>
      </c>
      <c r="G1612" s="2" t="s">
        <v>20</v>
      </c>
      <c r="J1612" s="62"/>
      <c r="K1612" s="73">
        <v>45656</v>
      </c>
      <c r="L1612" s="59"/>
      <c r="N1612" s="60" t="s">
        <v>7911</v>
      </c>
      <c r="O1612" s="5" t="s">
        <v>7912</v>
      </c>
    </row>
    <row r="1613" s="69" customFormat="1" spans="1:15">
      <c r="A1613" s="16">
        <v>1612</v>
      </c>
      <c r="B1613" s="17"/>
      <c r="C1613" s="2" t="s">
        <v>7913</v>
      </c>
      <c r="D1613" s="17" t="s">
        <v>7914</v>
      </c>
      <c r="E1613" s="2" t="s">
        <v>7915</v>
      </c>
      <c r="F1613" s="69">
        <v>49</v>
      </c>
      <c r="G1613" s="2" t="s">
        <v>20</v>
      </c>
      <c r="H1613" s="16"/>
      <c r="I1613" s="16"/>
      <c r="J1613" s="16"/>
      <c r="K1613" s="73">
        <v>45678</v>
      </c>
      <c r="L1613" s="59"/>
      <c r="M1613" s="5"/>
      <c r="N1613" s="60" t="s">
        <v>7916</v>
      </c>
      <c r="O1613" s="5" t="s">
        <v>7917</v>
      </c>
    </row>
    <row r="1614" s="3" customFormat="1" spans="1:15">
      <c r="A1614" s="16">
        <v>1613</v>
      </c>
      <c r="B1614" s="21"/>
      <c r="C1614" s="3" t="s">
        <v>7918</v>
      </c>
      <c r="D1614" s="21" t="s">
        <v>7919</v>
      </c>
      <c r="E1614" s="3" t="s">
        <v>7920</v>
      </c>
      <c r="F1614" s="69">
        <v>65</v>
      </c>
      <c r="G1614" s="3" t="s">
        <v>7921</v>
      </c>
      <c r="J1614" s="55"/>
      <c r="K1614" s="73">
        <v>46057</v>
      </c>
      <c r="N1614" s="3" t="s">
        <v>7922</v>
      </c>
      <c r="O1614" s="5" t="s">
        <v>7923</v>
      </c>
    </row>
    <row r="1615" s="69" customFormat="1" spans="1:15">
      <c r="A1615" s="16">
        <v>1614</v>
      </c>
      <c r="B1615" s="17"/>
      <c r="C1615" s="2" t="s">
        <v>7924</v>
      </c>
      <c r="D1615" s="17" t="s">
        <v>7925</v>
      </c>
      <c r="E1615" s="2" t="s">
        <v>7426</v>
      </c>
      <c r="F1615" s="69">
        <v>42</v>
      </c>
      <c r="G1615" s="2" t="s">
        <v>20</v>
      </c>
      <c r="H1615" s="16"/>
      <c r="I1615" s="16"/>
      <c r="J1615" s="16"/>
      <c r="K1615" s="73">
        <v>45999</v>
      </c>
      <c r="L1615" s="59"/>
      <c r="M1615" s="5"/>
      <c r="N1615" s="60" t="s">
        <v>7926</v>
      </c>
      <c r="O1615" s="5" t="s">
        <v>7927</v>
      </c>
    </row>
    <row r="1616" s="69" customFormat="1" spans="1:15">
      <c r="A1616" s="16">
        <v>1615</v>
      </c>
      <c r="B1616" s="17"/>
      <c r="C1616" s="2" t="s">
        <v>7928</v>
      </c>
      <c r="D1616" s="17" t="s">
        <v>7929</v>
      </c>
      <c r="E1616" s="2" t="s">
        <v>7930</v>
      </c>
      <c r="F1616" s="69">
        <v>59</v>
      </c>
      <c r="G1616" s="2" t="s">
        <v>20</v>
      </c>
      <c r="H1616" s="16"/>
      <c r="I1616" s="16"/>
      <c r="J1616" s="16"/>
      <c r="K1616" s="73">
        <v>45143</v>
      </c>
      <c r="L1616" s="59"/>
      <c r="M1616" s="5"/>
      <c r="N1616" s="60" t="s">
        <v>7931</v>
      </c>
      <c r="O1616" s="5" t="s">
        <v>7932</v>
      </c>
    </row>
    <row r="1617" s="69" customFormat="1" spans="1:15">
      <c r="A1617" s="16">
        <v>1616</v>
      </c>
      <c r="B1617" s="17"/>
      <c r="C1617" s="2" t="s">
        <v>7933</v>
      </c>
      <c r="D1617" s="17" t="s">
        <v>7934</v>
      </c>
      <c r="E1617" s="2" t="s">
        <v>7935</v>
      </c>
      <c r="F1617" s="69">
        <v>29</v>
      </c>
      <c r="G1617" s="2" t="s">
        <v>20</v>
      </c>
      <c r="H1617" s="2"/>
      <c r="I1617" s="2"/>
      <c r="J1617" s="16"/>
      <c r="K1617" s="73">
        <v>45345</v>
      </c>
      <c r="L1617" s="59"/>
      <c r="M1617" s="5"/>
      <c r="N1617" s="60" t="s">
        <v>7936</v>
      </c>
      <c r="O1617" s="5" t="s">
        <v>7937</v>
      </c>
    </row>
    <row r="1618" s="69" customFormat="1" spans="1:15">
      <c r="A1618" s="16">
        <v>1617</v>
      </c>
      <c r="B1618" s="17"/>
      <c r="C1618" s="2" t="s">
        <v>7938</v>
      </c>
      <c r="D1618" s="17" t="s">
        <v>7939</v>
      </c>
      <c r="E1618" s="2" t="s">
        <v>7900</v>
      </c>
      <c r="F1618" s="69">
        <v>59</v>
      </c>
      <c r="G1618" s="2" t="s">
        <v>20</v>
      </c>
      <c r="H1618" s="2"/>
      <c r="I1618" s="2"/>
      <c r="J1618" s="16"/>
      <c r="K1618" s="73">
        <v>45517</v>
      </c>
      <c r="L1618" s="59"/>
      <c r="M1618" s="5"/>
      <c r="N1618" s="60" t="s">
        <v>7940</v>
      </c>
      <c r="O1618" s="5" t="s">
        <v>7941</v>
      </c>
    </row>
    <row r="1619" s="69" customFormat="1" spans="1:15">
      <c r="A1619" s="16">
        <v>1618</v>
      </c>
      <c r="B1619" s="17"/>
      <c r="C1619" s="2" t="s">
        <v>7942</v>
      </c>
      <c r="D1619" s="17" t="s">
        <v>7943</v>
      </c>
      <c r="E1619" s="2" t="s">
        <v>6266</v>
      </c>
      <c r="F1619" s="69">
        <v>55</v>
      </c>
      <c r="G1619" s="2" t="s">
        <v>20</v>
      </c>
      <c r="H1619" s="16"/>
      <c r="I1619" s="16"/>
      <c r="J1619" s="16"/>
      <c r="K1619" s="73">
        <v>45511</v>
      </c>
      <c r="L1619" s="59"/>
      <c r="M1619" s="5"/>
      <c r="N1619" s="60" t="s">
        <v>7944</v>
      </c>
      <c r="O1619" s="5" t="s">
        <v>7945</v>
      </c>
    </row>
    <row r="1620" s="3" customFormat="1" spans="1:15">
      <c r="A1620" s="16">
        <v>1619</v>
      </c>
      <c r="B1620" s="21" t="s">
        <v>7946</v>
      </c>
      <c r="C1620" s="3" t="s">
        <v>7947</v>
      </c>
      <c r="D1620" s="21" t="s">
        <v>7946</v>
      </c>
      <c r="E1620" s="3" t="s">
        <v>7948</v>
      </c>
      <c r="F1620" s="69">
        <v>89.9</v>
      </c>
      <c r="G1620" s="3" t="s">
        <v>7949</v>
      </c>
      <c r="H1620" s="3"/>
      <c r="I1620" s="3"/>
      <c r="J1620" s="55"/>
      <c r="K1620" s="73">
        <v>46054</v>
      </c>
      <c r="L1620" s="3"/>
      <c r="M1620" s="3"/>
      <c r="N1620" s="3" t="s">
        <v>7950</v>
      </c>
      <c r="O1620" s="3" t="s">
        <v>7951</v>
      </c>
    </row>
    <row r="1621" s="69" customFormat="1" spans="1:15">
      <c r="A1621" s="16">
        <v>1620</v>
      </c>
      <c r="B1621" s="17"/>
      <c r="C1621" s="2" t="s">
        <v>7952</v>
      </c>
      <c r="D1621" s="17" t="s">
        <v>7953</v>
      </c>
      <c r="E1621" s="2" t="s">
        <v>7954</v>
      </c>
      <c r="F1621" s="69">
        <v>44.8</v>
      </c>
      <c r="G1621" s="2" t="s">
        <v>20</v>
      </c>
      <c r="H1621" s="2"/>
      <c r="I1621" s="2"/>
      <c r="J1621" s="16"/>
      <c r="K1621" s="73">
        <v>44779</v>
      </c>
      <c r="L1621" s="59"/>
      <c r="M1621" s="5"/>
      <c r="N1621" s="60" t="s">
        <v>7955</v>
      </c>
      <c r="O1621" s="5" t="s">
        <v>7956</v>
      </c>
    </row>
    <row r="1622" s="70" customFormat="1" spans="1:15">
      <c r="A1622" s="16">
        <v>1621</v>
      </c>
      <c r="B1622" s="17"/>
      <c r="C1622" s="2" t="s">
        <v>7957</v>
      </c>
      <c r="D1622" s="17" t="s">
        <v>7958</v>
      </c>
      <c r="E1622" s="2" t="s">
        <v>7959</v>
      </c>
      <c r="F1622" s="69">
        <v>18</v>
      </c>
      <c r="G1622" s="2" t="s">
        <v>20</v>
      </c>
      <c r="H1622" s="2"/>
      <c r="I1622" s="2"/>
      <c r="J1622" s="16"/>
      <c r="K1622" s="73">
        <v>45693</v>
      </c>
      <c r="L1622" s="59"/>
      <c r="M1622" s="5"/>
      <c r="N1622" s="60" t="s">
        <v>7960</v>
      </c>
      <c r="O1622" s="5" t="s">
        <v>7961</v>
      </c>
    </row>
    <row r="1623" s="5" customFormat="1" spans="1:15">
      <c r="A1623" s="16">
        <v>1622</v>
      </c>
      <c r="C1623" s="5" t="s">
        <v>7962</v>
      </c>
      <c r="D1623" s="66" t="s">
        <v>7963</v>
      </c>
      <c r="E1623" s="20" t="s">
        <v>7964</v>
      </c>
      <c r="F1623" s="69">
        <v>45</v>
      </c>
      <c r="G1623" s="2" t="s">
        <v>20</v>
      </c>
      <c r="J1623" s="62"/>
      <c r="K1623" s="73">
        <v>46014</v>
      </c>
      <c r="L1623" s="59" t="s">
        <v>85</v>
      </c>
      <c r="M1623" s="5"/>
      <c r="N1623" s="5" t="s">
        <v>7965</v>
      </c>
      <c r="O1623" s="5" t="s">
        <v>7966</v>
      </c>
    </row>
    <row r="1624" s="4" customFormat="1" spans="1:15">
      <c r="A1624" s="16">
        <v>1623</v>
      </c>
      <c r="B1624" s="4" t="s">
        <v>7967</v>
      </c>
      <c r="C1624" s="4" t="s">
        <v>7968</v>
      </c>
      <c r="D1624" s="4" t="s">
        <v>7967</v>
      </c>
      <c r="E1624" s="4" t="s">
        <v>7969</v>
      </c>
      <c r="F1624" s="4">
        <v>69.8</v>
      </c>
      <c r="G1624" s="4" t="s">
        <v>20</v>
      </c>
      <c r="K1624" s="76">
        <v>46094</v>
      </c>
      <c r="L1624" s="4"/>
      <c r="N1624" s="4" t="s">
        <v>7970</v>
      </c>
      <c r="O1624" s="4" t="s">
        <v>7971</v>
      </c>
    </row>
    <row r="1625" s="3" customFormat="1" spans="1:15">
      <c r="A1625" s="16">
        <v>1624</v>
      </c>
      <c r="C1625" s="3" t="s">
        <v>7972</v>
      </c>
      <c r="D1625" s="21" t="s">
        <v>7973</v>
      </c>
      <c r="E1625" s="20" t="s">
        <v>7974</v>
      </c>
      <c r="F1625" s="69">
        <v>39.8</v>
      </c>
      <c r="G1625" s="3" t="s">
        <v>183</v>
      </c>
      <c r="J1625" s="55"/>
      <c r="K1625" s="73">
        <v>46041</v>
      </c>
      <c r="L1625" s="59"/>
      <c r="M1625" s="5"/>
      <c r="N1625" s="3" t="s">
        <v>7975</v>
      </c>
      <c r="O1625" s="5" t="s">
        <v>7976</v>
      </c>
    </row>
    <row r="1626" s="3" customFormat="1" spans="1:15">
      <c r="A1626" s="16">
        <v>1625</v>
      </c>
      <c r="B1626" s="3" t="s">
        <v>7977</v>
      </c>
      <c r="C1626" s="3" t="s">
        <v>7978</v>
      </c>
      <c r="D1626" s="21" t="s">
        <v>7977</v>
      </c>
      <c r="E1626" s="3" t="s">
        <v>7431</v>
      </c>
      <c r="F1626" s="69">
        <v>59.8</v>
      </c>
      <c r="G1626" s="2" t="s">
        <v>20</v>
      </c>
      <c r="H1626" s="20" t="s">
        <v>290</v>
      </c>
      <c r="J1626" s="55"/>
      <c r="K1626" s="73">
        <v>46058</v>
      </c>
      <c r="L1626" s="20" t="s">
        <v>7979</v>
      </c>
      <c r="M1626" s="5" t="s">
        <v>7980</v>
      </c>
      <c r="N1626" s="3" t="s">
        <v>7981</v>
      </c>
      <c r="O1626" s="3" t="s">
        <v>7982</v>
      </c>
    </row>
    <row r="1627" s="69" customFormat="1" spans="1:15">
      <c r="A1627" s="16">
        <v>1626</v>
      </c>
      <c r="B1627" s="17"/>
      <c r="C1627" s="2" t="s">
        <v>7983</v>
      </c>
      <c r="D1627" s="17" t="s">
        <v>7984</v>
      </c>
      <c r="E1627" s="2" t="s">
        <v>7985</v>
      </c>
      <c r="F1627" s="69">
        <v>59.8</v>
      </c>
      <c r="G1627" s="3" t="s">
        <v>20</v>
      </c>
      <c r="H1627" s="59"/>
      <c r="I1627" s="59"/>
      <c r="J1627" s="70"/>
      <c r="K1627" s="73">
        <v>46062</v>
      </c>
      <c r="L1627" s="59"/>
      <c r="M1627" s="5"/>
      <c r="N1627" s="60" t="s">
        <v>7986</v>
      </c>
      <c r="O1627" s="5" t="s">
        <v>7987</v>
      </c>
    </row>
    <row r="1628" s="3" customFormat="1" spans="1:15">
      <c r="A1628" s="16">
        <v>1627</v>
      </c>
      <c r="C1628" s="3" t="s">
        <v>7988</v>
      </c>
      <c r="D1628" s="21" t="s">
        <v>7989</v>
      </c>
      <c r="E1628" s="3" t="s">
        <v>7990</v>
      </c>
      <c r="F1628" s="69">
        <v>66.6</v>
      </c>
      <c r="G1628" s="5" t="s">
        <v>20</v>
      </c>
      <c r="I1628" s="61" t="s">
        <v>291</v>
      </c>
      <c r="J1628" s="55" t="s">
        <v>200</v>
      </c>
      <c r="K1628" s="73">
        <v>46003</v>
      </c>
      <c r="L1628" s="3" t="s">
        <v>201</v>
      </c>
      <c r="N1628" s="3" t="s">
        <v>7991</v>
      </c>
      <c r="O1628" s="5" t="s">
        <v>7992</v>
      </c>
    </row>
    <row r="1629" s="69" customFormat="1" spans="1:15">
      <c r="A1629" s="16">
        <v>1628</v>
      </c>
      <c r="B1629" s="17"/>
      <c r="C1629" s="2" t="s">
        <v>7993</v>
      </c>
      <c r="D1629" s="17" t="s">
        <v>7994</v>
      </c>
      <c r="E1629" s="2" t="s">
        <v>7959</v>
      </c>
      <c r="F1629" s="69">
        <v>54</v>
      </c>
      <c r="G1629" s="2" t="s">
        <v>20</v>
      </c>
      <c r="H1629" s="16"/>
      <c r="I1629" s="16"/>
      <c r="J1629" s="16"/>
      <c r="K1629" s="73">
        <v>45882</v>
      </c>
      <c r="L1629" s="59"/>
      <c r="M1629" s="5"/>
      <c r="N1629" s="60" t="s">
        <v>7995</v>
      </c>
      <c r="O1629" s="5" t="s">
        <v>7996</v>
      </c>
    </row>
    <row r="1630" s="16" customFormat="1" spans="1:15">
      <c r="A1630" s="16">
        <v>1629</v>
      </c>
      <c r="B1630" s="17"/>
      <c r="C1630" s="2" t="s">
        <v>7997</v>
      </c>
      <c r="D1630" s="17" t="s">
        <v>7998</v>
      </c>
      <c r="E1630" s="2" t="s">
        <v>7900</v>
      </c>
      <c r="F1630" s="69">
        <v>33</v>
      </c>
      <c r="G1630" s="3" t="s">
        <v>20</v>
      </c>
      <c r="H1630" s="2"/>
      <c r="I1630" s="2"/>
      <c r="K1630" s="73">
        <v>45141</v>
      </c>
      <c r="L1630" s="59"/>
      <c r="M1630" s="5"/>
      <c r="N1630" s="60" t="s">
        <v>7999</v>
      </c>
      <c r="O1630" s="5" t="s">
        <v>8000</v>
      </c>
    </row>
    <row r="1631" s="70" customFormat="1" spans="1:15">
      <c r="A1631" s="16">
        <v>1630</v>
      </c>
      <c r="B1631" s="17"/>
      <c r="C1631" s="2" t="s">
        <v>8001</v>
      </c>
      <c r="D1631" s="17" t="s">
        <v>8002</v>
      </c>
      <c r="E1631" s="2" t="s">
        <v>8003</v>
      </c>
      <c r="F1631" s="69">
        <v>59</v>
      </c>
      <c r="G1631" s="2" t="s">
        <v>20</v>
      </c>
      <c r="H1631" s="2"/>
      <c r="I1631" s="2"/>
      <c r="J1631" s="16"/>
      <c r="K1631" s="73">
        <v>45874</v>
      </c>
      <c r="L1631" s="59"/>
      <c r="M1631" s="5"/>
      <c r="N1631" s="60" t="s">
        <v>8004</v>
      </c>
      <c r="O1631" s="5" t="s">
        <v>8005</v>
      </c>
    </row>
    <row r="1632" s="69" customFormat="1" spans="1:15">
      <c r="A1632" s="16">
        <v>1631</v>
      </c>
      <c r="B1632" s="17"/>
      <c r="C1632" s="2" t="s">
        <v>8006</v>
      </c>
      <c r="D1632" s="17" t="s">
        <v>8007</v>
      </c>
      <c r="E1632" s="2" t="s">
        <v>8008</v>
      </c>
      <c r="F1632" s="69">
        <v>55</v>
      </c>
      <c r="G1632" s="2" t="s">
        <v>20</v>
      </c>
      <c r="H1632" s="16"/>
      <c r="I1632" s="16"/>
      <c r="J1632" s="16"/>
      <c r="K1632" s="73">
        <v>45838</v>
      </c>
      <c r="L1632" s="59"/>
      <c r="M1632" s="5"/>
      <c r="N1632" s="60" t="s">
        <v>8009</v>
      </c>
      <c r="O1632" s="5" t="s">
        <v>8010</v>
      </c>
    </row>
    <row r="1633" s="69" customFormat="1" spans="1:15">
      <c r="A1633" s="16">
        <v>1632</v>
      </c>
      <c r="B1633" s="17"/>
      <c r="C1633" s="2" t="s">
        <v>8011</v>
      </c>
      <c r="D1633" s="17" t="s">
        <v>8012</v>
      </c>
      <c r="E1633" s="2" t="s">
        <v>8013</v>
      </c>
      <c r="F1633" s="69">
        <v>35</v>
      </c>
      <c r="G1633" s="2" t="s">
        <v>20</v>
      </c>
      <c r="H1633" s="16"/>
      <c r="I1633" s="16"/>
      <c r="J1633" s="16"/>
      <c r="K1633" s="73">
        <v>45547</v>
      </c>
      <c r="L1633" s="59"/>
      <c r="M1633" s="5"/>
      <c r="N1633" s="60" t="s">
        <v>8014</v>
      </c>
      <c r="O1633" s="5" t="s">
        <v>8015</v>
      </c>
    </row>
    <row r="1634" s="3" customFormat="1" spans="1:15">
      <c r="A1634" s="16">
        <v>1633</v>
      </c>
      <c r="C1634" s="3" t="s">
        <v>8016</v>
      </c>
      <c r="D1634" s="21" t="s">
        <v>8017</v>
      </c>
      <c r="E1634" s="3" t="s">
        <v>8018</v>
      </c>
      <c r="F1634" s="69">
        <v>44</v>
      </c>
      <c r="G1634" s="3" t="s">
        <v>20</v>
      </c>
      <c r="J1634" s="55"/>
      <c r="K1634" s="73">
        <v>46050</v>
      </c>
      <c r="L1634" s="59" t="s">
        <v>85</v>
      </c>
      <c r="M1634" s="5"/>
      <c r="N1634" s="3" t="s">
        <v>8019</v>
      </c>
      <c r="O1634" s="5" t="s">
        <v>8020</v>
      </c>
    </row>
    <row r="1635" s="69" customFormat="1" spans="1:15">
      <c r="A1635" s="16">
        <v>1634</v>
      </c>
      <c r="B1635" s="17"/>
      <c r="C1635" s="2" t="s">
        <v>8021</v>
      </c>
      <c r="D1635" s="17" t="s">
        <v>8022</v>
      </c>
      <c r="E1635" s="2" t="s">
        <v>8023</v>
      </c>
      <c r="F1635" s="69">
        <v>32</v>
      </c>
      <c r="G1635" s="3" t="s">
        <v>20</v>
      </c>
      <c r="H1635" s="2"/>
      <c r="I1635" s="2"/>
      <c r="J1635" s="16"/>
      <c r="K1635" s="73">
        <v>45864</v>
      </c>
      <c r="L1635" s="59"/>
      <c r="M1635" s="5"/>
      <c r="N1635" s="60" t="s">
        <v>8024</v>
      </c>
      <c r="O1635" s="5" t="s">
        <v>8025</v>
      </c>
    </row>
    <row r="1636" s="69" customFormat="1" spans="1:15">
      <c r="A1636" s="16">
        <v>1635</v>
      </c>
      <c r="B1636" s="17"/>
      <c r="C1636" s="2" t="s">
        <v>8026</v>
      </c>
      <c r="D1636" s="17" t="s">
        <v>8027</v>
      </c>
      <c r="E1636" s="2" t="s">
        <v>8028</v>
      </c>
      <c r="F1636" s="69">
        <v>43.5</v>
      </c>
      <c r="G1636" s="2" t="s">
        <v>20</v>
      </c>
      <c r="H1636" s="2"/>
      <c r="I1636" s="2"/>
      <c r="J1636" s="16"/>
      <c r="K1636" s="73">
        <v>45663</v>
      </c>
      <c r="L1636" s="59"/>
      <c r="M1636" s="5"/>
      <c r="N1636" s="60" t="s">
        <v>8029</v>
      </c>
      <c r="O1636" s="5" t="s">
        <v>8030</v>
      </c>
    </row>
    <row r="1637" s="69" customFormat="1" spans="1:15">
      <c r="A1637" s="16">
        <v>1636</v>
      </c>
      <c r="B1637" s="17"/>
      <c r="C1637" s="2" t="s">
        <v>8031</v>
      </c>
      <c r="D1637" s="17" t="s">
        <v>8032</v>
      </c>
      <c r="E1637" s="2" t="s">
        <v>8033</v>
      </c>
      <c r="F1637" s="69">
        <v>45</v>
      </c>
      <c r="G1637" s="2" t="s">
        <v>20</v>
      </c>
      <c r="H1637" s="16"/>
      <c r="I1637" s="16"/>
      <c r="J1637" s="16"/>
      <c r="K1637" s="73">
        <v>45845</v>
      </c>
      <c r="L1637" s="59"/>
      <c r="M1637" s="5"/>
      <c r="N1637" s="60" t="s">
        <v>8034</v>
      </c>
      <c r="O1637" s="5" t="s">
        <v>8035</v>
      </c>
    </row>
    <row r="1638" s="69" customFormat="1" spans="1:15">
      <c r="A1638" s="16">
        <v>1637</v>
      </c>
      <c r="B1638" s="17"/>
      <c r="C1638" s="2" t="s">
        <v>8036</v>
      </c>
      <c r="D1638" s="17" t="s">
        <v>8037</v>
      </c>
      <c r="E1638" s="2" t="s">
        <v>8038</v>
      </c>
      <c r="F1638" s="69">
        <v>59.8</v>
      </c>
      <c r="G1638" s="2" t="s">
        <v>7310</v>
      </c>
      <c r="H1638" s="2"/>
      <c r="I1638" s="2"/>
      <c r="J1638" s="16"/>
      <c r="K1638" s="73">
        <v>46062</v>
      </c>
      <c r="L1638" s="59"/>
      <c r="M1638" s="5"/>
      <c r="N1638" s="60" t="s">
        <v>8039</v>
      </c>
      <c r="O1638" s="5" t="s">
        <v>8040</v>
      </c>
    </row>
    <row r="1639" s="69" customFormat="1" spans="1:15">
      <c r="A1639" s="16">
        <v>1638</v>
      </c>
      <c r="B1639" s="17"/>
      <c r="C1639" s="2" t="s">
        <v>8041</v>
      </c>
      <c r="D1639" s="17" t="s">
        <v>8042</v>
      </c>
      <c r="E1639" s="2" t="s">
        <v>8043</v>
      </c>
      <c r="F1639" s="69">
        <v>59.9</v>
      </c>
      <c r="G1639" s="2" t="s">
        <v>20</v>
      </c>
      <c r="H1639" s="16"/>
      <c r="I1639" s="16"/>
      <c r="J1639" s="16"/>
      <c r="K1639" s="73">
        <v>45818</v>
      </c>
      <c r="L1639" s="59"/>
      <c r="M1639" s="5"/>
      <c r="N1639" s="60" t="s">
        <v>8044</v>
      </c>
      <c r="O1639" s="5" t="s">
        <v>8045</v>
      </c>
    </row>
    <row r="1640" s="3" customFormat="1" spans="1:15">
      <c r="A1640" s="16">
        <v>1639</v>
      </c>
      <c r="B1640" s="3" t="s">
        <v>8046</v>
      </c>
      <c r="C1640" s="61" t="s">
        <v>8047</v>
      </c>
      <c r="D1640" s="3" t="s">
        <v>8046</v>
      </c>
      <c r="E1640" s="3" t="s">
        <v>8048</v>
      </c>
      <c r="F1640" s="69">
        <v>69.8</v>
      </c>
      <c r="G1640" s="3" t="s">
        <v>8049</v>
      </c>
      <c r="H1640" s="3"/>
      <c r="I1640" s="3"/>
      <c r="J1640" s="55"/>
      <c r="K1640" s="73">
        <v>45838</v>
      </c>
      <c r="L1640" s="3"/>
      <c r="M1640" s="3"/>
      <c r="N1640" s="3" t="s">
        <v>8050</v>
      </c>
      <c r="O1640" s="3" t="s">
        <v>8051</v>
      </c>
    </row>
    <row r="1641" s="70" customFormat="1" spans="1:15">
      <c r="A1641" s="16">
        <v>1640</v>
      </c>
      <c r="B1641" s="17"/>
      <c r="C1641" s="2" t="s">
        <v>8052</v>
      </c>
      <c r="D1641" s="17" t="s">
        <v>8053</v>
      </c>
      <c r="E1641" s="2" t="s">
        <v>8054</v>
      </c>
      <c r="F1641" s="69">
        <v>65</v>
      </c>
      <c r="G1641" s="2"/>
      <c r="H1641" s="2"/>
      <c r="I1641" s="2"/>
      <c r="J1641" s="16"/>
      <c r="K1641" s="73">
        <v>45866</v>
      </c>
      <c r="L1641" s="59"/>
      <c r="M1641" s="5"/>
      <c r="N1641" s="60" t="s">
        <v>8055</v>
      </c>
      <c r="O1641" s="5" t="s">
        <v>8056</v>
      </c>
    </row>
    <row r="1642" s="69" customFormat="1" spans="1:15">
      <c r="A1642" s="16">
        <v>1641</v>
      </c>
      <c r="B1642" s="17"/>
      <c r="C1642" s="2" t="s">
        <v>8057</v>
      </c>
      <c r="D1642" s="17" t="s">
        <v>8058</v>
      </c>
      <c r="E1642" s="2" t="s">
        <v>7807</v>
      </c>
      <c r="F1642" s="69">
        <v>45</v>
      </c>
      <c r="G1642" s="2" t="s">
        <v>20</v>
      </c>
      <c r="H1642" s="59"/>
      <c r="I1642" s="59"/>
      <c r="J1642" s="70"/>
      <c r="K1642" s="73">
        <v>45822</v>
      </c>
      <c r="L1642" s="59"/>
      <c r="M1642" s="5"/>
      <c r="N1642" s="60" t="s">
        <v>8059</v>
      </c>
      <c r="O1642" s="5" t="s">
        <v>8060</v>
      </c>
    </row>
    <row r="1643" s="5" customFormat="1" spans="1:15">
      <c r="A1643" s="16">
        <v>1642</v>
      </c>
      <c r="B1643" s="17"/>
      <c r="C1643" s="2" t="s">
        <v>8061</v>
      </c>
      <c r="D1643" s="17" t="s">
        <v>8062</v>
      </c>
      <c r="E1643" s="2" t="s">
        <v>8063</v>
      </c>
      <c r="F1643" s="69">
        <v>54.8</v>
      </c>
      <c r="G1643" s="3" t="s">
        <v>20</v>
      </c>
      <c r="J1643" s="62"/>
      <c r="K1643" s="73">
        <v>45471</v>
      </c>
      <c r="L1643" s="59"/>
      <c r="N1643" s="60" t="s">
        <v>8064</v>
      </c>
      <c r="O1643" s="5" t="s">
        <v>8065</v>
      </c>
    </row>
    <row r="1644" s="5" customFormat="1" spans="1:15">
      <c r="A1644" s="16">
        <v>1643</v>
      </c>
      <c r="B1644" s="17"/>
      <c r="C1644" s="2" t="s">
        <v>8066</v>
      </c>
      <c r="D1644" s="17" t="s">
        <v>8067</v>
      </c>
      <c r="E1644" s="2" t="s">
        <v>8068</v>
      </c>
      <c r="F1644" s="69">
        <v>55</v>
      </c>
      <c r="G1644" s="2" t="s">
        <v>20</v>
      </c>
      <c r="J1644" s="62"/>
      <c r="K1644" s="73">
        <v>45623</v>
      </c>
      <c r="L1644" s="59"/>
      <c r="N1644" s="60" t="s">
        <v>8069</v>
      </c>
      <c r="O1644" s="5" t="s">
        <v>8070</v>
      </c>
    </row>
    <row r="1645" s="5" customFormat="1" spans="1:15">
      <c r="A1645" s="16">
        <v>1644</v>
      </c>
      <c r="B1645" s="17"/>
      <c r="C1645" s="2" t="s">
        <v>8071</v>
      </c>
      <c r="D1645" s="17" t="s">
        <v>8072</v>
      </c>
      <c r="E1645" s="5" t="s">
        <v>8073</v>
      </c>
      <c r="F1645" s="69">
        <v>55</v>
      </c>
      <c r="G1645" s="3" t="s">
        <v>20</v>
      </c>
      <c r="J1645" s="62"/>
      <c r="K1645" s="73">
        <v>45504</v>
      </c>
      <c r="L1645" s="59"/>
      <c r="N1645" s="5" t="s">
        <v>8074</v>
      </c>
      <c r="O1645" s="5" t="s">
        <v>8075</v>
      </c>
    </row>
    <row r="1646" s="3" customFormat="1" spans="1:15">
      <c r="A1646" s="16">
        <v>1645</v>
      </c>
      <c r="C1646" s="3" t="s">
        <v>8076</v>
      </c>
      <c r="D1646" s="21" t="s">
        <v>8077</v>
      </c>
      <c r="E1646" s="20" t="s">
        <v>8038</v>
      </c>
      <c r="F1646" s="69">
        <v>69.9</v>
      </c>
      <c r="G1646" s="3" t="s">
        <v>8078</v>
      </c>
      <c r="J1646" s="55"/>
      <c r="K1646" s="73">
        <v>45874</v>
      </c>
      <c r="L1646" s="59"/>
      <c r="M1646" s="5"/>
      <c r="N1646" s="3" t="s">
        <v>8079</v>
      </c>
      <c r="O1646" s="5" t="s">
        <v>8080</v>
      </c>
    </row>
    <row r="1647" s="3" customFormat="1" spans="1:15">
      <c r="A1647" s="16">
        <v>1646</v>
      </c>
      <c r="B1647" s="3" t="s">
        <v>8081</v>
      </c>
      <c r="C1647" s="3" t="s">
        <v>8082</v>
      </c>
      <c r="D1647" s="21" t="s">
        <v>8081</v>
      </c>
      <c r="E1647" s="3" t="s">
        <v>8038</v>
      </c>
      <c r="F1647" s="69">
        <v>69.9</v>
      </c>
      <c r="G1647" s="3" t="s">
        <v>20</v>
      </c>
      <c r="J1647" s="55"/>
      <c r="K1647" s="73">
        <v>45845</v>
      </c>
      <c r="N1647" s="3" t="s">
        <v>8083</v>
      </c>
      <c r="O1647" s="3" t="s">
        <v>8084</v>
      </c>
    </row>
    <row r="1648" s="3" customFormat="1" spans="1:15">
      <c r="A1648" s="16">
        <v>1647</v>
      </c>
      <c r="B1648" s="21" t="s">
        <v>8085</v>
      </c>
      <c r="C1648" s="3" t="s">
        <v>8086</v>
      </c>
      <c r="D1648" s="21" t="s">
        <v>8085</v>
      </c>
      <c r="E1648" s="3" t="s">
        <v>8087</v>
      </c>
      <c r="F1648" s="69">
        <v>39.8</v>
      </c>
      <c r="G1648" s="3" t="s">
        <v>20</v>
      </c>
      <c r="J1648" s="55"/>
      <c r="K1648" s="73">
        <v>45944</v>
      </c>
      <c r="L1648" s="3" t="s">
        <v>1986</v>
      </c>
      <c r="N1648" s="3" t="s">
        <v>8088</v>
      </c>
      <c r="O1648" s="3" t="s">
        <v>8089</v>
      </c>
    </row>
    <row r="1649" s="3" customFormat="1" spans="1:15">
      <c r="A1649" s="16">
        <v>1648</v>
      </c>
      <c r="B1649" s="3" t="s">
        <v>8090</v>
      </c>
      <c r="C1649" s="3" t="s">
        <v>8091</v>
      </c>
      <c r="D1649" s="3" t="s">
        <v>8090</v>
      </c>
      <c r="E1649" s="3" t="s">
        <v>8092</v>
      </c>
      <c r="F1649" s="69">
        <v>69</v>
      </c>
      <c r="G1649" s="3" t="s">
        <v>8093</v>
      </c>
      <c r="J1649" s="55"/>
      <c r="K1649" s="73">
        <v>45729</v>
      </c>
      <c r="N1649" s="3" t="s">
        <v>8094</v>
      </c>
      <c r="O1649" s="3" t="s">
        <v>8095</v>
      </c>
    </row>
    <row r="1650" s="3" customFormat="1" spans="1:15">
      <c r="A1650" s="16">
        <v>1649</v>
      </c>
      <c r="B1650" s="3" t="s">
        <v>8096</v>
      </c>
      <c r="C1650" s="3" t="s">
        <v>8097</v>
      </c>
      <c r="D1650" s="3" t="s">
        <v>8096</v>
      </c>
      <c r="E1650" s="3" t="s">
        <v>8098</v>
      </c>
      <c r="F1650" s="69">
        <v>77</v>
      </c>
      <c r="G1650" s="3"/>
      <c r="H1650" s="3"/>
      <c r="I1650" s="3"/>
      <c r="J1650" s="55"/>
      <c r="K1650" s="73">
        <v>46062</v>
      </c>
      <c r="L1650" s="3"/>
      <c r="M1650" s="3"/>
      <c r="N1650" s="3" t="s">
        <v>8099</v>
      </c>
      <c r="O1650" s="3" t="s">
        <v>8100</v>
      </c>
    </row>
    <row r="1651" s="69" customFormat="1" spans="1:15">
      <c r="A1651" s="16">
        <v>1650</v>
      </c>
      <c r="B1651" s="17"/>
      <c r="C1651" s="2" t="s">
        <v>8101</v>
      </c>
      <c r="D1651" s="17" t="s">
        <v>8102</v>
      </c>
      <c r="E1651" s="2" t="s">
        <v>8103</v>
      </c>
      <c r="F1651" s="69">
        <v>59.8</v>
      </c>
      <c r="G1651" s="2" t="s">
        <v>20</v>
      </c>
      <c r="H1651" s="2"/>
      <c r="I1651" s="2"/>
      <c r="J1651" s="16"/>
      <c r="K1651" s="73">
        <v>45649</v>
      </c>
      <c r="L1651" s="59"/>
      <c r="M1651" s="5"/>
      <c r="N1651" s="60" t="s">
        <v>8104</v>
      </c>
      <c r="O1651" s="5" t="s">
        <v>8105</v>
      </c>
    </row>
    <row r="1652" s="3" customFormat="1" spans="1:15">
      <c r="A1652" s="16">
        <v>1651</v>
      </c>
      <c r="C1652" s="3" t="s">
        <v>8106</v>
      </c>
      <c r="D1652" s="21" t="s">
        <v>8107</v>
      </c>
      <c r="E1652" s="20" t="s">
        <v>8108</v>
      </c>
      <c r="F1652" s="69">
        <v>64.8</v>
      </c>
      <c r="G1652" s="3" t="s">
        <v>20</v>
      </c>
      <c r="J1652" s="55"/>
      <c r="K1652" s="73">
        <v>45131</v>
      </c>
      <c r="N1652" s="3" t="s">
        <v>8109</v>
      </c>
      <c r="O1652" s="3" t="s">
        <v>8110</v>
      </c>
    </row>
    <row r="1653" s="3" customFormat="1" spans="1:15">
      <c r="A1653" s="16">
        <v>1652</v>
      </c>
      <c r="C1653" s="3" t="s">
        <v>8111</v>
      </c>
      <c r="D1653" s="21" t="s">
        <v>8112</v>
      </c>
      <c r="E1653" s="3" t="s">
        <v>8113</v>
      </c>
      <c r="F1653" s="69">
        <v>69</v>
      </c>
      <c r="G1653" s="3" t="s">
        <v>8114</v>
      </c>
      <c r="J1653" s="55"/>
      <c r="K1653" s="73">
        <v>45675</v>
      </c>
      <c r="L1653" s="59"/>
      <c r="M1653" s="5"/>
      <c r="N1653" s="3" t="s">
        <v>8115</v>
      </c>
      <c r="O1653" s="5" t="s">
        <v>8116</v>
      </c>
    </row>
    <row r="1654" s="69" customFormat="1" spans="1:15">
      <c r="A1654" s="16">
        <v>1653</v>
      </c>
      <c r="B1654" s="17"/>
      <c r="C1654" s="2" t="s">
        <v>8117</v>
      </c>
      <c r="D1654" s="17" t="s">
        <v>8118</v>
      </c>
      <c r="E1654" s="2" t="s">
        <v>8043</v>
      </c>
      <c r="F1654" s="69">
        <v>69.9</v>
      </c>
      <c r="G1654" s="2" t="s">
        <v>20</v>
      </c>
      <c r="H1654" s="16"/>
      <c r="I1654" s="16"/>
      <c r="J1654" s="16"/>
      <c r="K1654" s="73">
        <v>46035</v>
      </c>
      <c r="L1654" s="59"/>
      <c r="M1654" s="5"/>
      <c r="N1654" s="60" t="s">
        <v>8119</v>
      </c>
      <c r="O1654" s="5" t="s">
        <v>8120</v>
      </c>
    </row>
    <row r="1655" s="55" customFormat="1" spans="1:15">
      <c r="A1655" s="16">
        <v>1654</v>
      </c>
      <c r="C1655" s="55" t="s">
        <v>8121</v>
      </c>
      <c r="D1655" s="63" t="s">
        <v>8122</v>
      </c>
      <c r="E1655" s="55" t="s">
        <v>8123</v>
      </c>
      <c r="F1655" s="69">
        <v>49.8</v>
      </c>
      <c r="G1655" s="3" t="s">
        <v>20</v>
      </c>
      <c r="K1655" s="73">
        <v>45855</v>
      </c>
      <c r="L1655" s="55" t="s">
        <v>183</v>
      </c>
      <c r="M1655" s="65"/>
      <c r="N1655" s="64" t="s">
        <v>8124</v>
      </c>
      <c r="O1655" s="5" t="s">
        <v>8125</v>
      </c>
    </row>
    <row r="1656" s="3" customFormat="1" spans="1:15">
      <c r="A1656" s="16">
        <v>1655</v>
      </c>
      <c r="B1656" s="3" t="s">
        <v>8126</v>
      </c>
      <c r="C1656" s="3" t="s">
        <v>8127</v>
      </c>
      <c r="D1656" s="21" t="s">
        <v>8126</v>
      </c>
      <c r="E1656" s="3" t="s">
        <v>8128</v>
      </c>
      <c r="F1656" s="69">
        <v>69.9</v>
      </c>
      <c r="G1656" s="3" t="s">
        <v>20</v>
      </c>
      <c r="J1656" s="55"/>
      <c r="K1656" s="73">
        <v>46062</v>
      </c>
      <c r="N1656" s="3" t="s">
        <v>8129</v>
      </c>
      <c r="O1656" s="3" t="s">
        <v>8130</v>
      </c>
    </row>
    <row r="1657" s="3" customFormat="1" spans="1:15">
      <c r="A1657" s="16">
        <v>1656</v>
      </c>
      <c r="B1657" s="3" t="s">
        <v>8131</v>
      </c>
      <c r="C1657" s="3" t="s">
        <v>8132</v>
      </c>
      <c r="D1657" s="3" t="s">
        <v>8131</v>
      </c>
      <c r="E1657" s="3" t="s">
        <v>8133</v>
      </c>
      <c r="F1657" s="69">
        <v>55</v>
      </c>
      <c r="G1657" s="3" t="s">
        <v>20</v>
      </c>
      <c r="J1657" s="55"/>
      <c r="K1657" s="73">
        <v>45896</v>
      </c>
      <c r="L1657" s="3"/>
      <c r="M1657" s="3"/>
      <c r="N1657" s="3" t="s">
        <v>8134</v>
      </c>
      <c r="O1657" s="3" t="s">
        <v>8135</v>
      </c>
    </row>
    <row r="1658" s="69" customFormat="1" spans="1:15">
      <c r="A1658" s="16">
        <v>1657</v>
      </c>
      <c r="B1658" s="17"/>
      <c r="C1658" s="2" t="s">
        <v>8136</v>
      </c>
      <c r="D1658" s="17" t="s">
        <v>8137</v>
      </c>
      <c r="E1658" s="2" t="s">
        <v>8138</v>
      </c>
      <c r="F1658" s="69">
        <v>59</v>
      </c>
      <c r="G1658" s="2" t="s">
        <v>7310</v>
      </c>
      <c r="H1658" s="16"/>
      <c r="I1658" s="16"/>
      <c r="J1658" s="16"/>
      <c r="K1658" s="73">
        <v>46035</v>
      </c>
      <c r="L1658" s="59"/>
      <c r="M1658" s="5"/>
      <c r="N1658" s="60" t="s">
        <v>8139</v>
      </c>
      <c r="O1658" s="5" t="s">
        <v>8140</v>
      </c>
    </row>
    <row r="1659" s="69" customFormat="1" spans="1:15">
      <c r="A1659" s="16">
        <v>1658</v>
      </c>
      <c r="B1659" s="17"/>
      <c r="C1659" s="2" t="s">
        <v>8141</v>
      </c>
      <c r="D1659" s="17" t="s">
        <v>8142</v>
      </c>
      <c r="E1659" s="2" t="s">
        <v>8143</v>
      </c>
      <c r="F1659" s="69">
        <v>59</v>
      </c>
      <c r="G1659" s="2" t="s">
        <v>7310</v>
      </c>
      <c r="H1659" s="2"/>
      <c r="I1659" s="2"/>
      <c r="J1659" s="16"/>
      <c r="K1659" s="73">
        <v>45650</v>
      </c>
      <c r="L1659" s="59" t="s">
        <v>8144</v>
      </c>
      <c r="M1659" s="5"/>
      <c r="N1659" s="60" t="s">
        <v>8145</v>
      </c>
      <c r="O1659" s="5" t="s">
        <v>8146</v>
      </c>
    </row>
    <row r="1660" s="69" customFormat="1" spans="1:15">
      <c r="A1660" s="16">
        <v>1659</v>
      </c>
      <c r="B1660" s="17"/>
      <c r="C1660" s="2" t="s">
        <v>8147</v>
      </c>
      <c r="D1660" s="17" t="s">
        <v>8148</v>
      </c>
      <c r="E1660" s="2" t="s">
        <v>8149</v>
      </c>
      <c r="F1660" s="69">
        <v>69</v>
      </c>
      <c r="G1660" s="2" t="s">
        <v>20</v>
      </c>
      <c r="H1660" s="16"/>
      <c r="I1660" s="16"/>
      <c r="J1660" s="16"/>
      <c r="K1660" s="73">
        <v>45498</v>
      </c>
      <c r="L1660" s="59"/>
      <c r="M1660" s="5"/>
      <c r="N1660" s="60" t="s">
        <v>8150</v>
      </c>
      <c r="O1660" s="5" t="s">
        <v>8151</v>
      </c>
    </row>
    <row r="1661" s="70" customFormat="1" spans="1:15">
      <c r="A1661" s="16">
        <v>1660</v>
      </c>
      <c r="B1661" s="17"/>
      <c r="C1661" s="2" t="s">
        <v>8152</v>
      </c>
      <c r="D1661" s="17" t="s">
        <v>8153</v>
      </c>
      <c r="E1661" s="2" t="s">
        <v>8154</v>
      </c>
      <c r="F1661" s="69">
        <v>65</v>
      </c>
      <c r="G1661" s="2" t="s">
        <v>20</v>
      </c>
      <c r="H1661" s="2"/>
      <c r="I1661" s="2"/>
      <c r="J1661" s="16"/>
      <c r="K1661" s="73">
        <v>46021</v>
      </c>
      <c r="L1661" s="59"/>
      <c r="M1661" s="5"/>
      <c r="N1661" s="60" t="s">
        <v>8155</v>
      </c>
      <c r="O1661" s="5" t="s">
        <v>8156</v>
      </c>
    </row>
    <row r="1662" s="16" customFormat="1" spans="1:15">
      <c r="A1662" s="16">
        <v>1661</v>
      </c>
      <c r="B1662" s="17"/>
      <c r="C1662" s="2" t="s">
        <v>8157</v>
      </c>
      <c r="D1662" s="17" t="s">
        <v>8158</v>
      </c>
      <c r="E1662" s="2" t="s">
        <v>8043</v>
      </c>
      <c r="F1662" s="69">
        <v>55</v>
      </c>
      <c r="G1662" s="2" t="s">
        <v>7310</v>
      </c>
      <c r="H1662" s="2"/>
      <c r="I1662" s="2"/>
      <c r="K1662" s="73">
        <v>45324</v>
      </c>
      <c r="L1662" s="59"/>
      <c r="M1662" s="5"/>
      <c r="N1662" s="60" t="s">
        <v>8159</v>
      </c>
      <c r="O1662" s="5" t="s">
        <v>8160</v>
      </c>
    </row>
    <row r="1663" s="16" customFormat="1" spans="1:15">
      <c r="A1663" s="16">
        <v>1662</v>
      </c>
      <c r="B1663" s="17"/>
      <c r="C1663" s="2" t="s">
        <v>8161</v>
      </c>
      <c r="D1663" s="17" t="s">
        <v>8162</v>
      </c>
      <c r="E1663" s="2" t="s">
        <v>8163</v>
      </c>
      <c r="F1663" s="69">
        <v>59.8</v>
      </c>
      <c r="G1663" s="2"/>
      <c r="H1663" s="2"/>
      <c r="I1663" s="2"/>
      <c r="K1663" s="73">
        <v>45527</v>
      </c>
      <c r="L1663" s="59"/>
      <c r="M1663" s="5"/>
      <c r="N1663" s="60" t="s">
        <v>8164</v>
      </c>
      <c r="O1663" s="5" t="s">
        <v>8165</v>
      </c>
    </row>
    <row r="1664" s="69" customFormat="1" spans="1:15">
      <c r="A1664" s="16">
        <v>1663</v>
      </c>
      <c r="B1664" s="17"/>
      <c r="C1664" s="2" t="s">
        <v>8166</v>
      </c>
      <c r="D1664" s="17" t="s">
        <v>8167</v>
      </c>
      <c r="E1664" s="2" t="s">
        <v>8154</v>
      </c>
      <c r="F1664" s="69">
        <v>59</v>
      </c>
      <c r="G1664" s="2" t="s">
        <v>20</v>
      </c>
      <c r="H1664" s="59"/>
      <c r="I1664" s="59"/>
      <c r="J1664" s="70"/>
      <c r="K1664" s="73">
        <v>45824</v>
      </c>
      <c r="L1664" s="59"/>
      <c r="M1664" s="5"/>
      <c r="N1664" s="60" t="s">
        <v>8168</v>
      </c>
      <c r="O1664" s="5" t="s">
        <v>8169</v>
      </c>
    </row>
    <row r="1665" s="69" customFormat="1" spans="1:15">
      <c r="A1665" s="16">
        <v>1664</v>
      </c>
      <c r="B1665" s="17"/>
      <c r="C1665" s="2" t="s">
        <v>8170</v>
      </c>
      <c r="D1665" s="17" t="s">
        <v>8171</v>
      </c>
      <c r="E1665" s="2" t="s">
        <v>8143</v>
      </c>
      <c r="F1665" s="69">
        <v>49</v>
      </c>
      <c r="G1665" s="2" t="s">
        <v>20</v>
      </c>
      <c r="H1665" s="2"/>
      <c r="I1665" s="2"/>
      <c r="J1665" s="16"/>
      <c r="K1665" s="73">
        <v>45822</v>
      </c>
      <c r="L1665" s="59"/>
      <c r="M1665" s="5"/>
      <c r="N1665" s="60" t="s">
        <v>8172</v>
      </c>
      <c r="O1665" s="5" t="s">
        <v>8173</v>
      </c>
    </row>
    <row r="1666" s="69" customFormat="1" spans="1:15">
      <c r="A1666" s="16">
        <v>1665</v>
      </c>
      <c r="B1666" s="17"/>
      <c r="C1666" s="2" t="s">
        <v>8174</v>
      </c>
      <c r="D1666" s="17" t="s">
        <v>8175</v>
      </c>
      <c r="E1666" s="2" t="s">
        <v>8038</v>
      </c>
      <c r="F1666" s="69">
        <v>59.8</v>
      </c>
      <c r="G1666" s="2" t="s">
        <v>8176</v>
      </c>
      <c r="H1666" s="2"/>
      <c r="I1666" s="2"/>
      <c r="J1666" s="16"/>
      <c r="K1666" s="73">
        <v>46063</v>
      </c>
      <c r="L1666" s="59"/>
      <c r="M1666" s="5"/>
      <c r="N1666" s="60" t="s">
        <v>8177</v>
      </c>
      <c r="O1666" s="5" t="s">
        <v>8178</v>
      </c>
    </row>
    <row r="1667" s="5" customFormat="1" spans="1:15">
      <c r="A1667" s="16">
        <v>1666</v>
      </c>
      <c r="C1667" s="5" t="s">
        <v>8179</v>
      </c>
      <c r="D1667" s="66" t="s">
        <v>8180</v>
      </c>
      <c r="E1667" s="5" t="s">
        <v>8181</v>
      </c>
      <c r="F1667" s="69">
        <v>65</v>
      </c>
      <c r="G1667" s="20" t="s">
        <v>8182</v>
      </c>
      <c r="H1667" s="20"/>
      <c r="I1667" s="20"/>
      <c r="J1667" s="78"/>
      <c r="K1667" s="73">
        <v>46000</v>
      </c>
      <c r="L1667" s="59"/>
      <c r="M1667" s="5"/>
      <c r="N1667" s="5" t="s">
        <v>8183</v>
      </c>
      <c r="O1667" s="5" t="s">
        <v>8184</v>
      </c>
    </row>
    <row r="1668" s="5" customFormat="1" spans="1:15">
      <c r="A1668" s="16">
        <v>1667</v>
      </c>
      <c r="C1668" s="5" t="s">
        <v>8185</v>
      </c>
      <c r="D1668" s="66" t="s">
        <v>8186</v>
      </c>
      <c r="E1668" s="5" t="s">
        <v>8187</v>
      </c>
      <c r="F1668" s="69">
        <v>49.9</v>
      </c>
      <c r="G1668" s="3" t="s">
        <v>20</v>
      </c>
      <c r="J1668" s="62"/>
      <c r="K1668" s="73">
        <v>45859</v>
      </c>
      <c r="L1668" s="59"/>
      <c r="M1668" s="5"/>
      <c r="N1668" s="5" t="s">
        <v>8188</v>
      </c>
      <c r="O1668" s="5" t="s">
        <v>8189</v>
      </c>
    </row>
    <row r="1669" s="5" customFormat="1" spans="1:15">
      <c r="A1669" s="16">
        <v>1668</v>
      </c>
      <c r="B1669" s="17"/>
      <c r="C1669" s="5" t="s">
        <v>8190</v>
      </c>
      <c r="D1669" s="17" t="s">
        <v>8191</v>
      </c>
      <c r="E1669" s="5" t="s">
        <v>8192</v>
      </c>
      <c r="F1669" s="69">
        <v>29.8</v>
      </c>
      <c r="G1669" s="5" t="s">
        <v>20</v>
      </c>
      <c r="J1669" s="62"/>
      <c r="K1669" s="73">
        <v>45703</v>
      </c>
      <c r="L1669" s="59"/>
      <c r="N1669" s="5" t="s">
        <v>8193</v>
      </c>
      <c r="O1669" s="5" t="s">
        <v>8194</v>
      </c>
    </row>
    <row r="1670" s="3" customFormat="1" spans="1:15">
      <c r="A1670" s="16">
        <v>1669</v>
      </c>
      <c r="B1670" s="21"/>
      <c r="C1670" s="3" t="s">
        <v>8195</v>
      </c>
      <c r="D1670" s="21" t="s">
        <v>8196</v>
      </c>
      <c r="E1670" s="3" t="s">
        <v>8197</v>
      </c>
      <c r="F1670" s="69">
        <v>75</v>
      </c>
      <c r="G1670" s="3" t="s">
        <v>8198</v>
      </c>
      <c r="J1670" s="55"/>
      <c r="K1670" s="73">
        <v>46058</v>
      </c>
      <c r="N1670" s="3" t="s">
        <v>8199</v>
      </c>
      <c r="O1670" s="5" t="s">
        <v>8200</v>
      </c>
    </row>
    <row r="1671" s="3" customFormat="1" spans="1:15">
      <c r="A1671" s="16">
        <v>1670</v>
      </c>
      <c r="C1671" s="3" t="s">
        <v>8201</v>
      </c>
      <c r="D1671" s="21" t="s">
        <v>8202</v>
      </c>
      <c r="E1671" s="20" t="s">
        <v>8203</v>
      </c>
      <c r="F1671" s="69">
        <v>69.9</v>
      </c>
      <c r="G1671" s="3" t="s">
        <v>8204</v>
      </c>
      <c r="J1671" s="55"/>
      <c r="K1671" s="73">
        <v>45999</v>
      </c>
      <c r="N1671" s="3" t="s">
        <v>8205</v>
      </c>
      <c r="O1671" s="3" t="s">
        <v>8206</v>
      </c>
    </row>
    <row r="1672" s="3" customFormat="1" spans="1:15">
      <c r="A1672" s="16">
        <v>1671</v>
      </c>
      <c r="B1672" s="3" t="s">
        <v>8207</v>
      </c>
      <c r="C1672" s="3" t="s">
        <v>8208</v>
      </c>
      <c r="D1672" s="21" t="s">
        <v>8207</v>
      </c>
      <c r="E1672" s="3" t="s">
        <v>8209</v>
      </c>
      <c r="F1672" s="69">
        <v>65</v>
      </c>
      <c r="G1672" s="3" t="s">
        <v>8210</v>
      </c>
      <c r="J1672" s="55"/>
      <c r="K1672" s="73">
        <v>46052</v>
      </c>
      <c r="N1672" s="3" t="s">
        <v>8211</v>
      </c>
      <c r="O1672" s="3" t="s">
        <v>8212</v>
      </c>
    </row>
    <row r="1673" s="3" customFormat="1" spans="1:15">
      <c r="A1673" s="16">
        <v>1672</v>
      </c>
      <c r="B1673" s="3" t="s">
        <v>8213</v>
      </c>
      <c r="C1673" s="3" t="s">
        <v>8214</v>
      </c>
      <c r="D1673" s="3" t="s">
        <v>8213</v>
      </c>
      <c r="E1673" s="3" t="s">
        <v>8215</v>
      </c>
      <c r="F1673" s="69">
        <v>79</v>
      </c>
      <c r="G1673" s="3" t="s">
        <v>8216</v>
      </c>
      <c r="J1673" s="55"/>
      <c r="K1673" s="73">
        <v>46045</v>
      </c>
      <c r="L1673" s="3"/>
      <c r="M1673" s="3"/>
      <c r="N1673" s="3" t="s">
        <v>8217</v>
      </c>
      <c r="O1673" s="3" t="s">
        <v>8218</v>
      </c>
    </row>
    <row r="1674" s="3" customFormat="1" spans="1:15">
      <c r="A1674" s="16">
        <v>1673</v>
      </c>
      <c r="B1674" s="3" t="s">
        <v>8219</v>
      </c>
      <c r="C1674" s="3" t="s">
        <v>8220</v>
      </c>
      <c r="D1674" s="3" t="s">
        <v>8219</v>
      </c>
      <c r="E1674" s="3" t="s">
        <v>8221</v>
      </c>
      <c r="F1674" s="69">
        <v>69.9</v>
      </c>
      <c r="G1674" s="3" t="s">
        <v>8222</v>
      </c>
      <c r="J1674" s="55"/>
      <c r="K1674" s="73">
        <v>46058</v>
      </c>
      <c r="L1674" s="3"/>
      <c r="M1674" s="3"/>
      <c r="N1674" s="3" t="s">
        <v>8223</v>
      </c>
      <c r="O1674" s="3" t="s">
        <v>8224</v>
      </c>
    </row>
    <row r="1675" s="16" customFormat="1" spans="1:15">
      <c r="A1675" s="16">
        <v>1674</v>
      </c>
      <c r="C1675" s="16" t="s">
        <v>8225</v>
      </c>
      <c r="D1675" s="77" t="s">
        <v>8226</v>
      </c>
      <c r="E1675" s="77" t="s">
        <v>8227</v>
      </c>
      <c r="F1675" s="69">
        <v>29</v>
      </c>
      <c r="G1675" s="16" t="s">
        <v>20</v>
      </c>
      <c r="K1675" s="73">
        <v>46031</v>
      </c>
      <c r="L1675" s="59"/>
      <c r="M1675" s="5"/>
      <c r="N1675" s="77" t="s">
        <v>8228</v>
      </c>
      <c r="O1675" s="5" t="s">
        <v>8229</v>
      </c>
    </row>
    <row r="1676" s="3" customFormat="1" spans="1:15">
      <c r="A1676" s="16">
        <v>1675</v>
      </c>
      <c r="B1676" s="3" t="s">
        <v>8230</v>
      </c>
      <c r="C1676" s="3" t="s">
        <v>8231</v>
      </c>
      <c r="D1676" s="21" t="s">
        <v>8230</v>
      </c>
      <c r="E1676" s="3" t="s">
        <v>8232</v>
      </c>
      <c r="F1676" s="69">
        <v>59.8</v>
      </c>
      <c r="G1676" s="3" t="s">
        <v>20</v>
      </c>
      <c r="J1676" s="55"/>
      <c r="K1676" s="73">
        <v>45859</v>
      </c>
      <c r="N1676" s="3" t="s">
        <v>8233</v>
      </c>
      <c r="O1676" s="3" t="s">
        <v>8234</v>
      </c>
    </row>
    <row r="1677" s="3" customFormat="1" spans="1:15">
      <c r="A1677" s="16">
        <v>1676</v>
      </c>
      <c r="B1677" s="21" t="s">
        <v>8235</v>
      </c>
      <c r="C1677" s="3" t="s">
        <v>8236</v>
      </c>
      <c r="D1677" s="3" t="s">
        <v>8235</v>
      </c>
      <c r="E1677" s="3" t="s">
        <v>8237</v>
      </c>
      <c r="F1677" s="69">
        <v>55</v>
      </c>
      <c r="G1677" s="3" t="s">
        <v>20</v>
      </c>
      <c r="J1677" s="55"/>
      <c r="K1677" s="73">
        <v>46057</v>
      </c>
      <c r="N1677" s="3" t="s">
        <v>8238</v>
      </c>
      <c r="O1677" s="61" t="s">
        <v>8239</v>
      </c>
    </row>
    <row r="1678" s="55" customFormat="1" spans="1:15">
      <c r="A1678" s="16">
        <v>1677</v>
      </c>
      <c r="B1678" s="55"/>
      <c r="C1678" s="55" t="s">
        <v>8240</v>
      </c>
      <c r="D1678" s="55" t="s">
        <v>8241</v>
      </c>
      <c r="E1678" s="78" t="s">
        <v>8242</v>
      </c>
      <c r="F1678" s="69">
        <v>69</v>
      </c>
      <c r="G1678" s="3" t="s">
        <v>20</v>
      </c>
      <c r="K1678" s="73">
        <v>45660</v>
      </c>
      <c r="N1678" s="55" t="s">
        <v>8243</v>
      </c>
      <c r="O1678" s="55" t="s">
        <v>8244</v>
      </c>
    </row>
    <row r="1679" s="3" customFormat="1" spans="1:15">
      <c r="A1679" s="16">
        <v>1678</v>
      </c>
      <c r="B1679" s="3" t="s">
        <v>8245</v>
      </c>
      <c r="C1679" s="61" t="s">
        <v>8246</v>
      </c>
      <c r="D1679" s="21" t="s">
        <v>8245</v>
      </c>
      <c r="E1679" s="61" t="s">
        <v>8247</v>
      </c>
      <c r="F1679" s="69">
        <v>59</v>
      </c>
      <c r="G1679" s="3" t="s">
        <v>8248</v>
      </c>
      <c r="J1679" s="55"/>
      <c r="K1679" s="73">
        <v>46048</v>
      </c>
      <c r="L1679" s="20" t="s">
        <v>144</v>
      </c>
      <c r="N1679" s="3" t="s">
        <v>8249</v>
      </c>
      <c r="O1679" s="3" t="s">
        <v>8250</v>
      </c>
    </row>
    <row r="1680" s="69" customFormat="1" spans="1:15">
      <c r="A1680" s="16">
        <v>1679</v>
      </c>
      <c r="B1680" s="17"/>
      <c r="C1680" s="2" t="s">
        <v>8251</v>
      </c>
      <c r="D1680" s="17" t="s">
        <v>8252</v>
      </c>
      <c r="E1680" s="2" t="s">
        <v>8038</v>
      </c>
      <c r="F1680" s="69">
        <v>59.9</v>
      </c>
      <c r="G1680" s="2" t="s">
        <v>8176</v>
      </c>
      <c r="H1680" s="2"/>
      <c r="I1680" s="2"/>
      <c r="J1680" s="16"/>
      <c r="K1680" s="73">
        <v>46062</v>
      </c>
      <c r="L1680" s="59"/>
      <c r="M1680" s="5"/>
      <c r="N1680" s="60" t="s">
        <v>8253</v>
      </c>
      <c r="O1680" s="5" t="s">
        <v>8254</v>
      </c>
    </row>
    <row r="1681" s="69" customFormat="1" spans="1:15">
      <c r="A1681" s="16">
        <v>1680</v>
      </c>
      <c r="B1681" s="17"/>
      <c r="C1681" s="2" t="s">
        <v>8255</v>
      </c>
      <c r="D1681" s="17" t="s">
        <v>8256</v>
      </c>
      <c r="E1681" s="2" t="s">
        <v>8043</v>
      </c>
      <c r="F1681" s="69">
        <v>49</v>
      </c>
      <c r="G1681" s="2" t="s">
        <v>8257</v>
      </c>
      <c r="H1681" s="60"/>
      <c r="I1681" s="60"/>
      <c r="J1681" s="77"/>
      <c r="K1681" s="73">
        <v>45849</v>
      </c>
      <c r="L1681" s="59"/>
      <c r="M1681" s="5"/>
      <c r="N1681" s="60" t="s">
        <v>8258</v>
      </c>
      <c r="O1681" s="5" t="s">
        <v>8259</v>
      </c>
    </row>
    <row r="1682" s="69" customFormat="1" spans="1:15">
      <c r="A1682" s="16">
        <v>1681</v>
      </c>
      <c r="B1682" s="17"/>
      <c r="C1682" s="2" t="s">
        <v>8260</v>
      </c>
      <c r="D1682" s="17" t="s">
        <v>8261</v>
      </c>
      <c r="E1682" s="2" t="s">
        <v>8038</v>
      </c>
      <c r="F1682" s="69">
        <v>59.9</v>
      </c>
      <c r="G1682" s="2" t="s">
        <v>7310</v>
      </c>
      <c r="H1682" s="2"/>
      <c r="I1682" s="2"/>
      <c r="J1682" s="16"/>
      <c r="K1682" s="73">
        <v>46058</v>
      </c>
      <c r="L1682" s="59"/>
      <c r="M1682" s="5"/>
      <c r="N1682" s="60" t="s">
        <v>8262</v>
      </c>
      <c r="O1682" s="5" t="s">
        <v>8263</v>
      </c>
    </row>
    <row r="1683" s="69" customFormat="1" spans="1:15">
      <c r="A1683" s="16">
        <v>1682</v>
      </c>
      <c r="B1683" s="17"/>
      <c r="C1683" s="2" t="s">
        <v>8264</v>
      </c>
      <c r="D1683" s="17" t="s">
        <v>8265</v>
      </c>
      <c r="E1683" s="2" t="s">
        <v>8266</v>
      </c>
      <c r="F1683" s="69">
        <v>59</v>
      </c>
      <c r="G1683" s="2" t="s">
        <v>8267</v>
      </c>
      <c r="H1683" s="16"/>
      <c r="I1683" s="16"/>
      <c r="J1683" s="16"/>
      <c r="K1683" s="73">
        <v>45475</v>
      </c>
      <c r="L1683" s="59"/>
      <c r="M1683" s="5"/>
      <c r="N1683" s="60" t="s">
        <v>8268</v>
      </c>
      <c r="O1683" s="5" t="s">
        <v>8269</v>
      </c>
    </row>
    <row r="1684" s="69" customFormat="1" spans="1:15">
      <c r="A1684" s="16">
        <v>1683</v>
      </c>
      <c r="B1684" s="17"/>
      <c r="C1684" s="2" t="s">
        <v>8270</v>
      </c>
      <c r="D1684" s="17" t="s">
        <v>8271</v>
      </c>
      <c r="E1684" s="2" t="s">
        <v>8272</v>
      </c>
      <c r="F1684" s="69">
        <v>49</v>
      </c>
      <c r="G1684" s="2" t="s">
        <v>20</v>
      </c>
      <c r="H1684" s="16"/>
      <c r="I1684" s="16"/>
      <c r="J1684" s="16"/>
      <c r="K1684" s="73">
        <v>46057</v>
      </c>
      <c r="L1684" s="59"/>
      <c r="M1684" s="5"/>
      <c r="N1684" s="60" t="s">
        <v>8273</v>
      </c>
      <c r="O1684" s="5" t="s">
        <v>8274</v>
      </c>
    </row>
    <row r="1685" s="69" customFormat="1" spans="1:15">
      <c r="A1685" s="16">
        <v>1684</v>
      </c>
      <c r="B1685" s="17"/>
      <c r="C1685" s="2" t="s">
        <v>8275</v>
      </c>
      <c r="D1685" s="17" t="s">
        <v>8276</v>
      </c>
      <c r="E1685" s="2" t="s">
        <v>8277</v>
      </c>
      <c r="F1685" s="69">
        <v>47</v>
      </c>
      <c r="G1685" s="2" t="s">
        <v>8267</v>
      </c>
      <c r="H1685" s="16"/>
      <c r="I1685" s="16"/>
      <c r="J1685" s="16"/>
      <c r="K1685" s="73">
        <v>45850</v>
      </c>
      <c r="L1685" s="59"/>
      <c r="M1685" s="5"/>
      <c r="N1685" s="60" t="s">
        <v>8278</v>
      </c>
      <c r="O1685" s="5" t="s">
        <v>8279</v>
      </c>
    </row>
    <row r="1686" s="55" customFormat="1" spans="1:15">
      <c r="A1686" s="16">
        <v>1685</v>
      </c>
      <c r="C1686" s="55" t="s">
        <v>8280</v>
      </c>
      <c r="D1686" s="63" t="s">
        <v>8281</v>
      </c>
      <c r="E1686" s="55" t="s">
        <v>8282</v>
      </c>
      <c r="F1686" s="69">
        <v>58</v>
      </c>
      <c r="G1686" s="3" t="s">
        <v>20</v>
      </c>
      <c r="K1686" s="73">
        <v>46042</v>
      </c>
      <c r="L1686" s="65"/>
      <c r="M1686" s="5"/>
      <c r="N1686" s="55" t="s">
        <v>8283</v>
      </c>
      <c r="O1686" s="5" t="s">
        <v>8284</v>
      </c>
    </row>
    <row r="1687" s="3" customFormat="1" spans="1:15">
      <c r="A1687" s="16">
        <v>1686</v>
      </c>
      <c r="C1687" s="3" t="s">
        <v>8285</v>
      </c>
      <c r="D1687" s="21" t="s">
        <v>8286</v>
      </c>
      <c r="E1687" s="61" t="s">
        <v>8287</v>
      </c>
      <c r="F1687" s="69">
        <v>69.8</v>
      </c>
      <c r="G1687" s="3" t="s">
        <v>8288</v>
      </c>
      <c r="J1687" s="55"/>
      <c r="K1687" s="73">
        <v>46041</v>
      </c>
      <c r="N1687" s="3" t="s">
        <v>8289</v>
      </c>
      <c r="O1687" s="3" t="s">
        <v>8290</v>
      </c>
    </row>
    <row r="1688" s="3" customFormat="1" spans="1:15">
      <c r="A1688" s="16">
        <v>1687</v>
      </c>
      <c r="B1688" s="3"/>
      <c r="C1688" s="3" t="s">
        <v>8291</v>
      </c>
      <c r="D1688" s="21" t="s">
        <v>8292</v>
      </c>
      <c r="E1688" s="20" t="s">
        <v>8293</v>
      </c>
      <c r="F1688" s="69">
        <v>59</v>
      </c>
      <c r="G1688" s="3" t="s">
        <v>248</v>
      </c>
      <c r="J1688" s="55"/>
      <c r="K1688" s="73">
        <v>45272</v>
      </c>
      <c r="N1688" s="3" t="s">
        <v>8294</v>
      </c>
      <c r="O1688" s="3" t="s">
        <v>8295</v>
      </c>
    </row>
    <row r="1689" s="3" customFormat="1" spans="1:15">
      <c r="A1689" s="16">
        <v>1688</v>
      </c>
      <c r="C1689" s="3" t="s">
        <v>8296</v>
      </c>
      <c r="D1689" s="21" t="s">
        <v>8297</v>
      </c>
      <c r="E1689" s="3" t="s">
        <v>8298</v>
      </c>
      <c r="F1689" s="69">
        <v>59.9</v>
      </c>
      <c r="G1689" s="3" t="s">
        <v>8299</v>
      </c>
      <c r="J1689" s="55"/>
      <c r="K1689" s="73">
        <v>45105</v>
      </c>
      <c r="N1689" s="3" t="s">
        <v>8300</v>
      </c>
      <c r="O1689" s="3" t="s">
        <v>8301</v>
      </c>
    </row>
    <row r="1690" s="3" customFormat="1" spans="1:15">
      <c r="A1690" s="16">
        <v>1689</v>
      </c>
      <c r="C1690" s="3" t="s">
        <v>8302</v>
      </c>
      <c r="D1690" s="21" t="s">
        <v>8303</v>
      </c>
      <c r="E1690" s="20" t="s">
        <v>8304</v>
      </c>
      <c r="F1690" s="69">
        <v>53.8</v>
      </c>
      <c r="G1690" s="3" t="s">
        <v>20</v>
      </c>
      <c r="I1690" s="2" t="s">
        <v>291</v>
      </c>
      <c r="J1690" s="16"/>
      <c r="K1690" s="73">
        <v>46050</v>
      </c>
      <c r="L1690" s="59" t="s">
        <v>4464</v>
      </c>
      <c r="N1690" s="3" t="s">
        <v>8305</v>
      </c>
      <c r="O1690" s="3" t="s">
        <v>8306</v>
      </c>
    </row>
    <row r="1691" s="69" customFormat="1" spans="1:15">
      <c r="A1691" s="16">
        <v>1690</v>
      </c>
      <c r="B1691" s="17"/>
      <c r="C1691" s="2" t="s">
        <v>8307</v>
      </c>
      <c r="D1691" s="17" t="s">
        <v>8308</v>
      </c>
      <c r="E1691" s="2" t="s">
        <v>8309</v>
      </c>
      <c r="F1691" s="69">
        <v>39.8</v>
      </c>
      <c r="G1691" s="2" t="s">
        <v>20</v>
      </c>
      <c r="H1691" s="2"/>
      <c r="I1691" s="2"/>
      <c r="J1691" s="16"/>
      <c r="K1691" s="73">
        <v>45616</v>
      </c>
      <c r="L1691" s="59"/>
      <c r="M1691" s="5"/>
      <c r="N1691" s="60" t="s">
        <v>8310</v>
      </c>
      <c r="O1691" s="5" t="s">
        <v>8311</v>
      </c>
    </row>
    <row r="1692" s="16" customFormat="1" spans="1:15">
      <c r="A1692" s="16">
        <v>1691</v>
      </c>
      <c r="B1692" s="17"/>
      <c r="C1692" s="2" t="s">
        <v>8312</v>
      </c>
      <c r="D1692" s="17" t="s">
        <v>8313</v>
      </c>
      <c r="E1692" s="2" t="s">
        <v>8314</v>
      </c>
      <c r="F1692" s="69">
        <v>49</v>
      </c>
      <c r="G1692" s="2" t="s">
        <v>20</v>
      </c>
      <c r="H1692" s="2"/>
      <c r="I1692" s="2"/>
      <c r="K1692" s="73">
        <v>45693</v>
      </c>
      <c r="L1692" s="59" t="s">
        <v>8315</v>
      </c>
      <c r="M1692" s="5"/>
      <c r="N1692" s="60" t="s">
        <v>8316</v>
      </c>
      <c r="O1692" s="5" t="s">
        <v>8317</v>
      </c>
    </row>
    <row r="1693" s="3" customFormat="1" spans="1:15">
      <c r="A1693" s="16">
        <v>1692</v>
      </c>
      <c r="C1693" s="3" t="s">
        <v>8318</v>
      </c>
      <c r="D1693" s="21" t="s">
        <v>8319</v>
      </c>
      <c r="E1693" s="3" t="s">
        <v>8320</v>
      </c>
      <c r="F1693" s="69">
        <v>44.8</v>
      </c>
      <c r="G1693" s="3" t="s">
        <v>20</v>
      </c>
      <c r="J1693" s="55"/>
      <c r="K1693" s="73">
        <v>46049</v>
      </c>
      <c r="L1693" s="59"/>
      <c r="M1693" s="5"/>
      <c r="N1693" s="3" t="s">
        <v>8321</v>
      </c>
      <c r="O1693" s="5" t="s">
        <v>8322</v>
      </c>
    </row>
    <row r="1694" s="69" customFormat="1" spans="1:15">
      <c r="A1694" s="16">
        <v>1693</v>
      </c>
      <c r="B1694" s="17"/>
      <c r="C1694" s="2" t="s">
        <v>8323</v>
      </c>
      <c r="D1694" s="17" t="s">
        <v>8324</v>
      </c>
      <c r="E1694" s="2" t="s">
        <v>8325</v>
      </c>
      <c r="F1694" s="69">
        <v>28</v>
      </c>
      <c r="G1694" s="2" t="s">
        <v>20</v>
      </c>
      <c r="H1694" s="16"/>
      <c r="I1694" s="16"/>
      <c r="J1694" s="16"/>
      <c r="K1694" s="73">
        <v>45876</v>
      </c>
      <c r="L1694" s="59"/>
      <c r="M1694" s="5"/>
      <c r="N1694" s="60" t="s">
        <v>8326</v>
      </c>
      <c r="O1694" s="5" t="s">
        <v>8327</v>
      </c>
    </row>
    <row r="1695" s="69" customFormat="1" ht="14.25" spans="1:15">
      <c r="A1695" s="16">
        <v>1694</v>
      </c>
      <c r="B1695" s="17"/>
      <c r="C1695" s="18" t="s">
        <v>8328</v>
      </c>
      <c r="D1695" s="17"/>
      <c r="E1695" s="2"/>
      <c r="F1695" s="69"/>
      <c r="G1695" s="2"/>
      <c r="H1695" s="16"/>
      <c r="I1695" s="16"/>
      <c r="J1695" s="16"/>
      <c r="K1695" s="73"/>
      <c r="L1695" s="59"/>
      <c r="M1695" s="5"/>
      <c r="N1695" s="60"/>
      <c r="O1695" s="5"/>
    </row>
    <row r="1696" s="3" customFormat="1" spans="1:15">
      <c r="A1696" s="16">
        <v>1695</v>
      </c>
      <c r="B1696" s="3" t="s">
        <v>8329</v>
      </c>
      <c r="C1696" s="3" t="s">
        <v>8330</v>
      </c>
      <c r="D1696" s="3" t="s">
        <v>8329</v>
      </c>
      <c r="E1696" s="3" t="s">
        <v>8331</v>
      </c>
      <c r="F1696" s="69">
        <v>53</v>
      </c>
      <c r="G1696" s="3" t="s">
        <v>8332</v>
      </c>
      <c r="H1696" s="3"/>
      <c r="I1696" s="3"/>
      <c r="J1696" s="55"/>
      <c r="K1696" s="73">
        <v>45847</v>
      </c>
      <c r="L1696" s="3"/>
      <c r="M1696" s="3"/>
      <c r="N1696" s="3" t="s">
        <v>8333</v>
      </c>
      <c r="O1696" s="3" t="s">
        <v>8334</v>
      </c>
    </row>
    <row r="1697" s="3" customFormat="1" spans="1:15">
      <c r="A1697" s="16">
        <v>1696</v>
      </c>
      <c r="B1697" s="3" t="s">
        <v>8335</v>
      </c>
      <c r="C1697" s="3" t="s">
        <v>8330</v>
      </c>
      <c r="D1697" s="21" t="s">
        <v>8335</v>
      </c>
      <c r="E1697" s="3" t="s">
        <v>8336</v>
      </c>
      <c r="F1697" s="69">
        <v>45</v>
      </c>
      <c r="G1697" s="20" t="s">
        <v>8337</v>
      </c>
      <c r="J1697" s="55"/>
      <c r="K1697" s="73">
        <v>45874</v>
      </c>
      <c r="L1697" s="20" t="s">
        <v>144</v>
      </c>
      <c r="N1697" s="3" t="s">
        <v>8338</v>
      </c>
      <c r="O1697" s="3" t="s">
        <v>8339</v>
      </c>
    </row>
    <row r="1698" s="3" customFormat="1" spans="1:15">
      <c r="A1698" s="16">
        <v>1697</v>
      </c>
      <c r="B1698" s="3"/>
      <c r="C1698" s="20" t="s">
        <v>8340</v>
      </c>
      <c r="D1698" s="3" t="s">
        <v>8341</v>
      </c>
      <c r="E1698" s="3" t="s">
        <v>8342</v>
      </c>
      <c r="F1698" s="69">
        <v>68</v>
      </c>
      <c r="G1698" s="3" t="s">
        <v>248</v>
      </c>
      <c r="H1698" s="20" t="s">
        <v>290</v>
      </c>
      <c r="J1698" s="55" t="s">
        <v>200</v>
      </c>
      <c r="K1698" s="73">
        <v>45645</v>
      </c>
      <c r="L1698" s="3" t="s">
        <v>201</v>
      </c>
      <c r="M1698" s="20"/>
      <c r="N1698" s="3" t="s">
        <v>8343</v>
      </c>
      <c r="O1698" s="3" t="s">
        <v>8344</v>
      </c>
    </row>
    <row r="1699" s="5" customFormat="1" spans="1:15">
      <c r="A1699" s="16">
        <v>1698</v>
      </c>
      <c r="B1699" s="17"/>
      <c r="C1699" s="5" t="s">
        <v>8345</v>
      </c>
      <c r="D1699" s="17" t="s">
        <v>8346</v>
      </c>
      <c r="E1699" s="66" t="s">
        <v>8347</v>
      </c>
      <c r="F1699" s="69">
        <v>34.8</v>
      </c>
      <c r="G1699" s="5" t="s">
        <v>8348</v>
      </c>
      <c r="J1699" s="55" t="s">
        <v>200</v>
      </c>
      <c r="K1699" s="73">
        <v>46020</v>
      </c>
      <c r="L1699" s="3" t="s">
        <v>201</v>
      </c>
      <c r="M1699" s="5" t="s">
        <v>8349</v>
      </c>
      <c r="N1699" s="5" t="s">
        <v>8350</v>
      </c>
      <c r="O1699" s="5" t="s">
        <v>8351</v>
      </c>
    </row>
    <row r="1700" s="3" customFormat="1" spans="1:15">
      <c r="A1700" s="16">
        <v>1699</v>
      </c>
      <c r="B1700" s="21"/>
      <c r="C1700" s="3" t="s">
        <v>8330</v>
      </c>
      <c r="D1700" s="21" t="s">
        <v>8352</v>
      </c>
      <c r="E1700" s="3" t="s">
        <v>8003</v>
      </c>
      <c r="F1700" s="69">
        <v>59.8</v>
      </c>
      <c r="G1700" s="3" t="s">
        <v>20</v>
      </c>
      <c r="J1700" s="55"/>
      <c r="K1700" s="73">
        <v>46021</v>
      </c>
      <c r="L1700" s="3" t="s">
        <v>8353</v>
      </c>
      <c r="N1700" s="3" t="s">
        <v>8354</v>
      </c>
      <c r="O1700" s="5" t="s">
        <v>8355</v>
      </c>
    </row>
    <row r="1701" s="3" customFormat="1" spans="1:15">
      <c r="A1701" s="16">
        <v>1700</v>
      </c>
      <c r="C1701" s="3" t="s">
        <v>8330</v>
      </c>
      <c r="D1701" s="21" t="s">
        <v>8356</v>
      </c>
      <c r="E1701" s="3" t="s">
        <v>8357</v>
      </c>
      <c r="F1701" s="69">
        <v>59</v>
      </c>
      <c r="G1701" s="2" t="s">
        <v>20</v>
      </c>
      <c r="J1701" s="55"/>
      <c r="K1701" s="73">
        <v>45289</v>
      </c>
      <c r="N1701" s="3" t="s">
        <v>8358</v>
      </c>
      <c r="O1701" s="3" t="s">
        <v>8359</v>
      </c>
    </row>
    <row r="1702" s="69" customFormat="1" spans="1:15">
      <c r="A1702" s="16">
        <v>1701</v>
      </c>
      <c r="B1702" s="17"/>
      <c r="C1702" s="2" t="s">
        <v>8330</v>
      </c>
      <c r="D1702" s="17" t="s">
        <v>8360</v>
      </c>
      <c r="E1702" s="2" t="s">
        <v>8361</v>
      </c>
      <c r="F1702" s="69">
        <v>49.8</v>
      </c>
      <c r="G1702" s="2"/>
      <c r="H1702" s="2"/>
      <c r="I1702" s="2"/>
      <c r="J1702" s="16"/>
      <c r="K1702" s="73">
        <v>46013</v>
      </c>
      <c r="L1702" s="59"/>
      <c r="M1702" s="5"/>
      <c r="N1702" s="60" t="s">
        <v>8362</v>
      </c>
      <c r="O1702" s="5" t="s">
        <v>8363</v>
      </c>
    </row>
    <row r="1703" s="3" customFormat="1" spans="1:15">
      <c r="A1703" s="16">
        <v>1702</v>
      </c>
      <c r="C1703" s="20" t="s">
        <v>8364</v>
      </c>
      <c r="D1703" s="21" t="s">
        <v>8365</v>
      </c>
      <c r="E1703" s="3" t="s">
        <v>8366</v>
      </c>
      <c r="F1703" s="69">
        <v>108</v>
      </c>
      <c r="G1703" s="3" t="s">
        <v>248</v>
      </c>
      <c r="J1703" s="55" t="s">
        <v>200</v>
      </c>
      <c r="K1703" s="73">
        <v>45544</v>
      </c>
      <c r="L1703" s="3" t="s">
        <v>201</v>
      </c>
      <c r="M1703" s="20"/>
      <c r="N1703" s="3" t="s">
        <v>8367</v>
      </c>
      <c r="O1703" s="3" t="s">
        <v>8368</v>
      </c>
    </row>
    <row r="1704" s="3" customFormat="1" spans="1:15">
      <c r="A1704" s="16">
        <v>1703</v>
      </c>
      <c r="C1704" s="20" t="s">
        <v>8369</v>
      </c>
      <c r="D1704" s="21" t="s">
        <v>8370</v>
      </c>
      <c r="E1704" s="3" t="s">
        <v>8371</v>
      </c>
      <c r="F1704" s="69">
        <v>59.8</v>
      </c>
      <c r="G1704" s="3" t="s">
        <v>8372</v>
      </c>
      <c r="I1704" s="20" t="s">
        <v>291</v>
      </c>
      <c r="J1704" s="78"/>
      <c r="K1704" s="73">
        <v>46062</v>
      </c>
      <c r="L1704" s="3" t="s">
        <v>645</v>
      </c>
      <c r="N1704" s="3" t="s">
        <v>8373</v>
      </c>
      <c r="O1704" s="3" t="s">
        <v>8374</v>
      </c>
    </row>
    <row r="1705" s="3" customFormat="1" spans="1:15">
      <c r="A1705" s="16">
        <v>1704</v>
      </c>
      <c r="B1705" s="3" t="s">
        <v>8375</v>
      </c>
      <c r="C1705" s="3" t="s">
        <v>8376</v>
      </c>
      <c r="D1705" s="3" t="s">
        <v>8375</v>
      </c>
      <c r="E1705" s="3" t="s">
        <v>8377</v>
      </c>
      <c r="F1705" s="69">
        <v>79.8</v>
      </c>
      <c r="G1705" s="3" t="s">
        <v>8378</v>
      </c>
      <c r="I1705" s="20" t="s">
        <v>291</v>
      </c>
      <c r="J1705" s="78"/>
      <c r="K1705" s="73">
        <v>45744</v>
      </c>
      <c r="L1705" s="3" t="s">
        <v>645</v>
      </c>
      <c r="M1705" s="3"/>
      <c r="N1705" s="3" t="s">
        <v>8379</v>
      </c>
      <c r="O1705" s="3" t="s">
        <v>8380</v>
      </c>
    </row>
    <row r="1706" s="3" customFormat="1" spans="1:15">
      <c r="A1706" s="16">
        <v>1705</v>
      </c>
      <c r="B1706" s="3"/>
      <c r="C1706" s="3" t="s">
        <v>8364</v>
      </c>
      <c r="D1706" s="21" t="s">
        <v>8381</v>
      </c>
      <c r="E1706" s="20" t="s">
        <v>8382</v>
      </c>
      <c r="F1706" s="69">
        <v>59</v>
      </c>
      <c r="G1706" s="2" t="s">
        <v>20</v>
      </c>
      <c r="J1706" s="55"/>
      <c r="K1706" s="73">
        <v>45629</v>
      </c>
      <c r="N1706" s="3" t="s">
        <v>8383</v>
      </c>
      <c r="O1706" s="3" t="s">
        <v>8384</v>
      </c>
    </row>
    <row r="1707" s="69" customFormat="1" spans="1:15">
      <c r="A1707" s="16">
        <v>1706</v>
      </c>
      <c r="B1707" s="17"/>
      <c r="C1707" s="2" t="s">
        <v>8330</v>
      </c>
      <c r="D1707" s="17" t="s">
        <v>8385</v>
      </c>
      <c r="E1707" s="2" t="s">
        <v>8386</v>
      </c>
      <c r="F1707" s="69">
        <v>49.8</v>
      </c>
      <c r="G1707" s="2" t="s">
        <v>20</v>
      </c>
      <c r="H1707" s="16"/>
      <c r="I1707" s="2" t="s">
        <v>291</v>
      </c>
      <c r="J1707" s="16"/>
      <c r="K1707" s="73">
        <v>45285</v>
      </c>
      <c r="L1707" s="59" t="s">
        <v>645</v>
      </c>
      <c r="M1707" s="5"/>
      <c r="N1707" s="60" t="s">
        <v>8387</v>
      </c>
      <c r="O1707" s="5" t="s">
        <v>8388</v>
      </c>
    </row>
    <row r="1708" s="69" customFormat="1" spans="1:15">
      <c r="A1708" s="16">
        <v>1707</v>
      </c>
      <c r="B1708" s="17"/>
      <c r="C1708" s="2" t="s">
        <v>8389</v>
      </c>
      <c r="D1708" s="17" t="s">
        <v>8390</v>
      </c>
      <c r="E1708" s="2" t="s">
        <v>8386</v>
      </c>
      <c r="F1708" s="69">
        <v>29</v>
      </c>
      <c r="G1708" s="2" t="s">
        <v>20</v>
      </c>
      <c r="H1708" s="2"/>
      <c r="I1708" s="2" t="s">
        <v>291</v>
      </c>
      <c r="J1708" s="16"/>
      <c r="K1708" s="73">
        <v>46022</v>
      </c>
      <c r="L1708" s="59" t="s">
        <v>645</v>
      </c>
      <c r="M1708" s="5"/>
      <c r="N1708" s="60" t="s">
        <v>8391</v>
      </c>
      <c r="O1708" s="5" t="s">
        <v>8392</v>
      </c>
    </row>
    <row r="1709" s="16" customFormat="1" spans="1:15">
      <c r="A1709" s="16">
        <v>1708</v>
      </c>
      <c r="B1709" s="17"/>
      <c r="C1709" s="2" t="s">
        <v>8330</v>
      </c>
      <c r="D1709" s="17" t="s">
        <v>8393</v>
      </c>
      <c r="E1709" s="2" t="s">
        <v>8394</v>
      </c>
      <c r="F1709" s="69">
        <v>45</v>
      </c>
      <c r="G1709" s="2" t="s">
        <v>20</v>
      </c>
      <c r="H1709" s="2"/>
      <c r="I1709" s="2" t="s">
        <v>291</v>
      </c>
      <c r="K1709" s="73">
        <v>46062</v>
      </c>
      <c r="L1709" s="59" t="s">
        <v>645</v>
      </c>
      <c r="M1709" s="5"/>
      <c r="N1709" s="60" t="s">
        <v>8395</v>
      </c>
      <c r="O1709" s="5" t="s">
        <v>8396</v>
      </c>
    </row>
    <row r="1710" s="69" customFormat="1" spans="1:15">
      <c r="A1710" s="16">
        <v>1709</v>
      </c>
      <c r="B1710" s="17"/>
      <c r="C1710" s="2" t="s">
        <v>8330</v>
      </c>
      <c r="D1710" s="17" t="s">
        <v>8397</v>
      </c>
      <c r="E1710" s="2" t="s">
        <v>8398</v>
      </c>
      <c r="F1710" s="69">
        <v>49.8</v>
      </c>
      <c r="G1710" s="3" t="s">
        <v>20</v>
      </c>
      <c r="H1710" s="2"/>
      <c r="I1710" s="2"/>
      <c r="J1710" s="16"/>
      <c r="K1710" s="73">
        <v>45817</v>
      </c>
      <c r="L1710" s="59"/>
      <c r="M1710" s="5"/>
      <c r="N1710" s="60" t="s">
        <v>8399</v>
      </c>
      <c r="O1710" s="5" t="s">
        <v>8400</v>
      </c>
    </row>
    <row r="1711" s="69" customFormat="1" spans="1:15">
      <c r="A1711" s="16">
        <v>1710</v>
      </c>
      <c r="B1711" s="17"/>
      <c r="C1711" s="2" t="s">
        <v>8401</v>
      </c>
      <c r="D1711" s="17" t="s">
        <v>8402</v>
      </c>
      <c r="E1711" s="2" t="s">
        <v>8403</v>
      </c>
      <c r="F1711" s="69">
        <v>59.8</v>
      </c>
      <c r="G1711" s="2" t="s">
        <v>20</v>
      </c>
      <c r="H1711" s="16"/>
      <c r="I1711" s="2" t="s">
        <v>291</v>
      </c>
      <c r="J1711" s="16"/>
      <c r="K1711" s="73">
        <v>46064</v>
      </c>
      <c r="L1711" s="59" t="s">
        <v>645</v>
      </c>
      <c r="M1711" s="5"/>
      <c r="N1711" s="60" t="s">
        <v>8404</v>
      </c>
      <c r="O1711" s="5" t="s">
        <v>8405</v>
      </c>
    </row>
    <row r="1712" s="3" customFormat="1" spans="1:15">
      <c r="A1712" s="16">
        <v>1711</v>
      </c>
      <c r="B1712" s="3" t="s">
        <v>8406</v>
      </c>
      <c r="C1712" s="3" t="s">
        <v>8407</v>
      </c>
      <c r="D1712" s="21" t="s">
        <v>8406</v>
      </c>
      <c r="E1712" s="3" t="s">
        <v>8408</v>
      </c>
      <c r="F1712" s="69">
        <v>53</v>
      </c>
      <c r="G1712" s="3" t="s">
        <v>8409</v>
      </c>
      <c r="H1712" s="20" t="s">
        <v>290</v>
      </c>
      <c r="J1712" s="55"/>
      <c r="K1712" s="73">
        <v>45859</v>
      </c>
      <c r="L1712" s="3" t="s">
        <v>412</v>
      </c>
      <c r="N1712" s="3" t="s">
        <v>8410</v>
      </c>
      <c r="O1712" s="3" t="s">
        <v>8411</v>
      </c>
    </row>
    <row r="1713" s="3" customFormat="1" spans="1:15">
      <c r="A1713" s="16">
        <v>1712</v>
      </c>
      <c r="C1713" s="3" t="s">
        <v>8389</v>
      </c>
      <c r="D1713" s="21" t="s">
        <v>8412</v>
      </c>
      <c r="E1713" s="3" t="s">
        <v>8413</v>
      </c>
      <c r="F1713" s="69">
        <v>29.8</v>
      </c>
      <c r="G1713" s="3" t="s">
        <v>20</v>
      </c>
      <c r="J1713" s="55"/>
      <c r="K1713" s="73">
        <v>46026</v>
      </c>
      <c r="L1713" s="59" t="s">
        <v>85</v>
      </c>
      <c r="M1713" s="5"/>
      <c r="N1713" s="3" t="s">
        <v>8414</v>
      </c>
      <c r="O1713" s="5" t="s">
        <v>8415</v>
      </c>
    </row>
    <row r="1714" s="69" customFormat="1" spans="1:15">
      <c r="A1714" s="16">
        <v>1713</v>
      </c>
      <c r="B1714" s="17"/>
      <c r="C1714" s="2" t="s">
        <v>8416</v>
      </c>
      <c r="D1714" s="17" t="s">
        <v>8417</v>
      </c>
      <c r="E1714" s="2" t="s">
        <v>8418</v>
      </c>
      <c r="F1714" s="69">
        <v>59</v>
      </c>
      <c r="G1714" s="2"/>
      <c r="H1714" s="59"/>
      <c r="I1714" s="59"/>
      <c r="J1714" s="70"/>
      <c r="K1714" s="73">
        <v>45993</v>
      </c>
      <c r="L1714" s="59"/>
      <c r="M1714" s="5"/>
      <c r="N1714" s="60" t="s">
        <v>8419</v>
      </c>
      <c r="O1714" s="5" t="s">
        <v>8420</v>
      </c>
    </row>
    <row r="1715" s="4" customFormat="1" spans="1:15">
      <c r="A1715" s="16">
        <v>1714</v>
      </c>
      <c r="B1715" s="4" t="s">
        <v>8421</v>
      </c>
      <c r="C1715" s="4" t="s">
        <v>8422</v>
      </c>
      <c r="D1715" s="22" t="s">
        <v>8421</v>
      </c>
      <c r="E1715" s="4" t="s">
        <v>8423</v>
      </c>
      <c r="F1715" s="69">
        <v>55</v>
      </c>
      <c r="G1715" s="4" t="s">
        <v>710</v>
      </c>
      <c r="H1715" s="25" t="s">
        <v>290</v>
      </c>
      <c r="I1715" s="25" t="s">
        <v>291</v>
      </c>
      <c r="J1715" s="4"/>
      <c r="K1715" s="73">
        <v>46017</v>
      </c>
      <c r="L1715" s="25" t="s">
        <v>8424</v>
      </c>
      <c r="N1715" s="4" t="s">
        <v>8425</v>
      </c>
      <c r="O1715" s="4" t="s">
        <v>8426</v>
      </c>
    </row>
    <row r="1716" s="4" customFormat="1" spans="1:15">
      <c r="A1716" s="16">
        <v>1715</v>
      </c>
      <c r="B1716" s="4" t="s">
        <v>8427</v>
      </c>
      <c r="C1716" s="4" t="s">
        <v>8428</v>
      </c>
      <c r="D1716" s="22" t="s">
        <v>8427</v>
      </c>
      <c r="E1716" s="25" t="s">
        <v>8429</v>
      </c>
      <c r="F1716" s="69">
        <v>73</v>
      </c>
      <c r="G1716" s="4" t="s">
        <v>78</v>
      </c>
      <c r="H1716" s="25" t="s">
        <v>290</v>
      </c>
      <c r="I1716" s="25" t="s">
        <v>291</v>
      </c>
      <c r="K1716" s="73">
        <v>46051</v>
      </c>
      <c r="L1716" s="24" t="s">
        <v>8430</v>
      </c>
      <c r="N1716" s="4" t="s">
        <v>8431</v>
      </c>
      <c r="O1716" s="4" t="s">
        <v>8432</v>
      </c>
    </row>
    <row r="1717" s="69" customFormat="1" spans="1:15">
      <c r="A1717" s="16">
        <v>1716</v>
      </c>
      <c r="B1717" s="17"/>
      <c r="C1717" s="2" t="s">
        <v>8433</v>
      </c>
      <c r="D1717" s="17" t="s">
        <v>8434</v>
      </c>
      <c r="E1717" s="2" t="s">
        <v>8435</v>
      </c>
      <c r="F1717" s="69">
        <v>19.8</v>
      </c>
      <c r="G1717" s="2"/>
      <c r="H1717" s="2"/>
      <c r="I1717" s="2"/>
      <c r="J1717" s="16"/>
      <c r="K1717" s="73">
        <v>46026</v>
      </c>
      <c r="L1717" s="59"/>
      <c r="M1717" s="5"/>
      <c r="N1717" s="60" t="s">
        <v>8436</v>
      </c>
      <c r="O1717" s="5" t="s">
        <v>8437</v>
      </c>
    </row>
    <row r="1718" s="69" customFormat="1" spans="1:15">
      <c r="A1718" s="16">
        <v>1717</v>
      </c>
      <c r="B1718" s="17"/>
      <c r="C1718" s="2" t="s">
        <v>8438</v>
      </c>
      <c r="D1718" s="17" t="s">
        <v>8439</v>
      </c>
      <c r="E1718" s="2" t="s">
        <v>8440</v>
      </c>
      <c r="F1718" s="69">
        <v>19.8</v>
      </c>
      <c r="G1718" s="2"/>
      <c r="H1718" s="2"/>
      <c r="I1718" s="2"/>
      <c r="J1718" s="16"/>
      <c r="K1718" s="73">
        <v>46034</v>
      </c>
      <c r="L1718" s="59"/>
      <c r="M1718" s="5"/>
      <c r="N1718" s="60" t="s">
        <v>8441</v>
      </c>
      <c r="O1718" s="5" t="s">
        <v>8442</v>
      </c>
    </row>
    <row r="1719" s="69" customFormat="1" spans="1:15">
      <c r="A1719" s="16">
        <v>1718</v>
      </c>
      <c r="B1719" s="17"/>
      <c r="C1719" s="2" t="s">
        <v>8443</v>
      </c>
      <c r="D1719" s="17" t="s">
        <v>8444</v>
      </c>
      <c r="E1719" s="2" t="s">
        <v>8445</v>
      </c>
      <c r="F1719" s="69">
        <v>29</v>
      </c>
      <c r="G1719" s="2"/>
      <c r="H1719" s="2"/>
      <c r="I1719" s="2" t="s">
        <v>291</v>
      </c>
      <c r="J1719" s="16"/>
      <c r="K1719" s="73">
        <v>46048</v>
      </c>
      <c r="L1719" s="59" t="s">
        <v>645</v>
      </c>
      <c r="M1719" s="5"/>
      <c r="N1719" s="60" t="s">
        <v>8446</v>
      </c>
      <c r="O1719" s="5" t="s">
        <v>8447</v>
      </c>
    </row>
    <row r="1720" s="3" customFormat="1" spans="1:15">
      <c r="A1720" s="16">
        <v>1719</v>
      </c>
      <c r="B1720" s="3" t="s">
        <v>8448</v>
      </c>
      <c r="C1720" s="3" t="s">
        <v>8449</v>
      </c>
      <c r="D1720" s="3" t="s">
        <v>8448</v>
      </c>
      <c r="E1720" s="3" t="s">
        <v>8450</v>
      </c>
      <c r="F1720" s="69">
        <v>34.8</v>
      </c>
      <c r="G1720" s="3"/>
      <c r="H1720" s="3"/>
      <c r="I1720" s="3"/>
      <c r="J1720" s="55"/>
      <c r="K1720" s="73">
        <v>45761</v>
      </c>
      <c r="L1720" s="3"/>
      <c r="M1720" s="3"/>
      <c r="N1720" s="3" t="s">
        <v>8451</v>
      </c>
      <c r="O1720" s="3" t="s">
        <v>8452</v>
      </c>
    </row>
    <row r="1721" s="3" customFormat="1" spans="1:15">
      <c r="A1721" s="16">
        <v>1720</v>
      </c>
      <c r="C1721" s="3" t="s">
        <v>8453</v>
      </c>
      <c r="D1721" s="21" t="s">
        <v>8454</v>
      </c>
      <c r="E1721" s="3" t="s">
        <v>8455</v>
      </c>
      <c r="F1721" s="69">
        <v>24.8</v>
      </c>
      <c r="J1721" s="55"/>
      <c r="K1721" s="73">
        <v>45465</v>
      </c>
      <c r="L1721" s="59"/>
      <c r="M1721" s="5"/>
      <c r="N1721" s="3" t="s">
        <v>8456</v>
      </c>
      <c r="O1721" s="5" t="s">
        <v>8457</v>
      </c>
    </row>
    <row r="1722" s="3" customFormat="1" spans="1:15">
      <c r="A1722" s="16">
        <v>1721</v>
      </c>
      <c r="B1722" s="3" t="s">
        <v>8458</v>
      </c>
      <c r="C1722" s="3" t="s">
        <v>8459</v>
      </c>
      <c r="D1722" s="21" t="s">
        <v>8458</v>
      </c>
      <c r="E1722" s="3" t="s">
        <v>8460</v>
      </c>
      <c r="F1722" s="69">
        <v>69.8</v>
      </c>
      <c r="G1722" s="20" t="s">
        <v>78</v>
      </c>
      <c r="H1722" s="20" t="s">
        <v>290</v>
      </c>
      <c r="I1722" s="20" t="s">
        <v>291</v>
      </c>
      <c r="J1722" s="55" t="s">
        <v>200</v>
      </c>
      <c r="K1722" s="73">
        <v>46008</v>
      </c>
      <c r="L1722" s="3" t="s">
        <v>201</v>
      </c>
      <c r="M1722" s="5" t="s">
        <v>8461</v>
      </c>
      <c r="N1722" s="3" t="s">
        <v>8462</v>
      </c>
      <c r="O1722" s="3" t="s">
        <v>8463</v>
      </c>
    </row>
    <row r="1723" s="55" customFormat="1" spans="1:15">
      <c r="A1723" s="16">
        <v>1722</v>
      </c>
      <c r="B1723" s="55" t="s">
        <v>8464</v>
      </c>
      <c r="C1723" s="64" t="s">
        <v>8465</v>
      </c>
      <c r="D1723" s="63" t="s">
        <v>8464</v>
      </c>
      <c r="E1723" s="55" t="s">
        <v>8460</v>
      </c>
      <c r="F1723" s="69">
        <v>85</v>
      </c>
      <c r="G1723" s="64" t="s">
        <v>78</v>
      </c>
      <c r="H1723" s="2" t="s">
        <v>290</v>
      </c>
      <c r="I1723" s="2" t="s">
        <v>291</v>
      </c>
      <c r="J1723" s="55" t="s">
        <v>200</v>
      </c>
      <c r="K1723" s="73">
        <v>46009</v>
      </c>
      <c r="L1723" s="3" t="s">
        <v>201</v>
      </c>
      <c r="M1723" s="64"/>
      <c r="N1723" s="55" t="s">
        <v>8466</v>
      </c>
      <c r="O1723" s="55" t="s">
        <v>8467</v>
      </c>
    </row>
    <row r="1724" s="5" customFormat="1" spans="1:15">
      <c r="A1724" s="16">
        <v>1723</v>
      </c>
      <c r="B1724" s="17"/>
      <c r="C1724" s="2" t="s">
        <v>8468</v>
      </c>
      <c r="D1724" s="17" t="s">
        <v>8469</v>
      </c>
      <c r="E1724" s="2" t="s">
        <v>8470</v>
      </c>
      <c r="F1724" s="69">
        <v>23.8</v>
      </c>
      <c r="G1724" s="2"/>
      <c r="J1724" s="62"/>
      <c r="K1724" s="73">
        <v>46046</v>
      </c>
      <c r="L1724" s="59"/>
      <c r="N1724" s="60" t="s">
        <v>8471</v>
      </c>
      <c r="O1724" s="5" t="s">
        <v>8472</v>
      </c>
    </row>
    <row r="1725" s="69" customFormat="1" spans="1:15">
      <c r="A1725" s="16">
        <v>1724</v>
      </c>
      <c r="B1725" s="17"/>
      <c r="C1725" s="2" t="s">
        <v>8473</v>
      </c>
      <c r="D1725" s="17" t="s">
        <v>8474</v>
      </c>
      <c r="E1725" s="2" t="s">
        <v>8475</v>
      </c>
      <c r="F1725" s="69">
        <v>36</v>
      </c>
      <c r="G1725" s="2" t="s">
        <v>20</v>
      </c>
      <c r="H1725" s="2"/>
      <c r="I1725" s="2"/>
      <c r="J1725" s="16"/>
      <c r="K1725" s="73">
        <v>45714</v>
      </c>
      <c r="L1725" s="59"/>
      <c r="M1725" s="5"/>
      <c r="N1725" s="60" t="s">
        <v>8476</v>
      </c>
      <c r="O1725" s="5" t="s">
        <v>8477</v>
      </c>
    </row>
    <row r="1726" s="27" customFormat="1" spans="1:15">
      <c r="A1726" s="16">
        <v>1725</v>
      </c>
      <c r="B1726" s="75" t="s">
        <v>8478</v>
      </c>
      <c r="C1726" s="27" t="s">
        <v>8479</v>
      </c>
      <c r="D1726" s="75" t="s">
        <v>8478</v>
      </c>
      <c r="E1726" s="27" t="s">
        <v>8480</v>
      </c>
      <c r="F1726" s="69">
        <v>29.8</v>
      </c>
      <c r="G1726" s="27" t="s">
        <v>248</v>
      </c>
      <c r="H1726" s="27"/>
      <c r="I1726" s="27"/>
      <c r="K1726" s="73">
        <v>45993</v>
      </c>
      <c r="L1726" s="27"/>
      <c r="M1726" s="27"/>
      <c r="N1726" s="27" t="s">
        <v>8481</v>
      </c>
      <c r="O1726" s="27" t="s">
        <v>8482</v>
      </c>
    </row>
    <row r="1727" s="69" customFormat="1" spans="1:15">
      <c r="A1727" s="16">
        <v>1726</v>
      </c>
      <c r="B1727" s="17"/>
      <c r="C1727" s="2" t="s">
        <v>8483</v>
      </c>
      <c r="D1727" s="17" t="s">
        <v>8484</v>
      </c>
      <c r="E1727" s="2" t="s">
        <v>8485</v>
      </c>
      <c r="F1727" s="69">
        <v>29.8</v>
      </c>
      <c r="G1727" s="2"/>
      <c r="H1727" s="16"/>
      <c r="I1727" s="16"/>
      <c r="J1727" s="16"/>
      <c r="K1727" s="73">
        <v>45640</v>
      </c>
      <c r="L1727" s="59"/>
      <c r="M1727" s="5"/>
      <c r="N1727" s="60" t="s">
        <v>8486</v>
      </c>
      <c r="O1727" s="5" t="s">
        <v>8487</v>
      </c>
    </row>
    <row r="1728" s="3" customFormat="1" spans="1:15">
      <c r="A1728" s="16">
        <v>1727</v>
      </c>
      <c r="B1728" s="3" t="s">
        <v>8488</v>
      </c>
      <c r="C1728" s="3" t="s">
        <v>8433</v>
      </c>
      <c r="D1728" s="3" t="s">
        <v>8488</v>
      </c>
      <c r="E1728" s="3" t="s">
        <v>8489</v>
      </c>
      <c r="F1728" s="69">
        <v>29</v>
      </c>
      <c r="G1728" s="3" t="s">
        <v>8490</v>
      </c>
      <c r="H1728" s="3"/>
      <c r="I1728" s="3"/>
      <c r="J1728" s="55"/>
      <c r="K1728" s="73">
        <v>46055</v>
      </c>
      <c r="L1728" s="3"/>
      <c r="M1728" s="3"/>
      <c r="N1728" s="3" t="s">
        <v>8491</v>
      </c>
      <c r="O1728" s="3" t="s">
        <v>8492</v>
      </c>
    </row>
    <row r="1729" s="69" customFormat="1" ht="14.25" spans="1:15">
      <c r="A1729" s="16">
        <v>1728</v>
      </c>
      <c r="B1729" s="17"/>
      <c r="C1729" s="18" t="s">
        <v>8493</v>
      </c>
      <c r="D1729" s="17"/>
      <c r="E1729" s="2"/>
      <c r="F1729" s="69"/>
      <c r="G1729" s="2"/>
      <c r="H1729" s="16"/>
      <c r="I1729" s="16"/>
      <c r="J1729" s="16"/>
      <c r="K1729" s="73"/>
      <c r="L1729" s="59"/>
      <c r="M1729" s="5"/>
      <c r="N1729" s="60"/>
      <c r="O1729" s="5"/>
    </row>
    <row r="1730" s="4" customFormat="1" spans="1:15">
      <c r="A1730" s="16">
        <v>1729</v>
      </c>
      <c r="B1730" s="4" t="s">
        <v>8494</v>
      </c>
      <c r="C1730" s="4" t="s">
        <v>8495</v>
      </c>
      <c r="D1730" s="4" t="s">
        <v>8494</v>
      </c>
      <c r="E1730" s="4" t="s">
        <v>8496</v>
      </c>
      <c r="F1730" s="4">
        <v>59.8</v>
      </c>
      <c r="G1730" s="4" t="s">
        <v>8497</v>
      </c>
      <c r="H1730" s="24" t="s">
        <v>290</v>
      </c>
      <c r="I1730" s="4"/>
      <c r="J1730" s="55" t="s">
        <v>200</v>
      </c>
      <c r="K1730" s="76">
        <v>46122</v>
      </c>
      <c r="L1730" s="3" t="s">
        <v>201</v>
      </c>
      <c r="M1730" s="4"/>
      <c r="N1730" s="4" t="s">
        <v>8498</v>
      </c>
      <c r="O1730" s="4" t="s">
        <v>8499</v>
      </c>
    </row>
    <row r="1731" s="3" customFormat="1" spans="1:15">
      <c r="A1731" s="16">
        <v>1730</v>
      </c>
      <c r="B1731" s="21"/>
      <c r="C1731" s="3" t="s">
        <v>8500</v>
      </c>
      <c r="D1731" s="21" t="s">
        <v>8501</v>
      </c>
      <c r="E1731" s="3" t="s">
        <v>8502</v>
      </c>
      <c r="F1731" s="69">
        <v>45</v>
      </c>
      <c r="G1731" s="2" t="s">
        <v>20</v>
      </c>
      <c r="J1731" s="55"/>
      <c r="K1731" s="73">
        <v>45859</v>
      </c>
      <c r="N1731" s="3" t="s">
        <v>8503</v>
      </c>
      <c r="O1731" s="5" t="s">
        <v>8504</v>
      </c>
    </row>
    <row r="1732" s="69" customFormat="1" spans="1:15">
      <c r="A1732" s="16">
        <v>1731</v>
      </c>
      <c r="B1732" s="17"/>
      <c r="C1732" s="2" t="s">
        <v>8505</v>
      </c>
      <c r="D1732" s="17" t="s">
        <v>8506</v>
      </c>
      <c r="E1732" s="2" t="s">
        <v>8507</v>
      </c>
      <c r="F1732" s="69">
        <v>49.8</v>
      </c>
      <c r="G1732" s="2" t="s">
        <v>20</v>
      </c>
      <c r="H1732" s="16"/>
      <c r="I1732" s="16"/>
      <c r="J1732" s="16"/>
      <c r="K1732" s="73">
        <v>46041</v>
      </c>
      <c r="L1732" s="59"/>
      <c r="M1732" s="5"/>
      <c r="N1732" s="60" t="s">
        <v>8508</v>
      </c>
      <c r="O1732" s="5" t="s">
        <v>8509</v>
      </c>
    </row>
    <row r="1733" s="3" customFormat="1" spans="1:15">
      <c r="A1733" s="16">
        <v>1732</v>
      </c>
      <c r="B1733" s="21" t="s">
        <v>8510</v>
      </c>
      <c r="C1733" s="3" t="s">
        <v>8511</v>
      </c>
      <c r="D1733" s="21" t="s">
        <v>8510</v>
      </c>
      <c r="E1733" s="3" t="s">
        <v>8512</v>
      </c>
      <c r="F1733" s="69">
        <v>37.8</v>
      </c>
      <c r="G1733" s="3" t="s">
        <v>8513</v>
      </c>
      <c r="H1733" s="3"/>
      <c r="I1733" s="3"/>
      <c r="J1733" s="55"/>
      <c r="K1733" s="73">
        <v>45821</v>
      </c>
      <c r="L1733" s="3" t="s">
        <v>1135</v>
      </c>
      <c r="M1733" s="3"/>
      <c r="N1733" s="3" t="s">
        <v>8514</v>
      </c>
      <c r="O1733" s="3" t="s">
        <v>8515</v>
      </c>
    </row>
    <row r="1734" s="3" customFormat="1" spans="1:15">
      <c r="A1734" s="16">
        <v>1733</v>
      </c>
      <c r="B1734" s="3"/>
      <c r="C1734" s="3" t="s">
        <v>8516</v>
      </c>
      <c r="D1734" s="21" t="s">
        <v>8517</v>
      </c>
      <c r="E1734" s="3" t="s">
        <v>8518</v>
      </c>
      <c r="F1734" s="69">
        <v>59</v>
      </c>
      <c r="G1734" s="3" t="s">
        <v>8519</v>
      </c>
      <c r="H1734" s="3"/>
      <c r="I1734" s="3"/>
      <c r="J1734" s="55"/>
      <c r="K1734" s="73">
        <v>45639</v>
      </c>
      <c r="L1734" s="3" t="s">
        <v>8520</v>
      </c>
      <c r="M1734" s="3"/>
      <c r="N1734" s="3" t="s">
        <v>8521</v>
      </c>
      <c r="O1734" s="3" t="s">
        <v>8522</v>
      </c>
    </row>
    <row r="1735" s="3" customFormat="1" spans="1:15">
      <c r="A1735" s="16">
        <v>1734</v>
      </c>
      <c r="B1735" s="3" t="s">
        <v>8523</v>
      </c>
      <c r="C1735" s="3" t="s">
        <v>8524</v>
      </c>
      <c r="D1735" s="3" t="s">
        <v>8523</v>
      </c>
      <c r="E1735" s="3" t="s">
        <v>8525</v>
      </c>
      <c r="F1735" s="69">
        <v>58</v>
      </c>
      <c r="G1735" s="3" t="s">
        <v>8526</v>
      </c>
      <c r="J1735" s="55"/>
      <c r="K1735" s="73">
        <v>45755</v>
      </c>
      <c r="L1735" s="3" t="s">
        <v>8520</v>
      </c>
      <c r="M1735" s="3"/>
      <c r="N1735" s="3" t="s">
        <v>8527</v>
      </c>
      <c r="O1735" s="3" t="s">
        <v>8528</v>
      </c>
    </row>
    <row r="1736" s="3" customFormat="1" spans="1:15">
      <c r="A1736" s="16">
        <v>1735</v>
      </c>
      <c r="B1736" s="3" t="s">
        <v>8529</v>
      </c>
      <c r="C1736" s="3" t="s">
        <v>8530</v>
      </c>
      <c r="D1736" s="21" t="s">
        <v>8529</v>
      </c>
      <c r="E1736" s="3" t="s">
        <v>8531</v>
      </c>
      <c r="F1736" s="69">
        <v>59.8</v>
      </c>
      <c r="G1736" s="3" t="s">
        <v>8532</v>
      </c>
      <c r="I1736" s="20" t="s">
        <v>291</v>
      </c>
      <c r="J1736" s="55" t="s">
        <v>200</v>
      </c>
      <c r="K1736" s="73">
        <v>46004</v>
      </c>
      <c r="L1736" s="3" t="s">
        <v>4153</v>
      </c>
      <c r="N1736" s="3" t="s">
        <v>8533</v>
      </c>
      <c r="O1736" s="3" t="s">
        <v>8534</v>
      </c>
    </row>
    <row r="1737" s="69" customFormat="1" spans="1:15">
      <c r="A1737" s="16">
        <v>1736</v>
      </c>
      <c r="B1737" s="17"/>
      <c r="C1737" s="2" t="s">
        <v>8535</v>
      </c>
      <c r="D1737" s="17" t="s">
        <v>8536</v>
      </c>
      <c r="E1737" s="2" t="s">
        <v>8537</v>
      </c>
      <c r="F1737" s="69">
        <v>33</v>
      </c>
      <c r="G1737" s="2"/>
      <c r="H1737" s="16"/>
      <c r="I1737" s="16"/>
      <c r="J1737" s="16"/>
      <c r="K1737" s="73">
        <v>45122</v>
      </c>
      <c r="L1737" s="59"/>
      <c r="M1737" s="5"/>
      <c r="N1737" s="60" t="s">
        <v>8538</v>
      </c>
      <c r="O1737" s="5" t="s">
        <v>8539</v>
      </c>
    </row>
    <row r="1738" s="3" customFormat="1" spans="1:15">
      <c r="A1738" s="16">
        <v>1737</v>
      </c>
      <c r="B1738" s="21"/>
      <c r="C1738" s="3" t="s">
        <v>8540</v>
      </c>
      <c r="D1738" s="21" t="s">
        <v>8541</v>
      </c>
      <c r="E1738" s="3" t="s">
        <v>8542</v>
      </c>
      <c r="F1738" s="69">
        <v>48</v>
      </c>
      <c r="G1738" s="3"/>
      <c r="H1738" s="3"/>
      <c r="I1738" s="3"/>
      <c r="J1738" s="55"/>
      <c r="K1738" s="73">
        <v>45674</v>
      </c>
      <c r="L1738" s="3"/>
      <c r="M1738" s="3"/>
      <c r="N1738" s="3" t="s">
        <v>8543</v>
      </c>
      <c r="O1738" s="3" t="s">
        <v>8544</v>
      </c>
    </row>
    <row r="1739" s="70" customFormat="1" spans="1:15">
      <c r="A1739" s="16">
        <v>1738</v>
      </c>
      <c r="B1739" s="17"/>
      <c r="C1739" s="2" t="s">
        <v>8545</v>
      </c>
      <c r="D1739" s="17" t="s">
        <v>8546</v>
      </c>
      <c r="E1739" s="2" t="s">
        <v>8547</v>
      </c>
      <c r="F1739" s="69">
        <v>79</v>
      </c>
      <c r="G1739" s="2"/>
      <c r="H1739" s="2"/>
      <c r="I1739" s="2"/>
      <c r="J1739" s="16"/>
      <c r="K1739" s="73">
        <v>45500</v>
      </c>
      <c r="L1739" s="59"/>
      <c r="M1739" s="5"/>
      <c r="N1739" s="60" t="s">
        <v>8548</v>
      </c>
      <c r="O1739" s="5" t="s">
        <v>8549</v>
      </c>
    </row>
    <row r="1740" s="16" customFormat="1" spans="1:15">
      <c r="A1740" s="16">
        <v>1739</v>
      </c>
      <c r="B1740" s="17"/>
      <c r="C1740" s="2" t="s">
        <v>8550</v>
      </c>
      <c r="D1740" s="17" t="s">
        <v>8551</v>
      </c>
      <c r="E1740" s="2" t="s">
        <v>8552</v>
      </c>
      <c r="F1740" s="69">
        <v>49.8</v>
      </c>
      <c r="G1740" s="2" t="s">
        <v>20</v>
      </c>
      <c r="H1740" s="2"/>
      <c r="I1740" s="2"/>
      <c r="K1740" s="73">
        <v>46045</v>
      </c>
      <c r="L1740" s="59" t="s">
        <v>8315</v>
      </c>
      <c r="M1740" s="5"/>
      <c r="N1740" s="60" t="s">
        <v>8553</v>
      </c>
      <c r="O1740" s="5" t="s">
        <v>8554</v>
      </c>
    </row>
    <row r="1741" s="3" customFormat="1" spans="1:15">
      <c r="A1741" s="16">
        <v>1740</v>
      </c>
      <c r="C1741" s="3" t="s">
        <v>8555</v>
      </c>
      <c r="D1741" s="21" t="s">
        <v>8556</v>
      </c>
      <c r="E1741" s="3" t="s">
        <v>8557</v>
      </c>
      <c r="F1741" s="69">
        <v>65</v>
      </c>
      <c r="G1741" s="3" t="s">
        <v>892</v>
      </c>
      <c r="J1741" s="55"/>
      <c r="K1741" s="73">
        <v>45866</v>
      </c>
      <c r="L1741" s="3" t="s">
        <v>1986</v>
      </c>
      <c r="N1741" s="3" t="s">
        <v>8558</v>
      </c>
      <c r="O1741" s="3" t="s">
        <v>8559</v>
      </c>
    </row>
    <row r="1742" s="3" customFormat="1" spans="1:15">
      <c r="A1742" s="16">
        <v>1741</v>
      </c>
      <c r="B1742" s="3" t="s">
        <v>8560</v>
      </c>
      <c r="C1742" s="3" t="s">
        <v>8561</v>
      </c>
      <c r="D1742" s="3" t="s">
        <v>8560</v>
      </c>
      <c r="E1742" s="3" t="s">
        <v>8562</v>
      </c>
      <c r="F1742" s="69">
        <v>53</v>
      </c>
      <c r="G1742" s="3" t="s">
        <v>20</v>
      </c>
      <c r="J1742" s="55"/>
      <c r="K1742" s="73">
        <v>45895</v>
      </c>
      <c r="N1742" s="3" t="s">
        <v>8563</v>
      </c>
      <c r="O1742" s="3" t="s">
        <v>8564</v>
      </c>
    </row>
    <row r="1743" s="3" customFormat="1" spans="1:15">
      <c r="A1743" s="16">
        <v>1742</v>
      </c>
      <c r="B1743" s="21" t="s">
        <v>8565</v>
      </c>
      <c r="C1743" s="3" t="s">
        <v>8561</v>
      </c>
      <c r="D1743" s="21" t="s">
        <v>8565</v>
      </c>
      <c r="E1743" s="3" t="s">
        <v>8566</v>
      </c>
      <c r="F1743" s="69">
        <v>69.8</v>
      </c>
      <c r="G1743" s="3" t="s">
        <v>248</v>
      </c>
      <c r="J1743" s="55"/>
      <c r="K1743" s="73">
        <v>45953</v>
      </c>
      <c r="L1743" s="3" t="s">
        <v>8520</v>
      </c>
      <c r="M1743" s="3"/>
      <c r="N1743" s="3" t="s">
        <v>8567</v>
      </c>
      <c r="O1743" s="3" t="s">
        <v>8568</v>
      </c>
    </row>
    <row r="1744" s="3" customFormat="1" spans="1:15">
      <c r="A1744" s="16">
        <v>1743</v>
      </c>
      <c r="C1744" s="3" t="s">
        <v>8561</v>
      </c>
      <c r="D1744" s="21" t="s">
        <v>8569</v>
      </c>
      <c r="E1744" s="3" t="s">
        <v>8570</v>
      </c>
      <c r="F1744" s="69">
        <v>69.8</v>
      </c>
      <c r="G1744" s="3" t="s">
        <v>20</v>
      </c>
      <c r="J1744" s="55"/>
      <c r="K1744" s="73">
        <v>46079</v>
      </c>
      <c r="N1744" s="3" t="s">
        <v>8571</v>
      </c>
      <c r="O1744" s="3" t="s">
        <v>8572</v>
      </c>
    </row>
    <row r="1745" s="70" customFormat="1" spans="1:15">
      <c r="A1745" s="16">
        <v>1744</v>
      </c>
      <c r="B1745" s="17"/>
      <c r="C1745" s="2" t="s">
        <v>8573</v>
      </c>
      <c r="D1745" s="17" t="s">
        <v>8574</v>
      </c>
      <c r="E1745" s="2" t="s">
        <v>8575</v>
      </c>
      <c r="F1745" s="69">
        <v>54.8</v>
      </c>
      <c r="G1745" s="2" t="s">
        <v>20</v>
      </c>
      <c r="H1745" s="2" t="s">
        <v>290</v>
      </c>
      <c r="I1745" s="2"/>
      <c r="J1745" s="55" t="s">
        <v>200</v>
      </c>
      <c r="K1745" s="73">
        <v>45554</v>
      </c>
      <c r="L1745" s="3" t="s">
        <v>201</v>
      </c>
      <c r="M1745" s="5"/>
      <c r="N1745" s="60" t="s">
        <v>8576</v>
      </c>
      <c r="O1745" s="5" t="s">
        <v>8577</v>
      </c>
    </row>
    <row r="1746" s="69" customFormat="1" spans="1:15">
      <c r="A1746" s="16">
        <v>1745</v>
      </c>
      <c r="B1746" s="17"/>
      <c r="C1746" s="2" t="s">
        <v>8578</v>
      </c>
      <c r="D1746" s="17" t="s">
        <v>8579</v>
      </c>
      <c r="E1746" s="2" t="s">
        <v>8580</v>
      </c>
      <c r="F1746" s="69">
        <v>59.8</v>
      </c>
      <c r="G1746" s="2" t="s">
        <v>8581</v>
      </c>
      <c r="H1746" s="16"/>
      <c r="I1746" s="16"/>
      <c r="J1746" s="16"/>
      <c r="K1746" s="73">
        <v>46052</v>
      </c>
      <c r="L1746" s="59" t="s">
        <v>85</v>
      </c>
      <c r="M1746" s="5"/>
      <c r="N1746" s="60" t="s">
        <v>8582</v>
      </c>
      <c r="O1746" s="5" t="s">
        <v>8583</v>
      </c>
    </row>
    <row r="1747" s="3" customFormat="1" spans="1:15">
      <c r="A1747" s="16">
        <v>1746</v>
      </c>
      <c r="B1747" s="3" t="s">
        <v>8584</v>
      </c>
      <c r="C1747" s="3" t="s">
        <v>8585</v>
      </c>
      <c r="D1747" s="21" t="s">
        <v>8584</v>
      </c>
      <c r="E1747" s="20" t="s">
        <v>8586</v>
      </c>
      <c r="F1747" s="69">
        <v>45</v>
      </c>
      <c r="G1747" s="2" t="s">
        <v>8587</v>
      </c>
      <c r="J1747" s="55"/>
      <c r="K1747" s="73">
        <v>46027</v>
      </c>
      <c r="N1747" s="3" t="s">
        <v>8588</v>
      </c>
      <c r="O1747" s="3" t="s">
        <v>8589</v>
      </c>
    </row>
    <row r="1748" s="69" customFormat="1" spans="1:15">
      <c r="A1748" s="16">
        <v>1747</v>
      </c>
      <c r="B1748" s="17"/>
      <c r="C1748" s="2" t="s">
        <v>8561</v>
      </c>
      <c r="D1748" s="17" t="s">
        <v>8590</v>
      </c>
      <c r="E1748" s="2" t="s">
        <v>8591</v>
      </c>
      <c r="F1748" s="69">
        <v>49.8</v>
      </c>
      <c r="G1748" s="3" t="s">
        <v>20</v>
      </c>
      <c r="H1748" s="59"/>
      <c r="I1748" s="59"/>
      <c r="J1748" s="70"/>
      <c r="K1748" s="73">
        <v>45699</v>
      </c>
      <c r="L1748" s="59"/>
      <c r="M1748" s="5"/>
      <c r="N1748" s="60" t="s">
        <v>8592</v>
      </c>
      <c r="O1748" s="5" t="s">
        <v>8593</v>
      </c>
    </row>
    <row r="1749" s="69" customFormat="1" spans="1:15">
      <c r="A1749" s="16">
        <v>1748</v>
      </c>
      <c r="B1749" s="17"/>
      <c r="C1749" s="2" t="s">
        <v>8561</v>
      </c>
      <c r="D1749" s="17" t="s">
        <v>8594</v>
      </c>
      <c r="E1749" s="2" t="s">
        <v>8595</v>
      </c>
      <c r="F1749" s="69">
        <v>55</v>
      </c>
      <c r="G1749" s="2" t="s">
        <v>20</v>
      </c>
      <c r="H1749" s="2"/>
      <c r="I1749" s="2"/>
      <c r="J1749" s="16"/>
      <c r="K1749" s="73">
        <v>45461</v>
      </c>
      <c r="L1749" s="59"/>
      <c r="M1749" s="5"/>
      <c r="N1749" s="60" t="s">
        <v>8596</v>
      </c>
      <c r="O1749" s="5" t="s">
        <v>8597</v>
      </c>
    </row>
    <row r="1750" s="3" customFormat="1" spans="1:15">
      <c r="A1750" s="16">
        <v>1749</v>
      </c>
      <c r="B1750" s="3" t="s">
        <v>8598</v>
      </c>
      <c r="C1750" s="61" t="s">
        <v>8599</v>
      </c>
      <c r="D1750" s="21" t="s">
        <v>8598</v>
      </c>
      <c r="E1750" s="3" t="s">
        <v>8600</v>
      </c>
      <c r="F1750" s="69">
        <v>69</v>
      </c>
      <c r="G1750" s="20" t="s">
        <v>8601</v>
      </c>
      <c r="J1750" s="55"/>
      <c r="K1750" s="73">
        <v>45894</v>
      </c>
      <c r="L1750" s="20" t="s">
        <v>144</v>
      </c>
      <c r="N1750" s="3" t="s">
        <v>8602</v>
      </c>
      <c r="O1750" s="3" t="s">
        <v>8603</v>
      </c>
    </row>
    <row r="1751" s="69" customFormat="1" spans="1:15">
      <c r="A1751" s="16">
        <v>1750</v>
      </c>
      <c r="B1751" s="17"/>
      <c r="C1751" s="2" t="s">
        <v>8604</v>
      </c>
      <c r="D1751" s="17" t="s">
        <v>8605</v>
      </c>
      <c r="E1751" s="2" t="s">
        <v>8606</v>
      </c>
      <c r="F1751" s="69">
        <v>49</v>
      </c>
      <c r="G1751" s="2" t="s">
        <v>20</v>
      </c>
      <c r="H1751" s="16"/>
      <c r="I1751" s="16"/>
      <c r="J1751" s="16"/>
      <c r="K1751" s="73">
        <v>45876</v>
      </c>
      <c r="L1751" s="59"/>
      <c r="M1751" s="5"/>
      <c r="N1751" s="60" t="s">
        <v>8607</v>
      </c>
      <c r="O1751" s="5" t="s">
        <v>8608</v>
      </c>
    </row>
    <row r="1752" s="69" customFormat="1" spans="1:15">
      <c r="A1752" s="16">
        <v>1751</v>
      </c>
      <c r="B1752" s="17"/>
      <c r="C1752" s="2" t="s">
        <v>8609</v>
      </c>
      <c r="D1752" s="17" t="s">
        <v>8610</v>
      </c>
      <c r="E1752" s="2" t="s">
        <v>8611</v>
      </c>
      <c r="F1752" s="69">
        <v>49.8</v>
      </c>
      <c r="G1752" s="2" t="s">
        <v>20</v>
      </c>
      <c r="H1752" s="2" t="s">
        <v>290</v>
      </c>
      <c r="I1752" s="90"/>
      <c r="J1752" s="55" t="s">
        <v>200</v>
      </c>
      <c r="K1752" s="73">
        <v>46034</v>
      </c>
      <c r="L1752" s="3" t="s">
        <v>201</v>
      </c>
      <c r="M1752" s="5"/>
      <c r="N1752" s="60" t="s">
        <v>8612</v>
      </c>
      <c r="O1752" s="5" t="s">
        <v>8613</v>
      </c>
    </row>
    <row r="1753" s="5" customFormat="1" spans="1:15">
      <c r="A1753" s="16">
        <v>1752</v>
      </c>
      <c r="B1753" s="17"/>
      <c r="C1753" s="20" t="s">
        <v>8614</v>
      </c>
      <c r="D1753" s="17" t="s">
        <v>8615</v>
      </c>
      <c r="E1753" s="5" t="s">
        <v>8616</v>
      </c>
      <c r="F1753" s="69">
        <v>25</v>
      </c>
      <c r="J1753" s="62"/>
      <c r="K1753" s="73">
        <v>45507</v>
      </c>
      <c r="L1753" s="59"/>
      <c r="N1753" s="5" t="s">
        <v>8617</v>
      </c>
      <c r="O1753" s="5" t="s">
        <v>8618</v>
      </c>
    </row>
    <row r="1754" s="3" customFormat="1" spans="1:15">
      <c r="A1754" s="16">
        <v>1753</v>
      </c>
      <c r="B1754" s="3" t="s">
        <v>8619</v>
      </c>
      <c r="C1754" s="3" t="s">
        <v>8620</v>
      </c>
      <c r="D1754" s="21" t="s">
        <v>8619</v>
      </c>
      <c r="E1754" s="3" t="s">
        <v>8621</v>
      </c>
      <c r="F1754" s="69">
        <v>49.8</v>
      </c>
      <c r="G1754" s="3" t="s">
        <v>7036</v>
      </c>
      <c r="H1754" s="20" t="s">
        <v>290</v>
      </c>
      <c r="J1754" s="55"/>
      <c r="K1754" s="73">
        <v>46026</v>
      </c>
      <c r="L1754" s="61" t="s">
        <v>8622</v>
      </c>
      <c r="N1754" s="3" t="s">
        <v>8623</v>
      </c>
      <c r="O1754" s="3" t="s">
        <v>8624</v>
      </c>
    </row>
    <row r="1755" s="55" customFormat="1" spans="1:15">
      <c r="A1755" s="16">
        <v>1754</v>
      </c>
      <c r="C1755" s="55" t="s">
        <v>8625</v>
      </c>
      <c r="D1755" s="63" t="s">
        <v>8626</v>
      </c>
      <c r="E1755" s="55" t="s">
        <v>8627</v>
      </c>
      <c r="F1755" s="69">
        <v>49.8</v>
      </c>
      <c r="G1755" s="64"/>
      <c r="K1755" s="73">
        <v>45885</v>
      </c>
      <c r="L1755" s="55" t="s">
        <v>183</v>
      </c>
      <c r="M1755" s="65"/>
      <c r="N1755" s="64" t="s">
        <v>8628</v>
      </c>
      <c r="O1755" s="5" t="s">
        <v>8629</v>
      </c>
    </row>
    <row r="1756" s="4" customFormat="1" spans="1:15">
      <c r="A1756" s="16">
        <v>1755</v>
      </c>
      <c r="B1756" s="4" t="s">
        <v>8630</v>
      </c>
      <c r="C1756" s="4" t="s">
        <v>8631</v>
      </c>
      <c r="D1756" s="4" t="s">
        <v>8630</v>
      </c>
      <c r="E1756" s="4" t="s">
        <v>8632</v>
      </c>
      <c r="F1756" s="4">
        <v>59.8</v>
      </c>
      <c r="G1756" s="4" t="s">
        <v>8633</v>
      </c>
      <c r="K1756" s="76">
        <v>46098</v>
      </c>
      <c r="N1756" s="4" t="s">
        <v>8634</v>
      </c>
      <c r="O1756" s="4" t="s">
        <v>8635</v>
      </c>
    </row>
    <row r="1757" s="3" customFormat="1" spans="1:15">
      <c r="A1757" s="16">
        <v>1756</v>
      </c>
      <c r="B1757" s="3" t="s">
        <v>8636</v>
      </c>
      <c r="C1757" s="3" t="s">
        <v>8637</v>
      </c>
      <c r="D1757" s="3" t="s">
        <v>8636</v>
      </c>
      <c r="E1757" s="3" t="s">
        <v>8638</v>
      </c>
      <c r="F1757" s="69">
        <v>53.8</v>
      </c>
      <c r="G1757" s="3" t="s">
        <v>8639</v>
      </c>
      <c r="J1757" s="55"/>
      <c r="K1757" s="73">
        <v>45738</v>
      </c>
      <c r="N1757" s="3" t="s">
        <v>8640</v>
      </c>
      <c r="O1757" s="3" t="s">
        <v>8641</v>
      </c>
    </row>
    <row r="1758" s="3" customFormat="1" spans="1:15">
      <c r="A1758" s="16">
        <v>1757</v>
      </c>
      <c r="B1758" s="3" t="s">
        <v>8642</v>
      </c>
      <c r="C1758" s="3" t="s">
        <v>8643</v>
      </c>
      <c r="D1758" s="21" t="s">
        <v>8642</v>
      </c>
      <c r="E1758" s="3" t="s">
        <v>8644</v>
      </c>
      <c r="F1758" s="69">
        <v>55</v>
      </c>
      <c r="G1758" s="20" t="s">
        <v>523</v>
      </c>
      <c r="I1758" s="20"/>
      <c r="J1758" s="78"/>
      <c r="K1758" s="73">
        <v>46048</v>
      </c>
      <c r="L1758" s="3" t="s">
        <v>3991</v>
      </c>
      <c r="N1758" s="3" t="s">
        <v>8645</v>
      </c>
      <c r="O1758" s="3" t="s">
        <v>8646</v>
      </c>
    </row>
    <row r="1759" s="55" customFormat="1" spans="1:15">
      <c r="A1759" s="16">
        <v>1758</v>
      </c>
      <c r="B1759" s="55"/>
      <c r="C1759" s="55" t="s">
        <v>8647</v>
      </c>
      <c r="D1759" s="55" t="s">
        <v>8648</v>
      </c>
      <c r="E1759" s="55" t="s">
        <v>8293</v>
      </c>
      <c r="F1759" s="69">
        <v>58</v>
      </c>
      <c r="G1759" s="55" t="s">
        <v>248</v>
      </c>
      <c r="K1759" s="73">
        <v>45170</v>
      </c>
      <c r="N1759" s="55" t="s">
        <v>8649</v>
      </c>
      <c r="O1759" s="55" t="s">
        <v>8650</v>
      </c>
    </row>
    <row r="1760" s="3" customFormat="1" spans="1:15">
      <c r="A1760" s="16">
        <v>1759</v>
      </c>
      <c r="C1760" s="3" t="s">
        <v>8647</v>
      </c>
      <c r="D1760" s="21" t="s">
        <v>8651</v>
      </c>
      <c r="E1760" s="3" t="s">
        <v>8652</v>
      </c>
      <c r="F1760" s="69">
        <v>59.8</v>
      </c>
      <c r="G1760" s="3" t="s">
        <v>8653</v>
      </c>
      <c r="J1760" s="55"/>
      <c r="K1760" s="73">
        <v>46039</v>
      </c>
      <c r="L1760" s="59"/>
      <c r="M1760" s="5"/>
      <c r="N1760" s="3" t="s">
        <v>8654</v>
      </c>
      <c r="O1760" s="5" t="s">
        <v>8655</v>
      </c>
    </row>
    <row r="1761" s="3" customFormat="1" spans="1:15">
      <c r="A1761" s="16">
        <v>1760</v>
      </c>
      <c r="B1761" s="3" t="s">
        <v>8656</v>
      </c>
      <c r="C1761" s="3" t="s">
        <v>8657</v>
      </c>
      <c r="D1761" s="21" t="s">
        <v>8656</v>
      </c>
      <c r="E1761" s="3" t="s">
        <v>8658</v>
      </c>
      <c r="F1761" s="69">
        <v>69.8</v>
      </c>
      <c r="G1761" s="3" t="s">
        <v>20</v>
      </c>
      <c r="J1761" s="55"/>
      <c r="K1761" s="73">
        <v>46034</v>
      </c>
      <c r="L1761" s="3" t="s">
        <v>3768</v>
      </c>
      <c r="N1761" s="3" t="s">
        <v>8659</v>
      </c>
      <c r="O1761" s="3" t="s">
        <v>8660</v>
      </c>
    </row>
    <row r="1762" s="69" customFormat="1" spans="1:15">
      <c r="A1762" s="16">
        <v>1761</v>
      </c>
      <c r="B1762" s="17"/>
      <c r="C1762" s="2" t="s">
        <v>8647</v>
      </c>
      <c r="D1762" s="17" t="s">
        <v>8661</v>
      </c>
      <c r="E1762" s="2" t="s">
        <v>8435</v>
      </c>
      <c r="F1762" s="69">
        <v>49.8</v>
      </c>
      <c r="G1762" s="2" t="s">
        <v>20</v>
      </c>
      <c r="H1762" s="2"/>
      <c r="I1762" s="2"/>
      <c r="J1762" s="16"/>
      <c r="K1762" s="73">
        <v>45260</v>
      </c>
      <c r="L1762" s="59"/>
      <c r="M1762" s="5"/>
      <c r="N1762" s="60" t="s">
        <v>8662</v>
      </c>
      <c r="O1762" s="5" t="s">
        <v>8663</v>
      </c>
    </row>
    <row r="1763" s="69" customFormat="1" spans="1:15">
      <c r="A1763" s="16">
        <v>1762</v>
      </c>
      <c r="B1763" s="17"/>
      <c r="C1763" s="2" t="s">
        <v>8647</v>
      </c>
      <c r="D1763" s="17" t="s">
        <v>8664</v>
      </c>
      <c r="E1763" s="2" t="s">
        <v>8665</v>
      </c>
      <c r="F1763" s="69">
        <v>48</v>
      </c>
      <c r="G1763" s="2" t="s">
        <v>20</v>
      </c>
      <c r="H1763" s="2"/>
      <c r="I1763" s="2"/>
      <c r="J1763" s="16"/>
      <c r="K1763" s="73">
        <v>45671</v>
      </c>
      <c r="L1763" s="59"/>
      <c r="M1763" s="5"/>
      <c r="N1763" s="60" t="s">
        <v>8666</v>
      </c>
      <c r="O1763" s="5" t="s">
        <v>8667</v>
      </c>
    </row>
    <row r="1764" s="69" customFormat="1" spans="1:15">
      <c r="A1764" s="16">
        <v>1763</v>
      </c>
      <c r="B1764" s="17"/>
      <c r="C1764" s="2" t="s">
        <v>8647</v>
      </c>
      <c r="D1764" s="17" t="s">
        <v>8668</v>
      </c>
      <c r="E1764" s="2" t="s">
        <v>8611</v>
      </c>
      <c r="F1764" s="69">
        <v>45</v>
      </c>
      <c r="G1764" s="2" t="s">
        <v>20</v>
      </c>
      <c r="H1764" s="16"/>
      <c r="I1764" s="16"/>
      <c r="J1764" s="16"/>
      <c r="K1764" s="73">
        <v>46044</v>
      </c>
      <c r="L1764" s="59"/>
      <c r="M1764" s="5"/>
      <c r="N1764" s="60" t="s">
        <v>8669</v>
      </c>
      <c r="O1764" s="5" t="s">
        <v>8670</v>
      </c>
    </row>
    <row r="1765" s="69" customFormat="1" spans="1:15">
      <c r="A1765" s="16">
        <v>1764</v>
      </c>
      <c r="B1765" s="17"/>
      <c r="C1765" s="2" t="s">
        <v>8647</v>
      </c>
      <c r="D1765" s="17" t="s">
        <v>8671</v>
      </c>
      <c r="E1765" s="2" t="s">
        <v>8672</v>
      </c>
      <c r="F1765" s="69">
        <v>49</v>
      </c>
      <c r="G1765" s="2" t="s">
        <v>20</v>
      </c>
      <c r="H1765" s="16"/>
      <c r="I1765" s="16"/>
      <c r="J1765" s="16"/>
      <c r="K1765" s="73">
        <v>45896</v>
      </c>
      <c r="L1765" s="59"/>
      <c r="M1765" s="5"/>
      <c r="N1765" s="60" t="s">
        <v>8673</v>
      </c>
      <c r="O1765" s="5" t="s">
        <v>8674</v>
      </c>
    </row>
    <row r="1766" s="3" customFormat="1" spans="1:15">
      <c r="A1766" s="16">
        <v>1765</v>
      </c>
      <c r="B1766" s="3" t="s">
        <v>8675</v>
      </c>
      <c r="C1766" s="3" t="s">
        <v>8643</v>
      </c>
      <c r="D1766" s="21" t="s">
        <v>8675</v>
      </c>
      <c r="E1766" s="3" t="s">
        <v>8676</v>
      </c>
      <c r="F1766" s="69">
        <v>49.8</v>
      </c>
      <c r="G1766" s="3" t="s">
        <v>8677</v>
      </c>
      <c r="J1766" s="55"/>
      <c r="K1766" s="73">
        <v>46056</v>
      </c>
      <c r="L1766" s="61" t="s">
        <v>249</v>
      </c>
      <c r="M1766" s="61"/>
      <c r="N1766" s="3" t="s">
        <v>8678</v>
      </c>
      <c r="O1766" s="3" t="s">
        <v>8679</v>
      </c>
    </row>
    <row r="1767" s="69" customFormat="1" spans="1:15">
      <c r="A1767" s="16">
        <v>1766</v>
      </c>
      <c r="B1767" s="17"/>
      <c r="C1767" s="2" t="s">
        <v>8680</v>
      </c>
      <c r="D1767" s="17" t="s">
        <v>8681</v>
      </c>
      <c r="E1767" s="2" t="s">
        <v>8682</v>
      </c>
      <c r="F1767" s="69">
        <v>49.8</v>
      </c>
      <c r="G1767" s="3" t="s">
        <v>20</v>
      </c>
      <c r="H1767" s="2"/>
      <c r="I1767" s="2"/>
      <c r="J1767" s="16"/>
      <c r="K1767" s="73">
        <v>46021</v>
      </c>
      <c r="L1767" s="59" t="s">
        <v>85</v>
      </c>
      <c r="M1767" s="5"/>
      <c r="N1767" s="60" t="s">
        <v>8683</v>
      </c>
      <c r="O1767" s="5" t="s">
        <v>8684</v>
      </c>
    </row>
    <row r="1768" s="69" customFormat="1" spans="1:15">
      <c r="A1768" s="16">
        <v>1767</v>
      </c>
      <c r="B1768" s="17"/>
      <c r="C1768" s="2" t="s">
        <v>8685</v>
      </c>
      <c r="D1768" s="17" t="s">
        <v>8686</v>
      </c>
      <c r="E1768" s="2" t="s">
        <v>8687</v>
      </c>
      <c r="F1768" s="69">
        <v>65</v>
      </c>
      <c r="G1768" s="2" t="s">
        <v>20</v>
      </c>
      <c r="H1768" s="16"/>
      <c r="I1768" s="16"/>
      <c r="J1768" s="16"/>
      <c r="K1768" s="73">
        <v>46044</v>
      </c>
      <c r="L1768" s="59"/>
      <c r="M1768" s="5"/>
      <c r="N1768" s="60" t="s">
        <v>8688</v>
      </c>
      <c r="O1768" s="5" t="s">
        <v>8689</v>
      </c>
    </row>
    <row r="1769" s="69" customFormat="1" spans="1:15">
      <c r="A1769" s="16">
        <v>1768</v>
      </c>
      <c r="B1769" s="17"/>
      <c r="C1769" s="2" t="s">
        <v>8690</v>
      </c>
      <c r="D1769" s="17" t="s">
        <v>8691</v>
      </c>
      <c r="E1769" s="2" t="s">
        <v>8692</v>
      </c>
      <c r="F1769" s="69">
        <v>49</v>
      </c>
      <c r="G1769" s="2" t="s">
        <v>20</v>
      </c>
      <c r="H1769" s="16"/>
      <c r="I1769" s="16"/>
      <c r="J1769" s="16"/>
      <c r="K1769" s="73">
        <v>45876</v>
      </c>
      <c r="L1769" s="59"/>
      <c r="M1769" s="5"/>
      <c r="N1769" s="60" t="s">
        <v>8693</v>
      </c>
      <c r="O1769" s="5" t="s">
        <v>8694</v>
      </c>
    </row>
    <row r="1770" s="69" customFormat="1" spans="1:15">
      <c r="A1770" s="16">
        <v>1769</v>
      </c>
      <c r="B1770" s="17"/>
      <c r="C1770" s="2" t="s">
        <v>8695</v>
      </c>
      <c r="D1770" s="17" t="s">
        <v>8696</v>
      </c>
      <c r="E1770" s="2" t="s">
        <v>8697</v>
      </c>
      <c r="F1770" s="69">
        <v>49</v>
      </c>
      <c r="G1770" s="2" t="s">
        <v>20</v>
      </c>
      <c r="H1770" s="2" t="s">
        <v>290</v>
      </c>
      <c r="I1770" s="16"/>
      <c r="J1770" s="16"/>
      <c r="K1770" s="73">
        <v>45309</v>
      </c>
      <c r="L1770" s="59" t="s">
        <v>412</v>
      </c>
      <c r="M1770" s="5"/>
      <c r="N1770" s="60" t="s">
        <v>8698</v>
      </c>
      <c r="O1770" s="5" t="s">
        <v>8699</v>
      </c>
    </row>
    <row r="1771" s="3" customFormat="1" spans="1:15">
      <c r="A1771" s="16">
        <v>1770</v>
      </c>
      <c r="C1771" s="3" t="s">
        <v>8700</v>
      </c>
      <c r="D1771" s="21" t="s">
        <v>8701</v>
      </c>
      <c r="E1771" s="3" t="s">
        <v>8702</v>
      </c>
      <c r="F1771" s="69">
        <v>78</v>
      </c>
      <c r="G1771" s="3" t="s">
        <v>8703</v>
      </c>
      <c r="J1771" s="55"/>
      <c r="K1771" s="73">
        <v>45870</v>
      </c>
      <c r="L1771" s="59" t="s">
        <v>85</v>
      </c>
      <c r="M1771" s="5"/>
      <c r="N1771" s="3" t="s">
        <v>8704</v>
      </c>
      <c r="O1771" s="5" t="s">
        <v>8705</v>
      </c>
    </row>
    <row r="1772" s="69" customFormat="1" spans="1:15">
      <c r="A1772" s="16">
        <v>1771</v>
      </c>
      <c r="B1772" s="17"/>
      <c r="C1772" s="2" t="s">
        <v>8706</v>
      </c>
      <c r="D1772" s="17" t="s">
        <v>8707</v>
      </c>
      <c r="E1772" s="2" t="s">
        <v>8708</v>
      </c>
      <c r="F1772" s="69">
        <v>42.8</v>
      </c>
      <c r="G1772" s="3" t="s">
        <v>20</v>
      </c>
      <c r="H1772" s="16"/>
      <c r="I1772" s="16"/>
      <c r="J1772" s="16"/>
      <c r="K1772" s="73">
        <v>46055</v>
      </c>
      <c r="L1772" s="59"/>
      <c r="M1772" s="5"/>
      <c r="N1772" s="60" t="s">
        <v>8709</v>
      </c>
      <c r="O1772" s="5" t="s">
        <v>8710</v>
      </c>
    </row>
    <row r="1773" s="3" customFormat="1" spans="1:15">
      <c r="A1773" s="16">
        <v>1772</v>
      </c>
      <c r="B1773" s="3"/>
      <c r="C1773" s="3" t="s">
        <v>8711</v>
      </c>
      <c r="D1773" s="21" t="s">
        <v>8712</v>
      </c>
      <c r="E1773" s="3" t="s">
        <v>8713</v>
      </c>
      <c r="F1773" s="69">
        <v>58</v>
      </c>
      <c r="G1773" s="3" t="s">
        <v>8714</v>
      </c>
      <c r="H1773" s="3"/>
      <c r="I1773" s="3"/>
      <c r="J1773" s="55"/>
      <c r="K1773" s="73">
        <v>45559</v>
      </c>
      <c r="L1773" s="3"/>
      <c r="M1773" s="3"/>
      <c r="N1773" s="3" t="s">
        <v>8715</v>
      </c>
      <c r="O1773" s="3" t="s">
        <v>8716</v>
      </c>
    </row>
    <row r="1774" s="4" customFormat="1" spans="1:15">
      <c r="A1774" s="16">
        <v>1773</v>
      </c>
      <c r="B1774" s="4" t="s">
        <v>8717</v>
      </c>
      <c r="C1774" s="4" t="s">
        <v>8718</v>
      </c>
      <c r="D1774" s="4" t="s">
        <v>8717</v>
      </c>
      <c r="E1774" s="4" t="s">
        <v>8719</v>
      </c>
      <c r="F1774" s="4">
        <v>23</v>
      </c>
      <c r="G1774" s="4" t="s">
        <v>248</v>
      </c>
      <c r="K1774" s="76">
        <v>46083</v>
      </c>
      <c r="N1774" s="4" t="s">
        <v>8720</v>
      </c>
      <c r="O1774" s="4" t="s">
        <v>8721</v>
      </c>
    </row>
    <row r="1775" s="69" customFormat="1" spans="1:15">
      <c r="A1775" s="16">
        <v>1774</v>
      </c>
      <c r="B1775" s="17"/>
      <c r="C1775" s="2" t="s">
        <v>8718</v>
      </c>
      <c r="D1775" s="17" t="s">
        <v>8722</v>
      </c>
      <c r="E1775" s="2" t="s">
        <v>8138</v>
      </c>
      <c r="F1775" s="69">
        <v>19</v>
      </c>
      <c r="G1775" s="2" t="s">
        <v>7205</v>
      </c>
      <c r="H1775" s="16"/>
      <c r="I1775" s="16"/>
      <c r="J1775" s="16"/>
      <c r="K1775" s="73">
        <v>46000</v>
      </c>
      <c r="L1775" s="59"/>
      <c r="M1775" s="5"/>
      <c r="N1775" s="60" t="s">
        <v>8723</v>
      </c>
      <c r="O1775" s="5" t="s">
        <v>8724</v>
      </c>
    </row>
    <row r="1776" s="69" customFormat="1" spans="1:15">
      <c r="A1776" s="16">
        <v>1775</v>
      </c>
      <c r="B1776" s="17"/>
      <c r="C1776" s="2" t="s">
        <v>8725</v>
      </c>
      <c r="D1776" s="17" t="s">
        <v>8726</v>
      </c>
      <c r="E1776" s="2" t="s">
        <v>8485</v>
      </c>
      <c r="F1776" s="69">
        <v>28</v>
      </c>
      <c r="G1776" s="2"/>
      <c r="H1776" s="2"/>
      <c r="I1776" s="2"/>
      <c r="J1776" s="16"/>
      <c r="K1776" s="73">
        <v>45457</v>
      </c>
      <c r="L1776" s="59"/>
      <c r="M1776" s="5"/>
      <c r="N1776" s="60" t="s">
        <v>8727</v>
      </c>
      <c r="O1776" s="5" t="s">
        <v>8728</v>
      </c>
    </row>
    <row r="1777" s="69" customFormat="1" spans="1:15">
      <c r="A1777" s="16">
        <v>1776</v>
      </c>
      <c r="B1777" s="17"/>
      <c r="C1777" s="2" t="s">
        <v>8729</v>
      </c>
      <c r="D1777" s="17" t="s">
        <v>8730</v>
      </c>
      <c r="E1777" s="2" t="s">
        <v>8731</v>
      </c>
      <c r="F1777" s="69">
        <v>79</v>
      </c>
      <c r="G1777" s="2" t="s">
        <v>7205</v>
      </c>
      <c r="H1777" s="16"/>
      <c r="I1777" s="16"/>
      <c r="J1777" s="16"/>
      <c r="K1777" s="73">
        <v>45817</v>
      </c>
      <c r="L1777" s="59"/>
      <c r="M1777" s="5"/>
      <c r="N1777" s="60" t="s">
        <v>8732</v>
      </c>
      <c r="O1777" s="5" t="s">
        <v>8733</v>
      </c>
    </row>
    <row r="1778" s="55" customFormat="1" spans="1:15">
      <c r="A1778" s="16">
        <v>1777</v>
      </c>
      <c r="C1778" s="55" t="s">
        <v>8734</v>
      </c>
      <c r="D1778" s="63" t="s">
        <v>8735</v>
      </c>
      <c r="E1778" s="64" t="s">
        <v>8736</v>
      </c>
      <c r="F1778" s="69">
        <v>39.8</v>
      </c>
      <c r="K1778" s="73">
        <v>45902</v>
      </c>
      <c r="L1778" s="65"/>
      <c r="M1778" s="5"/>
      <c r="N1778" s="55" t="s">
        <v>8737</v>
      </c>
      <c r="O1778" s="5" t="s">
        <v>8738</v>
      </c>
    </row>
    <row r="1779" s="3" customFormat="1" spans="1:15">
      <c r="A1779" s="16">
        <v>1778</v>
      </c>
      <c r="C1779" s="3" t="s">
        <v>8625</v>
      </c>
      <c r="D1779" s="21" t="s">
        <v>8739</v>
      </c>
      <c r="E1779" s="3" t="s">
        <v>8740</v>
      </c>
      <c r="F1779" s="69">
        <v>59</v>
      </c>
      <c r="J1779" s="55"/>
      <c r="K1779" s="73">
        <v>45899</v>
      </c>
      <c r="N1779" s="3" t="s">
        <v>8741</v>
      </c>
      <c r="O1779" s="3" t="s">
        <v>8742</v>
      </c>
    </row>
    <row r="1780" s="4" customFormat="1" spans="1:15">
      <c r="A1780" s="16">
        <v>1779</v>
      </c>
      <c r="B1780" s="4" t="s">
        <v>8743</v>
      </c>
      <c r="C1780" s="4" t="s">
        <v>8744</v>
      </c>
      <c r="D1780" s="4" t="s">
        <v>8743</v>
      </c>
      <c r="E1780" s="4" t="s">
        <v>8745</v>
      </c>
      <c r="F1780" s="4">
        <v>49</v>
      </c>
      <c r="G1780" s="4" t="s">
        <v>248</v>
      </c>
      <c r="H1780" s="4"/>
      <c r="I1780" s="4"/>
      <c r="K1780" s="76">
        <v>46122</v>
      </c>
      <c r="L1780" s="4"/>
      <c r="M1780" s="4"/>
      <c r="N1780" s="4" t="s">
        <v>8746</v>
      </c>
      <c r="O1780" s="4" t="s">
        <v>8747</v>
      </c>
    </row>
    <row r="1781" s="69" customFormat="1" spans="1:15">
      <c r="A1781" s="16">
        <v>1780</v>
      </c>
      <c r="B1781" s="17"/>
      <c r="C1781" s="2" t="s">
        <v>8599</v>
      </c>
      <c r="D1781" s="17" t="s">
        <v>8748</v>
      </c>
      <c r="E1781" s="2" t="s">
        <v>8749</v>
      </c>
      <c r="F1781" s="69">
        <v>49.8</v>
      </c>
      <c r="G1781" s="2"/>
      <c r="H1781" s="2"/>
      <c r="I1781" s="2"/>
      <c r="J1781" s="16"/>
      <c r="K1781" s="73">
        <v>45456</v>
      </c>
      <c r="L1781" s="59"/>
      <c r="M1781" s="5"/>
      <c r="N1781" s="60" t="s">
        <v>8750</v>
      </c>
      <c r="O1781" s="5" t="s">
        <v>8751</v>
      </c>
    </row>
    <row r="1782" s="3" customFormat="1" spans="1:15">
      <c r="A1782" s="16">
        <v>1781</v>
      </c>
      <c r="C1782" s="61" t="s">
        <v>8752</v>
      </c>
      <c r="D1782" s="21" t="s">
        <v>8753</v>
      </c>
      <c r="E1782" s="3" t="s">
        <v>8754</v>
      </c>
      <c r="F1782" s="69">
        <v>49.8</v>
      </c>
      <c r="G1782" s="3" t="s">
        <v>20</v>
      </c>
      <c r="H1782" s="20" t="s">
        <v>290</v>
      </c>
      <c r="J1782" s="55"/>
      <c r="K1782" s="73">
        <v>46026</v>
      </c>
      <c r="L1782" s="61" t="s">
        <v>1625</v>
      </c>
      <c r="M1782" s="5" t="s">
        <v>8755</v>
      </c>
      <c r="N1782" s="3" t="s">
        <v>8756</v>
      </c>
      <c r="O1782" s="5" t="s">
        <v>8757</v>
      </c>
    </row>
    <row r="1783" s="70" customFormat="1" spans="1:15">
      <c r="A1783" s="16">
        <v>1782</v>
      </c>
      <c r="B1783" s="17"/>
      <c r="C1783" s="2" t="s">
        <v>8625</v>
      </c>
      <c r="D1783" s="17" t="s">
        <v>8758</v>
      </c>
      <c r="E1783" s="2" t="s">
        <v>8759</v>
      </c>
      <c r="F1783" s="69">
        <v>39.8</v>
      </c>
      <c r="G1783" s="2"/>
      <c r="H1783" s="2"/>
      <c r="I1783" s="2"/>
      <c r="J1783" s="16"/>
      <c r="K1783" s="73">
        <v>46078</v>
      </c>
      <c r="L1783" s="59"/>
      <c r="M1783" s="5"/>
      <c r="N1783" s="60" t="s">
        <v>8760</v>
      </c>
      <c r="O1783" s="5" t="s">
        <v>8761</v>
      </c>
    </row>
    <row r="1784" s="69" customFormat="1" spans="1:15">
      <c r="A1784" s="16">
        <v>1783</v>
      </c>
      <c r="B1784" s="17"/>
      <c r="C1784" s="2" t="s">
        <v>8762</v>
      </c>
      <c r="D1784" s="17" t="s">
        <v>8763</v>
      </c>
      <c r="E1784" s="2" t="s">
        <v>8764</v>
      </c>
      <c r="F1784" s="69">
        <v>55</v>
      </c>
      <c r="G1784" s="2"/>
      <c r="H1784" s="16"/>
      <c r="I1784" s="16"/>
      <c r="J1784" s="16"/>
      <c r="K1784" s="73">
        <v>45826</v>
      </c>
      <c r="L1784" s="59"/>
      <c r="M1784" s="5"/>
      <c r="N1784" s="60" t="s">
        <v>8765</v>
      </c>
      <c r="O1784" s="5" t="s">
        <v>8766</v>
      </c>
    </row>
    <row r="1785" s="3" customFormat="1" spans="1:15">
      <c r="A1785" s="16">
        <v>1784</v>
      </c>
      <c r="B1785" s="21"/>
      <c r="C1785" s="3" t="s">
        <v>8767</v>
      </c>
      <c r="D1785" s="21" t="s">
        <v>8768</v>
      </c>
      <c r="E1785" s="3" t="s">
        <v>8769</v>
      </c>
      <c r="F1785" s="69">
        <v>54</v>
      </c>
      <c r="G1785" s="3" t="s">
        <v>8770</v>
      </c>
      <c r="J1785" s="55"/>
      <c r="K1785" s="73">
        <v>45859</v>
      </c>
      <c r="N1785" s="3" t="s">
        <v>8771</v>
      </c>
      <c r="O1785" s="5" t="s">
        <v>8772</v>
      </c>
    </row>
    <row r="1786" s="5" customFormat="1" spans="1:15">
      <c r="A1786" s="16">
        <v>1785</v>
      </c>
      <c r="B1786" s="17"/>
      <c r="C1786" s="5" t="s">
        <v>8773</v>
      </c>
      <c r="D1786" s="17" t="s">
        <v>8774</v>
      </c>
      <c r="E1786" s="66" t="s">
        <v>8775</v>
      </c>
      <c r="F1786" s="69">
        <v>45</v>
      </c>
      <c r="G1786" s="20" t="s">
        <v>20</v>
      </c>
      <c r="H1786" s="20" t="s">
        <v>290</v>
      </c>
      <c r="I1786" s="20"/>
      <c r="J1786" s="55" t="s">
        <v>200</v>
      </c>
      <c r="K1786" s="73">
        <v>45880</v>
      </c>
      <c r="L1786" s="3" t="s">
        <v>201</v>
      </c>
      <c r="N1786" s="5" t="s">
        <v>8776</v>
      </c>
      <c r="O1786" s="5" t="s">
        <v>8777</v>
      </c>
    </row>
    <row r="1787" s="3" customFormat="1" spans="1:15">
      <c r="A1787" s="16">
        <v>1786</v>
      </c>
      <c r="B1787" s="3" t="s">
        <v>8778</v>
      </c>
      <c r="C1787" s="3" t="s">
        <v>8779</v>
      </c>
      <c r="D1787" s="3" t="s">
        <v>8778</v>
      </c>
      <c r="E1787" s="61" t="s">
        <v>8780</v>
      </c>
      <c r="F1787" s="69">
        <v>34.8</v>
      </c>
      <c r="G1787" s="3"/>
      <c r="H1787" s="3"/>
      <c r="I1787" s="3"/>
      <c r="J1787" s="55"/>
      <c r="K1787" s="73">
        <v>45894</v>
      </c>
      <c r="L1787" s="3"/>
      <c r="M1787" s="3"/>
      <c r="N1787" s="3" t="s">
        <v>8781</v>
      </c>
      <c r="O1787" s="3" t="s">
        <v>8782</v>
      </c>
    </row>
    <row r="1788" s="69" customFormat="1" spans="1:15">
      <c r="A1788" s="16">
        <v>1787</v>
      </c>
      <c r="B1788" s="17"/>
      <c r="C1788" s="2" t="s">
        <v>8783</v>
      </c>
      <c r="D1788" s="17" t="s">
        <v>8784</v>
      </c>
      <c r="E1788" s="2" t="s">
        <v>8485</v>
      </c>
      <c r="F1788" s="69">
        <v>29</v>
      </c>
      <c r="G1788" s="2"/>
      <c r="H1788" s="16"/>
      <c r="I1788" s="16"/>
      <c r="J1788" s="16"/>
      <c r="K1788" s="73">
        <v>45818</v>
      </c>
      <c r="L1788" s="59"/>
      <c r="M1788" s="5"/>
      <c r="N1788" s="60" t="s">
        <v>8785</v>
      </c>
      <c r="O1788" s="5" t="s">
        <v>8786</v>
      </c>
    </row>
    <row r="1789" s="3" customFormat="1" spans="1:15">
      <c r="A1789" s="16">
        <v>1788</v>
      </c>
      <c r="B1789" s="21" t="s">
        <v>8787</v>
      </c>
      <c r="C1789" s="3" t="s">
        <v>8788</v>
      </c>
      <c r="D1789" s="21" t="s">
        <v>8787</v>
      </c>
      <c r="E1789" s="3" t="s">
        <v>8789</v>
      </c>
      <c r="F1789" s="69">
        <v>32</v>
      </c>
      <c r="G1789" s="3" t="s">
        <v>8790</v>
      </c>
      <c r="H1789" s="3"/>
      <c r="I1789" s="3"/>
      <c r="J1789" s="55"/>
      <c r="K1789" s="73">
        <v>45876</v>
      </c>
      <c r="L1789" s="3"/>
      <c r="M1789" s="3"/>
      <c r="N1789" s="3" t="s">
        <v>8791</v>
      </c>
      <c r="O1789" s="3" t="s">
        <v>8792</v>
      </c>
    </row>
    <row r="1790" s="5" customFormat="1" spans="1:15">
      <c r="A1790" s="16">
        <v>1789</v>
      </c>
      <c r="B1790" s="17"/>
      <c r="C1790" s="2" t="s">
        <v>8793</v>
      </c>
      <c r="D1790" s="17" t="s">
        <v>8794</v>
      </c>
      <c r="E1790" s="2" t="s">
        <v>8795</v>
      </c>
      <c r="F1790" s="69">
        <v>54.9</v>
      </c>
      <c r="G1790" s="2" t="s">
        <v>20</v>
      </c>
      <c r="J1790" s="62"/>
      <c r="K1790" s="73">
        <v>46021</v>
      </c>
      <c r="L1790" s="59" t="s">
        <v>85</v>
      </c>
      <c r="N1790" s="60" t="s">
        <v>8796</v>
      </c>
      <c r="O1790" s="5" t="s">
        <v>8797</v>
      </c>
    </row>
    <row r="1791" s="3" customFormat="1" spans="1:15">
      <c r="A1791" s="16">
        <v>1790</v>
      </c>
      <c r="B1791" s="3"/>
      <c r="C1791" s="3" t="s">
        <v>8798</v>
      </c>
      <c r="D1791" s="21" t="s">
        <v>8799</v>
      </c>
      <c r="E1791" s="3" t="s">
        <v>8800</v>
      </c>
      <c r="F1791" s="69">
        <v>38</v>
      </c>
      <c r="J1791" s="55"/>
      <c r="K1791" s="73">
        <v>45195</v>
      </c>
      <c r="N1791" s="3" t="s">
        <v>8801</v>
      </c>
      <c r="O1791" s="3" t="s">
        <v>8802</v>
      </c>
    </row>
    <row r="1792" s="3" customFormat="1" spans="1:15">
      <c r="A1792" s="16">
        <v>1791</v>
      </c>
      <c r="C1792" s="3" t="s">
        <v>8803</v>
      </c>
      <c r="D1792" s="21" t="s">
        <v>8804</v>
      </c>
      <c r="E1792" s="61" t="s">
        <v>8805</v>
      </c>
      <c r="F1792" s="69">
        <v>45</v>
      </c>
      <c r="G1792" s="3" t="s">
        <v>20</v>
      </c>
      <c r="J1792" s="55"/>
      <c r="K1792" s="73">
        <v>46044</v>
      </c>
      <c r="L1792" s="59" t="s">
        <v>85</v>
      </c>
      <c r="M1792" s="5" t="s">
        <v>8806</v>
      </c>
      <c r="N1792" s="3" t="s">
        <v>8807</v>
      </c>
      <c r="O1792" s="5" t="s">
        <v>8808</v>
      </c>
    </row>
    <row r="1793" s="69" customFormat="1" spans="1:15">
      <c r="A1793" s="16">
        <v>1792</v>
      </c>
      <c r="B1793" s="17"/>
      <c r="C1793" s="2" t="s">
        <v>8809</v>
      </c>
      <c r="D1793" s="17" t="s">
        <v>8810</v>
      </c>
      <c r="E1793" s="2" t="s">
        <v>8811</v>
      </c>
      <c r="F1793" s="69">
        <v>55</v>
      </c>
      <c r="G1793" s="2" t="s">
        <v>20</v>
      </c>
      <c r="H1793" s="2"/>
      <c r="I1793" s="2"/>
      <c r="J1793" s="16"/>
      <c r="K1793" s="73">
        <v>45882</v>
      </c>
      <c r="L1793" s="59"/>
      <c r="M1793" s="5"/>
      <c r="N1793" s="60" t="s">
        <v>8812</v>
      </c>
      <c r="O1793" s="5" t="s">
        <v>8813</v>
      </c>
    </row>
    <row r="1794" s="69" customFormat="1" spans="1:15">
      <c r="A1794" s="16">
        <v>1793</v>
      </c>
      <c r="B1794" s="17"/>
      <c r="C1794" s="2" t="s">
        <v>8814</v>
      </c>
      <c r="D1794" s="17" t="s">
        <v>8815</v>
      </c>
      <c r="E1794" s="2" t="s">
        <v>8816</v>
      </c>
      <c r="F1794" s="69">
        <v>39</v>
      </c>
      <c r="G1794" s="2" t="s">
        <v>20</v>
      </c>
      <c r="H1794" s="16"/>
      <c r="I1794" s="16"/>
      <c r="J1794" s="16"/>
      <c r="K1794" s="73">
        <v>45455</v>
      </c>
      <c r="L1794" s="59"/>
      <c r="M1794" s="5"/>
      <c r="N1794" s="60" t="s">
        <v>8817</v>
      </c>
      <c r="O1794" s="5" t="s">
        <v>8818</v>
      </c>
    </row>
    <row r="1795" s="69" customFormat="1" spans="1:15">
      <c r="A1795" s="16">
        <v>1794</v>
      </c>
      <c r="B1795" s="17"/>
      <c r="C1795" s="2" t="s">
        <v>8819</v>
      </c>
      <c r="D1795" s="17" t="s">
        <v>8820</v>
      </c>
      <c r="E1795" s="2" t="s">
        <v>8821</v>
      </c>
      <c r="F1795" s="69">
        <v>39.8</v>
      </c>
      <c r="G1795" s="2" t="s">
        <v>20</v>
      </c>
      <c r="H1795" s="16"/>
      <c r="I1795" s="16"/>
      <c r="J1795" s="16"/>
      <c r="K1795" s="73">
        <v>46064</v>
      </c>
      <c r="L1795" s="59"/>
      <c r="M1795" s="5"/>
      <c r="N1795" s="60" t="s">
        <v>8822</v>
      </c>
      <c r="O1795" s="5" t="s">
        <v>8823</v>
      </c>
    </row>
    <row r="1796" s="5" customFormat="1" spans="1:15">
      <c r="A1796" s="16">
        <v>1795</v>
      </c>
      <c r="B1796" s="17"/>
      <c r="C1796" s="2" t="s">
        <v>8824</v>
      </c>
      <c r="D1796" s="17" t="s">
        <v>8825</v>
      </c>
      <c r="E1796" s="2" t="s">
        <v>8826</v>
      </c>
      <c r="F1796" s="69">
        <v>36</v>
      </c>
      <c r="G1796" s="2" t="s">
        <v>20</v>
      </c>
      <c r="J1796" s="62"/>
      <c r="K1796" s="73">
        <v>46048</v>
      </c>
      <c r="L1796" s="59" t="s">
        <v>85</v>
      </c>
      <c r="N1796" s="60" t="s">
        <v>8827</v>
      </c>
      <c r="O1796" s="5" t="s">
        <v>8828</v>
      </c>
    </row>
    <row r="1797" s="69" customFormat="1" ht="14.25" spans="1:15">
      <c r="A1797" s="16">
        <v>1796</v>
      </c>
      <c r="B1797" s="17"/>
      <c r="C1797" s="18" t="s">
        <v>8829</v>
      </c>
      <c r="D1797" s="17"/>
      <c r="E1797" s="2"/>
      <c r="F1797" s="69"/>
      <c r="G1797" s="2"/>
      <c r="H1797" s="16"/>
      <c r="I1797" s="16"/>
      <c r="J1797" s="16"/>
      <c r="K1797" s="73"/>
      <c r="L1797" s="59"/>
      <c r="M1797" s="5"/>
      <c r="N1797" s="60"/>
      <c r="O1797" s="5"/>
    </row>
    <row r="1798" s="3" customFormat="1" spans="1:15">
      <c r="A1798" s="16">
        <v>1797</v>
      </c>
      <c r="C1798" s="3" t="s">
        <v>8830</v>
      </c>
      <c r="D1798" s="21" t="s">
        <v>8831</v>
      </c>
      <c r="E1798" s="20" t="s">
        <v>8832</v>
      </c>
      <c r="F1798" s="69">
        <v>49.8</v>
      </c>
      <c r="G1798" s="3" t="s">
        <v>20</v>
      </c>
      <c r="J1798" s="55"/>
      <c r="K1798" s="73">
        <v>45894</v>
      </c>
      <c r="N1798" s="3" t="s">
        <v>8833</v>
      </c>
      <c r="O1798" s="5" t="s">
        <v>8834</v>
      </c>
    </row>
    <row r="1799" s="3" customFormat="1" spans="1:15">
      <c r="A1799" s="16">
        <v>1798</v>
      </c>
      <c r="B1799" s="21" t="s">
        <v>8835</v>
      </c>
      <c r="C1799" s="3" t="s">
        <v>8836</v>
      </c>
      <c r="D1799" s="21" t="s">
        <v>8835</v>
      </c>
      <c r="E1799" s="3" t="s">
        <v>8837</v>
      </c>
      <c r="F1799" s="69">
        <v>69</v>
      </c>
      <c r="G1799" s="3" t="s">
        <v>8838</v>
      </c>
      <c r="J1799" s="55"/>
      <c r="K1799" s="73">
        <v>45878</v>
      </c>
      <c r="L1799" s="3"/>
      <c r="M1799" s="3"/>
      <c r="N1799" s="3" t="s">
        <v>8839</v>
      </c>
      <c r="O1799" s="3" t="s">
        <v>8840</v>
      </c>
    </row>
    <row r="1800" s="55" customFormat="1" spans="1:15">
      <c r="A1800" s="16">
        <v>1799</v>
      </c>
      <c r="C1800" s="55" t="s">
        <v>8841</v>
      </c>
      <c r="D1800" s="63" t="s">
        <v>8842</v>
      </c>
      <c r="E1800" s="55" t="s">
        <v>8843</v>
      </c>
      <c r="F1800" s="69">
        <v>34.8</v>
      </c>
      <c r="G1800" s="64" t="s">
        <v>20</v>
      </c>
      <c r="K1800" s="73">
        <v>46055</v>
      </c>
      <c r="L1800" s="55" t="s">
        <v>85</v>
      </c>
      <c r="M1800" s="65"/>
      <c r="N1800" s="64" t="s">
        <v>8844</v>
      </c>
      <c r="O1800" s="5" t="s">
        <v>8845</v>
      </c>
    </row>
    <row r="1801" s="55" customFormat="1" spans="1:15">
      <c r="A1801" s="16">
        <v>1800</v>
      </c>
      <c r="C1801" s="55" t="s">
        <v>8846</v>
      </c>
      <c r="D1801" s="63" t="s">
        <v>8847</v>
      </c>
      <c r="E1801" s="55" t="s">
        <v>8848</v>
      </c>
      <c r="F1801" s="69">
        <v>34.8</v>
      </c>
      <c r="G1801" s="2" t="s">
        <v>20</v>
      </c>
      <c r="K1801" s="73">
        <v>46039</v>
      </c>
      <c r="L1801" s="55" t="s">
        <v>85</v>
      </c>
      <c r="M1801" s="65"/>
      <c r="N1801" s="64" t="s">
        <v>8849</v>
      </c>
      <c r="O1801" s="5" t="s">
        <v>8850</v>
      </c>
    </row>
    <row r="1802" s="69" customFormat="1" spans="1:15">
      <c r="A1802" s="16">
        <v>1801</v>
      </c>
      <c r="B1802" s="17"/>
      <c r="C1802" s="2" t="s">
        <v>8851</v>
      </c>
      <c r="D1802" s="17" t="s">
        <v>8852</v>
      </c>
      <c r="E1802" s="2" t="s">
        <v>8853</v>
      </c>
      <c r="F1802" s="69">
        <v>58</v>
      </c>
      <c r="G1802" s="2" t="s">
        <v>20</v>
      </c>
      <c r="H1802" s="16"/>
      <c r="I1802" s="16"/>
      <c r="J1802" s="16"/>
      <c r="K1802" s="73">
        <v>45821</v>
      </c>
      <c r="L1802" s="59"/>
      <c r="M1802" s="5"/>
      <c r="N1802" s="60" t="s">
        <v>8854</v>
      </c>
      <c r="O1802" s="5" t="s">
        <v>8855</v>
      </c>
    </row>
    <row r="1803" s="69" customFormat="1" spans="1:15">
      <c r="A1803" s="16">
        <v>1802</v>
      </c>
      <c r="B1803" s="17"/>
      <c r="C1803" s="2" t="s">
        <v>8856</v>
      </c>
      <c r="D1803" s="17" t="s">
        <v>8857</v>
      </c>
      <c r="E1803" s="2" t="s">
        <v>8858</v>
      </c>
      <c r="F1803" s="69">
        <v>49.8</v>
      </c>
      <c r="G1803" s="2" t="s">
        <v>20</v>
      </c>
      <c r="H1803" s="2"/>
      <c r="I1803" s="16"/>
      <c r="J1803" s="16"/>
      <c r="K1803" s="73">
        <v>46054</v>
      </c>
      <c r="L1803" s="59"/>
      <c r="M1803" s="5"/>
      <c r="N1803" s="60" t="s">
        <v>8859</v>
      </c>
      <c r="O1803" s="5" t="s">
        <v>8860</v>
      </c>
    </row>
    <row r="1804" s="55" customFormat="1" spans="1:15">
      <c r="A1804" s="16">
        <v>1803</v>
      </c>
      <c r="C1804" s="55" t="s">
        <v>8861</v>
      </c>
      <c r="D1804" s="63" t="s">
        <v>8862</v>
      </c>
      <c r="E1804" s="55" t="s">
        <v>8863</v>
      </c>
      <c r="F1804" s="69">
        <v>52</v>
      </c>
      <c r="G1804" s="64" t="s">
        <v>20</v>
      </c>
      <c r="K1804" s="73">
        <v>45825</v>
      </c>
      <c r="L1804" s="55" t="s">
        <v>183</v>
      </c>
      <c r="M1804" s="65"/>
      <c r="N1804" s="64" t="s">
        <v>8864</v>
      </c>
      <c r="O1804" s="5" t="s">
        <v>8865</v>
      </c>
    </row>
    <row r="1805" s="3" customFormat="1" spans="1:15">
      <c r="A1805" s="16">
        <v>1804</v>
      </c>
      <c r="B1805" s="3" t="s">
        <v>8866</v>
      </c>
      <c r="C1805" s="3" t="s">
        <v>8867</v>
      </c>
      <c r="D1805" s="3" t="s">
        <v>8866</v>
      </c>
      <c r="E1805" s="3" t="s">
        <v>8868</v>
      </c>
      <c r="F1805" s="69">
        <v>59.8</v>
      </c>
      <c r="G1805" s="3" t="s">
        <v>3916</v>
      </c>
      <c r="J1805" s="55"/>
      <c r="K1805" s="73">
        <v>45923</v>
      </c>
      <c r="N1805" s="3" t="s">
        <v>8869</v>
      </c>
      <c r="O1805" s="3" t="s">
        <v>8870</v>
      </c>
    </row>
    <row r="1806" s="69" customFormat="1" spans="1:15">
      <c r="A1806" s="16">
        <v>1805</v>
      </c>
      <c r="B1806" s="17"/>
      <c r="C1806" s="2" t="s">
        <v>8871</v>
      </c>
      <c r="D1806" s="17" t="s">
        <v>8872</v>
      </c>
      <c r="E1806" s="2" t="s">
        <v>8873</v>
      </c>
      <c r="F1806" s="69">
        <v>49.8</v>
      </c>
      <c r="G1806" s="2" t="s">
        <v>20</v>
      </c>
      <c r="H1806" s="2" t="s">
        <v>290</v>
      </c>
      <c r="I1806" s="16"/>
      <c r="J1806" s="16"/>
      <c r="K1806" s="73">
        <v>45812</v>
      </c>
      <c r="L1806" s="59" t="s">
        <v>1319</v>
      </c>
      <c r="M1806" s="5"/>
      <c r="N1806" s="60" t="s">
        <v>8874</v>
      </c>
      <c r="O1806" s="5" t="s">
        <v>8875</v>
      </c>
    </row>
    <row r="1807" s="69" customFormat="1" spans="1:15">
      <c r="A1807" s="16">
        <v>1806</v>
      </c>
      <c r="B1807" s="17"/>
      <c r="C1807" s="2" t="s">
        <v>8876</v>
      </c>
      <c r="D1807" s="17" t="s">
        <v>8877</v>
      </c>
      <c r="E1807" s="2" t="s">
        <v>8878</v>
      </c>
      <c r="F1807" s="69">
        <v>69.8</v>
      </c>
      <c r="G1807" s="2" t="s">
        <v>20</v>
      </c>
      <c r="H1807" s="16"/>
      <c r="I1807" s="16"/>
      <c r="J1807" s="16"/>
      <c r="K1807" s="73">
        <v>45632</v>
      </c>
      <c r="L1807" s="59"/>
      <c r="M1807" s="5"/>
      <c r="N1807" s="60" t="s">
        <v>8879</v>
      </c>
      <c r="O1807" s="5" t="s">
        <v>8880</v>
      </c>
    </row>
    <row r="1808" s="5" customFormat="1" spans="1:15">
      <c r="A1808" s="16">
        <v>1807</v>
      </c>
      <c r="B1808" s="17"/>
      <c r="C1808" s="2" t="s">
        <v>8881</v>
      </c>
      <c r="D1808" s="17" t="s">
        <v>8882</v>
      </c>
      <c r="E1808" s="2" t="s">
        <v>8883</v>
      </c>
      <c r="F1808" s="69">
        <v>44.8</v>
      </c>
      <c r="G1808" s="2" t="s">
        <v>20</v>
      </c>
      <c r="J1808" s="62"/>
      <c r="K1808" s="73">
        <v>46063</v>
      </c>
      <c r="L1808" s="59" t="s">
        <v>85</v>
      </c>
      <c r="N1808" s="60" t="s">
        <v>8884</v>
      </c>
      <c r="O1808" s="5" t="s">
        <v>8885</v>
      </c>
    </row>
    <row r="1809" s="3" customFormat="1" spans="1:15">
      <c r="A1809" s="16">
        <v>1808</v>
      </c>
      <c r="B1809" s="3"/>
      <c r="C1809" s="3" t="s">
        <v>8886</v>
      </c>
      <c r="D1809" s="21" t="s">
        <v>8887</v>
      </c>
      <c r="E1809" s="20" t="s">
        <v>8888</v>
      </c>
      <c r="F1809" s="69">
        <v>65</v>
      </c>
      <c r="G1809" s="3" t="s">
        <v>8889</v>
      </c>
      <c r="J1809" s="55"/>
      <c r="K1809" s="73">
        <v>45868</v>
      </c>
      <c r="N1809" s="3" t="s">
        <v>8890</v>
      </c>
      <c r="O1809" s="3" t="s">
        <v>8891</v>
      </c>
    </row>
    <row r="1810" s="3" customFormat="1" spans="1:15">
      <c r="A1810" s="16">
        <v>1809</v>
      </c>
      <c r="B1810" s="3" t="s">
        <v>8892</v>
      </c>
      <c r="C1810" s="3" t="s">
        <v>8893</v>
      </c>
      <c r="D1810" s="21" t="s">
        <v>8892</v>
      </c>
      <c r="E1810" s="3" t="s">
        <v>8894</v>
      </c>
      <c r="F1810" s="69">
        <v>49</v>
      </c>
      <c r="G1810" s="3" t="s">
        <v>8895</v>
      </c>
      <c r="H1810" s="3"/>
      <c r="I1810" s="3"/>
      <c r="J1810" s="55"/>
      <c r="K1810" s="73">
        <v>46057</v>
      </c>
      <c r="L1810" s="3"/>
      <c r="M1810" s="3"/>
      <c r="N1810" s="3" t="s">
        <v>8896</v>
      </c>
      <c r="O1810" s="3" t="s">
        <v>8897</v>
      </c>
    </row>
    <row r="1811" s="69" customFormat="1" spans="1:15">
      <c r="A1811" s="16">
        <v>1810</v>
      </c>
      <c r="B1811" s="17"/>
      <c r="C1811" s="2" t="s">
        <v>8893</v>
      </c>
      <c r="D1811" s="17" t="s">
        <v>8898</v>
      </c>
      <c r="E1811" s="2" t="s">
        <v>8899</v>
      </c>
      <c r="F1811" s="69">
        <v>35</v>
      </c>
      <c r="G1811" s="2" t="s">
        <v>20</v>
      </c>
      <c r="H1811" s="16"/>
      <c r="I1811" s="16"/>
      <c r="J1811" s="16"/>
      <c r="K1811" s="73">
        <v>46017</v>
      </c>
      <c r="L1811" s="59"/>
      <c r="M1811" s="5"/>
      <c r="N1811" s="60" t="s">
        <v>8900</v>
      </c>
      <c r="O1811" s="5" t="s">
        <v>8901</v>
      </c>
    </row>
    <row r="1812" s="3" customFormat="1" spans="1:15">
      <c r="A1812" s="16">
        <v>1811</v>
      </c>
      <c r="B1812" s="3" t="s">
        <v>8902</v>
      </c>
      <c r="C1812" s="3" t="s">
        <v>8903</v>
      </c>
      <c r="D1812" s="21" t="s">
        <v>8902</v>
      </c>
      <c r="E1812" s="3" t="s">
        <v>8904</v>
      </c>
      <c r="F1812" s="69">
        <v>59.8</v>
      </c>
      <c r="G1812" s="20" t="s">
        <v>7036</v>
      </c>
      <c r="J1812" s="55"/>
      <c r="K1812" s="73">
        <v>45890</v>
      </c>
      <c r="L1812" s="61" t="s">
        <v>4112</v>
      </c>
      <c r="N1812" s="3" t="s">
        <v>8905</v>
      </c>
      <c r="O1812" s="3" t="s">
        <v>8906</v>
      </c>
    </row>
    <row r="1813" s="3" customFormat="1" spans="1:15">
      <c r="A1813" s="16">
        <v>1812</v>
      </c>
      <c r="C1813" s="3" t="s">
        <v>8907</v>
      </c>
      <c r="D1813" s="21" t="s">
        <v>8908</v>
      </c>
      <c r="E1813" s="20" t="s">
        <v>8909</v>
      </c>
      <c r="F1813" s="69">
        <v>43</v>
      </c>
      <c r="G1813" s="3" t="s">
        <v>78</v>
      </c>
      <c r="J1813" s="55"/>
      <c r="K1813" s="73">
        <v>45512</v>
      </c>
      <c r="N1813" s="3" t="s">
        <v>8910</v>
      </c>
      <c r="O1813" s="5" t="s">
        <v>8911</v>
      </c>
    </row>
    <row r="1814" s="3" customFormat="1" spans="1:15">
      <c r="A1814" s="16">
        <v>1813</v>
      </c>
      <c r="B1814" s="21" t="s">
        <v>8912</v>
      </c>
      <c r="C1814" s="3" t="s">
        <v>8913</v>
      </c>
      <c r="D1814" s="21" t="s">
        <v>8912</v>
      </c>
      <c r="E1814" s="3" t="s">
        <v>7520</v>
      </c>
      <c r="F1814" s="69">
        <v>79</v>
      </c>
      <c r="G1814" s="3" t="s">
        <v>8914</v>
      </c>
      <c r="H1814" s="3"/>
      <c r="I1814" s="3"/>
      <c r="J1814" s="55"/>
      <c r="K1814" s="73">
        <v>46051</v>
      </c>
      <c r="L1814" s="3" t="s">
        <v>8315</v>
      </c>
      <c r="M1814" s="3"/>
      <c r="N1814" s="3" t="s">
        <v>8915</v>
      </c>
      <c r="O1814" s="3" t="s">
        <v>8916</v>
      </c>
    </row>
    <row r="1815" s="3" customFormat="1" spans="1:15">
      <c r="A1815" s="16">
        <v>1814</v>
      </c>
      <c r="B1815" s="3"/>
      <c r="C1815" s="3" t="s">
        <v>8917</v>
      </c>
      <c r="D1815" s="21" t="s">
        <v>8918</v>
      </c>
      <c r="E1815" s="3" t="s">
        <v>7520</v>
      </c>
      <c r="F1815" s="69">
        <v>29.8</v>
      </c>
      <c r="G1815" s="20" t="s">
        <v>6261</v>
      </c>
      <c r="J1815" s="55"/>
      <c r="K1815" s="73">
        <v>45708</v>
      </c>
      <c r="L1815" s="20" t="s">
        <v>144</v>
      </c>
      <c r="N1815" s="3" t="s">
        <v>8919</v>
      </c>
      <c r="O1815" s="3" t="s">
        <v>8920</v>
      </c>
    </row>
    <row r="1816" s="69" customFormat="1" spans="1:15">
      <c r="A1816" s="16">
        <v>1815</v>
      </c>
      <c r="B1816" s="17"/>
      <c r="C1816" s="2" t="s">
        <v>8921</v>
      </c>
      <c r="D1816" s="17" t="s">
        <v>8922</v>
      </c>
      <c r="E1816" s="2" t="s">
        <v>8923</v>
      </c>
      <c r="F1816" s="69">
        <v>39</v>
      </c>
      <c r="G1816" s="2" t="s">
        <v>20</v>
      </c>
      <c r="H1816" s="2"/>
      <c r="I1816" s="2"/>
      <c r="J1816" s="16"/>
      <c r="K1816" s="73">
        <v>45871</v>
      </c>
      <c r="L1816" s="59"/>
      <c r="M1816" s="5"/>
      <c r="N1816" s="60" t="s">
        <v>8924</v>
      </c>
      <c r="O1816" s="5" t="s">
        <v>8925</v>
      </c>
    </row>
    <row r="1817" s="70" customFormat="1" spans="1:15">
      <c r="A1817" s="16">
        <v>1816</v>
      </c>
      <c r="B1817" s="17"/>
      <c r="C1817" s="2" t="s">
        <v>8926</v>
      </c>
      <c r="D1817" s="17" t="s">
        <v>8927</v>
      </c>
      <c r="E1817" s="2" t="s">
        <v>8928</v>
      </c>
      <c r="F1817" s="69">
        <v>49.8</v>
      </c>
      <c r="G1817" s="2" t="s">
        <v>20</v>
      </c>
      <c r="H1817" s="2"/>
      <c r="I1817" s="2"/>
      <c r="J1817" s="16"/>
      <c r="K1817" s="73">
        <v>46053</v>
      </c>
      <c r="L1817" s="59"/>
      <c r="M1817" s="5"/>
      <c r="N1817" s="60" t="s">
        <v>8929</v>
      </c>
      <c r="O1817" s="5" t="s">
        <v>8930</v>
      </c>
    </row>
    <row r="1818" s="69" customFormat="1" spans="1:15">
      <c r="A1818" s="16">
        <v>1817</v>
      </c>
      <c r="B1818" s="17"/>
      <c r="C1818" s="2" t="s">
        <v>8931</v>
      </c>
      <c r="D1818" s="17" t="s">
        <v>8932</v>
      </c>
      <c r="E1818" s="2" t="s">
        <v>8933</v>
      </c>
      <c r="F1818" s="69">
        <v>79.8</v>
      </c>
      <c r="G1818" s="2" t="s">
        <v>20</v>
      </c>
      <c r="H1818" s="2"/>
      <c r="I1818" s="2"/>
      <c r="J1818" s="16"/>
      <c r="K1818" s="73">
        <v>46057</v>
      </c>
      <c r="L1818" s="59" t="s">
        <v>85</v>
      </c>
      <c r="M1818" s="5"/>
      <c r="N1818" s="60" t="s">
        <v>8934</v>
      </c>
      <c r="O1818" s="5" t="s">
        <v>8935</v>
      </c>
    </row>
    <row r="1819" s="3" customFormat="1" spans="1:15">
      <c r="A1819" s="16">
        <v>1818</v>
      </c>
      <c r="B1819" s="3"/>
      <c r="C1819" s="3" t="s">
        <v>8936</v>
      </c>
      <c r="D1819" s="21" t="s">
        <v>8937</v>
      </c>
      <c r="E1819" s="61" t="s">
        <v>8938</v>
      </c>
      <c r="F1819" s="69">
        <v>59</v>
      </c>
      <c r="G1819" s="3" t="s">
        <v>20</v>
      </c>
      <c r="J1819" s="55"/>
      <c r="K1819" s="73">
        <v>45659</v>
      </c>
      <c r="N1819" s="3" t="s">
        <v>8939</v>
      </c>
      <c r="O1819" s="3" t="s">
        <v>8940</v>
      </c>
    </row>
    <row r="1820" s="5" customFormat="1" spans="1:15">
      <c r="A1820" s="16">
        <v>1819</v>
      </c>
      <c r="B1820" s="17"/>
      <c r="C1820" s="5" t="s">
        <v>8941</v>
      </c>
      <c r="D1820" s="17" t="s">
        <v>8942</v>
      </c>
      <c r="E1820" s="5" t="s">
        <v>8943</v>
      </c>
      <c r="F1820" s="69">
        <v>34.8</v>
      </c>
      <c r="G1820" s="3" t="s">
        <v>20</v>
      </c>
      <c r="J1820" s="62"/>
      <c r="K1820" s="73">
        <v>45974</v>
      </c>
      <c r="L1820" s="59" t="s">
        <v>85</v>
      </c>
      <c r="N1820" s="5" t="s">
        <v>8944</v>
      </c>
      <c r="O1820" s="5" t="s">
        <v>8945</v>
      </c>
    </row>
    <row r="1821" s="69" customFormat="1" spans="1:15">
      <c r="A1821" s="16">
        <v>1820</v>
      </c>
      <c r="B1821" s="17"/>
      <c r="C1821" s="2" t="s">
        <v>8946</v>
      </c>
      <c r="D1821" s="17" t="s">
        <v>8947</v>
      </c>
      <c r="E1821" s="2" t="s">
        <v>8948</v>
      </c>
      <c r="F1821" s="69">
        <v>49</v>
      </c>
      <c r="G1821" s="2" t="s">
        <v>20</v>
      </c>
      <c r="H1821" s="2" t="s">
        <v>290</v>
      </c>
      <c r="I1821" s="2" t="s">
        <v>291</v>
      </c>
      <c r="J1821" s="16"/>
      <c r="K1821" s="73">
        <v>46021</v>
      </c>
      <c r="L1821" s="59" t="s">
        <v>2543</v>
      </c>
      <c r="M1821" s="5"/>
      <c r="N1821" s="60" t="s">
        <v>8949</v>
      </c>
      <c r="O1821" s="5" t="s">
        <v>8950</v>
      </c>
    </row>
    <row r="1822" s="3" customFormat="1" spans="1:15">
      <c r="A1822" s="16">
        <v>1821</v>
      </c>
      <c r="B1822" s="3" t="s">
        <v>8951</v>
      </c>
      <c r="C1822" s="3" t="s">
        <v>8952</v>
      </c>
      <c r="D1822" s="21" t="s">
        <v>8951</v>
      </c>
      <c r="E1822" s="3" t="s">
        <v>8953</v>
      </c>
      <c r="F1822" s="69">
        <v>36.8</v>
      </c>
      <c r="G1822" s="3" t="s">
        <v>8954</v>
      </c>
      <c r="J1822" s="55"/>
      <c r="K1822" s="73">
        <v>46057</v>
      </c>
      <c r="L1822" s="20" t="s">
        <v>144</v>
      </c>
      <c r="M1822" s="20"/>
      <c r="N1822" s="3" t="s">
        <v>8955</v>
      </c>
      <c r="O1822" s="3" t="s">
        <v>8956</v>
      </c>
    </row>
    <row r="1823" s="5" customFormat="1" spans="1:15">
      <c r="A1823" s="16">
        <v>1822</v>
      </c>
      <c r="B1823" s="17"/>
      <c r="C1823" s="5" t="s">
        <v>8957</v>
      </c>
      <c r="D1823" s="17" t="s">
        <v>8958</v>
      </c>
      <c r="E1823" s="5" t="s">
        <v>8959</v>
      </c>
      <c r="F1823" s="69">
        <v>36.8</v>
      </c>
      <c r="G1823" s="5" t="s">
        <v>20</v>
      </c>
      <c r="J1823" s="62"/>
      <c r="K1823" s="73">
        <v>46004</v>
      </c>
      <c r="L1823" s="59"/>
      <c r="N1823" s="5" t="s">
        <v>8960</v>
      </c>
      <c r="O1823" s="5" t="s">
        <v>8961</v>
      </c>
    </row>
    <row r="1824" s="69" customFormat="1" spans="1:15">
      <c r="A1824" s="16">
        <v>1823</v>
      </c>
      <c r="B1824" s="17"/>
      <c r="C1824" s="2" t="s">
        <v>8957</v>
      </c>
      <c r="D1824" s="17" t="s">
        <v>8962</v>
      </c>
      <c r="E1824" s="2" t="s">
        <v>8963</v>
      </c>
      <c r="F1824" s="69">
        <v>18</v>
      </c>
      <c r="G1824" s="2"/>
      <c r="H1824" s="2"/>
      <c r="I1824" s="2"/>
      <c r="J1824" s="16"/>
      <c r="K1824" s="73">
        <v>46048</v>
      </c>
      <c r="L1824" s="59"/>
      <c r="M1824" s="5"/>
      <c r="N1824" s="60" t="s">
        <v>8964</v>
      </c>
      <c r="O1824" s="5" t="s">
        <v>8965</v>
      </c>
    </row>
    <row r="1825" s="3" customFormat="1" spans="1:15">
      <c r="A1825" s="16">
        <v>1824</v>
      </c>
      <c r="B1825" s="21"/>
      <c r="C1825" s="3" t="s">
        <v>8966</v>
      </c>
      <c r="D1825" s="21" t="s">
        <v>8967</v>
      </c>
      <c r="E1825" s="20" t="s">
        <v>8968</v>
      </c>
      <c r="F1825" s="69">
        <v>58</v>
      </c>
      <c r="G1825" s="61" t="s">
        <v>8969</v>
      </c>
      <c r="H1825" s="2" t="s">
        <v>290</v>
      </c>
      <c r="J1825" s="55"/>
      <c r="K1825" s="73">
        <v>46036</v>
      </c>
      <c r="L1825" s="61" t="s">
        <v>85</v>
      </c>
      <c r="N1825" s="3" t="s">
        <v>8970</v>
      </c>
      <c r="O1825" s="5" t="s">
        <v>8971</v>
      </c>
    </row>
    <row r="1826" s="5" customFormat="1" spans="1:15">
      <c r="A1826" s="16">
        <v>1825</v>
      </c>
      <c r="B1826" s="17"/>
      <c r="C1826" s="5" t="s">
        <v>8972</v>
      </c>
      <c r="D1826" s="17" t="s">
        <v>8973</v>
      </c>
      <c r="E1826" s="5" t="s">
        <v>8974</v>
      </c>
      <c r="F1826" s="69">
        <v>75</v>
      </c>
      <c r="G1826" s="3" t="s">
        <v>20</v>
      </c>
      <c r="H1826" s="2" t="s">
        <v>290</v>
      </c>
      <c r="J1826" s="62"/>
      <c r="K1826" s="73">
        <v>46051</v>
      </c>
      <c r="L1826" s="59" t="s">
        <v>8975</v>
      </c>
      <c r="M1826" s="5" t="s">
        <v>8976</v>
      </c>
      <c r="N1826" s="5" t="s">
        <v>8977</v>
      </c>
      <c r="O1826" s="5" t="s">
        <v>8978</v>
      </c>
    </row>
    <row r="1827" s="69" customFormat="1" spans="1:15">
      <c r="A1827" s="16">
        <v>1826</v>
      </c>
      <c r="B1827" s="17"/>
      <c r="C1827" s="2" t="s">
        <v>8979</v>
      </c>
      <c r="D1827" s="17" t="s">
        <v>8980</v>
      </c>
      <c r="E1827" s="2" t="s">
        <v>8981</v>
      </c>
      <c r="F1827" s="69">
        <v>49.8</v>
      </c>
      <c r="G1827" s="2"/>
      <c r="H1827" s="2"/>
      <c r="I1827" s="2"/>
      <c r="J1827" s="16"/>
      <c r="K1827" s="73">
        <v>46062</v>
      </c>
      <c r="L1827" s="59"/>
      <c r="M1827" s="5"/>
      <c r="N1827" s="60" t="s">
        <v>8982</v>
      </c>
      <c r="O1827" s="5" t="s">
        <v>8983</v>
      </c>
    </row>
    <row r="1828" s="55" customFormat="1" spans="1:15">
      <c r="A1828" s="16">
        <v>1827</v>
      </c>
      <c r="C1828" s="55" t="s">
        <v>8984</v>
      </c>
      <c r="D1828" s="63" t="s">
        <v>8985</v>
      </c>
      <c r="E1828" s="55" t="s">
        <v>8986</v>
      </c>
      <c r="F1828" s="69">
        <v>59.8</v>
      </c>
      <c r="G1828" s="64" t="s">
        <v>892</v>
      </c>
      <c r="K1828" s="73">
        <v>45910</v>
      </c>
      <c r="L1828" s="55" t="s">
        <v>85</v>
      </c>
      <c r="M1828" s="5" t="s">
        <v>8987</v>
      </c>
      <c r="N1828" s="64" t="s">
        <v>8988</v>
      </c>
      <c r="O1828" s="5" t="s">
        <v>8989</v>
      </c>
    </row>
    <row r="1829" s="69" customFormat="1" spans="1:15">
      <c r="A1829" s="16">
        <v>1828</v>
      </c>
      <c r="B1829" s="17"/>
      <c r="C1829" s="2" t="s">
        <v>8990</v>
      </c>
      <c r="D1829" s="17" t="s">
        <v>8991</v>
      </c>
      <c r="E1829" s="2" t="s">
        <v>8992</v>
      </c>
      <c r="F1829" s="69">
        <v>49.8</v>
      </c>
      <c r="G1829" s="2" t="s">
        <v>20</v>
      </c>
      <c r="H1829" s="16"/>
      <c r="I1829" s="16"/>
      <c r="J1829" s="16"/>
      <c r="K1829" s="73">
        <v>46009</v>
      </c>
      <c r="L1829" s="59"/>
      <c r="M1829" s="5"/>
      <c r="N1829" s="60" t="s">
        <v>8993</v>
      </c>
      <c r="O1829" s="5" t="s">
        <v>8994</v>
      </c>
    </row>
    <row r="1830" s="55" customFormat="1" spans="1:15">
      <c r="A1830" s="16">
        <v>1829</v>
      </c>
      <c r="C1830" s="55" t="s">
        <v>8995</v>
      </c>
      <c r="D1830" s="63" t="s">
        <v>8996</v>
      </c>
      <c r="E1830" s="55" t="s">
        <v>8997</v>
      </c>
      <c r="F1830" s="69">
        <v>54.8</v>
      </c>
      <c r="G1830" s="2" t="s">
        <v>20</v>
      </c>
      <c r="K1830" s="73">
        <v>46058</v>
      </c>
      <c r="L1830" s="64" t="s">
        <v>85</v>
      </c>
      <c r="M1830" s="5"/>
      <c r="N1830" s="55" t="s">
        <v>8998</v>
      </c>
      <c r="O1830" s="5" t="s">
        <v>8999</v>
      </c>
    </row>
    <row r="1831" s="3" customFormat="1" spans="1:15">
      <c r="A1831" s="16">
        <v>1830</v>
      </c>
      <c r="B1831" s="21"/>
      <c r="C1831" s="3" t="s">
        <v>9000</v>
      </c>
      <c r="D1831" s="21" t="s">
        <v>9001</v>
      </c>
      <c r="E1831" s="3" t="s">
        <v>9002</v>
      </c>
      <c r="F1831" s="69">
        <v>69.8</v>
      </c>
      <c r="G1831" s="3" t="s">
        <v>248</v>
      </c>
      <c r="J1831" s="55" t="s">
        <v>200</v>
      </c>
      <c r="K1831" s="73">
        <v>45828</v>
      </c>
      <c r="L1831" s="3" t="s">
        <v>201</v>
      </c>
      <c r="N1831" s="3" t="s">
        <v>9003</v>
      </c>
      <c r="O1831" s="5" t="s">
        <v>9004</v>
      </c>
    </row>
    <row r="1832" s="69" customFormat="1" spans="1:15">
      <c r="A1832" s="16">
        <v>1831</v>
      </c>
      <c r="B1832" s="17"/>
      <c r="C1832" s="2" t="s">
        <v>9000</v>
      </c>
      <c r="D1832" s="17" t="s">
        <v>9005</v>
      </c>
      <c r="E1832" s="2" t="s">
        <v>9006</v>
      </c>
      <c r="F1832" s="69">
        <v>39.8</v>
      </c>
      <c r="G1832" s="2" t="s">
        <v>20</v>
      </c>
      <c r="H1832" s="16"/>
      <c r="I1832" s="16"/>
      <c r="J1832" s="16"/>
      <c r="K1832" s="73">
        <v>46079</v>
      </c>
      <c r="L1832" s="59"/>
      <c r="M1832" s="5"/>
      <c r="N1832" s="60" t="s">
        <v>9007</v>
      </c>
      <c r="O1832" s="5" t="s">
        <v>9008</v>
      </c>
    </row>
    <row r="1833" s="3" customFormat="1" spans="1:15">
      <c r="A1833" s="16">
        <v>1832</v>
      </c>
      <c r="B1833" s="21"/>
      <c r="C1833" s="3" t="s">
        <v>9000</v>
      </c>
      <c r="D1833" s="21" t="s">
        <v>9009</v>
      </c>
      <c r="E1833" s="3" t="s">
        <v>9010</v>
      </c>
      <c r="F1833" s="69">
        <v>59.8</v>
      </c>
      <c r="G1833" s="2" t="s">
        <v>20</v>
      </c>
      <c r="J1833" s="55"/>
      <c r="K1833" s="73">
        <v>46050</v>
      </c>
      <c r="N1833" s="3" t="s">
        <v>9011</v>
      </c>
      <c r="O1833" s="5" t="s">
        <v>9012</v>
      </c>
    </row>
    <row r="1834" s="69" customFormat="1" spans="1:15">
      <c r="A1834" s="16">
        <v>1833</v>
      </c>
      <c r="B1834" s="17"/>
      <c r="C1834" s="2" t="s">
        <v>9000</v>
      </c>
      <c r="D1834" s="17" t="s">
        <v>9013</v>
      </c>
      <c r="E1834" s="2" t="s">
        <v>9014</v>
      </c>
      <c r="F1834" s="69">
        <v>49.8</v>
      </c>
      <c r="G1834" s="2" t="s">
        <v>20</v>
      </c>
      <c r="H1834" s="2"/>
      <c r="I1834" s="2"/>
      <c r="J1834" s="16"/>
      <c r="K1834" s="73">
        <v>45507</v>
      </c>
      <c r="L1834" s="59"/>
      <c r="M1834" s="5"/>
      <c r="N1834" s="60" t="s">
        <v>9015</v>
      </c>
      <c r="O1834" s="5" t="s">
        <v>9016</v>
      </c>
    </row>
    <row r="1835" s="69" customFormat="1" spans="1:15">
      <c r="A1835" s="16">
        <v>1834</v>
      </c>
      <c r="B1835" s="17"/>
      <c r="C1835" s="2" t="s">
        <v>9000</v>
      </c>
      <c r="D1835" s="17" t="s">
        <v>9017</v>
      </c>
      <c r="E1835" s="2" t="s">
        <v>9018</v>
      </c>
      <c r="F1835" s="69">
        <v>55</v>
      </c>
      <c r="G1835" s="2"/>
      <c r="H1835" s="16"/>
      <c r="I1835" s="16"/>
      <c r="J1835" s="16"/>
      <c r="K1835" s="73">
        <v>45678</v>
      </c>
      <c r="L1835" s="59"/>
      <c r="M1835" s="5"/>
      <c r="N1835" s="60" t="s">
        <v>9019</v>
      </c>
      <c r="O1835" s="5" t="s">
        <v>9020</v>
      </c>
    </row>
    <row r="1836" s="3" customFormat="1" spans="1:15">
      <c r="A1836" s="16">
        <v>1835</v>
      </c>
      <c r="B1836" s="3" t="s">
        <v>9021</v>
      </c>
      <c r="C1836" s="3" t="s">
        <v>9022</v>
      </c>
      <c r="D1836" s="3" t="s">
        <v>9021</v>
      </c>
      <c r="E1836" s="3" t="s">
        <v>9023</v>
      </c>
      <c r="F1836" s="69">
        <v>75</v>
      </c>
      <c r="G1836" s="3" t="s">
        <v>9024</v>
      </c>
      <c r="H1836" s="3"/>
      <c r="I1836" s="20" t="s">
        <v>291</v>
      </c>
      <c r="J1836" s="55" t="s">
        <v>200</v>
      </c>
      <c r="K1836" s="73">
        <v>45766</v>
      </c>
      <c r="L1836" s="3" t="s">
        <v>201</v>
      </c>
      <c r="N1836" s="3" t="s">
        <v>9025</v>
      </c>
      <c r="O1836" s="3" t="s">
        <v>9026</v>
      </c>
    </row>
    <row r="1837" s="3" customFormat="1" spans="1:15">
      <c r="A1837" s="16">
        <v>1836</v>
      </c>
      <c r="C1837" s="3" t="s">
        <v>9027</v>
      </c>
      <c r="D1837" s="21" t="s">
        <v>9028</v>
      </c>
      <c r="E1837" s="3" t="s">
        <v>9029</v>
      </c>
      <c r="F1837" s="69">
        <v>69.8</v>
      </c>
      <c r="G1837" s="2" t="s">
        <v>20</v>
      </c>
      <c r="J1837" s="55"/>
      <c r="K1837" s="73">
        <v>46016</v>
      </c>
      <c r="N1837" s="3" t="s">
        <v>9030</v>
      </c>
      <c r="O1837" s="3" t="s">
        <v>9031</v>
      </c>
    </row>
    <row r="1838" s="69" customFormat="1" spans="1:15">
      <c r="A1838" s="16">
        <v>1837</v>
      </c>
      <c r="B1838" s="17"/>
      <c r="C1838" s="2" t="s">
        <v>9027</v>
      </c>
      <c r="D1838" s="17" t="s">
        <v>9032</v>
      </c>
      <c r="E1838" s="2" t="s">
        <v>2173</v>
      </c>
      <c r="F1838" s="69">
        <v>39.8</v>
      </c>
      <c r="G1838" s="2" t="s">
        <v>20</v>
      </c>
      <c r="H1838" s="16"/>
      <c r="I1838" s="16"/>
      <c r="J1838" s="16"/>
      <c r="K1838" s="73">
        <v>46063</v>
      </c>
      <c r="L1838" s="59"/>
      <c r="M1838" s="5"/>
      <c r="N1838" s="60" t="s">
        <v>9033</v>
      </c>
      <c r="O1838" s="5" t="s">
        <v>9034</v>
      </c>
    </row>
    <row r="1839" s="55" customFormat="1" spans="1:15">
      <c r="A1839" s="16">
        <v>1838</v>
      </c>
      <c r="B1839" s="55"/>
      <c r="C1839" s="55" t="s">
        <v>9035</v>
      </c>
      <c r="D1839" s="55" t="s">
        <v>9036</v>
      </c>
      <c r="E1839" s="55" t="s">
        <v>9037</v>
      </c>
      <c r="F1839" s="69">
        <v>69.8</v>
      </c>
      <c r="G1839" s="2" t="s">
        <v>20</v>
      </c>
      <c r="K1839" s="73">
        <v>45646</v>
      </c>
      <c r="N1839" s="55" t="s">
        <v>9038</v>
      </c>
      <c r="O1839" s="55" t="s">
        <v>9039</v>
      </c>
    </row>
    <row r="1840" s="3" customFormat="1" spans="1:15">
      <c r="A1840" s="16">
        <v>1839</v>
      </c>
      <c r="B1840" s="5"/>
      <c r="C1840" s="5" t="s">
        <v>9027</v>
      </c>
      <c r="D1840" s="66" t="s">
        <v>9040</v>
      </c>
      <c r="E1840" s="5" t="s">
        <v>9041</v>
      </c>
      <c r="F1840" s="69">
        <v>59</v>
      </c>
      <c r="G1840" s="5" t="s">
        <v>248</v>
      </c>
      <c r="J1840" s="55"/>
      <c r="K1840" s="73">
        <v>45486</v>
      </c>
      <c r="L1840" s="5" t="s">
        <v>144</v>
      </c>
      <c r="N1840" s="5" t="s">
        <v>9042</v>
      </c>
      <c r="O1840" s="5" t="s">
        <v>9043</v>
      </c>
    </row>
    <row r="1841" s="70" customFormat="1" spans="1:15">
      <c r="A1841" s="16">
        <v>1840</v>
      </c>
      <c r="B1841" s="17"/>
      <c r="C1841" s="2" t="s">
        <v>9027</v>
      </c>
      <c r="D1841" s="17" t="s">
        <v>9044</v>
      </c>
      <c r="E1841" s="2" t="s">
        <v>9045</v>
      </c>
      <c r="F1841" s="69">
        <v>55</v>
      </c>
      <c r="G1841" s="3" t="s">
        <v>20</v>
      </c>
      <c r="H1841" s="2"/>
      <c r="I1841" s="2"/>
      <c r="J1841" s="16"/>
      <c r="K1841" s="73">
        <v>45717</v>
      </c>
      <c r="L1841" s="59"/>
      <c r="M1841" s="5"/>
      <c r="N1841" s="60" t="s">
        <v>9046</v>
      </c>
      <c r="O1841" s="5" t="s">
        <v>9047</v>
      </c>
    </row>
    <row r="1842" s="4" customFormat="1" spans="1:15">
      <c r="A1842" s="16">
        <v>1841</v>
      </c>
      <c r="B1842" s="4" t="s">
        <v>9048</v>
      </c>
      <c r="C1842" s="4" t="s">
        <v>9049</v>
      </c>
      <c r="D1842" s="4" t="s">
        <v>9048</v>
      </c>
      <c r="E1842" s="4" t="s">
        <v>9050</v>
      </c>
      <c r="F1842" s="4">
        <v>48</v>
      </c>
      <c r="G1842" s="4" t="s">
        <v>20</v>
      </c>
      <c r="H1842" s="4"/>
      <c r="I1842" s="4"/>
      <c r="J1842" s="4"/>
      <c r="K1842" s="76">
        <v>46120</v>
      </c>
      <c r="L1842" s="4"/>
      <c r="M1842" s="4"/>
      <c r="N1842" s="4" t="s">
        <v>9051</v>
      </c>
      <c r="O1842" s="4" t="s">
        <v>9052</v>
      </c>
    </row>
    <row r="1843" s="3" customFormat="1" spans="1:15">
      <c r="A1843" s="16">
        <v>1842</v>
      </c>
      <c r="B1843" s="3" t="s">
        <v>9053</v>
      </c>
      <c r="C1843" s="3" t="s">
        <v>9049</v>
      </c>
      <c r="D1843" s="3" t="s">
        <v>9053</v>
      </c>
      <c r="E1843" s="3" t="s">
        <v>9054</v>
      </c>
      <c r="F1843" s="69">
        <v>49.8</v>
      </c>
      <c r="G1843" s="3"/>
      <c r="H1843" s="3"/>
      <c r="I1843" s="3"/>
      <c r="J1843" s="55"/>
      <c r="K1843" s="73">
        <v>45828</v>
      </c>
      <c r="L1843" s="3"/>
      <c r="M1843" s="3"/>
      <c r="N1843" s="3" t="s">
        <v>9055</v>
      </c>
      <c r="O1843" s="3" t="s">
        <v>9056</v>
      </c>
    </row>
    <row r="1844" s="3" customFormat="1" spans="1:15">
      <c r="A1844" s="16">
        <v>1843</v>
      </c>
      <c r="B1844" s="3" t="s">
        <v>9057</v>
      </c>
      <c r="C1844" s="3" t="s">
        <v>9049</v>
      </c>
      <c r="D1844" s="3" t="s">
        <v>9057</v>
      </c>
      <c r="E1844" s="3" t="s">
        <v>9058</v>
      </c>
      <c r="F1844" s="69">
        <v>69</v>
      </c>
      <c r="G1844" s="3" t="s">
        <v>7026</v>
      </c>
      <c r="J1844" s="55"/>
      <c r="K1844" s="73">
        <v>45847</v>
      </c>
      <c r="N1844" s="3" t="s">
        <v>9059</v>
      </c>
      <c r="O1844" s="3" t="s">
        <v>9060</v>
      </c>
    </row>
    <row r="1845" s="3" customFormat="1" spans="1:15">
      <c r="A1845" s="16">
        <v>1844</v>
      </c>
      <c r="B1845" s="3" t="s">
        <v>9061</v>
      </c>
      <c r="C1845" s="3" t="s">
        <v>9049</v>
      </c>
      <c r="D1845" s="21" t="s">
        <v>9061</v>
      </c>
      <c r="E1845" s="3" t="s">
        <v>9062</v>
      </c>
      <c r="F1845" s="69">
        <v>75</v>
      </c>
      <c r="G1845" s="3" t="s">
        <v>2566</v>
      </c>
      <c r="J1845" s="55"/>
      <c r="K1845" s="73">
        <v>46063</v>
      </c>
      <c r="L1845" s="3" t="s">
        <v>1345</v>
      </c>
      <c r="N1845" s="3" t="s">
        <v>9063</v>
      </c>
      <c r="O1845" s="3" t="s">
        <v>9064</v>
      </c>
    </row>
    <row r="1846" s="3" customFormat="1" spans="1:15">
      <c r="A1846" s="16">
        <v>1845</v>
      </c>
      <c r="B1846" s="21"/>
      <c r="C1846" s="3" t="s">
        <v>9049</v>
      </c>
      <c r="D1846" s="21" t="s">
        <v>9065</v>
      </c>
      <c r="E1846" s="3" t="s">
        <v>9066</v>
      </c>
      <c r="F1846" s="69">
        <v>59.8</v>
      </c>
      <c r="G1846" s="5" t="s">
        <v>20</v>
      </c>
      <c r="J1846" s="55"/>
      <c r="K1846" s="73">
        <v>46034</v>
      </c>
      <c r="N1846" s="3" t="s">
        <v>9067</v>
      </c>
      <c r="O1846" s="3" t="s">
        <v>9068</v>
      </c>
    </row>
    <row r="1847" s="3" customFormat="1" spans="1:15">
      <c r="A1847" s="16">
        <v>1846</v>
      </c>
      <c r="C1847" s="3" t="s">
        <v>9049</v>
      </c>
      <c r="D1847" s="21" t="s">
        <v>9069</v>
      </c>
      <c r="E1847" s="3" t="s">
        <v>9070</v>
      </c>
      <c r="F1847" s="69">
        <v>69</v>
      </c>
      <c r="G1847" s="20" t="s">
        <v>9071</v>
      </c>
      <c r="J1847" s="55" t="s">
        <v>200</v>
      </c>
      <c r="K1847" s="73">
        <v>45363</v>
      </c>
      <c r="L1847" s="3" t="s">
        <v>201</v>
      </c>
      <c r="N1847" s="3" t="s">
        <v>9072</v>
      </c>
      <c r="O1847" s="5" t="s">
        <v>9073</v>
      </c>
    </row>
    <row r="1848" s="69" customFormat="1" spans="1:15">
      <c r="A1848" s="16">
        <v>1847</v>
      </c>
      <c r="B1848" s="17"/>
      <c r="C1848" s="2" t="s">
        <v>9074</v>
      </c>
      <c r="D1848" s="17" t="s">
        <v>9075</v>
      </c>
      <c r="E1848" s="2" t="s">
        <v>9076</v>
      </c>
      <c r="F1848" s="69">
        <v>74.8</v>
      </c>
      <c r="G1848" s="2" t="s">
        <v>20</v>
      </c>
      <c r="H1848" s="59"/>
      <c r="I1848" s="59"/>
      <c r="J1848" s="70"/>
      <c r="K1848" s="73">
        <v>46003</v>
      </c>
      <c r="L1848" s="59" t="s">
        <v>85</v>
      </c>
      <c r="M1848" s="5"/>
      <c r="N1848" s="60" t="s">
        <v>9077</v>
      </c>
      <c r="O1848" s="5" t="s">
        <v>9078</v>
      </c>
    </row>
    <row r="1849" s="69" customFormat="1" spans="1:15">
      <c r="A1849" s="16">
        <v>1848</v>
      </c>
      <c r="B1849" s="17"/>
      <c r="C1849" s="2" t="s">
        <v>9079</v>
      </c>
      <c r="D1849" s="17" t="s">
        <v>9080</v>
      </c>
      <c r="E1849" s="2" t="s">
        <v>9081</v>
      </c>
      <c r="F1849" s="69">
        <v>57</v>
      </c>
      <c r="G1849" s="2" t="s">
        <v>20</v>
      </c>
      <c r="H1849" s="16"/>
      <c r="I1849" s="16"/>
      <c r="J1849" s="16"/>
      <c r="K1849" s="73">
        <v>46036</v>
      </c>
      <c r="L1849" s="59"/>
      <c r="M1849" s="5"/>
      <c r="N1849" s="60" t="s">
        <v>9082</v>
      </c>
      <c r="O1849" s="5" t="s">
        <v>9083</v>
      </c>
    </row>
    <row r="1850" s="70" customFormat="1" spans="1:15">
      <c r="A1850" s="16">
        <v>1849</v>
      </c>
      <c r="B1850" s="17"/>
      <c r="C1850" s="2" t="s">
        <v>9084</v>
      </c>
      <c r="D1850" s="17" t="s">
        <v>9085</v>
      </c>
      <c r="E1850" s="2" t="s">
        <v>9081</v>
      </c>
      <c r="F1850" s="69">
        <v>26</v>
      </c>
      <c r="G1850" s="2" t="s">
        <v>20</v>
      </c>
      <c r="H1850" s="92"/>
      <c r="I1850" s="92"/>
      <c r="J1850" s="93"/>
      <c r="K1850" s="73">
        <v>45878</v>
      </c>
      <c r="L1850" s="59"/>
      <c r="M1850" s="5"/>
      <c r="N1850" s="60" t="s">
        <v>9086</v>
      </c>
      <c r="O1850" s="5" t="s">
        <v>9087</v>
      </c>
    </row>
    <row r="1851" s="69" customFormat="1" spans="1:15">
      <c r="A1851" s="16">
        <v>1850</v>
      </c>
      <c r="B1851" s="17"/>
      <c r="C1851" s="2" t="s">
        <v>9088</v>
      </c>
      <c r="D1851" s="17" t="s">
        <v>9089</v>
      </c>
      <c r="E1851" s="2" t="s">
        <v>9090</v>
      </c>
      <c r="F1851" s="69">
        <v>59.8</v>
      </c>
      <c r="G1851" s="2" t="s">
        <v>20</v>
      </c>
      <c r="H1851" s="2" t="s">
        <v>290</v>
      </c>
      <c r="I1851" s="2" t="s">
        <v>291</v>
      </c>
      <c r="J1851" s="55" t="s">
        <v>200</v>
      </c>
      <c r="K1851" s="73">
        <v>46030</v>
      </c>
      <c r="L1851" s="3" t="s">
        <v>201</v>
      </c>
      <c r="M1851" s="5"/>
      <c r="N1851" s="60" t="s">
        <v>9091</v>
      </c>
      <c r="O1851" s="5" t="s">
        <v>9092</v>
      </c>
    </row>
    <row r="1852" s="69" customFormat="1" spans="1:15">
      <c r="A1852" s="16">
        <v>1851</v>
      </c>
      <c r="B1852" s="17"/>
      <c r="C1852" s="2" t="s">
        <v>9093</v>
      </c>
      <c r="D1852" s="17" t="s">
        <v>9094</v>
      </c>
      <c r="E1852" s="2" t="s">
        <v>9095</v>
      </c>
      <c r="F1852" s="69">
        <v>59.8</v>
      </c>
      <c r="G1852" s="3" t="s">
        <v>20</v>
      </c>
      <c r="H1852" s="59"/>
      <c r="I1852" s="59"/>
      <c r="J1852" s="70"/>
      <c r="K1852" s="73">
        <v>46078</v>
      </c>
      <c r="L1852" s="59" t="s">
        <v>85</v>
      </c>
      <c r="M1852" s="5"/>
      <c r="N1852" s="60" t="s">
        <v>9096</v>
      </c>
      <c r="O1852" s="5" t="s">
        <v>9097</v>
      </c>
    </row>
    <row r="1853" s="3" customFormat="1" spans="1:15">
      <c r="A1853" s="16">
        <v>1852</v>
      </c>
      <c r="C1853" s="3" t="s">
        <v>9093</v>
      </c>
      <c r="D1853" s="21" t="s">
        <v>9098</v>
      </c>
      <c r="E1853" s="3" t="s">
        <v>9099</v>
      </c>
      <c r="F1853" s="69">
        <v>58</v>
      </c>
      <c r="G1853" s="3" t="s">
        <v>20</v>
      </c>
      <c r="H1853" s="20" t="s">
        <v>290</v>
      </c>
      <c r="J1853" s="55"/>
      <c r="K1853" s="73">
        <v>46020</v>
      </c>
      <c r="L1853" s="59" t="s">
        <v>1319</v>
      </c>
      <c r="M1853" s="5"/>
      <c r="N1853" s="3" t="s">
        <v>9100</v>
      </c>
      <c r="O1853" s="5" t="s">
        <v>9101</v>
      </c>
    </row>
    <row r="1854" s="3" customFormat="1" spans="1:15">
      <c r="A1854" s="16">
        <v>1853</v>
      </c>
      <c r="C1854" s="3" t="s">
        <v>9102</v>
      </c>
      <c r="D1854" s="21" t="s">
        <v>9103</v>
      </c>
      <c r="E1854" s="3" t="s">
        <v>9104</v>
      </c>
      <c r="F1854" s="69">
        <v>59.8</v>
      </c>
      <c r="G1854" s="3" t="s">
        <v>20</v>
      </c>
      <c r="H1854" s="20" t="s">
        <v>290</v>
      </c>
      <c r="J1854" s="55" t="s">
        <v>200</v>
      </c>
      <c r="K1854" s="73">
        <v>46029</v>
      </c>
      <c r="L1854" s="3" t="s">
        <v>201</v>
      </c>
      <c r="M1854" s="5"/>
      <c r="N1854" s="3" t="s">
        <v>9105</v>
      </c>
      <c r="O1854" s="5" t="s">
        <v>9106</v>
      </c>
    </row>
    <row r="1855" s="69" customFormat="1" spans="1:15">
      <c r="A1855" s="16">
        <v>1854</v>
      </c>
      <c r="B1855" s="17"/>
      <c r="C1855" s="2" t="s">
        <v>9102</v>
      </c>
      <c r="D1855" s="17" t="s">
        <v>9107</v>
      </c>
      <c r="E1855" s="2" t="s">
        <v>9108</v>
      </c>
      <c r="F1855" s="69">
        <v>59</v>
      </c>
      <c r="G1855" s="2" t="s">
        <v>20</v>
      </c>
      <c r="H1855" s="16"/>
      <c r="I1855" s="59" t="s">
        <v>291</v>
      </c>
      <c r="J1855" s="55" t="s">
        <v>200</v>
      </c>
      <c r="K1855" s="73">
        <v>46013</v>
      </c>
      <c r="L1855" s="59" t="s">
        <v>292</v>
      </c>
      <c r="M1855" s="5" t="s">
        <v>9109</v>
      </c>
      <c r="N1855" s="60" t="s">
        <v>9110</v>
      </c>
      <c r="O1855" s="5" t="s">
        <v>9111</v>
      </c>
    </row>
    <row r="1856" s="5" customFormat="1" spans="1:15">
      <c r="A1856" s="16">
        <v>1855</v>
      </c>
      <c r="B1856" s="17"/>
      <c r="C1856" s="5" t="s">
        <v>9112</v>
      </c>
      <c r="D1856" s="17" t="s">
        <v>9113</v>
      </c>
      <c r="E1856" s="5" t="s">
        <v>9114</v>
      </c>
      <c r="F1856" s="69">
        <v>29.8</v>
      </c>
      <c r="G1856" s="3" t="s">
        <v>20</v>
      </c>
      <c r="J1856" s="62"/>
      <c r="K1856" s="73">
        <v>46043</v>
      </c>
      <c r="L1856" s="59"/>
      <c r="N1856" s="5" t="s">
        <v>9115</v>
      </c>
      <c r="O1856" s="5" t="s">
        <v>9116</v>
      </c>
    </row>
    <row r="1857" s="3" customFormat="1" spans="1:15">
      <c r="A1857" s="16">
        <v>1856</v>
      </c>
      <c r="B1857" s="3" t="s">
        <v>9117</v>
      </c>
      <c r="C1857" s="3" t="s">
        <v>9118</v>
      </c>
      <c r="D1857" s="21" t="s">
        <v>9117</v>
      </c>
      <c r="E1857" s="3" t="s">
        <v>9119</v>
      </c>
      <c r="F1857" s="69">
        <v>53.8</v>
      </c>
      <c r="G1857" s="3"/>
      <c r="J1857" s="55"/>
      <c r="K1857" s="73">
        <v>45880</v>
      </c>
      <c r="L1857" s="3"/>
      <c r="M1857" s="3"/>
      <c r="N1857" s="3" t="s">
        <v>9120</v>
      </c>
      <c r="O1857" s="3" t="s">
        <v>9121</v>
      </c>
    </row>
    <row r="1858" s="69" customFormat="1" spans="1:15">
      <c r="A1858" s="16">
        <v>1857</v>
      </c>
      <c r="B1858" s="17"/>
      <c r="C1858" s="2" t="s">
        <v>9122</v>
      </c>
      <c r="D1858" s="17" t="s">
        <v>9123</v>
      </c>
      <c r="E1858" s="2" t="s">
        <v>9124</v>
      </c>
      <c r="F1858" s="69">
        <v>55</v>
      </c>
      <c r="G1858" s="2"/>
      <c r="H1858" s="2" t="s">
        <v>290</v>
      </c>
      <c r="I1858" s="2" t="s">
        <v>291</v>
      </c>
      <c r="J1858" s="55" t="s">
        <v>200</v>
      </c>
      <c r="K1858" s="73">
        <v>45999</v>
      </c>
      <c r="L1858" s="3" t="s">
        <v>201</v>
      </c>
      <c r="M1858" s="5"/>
      <c r="N1858" s="60" t="s">
        <v>9125</v>
      </c>
      <c r="O1858" s="5" t="s">
        <v>9126</v>
      </c>
    </row>
    <row r="1859" s="3" customFormat="1" spans="1:15">
      <c r="A1859" s="16">
        <v>1858</v>
      </c>
      <c r="C1859" s="3" t="s">
        <v>9127</v>
      </c>
      <c r="D1859" s="21" t="s">
        <v>9128</v>
      </c>
      <c r="E1859" s="20" t="s">
        <v>9129</v>
      </c>
      <c r="F1859" s="69">
        <v>34.8</v>
      </c>
      <c r="G1859" s="3" t="s">
        <v>20</v>
      </c>
      <c r="J1859" s="55"/>
      <c r="K1859" s="73">
        <v>45877</v>
      </c>
      <c r="L1859" s="59"/>
      <c r="M1859" s="5"/>
      <c r="N1859" s="3" t="s">
        <v>9130</v>
      </c>
      <c r="O1859" s="5" t="s">
        <v>9131</v>
      </c>
    </row>
    <row r="1860" s="5" customFormat="1" spans="1:15">
      <c r="A1860" s="16">
        <v>1859</v>
      </c>
      <c r="B1860" s="17"/>
      <c r="C1860" s="5" t="s">
        <v>9132</v>
      </c>
      <c r="D1860" s="17" t="s">
        <v>9133</v>
      </c>
      <c r="E1860" s="20" t="s">
        <v>9134</v>
      </c>
      <c r="F1860" s="69">
        <v>108</v>
      </c>
      <c r="J1860" s="62"/>
      <c r="K1860" s="73">
        <v>43766</v>
      </c>
      <c r="L1860" s="59"/>
      <c r="N1860" s="5" t="s">
        <v>9135</v>
      </c>
      <c r="O1860" s="5" t="s">
        <v>9136</v>
      </c>
    </row>
    <row r="1861" s="70" customFormat="1" spans="1:15">
      <c r="A1861" s="16">
        <v>1860</v>
      </c>
      <c r="B1861" s="17"/>
      <c r="C1861" s="2" t="s">
        <v>9137</v>
      </c>
      <c r="D1861" s="17" t="s">
        <v>9138</v>
      </c>
      <c r="E1861" s="2" t="s">
        <v>8997</v>
      </c>
      <c r="F1861" s="69">
        <v>59.8</v>
      </c>
      <c r="G1861" s="2" t="s">
        <v>20</v>
      </c>
      <c r="H1861" s="2"/>
      <c r="I1861" s="2"/>
      <c r="J1861" s="16"/>
      <c r="K1861" s="73">
        <v>45875</v>
      </c>
      <c r="L1861" s="59"/>
      <c r="M1861" s="5"/>
      <c r="N1861" s="60" t="s">
        <v>9139</v>
      </c>
      <c r="O1861" s="5" t="s">
        <v>9140</v>
      </c>
    </row>
    <row r="1862" s="69" customFormat="1" spans="1:15">
      <c r="A1862" s="16">
        <v>1861</v>
      </c>
      <c r="B1862" s="17"/>
      <c r="C1862" s="2" t="s">
        <v>9141</v>
      </c>
      <c r="D1862" s="17" t="s">
        <v>9142</v>
      </c>
      <c r="E1862" s="2" t="s">
        <v>8992</v>
      </c>
      <c r="F1862" s="69">
        <v>32</v>
      </c>
      <c r="G1862" s="2" t="s">
        <v>20</v>
      </c>
      <c r="H1862" s="59"/>
      <c r="I1862" s="59"/>
      <c r="J1862" s="70"/>
      <c r="K1862" s="73">
        <v>46013</v>
      </c>
      <c r="L1862" s="59"/>
      <c r="M1862" s="5"/>
      <c r="N1862" s="60" t="s">
        <v>9143</v>
      </c>
      <c r="O1862" s="5" t="s">
        <v>9144</v>
      </c>
    </row>
    <row r="1863" s="69" customFormat="1" spans="1:15">
      <c r="A1863" s="16">
        <v>1862</v>
      </c>
      <c r="B1863" s="17"/>
      <c r="C1863" s="2" t="s">
        <v>9145</v>
      </c>
      <c r="D1863" s="17" t="s">
        <v>9146</v>
      </c>
      <c r="E1863" s="2" t="s">
        <v>9147</v>
      </c>
      <c r="F1863" s="69">
        <v>59.8</v>
      </c>
      <c r="G1863" s="2" t="s">
        <v>20</v>
      </c>
      <c r="H1863" s="2"/>
      <c r="I1863" s="16"/>
      <c r="J1863" s="16"/>
      <c r="K1863" s="73">
        <v>46043</v>
      </c>
      <c r="L1863" s="59"/>
      <c r="M1863" s="5"/>
      <c r="N1863" s="60" t="s">
        <v>9148</v>
      </c>
      <c r="O1863" s="5" t="s">
        <v>9149</v>
      </c>
    </row>
    <row r="1864" s="69" customFormat="1" ht="14.25" spans="1:15">
      <c r="A1864" s="16">
        <v>1863</v>
      </c>
      <c r="B1864" s="17"/>
      <c r="C1864" s="18" t="s">
        <v>9150</v>
      </c>
      <c r="D1864" s="17"/>
      <c r="E1864" s="2"/>
      <c r="F1864" s="69"/>
      <c r="G1864" s="2"/>
      <c r="H1864" s="16"/>
      <c r="I1864" s="16"/>
      <c r="J1864" s="16"/>
      <c r="K1864" s="73"/>
      <c r="L1864" s="59"/>
      <c r="M1864" s="5"/>
      <c r="N1864" s="60"/>
      <c r="O1864" s="5"/>
    </row>
    <row r="1865" s="3" customFormat="1" spans="1:15">
      <c r="A1865" s="16">
        <v>1864</v>
      </c>
      <c r="B1865" s="3" t="s">
        <v>9151</v>
      </c>
      <c r="C1865" s="3" t="s">
        <v>9152</v>
      </c>
      <c r="D1865" s="21" t="s">
        <v>9151</v>
      </c>
      <c r="E1865" s="3" t="s">
        <v>9153</v>
      </c>
      <c r="F1865" s="69">
        <v>52.8</v>
      </c>
      <c r="G1865" s="3" t="s">
        <v>9154</v>
      </c>
      <c r="H1865" s="3"/>
      <c r="I1865" s="3"/>
      <c r="J1865" s="55" t="s">
        <v>200</v>
      </c>
      <c r="K1865" s="73">
        <v>46002</v>
      </c>
      <c r="L1865" s="3" t="s">
        <v>201</v>
      </c>
      <c r="N1865" s="3" t="s">
        <v>9155</v>
      </c>
      <c r="O1865" s="3" t="s">
        <v>9156</v>
      </c>
    </row>
    <row r="1866" s="3" customFormat="1" spans="1:15">
      <c r="A1866" s="16">
        <v>1865</v>
      </c>
      <c r="B1866" s="3"/>
      <c r="C1866" s="3" t="s">
        <v>9157</v>
      </c>
      <c r="D1866" s="21" t="s">
        <v>9158</v>
      </c>
      <c r="E1866" s="3" t="s">
        <v>9159</v>
      </c>
      <c r="F1866" s="69">
        <v>58</v>
      </c>
      <c r="G1866" s="3" t="s">
        <v>392</v>
      </c>
      <c r="J1866" s="55"/>
      <c r="K1866" s="73">
        <v>45210</v>
      </c>
      <c r="L1866" s="20" t="s">
        <v>144</v>
      </c>
      <c r="N1866" s="3" t="s">
        <v>9160</v>
      </c>
      <c r="O1866" s="3" t="s">
        <v>9161</v>
      </c>
    </row>
    <row r="1867" s="3" customFormat="1" spans="1:15">
      <c r="A1867" s="16">
        <v>1866</v>
      </c>
      <c r="C1867" s="3" t="s">
        <v>9162</v>
      </c>
      <c r="D1867" s="21" t="s">
        <v>9163</v>
      </c>
      <c r="E1867" s="3" t="s">
        <v>9164</v>
      </c>
      <c r="F1867" s="69">
        <v>49</v>
      </c>
      <c r="G1867" s="3" t="s">
        <v>248</v>
      </c>
      <c r="J1867" s="55"/>
      <c r="K1867" s="73">
        <v>45887</v>
      </c>
      <c r="L1867" s="20" t="s">
        <v>144</v>
      </c>
      <c r="M1867" s="20"/>
      <c r="N1867" s="3" t="s">
        <v>9165</v>
      </c>
      <c r="O1867" s="3" t="s">
        <v>9166</v>
      </c>
    </row>
    <row r="1868" s="69" customFormat="1" spans="1:15">
      <c r="A1868" s="16">
        <v>1867</v>
      </c>
      <c r="B1868" s="17"/>
      <c r="C1868" s="2" t="s">
        <v>9167</v>
      </c>
      <c r="D1868" s="17" t="s">
        <v>9168</v>
      </c>
      <c r="E1868" s="2" t="s">
        <v>9169</v>
      </c>
      <c r="F1868" s="69">
        <v>45</v>
      </c>
      <c r="G1868" s="3" t="s">
        <v>20</v>
      </c>
      <c r="H1868" s="16"/>
      <c r="I1868" s="16"/>
      <c r="J1868" s="16"/>
      <c r="K1868" s="73">
        <v>45863</v>
      </c>
      <c r="L1868" s="59"/>
      <c r="M1868" s="5"/>
      <c r="N1868" s="60" t="s">
        <v>9170</v>
      </c>
      <c r="O1868" s="5" t="s">
        <v>9171</v>
      </c>
    </row>
    <row r="1869" s="69" customFormat="1" spans="1:15">
      <c r="A1869" s="16">
        <v>1868</v>
      </c>
      <c r="B1869" s="17"/>
      <c r="C1869" s="2" t="s">
        <v>9172</v>
      </c>
      <c r="D1869" s="17" t="s">
        <v>9173</v>
      </c>
      <c r="E1869" s="2" t="s">
        <v>9174</v>
      </c>
      <c r="F1869" s="69">
        <v>45</v>
      </c>
      <c r="G1869" s="2" t="s">
        <v>20</v>
      </c>
      <c r="H1869" s="16"/>
      <c r="I1869" s="16"/>
      <c r="J1869" s="16"/>
      <c r="K1869" s="73">
        <v>45859</v>
      </c>
      <c r="L1869" s="59"/>
      <c r="M1869" s="5"/>
      <c r="N1869" s="60" t="s">
        <v>9175</v>
      </c>
      <c r="O1869" s="5" t="s">
        <v>9176</v>
      </c>
    </row>
    <row r="1870" s="5" customFormat="1" spans="1:15">
      <c r="A1870" s="16">
        <v>1869</v>
      </c>
      <c r="C1870" s="5" t="s">
        <v>9177</v>
      </c>
      <c r="D1870" s="17" t="s">
        <v>9178</v>
      </c>
      <c r="E1870" s="5" t="s">
        <v>9179</v>
      </c>
      <c r="F1870" s="69">
        <v>26</v>
      </c>
      <c r="G1870" s="3" t="s">
        <v>20</v>
      </c>
      <c r="J1870" s="62"/>
      <c r="K1870" s="73">
        <v>45672</v>
      </c>
      <c r="L1870" s="59"/>
      <c r="M1870" s="5"/>
      <c r="N1870" s="5" t="s">
        <v>9180</v>
      </c>
      <c r="O1870" s="5" t="s">
        <v>9181</v>
      </c>
    </row>
    <row r="1871" s="5" customFormat="1" spans="1:15">
      <c r="A1871" s="16">
        <v>1870</v>
      </c>
      <c r="B1871" s="17"/>
      <c r="C1871" s="2" t="s">
        <v>9182</v>
      </c>
      <c r="D1871" s="17" t="s">
        <v>9183</v>
      </c>
      <c r="E1871" s="2" t="s">
        <v>9184</v>
      </c>
      <c r="F1871" s="69">
        <v>55</v>
      </c>
      <c r="G1871" s="3" t="s">
        <v>20</v>
      </c>
      <c r="J1871" s="62"/>
      <c r="K1871" s="73">
        <v>45538</v>
      </c>
      <c r="L1871" s="59"/>
      <c r="N1871" s="60" t="s">
        <v>9185</v>
      </c>
      <c r="O1871" s="5" t="s">
        <v>9186</v>
      </c>
    </row>
    <row r="1872" s="69" customFormat="1" spans="1:15">
      <c r="A1872" s="16">
        <v>1871</v>
      </c>
      <c r="B1872" s="17"/>
      <c r="C1872" s="2" t="s">
        <v>9187</v>
      </c>
      <c r="D1872" s="17" t="s">
        <v>9188</v>
      </c>
      <c r="E1872" s="2" t="s">
        <v>9189</v>
      </c>
      <c r="F1872" s="69">
        <v>59.8</v>
      </c>
      <c r="G1872" s="3" t="s">
        <v>20</v>
      </c>
      <c r="H1872" s="59"/>
      <c r="I1872" s="59"/>
      <c r="J1872" s="70"/>
      <c r="K1872" s="73">
        <v>46052</v>
      </c>
      <c r="L1872" s="59"/>
      <c r="M1872" s="5"/>
      <c r="N1872" s="60" t="s">
        <v>9190</v>
      </c>
      <c r="O1872" s="5" t="s">
        <v>9191</v>
      </c>
    </row>
    <row r="1873" s="69" customFormat="1" spans="1:15">
      <c r="A1873" s="16">
        <v>1872</v>
      </c>
      <c r="B1873" s="17"/>
      <c r="C1873" s="2" t="s">
        <v>9192</v>
      </c>
      <c r="D1873" s="17" t="s">
        <v>9193</v>
      </c>
      <c r="E1873" s="2" t="s">
        <v>9194</v>
      </c>
      <c r="F1873" s="69">
        <v>42</v>
      </c>
      <c r="G1873" s="2" t="s">
        <v>20</v>
      </c>
      <c r="H1873" s="2"/>
      <c r="I1873" s="2"/>
      <c r="J1873" s="16"/>
      <c r="K1873" s="73">
        <v>45874</v>
      </c>
      <c r="L1873" s="59"/>
      <c r="M1873" s="5"/>
      <c r="N1873" s="60" t="s">
        <v>9195</v>
      </c>
      <c r="O1873" s="5" t="s">
        <v>9196</v>
      </c>
    </row>
    <row r="1874" s="3" customFormat="1" spans="1:15">
      <c r="A1874" s="16">
        <v>1873</v>
      </c>
      <c r="B1874" s="21" t="s">
        <v>9197</v>
      </c>
      <c r="C1874" s="3" t="s">
        <v>9198</v>
      </c>
      <c r="D1874" s="21" t="s">
        <v>9197</v>
      </c>
      <c r="E1874" s="3" t="s">
        <v>9199</v>
      </c>
      <c r="F1874" s="69">
        <v>55</v>
      </c>
      <c r="G1874" s="3" t="s">
        <v>248</v>
      </c>
      <c r="H1874" s="3"/>
      <c r="I1874" s="3"/>
      <c r="J1874" s="55"/>
      <c r="K1874" s="73">
        <v>45950</v>
      </c>
      <c r="L1874" s="3" t="s">
        <v>8520</v>
      </c>
      <c r="M1874" s="3"/>
      <c r="N1874" s="3" t="s">
        <v>9200</v>
      </c>
      <c r="O1874" s="3" t="s">
        <v>9201</v>
      </c>
    </row>
    <row r="1875" s="70" customFormat="1" spans="1:15">
      <c r="A1875" s="16">
        <v>1874</v>
      </c>
      <c r="B1875" s="17"/>
      <c r="C1875" s="2" t="s">
        <v>9202</v>
      </c>
      <c r="D1875" s="17" t="s">
        <v>9203</v>
      </c>
      <c r="E1875" s="2" t="s">
        <v>9204</v>
      </c>
      <c r="F1875" s="69">
        <v>29</v>
      </c>
      <c r="G1875" s="2" t="s">
        <v>20</v>
      </c>
      <c r="H1875" s="2"/>
      <c r="I1875" s="2"/>
      <c r="J1875" s="16"/>
      <c r="K1875" s="73">
        <v>46034</v>
      </c>
      <c r="L1875" s="59"/>
      <c r="M1875" s="5"/>
      <c r="N1875" s="60" t="s">
        <v>9205</v>
      </c>
      <c r="O1875" s="5" t="s">
        <v>9206</v>
      </c>
    </row>
    <row r="1876" s="3" customFormat="1" spans="1:15">
      <c r="A1876" s="16">
        <v>1875</v>
      </c>
      <c r="B1876" s="3"/>
      <c r="C1876" s="3" t="s">
        <v>9207</v>
      </c>
      <c r="D1876" s="21" t="s">
        <v>9208</v>
      </c>
      <c r="E1876" s="3" t="s">
        <v>9209</v>
      </c>
      <c r="F1876" s="69">
        <v>56.8</v>
      </c>
      <c r="G1876" s="3" t="s">
        <v>892</v>
      </c>
      <c r="J1876" s="55" t="s">
        <v>200</v>
      </c>
      <c r="K1876" s="73">
        <v>45679</v>
      </c>
      <c r="L1876" s="3" t="s">
        <v>201</v>
      </c>
      <c r="M1876" s="61"/>
      <c r="N1876" s="3" t="s">
        <v>9210</v>
      </c>
      <c r="O1876" s="3" t="s">
        <v>9211</v>
      </c>
    </row>
    <row r="1877" s="69" customFormat="1" spans="1:15">
      <c r="A1877" s="16">
        <v>1876</v>
      </c>
      <c r="B1877" s="17"/>
      <c r="C1877" s="2" t="s">
        <v>9212</v>
      </c>
      <c r="D1877" s="17" t="s">
        <v>9213</v>
      </c>
      <c r="E1877" s="2" t="s">
        <v>9214</v>
      </c>
      <c r="F1877" s="69">
        <v>36</v>
      </c>
      <c r="G1877" s="2"/>
      <c r="H1877" s="2"/>
      <c r="I1877" s="2"/>
      <c r="J1877" s="16"/>
      <c r="K1877" s="73">
        <v>45695</v>
      </c>
      <c r="L1877" s="59"/>
      <c r="M1877" s="5"/>
      <c r="N1877" s="60" t="s">
        <v>9215</v>
      </c>
      <c r="O1877" s="5" t="s">
        <v>9216</v>
      </c>
    </row>
    <row r="1878" s="3" customFormat="1" spans="1:15">
      <c r="A1878" s="16">
        <v>1877</v>
      </c>
      <c r="B1878" s="3" t="s">
        <v>9217</v>
      </c>
      <c r="C1878" s="3" t="s">
        <v>9172</v>
      </c>
      <c r="D1878" s="21" t="s">
        <v>9217</v>
      </c>
      <c r="E1878" s="3" t="s">
        <v>9218</v>
      </c>
      <c r="F1878" s="69">
        <v>54.8</v>
      </c>
      <c r="G1878" s="3" t="s">
        <v>9219</v>
      </c>
      <c r="J1878" s="55"/>
      <c r="K1878" s="73">
        <v>46058</v>
      </c>
      <c r="L1878" s="20" t="s">
        <v>144</v>
      </c>
      <c r="M1878" s="20"/>
      <c r="N1878" s="3" t="s">
        <v>9220</v>
      </c>
      <c r="O1878" s="3" t="s">
        <v>9221</v>
      </c>
    </row>
    <row r="1879" s="3" customFormat="1" spans="1:15">
      <c r="A1879" s="16">
        <v>1878</v>
      </c>
      <c r="B1879" s="21"/>
      <c r="C1879" s="3" t="s">
        <v>9172</v>
      </c>
      <c r="D1879" s="21" t="s">
        <v>9222</v>
      </c>
      <c r="E1879" s="3" t="s">
        <v>9223</v>
      </c>
      <c r="F1879" s="69">
        <v>63.8</v>
      </c>
      <c r="G1879" s="3" t="s">
        <v>9224</v>
      </c>
      <c r="J1879" s="55"/>
      <c r="K1879" s="73">
        <v>45852</v>
      </c>
      <c r="N1879" s="3" t="s">
        <v>9225</v>
      </c>
      <c r="O1879" s="5" t="s">
        <v>9226</v>
      </c>
    </row>
    <row r="1880" s="69" customFormat="1" spans="1:15">
      <c r="A1880" s="16">
        <v>1879</v>
      </c>
      <c r="B1880" s="17"/>
      <c r="C1880" s="2" t="s">
        <v>9227</v>
      </c>
      <c r="D1880" s="17" t="s">
        <v>9228</v>
      </c>
      <c r="E1880" s="2" t="s">
        <v>9229</v>
      </c>
      <c r="F1880" s="69">
        <v>59.8</v>
      </c>
      <c r="G1880" s="2" t="s">
        <v>20</v>
      </c>
      <c r="H1880" s="16"/>
      <c r="I1880" s="16"/>
      <c r="J1880" s="55" t="s">
        <v>200</v>
      </c>
      <c r="K1880" s="73">
        <v>46064</v>
      </c>
      <c r="L1880" s="3" t="s">
        <v>201</v>
      </c>
      <c r="M1880" s="5"/>
      <c r="N1880" s="60" t="s">
        <v>9230</v>
      </c>
      <c r="O1880" s="5" t="s">
        <v>9231</v>
      </c>
    </row>
    <row r="1881" s="69" customFormat="1" spans="1:15">
      <c r="A1881" s="16">
        <v>1880</v>
      </c>
      <c r="B1881" s="17"/>
      <c r="C1881" s="2" t="s">
        <v>9232</v>
      </c>
      <c r="D1881" s="17" t="s">
        <v>9233</v>
      </c>
      <c r="E1881" s="2" t="s">
        <v>9189</v>
      </c>
      <c r="F1881" s="69">
        <v>59.8</v>
      </c>
      <c r="G1881" s="3" t="s">
        <v>20</v>
      </c>
      <c r="H1881" s="59" t="s">
        <v>290</v>
      </c>
      <c r="I1881" s="59"/>
      <c r="J1881" s="70"/>
      <c r="K1881" s="73">
        <v>46053</v>
      </c>
      <c r="L1881" s="59" t="s">
        <v>412</v>
      </c>
      <c r="M1881" s="5"/>
      <c r="N1881" s="60" t="s">
        <v>9234</v>
      </c>
      <c r="O1881" s="5" t="s">
        <v>9235</v>
      </c>
    </row>
    <row r="1882" s="5" customFormat="1" spans="1:15">
      <c r="A1882" s="16">
        <v>1881</v>
      </c>
      <c r="B1882" s="17"/>
      <c r="C1882" s="2" t="s">
        <v>9236</v>
      </c>
      <c r="D1882" s="17" t="s">
        <v>9237</v>
      </c>
      <c r="E1882" s="2" t="s">
        <v>9238</v>
      </c>
      <c r="F1882" s="69">
        <v>29.8</v>
      </c>
      <c r="G1882" s="2"/>
      <c r="J1882" s="62"/>
      <c r="K1882" s="73">
        <v>45859</v>
      </c>
      <c r="L1882" s="59"/>
      <c r="N1882" s="60" t="s">
        <v>9239</v>
      </c>
      <c r="O1882" s="5" t="s">
        <v>9240</v>
      </c>
    </row>
    <row r="1883" s="69" customFormat="1" spans="1:15">
      <c r="A1883" s="16">
        <v>1882</v>
      </c>
      <c r="B1883" s="17"/>
      <c r="C1883" s="2" t="s">
        <v>9241</v>
      </c>
      <c r="D1883" s="17" t="s">
        <v>9242</v>
      </c>
      <c r="E1883" s="2" t="s">
        <v>9243</v>
      </c>
      <c r="F1883" s="69">
        <v>59.8</v>
      </c>
      <c r="G1883" s="2" t="s">
        <v>9244</v>
      </c>
      <c r="H1883" s="16"/>
      <c r="I1883" s="2" t="s">
        <v>291</v>
      </c>
      <c r="J1883" s="55" t="s">
        <v>200</v>
      </c>
      <c r="K1883" s="73">
        <v>46045</v>
      </c>
      <c r="L1883" s="3" t="s">
        <v>201</v>
      </c>
      <c r="M1883" s="5"/>
      <c r="N1883" s="60" t="s">
        <v>9245</v>
      </c>
      <c r="O1883" s="5" t="s">
        <v>9246</v>
      </c>
    </row>
    <row r="1884" s="5" customFormat="1" spans="1:15">
      <c r="A1884" s="16">
        <v>1883</v>
      </c>
      <c r="C1884" s="5" t="s">
        <v>9247</v>
      </c>
      <c r="D1884" s="66" t="s">
        <v>9248</v>
      </c>
      <c r="E1884" s="20" t="s">
        <v>9249</v>
      </c>
      <c r="F1884" s="69">
        <v>59.8</v>
      </c>
      <c r="G1884" s="20" t="s">
        <v>20</v>
      </c>
      <c r="H1884" s="20" t="s">
        <v>290</v>
      </c>
      <c r="I1884" s="20" t="s">
        <v>291</v>
      </c>
      <c r="J1884" s="78"/>
      <c r="K1884" s="73">
        <v>45812</v>
      </c>
      <c r="L1884" s="59" t="s">
        <v>9250</v>
      </c>
      <c r="M1884" s="5" t="s">
        <v>9251</v>
      </c>
      <c r="N1884" s="5" t="s">
        <v>9252</v>
      </c>
      <c r="O1884" s="5" t="s">
        <v>9253</v>
      </c>
    </row>
    <row r="1885" s="70" customFormat="1" spans="1:15">
      <c r="A1885" s="16">
        <v>1884</v>
      </c>
      <c r="B1885" s="17"/>
      <c r="C1885" s="2" t="s">
        <v>9254</v>
      </c>
      <c r="D1885" s="17" t="s">
        <v>9255</v>
      </c>
      <c r="E1885" s="2" t="s">
        <v>9249</v>
      </c>
      <c r="F1885" s="69">
        <v>39</v>
      </c>
      <c r="G1885" s="2"/>
      <c r="H1885" s="2"/>
      <c r="I1885" s="2"/>
      <c r="J1885" s="16"/>
      <c r="K1885" s="73">
        <v>45677</v>
      </c>
      <c r="L1885" s="59"/>
      <c r="M1885" s="5"/>
      <c r="N1885" s="60" t="s">
        <v>9256</v>
      </c>
      <c r="O1885" s="5" t="s">
        <v>9257</v>
      </c>
    </row>
    <row r="1886" s="3" customFormat="1" spans="1:15">
      <c r="A1886" s="16">
        <v>1885</v>
      </c>
      <c r="B1886" s="3" t="s">
        <v>9258</v>
      </c>
      <c r="C1886" s="3" t="s">
        <v>9241</v>
      </c>
      <c r="D1886" s="21" t="s">
        <v>9258</v>
      </c>
      <c r="E1886" s="3" t="s">
        <v>9259</v>
      </c>
      <c r="F1886" s="69">
        <v>59.8</v>
      </c>
      <c r="G1886" s="3" t="s">
        <v>432</v>
      </c>
      <c r="H1886" s="20" t="s">
        <v>290</v>
      </c>
      <c r="I1886" s="20" t="s">
        <v>291</v>
      </c>
      <c r="J1886" s="55" t="s">
        <v>200</v>
      </c>
      <c r="K1886" s="73">
        <v>46000</v>
      </c>
      <c r="L1886" s="3" t="s">
        <v>201</v>
      </c>
      <c r="M1886" s="5" t="s">
        <v>9260</v>
      </c>
      <c r="N1886" s="3" t="s">
        <v>9261</v>
      </c>
      <c r="O1886" s="3" t="s">
        <v>9262</v>
      </c>
    </row>
    <row r="1887" s="3" customFormat="1" spans="1:15">
      <c r="A1887" s="16">
        <v>1886</v>
      </c>
      <c r="B1887" s="3" t="s">
        <v>9263</v>
      </c>
      <c r="C1887" s="3" t="s">
        <v>9264</v>
      </c>
      <c r="D1887" s="21" t="s">
        <v>9263</v>
      </c>
      <c r="E1887" s="3" t="s">
        <v>9265</v>
      </c>
      <c r="F1887" s="69">
        <v>42</v>
      </c>
      <c r="G1887" s="3" t="s">
        <v>9266</v>
      </c>
      <c r="J1887" s="55"/>
      <c r="K1887" s="73">
        <v>46037</v>
      </c>
      <c r="N1887" s="3" t="s">
        <v>9267</v>
      </c>
      <c r="O1887" s="3" t="s">
        <v>9268</v>
      </c>
    </row>
    <row r="1888" s="69" customFormat="1" spans="1:15">
      <c r="A1888" s="16">
        <v>1887</v>
      </c>
      <c r="B1888" s="17"/>
      <c r="C1888" s="2" t="s">
        <v>9269</v>
      </c>
      <c r="D1888" s="17" t="s">
        <v>9270</v>
      </c>
      <c r="E1888" s="2" t="s">
        <v>9243</v>
      </c>
      <c r="F1888" s="69">
        <v>28</v>
      </c>
      <c r="G1888" s="2"/>
      <c r="H1888" s="16"/>
      <c r="I1888" s="16"/>
      <c r="J1888" s="16"/>
      <c r="K1888" s="73">
        <v>45616</v>
      </c>
      <c r="L1888" s="59"/>
      <c r="M1888" s="5"/>
      <c r="N1888" s="60" t="s">
        <v>9271</v>
      </c>
      <c r="O1888" s="5" t="s">
        <v>9272</v>
      </c>
    </row>
    <row r="1889" s="3" customFormat="1" spans="1:15">
      <c r="A1889" s="16">
        <v>1888</v>
      </c>
      <c r="B1889" s="21" t="s">
        <v>9273</v>
      </c>
      <c r="C1889" s="3" t="s">
        <v>9274</v>
      </c>
      <c r="D1889" s="21" t="s">
        <v>9273</v>
      </c>
      <c r="E1889" s="3" t="s">
        <v>9275</v>
      </c>
      <c r="F1889" s="69">
        <v>79.8</v>
      </c>
      <c r="G1889" s="3" t="s">
        <v>7026</v>
      </c>
      <c r="H1889" s="3"/>
      <c r="I1889" s="3"/>
      <c r="J1889" s="55"/>
      <c r="K1889" s="73">
        <v>45861</v>
      </c>
      <c r="L1889" s="3"/>
      <c r="M1889" s="3"/>
      <c r="N1889" s="3" t="s">
        <v>9276</v>
      </c>
      <c r="O1889" s="3" t="s">
        <v>9277</v>
      </c>
    </row>
    <row r="1890" s="5" customFormat="1" spans="1:15">
      <c r="A1890" s="16">
        <v>1889</v>
      </c>
      <c r="B1890" s="17"/>
      <c r="C1890" s="5" t="s">
        <v>9278</v>
      </c>
      <c r="D1890" s="17" t="s">
        <v>9279</v>
      </c>
      <c r="E1890" s="5" t="s">
        <v>9280</v>
      </c>
      <c r="F1890" s="69">
        <v>78.8</v>
      </c>
      <c r="G1890" s="2" t="s">
        <v>20</v>
      </c>
      <c r="I1890" s="2" t="s">
        <v>291</v>
      </c>
      <c r="J1890" s="16"/>
      <c r="K1890" s="73">
        <v>45486</v>
      </c>
      <c r="L1890" s="59" t="s">
        <v>4464</v>
      </c>
      <c r="M1890" s="5" t="s">
        <v>9281</v>
      </c>
      <c r="N1890" s="5" t="s">
        <v>9282</v>
      </c>
      <c r="O1890" s="5" t="s">
        <v>9283</v>
      </c>
    </row>
    <row r="1891" s="69" customFormat="1" ht="14.25" spans="1:15">
      <c r="A1891" s="16">
        <v>1890</v>
      </c>
      <c r="B1891" s="17"/>
      <c r="C1891" s="18" t="s">
        <v>9284</v>
      </c>
      <c r="D1891" s="17"/>
      <c r="E1891" s="2"/>
      <c r="F1891" s="69"/>
      <c r="G1891" s="2"/>
      <c r="H1891" s="16"/>
      <c r="I1891" s="16"/>
      <c r="J1891" s="16"/>
      <c r="K1891" s="73"/>
      <c r="L1891" s="59"/>
      <c r="M1891" s="5"/>
      <c r="N1891" s="60"/>
      <c r="O1891" s="5"/>
    </row>
    <row r="1892" s="3" customFormat="1" spans="1:15">
      <c r="A1892" s="16">
        <v>1891</v>
      </c>
      <c r="B1892" s="3" t="s">
        <v>9285</v>
      </c>
      <c r="C1892" s="3" t="s">
        <v>9286</v>
      </c>
      <c r="D1892" s="3" t="s">
        <v>9285</v>
      </c>
      <c r="E1892" s="3" t="s">
        <v>9287</v>
      </c>
      <c r="F1892" s="69">
        <v>45</v>
      </c>
      <c r="G1892" s="3" t="s">
        <v>9288</v>
      </c>
      <c r="H1892" s="3"/>
      <c r="I1892" s="3"/>
      <c r="J1892" s="55"/>
      <c r="K1892" s="73">
        <v>45895</v>
      </c>
      <c r="L1892" s="3"/>
      <c r="M1892" s="3"/>
      <c r="N1892" s="3" t="s">
        <v>9289</v>
      </c>
      <c r="O1892" s="3" t="s">
        <v>9290</v>
      </c>
    </row>
    <row r="1893" s="3" customFormat="1" spans="1:15">
      <c r="A1893" s="16">
        <v>1892</v>
      </c>
      <c r="B1893" s="3" t="s">
        <v>9291</v>
      </c>
      <c r="C1893" s="3" t="s">
        <v>9286</v>
      </c>
      <c r="D1893" s="21" t="s">
        <v>9291</v>
      </c>
      <c r="E1893" s="3" t="s">
        <v>9292</v>
      </c>
      <c r="F1893" s="69">
        <v>43</v>
      </c>
      <c r="G1893" s="2" t="s">
        <v>20</v>
      </c>
      <c r="J1893" s="55"/>
      <c r="K1893" s="73">
        <v>45878</v>
      </c>
      <c r="N1893" s="3" t="s">
        <v>9293</v>
      </c>
      <c r="O1893" s="3" t="s">
        <v>9294</v>
      </c>
    </row>
    <row r="1894" s="4" customFormat="1" spans="1:15">
      <c r="A1894" s="16">
        <v>1893</v>
      </c>
      <c r="B1894" s="4" t="s">
        <v>9295</v>
      </c>
      <c r="C1894" s="4" t="s">
        <v>9296</v>
      </c>
      <c r="D1894" s="4" t="s">
        <v>9295</v>
      </c>
      <c r="E1894" s="4" t="s">
        <v>9297</v>
      </c>
      <c r="F1894" s="4">
        <v>49.8</v>
      </c>
      <c r="G1894" s="4" t="s">
        <v>1362</v>
      </c>
      <c r="H1894" s="4"/>
      <c r="I1894" s="4"/>
      <c r="K1894" s="76">
        <v>46100</v>
      </c>
      <c r="L1894" s="4"/>
      <c r="M1894" s="4"/>
      <c r="N1894" s="4" t="s">
        <v>9298</v>
      </c>
      <c r="O1894" s="4" t="s">
        <v>9299</v>
      </c>
    </row>
    <row r="1895" s="69" customFormat="1" spans="1:15">
      <c r="A1895" s="16">
        <v>1894</v>
      </c>
      <c r="B1895" s="17"/>
      <c r="C1895" s="2" t="s">
        <v>9296</v>
      </c>
      <c r="D1895" s="17" t="s">
        <v>9300</v>
      </c>
      <c r="E1895" s="2" t="s">
        <v>9301</v>
      </c>
      <c r="F1895" s="69">
        <v>53.8</v>
      </c>
      <c r="G1895" s="2" t="s">
        <v>20</v>
      </c>
      <c r="H1895" s="2" t="s">
        <v>290</v>
      </c>
      <c r="I1895" s="16"/>
      <c r="J1895" s="16"/>
      <c r="K1895" s="73">
        <v>46043</v>
      </c>
      <c r="L1895" s="59" t="s">
        <v>1319</v>
      </c>
      <c r="M1895" s="5"/>
      <c r="N1895" s="60" t="s">
        <v>9302</v>
      </c>
      <c r="O1895" s="5" t="s">
        <v>9303</v>
      </c>
    </row>
    <row r="1896" s="3" customFormat="1" spans="1:15">
      <c r="A1896" s="16">
        <v>1895</v>
      </c>
      <c r="C1896" s="3" t="s">
        <v>9304</v>
      </c>
      <c r="D1896" s="21" t="s">
        <v>9305</v>
      </c>
      <c r="E1896" s="61" t="s">
        <v>9306</v>
      </c>
      <c r="F1896" s="69">
        <v>53</v>
      </c>
      <c r="G1896" s="3" t="s">
        <v>9307</v>
      </c>
      <c r="J1896" s="55" t="s">
        <v>200</v>
      </c>
      <c r="K1896" s="73">
        <v>46057</v>
      </c>
      <c r="L1896" s="3" t="s">
        <v>201</v>
      </c>
      <c r="N1896" s="3" t="s">
        <v>9308</v>
      </c>
      <c r="O1896" s="3" t="s">
        <v>9309</v>
      </c>
    </row>
    <row r="1897" s="69" customFormat="1" spans="1:15">
      <c r="A1897" s="16">
        <v>1896</v>
      </c>
      <c r="B1897" s="17"/>
      <c r="C1897" s="2" t="s">
        <v>9310</v>
      </c>
      <c r="D1897" s="17" t="s">
        <v>9311</v>
      </c>
      <c r="E1897" s="2" t="s">
        <v>9312</v>
      </c>
      <c r="F1897" s="69">
        <v>49.8</v>
      </c>
      <c r="G1897" s="3" t="s">
        <v>20</v>
      </c>
      <c r="H1897" s="17"/>
      <c r="I1897" s="17"/>
      <c r="J1897" s="85"/>
      <c r="K1897" s="73">
        <v>45890</v>
      </c>
      <c r="L1897" s="59" t="s">
        <v>85</v>
      </c>
      <c r="M1897" s="5"/>
      <c r="N1897" s="60" t="s">
        <v>9313</v>
      </c>
      <c r="O1897" s="5" t="s">
        <v>9314</v>
      </c>
    </row>
    <row r="1898" s="3" customFormat="1" spans="1:15">
      <c r="A1898" s="16">
        <v>1897</v>
      </c>
      <c r="B1898" s="21"/>
      <c r="C1898" s="3" t="s">
        <v>9315</v>
      </c>
      <c r="D1898" s="21" t="s">
        <v>9316</v>
      </c>
      <c r="E1898" s="3" t="s">
        <v>9317</v>
      </c>
      <c r="F1898" s="69">
        <v>45</v>
      </c>
      <c r="G1898" s="3" t="s">
        <v>20</v>
      </c>
      <c r="J1898" s="55"/>
      <c r="K1898" s="73">
        <v>46057</v>
      </c>
      <c r="L1898" s="3" t="s">
        <v>6139</v>
      </c>
      <c r="N1898" s="3" t="s">
        <v>9318</v>
      </c>
      <c r="O1898" s="5" t="s">
        <v>9319</v>
      </c>
    </row>
    <row r="1899" s="3" customFormat="1" spans="1:15">
      <c r="A1899" s="16">
        <v>1898</v>
      </c>
      <c r="B1899" s="3"/>
      <c r="C1899" s="3" t="s">
        <v>9320</v>
      </c>
      <c r="D1899" s="21" t="s">
        <v>9321</v>
      </c>
      <c r="E1899" s="3" t="s">
        <v>9322</v>
      </c>
      <c r="F1899" s="69">
        <v>63</v>
      </c>
      <c r="G1899" s="61" t="s">
        <v>9323</v>
      </c>
      <c r="J1899" s="55"/>
      <c r="K1899" s="73">
        <v>46050</v>
      </c>
      <c r="L1899" s="20" t="s">
        <v>144</v>
      </c>
      <c r="N1899" s="3" t="s">
        <v>9324</v>
      </c>
      <c r="O1899" s="3" t="s">
        <v>9325</v>
      </c>
    </row>
    <row r="1900" s="5" customFormat="1" spans="1:15">
      <c r="A1900" s="16">
        <v>1899</v>
      </c>
      <c r="B1900" s="17"/>
      <c r="C1900" s="5" t="s">
        <v>9315</v>
      </c>
      <c r="D1900" s="17" t="s">
        <v>9326</v>
      </c>
      <c r="E1900" s="5" t="s">
        <v>9327</v>
      </c>
      <c r="F1900" s="69">
        <v>29.8</v>
      </c>
      <c r="G1900" s="3" t="s">
        <v>20</v>
      </c>
      <c r="J1900" s="55" t="s">
        <v>200</v>
      </c>
      <c r="K1900" s="73">
        <v>46046</v>
      </c>
      <c r="L1900" s="3" t="s">
        <v>201</v>
      </c>
      <c r="N1900" s="5" t="s">
        <v>9328</v>
      </c>
      <c r="O1900" s="5" t="s">
        <v>9329</v>
      </c>
    </row>
    <row r="1901" s="3" customFormat="1" spans="1:15">
      <c r="A1901" s="16">
        <v>1900</v>
      </c>
      <c r="C1901" s="61" t="s">
        <v>9320</v>
      </c>
      <c r="D1901" s="21" t="s">
        <v>9330</v>
      </c>
      <c r="E1901" s="61" t="s">
        <v>9331</v>
      </c>
      <c r="F1901" s="69">
        <v>45</v>
      </c>
      <c r="G1901" s="3" t="s">
        <v>20</v>
      </c>
      <c r="J1901" s="55" t="s">
        <v>200</v>
      </c>
      <c r="K1901" s="73">
        <v>45450</v>
      </c>
      <c r="L1901" s="3" t="s">
        <v>201</v>
      </c>
      <c r="N1901" s="3" t="s">
        <v>9332</v>
      </c>
      <c r="O1901" s="5" t="s">
        <v>9333</v>
      </c>
    </row>
    <row r="1902" s="3" customFormat="1" spans="1:15">
      <c r="A1902" s="16">
        <v>1901</v>
      </c>
      <c r="B1902" s="21"/>
      <c r="C1902" s="3" t="s">
        <v>9320</v>
      </c>
      <c r="D1902" s="21" t="s">
        <v>9334</v>
      </c>
      <c r="E1902" s="3" t="s">
        <v>9335</v>
      </c>
      <c r="F1902" s="69">
        <v>48</v>
      </c>
      <c r="J1902" s="55"/>
      <c r="K1902" s="73">
        <v>45871</v>
      </c>
      <c r="N1902" s="3" t="s">
        <v>9336</v>
      </c>
      <c r="O1902" s="3" t="s">
        <v>9337</v>
      </c>
    </row>
    <row r="1903" s="69" customFormat="1" spans="1:15">
      <c r="A1903" s="16">
        <v>1902</v>
      </c>
      <c r="B1903" s="17"/>
      <c r="C1903" s="2" t="s">
        <v>9338</v>
      </c>
      <c r="D1903" s="17" t="s">
        <v>9339</v>
      </c>
      <c r="E1903" s="2" t="s">
        <v>9340</v>
      </c>
      <c r="F1903" s="69">
        <v>49.8</v>
      </c>
      <c r="G1903" s="2" t="s">
        <v>20</v>
      </c>
      <c r="H1903" s="59"/>
      <c r="I1903" s="59" t="s">
        <v>291</v>
      </c>
      <c r="J1903" s="70"/>
      <c r="K1903" s="73">
        <v>46050</v>
      </c>
      <c r="L1903" s="59" t="s">
        <v>645</v>
      </c>
      <c r="M1903" s="5"/>
      <c r="N1903" s="60" t="s">
        <v>9341</v>
      </c>
      <c r="O1903" s="5" t="s">
        <v>9342</v>
      </c>
    </row>
    <row r="1904" s="5" customFormat="1" spans="1:15">
      <c r="A1904" s="16">
        <v>1903</v>
      </c>
      <c r="B1904" s="17"/>
      <c r="C1904" s="2" t="s">
        <v>9315</v>
      </c>
      <c r="D1904" s="17" t="s">
        <v>9343</v>
      </c>
      <c r="E1904" s="2" t="s">
        <v>9344</v>
      </c>
      <c r="F1904" s="69">
        <v>39.8</v>
      </c>
      <c r="G1904" s="3" t="s">
        <v>20</v>
      </c>
      <c r="J1904" s="62"/>
      <c r="K1904" s="73">
        <v>45677</v>
      </c>
      <c r="L1904" s="59"/>
      <c r="N1904" s="60" t="s">
        <v>9345</v>
      </c>
      <c r="O1904" s="5" t="s">
        <v>9346</v>
      </c>
    </row>
    <row r="1905" s="3" customFormat="1" spans="1:15">
      <c r="A1905" s="16">
        <v>1904</v>
      </c>
      <c r="B1905" s="3" t="s">
        <v>9347</v>
      </c>
      <c r="C1905" s="3" t="s">
        <v>9348</v>
      </c>
      <c r="D1905" s="21" t="s">
        <v>9347</v>
      </c>
      <c r="E1905" s="3" t="s">
        <v>9349</v>
      </c>
      <c r="F1905" s="69">
        <v>58</v>
      </c>
      <c r="G1905" s="3" t="s">
        <v>9350</v>
      </c>
      <c r="H1905" s="2" t="s">
        <v>290</v>
      </c>
      <c r="J1905" s="55"/>
      <c r="K1905" s="73">
        <v>46002</v>
      </c>
      <c r="L1905" s="59" t="s">
        <v>1319</v>
      </c>
      <c r="M1905" s="5" t="s">
        <v>9351</v>
      </c>
      <c r="N1905" s="3" t="s">
        <v>9352</v>
      </c>
      <c r="O1905" s="3" t="s">
        <v>9353</v>
      </c>
    </row>
    <row r="1906" s="3" customFormat="1" spans="1:15">
      <c r="A1906" s="16">
        <v>1905</v>
      </c>
      <c r="C1906" s="61" t="s">
        <v>9338</v>
      </c>
      <c r="D1906" s="21" t="s">
        <v>9354</v>
      </c>
      <c r="E1906" s="61" t="s">
        <v>9355</v>
      </c>
      <c r="F1906" s="69">
        <v>45.8</v>
      </c>
      <c r="G1906" s="2" t="s">
        <v>20</v>
      </c>
      <c r="J1906" s="55"/>
      <c r="K1906" s="73">
        <v>46058</v>
      </c>
      <c r="N1906" s="3" t="s">
        <v>9356</v>
      </c>
      <c r="O1906" s="5" t="s">
        <v>9357</v>
      </c>
    </row>
    <row r="1907" s="69" customFormat="1" spans="1:15">
      <c r="A1907" s="16">
        <v>1906</v>
      </c>
      <c r="B1907" s="17"/>
      <c r="C1907" s="2" t="s">
        <v>9358</v>
      </c>
      <c r="D1907" s="17" t="s">
        <v>9359</v>
      </c>
      <c r="E1907" s="2" t="s">
        <v>9360</v>
      </c>
      <c r="F1907" s="69">
        <v>25</v>
      </c>
      <c r="G1907" s="2" t="s">
        <v>20</v>
      </c>
      <c r="H1907" s="16"/>
      <c r="I1907" s="16"/>
      <c r="J1907" s="16"/>
      <c r="K1907" s="73">
        <v>44941</v>
      </c>
      <c r="L1907" s="59"/>
      <c r="M1907" s="5"/>
      <c r="N1907" s="60" t="s">
        <v>9361</v>
      </c>
      <c r="O1907" s="5" t="s">
        <v>9362</v>
      </c>
    </row>
    <row r="1908" s="3" customFormat="1" spans="1:15">
      <c r="A1908" s="16">
        <v>1907</v>
      </c>
      <c r="C1908" s="3" t="s">
        <v>9363</v>
      </c>
      <c r="D1908" s="21" t="s">
        <v>9364</v>
      </c>
      <c r="E1908" s="3" t="s">
        <v>9365</v>
      </c>
      <c r="F1908" s="69">
        <v>39.8</v>
      </c>
      <c r="J1908" s="55"/>
      <c r="K1908" s="73">
        <v>45928</v>
      </c>
      <c r="N1908" s="3" t="s">
        <v>9366</v>
      </c>
      <c r="O1908" s="3" t="s">
        <v>9367</v>
      </c>
    </row>
    <row r="1909" s="5" customFormat="1" spans="1:15">
      <c r="A1909" s="16">
        <v>1908</v>
      </c>
      <c r="B1909" s="17"/>
      <c r="C1909" s="5" t="s">
        <v>9368</v>
      </c>
      <c r="D1909" s="17" t="s">
        <v>9369</v>
      </c>
      <c r="E1909" s="5" t="s">
        <v>9370</v>
      </c>
      <c r="F1909" s="69">
        <v>55</v>
      </c>
      <c r="G1909" s="5" t="s">
        <v>20</v>
      </c>
      <c r="J1909" s="62"/>
      <c r="K1909" s="73">
        <v>45853</v>
      </c>
      <c r="L1909" s="59"/>
      <c r="N1909" s="5" t="s">
        <v>9371</v>
      </c>
      <c r="O1909" s="5" t="s">
        <v>9372</v>
      </c>
    </row>
    <row r="1910" s="3" customFormat="1" spans="1:15">
      <c r="A1910" s="16">
        <v>1909</v>
      </c>
      <c r="B1910" s="21" t="s">
        <v>9373</v>
      </c>
      <c r="C1910" s="3" t="s">
        <v>9374</v>
      </c>
      <c r="D1910" s="21" t="s">
        <v>9373</v>
      </c>
      <c r="E1910" s="3" t="s">
        <v>9375</v>
      </c>
      <c r="F1910" s="69">
        <v>59.8</v>
      </c>
      <c r="G1910" s="3" t="s">
        <v>9376</v>
      </c>
      <c r="J1910" s="55" t="s">
        <v>200</v>
      </c>
      <c r="K1910" s="73">
        <v>45861</v>
      </c>
      <c r="L1910" s="3" t="s">
        <v>201</v>
      </c>
      <c r="M1910" s="61"/>
      <c r="N1910" s="3" t="s">
        <v>9377</v>
      </c>
      <c r="O1910" s="3" t="s">
        <v>9378</v>
      </c>
    </row>
    <row r="1911" s="69" customFormat="1" ht="14.25" spans="1:15">
      <c r="A1911" s="16">
        <v>1910</v>
      </c>
      <c r="B1911" s="17"/>
      <c r="C1911" s="18" t="s">
        <v>9379</v>
      </c>
      <c r="D1911" s="17"/>
      <c r="E1911" s="2"/>
      <c r="F1911" s="69"/>
      <c r="G1911" s="2"/>
      <c r="H1911" s="16"/>
      <c r="I1911" s="16"/>
      <c r="J1911" s="16"/>
      <c r="K1911" s="73"/>
      <c r="L1911" s="59"/>
      <c r="M1911" s="5"/>
      <c r="N1911" s="60"/>
      <c r="O1911" s="5"/>
    </row>
    <row r="1912" s="3" customFormat="1" spans="1:15">
      <c r="A1912" s="16">
        <v>1911</v>
      </c>
      <c r="B1912" s="3" t="s">
        <v>9380</v>
      </c>
      <c r="C1912" s="3" t="s">
        <v>9381</v>
      </c>
      <c r="D1912" s="3" t="s">
        <v>9380</v>
      </c>
      <c r="E1912" s="3" t="s">
        <v>9382</v>
      </c>
      <c r="F1912" s="69">
        <v>35</v>
      </c>
      <c r="G1912" s="3"/>
      <c r="H1912" s="3"/>
      <c r="I1912" s="3"/>
      <c r="J1912" s="55"/>
      <c r="K1912" s="73">
        <v>45828</v>
      </c>
      <c r="L1912" s="3"/>
      <c r="M1912" s="3"/>
      <c r="N1912" s="3" t="s">
        <v>9383</v>
      </c>
      <c r="O1912" s="3" t="s">
        <v>9384</v>
      </c>
    </row>
    <row r="1913" s="69" customFormat="1" spans="1:15">
      <c r="A1913" s="16">
        <v>1912</v>
      </c>
      <c r="B1913" s="17"/>
      <c r="C1913" s="2" t="s">
        <v>9385</v>
      </c>
      <c r="D1913" s="17" t="s">
        <v>9386</v>
      </c>
      <c r="E1913" s="2" t="s">
        <v>9387</v>
      </c>
      <c r="F1913" s="69">
        <v>29</v>
      </c>
      <c r="G1913" s="2"/>
      <c r="H1913" s="2"/>
      <c r="I1913" s="2"/>
      <c r="J1913" s="16"/>
      <c r="K1913" s="73">
        <v>45860</v>
      </c>
      <c r="L1913" s="59"/>
      <c r="M1913" s="5"/>
      <c r="N1913" s="60" t="s">
        <v>9388</v>
      </c>
      <c r="O1913" s="5" t="s">
        <v>9389</v>
      </c>
    </row>
    <row r="1914" s="3" customFormat="1" spans="1:15">
      <c r="A1914" s="16">
        <v>1913</v>
      </c>
      <c r="B1914" s="3"/>
      <c r="C1914" s="3" t="s">
        <v>9390</v>
      </c>
      <c r="D1914" s="3" t="s">
        <v>9391</v>
      </c>
      <c r="E1914" s="3" t="s">
        <v>9392</v>
      </c>
      <c r="F1914" s="69">
        <v>39.8</v>
      </c>
      <c r="G1914" s="3" t="s">
        <v>9393</v>
      </c>
      <c r="J1914" s="55"/>
      <c r="K1914" s="73">
        <v>45461</v>
      </c>
      <c r="N1914" s="3" t="s">
        <v>9394</v>
      </c>
      <c r="O1914" s="3" t="s">
        <v>9395</v>
      </c>
    </row>
    <row r="1915" s="5" customFormat="1" spans="1:15">
      <c r="A1915" s="16">
        <v>1914</v>
      </c>
      <c r="B1915" s="17"/>
      <c r="C1915" s="2" t="s">
        <v>9396</v>
      </c>
      <c r="D1915" s="17" t="s">
        <v>9397</v>
      </c>
      <c r="E1915" s="2" t="s">
        <v>9398</v>
      </c>
      <c r="F1915" s="69">
        <v>44.9</v>
      </c>
      <c r="G1915" s="2" t="s">
        <v>20</v>
      </c>
      <c r="J1915" s="62"/>
      <c r="K1915" s="73">
        <v>45884</v>
      </c>
      <c r="L1915" s="59" t="s">
        <v>85</v>
      </c>
      <c r="N1915" s="60" t="s">
        <v>9399</v>
      </c>
      <c r="O1915" s="5" t="s">
        <v>9400</v>
      </c>
    </row>
    <row r="1916" s="3" customFormat="1" spans="1:15">
      <c r="A1916" s="16">
        <v>1915</v>
      </c>
      <c r="C1916" s="3" t="s">
        <v>9401</v>
      </c>
      <c r="D1916" s="21" t="s">
        <v>9402</v>
      </c>
      <c r="E1916" s="3" t="s">
        <v>9403</v>
      </c>
      <c r="F1916" s="69">
        <v>48</v>
      </c>
      <c r="G1916" s="3" t="s">
        <v>20</v>
      </c>
      <c r="J1916" s="55" t="s">
        <v>200</v>
      </c>
      <c r="K1916" s="73">
        <v>46002</v>
      </c>
      <c r="L1916" s="3" t="s">
        <v>201</v>
      </c>
      <c r="M1916" s="61"/>
      <c r="N1916" s="3" t="s">
        <v>9404</v>
      </c>
      <c r="O1916" s="3" t="s">
        <v>9405</v>
      </c>
    </row>
    <row r="1917" s="3" customFormat="1" spans="1:15">
      <c r="A1917" s="16">
        <v>1916</v>
      </c>
      <c r="C1917" s="3" t="s">
        <v>9406</v>
      </c>
      <c r="D1917" s="21" t="s">
        <v>9407</v>
      </c>
      <c r="E1917" s="3" t="s">
        <v>9408</v>
      </c>
      <c r="F1917" s="69">
        <v>55</v>
      </c>
      <c r="G1917" s="2" t="s">
        <v>20</v>
      </c>
      <c r="I1917" s="20" t="s">
        <v>291</v>
      </c>
      <c r="J1917" s="78"/>
      <c r="K1917" s="73">
        <v>45868</v>
      </c>
      <c r="L1917" s="59" t="s">
        <v>645</v>
      </c>
      <c r="M1917" s="5"/>
      <c r="N1917" s="3" t="s">
        <v>9409</v>
      </c>
      <c r="O1917" s="5" t="s">
        <v>9410</v>
      </c>
    </row>
    <row r="1918" s="69" customFormat="1" spans="1:15">
      <c r="A1918" s="16">
        <v>1917</v>
      </c>
      <c r="B1918" s="17"/>
      <c r="C1918" s="2" t="s">
        <v>9401</v>
      </c>
      <c r="D1918" s="17" t="s">
        <v>9411</v>
      </c>
      <c r="E1918" s="2" t="s">
        <v>9412</v>
      </c>
      <c r="F1918" s="69">
        <v>49.8</v>
      </c>
      <c r="G1918" s="2" t="s">
        <v>20</v>
      </c>
      <c r="H1918" s="59"/>
      <c r="I1918" s="59"/>
      <c r="J1918" s="55" t="s">
        <v>200</v>
      </c>
      <c r="K1918" s="73">
        <v>46034</v>
      </c>
      <c r="L1918" s="3" t="s">
        <v>201</v>
      </c>
      <c r="M1918" s="5"/>
      <c r="N1918" s="60" t="s">
        <v>9413</v>
      </c>
      <c r="O1918" s="5" t="s">
        <v>9414</v>
      </c>
    </row>
    <row r="1919" s="3" customFormat="1" spans="1:15">
      <c r="A1919" s="16">
        <v>1918</v>
      </c>
      <c r="B1919" s="3" t="s">
        <v>9415</v>
      </c>
      <c r="C1919" s="3" t="s">
        <v>9401</v>
      </c>
      <c r="D1919" s="3" t="s">
        <v>9415</v>
      </c>
      <c r="E1919" s="3" t="s">
        <v>9416</v>
      </c>
      <c r="F1919" s="69">
        <v>55</v>
      </c>
      <c r="G1919" s="3" t="s">
        <v>20</v>
      </c>
      <c r="H1919" s="3"/>
      <c r="I1919" s="3"/>
      <c r="J1919" s="55"/>
      <c r="K1919" s="73">
        <v>46041</v>
      </c>
      <c r="L1919" s="3" t="s">
        <v>6139</v>
      </c>
      <c r="M1919" s="3"/>
      <c r="N1919" s="3" t="s">
        <v>9417</v>
      </c>
      <c r="O1919" s="3" t="s">
        <v>9418</v>
      </c>
    </row>
    <row r="1920" s="69" customFormat="1" spans="1:15">
      <c r="A1920" s="16">
        <v>1919</v>
      </c>
      <c r="B1920" s="17"/>
      <c r="C1920" s="2" t="s">
        <v>9419</v>
      </c>
      <c r="D1920" s="17" t="s">
        <v>9420</v>
      </c>
      <c r="E1920" s="2" t="s">
        <v>9421</v>
      </c>
      <c r="F1920" s="69">
        <v>59.8</v>
      </c>
      <c r="G1920" s="3" t="s">
        <v>20</v>
      </c>
      <c r="H1920" s="90"/>
      <c r="I1920" s="90" t="s">
        <v>291</v>
      </c>
      <c r="J1920" s="55" t="s">
        <v>200</v>
      </c>
      <c r="K1920" s="73">
        <v>46000</v>
      </c>
      <c r="L1920" s="59" t="s">
        <v>9422</v>
      </c>
      <c r="M1920" s="5" t="s">
        <v>9423</v>
      </c>
      <c r="N1920" s="60" t="s">
        <v>9424</v>
      </c>
      <c r="O1920" s="5" t="s">
        <v>9425</v>
      </c>
    </row>
    <row r="1921" s="16" customFormat="1" spans="1:15">
      <c r="A1921" s="16">
        <v>1920</v>
      </c>
      <c r="C1921" s="62" t="s">
        <v>9426</v>
      </c>
      <c r="D1921" s="77" t="s">
        <v>9427</v>
      </c>
      <c r="E1921" s="77" t="s">
        <v>9428</v>
      </c>
      <c r="F1921" s="69">
        <v>29</v>
      </c>
      <c r="I1921" s="62" t="s">
        <v>291</v>
      </c>
      <c r="J1921" s="62"/>
      <c r="K1921" s="73">
        <v>45868</v>
      </c>
      <c r="L1921" s="59" t="s">
        <v>645</v>
      </c>
      <c r="M1921" s="5"/>
      <c r="N1921" s="77" t="s">
        <v>9429</v>
      </c>
      <c r="O1921" s="5" t="s">
        <v>9430</v>
      </c>
    </row>
    <row r="1922" s="3" customFormat="1" spans="1:15">
      <c r="A1922" s="16">
        <v>1921</v>
      </c>
      <c r="B1922" s="21"/>
      <c r="C1922" s="3" t="s">
        <v>9431</v>
      </c>
      <c r="D1922" s="21" t="s">
        <v>9432</v>
      </c>
      <c r="E1922" s="3" t="s">
        <v>9433</v>
      </c>
      <c r="F1922" s="69">
        <v>59.8</v>
      </c>
      <c r="G1922" s="3" t="s">
        <v>9434</v>
      </c>
      <c r="H1922" s="3"/>
      <c r="I1922" s="3"/>
      <c r="J1922" s="55"/>
      <c r="K1922" s="73">
        <v>45678</v>
      </c>
      <c r="L1922" s="3" t="s">
        <v>8520</v>
      </c>
      <c r="M1922" s="3"/>
      <c r="N1922" s="3" t="s">
        <v>9435</v>
      </c>
      <c r="O1922" s="3" t="s">
        <v>9436</v>
      </c>
    </row>
    <row r="1923" s="69" customFormat="1" spans="1:15">
      <c r="A1923" s="16">
        <v>1922</v>
      </c>
      <c r="B1923" s="17"/>
      <c r="C1923" s="2" t="s">
        <v>9437</v>
      </c>
      <c r="D1923" s="17" t="s">
        <v>9438</v>
      </c>
      <c r="E1923" s="2" t="s">
        <v>9439</v>
      </c>
      <c r="F1923" s="69">
        <v>36</v>
      </c>
      <c r="G1923" s="2" t="s">
        <v>20</v>
      </c>
      <c r="H1923" s="16"/>
      <c r="I1923" s="16"/>
      <c r="J1923" s="16"/>
      <c r="K1923" s="73">
        <v>46078</v>
      </c>
      <c r="L1923" s="59"/>
      <c r="M1923" s="5"/>
      <c r="N1923" s="60" t="s">
        <v>9440</v>
      </c>
      <c r="O1923" s="5" t="s">
        <v>9441</v>
      </c>
    </row>
    <row r="1924" s="69" customFormat="1" ht="14.25" spans="1:15">
      <c r="A1924" s="16">
        <v>1923</v>
      </c>
      <c r="B1924" s="17"/>
      <c r="C1924" s="18" t="s">
        <v>9442</v>
      </c>
      <c r="D1924" s="17"/>
      <c r="E1924" s="2"/>
      <c r="F1924" s="69"/>
      <c r="G1924" s="2"/>
      <c r="H1924" s="16"/>
      <c r="I1924" s="16"/>
      <c r="J1924" s="16"/>
      <c r="K1924" s="73"/>
      <c r="L1924" s="59"/>
      <c r="M1924" s="5"/>
      <c r="N1924" s="60"/>
      <c r="O1924" s="5"/>
    </row>
    <row r="1925" s="70" customFormat="1" spans="1:15">
      <c r="A1925" s="16">
        <v>1924</v>
      </c>
      <c r="B1925" s="17"/>
      <c r="C1925" s="2" t="s">
        <v>9443</v>
      </c>
      <c r="D1925" s="17" t="s">
        <v>9444</v>
      </c>
      <c r="E1925" s="2" t="s">
        <v>9445</v>
      </c>
      <c r="F1925" s="69">
        <v>45</v>
      </c>
      <c r="G1925" s="2" t="s">
        <v>20</v>
      </c>
      <c r="H1925" s="2"/>
      <c r="I1925" s="2"/>
      <c r="J1925" s="16"/>
      <c r="K1925" s="73">
        <v>46062</v>
      </c>
      <c r="L1925" s="59"/>
      <c r="M1925" s="5"/>
      <c r="N1925" s="60" t="s">
        <v>9446</v>
      </c>
      <c r="O1925" s="5" t="s">
        <v>9447</v>
      </c>
    </row>
    <row r="1926" s="3" customFormat="1" spans="1:15">
      <c r="A1926" s="16">
        <v>1925</v>
      </c>
      <c r="B1926" s="3"/>
      <c r="C1926" s="3" t="s">
        <v>9448</v>
      </c>
      <c r="D1926" s="21" t="s">
        <v>9449</v>
      </c>
      <c r="E1926" s="3" t="s">
        <v>9450</v>
      </c>
      <c r="F1926" s="69">
        <v>68</v>
      </c>
      <c r="G1926" s="3" t="s">
        <v>248</v>
      </c>
      <c r="H1926" s="3"/>
      <c r="I1926" s="3"/>
      <c r="J1926" s="55"/>
      <c r="K1926" s="73">
        <v>45637</v>
      </c>
      <c r="L1926" s="3" t="s">
        <v>144</v>
      </c>
      <c r="M1926" s="3"/>
      <c r="N1926" s="3" t="s">
        <v>9451</v>
      </c>
      <c r="O1926" s="3" t="s">
        <v>9452</v>
      </c>
    </row>
    <row r="1927" s="3" customFormat="1" spans="1:15">
      <c r="A1927" s="16">
        <v>1926</v>
      </c>
      <c r="B1927" s="3" t="s">
        <v>9453</v>
      </c>
      <c r="C1927" s="3" t="s">
        <v>9454</v>
      </c>
      <c r="D1927" s="3" t="s">
        <v>9453</v>
      </c>
      <c r="E1927" s="3" t="s">
        <v>9455</v>
      </c>
      <c r="F1927" s="69">
        <v>63.8</v>
      </c>
      <c r="G1927" s="2" t="s">
        <v>20</v>
      </c>
      <c r="H1927" s="3"/>
      <c r="I1927" s="3"/>
      <c r="J1927" s="55"/>
      <c r="K1927" s="73">
        <v>45883</v>
      </c>
      <c r="L1927" s="3"/>
      <c r="M1927" s="3"/>
      <c r="N1927" s="3" t="s">
        <v>9456</v>
      </c>
      <c r="O1927" s="3" t="s">
        <v>9457</v>
      </c>
    </row>
    <row r="1928" s="55" customFormat="1" spans="1:15">
      <c r="A1928" s="16">
        <v>1927</v>
      </c>
      <c r="C1928" s="55" t="s">
        <v>9458</v>
      </c>
      <c r="D1928" s="63" t="s">
        <v>9459</v>
      </c>
      <c r="E1928" s="55" t="s">
        <v>9460</v>
      </c>
      <c r="F1928" s="69">
        <v>39.8</v>
      </c>
      <c r="G1928" s="3" t="s">
        <v>20</v>
      </c>
      <c r="K1928" s="73">
        <v>44368</v>
      </c>
      <c r="L1928" s="64" t="s">
        <v>85</v>
      </c>
      <c r="M1928" s="5"/>
      <c r="N1928" s="55" t="s">
        <v>9461</v>
      </c>
      <c r="O1928" s="5" t="s">
        <v>9462</v>
      </c>
    </row>
    <row r="1929" s="3" customFormat="1" spans="1:15">
      <c r="A1929" s="16">
        <v>1928</v>
      </c>
      <c r="B1929" s="3" t="s">
        <v>9463</v>
      </c>
      <c r="C1929" s="3" t="s">
        <v>9464</v>
      </c>
      <c r="D1929" s="3" t="s">
        <v>9463</v>
      </c>
      <c r="E1929" s="3" t="s">
        <v>9465</v>
      </c>
      <c r="F1929" s="69">
        <v>42.8</v>
      </c>
      <c r="G1929" s="3" t="s">
        <v>1374</v>
      </c>
      <c r="J1929" s="55"/>
      <c r="K1929" s="73">
        <v>45916</v>
      </c>
      <c r="L1929" s="3"/>
      <c r="M1929" s="3"/>
      <c r="N1929" s="3" t="s">
        <v>9466</v>
      </c>
      <c r="O1929" s="3" t="s">
        <v>9467</v>
      </c>
    </row>
    <row r="1930" s="4" customFormat="1" spans="1:15">
      <c r="A1930" s="16">
        <v>1929</v>
      </c>
      <c r="B1930" s="4" t="s">
        <v>9468</v>
      </c>
      <c r="C1930" s="4" t="s">
        <v>9469</v>
      </c>
      <c r="D1930" s="4" t="s">
        <v>9468</v>
      </c>
      <c r="E1930" s="25" t="s">
        <v>9470</v>
      </c>
      <c r="F1930" s="4">
        <v>54</v>
      </c>
      <c r="K1930" s="76">
        <v>46094</v>
      </c>
      <c r="N1930" s="4" t="s">
        <v>9471</v>
      </c>
      <c r="O1930" s="4" t="s">
        <v>9472</v>
      </c>
    </row>
    <row r="1931" s="5" customFormat="1" spans="1:15">
      <c r="A1931" s="16">
        <v>1930</v>
      </c>
      <c r="B1931" s="17"/>
      <c r="C1931" s="2" t="s">
        <v>9473</v>
      </c>
      <c r="D1931" s="17" t="s">
        <v>9474</v>
      </c>
      <c r="E1931" s="2" t="s">
        <v>9475</v>
      </c>
      <c r="F1931" s="69">
        <v>27</v>
      </c>
      <c r="G1931" s="2"/>
      <c r="J1931" s="62"/>
      <c r="K1931" s="73">
        <v>46055</v>
      </c>
      <c r="L1931" s="59"/>
      <c r="N1931" s="60" t="s">
        <v>9476</v>
      </c>
      <c r="O1931" s="5" t="s">
        <v>9477</v>
      </c>
    </row>
    <row r="1932" s="3" customFormat="1" spans="1:15">
      <c r="A1932" s="16">
        <v>1931</v>
      </c>
      <c r="B1932" s="3"/>
      <c r="C1932" s="3" t="s">
        <v>9478</v>
      </c>
      <c r="D1932" s="21" t="s">
        <v>9479</v>
      </c>
      <c r="E1932" s="3" t="s">
        <v>9480</v>
      </c>
      <c r="F1932" s="69">
        <v>48</v>
      </c>
      <c r="G1932" s="3" t="s">
        <v>20</v>
      </c>
      <c r="J1932" s="55"/>
      <c r="K1932" s="73">
        <v>45639</v>
      </c>
      <c r="L1932" s="3"/>
      <c r="M1932" s="3"/>
      <c r="N1932" s="3" t="s">
        <v>9481</v>
      </c>
      <c r="O1932" s="3" t="s">
        <v>9482</v>
      </c>
    </row>
    <row r="1933" s="3" customFormat="1" spans="1:15">
      <c r="A1933" s="16">
        <v>1932</v>
      </c>
      <c r="B1933" s="3" t="s">
        <v>9483</v>
      </c>
      <c r="C1933" s="3" t="s">
        <v>9484</v>
      </c>
      <c r="D1933" s="3" t="s">
        <v>9483</v>
      </c>
      <c r="E1933" s="3" t="s">
        <v>9485</v>
      </c>
      <c r="F1933" s="69">
        <v>49.8</v>
      </c>
      <c r="G1933" s="3" t="s">
        <v>9486</v>
      </c>
      <c r="J1933" s="55"/>
      <c r="K1933" s="73">
        <v>45828</v>
      </c>
      <c r="L1933" s="61" t="s">
        <v>85</v>
      </c>
      <c r="M1933" s="61"/>
      <c r="N1933" s="3" t="s">
        <v>9487</v>
      </c>
      <c r="O1933" s="3" t="s">
        <v>9488</v>
      </c>
    </row>
    <row r="1934" s="3" customFormat="1" spans="1:15">
      <c r="A1934" s="16">
        <v>1933</v>
      </c>
      <c r="C1934" s="3" t="s">
        <v>9489</v>
      </c>
      <c r="D1934" s="21" t="s">
        <v>9490</v>
      </c>
      <c r="E1934" s="3" t="s">
        <v>9491</v>
      </c>
      <c r="F1934" s="69">
        <v>58</v>
      </c>
      <c r="G1934" s="3" t="s">
        <v>20</v>
      </c>
      <c r="J1934" s="55"/>
      <c r="K1934" s="73">
        <v>45657</v>
      </c>
      <c r="N1934" s="3" t="s">
        <v>9492</v>
      </c>
      <c r="O1934" s="3" t="s">
        <v>9493</v>
      </c>
    </row>
    <row r="1935" s="3" customFormat="1" spans="1:15">
      <c r="A1935" s="16">
        <v>1934</v>
      </c>
      <c r="C1935" s="3" t="s">
        <v>9494</v>
      </c>
      <c r="D1935" s="21" t="s">
        <v>9495</v>
      </c>
      <c r="E1935" s="3" t="s">
        <v>9496</v>
      </c>
      <c r="F1935" s="69">
        <v>39.8</v>
      </c>
      <c r="J1935" s="55"/>
      <c r="K1935" s="73">
        <v>45052</v>
      </c>
      <c r="N1935" s="3" t="s">
        <v>9497</v>
      </c>
      <c r="O1935" s="3" t="s">
        <v>9498</v>
      </c>
    </row>
    <row r="1936" s="3" customFormat="1" spans="1:15">
      <c r="A1936" s="16">
        <v>1935</v>
      </c>
      <c r="B1936" s="3" t="s">
        <v>9499</v>
      </c>
      <c r="C1936" s="3" t="s">
        <v>9500</v>
      </c>
      <c r="D1936" s="3" t="s">
        <v>9499</v>
      </c>
      <c r="E1936" s="3" t="s">
        <v>9501</v>
      </c>
      <c r="F1936" s="69">
        <v>49</v>
      </c>
      <c r="J1936" s="55"/>
      <c r="K1936" s="73">
        <v>46064</v>
      </c>
      <c r="N1936" s="3" t="s">
        <v>9502</v>
      </c>
      <c r="O1936" s="3" t="s">
        <v>9503</v>
      </c>
    </row>
    <row r="1937" s="3" customFormat="1" spans="1:15">
      <c r="A1937" s="16">
        <v>1936</v>
      </c>
      <c r="B1937" s="21"/>
      <c r="C1937" s="3" t="s">
        <v>9500</v>
      </c>
      <c r="D1937" s="21" t="s">
        <v>9504</v>
      </c>
      <c r="E1937" s="20" t="s">
        <v>9505</v>
      </c>
      <c r="F1937" s="69">
        <v>68</v>
      </c>
      <c r="G1937" s="20" t="s">
        <v>9506</v>
      </c>
      <c r="J1937" s="55"/>
      <c r="K1937" s="73">
        <v>45870</v>
      </c>
      <c r="N1937" s="3" t="s">
        <v>9507</v>
      </c>
      <c r="O1937" s="3" t="s">
        <v>9508</v>
      </c>
    </row>
    <row r="1938" s="3" customFormat="1" spans="1:15">
      <c r="A1938" s="16">
        <v>1937</v>
      </c>
      <c r="B1938" s="21"/>
      <c r="C1938" s="3" t="s">
        <v>9500</v>
      </c>
      <c r="D1938" s="21" t="s">
        <v>9509</v>
      </c>
      <c r="E1938" s="3" t="s">
        <v>9510</v>
      </c>
      <c r="F1938" s="69">
        <v>74.8</v>
      </c>
      <c r="G1938" s="3" t="s">
        <v>9511</v>
      </c>
      <c r="J1938" s="55"/>
      <c r="K1938" s="73">
        <v>45875</v>
      </c>
      <c r="N1938" s="3" t="s">
        <v>9512</v>
      </c>
      <c r="O1938" s="5" t="s">
        <v>9513</v>
      </c>
    </row>
    <row r="1939" s="3" customFormat="1" spans="1:15">
      <c r="A1939" s="16">
        <v>1938</v>
      </c>
      <c r="B1939" s="21"/>
      <c r="C1939" s="3" t="s">
        <v>9500</v>
      </c>
      <c r="D1939" s="21" t="s">
        <v>9514</v>
      </c>
      <c r="E1939" s="3" t="s">
        <v>9515</v>
      </c>
      <c r="F1939" s="69">
        <v>49</v>
      </c>
      <c r="J1939" s="55"/>
      <c r="K1939" s="73">
        <v>46048</v>
      </c>
      <c r="N1939" s="3" t="s">
        <v>9516</v>
      </c>
      <c r="O1939" s="5" t="s">
        <v>9517</v>
      </c>
    </row>
    <row r="1940" s="5" customFormat="1" spans="1:15">
      <c r="A1940" s="16">
        <v>1939</v>
      </c>
      <c r="B1940" s="17"/>
      <c r="C1940" s="5" t="s">
        <v>9518</v>
      </c>
      <c r="D1940" s="17" t="s">
        <v>9519</v>
      </c>
      <c r="E1940" s="5" t="s">
        <v>9520</v>
      </c>
      <c r="F1940" s="69">
        <v>65</v>
      </c>
      <c r="G1940" s="3" t="s">
        <v>20</v>
      </c>
      <c r="J1940" s="62"/>
      <c r="K1940" s="73">
        <v>45693</v>
      </c>
      <c r="L1940" s="59"/>
      <c r="N1940" s="5" t="s">
        <v>9521</v>
      </c>
      <c r="O1940" s="5" t="s">
        <v>9522</v>
      </c>
    </row>
    <row r="1941" s="3" customFormat="1" spans="1:15">
      <c r="A1941" s="16">
        <v>1940</v>
      </c>
      <c r="B1941" s="3" t="s">
        <v>9523</v>
      </c>
      <c r="C1941" s="3" t="s">
        <v>9524</v>
      </c>
      <c r="D1941" s="3" t="s">
        <v>9523</v>
      </c>
      <c r="E1941" s="3" t="s">
        <v>9525</v>
      </c>
      <c r="F1941" s="69">
        <v>69</v>
      </c>
      <c r="G1941" s="3" t="s">
        <v>9526</v>
      </c>
      <c r="J1941" s="55"/>
      <c r="K1941" s="73">
        <v>45928</v>
      </c>
      <c r="L1941" s="61" t="s">
        <v>249</v>
      </c>
      <c r="M1941" s="61"/>
      <c r="N1941" s="3" t="s">
        <v>9527</v>
      </c>
      <c r="O1941" s="3" t="s">
        <v>9528</v>
      </c>
    </row>
    <row r="1942" s="3" customFormat="1" spans="1:15">
      <c r="A1942" s="16">
        <v>1941</v>
      </c>
      <c r="B1942" s="21" t="s">
        <v>9529</v>
      </c>
      <c r="C1942" s="3" t="s">
        <v>9530</v>
      </c>
      <c r="D1942" s="21" t="s">
        <v>9529</v>
      </c>
      <c r="E1942" s="3" t="s">
        <v>9531</v>
      </c>
      <c r="F1942" s="69">
        <v>52</v>
      </c>
      <c r="G1942" s="3" t="s">
        <v>9486</v>
      </c>
      <c r="J1942" s="55"/>
      <c r="K1942" s="73">
        <v>45820</v>
      </c>
      <c r="L1942" s="3"/>
      <c r="N1942" s="3" t="s">
        <v>9532</v>
      </c>
      <c r="O1942" s="3" t="s">
        <v>9533</v>
      </c>
    </row>
    <row r="1943" s="3" customFormat="1" spans="1:15">
      <c r="A1943" s="16">
        <v>1942</v>
      </c>
      <c r="C1943" s="3" t="s">
        <v>9530</v>
      </c>
      <c r="D1943" s="21" t="s">
        <v>9534</v>
      </c>
      <c r="E1943" s="3" t="s">
        <v>9535</v>
      </c>
      <c r="F1943" s="69">
        <v>59.8</v>
      </c>
      <c r="J1943" s="55"/>
      <c r="K1943" s="73">
        <v>44957</v>
      </c>
      <c r="M1943" s="5"/>
      <c r="N1943" s="3" t="s">
        <v>9536</v>
      </c>
      <c r="O1943" s="5" t="s">
        <v>9537</v>
      </c>
    </row>
    <row r="1944" s="3" customFormat="1" spans="1:15">
      <c r="A1944" s="16">
        <v>1943</v>
      </c>
      <c r="B1944" s="3" t="s">
        <v>9538</v>
      </c>
      <c r="C1944" s="3" t="s">
        <v>9539</v>
      </c>
      <c r="D1944" s="3" t="s">
        <v>9538</v>
      </c>
      <c r="E1944" s="3" t="s">
        <v>9540</v>
      </c>
      <c r="F1944" s="69">
        <v>39.8</v>
      </c>
      <c r="J1944" s="55"/>
      <c r="K1944" s="73">
        <v>45897</v>
      </c>
      <c r="N1944" s="3" t="s">
        <v>9541</v>
      </c>
      <c r="O1944" s="3" t="s">
        <v>9542</v>
      </c>
    </row>
    <row r="1945" s="69" customFormat="1" spans="1:15">
      <c r="A1945" s="16">
        <v>1944</v>
      </c>
      <c r="B1945" s="17"/>
      <c r="C1945" s="2" t="s">
        <v>9543</v>
      </c>
      <c r="D1945" s="17" t="s">
        <v>9544</v>
      </c>
      <c r="E1945" s="2" t="s">
        <v>9545</v>
      </c>
      <c r="F1945" s="69">
        <v>35</v>
      </c>
      <c r="G1945" s="2"/>
      <c r="H1945" s="16"/>
      <c r="I1945" s="16"/>
      <c r="J1945" s="16"/>
      <c r="K1945" s="73">
        <v>45877</v>
      </c>
      <c r="L1945" s="59"/>
      <c r="M1945" s="5"/>
      <c r="N1945" s="60" t="s">
        <v>9546</v>
      </c>
      <c r="O1945" s="5" t="s">
        <v>9547</v>
      </c>
    </row>
    <row r="1946" s="5" customFormat="1" spans="1:15">
      <c r="A1946" s="16">
        <v>1945</v>
      </c>
      <c r="B1946" s="17"/>
      <c r="C1946" s="20" t="s">
        <v>9548</v>
      </c>
      <c r="D1946" s="17" t="s">
        <v>9549</v>
      </c>
      <c r="E1946" s="5" t="s">
        <v>9550</v>
      </c>
      <c r="F1946" s="69">
        <v>43</v>
      </c>
      <c r="G1946" s="5" t="s">
        <v>248</v>
      </c>
      <c r="J1946" s="62"/>
      <c r="K1946" s="73">
        <v>46062</v>
      </c>
      <c r="L1946" s="59" t="s">
        <v>85</v>
      </c>
      <c r="N1946" s="5" t="s">
        <v>9551</v>
      </c>
      <c r="O1946" s="5" t="s">
        <v>9552</v>
      </c>
    </row>
    <row r="1947" s="3" customFormat="1" spans="1:15">
      <c r="A1947" s="16">
        <v>1946</v>
      </c>
      <c r="C1947" s="3" t="s">
        <v>9553</v>
      </c>
      <c r="D1947" s="21" t="s">
        <v>9554</v>
      </c>
      <c r="E1947" s="20" t="s">
        <v>9535</v>
      </c>
      <c r="F1947" s="69">
        <v>29.8</v>
      </c>
      <c r="J1947" s="55"/>
      <c r="K1947" s="73">
        <v>45706</v>
      </c>
      <c r="L1947" s="59"/>
      <c r="M1947" s="5"/>
      <c r="N1947" s="3" t="s">
        <v>9555</v>
      </c>
      <c r="O1947" s="5" t="s">
        <v>9556</v>
      </c>
    </row>
    <row r="1948" s="69" customFormat="1" spans="1:15">
      <c r="A1948" s="16">
        <v>1947</v>
      </c>
      <c r="B1948" s="17"/>
      <c r="C1948" s="2" t="s">
        <v>9557</v>
      </c>
      <c r="D1948" s="17" t="s">
        <v>9558</v>
      </c>
      <c r="E1948" s="2" t="s">
        <v>9559</v>
      </c>
      <c r="F1948" s="69">
        <v>37.5</v>
      </c>
      <c r="G1948" s="2" t="s">
        <v>20</v>
      </c>
      <c r="H1948" s="59"/>
      <c r="I1948" s="59"/>
      <c r="J1948" s="70"/>
      <c r="K1948" s="73">
        <v>46021</v>
      </c>
      <c r="L1948" s="59" t="s">
        <v>85</v>
      </c>
      <c r="M1948" s="5"/>
      <c r="N1948" s="60" t="s">
        <v>9560</v>
      </c>
      <c r="O1948" s="5" t="s">
        <v>9561</v>
      </c>
    </row>
    <row r="1949" s="3" customFormat="1" spans="1:15">
      <c r="A1949" s="16">
        <v>1948</v>
      </c>
      <c r="B1949" s="3" t="s">
        <v>9562</v>
      </c>
      <c r="C1949" s="3" t="s">
        <v>9563</v>
      </c>
      <c r="D1949" s="21" t="s">
        <v>9562</v>
      </c>
      <c r="E1949" s="3" t="s">
        <v>9564</v>
      </c>
      <c r="F1949" s="69">
        <v>19.8</v>
      </c>
      <c r="G1949" s="3" t="s">
        <v>8703</v>
      </c>
      <c r="J1949" s="55"/>
      <c r="K1949" s="73">
        <v>45986</v>
      </c>
      <c r="N1949" s="3" t="s">
        <v>9565</v>
      </c>
      <c r="O1949" s="3" t="s">
        <v>9566</v>
      </c>
    </row>
    <row r="1950" s="70" customFormat="1" spans="1:15">
      <c r="A1950" s="16">
        <v>1949</v>
      </c>
      <c r="B1950" s="17"/>
      <c r="C1950" s="2" t="s">
        <v>9567</v>
      </c>
      <c r="D1950" s="17" t="s">
        <v>9568</v>
      </c>
      <c r="E1950" s="2" t="s">
        <v>9569</v>
      </c>
      <c r="F1950" s="69">
        <v>46</v>
      </c>
      <c r="G1950" s="2"/>
      <c r="H1950" s="2"/>
      <c r="I1950" s="2"/>
      <c r="J1950" s="16"/>
      <c r="K1950" s="73">
        <v>45482</v>
      </c>
      <c r="L1950" s="59"/>
      <c r="M1950" s="5"/>
      <c r="N1950" s="60" t="s">
        <v>9570</v>
      </c>
      <c r="O1950" s="5" t="s">
        <v>9571</v>
      </c>
    </row>
    <row r="1951" s="3" customFormat="1" spans="1:15">
      <c r="A1951" s="16">
        <v>1950</v>
      </c>
      <c r="C1951" s="3" t="s">
        <v>9572</v>
      </c>
      <c r="D1951" s="21" t="s">
        <v>9573</v>
      </c>
      <c r="E1951" s="3" t="s">
        <v>9574</v>
      </c>
      <c r="F1951" s="69">
        <v>19</v>
      </c>
      <c r="G1951" s="3" t="s">
        <v>183</v>
      </c>
      <c r="J1951" s="55"/>
      <c r="K1951" s="73">
        <v>45678</v>
      </c>
      <c r="L1951" s="59"/>
      <c r="M1951" s="5"/>
      <c r="N1951" s="3" t="s">
        <v>9575</v>
      </c>
      <c r="O1951" s="5" t="s">
        <v>9576</v>
      </c>
    </row>
    <row r="1952" s="3" customFormat="1" spans="1:15">
      <c r="A1952" s="16">
        <v>1951</v>
      </c>
      <c r="B1952" s="3" t="s">
        <v>9577</v>
      </c>
      <c r="C1952" s="3" t="s">
        <v>9578</v>
      </c>
      <c r="D1952" s="21" t="s">
        <v>9577</v>
      </c>
      <c r="E1952" s="3" t="s">
        <v>9579</v>
      </c>
      <c r="F1952" s="69">
        <v>59</v>
      </c>
      <c r="J1952" s="55"/>
      <c r="K1952" s="73">
        <v>46048</v>
      </c>
      <c r="L1952" s="3" t="s">
        <v>85</v>
      </c>
      <c r="N1952" s="3" t="s">
        <v>9580</v>
      </c>
      <c r="O1952" s="3" t="s">
        <v>9581</v>
      </c>
    </row>
    <row r="1953" s="16" customFormat="1" spans="1:15">
      <c r="A1953" s="16">
        <v>1952</v>
      </c>
      <c r="C1953" s="78" t="s">
        <v>9582</v>
      </c>
      <c r="D1953" s="77" t="s">
        <v>9583</v>
      </c>
      <c r="E1953" s="86" t="s">
        <v>9584</v>
      </c>
      <c r="F1953" s="69">
        <v>49.8</v>
      </c>
      <c r="G1953" s="16" t="s">
        <v>20</v>
      </c>
      <c r="K1953" s="73">
        <v>45876</v>
      </c>
      <c r="L1953" s="59" t="s">
        <v>85</v>
      </c>
      <c r="M1953" s="5" t="s">
        <v>9585</v>
      </c>
      <c r="N1953" s="77" t="s">
        <v>9586</v>
      </c>
      <c r="O1953" s="5" t="s">
        <v>9587</v>
      </c>
    </row>
    <row r="1954" s="5" customFormat="1" spans="1:15">
      <c r="A1954" s="16">
        <v>1953</v>
      </c>
      <c r="B1954" s="17"/>
      <c r="C1954" s="5" t="s">
        <v>9588</v>
      </c>
      <c r="D1954" s="17" t="s">
        <v>9589</v>
      </c>
      <c r="E1954" s="5" t="s">
        <v>9590</v>
      </c>
      <c r="F1954" s="69">
        <v>29.8</v>
      </c>
      <c r="J1954" s="62"/>
      <c r="K1954" s="73">
        <v>45677</v>
      </c>
      <c r="L1954" s="59"/>
      <c r="N1954" s="5" t="s">
        <v>9591</v>
      </c>
      <c r="O1954" s="5" t="s">
        <v>9592</v>
      </c>
    </row>
    <row r="1955" s="3" customFormat="1" spans="1:15">
      <c r="A1955" s="16">
        <v>1954</v>
      </c>
      <c r="C1955" s="3" t="s">
        <v>9593</v>
      </c>
      <c r="D1955" s="21" t="s">
        <v>9594</v>
      </c>
      <c r="E1955" s="3" t="s">
        <v>9595</v>
      </c>
      <c r="F1955" s="69">
        <v>49</v>
      </c>
      <c r="J1955" s="55"/>
      <c r="K1955" s="73">
        <v>45528</v>
      </c>
      <c r="N1955" s="3" t="s">
        <v>9596</v>
      </c>
      <c r="O1955" s="5" t="s">
        <v>9597</v>
      </c>
    </row>
    <row r="1956" s="69" customFormat="1" spans="1:15">
      <c r="A1956" s="16">
        <v>1955</v>
      </c>
      <c r="B1956" s="17"/>
      <c r="C1956" s="2" t="s">
        <v>9598</v>
      </c>
      <c r="D1956" s="17" t="s">
        <v>9599</v>
      </c>
      <c r="E1956" s="2" t="s">
        <v>9600</v>
      </c>
      <c r="F1956" s="69">
        <v>34</v>
      </c>
      <c r="G1956" s="2"/>
      <c r="H1956" s="16"/>
      <c r="I1956" s="16"/>
      <c r="J1956" s="16"/>
      <c r="K1956" s="73">
        <v>45516</v>
      </c>
      <c r="L1956" s="59"/>
      <c r="M1956" s="5"/>
      <c r="N1956" s="60" t="s">
        <v>9601</v>
      </c>
      <c r="O1956" s="5" t="s">
        <v>9602</v>
      </c>
    </row>
    <row r="1957" s="5" customFormat="1" spans="1:15">
      <c r="A1957" s="16">
        <v>1956</v>
      </c>
      <c r="B1957" s="17"/>
      <c r="C1957" s="2" t="s">
        <v>9603</v>
      </c>
      <c r="D1957" s="17" t="s">
        <v>9604</v>
      </c>
      <c r="E1957" s="2" t="s">
        <v>9605</v>
      </c>
      <c r="F1957" s="69">
        <v>49.8</v>
      </c>
      <c r="G1957" s="2"/>
      <c r="J1957" s="62"/>
      <c r="K1957" s="73">
        <v>45649</v>
      </c>
      <c r="L1957" s="59"/>
      <c r="N1957" s="60" t="s">
        <v>9606</v>
      </c>
      <c r="O1957" s="5" t="s">
        <v>9607</v>
      </c>
    </row>
    <row r="1958" s="3" customFormat="1" spans="1:15">
      <c r="A1958" s="16">
        <v>1957</v>
      </c>
      <c r="B1958" s="3"/>
      <c r="C1958" s="3" t="s">
        <v>9608</v>
      </c>
      <c r="D1958" s="3" t="s">
        <v>9609</v>
      </c>
      <c r="E1958" s="3" t="s">
        <v>9610</v>
      </c>
      <c r="F1958" s="69">
        <v>49.8</v>
      </c>
      <c r="G1958" s="3"/>
      <c r="J1958" s="55"/>
      <c r="K1958" s="73">
        <v>45526</v>
      </c>
      <c r="L1958" s="3"/>
      <c r="M1958" s="3"/>
      <c r="N1958" s="3" t="s">
        <v>9611</v>
      </c>
      <c r="O1958" s="3" t="s">
        <v>9612</v>
      </c>
    </row>
    <row r="1959" s="69" customFormat="1" spans="1:15">
      <c r="A1959" s="16">
        <v>1958</v>
      </c>
      <c r="B1959" s="17"/>
      <c r="C1959" s="2" t="s">
        <v>9613</v>
      </c>
      <c r="D1959" s="17" t="s">
        <v>9614</v>
      </c>
      <c r="E1959" s="2" t="s">
        <v>9615</v>
      </c>
      <c r="F1959" s="69">
        <v>37</v>
      </c>
      <c r="G1959" s="2"/>
      <c r="H1959" s="16"/>
      <c r="I1959" s="16"/>
      <c r="J1959" s="16"/>
      <c r="K1959" s="73">
        <v>45884</v>
      </c>
      <c r="L1959" s="59"/>
      <c r="M1959" s="5"/>
      <c r="N1959" s="60" t="s">
        <v>9616</v>
      </c>
      <c r="O1959" s="5" t="s">
        <v>9617</v>
      </c>
    </row>
    <row r="1960" s="3" customFormat="1" spans="1:15">
      <c r="A1960" s="16">
        <v>1959</v>
      </c>
      <c r="B1960" s="3" t="s">
        <v>9618</v>
      </c>
      <c r="C1960" s="3" t="s">
        <v>9619</v>
      </c>
      <c r="D1960" s="3" t="s">
        <v>9618</v>
      </c>
      <c r="E1960" s="3" t="s">
        <v>9620</v>
      </c>
      <c r="F1960" s="69">
        <v>37</v>
      </c>
      <c r="G1960" s="3"/>
      <c r="H1960" s="3"/>
      <c r="I1960" s="3"/>
      <c r="J1960" s="55"/>
      <c r="K1960" s="73">
        <v>46013</v>
      </c>
      <c r="L1960" s="3"/>
      <c r="M1960" s="3"/>
      <c r="N1960" s="3" t="s">
        <v>9621</v>
      </c>
      <c r="O1960" s="3" t="s">
        <v>9622</v>
      </c>
    </row>
    <row r="1961" s="3" customFormat="1" spans="1:15">
      <c r="A1961" s="16">
        <v>1960</v>
      </c>
      <c r="B1961" s="21"/>
      <c r="C1961" s="3" t="s">
        <v>9623</v>
      </c>
      <c r="D1961" s="21" t="s">
        <v>9624</v>
      </c>
      <c r="E1961" s="3" t="s">
        <v>9625</v>
      </c>
      <c r="F1961" s="69">
        <v>54</v>
      </c>
      <c r="J1961" s="55"/>
      <c r="K1961" s="73">
        <v>44732</v>
      </c>
      <c r="N1961" s="3" t="s">
        <v>9626</v>
      </c>
      <c r="O1961" s="5" t="s">
        <v>9627</v>
      </c>
    </row>
    <row r="1962" s="69" customFormat="1" spans="1:15">
      <c r="A1962" s="16">
        <v>1961</v>
      </c>
      <c r="B1962" s="17"/>
      <c r="C1962" s="2" t="s">
        <v>9628</v>
      </c>
      <c r="D1962" s="17" t="s">
        <v>9629</v>
      </c>
      <c r="E1962" s="2" t="s">
        <v>9630</v>
      </c>
      <c r="F1962" s="69">
        <v>49</v>
      </c>
      <c r="G1962" s="2" t="s">
        <v>20</v>
      </c>
      <c r="H1962" s="59"/>
      <c r="I1962" s="59"/>
      <c r="J1962" s="70"/>
      <c r="K1962" s="73">
        <v>46037</v>
      </c>
      <c r="L1962" s="59"/>
      <c r="M1962" s="5"/>
      <c r="N1962" s="60" t="s">
        <v>9631</v>
      </c>
      <c r="O1962" s="5" t="s">
        <v>9632</v>
      </c>
    </row>
    <row r="1963" s="4" customFormat="1" spans="1:15">
      <c r="A1963" s="16">
        <v>1962</v>
      </c>
      <c r="B1963" s="4" t="s">
        <v>9633</v>
      </c>
      <c r="C1963" s="24" t="s">
        <v>9634</v>
      </c>
      <c r="D1963" s="4" t="s">
        <v>9633</v>
      </c>
      <c r="E1963" s="4" t="s">
        <v>9635</v>
      </c>
      <c r="F1963" s="4">
        <v>54</v>
      </c>
      <c r="G1963" s="3" t="s">
        <v>20</v>
      </c>
      <c r="H1963" s="4"/>
      <c r="I1963" s="4"/>
      <c r="J1963" s="4"/>
      <c r="K1963" s="76">
        <v>46081</v>
      </c>
      <c r="L1963" s="24" t="s">
        <v>85</v>
      </c>
      <c r="M1963" s="4"/>
      <c r="N1963" s="4" t="s">
        <v>9636</v>
      </c>
    </row>
    <row r="1964" s="5" customFormat="1" spans="1:15">
      <c r="A1964" s="16">
        <v>1963</v>
      </c>
      <c r="B1964" s="17"/>
      <c r="C1964" s="5" t="s">
        <v>9637</v>
      </c>
      <c r="D1964" s="17" t="s">
        <v>9638</v>
      </c>
      <c r="E1964" s="66" t="s">
        <v>9639</v>
      </c>
      <c r="F1964" s="69">
        <v>29.8</v>
      </c>
      <c r="G1964" s="3" t="s">
        <v>20</v>
      </c>
      <c r="J1964" s="62"/>
      <c r="K1964" s="73">
        <v>46053</v>
      </c>
      <c r="L1964" s="59" t="s">
        <v>85</v>
      </c>
      <c r="N1964" s="5" t="s">
        <v>9640</v>
      </c>
      <c r="O1964" s="5" t="s">
        <v>9641</v>
      </c>
    </row>
    <row r="1965" s="3" customFormat="1" spans="1:15">
      <c r="A1965" s="16">
        <v>1964</v>
      </c>
      <c r="C1965" s="3" t="s">
        <v>9642</v>
      </c>
      <c r="D1965" s="21" t="s">
        <v>9643</v>
      </c>
      <c r="E1965" s="20" t="s">
        <v>9644</v>
      </c>
      <c r="F1965" s="69">
        <v>49</v>
      </c>
      <c r="J1965" s="55"/>
      <c r="K1965" s="73">
        <v>46013</v>
      </c>
      <c r="N1965" s="3" t="s">
        <v>9645</v>
      </c>
      <c r="O1965" s="3" t="s">
        <v>9646</v>
      </c>
    </row>
    <row r="1966" s="3" customFormat="1" spans="1:15">
      <c r="A1966" s="16">
        <v>1965</v>
      </c>
      <c r="C1966" s="3" t="s">
        <v>9642</v>
      </c>
      <c r="D1966" s="21" t="s">
        <v>9647</v>
      </c>
      <c r="E1966" s="3" t="s">
        <v>9648</v>
      </c>
      <c r="F1966" s="69">
        <v>48</v>
      </c>
      <c r="J1966" s="55"/>
      <c r="K1966" s="73">
        <v>46020</v>
      </c>
      <c r="N1966" s="3" t="s">
        <v>9649</v>
      </c>
      <c r="O1966" s="3" t="s">
        <v>9650</v>
      </c>
    </row>
    <row r="1967" s="69" customFormat="1" spans="1:15">
      <c r="A1967" s="16">
        <v>1966</v>
      </c>
      <c r="B1967" s="17"/>
      <c r="C1967" s="2" t="s">
        <v>9642</v>
      </c>
      <c r="D1967" s="17" t="s">
        <v>9651</v>
      </c>
      <c r="E1967" s="2" t="s">
        <v>9652</v>
      </c>
      <c r="F1967" s="69">
        <v>29</v>
      </c>
      <c r="G1967" s="2" t="s">
        <v>20</v>
      </c>
      <c r="H1967" s="2"/>
      <c r="I1967" s="2"/>
      <c r="J1967" s="16"/>
      <c r="K1967" s="73">
        <v>45530</v>
      </c>
      <c r="L1967" s="59"/>
      <c r="M1967" s="5"/>
      <c r="N1967" s="60" t="s">
        <v>9653</v>
      </c>
      <c r="O1967" s="5" t="s">
        <v>9654</v>
      </c>
    </row>
    <row r="1968" s="69" customFormat="1" spans="1:15">
      <c r="A1968" s="16">
        <v>1967</v>
      </c>
      <c r="B1968" s="17"/>
      <c r="C1968" s="2" t="s">
        <v>9655</v>
      </c>
      <c r="D1968" s="17" t="s">
        <v>9656</v>
      </c>
      <c r="E1968" s="2" t="s">
        <v>9657</v>
      </c>
      <c r="F1968" s="69">
        <v>42</v>
      </c>
      <c r="G1968" s="2" t="s">
        <v>20</v>
      </c>
      <c r="H1968" s="16"/>
      <c r="I1968" s="16"/>
      <c r="J1968" s="16"/>
      <c r="K1968" s="73">
        <v>45870</v>
      </c>
      <c r="L1968" s="59"/>
      <c r="M1968" s="5"/>
      <c r="N1968" s="60" t="s">
        <v>9658</v>
      </c>
      <c r="O1968" s="5" t="s">
        <v>9659</v>
      </c>
    </row>
    <row r="1969" s="69" customFormat="1" spans="1:15">
      <c r="A1969" s="16">
        <v>1968</v>
      </c>
      <c r="B1969" s="17"/>
      <c r="C1969" s="2" t="s">
        <v>9655</v>
      </c>
      <c r="D1969" s="17" t="s">
        <v>9660</v>
      </c>
      <c r="E1969" s="2" t="s">
        <v>9661</v>
      </c>
      <c r="F1969" s="69">
        <v>49.8</v>
      </c>
      <c r="G1969" s="2" t="s">
        <v>20</v>
      </c>
      <c r="H1969" s="2"/>
      <c r="I1969" s="2"/>
      <c r="J1969" s="16"/>
      <c r="K1969" s="73">
        <v>45366</v>
      </c>
      <c r="L1969" s="59"/>
      <c r="M1969" s="5"/>
      <c r="N1969" s="60" t="s">
        <v>9662</v>
      </c>
      <c r="O1969" s="5" t="s">
        <v>9663</v>
      </c>
    </row>
    <row r="1970" s="69" customFormat="1" spans="1:15">
      <c r="A1970" s="16">
        <v>1969</v>
      </c>
      <c r="B1970" s="17"/>
      <c r="C1970" s="2" t="s">
        <v>9664</v>
      </c>
      <c r="D1970" s="17" t="s">
        <v>9665</v>
      </c>
      <c r="E1970" s="2" t="s">
        <v>9666</v>
      </c>
      <c r="F1970" s="69">
        <v>25</v>
      </c>
      <c r="G1970" s="2"/>
      <c r="H1970" s="16"/>
      <c r="I1970" s="16"/>
      <c r="J1970" s="16"/>
      <c r="K1970" s="73">
        <v>46054</v>
      </c>
      <c r="L1970" s="59"/>
      <c r="M1970" s="5"/>
      <c r="N1970" s="60" t="s">
        <v>9667</v>
      </c>
      <c r="O1970" s="5" t="s">
        <v>9668</v>
      </c>
    </row>
    <row r="1971" s="3" customFormat="1" spans="1:15">
      <c r="A1971" s="16">
        <v>1970</v>
      </c>
      <c r="B1971" s="3" t="s">
        <v>9669</v>
      </c>
      <c r="C1971" s="3" t="s">
        <v>9670</v>
      </c>
      <c r="D1971" s="21" t="s">
        <v>9669</v>
      </c>
      <c r="E1971" s="3" t="s">
        <v>9671</v>
      </c>
      <c r="F1971" s="69">
        <v>53</v>
      </c>
      <c r="G1971" s="3" t="s">
        <v>9672</v>
      </c>
      <c r="J1971" s="55"/>
      <c r="K1971" s="73">
        <v>46040</v>
      </c>
      <c r="L1971" s="20" t="s">
        <v>144</v>
      </c>
      <c r="N1971" s="3" t="s">
        <v>9673</v>
      </c>
      <c r="O1971" s="3" t="s">
        <v>9674</v>
      </c>
    </row>
    <row r="1972" s="69" customFormat="1" ht="14.25" spans="1:15">
      <c r="A1972" s="16">
        <v>1971</v>
      </c>
      <c r="B1972" s="17"/>
      <c r="C1972" s="18" t="s">
        <v>9675</v>
      </c>
      <c r="D1972" s="17"/>
      <c r="E1972" s="2"/>
      <c r="F1972" s="69"/>
      <c r="G1972" s="2"/>
      <c r="H1972" s="16"/>
      <c r="I1972" s="16"/>
      <c r="J1972" s="16"/>
      <c r="K1972" s="73"/>
      <c r="L1972" s="59"/>
      <c r="M1972" s="5"/>
      <c r="N1972" s="60"/>
      <c r="O1972" s="5"/>
    </row>
    <row r="1973" s="3" customFormat="1" spans="1:15">
      <c r="A1973" s="16">
        <v>1972</v>
      </c>
      <c r="B1973" s="21"/>
      <c r="C1973" s="3" t="s">
        <v>9676</v>
      </c>
      <c r="D1973" s="21" t="s">
        <v>9677</v>
      </c>
      <c r="E1973" s="3" t="s">
        <v>9678</v>
      </c>
      <c r="F1973" s="69">
        <v>49.8</v>
      </c>
      <c r="G1973" s="3" t="s">
        <v>20</v>
      </c>
      <c r="J1973" s="55"/>
      <c r="K1973" s="73">
        <v>45159</v>
      </c>
      <c r="N1973" s="3" t="s">
        <v>9679</v>
      </c>
      <c r="O1973" s="3" t="s">
        <v>9680</v>
      </c>
    </row>
    <row r="1974" s="5" customFormat="1" spans="1:15">
      <c r="A1974" s="16">
        <v>1973</v>
      </c>
      <c r="B1974" s="17"/>
      <c r="C1974" s="5" t="s">
        <v>9681</v>
      </c>
      <c r="D1974" s="17" t="s">
        <v>9682</v>
      </c>
      <c r="E1974" s="5" t="s">
        <v>9683</v>
      </c>
      <c r="F1974" s="69">
        <v>49</v>
      </c>
      <c r="G1974" s="5" t="s">
        <v>20</v>
      </c>
      <c r="J1974" s="62"/>
      <c r="K1974" s="73">
        <v>45876</v>
      </c>
      <c r="L1974" s="59"/>
      <c r="N1974" s="5" t="s">
        <v>9684</v>
      </c>
      <c r="O1974" s="5" t="s">
        <v>9685</v>
      </c>
    </row>
    <row r="1975" s="3" customFormat="1" spans="1:15">
      <c r="A1975" s="16">
        <v>1974</v>
      </c>
      <c r="B1975" s="21"/>
      <c r="C1975" s="3" t="s">
        <v>9686</v>
      </c>
      <c r="D1975" s="21" t="s">
        <v>9687</v>
      </c>
      <c r="E1975" s="3" t="s">
        <v>9688</v>
      </c>
      <c r="F1975" s="69">
        <v>43.5</v>
      </c>
      <c r="G1975" s="3" t="s">
        <v>892</v>
      </c>
      <c r="J1975" s="55"/>
      <c r="K1975" s="73">
        <v>45902</v>
      </c>
      <c r="L1975" s="59" t="s">
        <v>144</v>
      </c>
      <c r="N1975" s="3" t="s">
        <v>9689</v>
      </c>
      <c r="O1975" s="5" t="s">
        <v>9690</v>
      </c>
    </row>
    <row r="1976" s="3" customFormat="1" spans="1:15">
      <c r="A1976" s="16">
        <v>1975</v>
      </c>
      <c r="C1976" s="3" t="s">
        <v>9691</v>
      </c>
      <c r="D1976" s="21" t="s">
        <v>9692</v>
      </c>
      <c r="E1976" s="3" t="s">
        <v>9693</v>
      </c>
      <c r="F1976" s="69">
        <v>49.8</v>
      </c>
      <c r="G1976" s="3" t="s">
        <v>20</v>
      </c>
      <c r="J1976" s="55"/>
      <c r="K1976" s="73">
        <v>45510</v>
      </c>
      <c r="L1976" s="59"/>
      <c r="M1976" s="5"/>
      <c r="N1976" s="3" t="s">
        <v>9694</v>
      </c>
      <c r="O1976" s="5" t="s">
        <v>9695</v>
      </c>
    </row>
    <row r="1977" s="69" customFormat="1" spans="1:15">
      <c r="A1977" s="16">
        <v>1976</v>
      </c>
      <c r="B1977" s="17"/>
      <c r="C1977" s="2" t="s">
        <v>9696</v>
      </c>
      <c r="D1977" s="17" t="s">
        <v>9697</v>
      </c>
      <c r="E1977" s="2" t="s">
        <v>9698</v>
      </c>
      <c r="F1977" s="69">
        <v>45</v>
      </c>
      <c r="G1977" s="2" t="s">
        <v>20</v>
      </c>
      <c r="H1977" s="2"/>
      <c r="I1977" s="2"/>
      <c r="J1977" s="16"/>
      <c r="K1977" s="73">
        <v>45856</v>
      </c>
      <c r="L1977" s="59" t="s">
        <v>9699</v>
      </c>
      <c r="M1977" s="5"/>
      <c r="N1977" s="60" t="s">
        <v>9700</v>
      </c>
      <c r="O1977" s="5" t="s">
        <v>9701</v>
      </c>
    </row>
    <row r="1978" s="3" customFormat="1" spans="1:15">
      <c r="A1978" s="16">
        <v>1977</v>
      </c>
      <c r="B1978" s="3" t="s">
        <v>9702</v>
      </c>
      <c r="C1978" s="3" t="s">
        <v>9703</v>
      </c>
      <c r="D1978" s="3" t="s">
        <v>9702</v>
      </c>
      <c r="E1978" s="3" t="s">
        <v>9704</v>
      </c>
      <c r="F1978" s="69">
        <v>52.8</v>
      </c>
      <c r="G1978" s="3" t="s">
        <v>9705</v>
      </c>
      <c r="H1978" s="3"/>
      <c r="I1978" s="3"/>
      <c r="J1978" s="55"/>
      <c r="K1978" s="73">
        <v>45903</v>
      </c>
      <c r="L1978" s="3"/>
      <c r="M1978" s="3"/>
      <c r="N1978" s="3" t="s">
        <v>9706</v>
      </c>
      <c r="O1978" s="3" t="s">
        <v>9707</v>
      </c>
    </row>
    <row r="1979" s="3" customFormat="1" spans="1:15">
      <c r="A1979" s="16">
        <v>1978</v>
      </c>
      <c r="C1979" s="3" t="s">
        <v>9703</v>
      </c>
      <c r="D1979" s="21" t="s">
        <v>9708</v>
      </c>
      <c r="E1979" s="3" t="s">
        <v>9709</v>
      </c>
      <c r="F1979" s="69">
        <v>59</v>
      </c>
      <c r="G1979" s="3" t="s">
        <v>9710</v>
      </c>
      <c r="J1979" s="55"/>
      <c r="K1979" s="73">
        <v>46055</v>
      </c>
      <c r="N1979" s="3" t="s">
        <v>9711</v>
      </c>
      <c r="O1979" s="5" t="s">
        <v>9712</v>
      </c>
    </row>
    <row r="1980" s="3" customFormat="1" spans="1:15">
      <c r="A1980" s="16">
        <v>1979</v>
      </c>
      <c r="B1980" s="3" t="s">
        <v>9713</v>
      </c>
      <c r="C1980" s="3" t="s">
        <v>9714</v>
      </c>
      <c r="D1980" s="21" t="s">
        <v>9713</v>
      </c>
      <c r="E1980" s="3" t="s">
        <v>9715</v>
      </c>
      <c r="F1980" s="69">
        <v>69</v>
      </c>
      <c r="G1980" s="3" t="s">
        <v>78</v>
      </c>
      <c r="J1980" s="55"/>
      <c r="K1980" s="73">
        <v>46064</v>
      </c>
      <c r="N1980" s="3" t="s">
        <v>9716</v>
      </c>
      <c r="O1980" s="3" t="s">
        <v>9717</v>
      </c>
    </row>
    <row r="1981" s="69" customFormat="1" spans="1:15">
      <c r="A1981" s="16">
        <v>1980</v>
      </c>
      <c r="B1981" s="17"/>
      <c r="C1981" s="2" t="s">
        <v>9718</v>
      </c>
      <c r="D1981" s="17" t="s">
        <v>9719</v>
      </c>
      <c r="E1981" s="2" t="s">
        <v>9720</v>
      </c>
      <c r="F1981" s="69">
        <v>29.8</v>
      </c>
      <c r="G1981" s="3" t="s">
        <v>20</v>
      </c>
      <c r="H1981" s="59"/>
      <c r="I1981" s="59"/>
      <c r="J1981" s="70"/>
      <c r="K1981" s="73">
        <v>46032</v>
      </c>
      <c r="L1981" s="59"/>
      <c r="M1981" s="5"/>
      <c r="N1981" s="60" t="s">
        <v>9721</v>
      </c>
      <c r="O1981" s="5" t="s">
        <v>9722</v>
      </c>
    </row>
    <row r="1982" s="3" customFormat="1" spans="1:15">
      <c r="A1982" s="16">
        <v>1981</v>
      </c>
      <c r="C1982" s="3" t="s">
        <v>9723</v>
      </c>
      <c r="D1982" s="21" t="s">
        <v>9724</v>
      </c>
      <c r="E1982" s="3" t="s">
        <v>9725</v>
      </c>
      <c r="F1982" s="69">
        <v>29.8</v>
      </c>
      <c r="G1982" s="3" t="s">
        <v>20</v>
      </c>
      <c r="J1982" s="55"/>
      <c r="K1982" s="73">
        <v>46048</v>
      </c>
      <c r="L1982" s="59" t="s">
        <v>85</v>
      </c>
      <c r="M1982" s="5" t="s">
        <v>9726</v>
      </c>
      <c r="N1982" s="3" t="s">
        <v>9727</v>
      </c>
      <c r="O1982" s="5" t="s">
        <v>9728</v>
      </c>
    </row>
    <row r="1983" s="3" customFormat="1" spans="1:15">
      <c r="A1983" s="16">
        <v>1982</v>
      </c>
      <c r="B1983" s="3" t="s">
        <v>9729</v>
      </c>
      <c r="C1983" s="3" t="s">
        <v>9730</v>
      </c>
      <c r="D1983" s="3" t="s">
        <v>9729</v>
      </c>
      <c r="E1983" s="3" t="s">
        <v>1483</v>
      </c>
      <c r="F1983" s="69">
        <v>49.8</v>
      </c>
      <c r="G1983" s="61" t="s">
        <v>9731</v>
      </c>
      <c r="J1983" s="55"/>
      <c r="K1983" s="73">
        <v>45866</v>
      </c>
      <c r="L1983" s="3"/>
      <c r="M1983" s="3"/>
      <c r="N1983" s="3" t="s">
        <v>9732</v>
      </c>
      <c r="O1983" s="3" t="s">
        <v>9733</v>
      </c>
    </row>
    <row r="1984" s="5" customFormat="1" spans="1:15">
      <c r="A1984" s="16">
        <v>1983</v>
      </c>
      <c r="B1984" s="17"/>
      <c r="C1984" s="2" t="s">
        <v>9734</v>
      </c>
      <c r="D1984" s="17" t="s">
        <v>9735</v>
      </c>
      <c r="E1984" s="2" t="s">
        <v>9736</v>
      </c>
      <c r="F1984" s="69">
        <v>49.9</v>
      </c>
      <c r="G1984" s="2" t="s">
        <v>20</v>
      </c>
      <c r="H1984" s="2" t="s">
        <v>290</v>
      </c>
      <c r="J1984" s="62"/>
      <c r="K1984" s="73">
        <v>45847</v>
      </c>
      <c r="L1984" s="59" t="s">
        <v>1319</v>
      </c>
      <c r="N1984" s="60" t="s">
        <v>9737</v>
      </c>
      <c r="O1984" s="5" t="s">
        <v>9738</v>
      </c>
    </row>
    <row r="1985" s="69" customFormat="1" spans="1:15">
      <c r="A1985" s="16">
        <v>1984</v>
      </c>
      <c r="B1985" s="17"/>
      <c r="C1985" s="2" t="s">
        <v>9739</v>
      </c>
      <c r="D1985" s="17" t="s">
        <v>9740</v>
      </c>
      <c r="E1985" s="2" t="s">
        <v>9741</v>
      </c>
      <c r="F1985" s="69">
        <v>39</v>
      </c>
      <c r="G1985" s="2"/>
      <c r="H1985" s="16"/>
      <c r="I1985" s="16"/>
      <c r="J1985" s="16"/>
      <c r="K1985" s="73">
        <v>45859</v>
      </c>
      <c r="L1985" s="59"/>
      <c r="M1985" s="5"/>
      <c r="N1985" s="60" t="s">
        <v>9742</v>
      </c>
      <c r="O1985" s="5" t="s">
        <v>9743</v>
      </c>
    </row>
    <row r="1986" s="69" customFormat="1" spans="1:15">
      <c r="A1986" s="16">
        <v>1985</v>
      </c>
      <c r="B1986" s="17"/>
      <c r="C1986" s="2" t="s">
        <v>9744</v>
      </c>
      <c r="D1986" s="17" t="s">
        <v>9745</v>
      </c>
      <c r="E1986" s="2" t="s">
        <v>9746</v>
      </c>
      <c r="F1986" s="69">
        <v>85</v>
      </c>
      <c r="G1986" s="2" t="s">
        <v>20</v>
      </c>
      <c r="H1986" s="2"/>
      <c r="I1986" s="2"/>
      <c r="J1986" s="16"/>
      <c r="K1986" s="73">
        <v>46038</v>
      </c>
      <c r="L1986" s="59"/>
      <c r="M1986" s="5"/>
      <c r="N1986" s="60" t="s">
        <v>9747</v>
      </c>
      <c r="O1986" s="5" t="s">
        <v>9748</v>
      </c>
    </row>
    <row r="1987" s="3" customFormat="1" spans="1:15">
      <c r="A1987" s="16">
        <v>1986</v>
      </c>
      <c r="B1987" s="3"/>
      <c r="C1987" s="3" t="s">
        <v>9749</v>
      </c>
      <c r="D1987" s="3" t="s">
        <v>9750</v>
      </c>
      <c r="E1987" s="3" t="s">
        <v>9751</v>
      </c>
      <c r="F1987" s="69">
        <v>59.8</v>
      </c>
      <c r="G1987" s="3"/>
      <c r="J1987" s="55"/>
      <c r="K1987" s="73">
        <v>45624</v>
      </c>
      <c r="L1987" s="3" t="s">
        <v>8520</v>
      </c>
      <c r="M1987" s="3"/>
      <c r="N1987" s="3" t="s">
        <v>9752</v>
      </c>
      <c r="O1987" s="3" t="s">
        <v>9753</v>
      </c>
    </row>
    <row r="1988" s="3" customFormat="1" spans="1:15">
      <c r="A1988" s="16">
        <v>1987</v>
      </c>
      <c r="B1988" s="3" t="s">
        <v>9754</v>
      </c>
      <c r="C1988" s="3" t="s">
        <v>9755</v>
      </c>
      <c r="D1988" s="21" t="s">
        <v>9754</v>
      </c>
      <c r="E1988" s="3" t="s">
        <v>9756</v>
      </c>
      <c r="F1988" s="69">
        <v>49</v>
      </c>
      <c r="G1988" s="3" t="s">
        <v>9757</v>
      </c>
      <c r="H1988" s="3"/>
      <c r="I1988" s="3"/>
      <c r="J1988" s="55"/>
      <c r="K1988" s="73">
        <v>45868</v>
      </c>
      <c r="L1988" s="3" t="s">
        <v>8520</v>
      </c>
      <c r="M1988" s="3"/>
      <c r="N1988" s="3" t="s">
        <v>9758</v>
      </c>
      <c r="O1988" s="3" t="s">
        <v>9759</v>
      </c>
    </row>
    <row r="1989" s="3" customFormat="1" spans="1:15">
      <c r="A1989" s="16">
        <v>1988</v>
      </c>
      <c r="B1989" s="21"/>
      <c r="C1989" s="3" t="s">
        <v>9760</v>
      </c>
      <c r="D1989" s="21" t="s">
        <v>9761</v>
      </c>
      <c r="E1989" s="3" t="s">
        <v>9762</v>
      </c>
      <c r="F1989" s="69">
        <v>79</v>
      </c>
      <c r="G1989" s="3" t="s">
        <v>248</v>
      </c>
      <c r="J1989" s="55"/>
      <c r="K1989" s="73">
        <v>45694</v>
      </c>
      <c r="L1989" s="3" t="s">
        <v>8520</v>
      </c>
      <c r="M1989" s="3"/>
      <c r="N1989" s="3" t="s">
        <v>9763</v>
      </c>
      <c r="O1989" s="3" t="s">
        <v>9764</v>
      </c>
    </row>
    <row r="1990" s="69" customFormat="1" spans="1:15">
      <c r="A1990" s="16">
        <v>1989</v>
      </c>
      <c r="B1990" s="17"/>
      <c r="C1990" s="2" t="s">
        <v>9765</v>
      </c>
      <c r="D1990" s="17" t="s">
        <v>9766</v>
      </c>
      <c r="E1990" s="2" t="s">
        <v>9767</v>
      </c>
      <c r="F1990" s="69">
        <v>65</v>
      </c>
      <c r="G1990" s="2"/>
      <c r="H1990" s="2"/>
      <c r="I1990" s="2"/>
      <c r="J1990" s="16"/>
      <c r="K1990" s="73">
        <v>44603</v>
      </c>
      <c r="L1990" s="59"/>
      <c r="M1990" s="5"/>
      <c r="N1990" s="60" t="s">
        <v>9768</v>
      </c>
      <c r="O1990" s="5" t="s">
        <v>9769</v>
      </c>
    </row>
    <row r="1991" s="69" customFormat="1" ht="14.25" spans="1:15">
      <c r="A1991" s="16">
        <v>1990</v>
      </c>
      <c r="B1991" s="17"/>
      <c r="C1991" s="18" t="s">
        <v>9770</v>
      </c>
      <c r="D1991" s="17"/>
      <c r="E1991" s="2"/>
      <c r="F1991" s="69"/>
      <c r="G1991" s="2"/>
      <c r="H1991" s="16"/>
      <c r="I1991" s="16"/>
      <c r="J1991" s="16"/>
      <c r="K1991" s="73"/>
      <c r="L1991" s="59"/>
      <c r="M1991" s="5"/>
      <c r="N1991" s="60"/>
      <c r="O1991" s="5"/>
    </row>
    <row r="1992" s="4" customFormat="1" spans="1:15">
      <c r="A1992" s="16">
        <v>1991</v>
      </c>
      <c r="B1992" s="4" t="s">
        <v>9771</v>
      </c>
      <c r="C1992" s="4" t="s">
        <v>9772</v>
      </c>
      <c r="D1992" s="4" t="s">
        <v>9771</v>
      </c>
      <c r="E1992" s="4" t="s">
        <v>9773</v>
      </c>
      <c r="F1992" s="4">
        <v>49</v>
      </c>
      <c r="G1992" s="4"/>
      <c r="H1992" s="4"/>
      <c r="I1992" s="4"/>
      <c r="J1992" s="4"/>
      <c r="K1992" s="76">
        <v>46122</v>
      </c>
      <c r="L1992" s="4"/>
      <c r="M1992" s="4"/>
      <c r="N1992" s="4" t="s">
        <v>9774</v>
      </c>
      <c r="O1992" s="4" t="s">
        <v>9775</v>
      </c>
    </row>
    <row r="1993" s="69" customFormat="1" spans="1:15">
      <c r="A1993" s="16">
        <v>1992</v>
      </c>
      <c r="B1993" s="17"/>
      <c r="C1993" s="2" t="s">
        <v>9776</v>
      </c>
      <c r="D1993" s="17" t="s">
        <v>9777</v>
      </c>
      <c r="E1993" s="2" t="s">
        <v>9778</v>
      </c>
      <c r="F1993" s="69">
        <v>35</v>
      </c>
      <c r="G1993" s="3" t="s">
        <v>20</v>
      </c>
      <c r="H1993" s="2"/>
      <c r="I1993" s="2"/>
      <c r="J1993" s="16"/>
      <c r="K1993" s="73">
        <v>45871</v>
      </c>
      <c r="L1993" s="59"/>
      <c r="M1993" s="5"/>
      <c r="N1993" s="60" t="s">
        <v>9779</v>
      </c>
      <c r="O1993" s="5" t="s">
        <v>9780</v>
      </c>
    </row>
    <row r="1994" s="69" customFormat="1" spans="1:15">
      <c r="A1994" s="16">
        <v>1993</v>
      </c>
      <c r="B1994" s="17"/>
      <c r="C1994" s="2" t="s">
        <v>9781</v>
      </c>
      <c r="D1994" s="17" t="s">
        <v>9782</v>
      </c>
      <c r="E1994" s="2" t="s">
        <v>9783</v>
      </c>
      <c r="F1994" s="69">
        <v>49</v>
      </c>
      <c r="G1994" s="3" t="s">
        <v>20</v>
      </c>
      <c r="H1994" s="16"/>
      <c r="I1994" s="16"/>
      <c r="J1994" s="16"/>
      <c r="K1994" s="73">
        <v>46020</v>
      </c>
      <c r="L1994" s="59"/>
      <c r="M1994" s="5"/>
      <c r="N1994" s="60" t="s">
        <v>9784</v>
      </c>
      <c r="O1994" s="5" t="s">
        <v>9785</v>
      </c>
    </row>
    <row r="1995" s="3" customFormat="1" spans="1:15">
      <c r="A1995" s="16">
        <v>1994</v>
      </c>
      <c r="C1995" s="20" t="s">
        <v>9786</v>
      </c>
      <c r="D1995" s="21" t="s">
        <v>9787</v>
      </c>
      <c r="E1995" s="3" t="s">
        <v>9788</v>
      </c>
      <c r="F1995" s="69">
        <v>42</v>
      </c>
      <c r="G1995" s="3" t="s">
        <v>20</v>
      </c>
      <c r="I1995" s="20" t="s">
        <v>291</v>
      </c>
      <c r="J1995" s="78"/>
      <c r="K1995" s="73">
        <v>46018</v>
      </c>
      <c r="L1995" s="3" t="s">
        <v>645</v>
      </c>
      <c r="N1995" s="3" t="s">
        <v>9789</v>
      </c>
      <c r="O1995" s="3" t="s">
        <v>9790</v>
      </c>
    </row>
    <row r="1996" s="3" customFormat="1" spans="1:15">
      <c r="A1996" s="16">
        <v>1995</v>
      </c>
      <c r="B1996" s="3" t="s">
        <v>9791</v>
      </c>
      <c r="C1996" s="3" t="s">
        <v>9792</v>
      </c>
      <c r="D1996" s="21" t="s">
        <v>9791</v>
      </c>
      <c r="E1996" s="3" t="s">
        <v>9793</v>
      </c>
      <c r="F1996" s="69">
        <v>53</v>
      </c>
      <c r="G1996" s="3" t="s">
        <v>9794</v>
      </c>
      <c r="J1996" s="55"/>
      <c r="K1996" s="73">
        <v>46021</v>
      </c>
      <c r="L1996" s="20" t="s">
        <v>144</v>
      </c>
      <c r="N1996" s="3" t="s">
        <v>9795</v>
      </c>
      <c r="O1996" s="3" t="s">
        <v>9796</v>
      </c>
    </row>
    <row r="1997" s="3" customFormat="1" spans="1:15">
      <c r="A1997" s="16">
        <v>1996</v>
      </c>
      <c r="B1997" s="3" t="s">
        <v>9797</v>
      </c>
      <c r="C1997" s="3" t="s">
        <v>9786</v>
      </c>
      <c r="D1997" s="21" t="s">
        <v>9797</v>
      </c>
      <c r="E1997" s="3" t="s">
        <v>9798</v>
      </c>
      <c r="F1997" s="69">
        <v>43</v>
      </c>
      <c r="G1997" s="3" t="s">
        <v>20</v>
      </c>
      <c r="H1997" s="20" t="s">
        <v>290</v>
      </c>
      <c r="J1997" s="55"/>
      <c r="K1997" s="73">
        <v>46064</v>
      </c>
      <c r="L1997" s="59" t="s">
        <v>8975</v>
      </c>
      <c r="M1997" s="5" t="s">
        <v>9799</v>
      </c>
      <c r="N1997" s="3" t="s">
        <v>9800</v>
      </c>
      <c r="O1997" s="3" t="s">
        <v>9801</v>
      </c>
    </row>
    <row r="1998" s="3" customFormat="1" spans="1:15">
      <c r="A1998" s="16">
        <v>1997</v>
      </c>
      <c r="C1998" s="3" t="s">
        <v>9802</v>
      </c>
      <c r="D1998" s="21" t="s">
        <v>9803</v>
      </c>
      <c r="E1998" s="3" t="s">
        <v>9804</v>
      </c>
      <c r="F1998" s="69">
        <v>49</v>
      </c>
      <c r="G1998" s="3" t="s">
        <v>20</v>
      </c>
      <c r="J1998" s="55"/>
      <c r="K1998" s="73">
        <v>45882</v>
      </c>
      <c r="L1998" s="59" t="s">
        <v>85</v>
      </c>
      <c r="M1998" s="5"/>
      <c r="N1998" s="3" t="s">
        <v>9805</v>
      </c>
      <c r="O1998" s="5" t="s">
        <v>9806</v>
      </c>
    </row>
    <row r="1999" s="69" customFormat="1" spans="1:15">
      <c r="A1999" s="16">
        <v>1998</v>
      </c>
      <c r="B1999" s="17"/>
      <c r="C1999" s="2" t="s">
        <v>9802</v>
      </c>
      <c r="D1999" s="17" t="s">
        <v>9807</v>
      </c>
      <c r="E1999" s="2" t="s">
        <v>9808</v>
      </c>
      <c r="F1999" s="69">
        <v>49</v>
      </c>
      <c r="G1999" s="2" t="s">
        <v>20</v>
      </c>
      <c r="H1999" s="16"/>
      <c r="I1999" s="16"/>
      <c r="J1999" s="16"/>
      <c r="K1999" s="73">
        <v>45864</v>
      </c>
      <c r="L1999" s="59"/>
      <c r="M1999" s="5"/>
      <c r="N1999" s="60" t="s">
        <v>9809</v>
      </c>
      <c r="O1999" s="5" t="s">
        <v>9810</v>
      </c>
    </row>
    <row r="2000" s="3" customFormat="1" spans="1:15">
      <c r="A2000" s="16">
        <v>1999</v>
      </c>
      <c r="C2000" s="3" t="s">
        <v>9811</v>
      </c>
      <c r="D2000" s="21" t="s">
        <v>9812</v>
      </c>
      <c r="E2000" s="20" t="s">
        <v>9813</v>
      </c>
      <c r="F2000" s="69">
        <v>48</v>
      </c>
      <c r="J2000" s="55"/>
      <c r="K2000" s="73">
        <v>45859</v>
      </c>
      <c r="L2000" s="55" t="s">
        <v>1196</v>
      </c>
      <c r="M2000" s="5"/>
      <c r="N2000" s="3" t="s">
        <v>9814</v>
      </c>
      <c r="O2000" s="5" t="s">
        <v>9815</v>
      </c>
    </row>
    <row r="2001" s="69" customFormat="1" spans="1:15">
      <c r="A2001" s="16">
        <v>2000</v>
      </c>
      <c r="B2001" s="17"/>
      <c r="C2001" s="2" t="s">
        <v>9816</v>
      </c>
      <c r="D2001" s="17" t="s">
        <v>9817</v>
      </c>
      <c r="E2001" s="2" t="s">
        <v>9818</v>
      </c>
      <c r="F2001" s="69">
        <v>43</v>
      </c>
      <c r="G2001" s="2" t="s">
        <v>20</v>
      </c>
      <c r="H2001" s="16"/>
      <c r="I2001" s="16"/>
      <c r="J2001" s="16"/>
      <c r="K2001" s="73">
        <v>45820</v>
      </c>
      <c r="L2001" s="59" t="s">
        <v>85</v>
      </c>
      <c r="M2001" s="5"/>
      <c r="N2001" s="60" t="s">
        <v>9819</v>
      </c>
      <c r="O2001" s="5" t="s">
        <v>9820</v>
      </c>
    </row>
    <row r="2002" s="55" customFormat="1" spans="1:15">
      <c r="A2002" s="16">
        <v>2001</v>
      </c>
      <c r="C2002" s="55" t="s">
        <v>9821</v>
      </c>
      <c r="D2002" s="63" t="s">
        <v>9822</v>
      </c>
      <c r="E2002" s="55" t="s">
        <v>9823</v>
      </c>
      <c r="F2002" s="69">
        <v>38</v>
      </c>
      <c r="G2002" s="3" t="s">
        <v>20</v>
      </c>
      <c r="K2002" s="73">
        <v>44906</v>
      </c>
      <c r="L2002" s="65"/>
      <c r="M2002" s="5"/>
      <c r="N2002" s="55" t="s">
        <v>9824</v>
      </c>
      <c r="O2002" s="5" t="s">
        <v>9825</v>
      </c>
    </row>
    <row r="2003" s="3" customFormat="1" spans="1:15">
      <c r="A2003" s="16">
        <v>2002</v>
      </c>
      <c r="B2003" s="3" t="s">
        <v>9826</v>
      </c>
      <c r="C2003" s="3" t="s">
        <v>9827</v>
      </c>
      <c r="D2003" s="21" t="s">
        <v>9826</v>
      </c>
      <c r="E2003" s="3" t="s">
        <v>9828</v>
      </c>
      <c r="F2003" s="69">
        <v>49.8</v>
      </c>
      <c r="G2003" s="2" t="s">
        <v>20</v>
      </c>
      <c r="J2003" s="55"/>
      <c r="K2003" s="73">
        <v>46035</v>
      </c>
      <c r="N2003" s="3" t="s">
        <v>9829</v>
      </c>
      <c r="O2003" s="3" t="s">
        <v>9830</v>
      </c>
    </row>
    <row r="2004" s="16" customFormat="1" spans="1:15">
      <c r="A2004" s="16">
        <v>2003</v>
      </c>
      <c r="B2004" s="17"/>
      <c r="C2004" s="2" t="s">
        <v>9831</v>
      </c>
      <c r="D2004" s="17" t="s">
        <v>9832</v>
      </c>
      <c r="E2004" s="2" t="s">
        <v>9833</v>
      </c>
      <c r="F2004" s="69">
        <v>49</v>
      </c>
      <c r="G2004" s="2" t="s">
        <v>20</v>
      </c>
      <c r="H2004" s="2"/>
      <c r="I2004" s="2"/>
      <c r="K2004" s="73">
        <v>46021</v>
      </c>
      <c r="L2004" s="59"/>
      <c r="M2004" s="5"/>
      <c r="N2004" s="60" t="s">
        <v>9834</v>
      </c>
      <c r="O2004" s="5" t="s">
        <v>9835</v>
      </c>
    </row>
    <row r="2005" s="69" customFormat="1" spans="1:15">
      <c r="A2005" s="16">
        <v>2004</v>
      </c>
      <c r="B2005" s="17"/>
      <c r="C2005" s="2" t="s">
        <v>9836</v>
      </c>
      <c r="D2005" s="17" t="s">
        <v>9837</v>
      </c>
      <c r="E2005" s="2" t="s">
        <v>9838</v>
      </c>
      <c r="F2005" s="69">
        <v>46.8</v>
      </c>
      <c r="G2005" s="2" t="s">
        <v>20</v>
      </c>
      <c r="H2005" s="16"/>
      <c r="I2005" s="16"/>
      <c r="J2005" s="16"/>
      <c r="K2005" s="73">
        <v>46050</v>
      </c>
      <c r="L2005" s="59"/>
      <c r="M2005" s="5"/>
      <c r="N2005" s="60" t="s">
        <v>9839</v>
      </c>
      <c r="O2005" s="5" t="s">
        <v>9840</v>
      </c>
    </row>
    <row r="2006" s="69" customFormat="1" spans="1:15">
      <c r="A2006" s="16">
        <v>2005</v>
      </c>
      <c r="B2006" s="17"/>
      <c r="C2006" s="2" t="s">
        <v>9841</v>
      </c>
      <c r="D2006" s="17" t="s">
        <v>9842</v>
      </c>
      <c r="E2006" s="2" t="s">
        <v>9843</v>
      </c>
      <c r="F2006" s="69">
        <v>39.8</v>
      </c>
      <c r="G2006" s="2"/>
      <c r="H2006" s="2"/>
      <c r="I2006" s="2"/>
      <c r="J2006" s="16"/>
      <c r="K2006" s="73">
        <v>45681</v>
      </c>
      <c r="L2006" s="59"/>
      <c r="M2006" s="5"/>
      <c r="N2006" s="60" t="s">
        <v>9844</v>
      </c>
      <c r="O2006" s="5" t="s">
        <v>9845</v>
      </c>
    </row>
    <row r="2007" s="16" customFormat="1" spans="1:15">
      <c r="A2007" s="16">
        <v>2006</v>
      </c>
      <c r="B2007" s="17"/>
      <c r="C2007" s="2" t="s">
        <v>9846</v>
      </c>
      <c r="D2007" s="17" t="s">
        <v>9847</v>
      </c>
      <c r="E2007" s="2" t="s">
        <v>9848</v>
      </c>
      <c r="F2007" s="69">
        <v>29.8</v>
      </c>
      <c r="G2007" s="2" t="s">
        <v>20</v>
      </c>
      <c r="H2007" s="59"/>
      <c r="I2007" s="59"/>
      <c r="J2007" s="70"/>
      <c r="K2007" s="73">
        <v>46004</v>
      </c>
      <c r="L2007" s="59" t="s">
        <v>85</v>
      </c>
      <c r="M2007" s="5"/>
      <c r="N2007" s="60" t="s">
        <v>9849</v>
      </c>
      <c r="O2007" s="5" t="s">
        <v>9850</v>
      </c>
    </row>
    <row r="2008" s="69" customFormat="1" spans="1:15">
      <c r="A2008" s="16">
        <v>2007</v>
      </c>
      <c r="B2008" s="17"/>
      <c r="C2008" s="2" t="s">
        <v>9851</v>
      </c>
      <c r="D2008" s="17" t="s">
        <v>9852</v>
      </c>
      <c r="E2008" s="2" t="s">
        <v>9853</v>
      </c>
      <c r="F2008" s="69">
        <v>45</v>
      </c>
      <c r="G2008" s="2" t="s">
        <v>20</v>
      </c>
      <c r="H2008" s="2"/>
      <c r="I2008" s="2"/>
      <c r="J2008" s="16"/>
      <c r="K2008" s="73">
        <v>45856</v>
      </c>
      <c r="L2008" s="59" t="s">
        <v>85</v>
      </c>
      <c r="M2008" s="5"/>
      <c r="N2008" s="60" t="s">
        <v>9854</v>
      </c>
      <c r="O2008" s="5" t="s">
        <v>9855</v>
      </c>
    </row>
    <row r="2009" s="69" customFormat="1" spans="1:15">
      <c r="A2009" s="16">
        <v>2008</v>
      </c>
      <c r="B2009" s="17"/>
      <c r="C2009" s="2" t="s">
        <v>9856</v>
      </c>
      <c r="D2009" s="17" t="s">
        <v>9857</v>
      </c>
      <c r="E2009" s="2" t="s">
        <v>9858</v>
      </c>
      <c r="F2009" s="69">
        <v>69.8</v>
      </c>
      <c r="G2009" s="2" t="s">
        <v>20</v>
      </c>
      <c r="H2009" s="2"/>
      <c r="I2009" s="2" t="s">
        <v>291</v>
      </c>
      <c r="J2009" s="16"/>
      <c r="K2009" s="73">
        <v>45999</v>
      </c>
      <c r="L2009" s="59" t="s">
        <v>645</v>
      </c>
      <c r="M2009" s="5"/>
      <c r="N2009" s="60" t="s">
        <v>9859</v>
      </c>
      <c r="O2009" s="5" t="s">
        <v>9860</v>
      </c>
    </row>
    <row r="2010" s="69" customFormat="1" spans="1:15">
      <c r="A2010" s="16">
        <v>2009</v>
      </c>
      <c r="B2010" s="17"/>
      <c r="C2010" s="2" t="s">
        <v>9861</v>
      </c>
      <c r="D2010" s="17" t="s">
        <v>9862</v>
      </c>
      <c r="E2010" s="2" t="s">
        <v>9863</v>
      </c>
      <c r="F2010" s="69">
        <v>55</v>
      </c>
      <c r="G2010" s="2" t="s">
        <v>20</v>
      </c>
      <c r="H2010" s="2"/>
      <c r="I2010" s="2"/>
      <c r="J2010" s="16"/>
      <c r="K2010" s="73">
        <v>46036</v>
      </c>
      <c r="L2010" s="59"/>
      <c r="M2010" s="5"/>
      <c r="N2010" s="60" t="s">
        <v>9864</v>
      </c>
      <c r="O2010" s="5" t="s">
        <v>9865</v>
      </c>
    </row>
    <row r="2011" s="3" customFormat="1" spans="1:15">
      <c r="A2011" s="16">
        <v>2010</v>
      </c>
      <c r="B2011" s="3" t="s">
        <v>9866</v>
      </c>
      <c r="C2011" s="3" t="s">
        <v>9867</v>
      </c>
      <c r="D2011" s="3" t="s">
        <v>9866</v>
      </c>
      <c r="E2011" s="3" t="s">
        <v>9868</v>
      </c>
      <c r="F2011" s="69">
        <v>78</v>
      </c>
      <c r="G2011" s="3" t="s">
        <v>9869</v>
      </c>
      <c r="H2011" s="3"/>
      <c r="I2011" s="3"/>
      <c r="J2011" s="55"/>
      <c r="K2011" s="73">
        <v>46064</v>
      </c>
      <c r="L2011" s="3" t="s">
        <v>8520</v>
      </c>
      <c r="M2011" s="3"/>
      <c r="N2011" s="3" t="s">
        <v>9870</v>
      </c>
      <c r="O2011" s="3" t="s">
        <v>9871</v>
      </c>
    </row>
    <row r="2012" s="69" customFormat="1" spans="1:15">
      <c r="A2012" s="16">
        <v>2011</v>
      </c>
      <c r="B2012" s="17"/>
      <c r="C2012" s="2" t="s">
        <v>9872</v>
      </c>
      <c r="D2012" s="17" t="s">
        <v>9873</v>
      </c>
      <c r="E2012" s="2" t="s">
        <v>9874</v>
      </c>
      <c r="F2012" s="69">
        <v>45</v>
      </c>
      <c r="G2012" s="2" t="s">
        <v>20</v>
      </c>
      <c r="H2012" s="2"/>
      <c r="I2012" s="2"/>
      <c r="J2012" s="16"/>
      <c r="K2012" s="73">
        <v>46017</v>
      </c>
      <c r="L2012" s="59" t="s">
        <v>85</v>
      </c>
      <c r="M2012" s="5"/>
      <c r="N2012" s="60" t="s">
        <v>9875</v>
      </c>
      <c r="O2012" s="5" t="s">
        <v>9876</v>
      </c>
    </row>
    <row r="2013" s="3" customFormat="1" spans="1:15">
      <c r="A2013" s="16">
        <v>2012</v>
      </c>
      <c r="B2013" s="5"/>
      <c r="C2013" s="5" t="s">
        <v>9877</v>
      </c>
      <c r="D2013" s="66" t="s">
        <v>9878</v>
      </c>
      <c r="E2013" s="5" t="s">
        <v>9879</v>
      </c>
      <c r="F2013" s="69">
        <v>49</v>
      </c>
      <c r="J2013" s="55"/>
      <c r="K2013" s="73">
        <v>45450</v>
      </c>
      <c r="N2013" s="5" t="s">
        <v>9880</v>
      </c>
      <c r="O2013" s="3" t="s">
        <v>9881</v>
      </c>
    </row>
    <row r="2014" s="3" customFormat="1" spans="1:15">
      <c r="A2014" s="16">
        <v>2013</v>
      </c>
      <c r="B2014" s="3" t="s">
        <v>9882</v>
      </c>
      <c r="C2014" s="3" t="s">
        <v>9883</v>
      </c>
      <c r="D2014" s="3" t="s">
        <v>9882</v>
      </c>
      <c r="E2014" s="3" t="s">
        <v>9884</v>
      </c>
      <c r="F2014" s="69">
        <v>58</v>
      </c>
      <c r="G2014" s="3" t="s">
        <v>20</v>
      </c>
      <c r="H2014" s="20" t="s">
        <v>290</v>
      </c>
      <c r="J2014" s="55"/>
      <c r="K2014" s="73">
        <v>46036</v>
      </c>
      <c r="L2014" s="61" t="s">
        <v>249</v>
      </c>
      <c r="N2014" s="3" t="s">
        <v>9885</v>
      </c>
      <c r="O2014" s="3" t="s">
        <v>9886</v>
      </c>
    </row>
    <row r="2015" s="3" customFormat="1" spans="1:15">
      <c r="A2015" s="16">
        <v>2014</v>
      </c>
      <c r="C2015" s="20" t="s">
        <v>9883</v>
      </c>
      <c r="D2015" s="21" t="s">
        <v>9887</v>
      </c>
      <c r="E2015" s="3" t="s">
        <v>9888</v>
      </c>
      <c r="F2015" s="69">
        <v>59.8</v>
      </c>
      <c r="G2015" s="3" t="s">
        <v>20</v>
      </c>
      <c r="H2015" s="20" t="s">
        <v>290</v>
      </c>
      <c r="I2015" s="20" t="s">
        <v>291</v>
      </c>
      <c r="J2015" s="78"/>
      <c r="K2015" s="73">
        <v>46002</v>
      </c>
      <c r="L2015" s="59" t="s">
        <v>9250</v>
      </c>
      <c r="M2015" s="5" t="s">
        <v>9889</v>
      </c>
      <c r="N2015" s="3" t="s">
        <v>9890</v>
      </c>
      <c r="O2015" s="5" t="s">
        <v>9891</v>
      </c>
    </row>
    <row r="2016" s="69" customFormat="1" spans="1:15">
      <c r="A2016" s="16">
        <v>2015</v>
      </c>
      <c r="B2016" s="17"/>
      <c r="C2016" s="2" t="s">
        <v>9892</v>
      </c>
      <c r="D2016" s="17" t="s">
        <v>9893</v>
      </c>
      <c r="E2016" s="2" t="s">
        <v>9888</v>
      </c>
      <c r="F2016" s="69">
        <v>29.8</v>
      </c>
      <c r="G2016" s="2"/>
      <c r="H2016" s="16"/>
      <c r="I2016" s="16"/>
      <c r="J2016" s="16"/>
      <c r="K2016" s="73">
        <v>45825</v>
      </c>
      <c r="L2016" s="59"/>
      <c r="M2016" s="5"/>
      <c r="N2016" s="60" t="s">
        <v>9894</v>
      </c>
      <c r="O2016" s="5" t="s">
        <v>9895</v>
      </c>
    </row>
    <row r="2017" s="69" customFormat="1" spans="1:15">
      <c r="A2017" s="16">
        <v>2016</v>
      </c>
      <c r="B2017" s="17"/>
      <c r="C2017" s="2" t="s">
        <v>9896</v>
      </c>
      <c r="D2017" s="17" t="s">
        <v>9897</v>
      </c>
      <c r="E2017" s="2" t="s">
        <v>9898</v>
      </c>
      <c r="F2017" s="69">
        <v>69.8</v>
      </c>
      <c r="G2017" s="2"/>
      <c r="H2017" s="90"/>
      <c r="I2017" s="90"/>
      <c r="J2017" s="91"/>
      <c r="K2017" s="73">
        <v>46035</v>
      </c>
      <c r="L2017" s="59" t="s">
        <v>85</v>
      </c>
      <c r="M2017" s="5"/>
      <c r="N2017" s="60" t="s">
        <v>9899</v>
      </c>
      <c r="O2017" s="5" t="s">
        <v>9900</v>
      </c>
    </row>
    <row r="2018" s="3" customFormat="1" spans="1:15">
      <c r="A2018" s="16">
        <v>2017</v>
      </c>
      <c r="B2018" s="3"/>
      <c r="C2018" s="3" t="s">
        <v>9901</v>
      </c>
      <c r="D2018" s="21" t="s">
        <v>9902</v>
      </c>
      <c r="E2018" s="3" t="s">
        <v>9903</v>
      </c>
      <c r="F2018" s="69">
        <v>59.8</v>
      </c>
      <c r="G2018" s="61" t="s">
        <v>248</v>
      </c>
      <c r="H2018" s="3"/>
      <c r="I2018" s="3"/>
      <c r="J2018" s="55"/>
      <c r="K2018" s="73">
        <v>45639</v>
      </c>
      <c r="L2018" s="3" t="s">
        <v>8520</v>
      </c>
      <c r="M2018" s="3"/>
      <c r="N2018" s="3" t="s">
        <v>9904</v>
      </c>
      <c r="O2018" s="3" t="s">
        <v>9905</v>
      </c>
    </row>
    <row r="2019" s="3" customFormat="1" spans="1:15">
      <c r="A2019" s="16">
        <v>2018</v>
      </c>
      <c r="B2019" s="21"/>
      <c r="C2019" s="3" t="s">
        <v>9906</v>
      </c>
      <c r="D2019" s="21" t="s">
        <v>9907</v>
      </c>
      <c r="E2019" s="3" t="s">
        <v>9908</v>
      </c>
      <c r="F2019" s="69">
        <v>78</v>
      </c>
      <c r="G2019" s="3" t="s">
        <v>248</v>
      </c>
      <c r="J2019" s="55"/>
      <c r="K2019" s="73">
        <v>45694</v>
      </c>
      <c r="L2019" s="3" t="s">
        <v>8520</v>
      </c>
      <c r="M2019" s="3"/>
      <c r="N2019" s="3" t="s">
        <v>9909</v>
      </c>
      <c r="O2019" s="3" t="s">
        <v>9910</v>
      </c>
    </row>
    <row r="2020" s="5" customFormat="1" spans="1:15">
      <c r="A2020" s="16">
        <v>2019</v>
      </c>
      <c r="C2020" s="5" t="s">
        <v>9911</v>
      </c>
      <c r="D2020" s="66" t="s">
        <v>9912</v>
      </c>
      <c r="E2020" s="5" t="s">
        <v>9913</v>
      </c>
      <c r="F2020" s="69">
        <v>34.8</v>
      </c>
      <c r="G2020" s="20" t="s">
        <v>20</v>
      </c>
      <c r="H2020" s="20"/>
      <c r="I2020" s="20"/>
      <c r="J2020" s="78"/>
      <c r="K2020" s="73">
        <v>46048</v>
      </c>
      <c r="L2020" s="59" t="s">
        <v>85</v>
      </c>
      <c r="M2020" s="5"/>
      <c r="N2020" s="5" t="s">
        <v>9914</v>
      </c>
      <c r="O2020" s="5" t="s">
        <v>9915</v>
      </c>
    </row>
    <row r="2021" s="69" customFormat="1" spans="1:15">
      <c r="A2021" s="16">
        <v>2020</v>
      </c>
      <c r="B2021" s="17"/>
      <c r="C2021" s="2" t="s">
        <v>9916</v>
      </c>
      <c r="D2021" s="17" t="s">
        <v>9917</v>
      </c>
      <c r="E2021" s="2" t="s">
        <v>9918</v>
      </c>
      <c r="F2021" s="69">
        <v>45</v>
      </c>
      <c r="G2021" s="2" t="s">
        <v>20</v>
      </c>
      <c r="H2021" s="16"/>
      <c r="I2021" s="16"/>
      <c r="J2021" s="16"/>
      <c r="K2021" s="73">
        <v>45534</v>
      </c>
      <c r="L2021" s="59"/>
      <c r="M2021" s="5"/>
      <c r="N2021" s="60" t="s">
        <v>9919</v>
      </c>
      <c r="O2021" s="5" t="s">
        <v>9920</v>
      </c>
    </row>
    <row r="2022" s="55" customFormat="1" spans="1:15">
      <c r="A2022" s="16">
        <v>2021</v>
      </c>
      <c r="C2022" s="55" t="s">
        <v>9921</v>
      </c>
      <c r="D2022" s="63" t="s">
        <v>9922</v>
      </c>
      <c r="E2022" s="55" t="s">
        <v>9923</v>
      </c>
      <c r="F2022" s="69">
        <v>49.8</v>
      </c>
      <c r="G2022" s="3" t="s">
        <v>20</v>
      </c>
      <c r="K2022" s="73">
        <v>46043</v>
      </c>
      <c r="L2022" s="55" t="s">
        <v>85</v>
      </c>
      <c r="M2022" s="65"/>
      <c r="N2022" s="64" t="s">
        <v>9924</v>
      </c>
      <c r="O2022" s="5" t="s">
        <v>9925</v>
      </c>
    </row>
    <row r="2023" s="69" customFormat="1" spans="1:15">
      <c r="A2023" s="16">
        <v>2022</v>
      </c>
      <c r="B2023" s="17"/>
      <c r="C2023" s="2" t="s">
        <v>9926</v>
      </c>
      <c r="D2023" s="17" t="s">
        <v>9927</v>
      </c>
      <c r="E2023" s="2" t="s">
        <v>9928</v>
      </c>
      <c r="F2023" s="69">
        <v>47</v>
      </c>
      <c r="G2023" s="2" t="s">
        <v>20</v>
      </c>
      <c r="H2023" s="16"/>
      <c r="I2023" s="16"/>
      <c r="J2023" s="16"/>
      <c r="K2023" s="73">
        <v>45817</v>
      </c>
      <c r="L2023" s="59" t="s">
        <v>9929</v>
      </c>
      <c r="M2023" s="5"/>
      <c r="N2023" s="60" t="s">
        <v>9930</v>
      </c>
      <c r="O2023" s="5" t="s">
        <v>9931</v>
      </c>
    </row>
    <row r="2024" s="69" customFormat="1" spans="1:15">
      <c r="A2024" s="16">
        <v>2023</v>
      </c>
      <c r="B2024" s="17"/>
      <c r="C2024" s="2" t="s">
        <v>9932</v>
      </c>
      <c r="D2024" s="17" t="s">
        <v>9933</v>
      </c>
      <c r="E2024" s="2" t="s">
        <v>9934</v>
      </c>
      <c r="F2024" s="69">
        <v>49</v>
      </c>
      <c r="G2024" s="2" t="s">
        <v>20</v>
      </c>
      <c r="H2024" s="2"/>
      <c r="I2024" s="2"/>
      <c r="J2024" s="16"/>
      <c r="K2024" s="73">
        <v>46045</v>
      </c>
      <c r="L2024" s="59"/>
      <c r="M2024" s="5"/>
      <c r="N2024" s="60" t="s">
        <v>9935</v>
      </c>
      <c r="O2024" s="5" t="s">
        <v>9936</v>
      </c>
    </row>
    <row r="2025" s="69" customFormat="1" spans="1:15">
      <c r="A2025" s="16">
        <v>2024</v>
      </c>
      <c r="B2025" s="17"/>
      <c r="C2025" s="2" t="s">
        <v>9937</v>
      </c>
      <c r="D2025" s="17" t="s">
        <v>9938</v>
      </c>
      <c r="E2025" s="2" t="s">
        <v>9939</v>
      </c>
      <c r="F2025" s="69">
        <v>49.8</v>
      </c>
      <c r="G2025" s="2" t="s">
        <v>20</v>
      </c>
      <c r="H2025" s="2" t="s">
        <v>290</v>
      </c>
      <c r="I2025" s="2"/>
      <c r="J2025" s="16"/>
      <c r="K2025" s="73">
        <v>46049</v>
      </c>
      <c r="L2025" s="59" t="s">
        <v>1319</v>
      </c>
      <c r="M2025" s="5"/>
      <c r="N2025" s="60" t="s">
        <v>9940</v>
      </c>
      <c r="O2025" s="5" t="s">
        <v>9941</v>
      </c>
    </row>
    <row r="2026" s="69" customFormat="1" spans="1:15">
      <c r="A2026" s="16">
        <v>2025</v>
      </c>
      <c r="B2026" s="17"/>
      <c r="C2026" s="2" t="s">
        <v>9942</v>
      </c>
      <c r="D2026" s="17" t="s">
        <v>9943</v>
      </c>
      <c r="E2026" s="2" t="s">
        <v>9944</v>
      </c>
      <c r="F2026" s="69">
        <v>69.8</v>
      </c>
      <c r="G2026" s="2" t="s">
        <v>20</v>
      </c>
      <c r="H2026" s="2" t="s">
        <v>290</v>
      </c>
      <c r="I2026" s="2"/>
      <c r="J2026" s="16"/>
      <c r="K2026" s="73">
        <v>45887</v>
      </c>
      <c r="L2026" s="59" t="s">
        <v>412</v>
      </c>
      <c r="M2026" s="5"/>
      <c r="N2026" s="60" t="s">
        <v>9945</v>
      </c>
      <c r="O2026" s="5" t="s">
        <v>9946</v>
      </c>
    </row>
    <row r="2027" s="69" customFormat="1" spans="1:15">
      <c r="A2027" s="16">
        <v>2026</v>
      </c>
      <c r="B2027" s="17"/>
      <c r="C2027" s="2" t="s">
        <v>9947</v>
      </c>
      <c r="D2027" s="17" t="s">
        <v>9948</v>
      </c>
      <c r="E2027" s="2" t="s">
        <v>9949</v>
      </c>
      <c r="F2027" s="69">
        <v>55</v>
      </c>
      <c r="G2027" s="3" t="s">
        <v>20</v>
      </c>
      <c r="H2027" s="16"/>
      <c r="I2027" s="16"/>
      <c r="J2027" s="16"/>
      <c r="K2027" s="73">
        <v>46049</v>
      </c>
      <c r="L2027" s="59"/>
      <c r="M2027" s="5"/>
      <c r="N2027" s="60" t="s">
        <v>9950</v>
      </c>
      <c r="O2027" s="5" t="s">
        <v>9951</v>
      </c>
    </row>
    <row r="2028" s="3" customFormat="1" spans="1:15">
      <c r="A2028" s="16">
        <v>2027</v>
      </c>
      <c r="B2028" s="21" t="s">
        <v>9952</v>
      </c>
      <c r="C2028" s="3" t="s">
        <v>9947</v>
      </c>
      <c r="D2028" s="21" t="s">
        <v>9952</v>
      </c>
      <c r="E2028" s="3" t="s">
        <v>9953</v>
      </c>
      <c r="F2028" s="69">
        <v>69</v>
      </c>
      <c r="G2028" s="3"/>
      <c r="H2028" s="3"/>
      <c r="I2028" s="3"/>
      <c r="J2028" s="55"/>
      <c r="K2028" s="73">
        <v>45818</v>
      </c>
      <c r="L2028" s="3"/>
      <c r="M2028" s="3"/>
      <c r="N2028" s="3" t="s">
        <v>9954</v>
      </c>
      <c r="O2028" s="3" t="s">
        <v>9955</v>
      </c>
    </row>
    <row r="2029" s="3" customFormat="1" spans="1:15">
      <c r="A2029" s="16">
        <v>2028</v>
      </c>
      <c r="B2029" s="21"/>
      <c r="C2029" s="3" t="s">
        <v>9956</v>
      </c>
      <c r="D2029" s="21" t="s">
        <v>9957</v>
      </c>
      <c r="E2029" s="20" t="s">
        <v>9958</v>
      </c>
      <c r="F2029" s="69">
        <v>59</v>
      </c>
      <c r="G2029" s="2" t="s">
        <v>9959</v>
      </c>
      <c r="H2029" s="20" t="s">
        <v>290</v>
      </c>
      <c r="I2029" s="20" t="s">
        <v>291</v>
      </c>
      <c r="J2029" s="55" t="s">
        <v>200</v>
      </c>
      <c r="K2029" s="73">
        <v>46049</v>
      </c>
      <c r="L2029" s="61" t="s">
        <v>3576</v>
      </c>
      <c r="M2029" s="5" t="s">
        <v>9960</v>
      </c>
      <c r="N2029" s="3" t="s">
        <v>9961</v>
      </c>
      <c r="O2029" s="5" t="s">
        <v>9962</v>
      </c>
    </row>
    <row r="2030" s="69" customFormat="1" spans="1:15">
      <c r="A2030" s="16">
        <v>2029</v>
      </c>
      <c r="B2030" s="17"/>
      <c r="C2030" s="2" t="s">
        <v>9963</v>
      </c>
      <c r="D2030" s="17" t="s">
        <v>9964</v>
      </c>
      <c r="E2030" s="2" t="s">
        <v>9965</v>
      </c>
      <c r="F2030" s="69">
        <v>45</v>
      </c>
      <c r="G2030" s="2" t="s">
        <v>20</v>
      </c>
      <c r="H2030" s="16"/>
      <c r="I2030" s="16"/>
      <c r="J2030" s="16"/>
      <c r="K2030" s="73">
        <v>46018</v>
      </c>
      <c r="L2030" s="59"/>
      <c r="M2030" s="5"/>
      <c r="N2030" s="60" t="s">
        <v>9966</v>
      </c>
      <c r="O2030" s="5" t="s">
        <v>9967</v>
      </c>
    </row>
    <row r="2031" s="69" customFormat="1" spans="1:15">
      <c r="A2031" s="16">
        <v>2030</v>
      </c>
      <c r="B2031" s="17"/>
      <c r="C2031" s="2" t="s">
        <v>9968</v>
      </c>
      <c r="D2031" s="17" t="s">
        <v>9969</v>
      </c>
      <c r="E2031" s="2" t="s">
        <v>6866</v>
      </c>
      <c r="F2031" s="69">
        <v>40</v>
      </c>
      <c r="G2031" s="2" t="s">
        <v>20</v>
      </c>
      <c r="H2031" s="16"/>
      <c r="I2031" s="16"/>
      <c r="J2031" s="16"/>
      <c r="K2031" s="73">
        <v>46027</v>
      </c>
      <c r="L2031" s="59"/>
      <c r="M2031" s="5"/>
      <c r="N2031" s="60" t="s">
        <v>9970</v>
      </c>
      <c r="O2031" s="5" t="s">
        <v>9971</v>
      </c>
    </row>
    <row r="2032" s="69" customFormat="1" spans="1:15">
      <c r="A2032" s="16">
        <v>2031</v>
      </c>
      <c r="B2032" s="17"/>
      <c r="C2032" s="2" t="s">
        <v>9972</v>
      </c>
      <c r="D2032" s="17" t="s">
        <v>9973</v>
      </c>
      <c r="E2032" s="2" t="s">
        <v>9974</v>
      </c>
      <c r="F2032" s="69">
        <v>25.8</v>
      </c>
      <c r="G2032" s="2"/>
      <c r="H2032" s="16"/>
      <c r="I2032" s="16"/>
      <c r="J2032" s="16"/>
      <c r="K2032" s="73">
        <v>45785</v>
      </c>
      <c r="L2032" s="59"/>
      <c r="M2032" s="5"/>
      <c r="N2032" s="60" t="s">
        <v>9975</v>
      </c>
      <c r="O2032" s="5" t="s">
        <v>9976</v>
      </c>
    </row>
    <row r="2033" s="69" customFormat="1" spans="1:15">
      <c r="A2033" s="16">
        <v>2032</v>
      </c>
      <c r="B2033" s="17"/>
      <c r="C2033" s="2" t="s">
        <v>9977</v>
      </c>
      <c r="D2033" s="17" t="s">
        <v>9978</v>
      </c>
      <c r="E2033" s="2" t="s">
        <v>9979</v>
      </c>
      <c r="F2033" s="69">
        <v>49.8</v>
      </c>
      <c r="G2033" s="2" t="s">
        <v>20</v>
      </c>
      <c r="H2033" s="2" t="s">
        <v>290</v>
      </c>
      <c r="I2033" s="2" t="s">
        <v>291</v>
      </c>
      <c r="J2033" s="16"/>
      <c r="K2033" s="73">
        <v>46058</v>
      </c>
      <c r="L2033" s="59" t="s">
        <v>2543</v>
      </c>
      <c r="M2033" s="5"/>
      <c r="N2033" s="60" t="s">
        <v>9980</v>
      </c>
      <c r="O2033" s="5" t="s">
        <v>9981</v>
      </c>
    </row>
    <row r="2034" s="69" customFormat="1" spans="1:15">
      <c r="A2034" s="16">
        <v>2033</v>
      </c>
      <c r="B2034" s="17"/>
      <c r="C2034" s="2" t="s">
        <v>9982</v>
      </c>
      <c r="D2034" s="17" t="s">
        <v>9983</v>
      </c>
      <c r="E2034" s="2" t="s">
        <v>9984</v>
      </c>
      <c r="F2034" s="69">
        <v>58</v>
      </c>
      <c r="G2034" s="2" t="s">
        <v>20</v>
      </c>
      <c r="H2034" s="16"/>
      <c r="I2034" s="16"/>
      <c r="J2034" s="16"/>
      <c r="K2034" s="73">
        <v>45888</v>
      </c>
      <c r="L2034" s="59"/>
      <c r="M2034" s="5"/>
      <c r="N2034" s="60" t="s">
        <v>9985</v>
      </c>
      <c r="O2034" s="5" t="s">
        <v>9986</v>
      </c>
    </row>
    <row r="2035" s="69" customFormat="1" spans="1:15">
      <c r="A2035" s="16">
        <v>2034</v>
      </c>
      <c r="B2035" s="17"/>
      <c r="C2035" s="2" t="s">
        <v>9987</v>
      </c>
      <c r="D2035" s="17" t="s">
        <v>9988</v>
      </c>
      <c r="E2035" s="2" t="s">
        <v>9989</v>
      </c>
      <c r="F2035" s="69">
        <v>45</v>
      </c>
      <c r="G2035" s="2" t="s">
        <v>20</v>
      </c>
      <c r="H2035" s="2" t="s">
        <v>290</v>
      </c>
      <c r="I2035" s="16"/>
      <c r="J2035" s="16"/>
      <c r="K2035" s="73">
        <v>46032</v>
      </c>
      <c r="L2035" s="59" t="s">
        <v>1319</v>
      </c>
      <c r="M2035" s="5"/>
      <c r="N2035" s="60" t="s">
        <v>9990</v>
      </c>
      <c r="O2035" s="5" t="s">
        <v>9991</v>
      </c>
    </row>
    <row r="2036" s="4" customFormat="1" spans="1:15">
      <c r="A2036" s="16">
        <v>2035</v>
      </c>
      <c r="B2036" s="4" t="s">
        <v>9992</v>
      </c>
      <c r="C2036" s="4" t="s">
        <v>9993</v>
      </c>
      <c r="D2036" s="4" t="s">
        <v>9992</v>
      </c>
      <c r="E2036" s="4" t="s">
        <v>9994</v>
      </c>
      <c r="F2036" s="69">
        <v>49</v>
      </c>
      <c r="G2036" s="4" t="s">
        <v>892</v>
      </c>
      <c r="H2036" s="4"/>
      <c r="I2036" s="4"/>
      <c r="J2036" s="4"/>
      <c r="K2036" s="73">
        <v>46062</v>
      </c>
      <c r="L2036" s="4"/>
      <c r="M2036" s="4"/>
      <c r="N2036" s="4" t="s">
        <v>9995</v>
      </c>
      <c r="O2036" s="4" t="s">
        <v>9996</v>
      </c>
    </row>
    <row r="2037" s="69" customFormat="1" spans="1:15">
      <c r="A2037" s="16">
        <v>2036</v>
      </c>
      <c r="B2037" s="17"/>
      <c r="C2037" s="2" t="s">
        <v>9997</v>
      </c>
      <c r="D2037" s="17" t="s">
        <v>9998</v>
      </c>
      <c r="E2037" s="2" t="s">
        <v>9999</v>
      </c>
      <c r="F2037" s="69">
        <v>39</v>
      </c>
      <c r="G2037" s="2" t="s">
        <v>20</v>
      </c>
      <c r="H2037" s="16"/>
      <c r="I2037" s="16"/>
      <c r="J2037" s="16"/>
      <c r="K2037" s="73">
        <v>45273</v>
      </c>
      <c r="L2037" s="59"/>
      <c r="M2037" s="5"/>
      <c r="N2037" s="60" t="s">
        <v>10000</v>
      </c>
      <c r="O2037" s="5" t="s">
        <v>10001</v>
      </c>
    </row>
    <row r="2038" s="5" customFormat="1" spans="1:15">
      <c r="A2038" s="16">
        <v>2037</v>
      </c>
      <c r="B2038" s="17"/>
      <c r="C2038" s="2" t="s">
        <v>10002</v>
      </c>
      <c r="D2038" s="17" t="s">
        <v>10003</v>
      </c>
      <c r="E2038" s="2" t="s">
        <v>10004</v>
      </c>
      <c r="F2038" s="69">
        <v>39.8</v>
      </c>
      <c r="G2038" s="2" t="s">
        <v>20</v>
      </c>
      <c r="H2038" s="2" t="s">
        <v>290</v>
      </c>
      <c r="J2038" s="62"/>
      <c r="K2038" s="73">
        <v>45894</v>
      </c>
      <c r="L2038" s="59" t="s">
        <v>1319</v>
      </c>
      <c r="N2038" s="60" t="s">
        <v>10005</v>
      </c>
      <c r="O2038" s="5" t="s">
        <v>10006</v>
      </c>
    </row>
    <row r="2039" s="5" customFormat="1" spans="1:15">
      <c r="A2039" s="16">
        <v>2038</v>
      </c>
      <c r="B2039" s="17"/>
      <c r="C2039" s="2" t="s">
        <v>10007</v>
      </c>
      <c r="D2039" s="17" t="s">
        <v>10008</v>
      </c>
      <c r="E2039" s="2" t="s">
        <v>10009</v>
      </c>
      <c r="F2039" s="69">
        <v>69</v>
      </c>
      <c r="G2039" s="2" t="s">
        <v>20</v>
      </c>
      <c r="J2039" s="62"/>
      <c r="K2039" s="73">
        <v>46043</v>
      </c>
      <c r="L2039" s="59"/>
      <c r="N2039" s="60" t="s">
        <v>10010</v>
      </c>
      <c r="O2039" s="5" t="s">
        <v>10011</v>
      </c>
    </row>
    <row r="2040" s="3" customFormat="1" spans="1:15">
      <c r="A2040" s="16">
        <v>2039</v>
      </c>
      <c r="B2040" s="3" t="s">
        <v>10012</v>
      </c>
      <c r="C2040" s="3" t="s">
        <v>10013</v>
      </c>
      <c r="D2040" s="21" t="s">
        <v>10012</v>
      </c>
      <c r="E2040" s="3" t="s">
        <v>10014</v>
      </c>
      <c r="F2040" s="69">
        <v>53</v>
      </c>
      <c r="G2040" s="3" t="s">
        <v>2566</v>
      </c>
      <c r="H2040" s="2" t="s">
        <v>290</v>
      </c>
      <c r="J2040" s="55" t="s">
        <v>200</v>
      </c>
      <c r="K2040" s="73">
        <v>46006</v>
      </c>
      <c r="L2040" s="3" t="s">
        <v>201</v>
      </c>
      <c r="M2040" s="5" t="s">
        <v>10015</v>
      </c>
      <c r="N2040" s="3" t="s">
        <v>10016</v>
      </c>
      <c r="O2040" s="3" t="s">
        <v>10017</v>
      </c>
    </row>
    <row r="2041" s="69" customFormat="1" spans="1:15">
      <c r="A2041" s="16">
        <v>2040</v>
      </c>
      <c r="B2041" s="17"/>
      <c r="C2041" s="2" t="s">
        <v>10018</v>
      </c>
      <c r="D2041" s="17" t="s">
        <v>10019</v>
      </c>
      <c r="E2041" s="2" t="s">
        <v>10020</v>
      </c>
      <c r="F2041" s="69">
        <v>45</v>
      </c>
      <c r="G2041" s="2" t="s">
        <v>20</v>
      </c>
      <c r="H2041" s="16"/>
      <c r="I2041" s="16"/>
      <c r="J2041" s="16"/>
      <c r="K2041" s="73">
        <v>45869</v>
      </c>
      <c r="L2041" s="59"/>
      <c r="M2041" s="5"/>
      <c r="N2041" s="60" t="s">
        <v>10021</v>
      </c>
      <c r="O2041" s="5" t="s">
        <v>10022</v>
      </c>
    </row>
    <row r="2042" s="3" customFormat="1" spans="1:15">
      <c r="A2042" s="16">
        <v>2041</v>
      </c>
      <c r="B2042" s="21"/>
      <c r="C2042" s="3" t="s">
        <v>10023</v>
      </c>
      <c r="D2042" s="21" t="s">
        <v>10024</v>
      </c>
      <c r="E2042" s="3" t="s">
        <v>10025</v>
      </c>
      <c r="F2042" s="69">
        <v>39</v>
      </c>
      <c r="G2042" s="2" t="s">
        <v>20</v>
      </c>
      <c r="H2042" s="2" t="s">
        <v>290</v>
      </c>
      <c r="I2042" s="20" t="s">
        <v>291</v>
      </c>
      <c r="J2042" s="55" t="s">
        <v>200</v>
      </c>
      <c r="K2042" s="73">
        <v>45573</v>
      </c>
      <c r="L2042" s="3" t="s">
        <v>201</v>
      </c>
      <c r="N2042" s="3" t="s">
        <v>10026</v>
      </c>
      <c r="O2042" s="3" t="s">
        <v>10027</v>
      </c>
    </row>
    <row r="2043" s="3" customFormat="1" spans="1:15">
      <c r="A2043" s="16">
        <v>2042</v>
      </c>
      <c r="B2043" s="3"/>
      <c r="C2043" s="3" t="s">
        <v>10028</v>
      </c>
      <c r="D2043" s="21" t="s">
        <v>10029</v>
      </c>
      <c r="E2043" s="3" t="s">
        <v>10030</v>
      </c>
      <c r="F2043" s="69">
        <v>49</v>
      </c>
      <c r="J2043" s="55"/>
      <c r="K2043" s="73">
        <v>45282</v>
      </c>
      <c r="N2043" s="3" t="s">
        <v>10031</v>
      </c>
      <c r="O2043" s="3" t="s">
        <v>10032</v>
      </c>
    </row>
    <row r="2044" s="3" customFormat="1" spans="1:15">
      <c r="A2044" s="16">
        <v>2043</v>
      </c>
      <c r="B2044" s="3" t="s">
        <v>10033</v>
      </c>
      <c r="C2044" s="3" t="s">
        <v>10034</v>
      </c>
      <c r="D2044" s="3" t="s">
        <v>10033</v>
      </c>
      <c r="E2044" s="3" t="s">
        <v>10035</v>
      </c>
      <c r="F2044" s="69">
        <v>65</v>
      </c>
      <c r="G2044" s="3" t="s">
        <v>10036</v>
      </c>
      <c r="H2044" s="3"/>
      <c r="J2044" s="55"/>
      <c r="K2044" s="73">
        <v>45832</v>
      </c>
      <c r="L2044" s="3" t="s">
        <v>8520</v>
      </c>
      <c r="N2044" s="3" t="s">
        <v>10037</v>
      </c>
      <c r="O2044" s="3" t="s">
        <v>10038</v>
      </c>
    </row>
    <row r="2045" s="69" customFormat="1" spans="1:15">
      <c r="A2045" s="16">
        <v>2044</v>
      </c>
      <c r="B2045" s="17"/>
      <c r="C2045" s="2" t="s">
        <v>10039</v>
      </c>
      <c r="D2045" s="17" t="s">
        <v>10040</v>
      </c>
      <c r="E2045" s="2" t="s">
        <v>10041</v>
      </c>
      <c r="F2045" s="69">
        <v>49.8</v>
      </c>
      <c r="G2045" s="2" t="s">
        <v>20</v>
      </c>
      <c r="H2045" s="92"/>
      <c r="I2045" s="92"/>
      <c r="J2045" s="93"/>
      <c r="K2045" s="73">
        <v>45531</v>
      </c>
      <c r="L2045" s="59"/>
      <c r="M2045" s="5"/>
      <c r="N2045" s="60" t="s">
        <v>10042</v>
      </c>
      <c r="O2045" s="5" t="s">
        <v>10043</v>
      </c>
    </row>
    <row r="2046" s="69" customFormat="1" spans="1:15">
      <c r="A2046" s="16">
        <v>2045</v>
      </c>
      <c r="B2046" s="17"/>
      <c r="C2046" s="2" t="s">
        <v>10039</v>
      </c>
      <c r="D2046" s="17" t="s">
        <v>10044</v>
      </c>
      <c r="E2046" s="2" t="s">
        <v>10045</v>
      </c>
      <c r="F2046" s="69">
        <v>33.5</v>
      </c>
      <c r="G2046" s="3" t="s">
        <v>20</v>
      </c>
      <c r="H2046" s="2"/>
      <c r="I2046" s="2"/>
      <c r="J2046" s="16"/>
      <c r="K2046" s="73">
        <v>44798</v>
      </c>
      <c r="L2046" s="59"/>
      <c r="M2046" s="5"/>
      <c r="N2046" s="60" t="s">
        <v>10046</v>
      </c>
      <c r="O2046" s="5" t="s">
        <v>10047</v>
      </c>
    </row>
    <row r="2047" s="69" customFormat="1" spans="1:15">
      <c r="A2047" s="16">
        <v>2046</v>
      </c>
      <c r="B2047" s="17"/>
      <c r="C2047" s="2" t="s">
        <v>10048</v>
      </c>
      <c r="D2047" s="17" t="s">
        <v>10049</v>
      </c>
      <c r="E2047" s="2" t="s">
        <v>10050</v>
      </c>
      <c r="F2047" s="69">
        <v>53</v>
      </c>
      <c r="G2047" s="3" t="s">
        <v>20</v>
      </c>
      <c r="H2047" s="2"/>
      <c r="I2047" s="2"/>
      <c r="J2047" s="16"/>
      <c r="K2047" s="73">
        <v>45693</v>
      </c>
      <c r="L2047" s="59"/>
      <c r="M2047" s="5"/>
      <c r="N2047" s="60" t="s">
        <v>10051</v>
      </c>
      <c r="O2047" s="5" t="s">
        <v>10052</v>
      </c>
    </row>
    <row r="2048" s="16" customFormat="1" spans="1:15">
      <c r="A2048" s="16">
        <v>2047</v>
      </c>
      <c r="C2048" s="62" t="s">
        <v>10053</v>
      </c>
      <c r="D2048" s="77" t="s">
        <v>10054</v>
      </c>
      <c r="E2048" s="77" t="s">
        <v>10055</v>
      </c>
      <c r="F2048" s="69">
        <v>48</v>
      </c>
      <c r="G2048" s="16" t="s">
        <v>10056</v>
      </c>
      <c r="K2048" s="73">
        <v>46064</v>
      </c>
      <c r="L2048" s="59" t="s">
        <v>85</v>
      </c>
      <c r="M2048" s="5" t="s">
        <v>10057</v>
      </c>
      <c r="N2048" s="77" t="s">
        <v>10058</v>
      </c>
      <c r="O2048" s="5" t="s">
        <v>10059</v>
      </c>
    </row>
    <row r="2049" s="3" customFormat="1" spans="1:15">
      <c r="A2049" s="16">
        <v>2048</v>
      </c>
      <c r="B2049" s="3"/>
      <c r="C2049" s="3" t="s">
        <v>10060</v>
      </c>
      <c r="D2049" s="21" t="s">
        <v>10061</v>
      </c>
      <c r="E2049" s="3" t="s">
        <v>10045</v>
      </c>
      <c r="F2049" s="69">
        <v>69</v>
      </c>
      <c r="G2049" s="2" t="s">
        <v>877</v>
      </c>
      <c r="J2049" s="55"/>
      <c r="K2049" s="73">
        <v>46055</v>
      </c>
      <c r="L2049" s="3" t="s">
        <v>1196</v>
      </c>
      <c r="N2049" s="3" t="s">
        <v>10062</v>
      </c>
      <c r="O2049" s="3" t="s">
        <v>10063</v>
      </c>
    </row>
    <row r="2050" s="4" customFormat="1" spans="1:15">
      <c r="A2050" s="16">
        <v>2049</v>
      </c>
      <c r="B2050" s="4" t="s">
        <v>10064</v>
      </c>
      <c r="C2050" s="4" t="s">
        <v>10065</v>
      </c>
      <c r="D2050" s="22" t="s">
        <v>10064</v>
      </c>
      <c r="E2050" s="4" t="s">
        <v>10066</v>
      </c>
      <c r="F2050" s="69">
        <v>23</v>
      </c>
      <c r="G2050" s="24" t="s">
        <v>7205</v>
      </c>
      <c r="K2050" s="73">
        <v>46007</v>
      </c>
      <c r="N2050" s="4" t="s">
        <v>10067</v>
      </c>
      <c r="O2050" s="4" t="s">
        <v>10068</v>
      </c>
    </row>
    <row r="2051" s="3" customFormat="1" spans="1:15">
      <c r="A2051" s="16">
        <v>2050</v>
      </c>
      <c r="B2051" s="3"/>
      <c r="C2051" s="3" t="s">
        <v>10069</v>
      </c>
      <c r="D2051" s="21" t="s">
        <v>10070</v>
      </c>
      <c r="E2051" s="3" t="s">
        <v>10071</v>
      </c>
      <c r="F2051" s="69">
        <v>59.8</v>
      </c>
      <c r="G2051" s="3"/>
      <c r="H2051" s="3"/>
      <c r="I2051" s="3"/>
      <c r="J2051" s="55"/>
      <c r="K2051" s="73">
        <v>45540</v>
      </c>
      <c r="L2051" s="3"/>
      <c r="M2051" s="3"/>
      <c r="N2051" s="3" t="s">
        <v>10072</v>
      </c>
      <c r="O2051" s="3" t="s">
        <v>10073</v>
      </c>
    </row>
    <row r="2052" s="69" customFormat="1" spans="1:15">
      <c r="A2052" s="16">
        <v>2051</v>
      </c>
      <c r="B2052" s="17"/>
      <c r="C2052" s="2" t="s">
        <v>10074</v>
      </c>
      <c r="D2052" s="17" t="s">
        <v>10075</v>
      </c>
      <c r="E2052" s="2" t="s">
        <v>10076</v>
      </c>
      <c r="F2052" s="69">
        <v>49.8</v>
      </c>
      <c r="G2052" s="2" t="s">
        <v>20</v>
      </c>
      <c r="H2052" s="2"/>
      <c r="I2052" s="2"/>
      <c r="J2052" s="16"/>
      <c r="K2052" s="73">
        <v>46043</v>
      </c>
      <c r="L2052" s="59"/>
      <c r="M2052" s="5"/>
      <c r="N2052" s="60" t="s">
        <v>10077</v>
      </c>
      <c r="O2052" s="5" t="s">
        <v>10078</v>
      </c>
    </row>
    <row r="2053" s="3" customFormat="1" spans="1:15">
      <c r="A2053" s="16">
        <v>2052</v>
      </c>
      <c r="C2053" s="3" t="s">
        <v>10079</v>
      </c>
      <c r="D2053" s="21" t="s">
        <v>10080</v>
      </c>
      <c r="E2053" s="3" t="s">
        <v>10081</v>
      </c>
      <c r="F2053" s="69">
        <v>45</v>
      </c>
      <c r="G2053" s="2" t="s">
        <v>20</v>
      </c>
      <c r="J2053" s="55"/>
      <c r="K2053" s="73">
        <v>45090</v>
      </c>
      <c r="M2053" s="5"/>
      <c r="N2053" s="3" t="s">
        <v>10082</v>
      </c>
      <c r="O2053" s="5" t="s">
        <v>10083</v>
      </c>
    </row>
    <row r="2054" s="69" customFormat="1" spans="1:15">
      <c r="A2054" s="16">
        <v>2053</v>
      </c>
      <c r="B2054" s="17"/>
      <c r="C2054" s="2" t="s">
        <v>10084</v>
      </c>
      <c r="D2054" s="17" t="s">
        <v>10085</v>
      </c>
      <c r="E2054" s="2" t="s">
        <v>10086</v>
      </c>
      <c r="F2054" s="69">
        <v>27</v>
      </c>
      <c r="G2054" s="2" t="s">
        <v>20</v>
      </c>
      <c r="H2054" s="16"/>
      <c r="I2054" s="16"/>
      <c r="J2054" s="16"/>
      <c r="K2054" s="73">
        <v>45325</v>
      </c>
      <c r="L2054" s="59"/>
      <c r="M2054" s="5"/>
      <c r="N2054" s="60" t="s">
        <v>10087</v>
      </c>
      <c r="O2054" s="5" t="s">
        <v>10088</v>
      </c>
    </row>
    <row r="2055" s="55" customFormat="1" spans="1:15">
      <c r="A2055" s="16">
        <v>2054</v>
      </c>
      <c r="B2055" s="55" t="s">
        <v>10089</v>
      </c>
      <c r="C2055" s="55" t="s">
        <v>10090</v>
      </c>
      <c r="D2055" s="55" t="s">
        <v>10089</v>
      </c>
      <c r="E2055" s="78" t="s">
        <v>10091</v>
      </c>
      <c r="F2055" s="69">
        <v>49</v>
      </c>
      <c r="G2055" s="3" t="s">
        <v>20</v>
      </c>
      <c r="K2055" s="73">
        <v>46030</v>
      </c>
      <c r="L2055" s="55" t="s">
        <v>3768</v>
      </c>
      <c r="N2055" s="55" t="s">
        <v>10092</v>
      </c>
      <c r="O2055" s="55" t="s">
        <v>10093</v>
      </c>
    </row>
    <row r="2056" s="3" customFormat="1" spans="1:15">
      <c r="A2056" s="16">
        <v>2055</v>
      </c>
      <c r="B2056" s="3" t="s">
        <v>10094</v>
      </c>
      <c r="C2056" s="3" t="s">
        <v>10095</v>
      </c>
      <c r="D2056" s="3" t="s">
        <v>10094</v>
      </c>
      <c r="E2056" s="3" t="s">
        <v>10096</v>
      </c>
      <c r="F2056" s="69">
        <v>59</v>
      </c>
      <c r="G2056" s="3" t="s">
        <v>7026</v>
      </c>
      <c r="J2056" s="55"/>
      <c r="K2056" s="73">
        <v>46062</v>
      </c>
      <c r="L2056" s="61" t="s">
        <v>144</v>
      </c>
      <c r="N2056" s="3" t="s">
        <v>10097</v>
      </c>
      <c r="O2056" s="3" t="s">
        <v>10098</v>
      </c>
    </row>
    <row r="2057" s="3" customFormat="1" spans="1:15">
      <c r="A2057" s="16">
        <v>2056</v>
      </c>
      <c r="B2057" s="21"/>
      <c r="C2057" s="3" t="s">
        <v>10099</v>
      </c>
      <c r="D2057" s="21" t="s">
        <v>10100</v>
      </c>
      <c r="E2057" s="61" t="s">
        <v>10101</v>
      </c>
      <c r="F2057" s="69">
        <v>65</v>
      </c>
      <c r="J2057" s="55"/>
      <c r="K2057" s="73">
        <v>46034</v>
      </c>
      <c r="L2057" s="3" t="s">
        <v>1196</v>
      </c>
      <c r="N2057" s="3" t="s">
        <v>10102</v>
      </c>
      <c r="O2057" s="5" t="s">
        <v>10103</v>
      </c>
    </row>
    <row r="2058" s="16" customFormat="1" spans="1:15">
      <c r="A2058" s="16">
        <v>2057</v>
      </c>
      <c r="C2058" s="16" t="s">
        <v>10104</v>
      </c>
      <c r="D2058" s="77" t="s">
        <v>10105</v>
      </c>
      <c r="E2058" s="86" t="s">
        <v>10106</v>
      </c>
      <c r="F2058" s="69">
        <v>59.8</v>
      </c>
      <c r="G2058" s="3" t="s">
        <v>20</v>
      </c>
      <c r="K2058" s="73">
        <v>46031</v>
      </c>
      <c r="L2058" s="59" t="s">
        <v>85</v>
      </c>
      <c r="M2058" s="5" t="s">
        <v>10107</v>
      </c>
      <c r="N2058" s="77" t="s">
        <v>10108</v>
      </c>
      <c r="O2058" s="5" t="s">
        <v>10109</v>
      </c>
    </row>
    <row r="2059" s="3" customFormat="1" spans="1:15">
      <c r="A2059" s="16">
        <v>2058</v>
      </c>
      <c r="B2059" s="3"/>
      <c r="C2059" s="3" t="s">
        <v>10095</v>
      </c>
      <c r="D2059" s="3" t="s">
        <v>10110</v>
      </c>
      <c r="E2059" s="3" t="s">
        <v>10111</v>
      </c>
      <c r="F2059" s="69">
        <v>49.8</v>
      </c>
      <c r="G2059" s="3" t="s">
        <v>20</v>
      </c>
      <c r="J2059" s="55"/>
      <c r="K2059" s="73">
        <v>45450</v>
      </c>
      <c r="N2059" s="3" t="s">
        <v>10112</v>
      </c>
      <c r="O2059" s="3" t="s">
        <v>10113</v>
      </c>
    </row>
    <row r="2060" s="69" customFormat="1" spans="1:15">
      <c r="A2060" s="16">
        <v>2059</v>
      </c>
      <c r="B2060" s="17"/>
      <c r="C2060" s="2" t="s">
        <v>10095</v>
      </c>
      <c r="D2060" s="17" t="s">
        <v>10114</v>
      </c>
      <c r="E2060" s="2" t="s">
        <v>10115</v>
      </c>
      <c r="F2060" s="69">
        <v>59.8</v>
      </c>
      <c r="G2060" s="3" t="s">
        <v>20</v>
      </c>
      <c r="H2060" s="16"/>
      <c r="I2060" s="16"/>
      <c r="J2060" s="16"/>
      <c r="K2060" s="73">
        <v>45664</v>
      </c>
      <c r="L2060" s="59"/>
      <c r="M2060" s="5"/>
      <c r="N2060" s="60" t="s">
        <v>10116</v>
      </c>
      <c r="O2060" s="5" t="s">
        <v>10117</v>
      </c>
    </row>
    <row r="2061" s="3" customFormat="1" spans="1:15">
      <c r="A2061" s="16">
        <v>2060</v>
      </c>
      <c r="B2061" s="3"/>
      <c r="C2061" s="3" t="s">
        <v>10118</v>
      </c>
      <c r="D2061" s="3" t="s">
        <v>10119</v>
      </c>
      <c r="E2061" s="3" t="s">
        <v>10120</v>
      </c>
      <c r="F2061" s="69">
        <v>59.8</v>
      </c>
      <c r="J2061" s="55"/>
      <c r="K2061" s="73">
        <v>45342</v>
      </c>
      <c r="N2061" s="3" t="s">
        <v>10121</v>
      </c>
      <c r="O2061" s="61" t="s">
        <v>10122</v>
      </c>
    </row>
    <row r="2062" s="71" customFormat="1" spans="1:15">
      <c r="A2062" s="16">
        <v>2061</v>
      </c>
      <c r="B2062" s="4" t="s">
        <v>10123</v>
      </c>
      <c r="C2062" s="4" t="s">
        <v>10124</v>
      </c>
      <c r="D2062" s="4" t="s">
        <v>10123</v>
      </c>
      <c r="E2062" s="4" t="s">
        <v>10125</v>
      </c>
      <c r="F2062" s="4">
        <v>49</v>
      </c>
      <c r="G2062" s="4" t="s">
        <v>877</v>
      </c>
      <c r="H2062" s="4"/>
      <c r="I2062" s="24" t="s">
        <v>291</v>
      </c>
      <c r="J2062" s="55" t="s">
        <v>200</v>
      </c>
      <c r="K2062" s="76">
        <v>46107</v>
      </c>
      <c r="L2062" s="3" t="s">
        <v>201</v>
      </c>
      <c r="M2062" s="24"/>
      <c r="N2062" s="4" t="s">
        <v>10126</v>
      </c>
      <c r="O2062" s="4" t="s">
        <v>10127</v>
      </c>
    </row>
    <row r="2063" s="4" customFormat="1" spans="1:15">
      <c r="A2063" s="16">
        <v>2062</v>
      </c>
      <c r="B2063" s="4" t="s">
        <v>10128</v>
      </c>
      <c r="C2063" s="24" t="s">
        <v>10129</v>
      </c>
      <c r="D2063" s="4" t="s">
        <v>10128</v>
      </c>
      <c r="E2063" s="4" t="s">
        <v>10130</v>
      </c>
      <c r="F2063" s="69">
        <v>63</v>
      </c>
      <c r="G2063" s="2" t="s">
        <v>20</v>
      </c>
      <c r="H2063" s="2" t="s">
        <v>290</v>
      </c>
      <c r="I2063" s="2" t="s">
        <v>291</v>
      </c>
      <c r="J2063" s="4"/>
      <c r="K2063" s="73">
        <v>46079</v>
      </c>
      <c r="L2063" s="4" t="s">
        <v>645</v>
      </c>
      <c r="M2063" s="4"/>
      <c r="N2063" s="4" t="s">
        <v>10131</v>
      </c>
      <c r="O2063" s="4" t="s">
        <v>10132</v>
      </c>
    </row>
    <row r="2064" s="3" customFormat="1" spans="1:15">
      <c r="A2064" s="16">
        <v>2063</v>
      </c>
      <c r="C2064" s="3" t="s">
        <v>10133</v>
      </c>
      <c r="D2064" s="21" t="s">
        <v>10134</v>
      </c>
      <c r="E2064" s="3" t="s">
        <v>10135</v>
      </c>
      <c r="F2064" s="69">
        <v>38</v>
      </c>
      <c r="G2064" s="3" t="s">
        <v>20</v>
      </c>
      <c r="J2064" s="55"/>
      <c r="K2064" s="73">
        <v>45873</v>
      </c>
      <c r="N2064" s="3" t="s">
        <v>10136</v>
      </c>
      <c r="O2064" s="3" t="s">
        <v>10137</v>
      </c>
    </row>
    <row r="2065" s="5" customFormat="1" spans="1:15">
      <c r="A2065" s="16">
        <v>2064</v>
      </c>
      <c r="B2065" s="17"/>
      <c r="C2065" s="2" t="s">
        <v>10138</v>
      </c>
      <c r="D2065" s="17" t="s">
        <v>10139</v>
      </c>
      <c r="E2065" s="2" t="s">
        <v>10140</v>
      </c>
      <c r="F2065" s="69">
        <v>44.9</v>
      </c>
      <c r="G2065" s="2" t="s">
        <v>20</v>
      </c>
      <c r="J2065" s="62"/>
      <c r="K2065" s="73">
        <v>46059</v>
      </c>
      <c r="L2065" s="59" t="s">
        <v>85</v>
      </c>
      <c r="N2065" s="60" t="s">
        <v>10141</v>
      </c>
      <c r="O2065" s="5" t="s">
        <v>10142</v>
      </c>
    </row>
    <row r="2066" s="70" customFormat="1" spans="1:15">
      <c r="A2066" s="16">
        <v>2065</v>
      </c>
      <c r="B2066" s="17"/>
      <c r="C2066" s="2" t="s">
        <v>10143</v>
      </c>
      <c r="D2066" s="17" t="s">
        <v>10144</v>
      </c>
      <c r="E2066" s="2" t="s">
        <v>10145</v>
      </c>
      <c r="F2066" s="69">
        <v>59</v>
      </c>
      <c r="G2066" s="2"/>
      <c r="H2066" s="2"/>
      <c r="I2066" s="2"/>
      <c r="J2066" s="16"/>
      <c r="K2066" s="73">
        <v>45884</v>
      </c>
      <c r="L2066" s="59"/>
      <c r="M2066" s="5"/>
      <c r="N2066" s="60" t="s">
        <v>10146</v>
      </c>
      <c r="O2066" s="5" t="s">
        <v>10147</v>
      </c>
    </row>
    <row r="2067" s="3" customFormat="1" spans="1:15">
      <c r="A2067" s="16">
        <v>2066</v>
      </c>
      <c r="C2067" s="3" t="s">
        <v>10148</v>
      </c>
      <c r="D2067" s="21" t="s">
        <v>10149</v>
      </c>
      <c r="E2067" s="3" t="s">
        <v>10150</v>
      </c>
      <c r="F2067" s="69">
        <v>38</v>
      </c>
      <c r="J2067" s="55"/>
      <c r="K2067" s="73">
        <v>44986</v>
      </c>
      <c r="N2067" s="3" t="s">
        <v>10151</v>
      </c>
      <c r="O2067" s="3" t="s">
        <v>10152</v>
      </c>
    </row>
    <row r="2068" s="69" customFormat="1" spans="1:15">
      <c r="A2068" s="16">
        <v>2067</v>
      </c>
      <c r="B2068" s="17"/>
      <c r="C2068" s="2" t="s">
        <v>10153</v>
      </c>
      <c r="D2068" s="17" t="s">
        <v>10154</v>
      </c>
      <c r="E2068" s="2" t="s">
        <v>10155</v>
      </c>
      <c r="F2068" s="69">
        <v>39</v>
      </c>
      <c r="G2068" s="2"/>
      <c r="H2068" s="59"/>
      <c r="I2068" s="59"/>
      <c r="J2068" s="70"/>
      <c r="K2068" s="73">
        <v>45864</v>
      </c>
      <c r="L2068" s="59"/>
      <c r="M2068" s="5"/>
      <c r="N2068" s="60" t="s">
        <v>10156</v>
      </c>
      <c r="O2068" s="5" t="s">
        <v>10157</v>
      </c>
    </row>
    <row r="2069" s="69" customFormat="1" ht="14.25" spans="1:15">
      <c r="A2069" s="16">
        <v>2068</v>
      </c>
      <c r="B2069" s="17"/>
      <c r="C2069" s="18" t="s">
        <v>10158</v>
      </c>
      <c r="D2069" s="17"/>
      <c r="E2069" s="2"/>
      <c r="F2069" s="69"/>
      <c r="G2069" s="2"/>
      <c r="H2069" s="16"/>
      <c r="I2069" s="16"/>
      <c r="J2069" s="16"/>
      <c r="K2069" s="73"/>
      <c r="L2069" s="59"/>
      <c r="M2069" s="5"/>
      <c r="N2069" s="60"/>
      <c r="O2069" s="5"/>
    </row>
    <row r="2070" s="3" customFormat="1" spans="1:15">
      <c r="A2070" s="16">
        <v>2069</v>
      </c>
      <c r="B2070" s="3" t="s">
        <v>10159</v>
      </c>
      <c r="C2070" s="3" t="s">
        <v>10160</v>
      </c>
      <c r="D2070" s="3" t="s">
        <v>10159</v>
      </c>
      <c r="E2070" s="3" t="s">
        <v>10161</v>
      </c>
      <c r="F2070" s="69">
        <v>45</v>
      </c>
      <c r="G2070" s="3"/>
      <c r="H2070" s="3"/>
      <c r="I2070" s="3"/>
      <c r="J2070" s="55"/>
      <c r="K2070" s="73">
        <v>45954</v>
      </c>
      <c r="L2070" s="3"/>
      <c r="M2070" s="3"/>
      <c r="N2070" s="3" t="s">
        <v>10162</v>
      </c>
      <c r="O2070" s="3" t="s">
        <v>10163</v>
      </c>
    </row>
    <row r="2071" s="3" customFormat="1" spans="1:15">
      <c r="A2071" s="16">
        <v>2070</v>
      </c>
      <c r="B2071" s="3" t="s">
        <v>10164</v>
      </c>
      <c r="C2071" s="3" t="s">
        <v>10165</v>
      </c>
      <c r="D2071" s="21" t="s">
        <v>10164</v>
      </c>
      <c r="E2071" s="3" t="s">
        <v>10166</v>
      </c>
      <c r="F2071" s="69">
        <v>79.8</v>
      </c>
      <c r="G2071" s="3" t="s">
        <v>10167</v>
      </c>
      <c r="J2071" s="55"/>
      <c r="K2071" s="73">
        <v>46008</v>
      </c>
      <c r="N2071" s="3" t="s">
        <v>10168</v>
      </c>
      <c r="O2071" s="3" t="s">
        <v>10169</v>
      </c>
    </row>
    <row r="2072" s="16" customFormat="1" spans="1:15">
      <c r="A2072" s="16">
        <v>2071</v>
      </c>
      <c r="B2072" s="17"/>
      <c r="C2072" s="2" t="s">
        <v>10170</v>
      </c>
      <c r="D2072" s="17" t="s">
        <v>10171</v>
      </c>
      <c r="E2072" s="2" t="s">
        <v>10172</v>
      </c>
      <c r="F2072" s="69">
        <v>69</v>
      </c>
      <c r="G2072" s="2" t="s">
        <v>20</v>
      </c>
      <c r="H2072" s="2"/>
      <c r="I2072" s="2"/>
      <c r="K2072" s="73">
        <v>45869</v>
      </c>
      <c r="L2072" s="59"/>
      <c r="M2072" s="5"/>
      <c r="N2072" s="60" t="s">
        <v>10173</v>
      </c>
      <c r="O2072" s="5" t="s">
        <v>10174</v>
      </c>
    </row>
    <row r="2073" s="5" customFormat="1" spans="1:15">
      <c r="A2073" s="16">
        <v>2072</v>
      </c>
      <c r="C2073" s="20" t="s">
        <v>10170</v>
      </c>
      <c r="D2073" s="66" t="s">
        <v>10175</v>
      </c>
      <c r="E2073" s="5" t="s">
        <v>10176</v>
      </c>
      <c r="F2073" s="69">
        <v>54.8</v>
      </c>
      <c r="G2073" s="20" t="s">
        <v>20</v>
      </c>
      <c r="J2073" s="62"/>
      <c r="K2073" s="73">
        <v>46049</v>
      </c>
      <c r="L2073" s="59" t="s">
        <v>85</v>
      </c>
      <c r="M2073" s="5"/>
      <c r="N2073" s="5" t="s">
        <v>10177</v>
      </c>
      <c r="O2073" s="5" t="s">
        <v>10178</v>
      </c>
    </row>
    <row r="2074" s="69" customFormat="1" spans="1:15">
      <c r="A2074" s="16">
        <v>2073</v>
      </c>
      <c r="B2074" s="17"/>
      <c r="C2074" s="2" t="s">
        <v>10179</v>
      </c>
      <c r="D2074" s="17" t="s">
        <v>10180</v>
      </c>
      <c r="E2074" s="2" t="s">
        <v>10181</v>
      </c>
      <c r="F2074" s="69">
        <v>49</v>
      </c>
      <c r="G2074" s="2" t="s">
        <v>20</v>
      </c>
      <c r="H2074" s="16"/>
      <c r="I2074" s="16"/>
      <c r="J2074" s="16"/>
      <c r="K2074" s="73">
        <v>46036</v>
      </c>
      <c r="L2074" s="59"/>
      <c r="M2074" s="5"/>
      <c r="N2074" s="60" t="s">
        <v>10182</v>
      </c>
      <c r="O2074" s="5" t="s">
        <v>10183</v>
      </c>
    </row>
    <row r="2075" s="3" customFormat="1" spans="1:15">
      <c r="A2075" s="16">
        <v>2074</v>
      </c>
      <c r="B2075" s="21"/>
      <c r="C2075" s="3" t="s">
        <v>10184</v>
      </c>
      <c r="D2075" s="21" t="s">
        <v>10185</v>
      </c>
      <c r="E2075" s="3" t="s">
        <v>10186</v>
      </c>
      <c r="F2075" s="69">
        <v>69</v>
      </c>
      <c r="J2075" s="55"/>
      <c r="K2075" s="73">
        <v>44602</v>
      </c>
      <c r="N2075" s="3" t="s">
        <v>10187</v>
      </c>
      <c r="O2075" s="5" t="s">
        <v>10188</v>
      </c>
    </row>
    <row r="2076" s="4" customFormat="1" spans="1:15">
      <c r="A2076" s="16">
        <v>2075</v>
      </c>
      <c r="B2076" s="4" t="s">
        <v>10189</v>
      </c>
      <c r="C2076" s="4" t="s">
        <v>10190</v>
      </c>
      <c r="D2076" s="22" t="s">
        <v>10189</v>
      </c>
      <c r="E2076" s="4" t="s">
        <v>10191</v>
      </c>
      <c r="F2076" s="69">
        <v>45</v>
      </c>
      <c r="K2076" s="73">
        <v>46050</v>
      </c>
      <c r="N2076" s="4" t="s">
        <v>10192</v>
      </c>
      <c r="O2076" s="4" t="s">
        <v>10193</v>
      </c>
    </row>
    <row r="2077" s="5" customFormat="1" spans="1:15">
      <c r="A2077" s="16">
        <v>2076</v>
      </c>
      <c r="C2077" s="5" t="s">
        <v>10194</v>
      </c>
      <c r="D2077" s="66" t="s">
        <v>10195</v>
      </c>
      <c r="E2077" s="5" t="s">
        <v>9243</v>
      </c>
      <c r="F2077" s="69">
        <v>45.8</v>
      </c>
      <c r="G2077" s="3" t="s">
        <v>20</v>
      </c>
      <c r="J2077" s="62"/>
      <c r="K2077" s="73">
        <v>45701</v>
      </c>
      <c r="L2077" s="59" t="s">
        <v>85</v>
      </c>
      <c r="M2077" s="5"/>
      <c r="N2077" s="5" t="s">
        <v>10196</v>
      </c>
      <c r="O2077" s="5" t="s">
        <v>10197</v>
      </c>
    </row>
    <row r="2078" s="3" customFormat="1" spans="1:15">
      <c r="A2078" s="16">
        <v>2077</v>
      </c>
      <c r="C2078" s="3" t="s">
        <v>10198</v>
      </c>
      <c r="D2078" s="21" t="s">
        <v>10199</v>
      </c>
      <c r="E2078" s="20" t="s">
        <v>10200</v>
      </c>
      <c r="F2078" s="69">
        <v>59</v>
      </c>
      <c r="G2078" s="3" t="s">
        <v>10201</v>
      </c>
      <c r="J2078" s="55"/>
      <c r="K2078" s="73">
        <v>46052</v>
      </c>
      <c r="L2078" s="59"/>
      <c r="M2078" s="5"/>
      <c r="N2078" s="3" t="s">
        <v>10202</v>
      </c>
      <c r="O2078" s="5" t="s">
        <v>10203</v>
      </c>
    </row>
    <row r="2079" s="69" customFormat="1" spans="1:15">
      <c r="A2079" s="16">
        <v>2078</v>
      </c>
      <c r="B2079" s="17"/>
      <c r="C2079" s="2" t="s">
        <v>10204</v>
      </c>
      <c r="D2079" s="17" t="s">
        <v>10205</v>
      </c>
      <c r="E2079" s="2" t="s">
        <v>10206</v>
      </c>
      <c r="F2079" s="69">
        <v>35</v>
      </c>
      <c r="G2079" s="3" t="s">
        <v>20</v>
      </c>
      <c r="H2079" s="2"/>
      <c r="I2079" s="2"/>
      <c r="J2079" s="16"/>
      <c r="K2079" s="73">
        <v>46036</v>
      </c>
      <c r="L2079" s="59"/>
      <c r="M2079" s="5"/>
      <c r="N2079" s="60" t="s">
        <v>10207</v>
      </c>
      <c r="O2079" s="5" t="s">
        <v>10208</v>
      </c>
    </row>
    <row r="2080" s="69" customFormat="1" spans="1:15">
      <c r="A2080" s="16">
        <v>2079</v>
      </c>
      <c r="B2080" s="17"/>
      <c r="C2080" s="2" t="s">
        <v>10209</v>
      </c>
      <c r="D2080" s="17" t="s">
        <v>10210</v>
      </c>
      <c r="E2080" s="2" t="s">
        <v>10211</v>
      </c>
      <c r="F2080" s="69">
        <v>35</v>
      </c>
      <c r="G2080" s="2" t="s">
        <v>20</v>
      </c>
      <c r="H2080" s="16"/>
      <c r="I2080" s="16"/>
      <c r="J2080" s="16"/>
      <c r="K2080" s="73">
        <v>45867</v>
      </c>
      <c r="L2080" s="59"/>
      <c r="M2080" s="5"/>
      <c r="N2080" s="60" t="s">
        <v>10212</v>
      </c>
      <c r="O2080" s="5" t="s">
        <v>10213</v>
      </c>
    </row>
    <row r="2081" s="3" customFormat="1" spans="1:15">
      <c r="A2081" s="16">
        <v>2080</v>
      </c>
      <c r="C2081" s="3" t="s">
        <v>10214</v>
      </c>
      <c r="D2081" s="21" t="s">
        <v>10215</v>
      </c>
      <c r="E2081" s="3" t="s">
        <v>10216</v>
      </c>
      <c r="F2081" s="69">
        <v>69</v>
      </c>
      <c r="G2081" s="3" t="s">
        <v>20</v>
      </c>
      <c r="J2081" s="55"/>
      <c r="K2081" s="73">
        <v>46017</v>
      </c>
      <c r="N2081" s="3" t="s">
        <v>10217</v>
      </c>
      <c r="O2081" s="5" t="s">
        <v>10218</v>
      </c>
    </row>
    <row r="2082" s="69" customFormat="1" spans="1:15">
      <c r="A2082" s="16">
        <v>2081</v>
      </c>
      <c r="B2082" s="17"/>
      <c r="C2082" s="2" t="s">
        <v>10214</v>
      </c>
      <c r="D2082" s="17" t="s">
        <v>10219</v>
      </c>
      <c r="E2082" s="2" t="s">
        <v>10220</v>
      </c>
      <c r="F2082" s="69">
        <v>35</v>
      </c>
      <c r="G2082" s="2" t="s">
        <v>20</v>
      </c>
      <c r="H2082" s="16"/>
      <c r="I2082" s="16"/>
      <c r="J2082" s="16"/>
      <c r="K2082" s="73">
        <v>45181</v>
      </c>
      <c r="L2082" s="59"/>
      <c r="M2082" s="5"/>
      <c r="N2082" s="60" t="s">
        <v>10221</v>
      </c>
      <c r="O2082" s="5" t="s">
        <v>10222</v>
      </c>
    </row>
    <row r="2083" s="3" customFormat="1" spans="1:15">
      <c r="A2083" s="16">
        <v>2082</v>
      </c>
      <c r="B2083" s="3" t="s">
        <v>10223</v>
      </c>
      <c r="C2083" s="3" t="s">
        <v>10224</v>
      </c>
      <c r="D2083" s="3" t="s">
        <v>10223</v>
      </c>
      <c r="E2083" s="3" t="s">
        <v>9450</v>
      </c>
      <c r="F2083" s="69">
        <v>49</v>
      </c>
      <c r="G2083" s="3"/>
      <c r="H2083" s="3"/>
      <c r="I2083" s="3"/>
      <c r="J2083" s="55"/>
      <c r="K2083" s="73">
        <v>45926</v>
      </c>
      <c r="L2083" s="3"/>
      <c r="M2083" s="3"/>
      <c r="N2083" s="3" t="s">
        <v>10225</v>
      </c>
      <c r="O2083" s="3" t="s">
        <v>10226</v>
      </c>
    </row>
    <row r="2084" s="3" customFormat="1" spans="1:15">
      <c r="A2084" s="16">
        <v>2083</v>
      </c>
      <c r="C2084" s="3" t="s">
        <v>10227</v>
      </c>
      <c r="D2084" s="21" t="s">
        <v>10228</v>
      </c>
      <c r="E2084" s="3" t="s">
        <v>10229</v>
      </c>
      <c r="F2084" s="69">
        <v>39.8</v>
      </c>
      <c r="G2084" s="2" t="s">
        <v>20</v>
      </c>
      <c r="J2084" s="55"/>
      <c r="K2084" s="73">
        <v>45449</v>
      </c>
      <c r="N2084" s="3" t="s">
        <v>10230</v>
      </c>
      <c r="O2084" s="3" t="s">
        <v>10231</v>
      </c>
    </row>
    <row r="2085" s="3" customFormat="1" spans="1:15">
      <c r="A2085" s="16">
        <v>2084</v>
      </c>
      <c r="B2085" s="3" t="s">
        <v>10232</v>
      </c>
      <c r="C2085" s="3" t="s">
        <v>10233</v>
      </c>
      <c r="D2085" s="21" t="s">
        <v>10232</v>
      </c>
      <c r="E2085" s="3" t="s">
        <v>10234</v>
      </c>
      <c r="F2085" s="69">
        <v>68</v>
      </c>
      <c r="G2085" s="3" t="s">
        <v>10235</v>
      </c>
      <c r="J2085" s="55"/>
      <c r="K2085" s="73">
        <v>46043</v>
      </c>
      <c r="L2085" s="20" t="s">
        <v>144</v>
      </c>
      <c r="M2085" s="20"/>
      <c r="N2085" s="3" t="s">
        <v>10236</v>
      </c>
      <c r="O2085" s="3" t="s">
        <v>10237</v>
      </c>
    </row>
    <row r="2086" s="3" customFormat="1" spans="1:15">
      <c r="A2086" s="16">
        <v>2085</v>
      </c>
      <c r="B2086" s="3" t="s">
        <v>10238</v>
      </c>
      <c r="C2086" s="3" t="s">
        <v>10239</v>
      </c>
      <c r="D2086" s="3" t="s">
        <v>10238</v>
      </c>
      <c r="E2086" s="3" t="s">
        <v>10240</v>
      </c>
      <c r="F2086" s="69">
        <v>65</v>
      </c>
      <c r="G2086" s="61" t="s">
        <v>10241</v>
      </c>
      <c r="J2086" s="55"/>
      <c r="K2086" s="73">
        <v>46038</v>
      </c>
      <c r="N2086" s="3" t="s">
        <v>10242</v>
      </c>
      <c r="O2086" s="3" t="s">
        <v>10243</v>
      </c>
    </row>
    <row r="2087" s="3" customFormat="1" spans="1:15">
      <c r="A2087" s="16">
        <v>2086</v>
      </c>
      <c r="B2087" s="3"/>
      <c r="C2087" s="20" t="s">
        <v>10239</v>
      </c>
      <c r="D2087" s="21" t="s">
        <v>10244</v>
      </c>
      <c r="E2087" s="3" t="s">
        <v>10245</v>
      </c>
      <c r="F2087" s="69">
        <v>99</v>
      </c>
      <c r="J2087" s="55"/>
      <c r="K2087" s="73">
        <v>45244</v>
      </c>
      <c r="N2087" s="3" t="s">
        <v>10246</v>
      </c>
      <c r="O2087" s="3" t="s">
        <v>10247</v>
      </c>
    </row>
    <row r="2088" s="5" customFormat="1" spans="1:15">
      <c r="A2088" s="16">
        <v>2087</v>
      </c>
      <c r="C2088" s="5" t="s">
        <v>10248</v>
      </c>
      <c r="D2088" s="66" t="s">
        <v>10249</v>
      </c>
      <c r="E2088" s="5" t="s">
        <v>10250</v>
      </c>
      <c r="F2088" s="69">
        <v>45.8</v>
      </c>
      <c r="G2088" s="20" t="s">
        <v>20</v>
      </c>
      <c r="H2088" s="20" t="s">
        <v>290</v>
      </c>
      <c r="I2088" s="20"/>
      <c r="J2088" s="78"/>
      <c r="K2088" s="73">
        <v>46001</v>
      </c>
      <c r="L2088" s="59" t="s">
        <v>1319</v>
      </c>
      <c r="M2088" s="5"/>
      <c r="N2088" s="5" t="s">
        <v>10251</v>
      </c>
      <c r="O2088" s="5" t="s">
        <v>10252</v>
      </c>
    </row>
    <row r="2089" s="3" customFormat="1" spans="1:15">
      <c r="A2089" s="16">
        <v>2088</v>
      </c>
      <c r="B2089" s="21" t="s">
        <v>10253</v>
      </c>
      <c r="C2089" s="3" t="s">
        <v>10254</v>
      </c>
      <c r="D2089" s="21" t="s">
        <v>10253</v>
      </c>
      <c r="E2089" s="3" t="s">
        <v>10255</v>
      </c>
      <c r="F2089" s="69">
        <v>42</v>
      </c>
      <c r="G2089" s="3" t="s">
        <v>4727</v>
      </c>
      <c r="H2089" s="3"/>
      <c r="I2089" s="3"/>
      <c r="J2089" s="55"/>
      <c r="K2089" s="73">
        <v>45874</v>
      </c>
      <c r="L2089" s="20" t="s">
        <v>7292</v>
      </c>
      <c r="M2089" s="20"/>
      <c r="N2089" s="3" t="s">
        <v>10256</v>
      </c>
      <c r="O2089" s="3" t="s">
        <v>10257</v>
      </c>
    </row>
    <row r="2090" s="69" customFormat="1" spans="1:15">
      <c r="A2090" s="16">
        <v>2089</v>
      </c>
      <c r="B2090" s="17"/>
      <c r="C2090" s="2" t="s">
        <v>10258</v>
      </c>
      <c r="D2090" s="17" t="s">
        <v>10259</v>
      </c>
      <c r="E2090" s="2" t="s">
        <v>10260</v>
      </c>
      <c r="F2090" s="69">
        <v>49</v>
      </c>
      <c r="G2090" s="2" t="s">
        <v>20</v>
      </c>
      <c r="H2090" s="16"/>
      <c r="I2090" s="16"/>
      <c r="J2090" s="16"/>
      <c r="K2090" s="73">
        <v>46034</v>
      </c>
      <c r="L2090" s="59"/>
      <c r="M2090" s="5"/>
      <c r="N2090" s="60" t="s">
        <v>10261</v>
      </c>
      <c r="O2090" s="5" t="s">
        <v>10262</v>
      </c>
    </row>
    <row r="2091" s="55" customFormat="1" spans="1:15">
      <c r="A2091" s="16">
        <v>2090</v>
      </c>
      <c r="C2091" s="55" t="s">
        <v>10263</v>
      </c>
      <c r="D2091" s="63" t="s">
        <v>10264</v>
      </c>
      <c r="E2091" s="55" t="s">
        <v>10265</v>
      </c>
      <c r="F2091" s="69">
        <v>45</v>
      </c>
      <c r="G2091" s="2" t="s">
        <v>10266</v>
      </c>
      <c r="J2091" s="55" t="s">
        <v>200</v>
      </c>
      <c r="K2091" s="73">
        <v>45925</v>
      </c>
      <c r="L2091" s="3" t="s">
        <v>201</v>
      </c>
      <c r="M2091" s="65"/>
      <c r="N2091" s="64" t="s">
        <v>10267</v>
      </c>
      <c r="O2091" s="5" t="s">
        <v>10268</v>
      </c>
    </row>
    <row r="2092" s="5" customFormat="1" spans="1:15">
      <c r="A2092" s="16">
        <v>2091</v>
      </c>
      <c r="B2092" s="17"/>
      <c r="C2092" s="20" t="s">
        <v>10269</v>
      </c>
      <c r="D2092" s="17" t="s">
        <v>10270</v>
      </c>
      <c r="E2092" s="5" t="s">
        <v>10271</v>
      </c>
      <c r="F2092" s="69">
        <v>39</v>
      </c>
      <c r="G2092" s="2" t="s">
        <v>10272</v>
      </c>
      <c r="H2092" s="5" t="s">
        <v>290</v>
      </c>
      <c r="J2092" s="62"/>
      <c r="K2092" s="73">
        <v>45889</v>
      </c>
      <c r="L2092" s="59" t="s">
        <v>1319</v>
      </c>
      <c r="N2092" s="5" t="s">
        <v>10273</v>
      </c>
      <c r="O2092" s="5" t="s">
        <v>10274</v>
      </c>
    </row>
    <row r="2093" s="69" customFormat="1" spans="1:15">
      <c r="A2093" s="16">
        <v>2092</v>
      </c>
      <c r="B2093" s="17"/>
      <c r="C2093" s="2" t="s">
        <v>10275</v>
      </c>
      <c r="D2093" s="17" t="s">
        <v>10276</v>
      </c>
      <c r="E2093" s="2" t="s">
        <v>10277</v>
      </c>
      <c r="F2093" s="69">
        <v>43</v>
      </c>
      <c r="G2093" s="2" t="s">
        <v>20</v>
      </c>
      <c r="H2093" s="16"/>
      <c r="I2093" s="16"/>
      <c r="J2093" s="16"/>
      <c r="K2093" s="73">
        <v>45471</v>
      </c>
      <c r="L2093" s="59"/>
      <c r="M2093" s="5"/>
      <c r="N2093" s="60" t="s">
        <v>10278</v>
      </c>
      <c r="O2093" s="5" t="s">
        <v>10279</v>
      </c>
    </row>
    <row r="2094" s="69" customFormat="1" spans="1:15">
      <c r="A2094" s="16">
        <v>2093</v>
      </c>
      <c r="B2094" s="17"/>
      <c r="C2094" s="2" t="s">
        <v>10280</v>
      </c>
      <c r="D2094" s="17" t="s">
        <v>10281</v>
      </c>
      <c r="E2094" s="2" t="s">
        <v>10282</v>
      </c>
      <c r="F2094" s="69">
        <v>39</v>
      </c>
      <c r="G2094" s="2" t="s">
        <v>10283</v>
      </c>
      <c r="H2094" s="2"/>
      <c r="I2094" s="2"/>
      <c r="J2094" s="16"/>
      <c r="K2094" s="73">
        <v>45671</v>
      </c>
      <c r="L2094" s="59"/>
      <c r="M2094" s="5"/>
      <c r="N2094" s="60" t="s">
        <v>10284</v>
      </c>
      <c r="O2094" s="5" t="s">
        <v>10285</v>
      </c>
    </row>
    <row r="2095" s="69" customFormat="1" ht="14.25" spans="1:15">
      <c r="A2095" s="16">
        <v>2094</v>
      </c>
      <c r="B2095" s="17"/>
      <c r="C2095" s="18" t="s">
        <v>10286</v>
      </c>
      <c r="D2095" s="17"/>
      <c r="E2095" s="2"/>
      <c r="F2095" s="69"/>
      <c r="G2095" s="2"/>
      <c r="H2095" s="16"/>
      <c r="I2095" s="16"/>
      <c r="J2095" s="16"/>
      <c r="K2095" s="73"/>
      <c r="L2095" s="59"/>
      <c r="M2095" s="5"/>
      <c r="N2095" s="60"/>
      <c r="O2095" s="5"/>
    </row>
    <row r="2096" s="3" customFormat="1" spans="1:15">
      <c r="A2096" s="16">
        <v>2095</v>
      </c>
      <c r="C2096" s="3" t="s">
        <v>10287</v>
      </c>
      <c r="D2096" s="21" t="s">
        <v>10288</v>
      </c>
      <c r="E2096" s="3" t="s">
        <v>10289</v>
      </c>
      <c r="F2096" s="69">
        <v>53.8</v>
      </c>
      <c r="G2096" s="3" t="s">
        <v>20</v>
      </c>
      <c r="J2096" s="55"/>
      <c r="K2096" s="73">
        <v>45903</v>
      </c>
      <c r="M2096" s="5"/>
      <c r="N2096" s="3" t="s">
        <v>10290</v>
      </c>
      <c r="O2096" s="5" t="s">
        <v>10291</v>
      </c>
    </row>
    <row r="2097" s="3" customFormat="1" spans="1:15">
      <c r="A2097" s="16">
        <v>2096</v>
      </c>
      <c r="C2097" s="3" t="s">
        <v>10292</v>
      </c>
      <c r="D2097" s="21" t="s">
        <v>10293</v>
      </c>
      <c r="E2097" s="3" t="s">
        <v>10294</v>
      </c>
      <c r="F2097" s="69">
        <v>59.8</v>
      </c>
      <c r="G2097" s="2" t="s">
        <v>20</v>
      </c>
      <c r="J2097" s="55"/>
      <c r="K2097" s="73">
        <v>45454</v>
      </c>
      <c r="N2097" s="3" t="s">
        <v>10295</v>
      </c>
      <c r="O2097" s="3" t="s">
        <v>10296</v>
      </c>
    </row>
    <row r="2098" s="55" customFormat="1" spans="1:15">
      <c r="A2098" s="16">
        <v>2097</v>
      </c>
      <c r="C2098" s="55" t="s">
        <v>10297</v>
      </c>
      <c r="D2098" s="63" t="s">
        <v>10298</v>
      </c>
      <c r="E2098" s="55" t="s">
        <v>10299</v>
      </c>
      <c r="F2098" s="69">
        <v>69</v>
      </c>
      <c r="G2098" s="3" t="s">
        <v>20</v>
      </c>
      <c r="K2098" s="73">
        <v>45864</v>
      </c>
      <c r="L2098" s="65"/>
      <c r="M2098" s="5"/>
      <c r="N2098" s="55" t="s">
        <v>10300</v>
      </c>
      <c r="O2098" s="5" t="s">
        <v>10301</v>
      </c>
    </row>
    <row r="2099" s="5" customFormat="1" spans="1:15">
      <c r="A2099" s="16">
        <v>2098</v>
      </c>
      <c r="B2099" s="17"/>
      <c r="C2099" s="2" t="s">
        <v>10302</v>
      </c>
      <c r="D2099" s="17" t="s">
        <v>10303</v>
      </c>
      <c r="E2099" s="2" t="s">
        <v>10304</v>
      </c>
      <c r="F2099" s="69">
        <v>35.8</v>
      </c>
      <c r="G2099" s="2" t="s">
        <v>20</v>
      </c>
      <c r="J2099" s="62"/>
      <c r="K2099" s="73">
        <v>46044</v>
      </c>
      <c r="L2099" s="59" t="s">
        <v>85</v>
      </c>
      <c r="M2099" s="5" t="s">
        <v>10305</v>
      </c>
      <c r="N2099" s="60" t="s">
        <v>10306</v>
      </c>
      <c r="O2099" s="5" t="s">
        <v>10307</v>
      </c>
    </row>
    <row r="2100" s="3" customFormat="1" spans="1:15">
      <c r="A2100" s="16">
        <v>2099</v>
      </c>
      <c r="C2100" s="3" t="s">
        <v>10302</v>
      </c>
      <c r="D2100" s="21" t="s">
        <v>10308</v>
      </c>
      <c r="E2100" s="3" t="s">
        <v>10309</v>
      </c>
      <c r="F2100" s="69">
        <v>48</v>
      </c>
      <c r="G2100" s="3" t="s">
        <v>20</v>
      </c>
      <c r="J2100" s="55"/>
      <c r="K2100" s="73">
        <v>45815</v>
      </c>
      <c r="L2100" s="59" t="s">
        <v>85</v>
      </c>
      <c r="M2100" s="5" t="s">
        <v>10310</v>
      </c>
      <c r="N2100" s="3" t="s">
        <v>10311</v>
      </c>
      <c r="O2100" s="5" t="s">
        <v>10312</v>
      </c>
    </row>
    <row r="2101" s="55" customFormat="1" spans="1:15">
      <c r="A2101" s="16">
        <v>2100</v>
      </c>
      <c r="C2101" s="55" t="s">
        <v>10297</v>
      </c>
      <c r="D2101" s="63" t="s">
        <v>10313</v>
      </c>
      <c r="E2101" s="55" t="s">
        <v>10314</v>
      </c>
      <c r="F2101" s="69">
        <v>38</v>
      </c>
      <c r="G2101" s="3" t="s">
        <v>20</v>
      </c>
      <c r="K2101" s="73">
        <v>46002</v>
      </c>
      <c r="L2101" s="55" t="s">
        <v>85</v>
      </c>
      <c r="M2101" s="65"/>
      <c r="N2101" s="64" t="s">
        <v>10315</v>
      </c>
      <c r="O2101" s="5" t="s">
        <v>10316</v>
      </c>
    </row>
    <row r="2102" s="3" customFormat="1" spans="1:15">
      <c r="A2102" s="16">
        <v>2101</v>
      </c>
      <c r="B2102" s="21" t="s">
        <v>10317</v>
      </c>
      <c r="C2102" s="3" t="s">
        <v>10297</v>
      </c>
      <c r="D2102" s="21" t="s">
        <v>10317</v>
      </c>
      <c r="E2102" s="3" t="s">
        <v>10318</v>
      </c>
      <c r="F2102" s="69">
        <v>75</v>
      </c>
      <c r="G2102" s="3"/>
      <c r="J2102" s="55"/>
      <c r="K2102" s="73">
        <v>45965</v>
      </c>
      <c r="L2102" s="3" t="s">
        <v>8520</v>
      </c>
      <c r="M2102" s="3"/>
      <c r="N2102" s="3" t="s">
        <v>10319</v>
      </c>
      <c r="O2102" s="3" t="s">
        <v>10320</v>
      </c>
    </row>
    <row r="2103" s="3" customFormat="1" spans="1:15">
      <c r="A2103" s="16">
        <v>2102</v>
      </c>
      <c r="B2103" s="3" t="s">
        <v>10321</v>
      </c>
      <c r="C2103" s="3" t="s">
        <v>10302</v>
      </c>
      <c r="D2103" s="3" t="s">
        <v>10321</v>
      </c>
      <c r="E2103" s="20" t="s">
        <v>10322</v>
      </c>
      <c r="F2103" s="69">
        <v>49.8</v>
      </c>
      <c r="G2103" s="3" t="s">
        <v>10323</v>
      </c>
      <c r="J2103" s="55"/>
      <c r="K2103" s="73">
        <v>46028</v>
      </c>
      <c r="L2103" s="3" t="s">
        <v>8520</v>
      </c>
      <c r="M2103" s="3"/>
      <c r="N2103" s="3" t="s">
        <v>10324</v>
      </c>
      <c r="O2103" s="3" t="s">
        <v>10325</v>
      </c>
    </row>
    <row r="2104" s="3" customFormat="1" spans="1:15">
      <c r="A2104" s="16">
        <v>2103</v>
      </c>
      <c r="B2104" s="21" t="s">
        <v>10326</v>
      </c>
      <c r="C2104" s="3" t="s">
        <v>10327</v>
      </c>
      <c r="D2104" s="21" t="s">
        <v>10326</v>
      </c>
      <c r="E2104" s="3" t="s">
        <v>10328</v>
      </c>
      <c r="F2104" s="69">
        <v>49.8</v>
      </c>
      <c r="J2104" s="55"/>
      <c r="K2104" s="73">
        <v>45820</v>
      </c>
      <c r="N2104" s="3" t="s">
        <v>10329</v>
      </c>
      <c r="O2104" s="3" t="s">
        <v>10330</v>
      </c>
    </row>
    <row r="2105" s="3" customFormat="1" spans="1:15">
      <c r="A2105" s="16">
        <v>2104</v>
      </c>
      <c r="B2105" s="3" t="s">
        <v>10331</v>
      </c>
      <c r="C2105" s="3" t="s">
        <v>10332</v>
      </c>
      <c r="D2105" s="3" t="s">
        <v>10331</v>
      </c>
      <c r="E2105" s="3" t="s">
        <v>8304</v>
      </c>
      <c r="F2105" s="69">
        <v>49.8</v>
      </c>
      <c r="J2105" s="55"/>
      <c r="K2105" s="73">
        <v>45762</v>
      </c>
      <c r="N2105" s="3" t="s">
        <v>10333</v>
      </c>
      <c r="O2105" s="3" t="s">
        <v>10334</v>
      </c>
    </row>
    <row r="2106" s="3" customFormat="1" spans="1:15">
      <c r="A2106" s="16">
        <v>2105</v>
      </c>
      <c r="B2106" s="3" t="s">
        <v>10335</v>
      </c>
      <c r="C2106" s="3" t="s">
        <v>10336</v>
      </c>
      <c r="D2106" s="3" t="s">
        <v>10335</v>
      </c>
      <c r="E2106" s="3" t="s">
        <v>10337</v>
      </c>
      <c r="F2106" s="69">
        <v>59.8</v>
      </c>
      <c r="G2106" s="3" t="s">
        <v>7026</v>
      </c>
      <c r="J2106" s="55"/>
      <c r="K2106" s="73">
        <v>46057</v>
      </c>
      <c r="N2106" s="3" t="s">
        <v>10338</v>
      </c>
      <c r="O2106" s="3" t="s">
        <v>10339</v>
      </c>
    </row>
    <row r="2107" s="27" customFormat="1" spans="1:15">
      <c r="A2107" s="16">
        <v>2106</v>
      </c>
      <c r="B2107" s="75" t="s">
        <v>10340</v>
      </c>
      <c r="C2107" s="27" t="s">
        <v>10341</v>
      </c>
      <c r="D2107" s="75" t="s">
        <v>10340</v>
      </c>
      <c r="E2107" s="27" t="s">
        <v>10342</v>
      </c>
      <c r="F2107" s="69">
        <v>43</v>
      </c>
      <c r="G2107" s="27" t="s">
        <v>20</v>
      </c>
      <c r="K2107" s="73">
        <v>45996</v>
      </c>
      <c r="L2107" s="27" t="s">
        <v>8520</v>
      </c>
      <c r="N2107" s="27" t="s">
        <v>10343</v>
      </c>
      <c r="O2107" s="27" t="s">
        <v>10344</v>
      </c>
    </row>
    <row r="2108" s="3" customFormat="1" spans="1:15">
      <c r="A2108" s="16">
        <v>2107</v>
      </c>
      <c r="B2108" s="3" t="s">
        <v>10345</v>
      </c>
      <c r="C2108" s="3" t="s">
        <v>10346</v>
      </c>
      <c r="D2108" s="3" t="s">
        <v>10345</v>
      </c>
      <c r="E2108" s="3" t="s">
        <v>10347</v>
      </c>
      <c r="F2108" s="69">
        <v>49</v>
      </c>
      <c r="G2108" s="3" t="s">
        <v>10348</v>
      </c>
      <c r="J2108" s="55"/>
      <c r="K2108" s="73">
        <v>46058</v>
      </c>
      <c r="N2108" s="3" t="s">
        <v>10349</v>
      </c>
      <c r="O2108" s="3" t="s">
        <v>10350</v>
      </c>
    </row>
    <row r="2109" s="55" customFormat="1" spans="1:15">
      <c r="A2109" s="16">
        <v>2108</v>
      </c>
      <c r="C2109" s="55" t="s">
        <v>10351</v>
      </c>
      <c r="D2109" s="63" t="s">
        <v>10352</v>
      </c>
      <c r="E2109" s="55" t="s">
        <v>10353</v>
      </c>
      <c r="F2109" s="69">
        <v>35.8</v>
      </c>
      <c r="G2109" s="64"/>
      <c r="K2109" s="73">
        <v>46059</v>
      </c>
      <c r="L2109" s="55" t="s">
        <v>183</v>
      </c>
      <c r="M2109" s="65"/>
      <c r="N2109" s="64" t="s">
        <v>10354</v>
      </c>
      <c r="O2109" s="5" t="s">
        <v>10355</v>
      </c>
    </row>
    <row r="2110" s="3" customFormat="1" spans="1:15">
      <c r="A2110" s="16">
        <v>2109</v>
      </c>
      <c r="B2110" s="3" t="s">
        <v>10356</v>
      </c>
      <c r="C2110" s="3" t="s">
        <v>10357</v>
      </c>
      <c r="D2110" s="3" t="s">
        <v>10356</v>
      </c>
      <c r="E2110" s="3" t="s">
        <v>10358</v>
      </c>
      <c r="F2110" s="69">
        <v>65</v>
      </c>
      <c r="G2110" s="3" t="s">
        <v>10359</v>
      </c>
      <c r="J2110" s="55"/>
      <c r="K2110" s="73">
        <v>45771</v>
      </c>
      <c r="L2110" s="3" t="s">
        <v>8520</v>
      </c>
      <c r="N2110" s="3" t="s">
        <v>10360</v>
      </c>
      <c r="O2110" s="3" t="s">
        <v>10361</v>
      </c>
    </row>
    <row r="2111" s="3" customFormat="1" spans="1:15">
      <c r="A2111" s="16">
        <v>2110</v>
      </c>
      <c r="B2111" s="3" t="s">
        <v>10362</v>
      </c>
      <c r="C2111" s="3" t="s">
        <v>10363</v>
      </c>
      <c r="D2111" s="3" t="s">
        <v>10362</v>
      </c>
      <c r="E2111" s="3" t="s">
        <v>10364</v>
      </c>
      <c r="F2111" s="69">
        <v>63</v>
      </c>
      <c r="G2111" s="3" t="s">
        <v>10365</v>
      </c>
      <c r="J2111" s="55"/>
      <c r="K2111" s="73">
        <v>45834</v>
      </c>
      <c r="L2111" s="3" t="s">
        <v>8520</v>
      </c>
      <c r="N2111" s="3" t="s">
        <v>10366</v>
      </c>
      <c r="O2111" s="3" t="s">
        <v>10367</v>
      </c>
    </row>
    <row r="2112" s="3" customFormat="1" spans="1:15">
      <c r="A2112" s="16">
        <v>2111</v>
      </c>
      <c r="B2112" s="3" t="s">
        <v>10368</v>
      </c>
      <c r="C2112" s="3" t="s">
        <v>10369</v>
      </c>
      <c r="D2112" s="3" t="s">
        <v>10368</v>
      </c>
      <c r="E2112" s="3" t="s">
        <v>10370</v>
      </c>
      <c r="F2112" s="69">
        <v>53</v>
      </c>
      <c r="G2112" s="3" t="s">
        <v>10371</v>
      </c>
      <c r="J2112" s="55"/>
      <c r="K2112" s="73">
        <v>45730</v>
      </c>
      <c r="L2112" s="3" t="s">
        <v>8520</v>
      </c>
      <c r="M2112" s="3"/>
      <c r="N2112" s="3" t="s">
        <v>10372</v>
      </c>
      <c r="O2112" s="3" t="s">
        <v>10373</v>
      </c>
    </row>
    <row r="2113" s="3" customFormat="1" spans="1:15">
      <c r="A2113" s="16">
        <v>2112</v>
      </c>
      <c r="B2113" s="3"/>
      <c r="C2113" s="3" t="s">
        <v>10374</v>
      </c>
      <c r="D2113" s="3" t="s">
        <v>10375</v>
      </c>
      <c r="E2113" s="3" t="s">
        <v>10376</v>
      </c>
      <c r="F2113" s="69">
        <v>42</v>
      </c>
      <c r="G2113" s="3" t="s">
        <v>10323</v>
      </c>
      <c r="J2113" s="55"/>
      <c r="K2113" s="73">
        <v>45601</v>
      </c>
      <c r="L2113" s="3" t="s">
        <v>8520</v>
      </c>
      <c r="M2113" s="3"/>
      <c r="N2113" s="3" t="s">
        <v>10377</v>
      </c>
      <c r="O2113" s="3" t="s">
        <v>10378</v>
      </c>
    </row>
    <row r="2114" s="3" customFormat="1" spans="1:15">
      <c r="A2114" s="16">
        <v>2113</v>
      </c>
      <c r="B2114" s="3" t="s">
        <v>10379</v>
      </c>
      <c r="C2114" s="3" t="s">
        <v>10380</v>
      </c>
      <c r="D2114" s="3" t="s">
        <v>10379</v>
      </c>
      <c r="E2114" s="3" t="s">
        <v>10381</v>
      </c>
      <c r="F2114" s="69">
        <v>79</v>
      </c>
      <c r="G2114" s="3" t="s">
        <v>9869</v>
      </c>
      <c r="J2114" s="55"/>
      <c r="K2114" s="73">
        <v>45740</v>
      </c>
      <c r="L2114" s="3" t="s">
        <v>8520</v>
      </c>
      <c r="M2114" s="3"/>
      <c r="N2114" s="3" t="s">
        <v>10382</v>
      </c>
      <c r="O2114" s="3" t="s">
        <v>10383</v>
      </c>
    </row>
    <row r="2115" s="3" customFormat="1" spans="1:15">
      <c r="A2115" s="16">
        <v>2114</v>
      </c>
      <c r="B2115" s="3" t="s">
        <v>10384</v>
      </c>
      <c r="C2115" s="3" t="s">
        <v>10385</v>
      </c>
      <c r="D2115" s="3" t="s">
        <v>10384</v>
      </c>
      <c r="E2115" s="3" t="s">
        <v>10386</v>
      </c>
      <c r="F2115" s="69">
        <v>67</v>
      </c>
      <c r="G2115" s="3" t="s">
        <v>20</v>
      </c>
      <c r="J2115" s="55" t="s">
        <v>200</v>
      </c>
      <c r="K2115" s="73">
        <v>46034</v>
      </c>
      <c r="L2115" s="3" t="s">
        <v>201</v>
      </c>
      <c r="M2115" s="3"/>
      <c r="N2115" s="3" t="s">
        <v>10387</v>
      </c>
      <c r="O2115" s="3" t="s">
        <v>10388</v>
      </c>
    </row>
    <row r="2116" s="3" customFormat="1" spans="1:15">
      <c r="A2116" s="16">
        <v>2115</v>
      </c>
      <c r="B2116" s="21" t="s">
        <v>10389</v>
      </c>
      <c r="C2116" s="3" t="s">
        <v>10390</v>
      </c>
      <c r="D2116" s="21" t="s">
        <v>10389</v>
      </c>
      <c r="E2116" s="3" t="s">
        <v>10391</v>
      </c>
      <c r="F2116" s="69">
        <v>69.8</v>
      </c>
      <c r="J2116" s="55"/>
      <c r="K2116" s="73">
        <v>45965</v>
      </c>
      <c r="L2116" s="3" t="s">
        <v>8520</v>
      </c>
      <c r="M2116" s="3"/>
      <c r="N2116" s="3" t="s">
        <v>10392</v>
      </c>
      <c r="O2116" s="3" t="s">
        <v>10393</v>
      </c>
    </row>
    <row r="2117" s="3" customFormat="1" spans="1:15">
      <c r="A2117" s="16">
        <v>2116</v>
      </c>
      <c r="B2117" s="3" t="s">
        <v>10394</v>
      </c>
      <c r="C2117" s="3" t="s">
        <v>10395</v>
      </c>
      <c r="D2117" s="3" t="s">
        <v>10394</v>
      </c>
      <c r="E2117" s="3" t="s">
        <v>10396</v>
      </c>
      <c r="F2117" s="69">
        <v>67</v>
      </c>
      <c r="G2117" s="3" t="s">
        <v>10397</v>
      </c>
      <c r="J2117" s="55"/>
      <c r="K2117" s="73">
        <v>46026</v>
      </c>
      <c r="L2117" s="3" t="s">
        <v>8520</v>
      </c>
      <c r="N2117" s="3" t="s">
        <v>10398</v>
      </c>
      <c r="O2117" s="3" t="s">
        <v>10399</v>
      </c>
    </row>
    <row r="2118" s="3" customFormat="1" spans="1:15">
      <c r="A2118" s="16">
        <v>2117</v>
      </c>
      <c r="B2118" s="3" t="s">
        <v>10400</v>
      </c>
      <c r="C2118" s="3" t="s">
        <v>10401</v>
      </c>
      <c r="D2118" s="3" t="s">
        <v>10400</v>
      </c>
      <c r="E2118" s="3" t="s">
        <v>10402</v>
      </c>
      <c r="F2118" s="69">
        <v>59.8</v>
      </c>
      <c r="G2118" s="3" t="s">
        <v>10403</v>
      </c>
      <c r="J2118" s="55"/>
      <c r="K2118" s="73">
        <v>45999</v>
      </c>
      <c r="L2118" s="3" t="s">
        <v>8520</v>
      </c>
      <c r="M2118" s="3"/>
      <c r="N2118" s="3" t="s">
        <v>10404</v>
      </c>
      <c r="O2118" s="3" t="s">
        <v>10405</v>
      </c>
    </row>
    <row r="2119" s="3" customFormat="1" spans="1:15">
      <c r="A2119" s="16">
        <v>2118</v>
      </c>
      <c r="B2119" s="21" t="s">
        <v>10406</v>
      </c>
      <c r="C2119" s="3" t="s">
        <v>10407</v>
      </c>
      <c r="D2119" s="21" t="s">
        <v>10406</v>
      </c>
      <c r="E2119" s="3" t="s">
        <v>10408</v>
      </c>
      <c r="F2119" s="69">
        <v>69</v>
      </c>
      <c r="G2119" s="3"/>
      <c r="H2119" s="3"/>
      <c r="I2119" s="3"/>
      <c r="J2119" s="55"/>
      <c r="K2119" s="73">
        <v>45868</v>
      </c>
      <c r="L2119" s="61" t="s">
        <v>4093</v>
      </c>
      <c r="M2119" s="61"/>
      <c r="N2119" s="3" t="s">
        <v>10409</v>
      </c>
      <c r="O2119" s="3" t="s">
        <v>10410</v>
      </c>
    </row>
    <row r="2120" s="3" customFormat="1" spans="1:15">
      <c r="A2120" s="16">
        <v>2119</v>
      </c>
      <c r="B2120" s="3"/>
      <c r="C2120" s="3" t="s">
        <v>10411</v>
      </c>
      <c r="D2120" s="21" t="s">
        <v>10412</v>
      </c>
      <c r="E2120" s="3" t="s">
        <v>10413</v>
      </c>
      <c r="F2120" s="69">
        <v>39.8</v>
      </c>
      <c r="G2120" s="3" t="s">
        <v>8519</v>
      </c>
      <c r="J2120" s="55"/>
      <c r="K2120" s="73">
        <v>45639</v>
      </c>
      <c r="L2120" s="3" t="s">
        <v>8520</v>
      </c>
      <c r="M2120" s="3"/>
      <c r="N2120" s="3" t="s">
        <v>10414</v>
      </c>
      <c r="O2120" s="3" t="s">
        <v>10415</v>
      </c>
    </row>
    <row r="2121" s="4" customFormat="1" spans="1:15">
      <c r="A2121" s="16">
        <v>2120</v>
      </c>
      <c r="B2121" s="4" t="s">
        <v>10416</v>
      </c>
      <c r="C2121" s="4" t="s">
        <v>10417</v>
      </c>
      <c r="D2121" s="4" t="s">
        <v>10416</v>
      </c>
      <c r="E2121" s="4" t="s">
        <v>10418</v>
      </c>
      <c r="F2121" s="4">
        <v>59</v>
      </c>
      <c r="K2121" s="76">
        <v>46127</v>
      </c>
      <c r="L2121" s="24" t="s">
        <v>4093</v>
      </c>
      <c r="M2121" s="24"/>
      <c r="N2121" s="4" t="s">
        <v>10419</v>
      </c>
      <c r="O2121" s="4" t="s">
        <v>10420</v>
      </c>
    </row>
    <row r="2122" s="3" customFormat="1" spans="1:15">
      <c r="A2122" s="16">
        <v>2121</v>
      </c>
      <c r="B2122" s="21" t="s">
        <v>10421</v>
      </c>
      <c r="C2122" s="3" t="s">
        <v>10422</v>
      </c>
      <c r="D2122" s="21" t="s">
        <v>10421</v>
      </c>
      <c r="E2122" s="3" t="s">
        <v>10423</v>
      </c>
      <c r="F2122" s="69">
        <v>79.8</v>
      </c>
      <c r="G2122" s="3" t="s">
        <v>10365</v>
      </c>
      <c r="H2122" s="3"/>
      <c r="I2122" s="3"/>
      <c r="J2122" s="55"/>
      <c r="K2122" s="73">
        <v>45861</v>
      </c>
      <c r="L2122" s="3" t="s">
        <v>8520</v>
      </c>
      <c r="M2122" s="3"/>
      <c r="N2122" s="3" t="s">
        <v>10424</v>
      </c>
      <c r="O2122" s="3" t="s">
        <v>10425</v>
      </c>
    </row>
    <row r="2123" s="3" customFormat="1" spans="1:15">
      <c r="A2123" s="16">
        <v>2122</v>
      </c>
      <c r="B2123" s="3"/>
      <c r="C2123" s="3" t="s">
        <v>10426</v>
      </c>
      <c r="D2123" s="3" t="s">
        <v>10427</v>
      </c>
      <c r="E2123" s="3" t="s">
        <v>10428</v>
      </c>
      <c r="F2123" s="69">
        <v>39.8</v>
      </c>
      <c r="G2123" s="3" t="s">
        <v>10429</v>
      </c>
      <c r="J2123" s="55"/>
      <c r="K2123" s="73">
        <v>45603</v>
      </c>
      <c r="L2123" s="3" t="s">
        <v>8520</v>
      </c>
      <c r="M2123" s="3"/>
      <c r="N2123" s="3" t="s">
        <v>10430</v>
      </c>
      <c r="O2123" s="3" t="s">
        <v>10431</v>
      </c>
    </row>
    <row r="2124" s="3" customFormat="1" spans="1:15">
      <c r="A2124" s="16">
        <v>2123</v>
      </c>
      <c r="B2124" s="3" t="s">
        <v>10432</v>
      </c>
      <c r="C2124" s="3" t="s">
        <v>10433</v>
      </c>
      <c r="D2124" s="3" t="s">
        <v>10432</v>
      </c>
      <c r="E2124" s="3" t="s">
        <v>10434</v>
      </c>
      <c r="F2124" s="69">
        <v>79.8</v>
      </c>
      <c r="G2124" s="3" t="s">
        <v>10365</v>
      </c>
      <c r="J2124" s="55"/>
      <c r="K2124" s="73">
        <v>45777</v>
      </c>
      <c r="L2124" s="3" t="s">
        <v>8520</v>
      </c>
      <c r="N2124" s="3" t="s">
        <v>10435</v>
      </c>
      <c r="O2124" s="3" t="s">
        <v>10436</v>
      </c>
    </row>
    <row r="2125" s="3" customFormat="1" spans="1:15">
      <c r="A2125" s="16">
        <v>2124</v>
      </c>
      <c r="B2125" s="21" t="s">
        <v>10437</v>
      </c>
      <c r="C2125" s="3" t="s">
        <v>10438</v>
      </c>
      <c r="D2125" s="21" t="s">
        <v>10437</v>
      </c>
      <c r="E2125" s="3" t="s">
        <v>10439</v>
      </c>
      <c r="F2125" s="69">
        <v>39.8</v>
      </c>
      <c r="G2125" s="3" t="s">
        <v>10323</v>
      </c>
      <c r="J2125" s="55"/>
      <c r="K2125" s="73">
        <v>46064</v>
      </c>
      <c r="L2125" s="3" t="s">
        <v>8520</v>
      </c>
      <c r="M2125" s="3"/>
      <c r="N2125" s="3" t="s">
        <v>10440</v>
      </c>
      <c r="O2125" s="3" t="s">
        <v>10441</v>
      </c>
    </row>
    <row r="2126" s="3" customFormat="1" spans="1:15">
      <c r="A2126" s="16">
        <v>2125</v>
      </c>
      <c r="B2126" s="3"/>
      <c r="C2126" s="3" t="s">
        <v>10442</v>
      </c>
      <c r="D2126" s="3" t="s">
        <v>10443</v>
      </c>
      <c r="E2126" s="3" t="s">
        <v>10444</v>
      </c>
      <c r="F2126" s="69">
        <v>49.8</v>
      </c>
      <c r="G2126" s="3" t="s">
        <v>10323</v>
      </c>
      <c r="J2126" s="55"/>
      <c r="K2126" s="73">
        <v>45630</v>
      </c>
      <c r="L2126" s="3" t="s">
        <v>8520</v>
      </c>
      <c r="M2126" s="3"/>
      <c r="N2126" s="3" t="s">
        <v>10445</v>
      </c>
      <c r="O2126" s="3" t="s">
        <v>10446</v>
      </c>
    </row>
    <row r="2127" s="4" customFormat="1" spans="1:15">
      <c r="A2127" s="16">
        <v>2126</v>
      </c>
      <c r="B2127" s="4" t="s">
        <v>10447</v>
      </c>
      <c r="C2127" s="4" t="s">
        <v>10448</v>
      </c>
      <c r="D2127" s="22" t="s">
        <v>10447</v>
      </c>
      <c r="E2127" s="4" t="s">
        <v>10449</v>
      </c>
      <c r="F2127" s="69">
        <v>39</v>
      </c>
      <c r="G2127" s="4" t="s">
        <v>20</v>
      </c>
      <c r="K2127" s="73">
        <v>46017</v>
      </c>
      <c r="N2127" s="4" t="s">
        <v>10450</v>
      </c>
      <c r="O2127" s="4" t="s">
        <v>10451</v>
      </c>
    </row>
    <row r="2128" s="3" customFormat="1" spans="1:15">
      <c r="A2128" s="16">
        <v>2127</v>
      </c>
      <c r="B2128" s="21" t="s">
        <v>10452</v>
      </c>
      <c r="C2128" s="3" t="s">
        <v>10453</v>
      </c>
      <c r="D2128" s="21" t="s">
        <v>10452</v>
      </c>
      <c r="E2128" s="3" t="s">
        <v>10454</v>
      </c>
      <c r="F2128" s="69">
        <v>49.8</v>
      </c>
      <c r="J2128" s="55"/>
      <c r="K2128" s="73">
        <v>46021</v>
      </c>
      <c r="L2128" s="3" t="s">
        <v>8520</v>
      </c>
      <c r="M2128" s="3"/>
      <c r="N2128" s="3" t="s">
        <v>10455</v>
      </c>
      <c r="O2128" s="3" t="s">
        <v>10456</v>
      </c>
    </row>
    <row r="2129" s="4" customFormat="1" spans="1:15">
      <c r="A2129" s="16">
        <v>2128</v>
      </c>
      <c r="B2129" s="4" t="s">
        <v>10457</v>
      </c>
      <c r="C2129" s="4" t="s">
        <v>10458</v>
      </c>
      <c r="D2129" s="22" t="s">
        <v>10457</v>
      </c>
      <c r="E2129" s="25" t="s">
        <v>10459</v>
      </c>
      <c r="F2129" s="69">
        <v>39.8</v>
      </c>
      <c r="K2129" s="73">
        <v>46010</v>
      </c>
      <c r="N2129" s="4" t="s">
        <v>10460</v>
      </c>
      <c r="O2129" s="4" t="s">
        <v>10461</v>
      </c>
    </row>
    <row r="2130" s="3" customFormat="1" spans="1:15">
      <c r="A2130" s="16">
        <v>2129</v>
      </c>
      <c r="B2130" s="3"/>
      <c r="C2130" s="3" t="s">
        <v>10462</v>
      </c>
      <c r="D2130" s="3" t="s">
        <v>10463</v>
      </c>
      <c r="E2130" s="3" t="s">
        <v>10464</v>
      </c>
      <c r="F2130" s="69">
        <v>49.8</v>
      </c>
      <c r="G2130" s="3" t="s">
        <v>20</v>
      </c>
      <c r="J2130" s="55"/>
      <c r="K2130" s="73">
        <v>45580</v>
      </c>
      <c r="N2130" s="3" t="s">
        <v>10465</v>
      </c>
      <c r="O2130" s="3" t="s">
        <v>10466</v>
      </c>
    </row>
    <row r="2131" s="3" customFormat="1" spans="1:15">
      <c r="A2131" s="16">
        <v>2130</v>
      </c>
      <c r="B2131" s="3" t="s">
        <v>10467</v>
      </c>
      <c r="C2131" s="3" t="s">
        <v>10468</v>
      </c>
      <c r="D2131" s="3" t="s">
        <v>10467</v>
      </c>
      <c r="E2131" s="3" t="s">
        <v>10469</v>
      </c>
      <c r="F2131" s="69">
        <v>75</v>
      </c>
      <c r="G2131" s="3" t="s">
        <v>10365</v>
      </c>
      <c r="J2131" s="55"/>
      <c r="K2131" s="73">
        <v>45733</v>
      </c>
      <c r="L2131" s="3" t="s">
        <v>8520</v>
      </c>
      <c r="M2131" s="3"/>
      <c r="N2131" s="3" t="s">
        <v>10470</v>
      </c>
      <c r="O2131" s="3" t="s">
        <v>10471</v>
      </c>
    </row>
    <row r="2132" s="3" customFormat="1" spans="1:15">
      <c r="A2132" s="16">
        <v>2131</v>
      </c>
      <c r="B2132" s="3" t="s">
        <v>10472</v>
      </c>
      <c r="C2132" s="3" t="s">
        <v>10473</v>
      </c>
      <c r="D2132" s="3" t="s">
        <v>10472</v>
      </c>
      <c r="E2132" s="3" t="s">
        <v>10474</v>
      </c>
      <c r="F2132" s="69">
        <v>59</v>
      </c>
      <c r="G2132" s="3" t="s">
        <v>10475</v>
      </c>
      <c r="J2132" s="55"/>
      <c r="K2132" s="73">
        <v>46055</v>
      </c>
      <c r="L2132" s="3" t="s">
        <v>8520</v>
      </c>
      <c r="M2132" s="3"/>
      <c r="N2132" s="3" t="s">
        <v>10476</v>
      </c>
      <c r="O2132" s="3" t="s">
        <v>10477</v>
      </c>
    </row>
    <row r="2133" s="3" customFormat="1" spans="1:15">
      <c r="A2133" s="16">
        <v>2132</v>
      </c>
      <c r="B2133" s="3"/>
      <c r="C2133" s="3" t="s">
        <v>10478</v>
      </c>
      <c r="D2133" s="21" t="s">
        <v>10479</v>
      </c>
      <c r="E2133" s="3" t="s">
        <v>10480</v>
      </c>
      <c r="F2133" s="69">
        <v>49.8</v>
      </c>
      <c r="G2133" s="3" t="s">
        <v>10323</v>
      </c>
      <c r="J2133" s="55"/>
      <c r="K2133" s="73">
        <v>45638</v>
      </c>
      <c r="L2133" s="3" t="s">
        <v>8520</v>
      </c>
      <c r="M2133" s="3"/>
      <c r="N2133" s="3" t="s">
        <v>10481</v>
      </c>
      <c r="O2133" s="3" t="s">
        <v>10482</v>
      </c>
    </row>
    <row r="2134" s="3" customFormat="1" spans="1:15">
      <c r="A2134" s="16">
        <v>2133</v>
      </c>
      <c r="B2134" s="3" t="s">
        <v>10483</v>
      </c>
      <c r="C2134" s="3" t="s">
        <v>10484</v>
      </c>
      <c r="D2134" s="3" t="s">
        <v>10483</v>
      </c>
      <c r="E2134" s="3" t="s">
        <v>10485</v>
      </c>
      <c r="F2134" s="69">
        <v>69</v>
      </c>
      <c r="G2134" s="3" t="s">
        <v>10486</v>
      </c>
      <c r="J2134" s="55"/>
      <c r="K2134" s="73">
        <v>46063</v>
      </c>
      <c r="L2134" s="3" t="s">
        <v>8520</v>
      </c>
      <c r="N2134" s="3" t="s">
        <v>10487</v>
      </c>
      <c r="O2134" s="3" t="s">
        <v>10488</v>
      </c>
    </row>
    <row r="2135" s="3" customFormat="1" spans="1:15">
      <c r="A2135" s="16">
        <v>2134</v>
      </c>
      <c r="C2135" s="3" t="s">
        <v>10489</v>
      </c>
      <c r="D2135" s="21" t="s">
        <v>10490</v>
      </c>
      <c r="E2135" s="3" t="s">
        <v>10491</v>
      </c>
      <c r="F2135" s="69">
        <v>39</v>
      </c>
      <c r="G2135" s="3" t="s">
        <v>20</v>
      </c>
      <c r="J2135" s="55"/>
      <c r="K2135" s="73">
        <v>46051</v>
      </c>
      <c r="L2135" s="59"/>
      <c r="M2135" s="5"/>
      <c r="N2135" s="3" t="s">
        <v>10492</v>
      </c>
      <c r="O2135" s="5" t="s">
        <v>10493</v>
      </c>
    </row>
    <row r="2136" s="2" customFormat="1" spans="1:15">
      <c r="A2136" s="16">
        <v>2135</v>
      </c>
      <c r="B2136" s="2"/>
      <c r="C2136" s="2" t="s">
        <v>10494</v>
      </c>
      <c r="D2136" s="2" t="s">
        <v>10495</v>
      </c>
      <c r="E2136" s="2" t="s">
        <v>10496</v>
      </c>
      <c r="F2136" s="69">
        <v>78</v>
      </c>
      <c r="G2136" s="2" t="s">
        <v>20</v>
      </c>
      <c r="H2136" s="2"/>
      <c r="I2136" s="2"/>
      <c r="J2136" s="16"/>
      <c r="K2136" s="73">
        <v>45714</v>
      </c>
      <c r="L2136" s="2" t="s">
        <v>8520</v>
      </c>
      <c r="M2136" s="2"/>
      <c r="N2136" s="2" t="s">
        <v>10497</v>
      </c>
      <c r="O2136" s="2" t="s">
        <v>10498</v>
      </c>
    </row>
    <row r="2137" s="3" customFormat="1" spans="1:15">
      <c r="A2137" s="16">
        <v>2136</v>
      </c>
      <c r="B2137" s="21"/>
      <c r="C2137" s="3" t="s">
        <v>10499</v>
      </c>
      <c r="D2137" s="21" t="s">
        <v>10500</v>
      </c>
      <c r="E2137" s="3" t="s">
        <v>10501</v>
      </c>
      <c r="F2137" s="69">
        <v>49.8</v>
      </c>
      <c r="G2137" s="3" t="s">
        <v>20</v>
      </c>
      <c r="J2137" s="55"/>
      <c r="K2137" s="73">
        <v>45831</v>
      </c>
      <c r="L2137" s="3" t="s">
        <v>6139</v>
      </c>
      <c r="N2137" s="3" t="s">
        <v>10502</v>
      </c>
      <c r="O2137" s="3" t="s">
        <v>10503</v>
      </c>
    </row>
    <row r="2138" s="3" customFormat="1" spans="1:15">
      <c r="A2138" s="16">
        <v>2137</v>
      </c>
      <c r="C2138" s="3" t="s">
        <v>10504</v>
      </c>
      <c r="D2138" s="21" t="s">
        <v>10505</v>
      </c>
      <c r="E2138" s="3" t="s">
        <v>10506</v>
      </c>
      <c r="F2138" s="69">
        <v>39.8</v>
      </c>
      <c r="G2138" s="3" t="s">
        <v>20</v>
      </c>
      <c r="J2138" s="55"/>
      <c r="K2138" s="73">
        <v>45639</v>
      </c>
      <c r="L2138" s="59"/>
      <c r="M2138" s="5"/>
      <c r="N2138" s="3" t="s">
        <v>10507</v>
      </c>
      <c r="O2138" s="5" t="s">
        <v>10508</v>
      </c>
    </row>
    <row r="2139" s="3" customFormat="1" spans="1:15">
      <c r="A2139" s="16">
        <v>2138</v>
      </c>
      <c r="B2139" s="3"/>
      <c r="C2139" s="3" t="s">
        <v>10509</v>
      </c>
      <c r="D2139" s="21" t="s">
        <v>10510</v>
      </c>
      <c r="E2139" s="3" t="s">
        <v>10511</v>
      </c>
      <c r="F2139" s="69">
        <v>59</v>
      </c>
      <c r="G2139" s="3" t="s">
        <v>8519</v>
      </c>
      <c r="J2139" s="55"/>
      <c r="K2139" s="73">
        <v>45639</v>
      </c>
      <c r="L2139" s="3" t="s">
        <v>8520</v>
      </c>
      <c r="M2139" s="3"/>
      <c r="N2139" s="3" t="s">
        <v>10512</v>
      </c>
      <c r="O2139" s="3" t="s">
        <v>10513</v>
      </c>
    </row>
    <row r="2140" s="3" customFormat="1" spans="1:15">
      <c r="A2140" s="16">
        <v>2139</v>
      </c>
      <c r="B2140" s="3" t="s">
        <v>10514</v>
      </c>
      <c r="C2140" s="3" t="s">
        <v>10515</v>
      </c>
      <c r="D2140" s="21" t="s">
        <v>10514</v>
      </c>
      <c r="E2140" s="3" t="s">
        <v>10516</v>
      </c>
      <c r="F2140" s="69">
        <v>65</v>
      </c>
      <c r="J2140" s="55"/>
      <c r="K2140" s="73">
        <v>45869</v>
      </c>
      <c r="L2140" s="3"/>
      <c r="M2140" s="3"/>
      <c r="N2140" s="3" t="s">
        <v>10517</v>
      </c>
      <c r="O2140" s="3" t="s">
        <v>10518</v>
      </c>
    </row>
    <row r="2141" s="3" customFormat="1" spans="1:15">
      <c r="A2141" s="16">
        <v>2140</v>
      </c>
      <c r="B2141" s="3" t="s">
        <v>10519</v>
      </c>
      <c r="C2141" s="3" t="s">
        <v>10520</v>
      </c>
      <c r="D2141" s="21" t="s">
        <v>10519</v>
      </c>
      <c r="E2141" s="20" t="s">
        <v>10521</v>
      </c>
      <c r="F2141" s="69">
        <v>69</v>
      </c>
      <c r="G2141" s="3" t="s">
        <v>10522</v>
      </c>
      <c r="J2141" s="55"/>
      <c r="K2141" s="73">
        <v>46059</v>
      </c>
      <c r="N2141" s="3" t="s">
        <v>10523</v>
      </c>
      <c r="O2141" s="3" t="s">
        <v>10524</v>
      </c>
    </row>
    <row r="2142" s="3" customFormat="1" spans="1:15">
      <c r="A2142" s="16">
        <v>2141</v>
      </c>
      <c r="C2142" s="3" t="s">
        <v>10525</v>
      </c>
      <c r="D2142" s="21" t="s">
        <v>10526</v>
      </c>
      <c r="E2142" s="3" t="s">
        <v>10527</v>
      </c>
      <c r="F2142" s="69">
        <v>39</v>
      </c>
      <c r="J2142" s="55"/>
      <c r="K2142" s="73">
        <v>45446</v>
      </c>
      <c r="N2142" s="3" t="s">
        <v>10528</v>
      </c>
      <c r="O2142" s="3" t="s">
        <v>10529</v>
      </c>
    </row>
    <row r="2143" s="69" customFormat="1" spans="1:15">
      <c r="A2143" s="16">
        <v>2142</v>
      </c>
      <c r="B2143" s="17"/>
      <c r="C2143" s="2" t="s">
        <v>10530</v>
      </c>
      <c r="D2143" s="17" t="s">
        <v>10531</v>
      </c>
      <c r="E2143" s="2" t="s">
        <v>10532</v>
      </c>
      <c r="F2143" s="69">
        <v>39.8</v>
      </c>
      <c r="G2143" s="3" t="s">
        <v>20</v>
      </c>
      <c r="H2143" s="2"/>
      <c r="I2143" s="2"/>
      <c r="J2143" s="16"/>
      <c r="K2143" s="73">
        <v>46001</v>
      </c>
      <c r="L2143" s="59"/>
      <c r="M2143" s="5"/>
      <c r="N2143" s="60" t="s">
        <v>10533</v>
      </c>
      <c r="O2143" s="5" t="s">
        <v>10534</v>
      </c>
    </row>
    <row r="2144" s="3" customFormat="1" spans="1:15">
      <c r="A2144" s="16">
        <v>2143</v>
      </c>
      <c r="C2144" s="3" t="s">
        <v>10535</v>
      </c>
      <c r="D2144" s="21" t="s">
        <v>10536</v>
      </c>
      <c r="E2144" s="3" t="s">
        <v>10537</v>
      </c>
      <c r="F2144" s="69">
        <v>69</v>
      </c>
      <c r="G2144" s="3" t="s">
        <v>20</v>
      </c>
      <c r="J2144" s="55"/>
      <c r="K2144" s="73">
        <v>45878</v>
      </c>
      <c r="N2144" s="3" t="s">
        <v>10538</v>
      </c>
      <c r="O2144" s="3" t="s">
        <v>10539</v>
      </c>
    </row>
    <row r="2145" s="4" customFormat="1" spans="1:15">
      <c r="A2145" s="16">
        <v>2144</v>
      </c>
      <c r="B2145" s="4" t="s">
        <v>10540</v>
      </c>
      <c r="C2145" s="4" t="s">
        <v>10541</v>
      </c>
      <c r="D2145" s="22" t="s">
        <v>10540</v>
      </c>
      <c r="E2145" s="4" t="s">
        <v>10542</v>
      </c>
      <c r="F2145" s="69">
        <v>59</v>
      </c>
      <c r="G2145" s="4"/>
      <c r="H2145" s="4"/>
      <c r="I2145" s="4"/>
      <c r="K2145" s="73">
        <v>46020</v>
      </c>
      <c r="L2145" s="4"/>
      <c r="M2145" s="4"/>
      <c r="N2145" s="4" t="s">
        <v>10543</v>
      </c>
      <c r="O2145" s="4" t="s">
        <v>10544</v>
      </c>
    </row>
    <row r="2146" s="69" customFormat="1" spans="1:15">
      <c r="A2146" s="16">
        <v>2145</v>
      </c>
      <c r="B2146" s="17"/>
      <c r="C2146" s="2" t="s">
        <v>10545</v>
      </c>
      <c r="D2146" s="17" t="s">
        <v>10546</v>
      </c>
      <c r="E2146" s="2" t="s">
        <v>10547</v>
      </c>
      <c r="F2146" s="69">
        <v>55</v>
      </c>
      <c r="G2146" s="3" t="s">
        <v>20</v>
      </c>
      <c r="H2146" s="2"/>
      <c r="I2146" s="2"/>
      <c r="J2146" s="16"/>
      <c r="K2146" s="73">
        <v>46078</v>
      </c>
      <c r="L2146" s="59"/>
      <c r="M2146" s="5"/>
      <c r="N2146" s="60" t="s">
        <v>10548</v>
      </c>
      <c r="O2146" s="5" t="s">
        <v>10549</v>
      </c>
    </row>
    <row r="2147" s="4" customFormat="1" spans="1:15">
      <c r="A2147" s="16">
        <v>2146</v>
      </c>
      <c r="B2147" s="4" t="s">
        <v>10550</v>
      </c>
      <c r="C2147" s="4" t="s">
        <v>10551</v>
      </c>
      <c r="D2147" s="22" t="s">
        <v>10550</v>
      </c>
      <c r="E2147" s="4" t="s">
        <v>10552</v>
      </c>
      <c r="F2147" s="69">
        <v>39</v>
      </c>
      <c r="G2147" s="4" t="s">
        <v>248</v>
      </c>
      <c r="H2147" s="4"/>
      <c r="I2147" s="4"/>
      <c r="J2147" s="4"/>
      <c r="K2147" s="73">
        <v>46009</v>
      </c>
      <c r="L2147" s="4"/>
      <c r="M2147" s="4"/>
      <c r="N2147" s="4" t="s">
        <v>10553</v>
      </c>
      <c r="O2147" s="4" t="s">
        <v>10554</v>
      </c>
    </row>
    <row r="2148" s="3" customFormat="1" spans="1:15">
      <c r="A2148" s="16">
        <v>2147</v>
      </c>
      <c r="B2148" s="3" t="s">
        <v>10555</v>
      </c>
      <c r="C2148" s="3" t="s">
        <v>10556</v>
      </c>
      <c r="D2148" s="3" t="s">
        <v>10555</v>
      </c>
      <c r="E2148" s="3" t="s">
        <v>10557</v>
      </c>
      <c r="F2148" s="69">
        <v>55</v>
      </c>
      <c r="G2148" s="3" t="s">
        <v>10558</v>
      </c>
      <c r="H2148" s="3"/>
      <c r="I2148" s="3"/>
      <c r="J2148" s="55"/>
      <c r="K2148" s="73">
        <v>46055</v>
      </c>
      <c r="L2148" s="3"/>
      <c r="M2148" s="3"/>
      <c r="N2148" s="3" t="s">
        <v>10559</v>
      </c>
      <c r="O2148" s="3" t="s">
        <v>10560</v>
      </c>
    </row>
    <row r="2149" s="3" customFormat="1" spans="1:15">
      <c r="A2149" s="16">
        <v>2148</v>
      </c>
      <c r="B2149" s="3" t="s">
        <v>10561</v>
      </c>
      <c r="C2149" s="3" t="s">
        <v>10562</v>
      </c>
      <c r="D2149" s="3" t="s">
        <v>10561</v>
      </c>
      <c r="E2149" s="3" t="s">
        <v>10563</v>
      </c>
      <c r="F2149" s="69">
        <v>49.8</v>
      </c>
      <c r="G2149" s="3" t="s">
        <v>10323</v>
      </c>
      <c r="H2149" s="56"/>
      <c r="I2149" s="56"/>
      <c r="J2149" s="65"/>
      <c r="K2149" s="73">
        <v>46017</v>
      </c>
      <c r="L2149" s="20" t="s">
        <v>10564</v>
      </c>
      <c r="M2149" s="20"/>
      <c r="N2149" s="3" t="s">
        <v>10565</v>
      </c>
      <c r="O2149" s="3" t="s">
        <v>10566</v>
      </c>
    </row>
    <row r="2150" s="4" customFormat="1" spans="1:15">
      <c r="A2150" s="16">
        <v>2149</v>
      </c>
      <c r="B2150" s="4" t="s">
        <v>10567</v>
      </c>
      <c r="C2150" s="4" t="s">
        <v>10562</v>
      </c>
      <c r="D2150" s="4" t="s">
        <v>10567</v>
      </c>
      <c r="E2150" s="4" t="s">
        <v>10568</v>
      </c>
      <c r="F2150" s="4">
        <v>48</v>
      </c>
      <c r="K2150" s="76">
        <v>46107</v>
      </c>
      <c r="L2150" s="4"/>
      <c r="M2150" s="4"/>
      <c r="N2150" s="4" t="s">
        <v>10569</v>
      </c>
      <c r="O2150" s="4" t="s">
        <v>10570</v>
      </c>
    </row>
    <row r="2151" s="3" customFormat="1" spans="1:15">
      <c r="A2151" s="16">
        <v>2150</v>
      </c>
      <c r="B2151" s="3" t="s">
        <v>10571</v>
      </c>
      <c r="C2151" s="3" t="s">
        <v>10572</v>
      </c>
      <c r="D2151" s="3" t="s">
        <v>10571</v>
      </c>
      <c r="E2151" s="3" t="s">
        <v>10573</v>
      </c>
      <c r="F2151" s="69">
        <v>79</v>
      </c>
      <c r="G2151" s="3" t="s">
        <v>20</v>
      </c>
      <c r="J2151" s="55"/>
      <c r="K2151" s="73">
        <v>45826</v>
      </c>
      <c r="N2151" s="3" t="s">
        <v>10574</v>
      </c>
      <c r="O2151" s="3" t="s">
        <v>10575</v>
      </c>
    </row>
    <row r="2152" s="3" customFormat="1" spans="1:15">
      <c r="A2152" s="16">
        <v>2151</v>
      </c>
      <c r="B2152" s="21"/>
      <c r="C2152" s="3" t="s">
        <v>10576</v>
      </c>
      <c r="D2152" s="21" t="s">
        <v>10577</v>
      </c>
      <c r="E2152" s="20" t="s">
        <v>10578</v>
      </c>
      <c r="F2152" s="69">
        <v>38</v>
      </c>
      <c r="J2152" s="55"/>
      <c r="K2152" s="73">
        <v>45890</v>
      </c>
      <c r="N2152" s="3" t="s">
        <v>10579</v>
      </c>
      <c r="O2152" s="3" t="s">
        <v>10580</v>
      </c>
    </row>
    <row r="2153" s="3" customFormat="1" spans="1:15">
      <c r="A2153" s="16">
        <v>2152</v>
      </c>
      <c r="B2153" s="3" t="s">
        <v>10581</v>
      </c>
      <c r="C2153" s="3" t="s">
        <v>10582</v>
      </c>
      <c r="D2153" s="21" t="s">
        <v>10581</v>
      </c>
      <c r="E2153" s="3" t="s">
        <v>10583</v>
      </c>
      <c r="F2153" s="69">
        <v>58</v>
      </c>
      <c r="G2153" s="2" t="s">
        <v>20</v>
      </c>
      <c r="J2153" s="55"/>
      <c r="K2153" s="73">
        <v>46064</v>
      </c>
      <c r="N2153" s="3" t="s">
        <v>10584</v>
      </c>
      <c r="O2153" s="3" t="s">
        <v>10585</v>
      </c>
    </row>
    <row r="2154" s="55" customFormat="1" spans="1:15">
      <c r="A2154" s="16">
        <v>2153</v>
      </c>
      <c r="C2154" s="55" t="s">
        <v>10586</v>
      </c>
      <c r="D2154" s="63" t="s">
        <v>10587</v>
      </c>
      <c r="E2154" s="64" t="s">
        <v>10588</v>
      </c>
      <c r="F2154" s="69">
        <v>89.9</v>
      </c>
      <c r="G2154" s="64" t="s">
        <v>20</v>
      </c>
      <c r="K2154" s="73">
        <v>46048</v>
      </c>
      <c r="L2154" s="55" t="s">
        <v>183</v>
      </c>
      <c r="M2154" s="65"/>
      <c r="N2154" s="64" t="s">
        <v>10589</v>
      </c>
      <c r="O2154" s="5" t="s">
        <v>10590</v>
      </c>
    </row>
    <row r="2155" s="55" customFormat="1" spans="1:15">
      <c r="A2155" s="16">
        <v>2154</v>
      </c>
      <c r="C2155" s="55" t="s">
        <v>10591</v>
      </c>
      <c r="D2155" s="63" t="s">
        <v>10592</v>
      </c>
      <c r="E2155" s="64" t="s">
        <v>10593</v>
      </c>
      <c r="F2155" s="69">
        <v>59.8</v>
      </c>
      <c r="G2155" s="3" t="s">
        <v>20</v>
      </c>
      <c r="K2155" s="73">
        <v>45817</v>
      </c>
      <c r="L2155" s="55" t="s">
        <v>183</v>
      </c>
      <c r="M2155" s="65"/>
      <c r="N2155" s="64" t="s">
        <v>10594</v>
      </c>
      <c r="O2155" s="5" t="s">
        <v>10595</v>
      </c>
    </row>
    <row r="2156" s="3" customFormat="1" spans="1:15">
      <c r="A2156" s="16">
        <v>2155</v>
      </c>
      <c r="B2156" s="3" t="s">
        <v>10596</v>
      </c>
      <c r="C2156" s="3" t="s">
        <v>10597</v>
      </c>
      <c r="D2156" s="3" t="s">
        <v>10596</v>
      </c>
      <c r="E2156" s="3" t="s">
        <v>10598</v>
      </c>
      <c r="F2156" s="69">
        <v>69</v>
      </c>
      <c r="G2156" s="3" t="s">
        <v>20</v>
      </c>
      <c r="H2156" s="56"/>
      <c r="I2156" s="56"/>
      <c r="J2156" s="65"/>
      <c r="K2156" s="73">
        <v>46002</v>
      </c>
      <c r="L2156" s="3"/>
      <c r="M2156" s="3"/>
      <c r="N2156" s="3" t="s">
        <v>10599</v>
      </c>
      <c r="O2156" s="3" t="s">
        <v>10600</v>
      </c>
    </row>
    <row r="2157" s="3" customFormat="1" spans="1:15">
      <c r="A2157" s="16">
        <v>2156</v>
      </c>
      <c r="B2157" s="3" t="s">
        <v>10601</v>
      </c>
      <c r="C2157" s="3" t="s">
        <v>10602</v>
      </c>
      <c r="D2157" s="3" t="s">
        <v>10601</v>
      </c>
      <c r="E2157" s="3" t="s">
        <v>10603</v>
      </c>
      <c r="F2157" s="69">
        <v>69</v>
      </c>
      <c r="G2157" s="3" t="s">
        <v>10365</v>
      </c>
      <c r="H2157" s="3"/>
      <c r="I2157" s="3"/>
      <c r="J2157" s="55"/>
      <c r="K2157" s="73">
        <v>46051</v>
      </c>
      <c r="L2157" s="3" t="s">
        <v>8520</v>
      </c>
      <c r="M2157" s="3"/>
      <c r="N2157" s="3" t="s">
        <v>10604</v>
      </c>
      <c r="O2157" s="3" t="s">
        <v>10605</v>
      </c>
    </row>
    <row r="2158" s="27" customFormat="1" spans="1:15">
      <c r="A2158" s="16">
        <v>2157</v>
      </c>
      <c r="B2158" s="75" t="s">
        <v>10606</v>
      </c>
      <c r="C2158" s="27" t="s">
        <v>10607</v>
      </c>
      <c r="D2158" s="75" t="s">
        <v>10606</v>
      </c>
      <c r="E2158" s="79" t="s">
        <v>10608</v>
      </c>
      <c r="F2158" s="69">
        <v>78</v>
      </c>
      <c r="G2158" s="27" t="s">
        <v>6104</v>
      </c>
      <c r="K2158" s="73">
        <v>45978</v>
      </c>
      <c r="N2158" s="27" t="s">
        <v>10609</v>
      </c>
      <c r="O2158" s="27" t="s">
        <v>10610</v>
      </c>
    </row>
    <row r="2159" s="3" customFormat="1" spans="1:15">
      <c r="A2159" s="16">
        <v>2158</v>
      </c>
      <c r="B2159" s="3"/>
      <c r="C2159" s="3" t="s">
        <v>10611</v>
      </c>
      <c r="D2159" s="3" t="s">
        <v>10612</v>
      </c>
      <c r="E2159" s="3" t="s">
        <v>10613</v>
      </c>
      <c r="F2159" s="69">
        <v>58</v>
      </c>
      <c r="H2159" s="56"/>
      <c r="I2159" s="56"/>
      <c r="J2159" s="65"/>
      <c r="K2159" s="73">
        <v>45671</v>
      </c>
      <c r="L2159" s="3" t="s">
        <v>8520</v>
      </c>
      <c r="M2159" s="3"/>
      <c r="N2159" s="3" t="s">
        <v>10614</v>
      </c>
      <c r="O2159" s="3" t="s">
        <v>10615</v>
      </c>
    </row>
    <row r="2160" s="3" customFormat="1" spans="1:15">
      <c r="A2160" s="16">
        <v>2159</v>
      </c>
      <c r="B2160" s="3" t="s">
        <v>10616</v>
      </c>
      <c r="C2160" s="3" t="s">
        <v>10617</v>
      </c>
      <c r="D2160" s="3" t="s">
        <v>10616</v>
      </c>
      <c r="E2160" s="3" t="s">
        <v>10618</v>
      </c>
      <c r="F2160" s="69">
        <v>59</v>
      </c>
      <c r="G2160" s="2" t="s">
        <v>10619</v>
      </c>
      <c r="H2160" s="56"/>
      <c r="I2160" s="56"/>
      <c r="J2160" s="65"/>
      <c r="K2160" s="73">
        <v>45887</v>
      </c>
      <c r="L2160" s="3" t="s">
        <v>8520</v>
      </c>
      <c r="M2160" s="3"/>
      <c r="N2160" s="3" t="s">
        <v>10620</v>
      </c>
      <c r="O2160" s="3" t="s">
        <v>10621</v>
      </c>
    </row>
    <row r="2161" s="3" customFormat="1" spans="1:15">
      <c r="A2161" s="16">
        <v>2160</v>
      </c>
      <c r="B2161" s="3" t="s">
        <v>10622</v>
      </c>
      <c r="C2161" s="3" t="s">
        <v>10623</v>
      </c>
      <c r="D2161" s="3" t="s">
        <v>10622</v>
      </c>
      <c r="E2161" s="3" t="s">
        <v>10624</v>
      </c>
      <c r="F2161" s="69">
        <v>39.8</v>
      </c>
      <c r="G2161" s="3"/>
      <c r="J2161" s="55"/>
      <c r="K2161" s="73">
        <v>46078</v>
      </c>
      <c r="L2161" s="3" t="s">
        <v>8520</v>
      </c>
      <c r="M2161" s="3"/>
      <c r="N2161" s="3" t="s">
        <v>10625</v>
      </c>
      <c r="O2161" s="3" t="s">
        <v>10626</v>
      </c>
    </row>
    <row r="2162" s="3" customFormat="1" spans="1:15">
      <c r="A2162" s="16">
        <v>2161</v>
      </c>
      <c r="B2162" s="3"/>
      <c r="C2162" s="3" t="s">
        <v>10627</v>
      </c>
      <c r="D2162" s="3" t="s">
        <v>10628</v>
      </c>
      <c r="E2162" s="3" t="s">
        <v>10629</v>
      </c>
      <c r="F2162" s="69">
        <v>49.8</v>
      </c>
      <c r="G2162" s="3" t="s">
        <v>10429</v>
      </c>
      <c r="J2162" s="55"/>
      <c r="K2162" s="73">
        <v>45603</v>
      </c>
      <c r="L2162" s="3" t="s">
        <v>8520</v>
      </c>
      <c r="M2162" s="3"/>
      <c r="N2162" s="3" t="s">
        <v>10630</v>
      </c>
      <c r="O2162" s="3" t="s">
        <v>10631</v>
      </c>
    </row>
    <row r="2163" s="3" customFormat="1" spans="1:15">
      <c r="A2163" s="16">
        <v>2162</v>
      </c>
      <c r="B2163" s="3"/>
      <c r="C2163" s="3" t="s">
        <v>10632</v>
      </c>
      <c r="D2163" s="21" t="s">
        <v>10633</v>
      </c>
      <c r="E2163" s="3" t="s">
        <v>10634</v>
      </c>
      <c r="F2163" s="69">
        <v>58</v>
      </c>
      <c r="G2163" s="3" t="s">
        <v>10323</v>
      </c>
      <c r="J2163" s="55"/>
      <c r="K2163" s="73">
        <v>45651</v>
      </c>
      <c r="L2163" s="3" t="s">
        <v>8520</v>
      </c>
      <c r="M2163" s="3"/>
      <c r="N2163" s="3" t="s">
        <v>10635</v>
      </c>
      <c r="O2163" s="3" t="s">
        <v>10636</v>
      </c>
    </row>
    <row r="2164" s="3" customFormat="1" spans="1:15">
      <c r="A2164" s="16">
        <v>2163</v>
      </c>
      <c r="B2164" s="21"/>
      <c r="C2164" s="3" t="s">
        <v>10637</v>
      </c>
      <c r="D2164" s="21" t="s">
        <v>10638</v>
      </c>
      <c r="E2164" s="3" t="s">
        <v>10639</v>
      </c>
      <c r="F2164" s="69">
        <v>29.8</v>
      </c>
      <c r="J2164" s="55"/>
      <c r="K2164" s="73">
        <v>45845</v>
      </c>
      <c r="N2164" s="3" t="s">
        <v>10640</v>
      </c>
      <c r="O2164" s="5" t="s">
        <v>10641</v>
      </c>
    </row>
    <row r="2165" s="3" customFormat="1" spans="1:15">
      <c r="A2165" s="16">
        <v>2164</v>
      </c>
      <c r="B2165" s="21"/>
      <c r="C2165" s="3" t="s">
        <v>10642</v>
      </c>
      <c r="D2165" s="21" t="s">
        <v>10643</v>
      </c>
      <c r="E2165" s="3" t="s">
        <v>10639</v>
      </c>
      <c r="F2165" s="69">
        <v>45</v>
      </c>
      <c r="G2165" s="2" t="s">
        <v>10644</v>
      </c>
      <c r="J2165" s="55"/>
      <c r="K2165" s="73">
        <v>44553</v>
      </c>
      <c r="N2165" s="3" t="s">
        <v>10645</v>
      </c>
      <c r="O2165" s="5" t="s">
        <v>10646</v>
      </c>
    </row>
    <row r="2166" s="4" customFormat="1" spans="1:15">
      <c r="A2166" s="16">
        <v>2165</v>
      </c>
      <c r="B2166" s="4" t="s">
        <v>10647</v>
      </c>
      <c r="C2166" s="4" t="s">
        <v>10648</v>
      </c>
      <c r="D2166" s="22" t="s">
        <v>10647</v>
      </c>
      <c r="E2166" s="25" t="s">
        <v>10649</v>
      </c>
      <c r="F2166" s="69">
        <v>39.8</v>
      </c>
      <c r="G2166" s="4" t="s">
        <v>10650</v>
      </c>
      <c r="K2166" s="73">
        <v>46052</v>
      </c>
      <c r="N2166" s="4" t="s">
        <v>10651</v>
      </c>
      <c r="O2166" s="4" t="s">
        <v>10652</v>
      </c>
    </row>
    <row r="2167" s="3" customFormat="1" spans="1:15">
      <c r="A2167" s="16">
        <v>2166</v>
      </c>
      <c r="B2167" s="21" t="s">
        <v>10653</v>
      </c>
      <c r="C2167" s="3" t="s">
        <v>10654</v>
      </c>
      <c r="D2167" s="21" t="s">
        <v>10653</v>
      </c>
      <c r="E2167" s="3" t="s">
        <v>10655</v>
      </c>
      <c r="F2167" s="69">
        <v>69.8</v>
      </c>
      <c r="G2167" s="3" t="s">
        <v>10365</v>
      </c>
      <c r="J2167" s="55"/>
      <c r="K2167" s="73">
        <v>45894</v>
      </c>
      <c r="L2167" s="3" t="s">
        <v>8520</v>
      </c>
      <c r="M2167" s="3"/>
      <c r="N2167" s="3" t="s">
        <v>10656</v>
      </c>
      <c r="O2167" s="3" t="s">
        <v>10657</v>
      </c>
    </row>
    <row r="2168" s="27" customFormat="1" spans="1:15">
      <c r="A2168" s="16">
        <v>2167</v>
      </c>
      <c r="B2168" s="75" t="s">
        <v>10658</v>
      </c>
      <c r="C2168" s="27" t="s">
        <v>10659</v>
      </c>
      <c r="D2168" s="75" t="s">
        <v>10658</v>
      </c>
      <c r="E2168" s="27" t="s">
        <v>10660</v>
      </c>
      <c r="F2168" s="69">
        <v>69</v>
      </c>
      <c r="G2168" s="79" t="s">
        <v>10661</v>
      </c>
      <c r="H2168" s="79"/>
      <c r="I2168" s="79"/>
      <c r="J2168" s="79"/>
      <c r="K2168" s="73">
        <v>45978</v>
      </c>
      <c r="N2168" s="27" t="s">
        <v>10662</v>
      </c>
      <c r="O2168" s="27" t="s">
        <v>10663</v>
      </c>
    </row>
    <row r="2169" s="3" customFormat="1" spans="1:15">
      <c r="A2169" s="16">
        <v>2168</v>
      </c>
      <c r="B2169" s="21"/>
      <c r="C2169" s="3" t="s">
        <v>10664</v>
      </c>
      <c r="D2169" s="21" t="s">
        <v>10665</v>
      </c>
      <c r="E2169" s="3" t="s">
        <v>10666</v>
      </c>
      <c r="F2169" s="69">
        <v>45</v>
      </c>
      <c r="J2169" s="55"/>
      <c r="K2169" s="73">
        <v>46034</v>
      </c>
      <c r="N2169" s="3" t="s">
        <v>10667</v>
      </c>
      <c r="O2169" s="5" t="s">
        <v>10668</v>
      </c>
    </row>
    <row r="2170" s="3" customFormat="1" spans="1:15">
      <c r="A2170" s="16">
        <v>2169</v>
      </c>
      <c r="B2170" s="21"/>
      <c r="C2170" s="3" t="s">
        <v>10669</v>
      </c>
      <c r="D2170" s="21" t="s">
        <v>10670</v>
      </c>
      <c r="E2170" s="3" t="s">
        <v>10671</v>
      </c>
      <c r="F2170" s="69">
        <v>39</v>
      </c>
      <c r="J2170" s="55"/>
      <c r="K2170" s="73">
        <v>46039</v>
      </c>
      <c r="N2170" s="3" t="s">
        <v>10672</v>
      </c>
      <c r="O2170" s="5" t="s">
        <v>10673</v>
      </c>
    </row>
    <row r="2171" s="3" customFormat="1" spans="1:15">
      <c r="A2171" s="16">
        <v>2170</v>
      </c>
      <c r="B2171" s="3" t="s">
        <v>10674</v>
      </c>
      <c r="C2171" s="3" t="s">
        <v>10675</v>
      </c>
      <c r="D2171" s="3" t="s">
        <v>10674</v>
      </c>
      <c r="E2171" s="3" t="s">
        <v>10676</v>
      </c>
      <c r="F2171" s="69">
        <v>39.8</v>
      </c>
      <c r="G2171" s="3" t="s">
        <v>10429</v>
      </c>
      <c r="H2171" s="56"/>
      <c r="I2171" s="56"/>
      <c r="J2171" s="65"/>
      <c r="K2171" s="73">
        <v>46013</v>
      </c>
      <c r="L2171" s="20" t="s">
        <v>10564</v>
      </c>
      <c r="M2171" s="20"/>
      <c r="N2171" s="3" t="s">
        <v>10677</v>
      </c>
      <c r="O2171" s="3" t="s">
        <v>10678</v>
      </c>
    </row>
    <row r="2172" s="3" customFormat="1" spans="1:15">
      <c r="A2172" s="16">
        <v>2171</v>
      </c>
      <c r="B2172" s="21"/>
      <c r="C2172" s="3" t="s">
        <v>10679</v>
      </c>
      <c r="D2172" s="21" t="s">
        <v>10680</v>
      </c>
      <c r="E2172" s="61" t="s">
        <v>10681</v>
      </c>
      <c r="F2172" s="69">
        <v>45</v>
      </c>
      <c r="J2172" s="55"/>
      <c r="K2172" s="73">
        <v>45855</v>
      </c>
      <c r="N2172" s="3" t="s">
        <v>10682</v>
      </c>
      <c r="O2172" s="5" t="s">
        <v>10683</v>
      </c>
    </row>
    <row r="2173" s="3" customFormat="1" spans="1:15">
      <c r="A2173" s="16">
        <v>2172</v>
      </c>
      <c r="B2173" s="21"/>
      <c r="C2173" s="3" t="s">
        <v>10684</v>
      </c>
      <c r="D2173" s="21" t="s">
        <v>10685</v>
      </c>
      <c r="E2173" s="61" t="s">
        <v>10686</v>
      </c>
      <c r="F2173" s="69">
        <v>52</v>
      </c>
      <c r="G2173" s="2" t="s">
        <v>10687</v>
      </c>
      <c r="J2173" s="55"/>
      <c r="K2173" s="73">
        <v>46051</v>
      </c>
      <c r="N2173" s="3" t="s">
        <v>10688</v>
      </c>
      <c r="O2173" s="5" t="s">
        <v>10689</v>
      </c>
    </row>
    <row r="2174" s="3" customFormat="1" spans="1:15">
      <c r="A2174" s="16">
        <v>2173</v>
      </c>
      <c r="B2174" s="21"/>
      <c r="C2174" s="3" t="s">
        <v>10690</v>
      </c>
      <c r="D2174" s="21" t="s">
        <v>10691</v>
      </c>
      <c r="E2174" s="3" t="s">
        <v>10692</v>
      </c>
      <c r="F2174" s="69">
        <v>55</v>
      </c>
      <c r="G2174" s="2" t="s">
        <v>10687</v>
      </c>
      <c r="J2174" s="55"/>
      <c r="K2174" s="73">
        <v>44708</v>
      </c>
      <c r="N2174" s="3" t="s">
        <v>10693</v>
      </c>
      <c r="O2174" s="5" t="s">
        <v>10694</v>
      </c>
    </row>
    <row r="2175" s="69" customFormat="1" ht="14.25" spans="1:15">
      <c r="A2175" s="16">
        <v>2174</v>
      </c>
      <c r="B2175" s="17"/>
      <c r="C2175" s="18" t="s">
        <v>10695</v>
      </c>
      <c r="D2175" s="17"/>
      <c r="E2175" s="2"/>
      <c r="F2175" s="69"/>
      <c r="G2175" s="2"/>
      <c r="H2175" s="2"/>
      <c r="I2175" s="2"/>
      <c r="J2175" s="16"/>
      <c r="K2175" s="73"/>
      <c r="L2175" s="59"/>
      <c r="M2175" s="5"/>
      <c r="N2175" s="60"/>
      <c r="O2175" s="5"/>
    </row>
    <row r="2176" s="3" customFormat="1" spans="1:15">
      <c r="A2176" s="16">
        <v>2175</v>
      </c>
      <c r="B2176" s="3" t="s">
        <v>10696</v>
      </c>
      <c r="C2176" s="3" t="s">
        <v>10697</v>
      </c>
      <c r="D2176" s="21" t="s">
        <v>10696</v>
      </c>
      <c r="E2176" s="3" t="s">
        <v>8863</v>
      </c>
      <c r="F2176" s="69">
        <v>53.8</v>
      </c>
      <c r="G2176" s="3" t="s">
        <v>20</v>
      </c>
      <c r="J2176" s="55"/>
      <c r="K2176" s="73">
        <v>45898</v>
      </c>
      <c r="L2176" s="3" t="s">
        <v>3991</v>
      </c>
      <c r="M2176" s="5" t="s">
        <v>10698</v>
      </c>
      <c r="N2176" s="3" t="s">
        <v>10699</v>
      </c>
      <c r="O2176" s="3" t="s">
        <v>10700</v>
      </c>
    </row>
    <row r="2177" s="3" customFormat="1" spans="1:15">
      <c r="A2177" s="16">
        <v>2176</v>
      </c>
      <c r="B2177" s="21"/>
      <c r="C2177" s="3" t="s">
        <v>10701</v>
      </c>
      <c r="D2177" s="21" t="s">
        <v>10702</v>
      </c>
      <c r="E2177" s="3" t="s">
        <v>10703</v>
      </c>
      <c r="F2177" s="69">
        <v>45</v>
      </c>
      <c r="G2177" s="3" t="s">
        <v>10704</v>
      </c>
      <c r="J2177" s="55"/>
      <c r="K2177" s="73">
        <v>46059</v>
      </c>
      <c r="N2177" s="3" t="s">
        <v>10705</v>
      </c>
      <c r="O2177" s="5" t="s">
        <v>10706</v>
      </c>
    </row>
    <row r="2178" s="3" customFormat="1" spans="1:15">
      <c r="A2178" s="16">
        <v>2177</v>
      </c>
      <c r="B2178" s="21"/>
      <c r="C2178" s="3" t="s">
        <v>10707</v>
      </c>
      <c r="D2178" s="21" t="s">
        <v>10708</v>
      </c>
      <c r="E2178" s="20" t="s">
        <v>10709</v>
      </c>
      <c r="F2178" s="69">
        <v>59.9</v>
      </c>
      <c r="G2178" s="2" t="s">
        <v>20</v>
      </c>
      <c r="J2178" s="55"/>
      <c r="K2178" s="73">
        <v>45313</v>
      </c>
      <c r="N2178" s="3" t="s">
        <v>10710</v>
      </c>
      <c r="O2178" s="5" t="s">
        <v>10711</v>
      </c>
    </row>
    <row r="2179" s="3" customFormat="1" spans="1:15">
      <c r="A2179" s="16">
        <v>2178</v>
      </c>
      <c r="B2179" s="3"/>
      <c r="C2179" s="3" t="s">
        <v>10707</v>
      </c>
      <c r="D2179" s="21" t="s">
        <v>10712</v>
      </c>
      <c r="E2179" s="3" t="s">
        <v>10713</v>
      </c>
      <c r="F2179" s="69">
        <v>39.8</v>
      </c>
      <c r="G2179" s="3" t="s">
        <v>10714</v>
      </c>
      <c r="J2179" s="55"/>
      <c r="K2179" s="73">
        <v>45824</v>
      </c>
      <c r="L2179" s="20" t="s">
        <v>144</v>
      </c>
      <c r="N2179" s="3" t="s">
        <v>10715</v>
      </c>
      <c r="O2179" s="3" t="s">
        <v>10716</v>
      </c>
    </row>
    <row r="2180" s="3" customFormat="1" spans="1:15">
      <c r="A2180" s="16">
        <v>2179</v>
      </c>
      <c r="B2180" s="3" t="s">
        <v>10717</v>
      </c>
      <c r="C2180" s="3" t="s">
        <v>10718</v>
      </c>
      <c r="D2180" s="3" t="s">
        <v>10717</v>
      </c>
      <c r="E2180" s="3" t="s">
        <v>10719</v>
      </c>
      <c r="F2180" s="69">
        <v>49.8</v>
      </c>
      <c r="G2180" s="3" t="s">
        <v>10720</v>
      </c>
      <c r="J2180" s="55"/>
      <c r="K2180" s="73">
        <v>45917</v>
      </c>
      <c r="N2180" s="3" t="s">
        <v>10721</v>
      </c>
      <c r="O2180" s="3" t="s">
        <v>10722</v>
      </c>
    </row>
    <row r="2181" s="5" customFormat="1" spans="1:15">
      <c r="A2181" s="16">
        <v>2180</v>
      </c>
      <c r="C2181" s="20" t="s">
        <v>10723</v>
      </c>
      <c r="D2181" s="66" t="s">
        <v>10724</v>
      </c>
      <c r="E2181" s="20" t="s">
        <v>10725</v>
      </c>
      <c r="F2181" s="69">
        <v>45</v>
      </c>
      <c r="G2181" s="3" t="s">
        <v>20</v>
      </c>
      <c r="J2181" s="62"/>
      <c r="K2181" s="73">
        <v>46056</v>
      </c>
      <c r="L2181" s="59" t="s">
        <v>85</v>
      </c>
      <c r="M2181" s="5"/>
      <c r="N2181" s="5" t="s">
        <v>10726</v>
      </c>
      <c r="O2181" s="5" t="s">
        <v>10727</v>
      </c>
    </row>
    <row r="2182" s="16" customFormat="1" spans="1:15">
      <c r="A2182" s="16">
        <v>2181</v>
      </c>
      <c r="C2182" s="16" t="s">
        <v>10728</v>
      </c>
      <c r="D2182" s="77" t="s">
        <v>10729</v>
      </c>
      <c r="E2182" s="80" t="s">
        <v>10730</v>
      </c>
      <c r="F2182" s="69">
        <v>54</v>
      </c>
      <c r="G2182" s="3" t="s">
        <v>20</v>
      </c>
      <c r="K2182" s="73">
        <v>45866</v>
      </c>
      <c r="L2182" s="59" t="s">
        <v>85</v>
      </c>
      <c r="M2182" s="5"/>
      <c r="N2182" s="77" t="s">
        <v>10731</v>
      </c>
      <c r="O2182" s="5" t="s">
        <v>10732</v>
      </c>
    </row>
    <row r="2183" s="5" customFormat="1" spans="1:15">
      <c r="A2183" s="16">
        <v>2182</v>
      </c>
      <c r="B2183" s="17"/>
      <c r="C2183" s="2" t="s">
        <v>10733</v>
      </c>
      <c r="D2183" s="17" t="s">
        <v>10734</v>
      </c>
      <c r="E2183" s="2" t="s">
        <v>10735</v>
      </c>
      <c r="F2183" s="69">
        <v>49</v>
      </c>
      <c r="G2183" s="3" t="s">
        <v>20</v>
      </c>
      <c r="J2183" s="62"/>
      <c r="K2183" s="73">
        <v>45880</v>
      </c>
      <c r="L2183" s="59"/>
      <c r="N2183" s="60" t="s">
        <v>10736</v>
      </c>
      <c r="O2183" s="5" t="s">
        <v>10737</v>
      </c>
    </row>
    <row r="2184" s="3" customFormat="1" spans="1:15">
      <c r="A2184" s="16">
        <v>2183</v>
      </c>
      <c r="C2184" s="3" t="s">
        <v>10738</v>
      </c>
      <c r="D2184" s="21" t="s">
        <v>10739</v>
      </c>
      <c r="E2184" s="3" t="s">
        <v>10740</v>
      </c>
      <c r="F2184" s="69">
        <v>35</v>
      </c>
      <c r="G2184" s="3" t="s">
        <v>20</v>
      </c>
      <c r="J2184" s="55"/>
      <c r="K2184" s="73">
        <v>46062</v>
      </c>
      <c r="L2184" s="59" t="s">
        <v>10741</v>
      </c>
      <c r="M2184" s="5"/>
      <c r="N2184" s="3" t="s">
        <v>10742</v>
      </c>
      <c r="O2184" s="5" t="s">
        <v>10743</v>
      </c>
    </row>
    <row r="2185" s="4" customFormat="1" spans="1:15">
      <c r="A2185" s="16">
        <v>2184</v>
      </c>
      <c r="B2185" s="4" t="s">
        <v>10744</v>
      </c>
      <c r="C2185" s="4" t="s">
        <v>10745</v>
      </c>
      <c r="D2185" s="4" t="s">
        <v>10744</v>
      </c>
      <c r="E2185" s="24" t="s">
        <v>10746</v>
      </c>
      <c r="F2185" s="4">
        <v>59.9</v>
      </c>
      <c r="G2185" s="3" t="s">
        <v>20</v>
      </c>
      <c r="H2185" s="4"/>
      <c r="I2185" s="4"/>
      <c r="K2185" s="76">
        <v>46081</v>
      </c>
      <c r="L2185" s="4"/>
      <c r="M2185" s="4"/>
      <c r="N2185" s="4" t="s">
        <v>10747</v>
      </c>
    </row>
    <row r="2186" s="16" customFormat="1" spans="1:15">
      <c r="A2186" s="16">
        <v>2185</v>
      </c>
      <c r="B2186" s="17"/>
      <c r="C2186" s="2" t="s">
        <v>10748</v>
      </c>
      <c r="D2186" s="17" t="s">
        <v>10749</v>
      </c>
      <c r="E2186" s="2" t="s">
        <v>10750</v>
      </c>
      <c r="F2186" s="69">
        <v>69.8</v>
      </c>
      <c r="G2186" s="2" t="s">
        <v>8176</v>
      </c>
      <c r="H2186" s="5"/>
      <c r="I2186" s="2"/>
      <c r="J2186" s="55" t="s">
        <v>200</v>
      </c>
      <c r="K2186" s="73">
        <v>46013</v>
      </c>
      <c r="L2186" s="59" t="s">
        <v>3576</v>
      </c>
      <c r="M2186" s="5"/>
      <c r="N2186" s="60" t="s">
        <v>10751</v>
      </c>
      <c r="O2186" s="5" t="s">
        <v>10752</v>
      </c>
    </row>
    <row r="2187" s="69" customFormat="1" spans="1:15">
      <c r="A2187" s="16">
        <v>2186</v>
      </c>
      <c r="B2187" s="17"/>
      <c r="C2187" s="2" t="s">
        <v>10753</v>
      </c>
      <c r="D2187" s="17" t="s">
        <v>10754</v>
      </c>
      <c r="E2187" s="2" t="s">
        <v>10755</v>
      </c>
      <c r="F2187" s="69">
        <v>48</v>
      </c>
      <c r="G2187" s="2" t="s">
        <v>20</v>
      </c>
      <c r="H2187" s="2" t="s">
        <v>290</v>
      </c>
      <c r="I2187" s="16"/>
      <c r="J2187" s="16"/>
      <c r="K2187" s="73">
        <v>46026</v>
      </c>
      <c r="L2187" s="59" t="s">
        <v>412</v>
      </c>
      <c r="M2187" s="5"/>
      <c r="N2187" s="60" t="s">
        <v>10756</v>
      </c>
      <c r="O2187" s="5" t="s">
        <v>10757</v>
      </c>
    </row>
    <row r="2188" s="69" customFormat="1" spans="1:15">
      <c r="A2188" s="16">
        <v>2187</v>
      </c>
      <c r="B2188" s="17"/>
      <c r="C2188" s="2" t="s">
        <v>10745</v>
      </c>
      <c r="D2188" s="17" t="s">
        <v>10758</v>
      </c>
      <c r="E2188" s="2" t="s">
        <v>10759</v>
      </c>
      <c r="F2188" s="69">
        <v>35</v>
      </c>
      <c r="G2188" s="2" t="s">
        <v>20</v>
      </c>
      <c r="H2188" s="16"/>
      <c r="I2188" s="16"/>
      <c r="J2188" s="16"/>
      <c r="K2188" s="73">
        <v>45874</v>
      </c>
      <c r="L2188" s="59"/>
      <c r="M2188" s="5"/>
      <c r="N2188" s="60" t="s">
        <v>10760</v>
      </c>
      <c r="O2188" s="5" t="s">
        <v>10761</v>
      </c>
    </row>
    <row r="2189" s="3" customFormat="1" spans="1:15">
      <c r="A2189" s="16">
        <v>2188</v>
      </c>
      <c r="C2189" s="3" t="s">
        <v>10745</v>
      </c>
      <c r="D2189" s="21" t="s">
        <v>10762</v>
      </c>
      <c r="E2189" s="3" t="s">
        <v>10763</v>
      </c>
      <c r="F2189" s="69">
        <v>62</v>
      </c>
      <c r="G2189" s="3" t="s">
        <v>20</v>
      </c>
      <c r="J2189" s="55"/>
      <c r="K2189" s="73">
        <v>45885</v>
      </c>
      <c r="L2189" s="59" t="s">
        <v>85</v>
      </c>
      <c r="M2189" s="5"/>
      <c r="N2189" s="3" t="s">
        <v>10764</v>
      </c>
      <c r="O2189" s="5" t="s">
        <v>10765</v>
      </c>
    </row>
    <row r="2190" s="4" customFormat="1" spans="1:15">
      <c r="A2190" s="16">
        <v>2189</v>
      </c>
      <c r="B2190" s="4" t="s">
        <v>10766</v>
      </c>
      <c r="C2190" s="4" t="s">
        <v>10767</v>
      </c>
      <c r="D2190" s="4" t="s">
        <v>10766</v>
      </c>
      <c r="E2190" s="4" t="s">
        <v>10768</v>
      </c>
      <c r="F2190" s="4">
        <v>69.9</v>
      </c>
      <c r="G2190" s="4" t="s">
        <v>20</v>
      </c>
      <c r="K2190" s="76">
        <v>46098</v>
      </c>
      <c r="L2190" s="4"/>
      <c r="M2190" s="4"/>
      <c r="N2190" s="4" t="s">
        <v>10769</v>
      </c>
      <c r="O2190" s="4" t="s">
        <v>10770</v>
      </c>
    </row>
    <row r="2191" s="2" customFormat="1" spans="1:15">
      <c r="A2191" s="16">
        <v>2190</v>
      </c>
      <c r="B2191" s="2"/>
      <c r="C2191" s="2" t="s">
        <v>10771</v>
      </c>
      <c r="D2191" s="2" t="s">
        <v>10772</v>
      </c>
      <c r="E2191" s="2" t="s">
        <v>10773</v>
      </c>
      <c r="F2191" s="69">
        <v>59.9</v>
      </c>
      <c r="G2191" s="2" t="s">
        <v>20</v>
      </c>
      <c r="H2191" s="2"/>
      <c r="I2191" s="2"/>
      <c r="J2191" s="16"/>
      <c r="K2191" s="73">
        <v>45716</v>
      </c>
      <c r="L2191" s="2"/>
      <c r="M2191" s="2"/>
      <c r="N2191" s="2" t="s">
        <v>10774</v>
      </c>
      <c r="O2191" s="2" t="s">
        <v>10775</v>
      </c>
    </row>
    <row r="2192" s="69" customFormat="1" spans="1:15">
      <c r="A2192" s="16">
        <v>2191</v>
      </c>
      <c r="B2192" s="17"/>
      <c r="C2192" s="2" t="s">
        <v>10776</v>
      </c>
      <c r="D2192" s="17" t="s">
        <v>10777</v>
      </c>
      <c r="E2192" s="2" t="s">
        <v>10778</v>
      </c>
      <c r="F2192" s="69">
        <v>48</v>
      </c>
      <c r="G2192" s="2" t="s">
        <v>20</v>
      </c>
      <c r="H2192" s="2"/>
      <c r="I2192" s="2"/>
      <c r="J2192" s="16"/>
      <c r="K2192" s="73">
        <v>45532</v>
      </c>
      <c r="L2192" s="59"/>
      <c r="M2192" s="5"/>
      <c r="N2192" s="60" t="s">
        <v>10779</v>
      </c>
      <c r="O2192" s="5" t="s">
        <v>10780</v>
      </c>
    </row>
    <row r="2193" s="3" customFormat="1" spans="1:15">
      <c r="A2193" s="16">
        <v>2192</v>
      </c>
      <c r="B2193" s="3" t="s">
        <v>10781</v>
      </c>
      <c r="C2193" s="3" t="s">
        <v>10782</v>
      </c>
      <c r="D2193" s="3" t="s">
        <v>10781</v>
      </c>
      <c r="E2193" s="3" t="s">
        <v>10783</v>
      </c>
      <c r="F2193" s="69">
        <v>79</v>
      </c>
      <c r="G2193" s="2" t="s">
        <v>20</v>
      </c>
      <c r="J2193" s="55"/>
      <c r="K2193" s="73">
        <v>46043</v>
      </c>
      <c r="L2193" s="20" t="s">
        <v>3784</v>
      </c>
      <c r="M2193" s="20"/>
      <c r="N2193" s="3" t="s">
        <v>10784</v>
      </c>
      <c r="O2193" s="3" t="s">
        <v>10785</v>
      </c>
    </row>
    <row r="2194" s="3" customFormat="1" spans="1:15">
      <c r="A2194" s="16">
        <v>2193</v>
      </c>
      <c r="B2194" s="3" t="s">
        <v>10786</v>
      </c>
      <c r="C2194" s="20" t="s">
        <v>10787</v>
      </c>
      <c r="D2194" s="21" t="s">
        <v>10786</v>
      </c>
      <c r="E2194" s="3" t="s">
        <v>10788</v>
      </c>
      <c r="F2194" s="69">
        <v>52</v>
      </c>
      <c r="G2194" s="3" t="s">
        <v>892</v>
      </c>
      <c r="J2194" s="55"/>
      <c r="K2194" s="73">
        <v>45874</v>
      </c>
      <c r="L2194" s="20" t="s">
        <v>144</v>
      </c>
      <c r="N2194" s="3" t="s">
        <v>10789</v>
      </c>
      <c r="O2194" s="3" t="s">
        <v>10790</v>
      </c>
    </row>
    <row r="2195" s="3" customFormat="1" spans="1:15">
      <c r="A2195" s="16">
        <v>2194</v>
      </c>
      <c r="B2195" s="3"/>
      <c r="C2195" s="3" t="s">
        <v>10791</v>
      </c>
      <c r="D2195" s="21" t="s">
        <v>10792</v>
      </c>
      <c r="E2195" s="3" t="s">
        <v>10788</v>
      </c>
      <c r="F2195" s="69">
        <v>64.8</v>
      </c>
      <c r="G2195" s="3" t="s">
        <v>8703</v>
      </c>
      <c r="J2195" s="55"/>
      <c r="K2195" s="73">
        <v>45651</v>
      </c>
      <c r="L2195" s="3"/>
      <c r="M2195" s="3"/>
      <c r="N2195" s="3" t="s">
        <v>10793</v>
      </c>
      <c r="O2195" s="3" t="s">
        <v>10794</v>
      </c>
    </row>
    <row r="2196" s="3" customFormat="1" spans="1:15">
      <c r="A2196" s="16">
        <v>2195</v>
      </c>
      <c r="B2196" s="21" t="s">
        <v>10795</v>
      </c>
      <c r="C2196" s="3" t="s">
        <v>10796</v>
      </c>
      <c r="D2196" s="21" t="s">
        <v>10795</v>
      </c>
      <c r="E2196" s="3" t="s">
        <v>10797</v>
      </c>
      <c r="F2196" s="69">
        <v>75</v>
      </c>
      <c r="G2196" s="3" t="s">
        <v>10798</v>
      </c>
      <c r="J2196" s="55"/>
      <c r="K2196" s="73">
        <v>45890</v>
      </c>
      <c r="L2196" s="3" t="s">
        <v>144</v>
      </c>
      <c r="N2196" s="3" t="s">
        <v>10799</v>
      </c>
      <c r="O2196" s="3" t="s">
        <v>10800</v>
      </c>
    </row>
    <row r="2197" s="3" customFormat="1" spans="1:15">
      <c r="A2197" s="16">
        <v>2196</v>
      </c>
      <c r="C2197" s="3" t="s">
        <v>10796</v>
      </c>
      <c r="D2197" s="21" t="s">
        <v>10801</v>
      </c>
      <c r="E2197" s="3" t="s">
        <v>10802</v>
      </c>
      <c r="F2197" s="69">
        <v>72</v>
      </c>
      <c r="G2197" s="2" t="s">
        <v>10803</v>
      </c>
      <c r="J2197" s="55"/>
      <c r="K2197" s="73">
        <v>45531</v>
      </c>
      <c r="N2197" s="3" t="s">
        <v>10804</v>
      </c>
      <c r="O2197" s="5" t="s">
        <v>10805</v>
      </c>
    </row>
    <row r="2198" s="69" customFormat="1" spans="1:15">
      <c r="A2198" s="16">
        <v>2197</v>
      </c>
      <c r="B2198" s="17"/>
      <c r="C2198" s="2" t="s">
        <v>10806</v>
      </c>
      <c r="D2198" s="17" t="s">
        <v>10807</v>
      </c>
      <c r="E2198" s="2" t="s">
        <v>10808</v>
      </c>
      <c r="F2198" s="69">
        <v>59</v>
      </c>
      <c r="G2198" s="2" t="s">
        <v>20</v>
      </c>
      <c r="H2198" s="2"/>
      <c r="I2198" s="2" t="s">
        <v>291</v>
      </c>
      <c r="J2198" s="55" t="s">
        <v>200</v>
      </c>
      <c r="K2198" s="73">
        <v>46063</v>
      </c>
      <c r="L2198" s="3" t="s">
        <v>201</v>
      </c>
      <c r="M2198" s="5"/>
      <c r="N2198" s="60" t="s">
        <v>10809</v>
      </c>
      <c r="O2198" s="5" t="s">
        <v>10810</v>
      </c>
    </row>
    <row r="2199" s="3" customFormat="1" spans="1:15">
      <c r="A2199" s="16">
        <v>2198</v>
      </c>
      <c r="B2199" s="3" t="s">
        <v>10811</v>
      </c>
      <c r="C2199" s="3" t="s">
        <v>10812</v>
      </c>
      <c r="D2199" s="21" t="s">
        <v>10811</v>
      </c>
      <c r="E2199" s="3" t="s">
        <v>10813</v>
      </c>
      <c r="F2199" s="69">
        <v>69.9</v>
      </c>
      <c r="G2199" s="3" t="s">
        <v>10814</v>
      </c>
      <c r="J2199" s="55"/>
      <c r="K2199" s="73">
        <v>46078</v>
      </c>
      <c r="L2199" s="20" t="s">
        <v>144</v>
      </c>
      <c r="N2199" s="3" t="s">
        <v>10815</v>
      </c>
      <c r="O2199" s="3" t="s">
        <v>10816</v>
      </c>
    </row>
    <row r="2200" s="69" customFormat="1" spans="1:15">
      <c r="A2200" s="16">
        <v>2199</v>
      </c>
      <c r="B2200" s="17"/>
      <c r="C2200" s="2" t="s">
        <v>10817</v>
      </c>
      <c r="D2200" s="17" t="s">
        <v>10818</v>
      </c>
      <c r="E2200" s="2" t="s">
        <v>10819</v>
      </c>
      <c r="F2200" s="69">
        <v>49.8</v>
      </c>
      <c r="G2200" s="2" t="s">
        <v>20</v>
      </c>
      <c r="H2200" s="2"/>
      <c r="I2200" s="2"/>
      <c r="J2200" s="16"/>
      <c r="K2200" s="73">
        <v>45698</v>
      </c>
      <c r="L2200" s="59"/>
      <c r="M2200" s="5"/>
      <c r="N2200" s="60" t="s">
        <v>10820</v>
      </c>
      <c r="O2200" s="5" t="s">
        <v>10821</v>
      </c>
    </row>
    <row r="2201" s="69" customFormat="1" spans="1:15">
      <c r="A2201" s="16">
        <v>2200</v>
      </c>
      <c r="B2201" s="17"/>
      <c r="C2201" s="2" t="s">
        <v>10822</v>
      </c>
      <c r="D2201" s="17" t="s">
        <v>10823</v>
      </c>
      <c r="E2201" s="2" t="s">
        <v>10819</v>
      </c>
      <c r="F2201" s="69">
        <v>59.8</v>
      </c>
      <c r="G2201" s="3" t="s">
        <v>20</v>
      </c>
      <c r="H2201" s="2"/>
      <c r="I2201" s="2"/>
      <c r="J2201" s="16"/>
      <c r="K2201" s="73">
        <v>45678</v>
      </c>
      <c r="L2201" s="59"/>
      <c r="M2201" s="5"/>
      <c r="N2201" s="60" t="s">
        <v>10824</v>
      </c>
      <c r="O2201" s="5" t="s">
        <v>10825</v>
      </c>
    </row>
    <row r="2202" s="55" customFormat="1" spans="1:15">
      <c r="A2202" s="16">
        <v>2201</v>
      </c>
      <c r="C2202" s="55" t="s">
        <v>10826</v>
      </c>
      <c r="D2202" s="63" t="s">
        <v>10827</v>
      </c>
      <c r="E2202" s="55" t="s">
        <v>10828</v>
      </c>
      <c r="F2202" s="69">
        <v>64.8</v>
      </c>
      <c r="G2202" s="64" t="s">
        <v>248</v>
      </c>
      <c r="K2202" s="73">
        <v>45999</v>
      </c>
      <c r="L2202" s="55" t="s">
        <v>85</v>
      </c>
      <c r="M2202" s="5" t="s">
        <v>10829</v>
      </c>
      <c r="N2202" s="64" t="s">
        <v>10830</v>
      </c>
      <c r="O2202" s="5" t="s">
        <v>10831</v>
      </c>
    </row>
    <row r="2203" s="3" customFormat="1" spans="1:15">
      <c r="A2203" s="16">
        <v>2202</v>
      </c>
      <c r="B2203" s="21"/>
      <c r="C2203" s="3" t="s">
        <v>10832</v>
      </c>
      <c r="D2203" s="21" t="s">
        <v>10833</v>
      </c>
      <c r="E2203" s="3" t="s">
        <v>10828</v>
      </c>
      <c r="F2203" s="69">
        <v>79.8</v>
      </c>
      <c r="G2203" s="64" t="s">
        <v>248</v>
      </c>
      <c r="J2203" s="55"/>
      <c r="K2203" s="73">
        <v>46048</v>
      </c>
      <c r="L2203" s="61" t="s">
        <v>10834</v>
      </c>
      <c r="N2203" s="3" t="s">
        <v>10835</v>
      </c>
      <c r="O2203" s="5" t="s">
        <v>10836</v>
      </c>
    </row>
    <row r="2204" s="69" customFormat="1" spans="1:15">
      <c r="A2204" s="16">
        <v>2203</v>
      </c>
      <c r="B2204" s="17"/>
      <c r="C2204" s="2" t="s">
        <v>10837</v>
      </c>
      <c r="D2204" s="17" t="s">
        <v>10838</v>
      </c>
      <c r="E2204" s="2" t="s">
        <v>10839</v>
      </c>
      <c r="F2204" s="69">
        <v>25</v>
      </c>
      <c r="G2204" s="2"/>
      <c r="H2204" s="2"/>
      <c r="I2204" s="2"/>
      <c r="J2204" s="16"/>
      <c r="K2204" s="73">
        <v>45457</v>
      </c>
      <c r="L2204" s="59"/>
      <c r="M2204" s="5"/>
      <c r="N2204" s="60" t="s">
        <v>10840</v>
      </c>
      <c r="O2204" s="5" t="s">
        <v>10841</v>
      </c>
    </row>
    <row r="2205" s="3" customFormat="1" spans="1:15">
      <c r="A2205" s="16">
        <v>2204</v>
      </c>
      <c r="B2205" s="21"/>
      <c r="C2205" s="3" t="s">
        <v>10842</v>
      </c>
      <c r="D2205" s="21" t="s">
        <v>10843</v>
      </c>
      <c r="E2205" s="3" t="s">
        <v>10844</v>
      </c>
      <c r="F2205" s="69">
        <v>53.8</v>
      </c>
      <c r="G2205" s="3" t="s">
        <v>20</v>
      </c>
      <c r="H2205" s="61" t="s">
        <v>290</v>
      </c>
      <c r="J2205" s="55"/>
      <c r="K2205" s="73">
        <v>45873</v>
      </c>
      <c r="L2205" s="61" t="s">
        <v>412</v>
      </c>
      <c r="N2205" s="3" t="s">
        <v>10845</v>
      </c>
      <c r="O2205" s="3" t="s">
        <v>10846</v>
      </c>
    </row>
    <row r="2206" s="3" customFormat="1" spans="1:15">
      <c r="A2206" s="16">
        <v>2205</v>
      </c>
      <c r="C2206" s="61" t="s">
        <v>10847</v>
      </c>
      <c r="D2206" s="21" t="s">
        <v>10848</v>
      </c>
      <c r="E2206" s="3" t="s">
        <v>10849</v>
      </c>
      <c r="F2206" s="69">
        <v>49</v>
      </c>
      <c r="G2206" s="3" t="s">
        <v>892</v>
      </c>
      <c r="J2206" s="55"/>
      <c r="K2206" s="73">
        <v>44980</v>
      </c>
      <c r="L2206" s="61" t="s">
        <v>144</v>
      </c>
      <c r="M2206" s="64"/>
      <c r="N2206" s="3" t="s">
        <v>10850</v>
      </c>
      <c r="O2206" s="3" t="s">
        <v>10851</v>
      </c>
    </row>
    <row r="2207" s="69" customFormat="1" spans="1:15">
      <c r="A2207" s="16">
        <v>2206</v>
      </c>
      <c r="B2207" s="17"/>
      <c r="C2207" s="2" t="s">
        <v>10852</v>
      </c>
      <c r="D2207" s="17" t="s">
        <v>10853</v>
      </c>
      <c r="E2207" s="2" t="s">
        <v>10854</v>
      </c>
      <c r="F2207" s="69">
        <v>44</v>
      </c>
      <c r="G2207" s="3" t="s">
        <v>20</v>
      </c>
      <c r="H2207" s="90"/>
      <c r="I2207" s="90"/>
      <c r="J2207" s="91"/>
      <c r="K2207" s="73">
        <v>45680</v>
      </c>
      <c r="L2207" s="59"/>
      <c r="M2207" s="5"/>
      <c r="N2207" s="60" t="s">
        <v>10855</v>
      </c>
      <c r="O2207" s="5" t="s">
        <v>10856</v>
      </c>
    </row>
    <row r="2208" s="3" customFormat="1" spans="1:15">
      <c r="A2208" s="16">
        <v>2207</v>
      </c>
      <c r="C2208" s="3" t="s">
        <v>10857</v>
      </c>
      <c r="D2208" s="21" t="s">
        <v>10858</v>
      </c>
      <c r="E2208" s="3" t="s">
        <v>10245</v>
      </c>
      <c r="F2208" s="69">
        <v>99</v>
      </c>
      <c r="J2208" s="55"/>
      <c r="K2208" s="73">
        <v>45076</v>
      </c>
      <c r="N2208" s="3" t="s">
        <v>10859</v>
      </c>
      <c r="O2208" s="3" t="s">
        <v>10860</v>
      </c>
    </row>
    <row r="2209" s="69" customFormat="1" spans="1:15">
      <c r="A2209" s="16">
        <v>2208</v>
      </c>
      <c r="B2209" s="17"/>
      <c r="C2209" s="2" t="s">
        <v>10861</v>
      </c>
      <c r="D2209" s="17" t="s">
        <v>10862</v>
      </c>
      <c r="E2209" s="2" t="s">
        <v>10863</v>
      </c>
      <c r="F2209" s="69">
        <v>58</v>
      </c>
      <c r="G2209" s="2" t="s">
        <v>20</v>
      </c>
      <c r="H2209" s="16"/>
      <c r="I2209" s="16"/>
      <c r="J2209" s="16"/>
      <c r="K2209" s="73">
        <v>45860</v>
      </c>
      <c r="L2209" s="59"/>
      <c r="M2209" s="5"/>
      <c r="N2209" s="60" t="s">
        <v>10864</v>
      </c>
      <c r="O2209" s="5" t="s">
        <v>10865</v>
      </c>
    </row>
    <row r="2210" s="5" customFormat="1" spans="1:15">
      <c r="A2210" s="16">
        <v>2209</v>
      </c>
      <c r="B2210" s="17"/>
      <c r="C2210" s="2" t="s">
        <v>10866</v>
      </c>
      <c r="D2210" s="17" t="s">
        <v>10867</v>
      </c>
      <c r="E2210" s="2" t="s">
        <v>10868</v>
      </c>
      <c r="F2210" s="69">
        <v>49</v>
      </c>
      <c r="G2210" s="3" t="s">
        <v>20</v>
      </c>
      <c r="J2210" s="62"/>
      <c r="K2210" s="73">
        <v>46035</v>
      </c>
      <c r="L2210" s="59"/>
      <c r="N2210" s="60" t="s">
        <v>10869</v>
      </c>
      <c r="O2210" s="5" t="s">
        <v>10870</v>
      </c>
    </row>
    <row r="2211" s="3" customFormat="1" spans="1:15">
      <c r="A2211" s="16">
        <v>2210</v>
      </c>
      <c r="B2211" s="3" t="s">
        <v>10871</v>
      </c>
      <c r="C2211" s="3" t="s">
        <v>10872</v>
      </c>
      <c r="D2211" s="21" t="s">
        <v>10871</v>
      </c>
      <c r="E2211" s="3" t="s">
        <v>8863</v>
      </c>
      <c r="F2211" s="69">
        <v>78</v>
      </c>
      <c r="G2211" s="3" t="s">
        <v>10873</v>
      </c>
      <c r="J2211" s="55"/>
      <c r="K2211" s="73">
        <v>45889</v>
      </c>
      <c r="L2211" s="20" t="s">
        <v>10874</v>
      </c>
      <c r="M2211" s="5" t="s">
        <v>10875</v>
      </c>
      <c r="N2211" s="3" t="s">
        <v>10876</v>
      </c>
      <c r="O2211" s="3" t="s">
        <v>10877</v>
      </c>
    </row>
    <row r="2212" s="3" customFormat="1" spans="1:15">
      <c r="A2212" s="16">
        <v>2211</v>
      </c>
      <c r="B2212" s="3" t="s">
        <v>10878</v>
      </c>
      <c r="C2212" s="3" t="s">
        <v>10879</v>
      </c>
      <c r="D2212" s="21" t="s">
        <v>10878</v>
      </c>
      <c r="E2212" s="3" t="s">
        <v>10880</v>
      </c>
      <c r="F2212" s="69">
        <v>69.8</v>
      </c>
      <c r="G2212" s="2" t="s">
        <v>20</v>
      </c>
      <c r="J2212" s="55"/>
      <c r="K2212" s="73">
        <v>45999</v>
      </c>
      <c r="L2212" s="20" t="s">
        <v>10881</v>
      </c>
      <c r="M2212" s="5" t="s">
        <v>10882</v>
      </c>
      <c r="N2212" s="3" t="s">
        <v>10883</v>
      </c>
      <c r="O2212" s="3" t="s">
        <v>10884</v>
      </c>
    </row>
    <row r="2213" s="55" customFormat="1" spans="1:15">
      <c r="A2213" s="16">
        <v>2212</v>
      </c>
      <c r="B2213" s="55"/>
      <c r="C2213" s="55" t="s">
        <v>10885</v>
      </c>
      <c r="D2213" s="55" t="s">
        <v>10886</v>
      </c>
      <c r="E2213" s="78" t="s">
        <v>10887</v>
      </c>
      <c r="F2213" s="69">
        <v>65</v>
      </c>
      <c r="G2213" s="55" t="s">
        <v>20</v>
      </c>
      <c r="K2213" s="73">
        <v>45164</v>
      </c>
      <c r="N2213" s="55" t="s">
        <v>10888</v>
      </c>
      <c r="O2213" s="55" t="s">
        <v>10889</v>
      </c>
    </row>
    <row r="2214" s="3" customFormat="1" spans="1:15">
      <c r="A2214" s="16">
        <v>2213</v>
      </c>
      <c r="B2214" s="3" t="s">
        <v>10890</v>
      </c>
      <c r="C2214" s="3" t="s">
        <v>10885</v>
      </c>
      <c r="D2214" s="21" t="s">
        <v>10890</v>
      </c>
      <c r="E2214" s="3" t="s">
        <v>10891</v>
      </c>
      <c r="F2214" s="69">
        <v>60</v>
      </c>
      <c r="G2214" s="3" t="s">
        <v>20</v>
      </c>
      <c r="J2214" s="55"/>
      <c r="K2214" s="73">
        <v>46057</v>
      </c>
      <c r="L2214" s="3"/>
      <c r="N2214" s="3" t="s">
        <v>10892</v>
      </c>
      <c r="O2214" s="3" t="s">
        <v>10893</v>
      </c>
    </row>
    <row r="2215" s="69" customFormat="1" spans="1:15">
      <c r="A2215" s="16">
        <v>2214</v>
      </c>
      <c r="B2215" s="17"/>
      <c r="C2215" s="2" t="s">
        <v>10885</v>
      </c>
      <c r="D2215" s="17" t="s">
        <v>10894</v>
      </c>
      <c r="E2215" s="2" t="s">
        <v>10895</v>
      </c>
      <c r="F2215" s="69">
        <v>35</v>
      </c>
      <c r="G2215" s="2" t="s">
        <v>20</v>
      </c>
      <c r="H2215" s="16"/>
      <c r="I2215" s="16"/>
      <c r="J2215" s="16"/>
      <c r="K2215" s="73">
        <v>46000</v>
      </c>
      <c r="L2215" s="59"/>
      <c r="M2215" s="5"/>
      <c r="N2215" s="60" t="s">
        <v>10896</v>
      </c>
      <c r="O2215" s="5" t="s">
        <v>10897</v>
      </c>
    </row>
    <row r="2216" s="3" customFormat="1" spans="1:15">
      <c r="A2216" s="16">
        <v>2215</v>
      </c>
      <c r="C2216" s="3" t="s">
        <v>10898</v>
      </c>
      <c r="D2216" s="21" t="s">
        <v>10899</v>
      </c>
      <c r="E2216" s="3" t="s">
        <v>10900</v>
      </c>
      <c r="F2216" s="69">
        <v>39.8</v>
      </c>
      <c r="G2216" s="3" t="s">
        <v>20</v>
      </c>
      <c r="J2216" s="55"/>
      <c r="K2216" s="73">
        <v>45530</v>
      </c>
      <c r="L2216" s="61" t="s">
        <v>249</v>
      </c>
      <c r="N2216" s="3" t="s">
        <v>10901</v>
      </c>
      <c r="O2216" s="5" t="s">
        <v>10902</v>
      </c>
    </row>
    <row r="2217" s="69" customFormat="1" spans="1:15">
      <c r="A2217" s="16">
        <v>2216</v>
      </c>
      <c r="B2217" s="17"/>
      <c r="C2217" s="2" t="s">
        <v>10903</v>
      </c>
      <c r="D2217" s="17" t="s">
        <v>10904</v>
      </c>
      <c r="E2217" s="2" t="s">
        <v>10905</v>
      </c>
      <c r="F2217" s="69">
        <v>45</v>
      </c>
      <c r="G2217" s="2" t="s">
        <v>20</v>
      </c>
      <c r="H2217" s="16"/>
      <c r="I2217" s="16"/>
      <c r="J2217" s="16"/>
      <c r="K2217" s="73">
        <v>45696</v>
      </c>
      <c r="L2217" s="59"/>
      <c r="M2217" s="5"/>
      <c r="N2217" s="60" t="s">
        <v>10906</v>
      </c>
      <c r="O2217" s="5" t="s">
        <v>10907</v>
      </c>
    </row>
    <row r="2218" s="3" customFormat="1" spans="1:15">
      <c r="A2218" s="16">
        <v>2217</v>
      </c>
      <c r="B2218" s="3"/>
      <c r="C2218" s="3" t="s">
        <v>10908</v>
      </c>
      <c r="D2218" s="21" t="s">
        <v>10909</v>
      </c>
      <c r="E2218" s="3" t="s">
        <v>10910</v>
      </c>
      <c r="F2218" s="69">
        <v>65</v>
      </c>
      <c r="G2218" s="3" t="s">
        <v>892</v>
      </c>
      <c r="J2218" s="55"/>
      <c r="K2218" s="73">
        <v>45706</v>
      </c>
      <c r="N2218" s="3" t="s">
        <v>10911</v>
      </c>
      <c r="O2218" s="3" t="s">
        <v>10912</v>
      </c>
    </row>
    <row r="2219" s="27" customFormat="1" spans="1:15">
      <c r="A2219" s="16">
        <v>2218</v>
      </c>
      <c r="B2219" s="75" t="s">
        <v>10913</v>
      </c>
      <c r="C2219" s="27" t="s">
        <v>10914</v>
      </c>
      <c r="D2219" s="75" t="s">
        <v>10913</v>
      </c>
      <c r="E2219" s="27" t="s">
        <v>10915</v>
      </c>
      <c r="F2219" s="69">
        <v>59</v>
      </c>
      <c r="G2219" s="27"/>
      <c r="K2219" s="73">
        <v>45985</v>
      </c>
      <c r="L2219" s="27"/>
      <c r="M2219" s="27"/>
      <c r="N2219" s="27" t="s">
        <v>10916</v>
      </c>
      <c r="O2219" s="27" t="s">
        <v>10917</v>
      </c>
    </row>
    <row r="2220" s="69" customFormat="1" spans="1:15">
      <c r="A2220" s="16">
        <v>2219</v>
      </c>
      <c r="B2220" s="17"/>
      <c r="C2220" s="2" t="s">
        <v>10918</v>
      </c>
      <c r="D2220" s="17" t="s">
        <v>10919</v>
      </c>
      <c r="E2220" s="2" t="s">
        <v>10920</v>
      </c>
      <c r="F2220" s="69">
        <v>55</v>
      </c>
      <c r="G2220" s="2" t="s">
        <v>20</v>
      </c>
      <c r="H2220" s="16"/>
      <c r="I2220" s="16"/>
      <c r="J2220" s="16"/>
      <c r="K2220" s="73">
        <v>45507</v>
      </c>
      <c r="L2220" s="59"/>
      <c r="M2220" s="5"/>
      <c r="N2220" s="60" t="s">
        <v>10921</v>
      </c>
      <c r="O2220" s="5" t="s">
        <v>10922</v>
      </c>
    </row>
    <row r="2221" s="3" customFormat="1" spans="1:15">
      <c r="A2221" s="16">
        <v>2220</v>
      </c>
      <c r="B2221" s="3" t="s">
        <v>10923</v>
      </c>
      <c r="C2221" s="3" t="s">
        <v>10924</v>
      </c>
      <c r="D2221" s="3" t="s">
        <v>10923</v>
      </c>
      <c r="E2221" s="3" t="s">
        <v>10925</v>
      </c>
      <c r="F2221" s="69">
        <v>75</v>
      </c>
      <c r="G2221" s="2" t="s">
        <v>20</v>
      </c>
      <c r="H2221" s="3"/>
      <c r="I2221" s="3"/>
      <c r="J2221" s="55" t="s">
        <v>200</v>
      </c>
      <c r="K2221" s="73">
        <v>45829</v>
      </c>
      <c r="L2221" s="3" t="s">
        <v>201</v>
      </c>
      <c r="M2221" s="3"/>
      <c r="N2221" s="3" t="s">
        <v>10926</v>
      </c>
      <c r="O2221" s="3" t="s">
        <v>10927</v>
      </c>
    </row>
    <row r="2222" s="3" customFormat="1" spans="1:15">
      <c r="A2222" s="16">
        <v>2221</v>
      </c>
      <c r="C2222" s="3" t="s">
        <v>10928</v>
      </c>
      <c r="D2222" s="21" t="s">
        <v>10929</v>
      </c>
      <c r="E2222" s="3" t="s">
        <v>10930</v>
      </c>
      <c r="F2222" s="69">
        <v>75</v>
      </c>
      <c r="G2222" s="2" t="s">
        <v>20</v>
      </c>
      <c r="H2222" s="20" t="s">
        <v>290</v>
      </c>
      <c r="J2222" s="55"/>
      <c r="K2222" s="73">
        <v>45664</v>
      </c>
      <c r="L2222" s="59" t="s">
        <v>1319</v>
      </c>
      <c r="M2222" s="5"/>
      <c r="N2222" s="3" t="s">
        <v>10931</v>
      </c>
      <c r="O2222" s="5" t="s">
        <v>10932</v>
      </c>
    </row>
    <row r="2223" s="3" customFormat="1" spans="1:15">
      <c r="A2223" s="16">
        <v>2222</v>
      </c>
      <c r="C2223" s="3" t="s">
        <v>10933</v>
      </c>
      <c r="D2223" s="21" t="s">
        <v>10934</v>
      </c>
      <c r="E2223" s="3" t="s">
        <v>5995</v>
      </c>
      <c r="F2223" s="69">
        <v>59.8</v>
      </c>
      <c r="G2223" s="3" t="s">
        <v>20</v>
      </c>
      <c r="J2223" s="55"/>
      <c r="K2223" s="73">
        <v>46051</v>
      </c>
      <c r="L2223" s="3" t="s">
        <v>6139</v>
      </c>
      <c r="M2223" s="5" t="s">
        <v>10935</v>
      </c>
      <c r="N2223" s="3" t="s">
        <v>10936</v>
      </c>
      <c r="O2223" s="5" t="s">
        <v>10937</v>
      </c>
    </row>
    <row r="2224" s="5" customFormat="1" spans="1:15">
      <c r="A2224" s="16">
        <v>2223</v>
      </c>
      <c r="B2224" s="17"/>
      <c r="C2224" s="2" t="s">
        <v>10938</v>
      </c>
      <c r="D2224" s="17" t="s">
        <v>10939</v>
      </c>
      <c r="E2224" s="2" t="s">
        <v>10940</v>
      </c>
      <c r="F2224" s="69">
        <v>28</v>
      </c>
      <c r="G2224" s="2" t="s">
        <v>20</v>
      </c>
      <c r="J2224" s="62"/>
      <c r="K2224" s="73">
        <v>46055</v>
      </c>
      <c r="L2224" s="59"/>
      <c r="N2224" s="60" t="s">
        <v>10941</v>
      </c>
      <c r="O2224" s="5" t="s">
        <v>10942</v>
      </c>
    </row>
    <row r="2225" s="69" customFormat="1" spans="1:15">
      <c r="A2225" s="16">
        <v>2224</v>
      </c>
      <c r="B2225" s="17"/>
      <c r="C2225" s="2" t="s">
        <v>10943</v>
      </c>
      <c r="D2225" s="17" t="s">
        <v>10944</v>
      </c>
      <c r="E2225" s="2" t="s">
        <v>10945</v>
      </c>
      <c r="F2225" s="69">
        <v>59.8</v>
      </c>
      <c r="G2225" s="2" t="s">
        <v>20</v>
      </c>
      <c r="H2225" s="2"/>
      <c r="I2225" s="2"/>
      <c r="J2225" s="16"/>
      <c r="K2225" s="73">
        <v>46079</v>
      </c>
      <c r="L2225" s="59"/>
      <c r="M2225" s="5"/>
      <c r="N2225" s="60" t="s">
        <v>10946</v>
      </c>
      <c r="O2225" s="5" t="s">
        <v>10947</v>
      </c>
    </row>
    <row r="2226" s="3" customFormat="1" spans="1:15">
      <c r="A2226" s="16">
        <v>2225</v>
      </c>
      <c r="B2226" s="21"/>
      <c r="C2226" s="3" t="s">
        <v>10948</v>
      </c>
      <c r="D2226" s="21" t="s">
        <v>10949</v>
      </c>
      <c r="E2226" s="3" t="s">
        <v>10950</v>
      </c>
      <c r="F2226" s="69">
        <v>79.9</v>
      </c>
      <c r="G2226" s="3" t="s">
        <v>10951</v>
      </c>
      <c r="J2226" s="55"/>
      <c r="K2226" s="73">
        <v>46048</v>
      </c>
      <c r="N2226" s="3" t="s">
        <v>10952</v>
      </c>
      <c r="O2226" s="5" t="s">
        <v>10953</v>
      </c>
    </row>
    <row r="2227" s="3" customFormat="1" spans="1:15">
      <c r="A2227" s="16">
        <v>2226</v>
      </c>
      <c r="B2227" s="3" t="s">
        <v>10954</v>
      </c>
      <c r="C2227" s="3" t="s">
        <v>10955</v>
      </c>
      <c r="D2227" s="3" t="s">
        <v>10954</v>
      </c>
      <c r="E2227" s="3" t="s">
        <v>10956</v>
      </c>
      <c r="F2227" s="69">
        <v>69.9</v>
      </c>
      <c r="G2227" s="3" t="s">
        <v>7509</v>
      </c>
      <c r="J2227" s="55"/>
      <c r="K2227" s="73">
        <v>45775</v>
      </c>
      <c r="N2227" s="3" t="s">
        <v>10957</v>
      </c>
      <c r="O2227" s="3" t="s">
        <v>10958</v>
      </c>
    </row>
    <row r="2228" s="3" customFormat="1" spans="1:15">
      <c r="A2228" s="16">
        <v>2227</v>
      </c>
      <c r="C2228" s="3" t="s">
        <v>10959</v>
      </c>
      <c r="D2228" s="21" t="s">
        <v>10960</v>
      </c>
      <c r="E2228" s="3" t="s">
        <v>10961</v>
      </c>
      <c r="F2228" s="69">
        <v>59.8</v>
      </c>
      <c r="G2228" s="3" t="s">
        <v>20</v>
      </c>
      <c r="J2228" s="55"/>
      <c r="K2228" s="73">
        <v>45863</v>
      </c>
      <c r="N2228" s="3" t="s">
        <v>10962</v>
      </c>
      <c r="O2228" s="3" t="s">
        <v>10963</v>
      </c>
    </row>
    <row r="2229" s="3" customFormat="1" spans="1:15">
      <c r="A2229" s="16">
        <v>2228</v>
      </c>
      <c r="C2229" s="3" t="s">
        <v>10959</v>
      </c>
      <c r="D2229" s="21" t="s">
        <v>10964</v>
      </c>
      <c r="E2229" s="3" t="s">
        <v>10965</v>
      </c>
      <c r="F2229" s="69">
        <v>69</v>
      </c>
      <c r="G2229" s="3" t="s">
        <v>20</v>
      </c>
      <c r="J2229" s="55"/>
      <c r="K2229" s="73">
        <v>45061</v>
      </c>
      <c r="N2229" s="3" t="s">
        <v>10966</v>
      </c>
      <c r="O2229" s="3" t="s">
        <v>10967</v>
      </c>
    </row>
    <row r="2230" s="5" customFormat="1" spans="1:15">
      <c r="A2230" s="16">
        <v>2229</v>
      </c>
      <c r="B2230" s="17"/>
      <c r="C2230" s="5" t="s">
        <v>10959</v>
      </c>
      <c r="D2230" s="17" t="s">
        <v>10968</v>
      </c>
      <c r="E2230" s="66" t="s">
        <v>10969</v>
      </c>
      <c r="F2230" s="69">
        <v>59</v>
      </c>
      <c r="G2230" s="3" t="s">
        <v>20</v>
      </c>
      <c r="J2230" s="62"/>
      <c r="K2230" s="73">
        <v>45461</v>
      </c>
      <c r="L2230" s="59" t="s">
        <v>6139</v>
      </c>
      <c r="N2230" s="5" t="s">
        <v>10970</v>
      </c>
      <c r="O2230" s="5" t="s">
        <v>10971</v>
      </c>
    </row>
    <row r="2231" s="3" customFormat="1" spans="1:15">
      <c r="A2231" s="16">
        <v>2230</v>
      </c>
      <c r="C2231" s="3" t="s">
        <v>10972</v>
      </c>
      <c r="D2231" s="21" t="s">
        <v>10973</v>
      </c>
      <c r="E2231" s="3" t="s">
        <v>10974</v>
      </c>
      <c r="F2231" s="69">
        <v>59</v>
      </c>
      <c r="G2231" s="3" t="s">
        <v>20</v>
      </c>
      <c r="I2231" s="20" t="s">
        <v>291</v>
      </c>
      <c r="J2231" s="78"/>
      <c r="K2231" s="73">
        <v>46053</v>
      </c>
      <c r="L2231" s="59" t="s">
        <v>645</v>
      </c>
      <c r="M2231" s="5"/>
      <c r="N2231" s="3" t="s">
        <v>10975</v>
      </c>
      <c r="O2231" s="5" t="s">
        <v>10976</v>
      </c>
    </row>
    <row r="2232" s="3" customFormat="1" spans="1:15">
      <c r="A2232" s="16">
        <v>2231</v>
      </c>
      <c r="B2232" s="3" t="s">
        <v>10977</v>
      </c>
      <c r="C2232" s="3" t="s">
        <v>10978</v>
      </c>
      <c r="D2232" s="21" t="s">
        <v>10977</v>
      </c>
      <c r="E2232" s="3" t="s">
        <v>10979</v>
      </c>
      <c r="F2232" s="69">
        <v>64.8</v>
      </c>
      <c r="G2232" s="3" t="s">
        <v>10980</v>
      </c>
      <c r="I2232" s="20"/>
      <c r="J2232" s="55" t="s">
        <v>200</v>
      </c>
      <c r="K2232" s="73">
        <v>46013</v>
      </c>
      <c r="L2232" s="61" t="s">
        <v>3576</v>
      </c>
      <c r="M2232" s="5" t="s">
        <v>10981</v>
      </c>
      <c r="N2232" s="3" t="s">
        <v>10982</v>
      </c>
      <c r="O2232" s="3" t="s">
        <v>10983</v>
      </c>
    </row>
    <row r="2233" s="16" customFormat="1" spans="1:15">
      <c r="A2233" s="16">
        <v>2232</v>
      </c>
      <c r="B2233" s="17"/>
      <c r="C2233" s="2" t="s">
        <v>10984</v>
      </c>
      <c r="D2233" s="17" t="s">
        <v>10985</v>
      </c>
      <c r="E2233" s="2" t="s">
        <v>10986</v>
      </c>
      <c r="F2233" s="69">
        <v>39.8</v>
      </c>
      <c r="G2233" s="2"/>
      <c r="H2233" s="2"/>
      <c r="I2233" s="2"/>
      <c r="K2233" s="73">
        <v>46078</v>
      </c>
      <c r="L2233" s="59"/>
      <c r="M2233" s="5"/>
      <c r="N2233" s="60" t="s">
        <v>10987</v>
      </c>
      <c r="O2233" s="5" t="s">
        <v>10988</v>
      </c>
    </row>
    <row r="2234" s="55" customFormat="1" spans="1:15">
      <c r="A2234" s="16">
        <v>2233</v>
      </c>
      <c r="B2234" s="55"/>
      <c r="C2234" s="55" t="s">
        <v>10989</v>
      </c>
      <c r="D2234" s="63" t="s">
        <v>10990</v>
      </c>
      <c r="E2234" s="55" t="s">
        <v>10991</v>
      </c>
      <c r="F2234" s="69">
        <v>69</v>
      </c>
      <c r="G2234" s="55" t="s">
        <v>20</v>
      </c>
      <c r="K2234" s="73">
        <v>45456</v>
      </c>
      <c r="N2234" s="55" t="s">
        <v>10992</v>
      </c>
      <c r="O2234" s="55" t="s">
        <v>10993</v>
      </c>
    </row>
    <row r="2235" s="3" customFormat="1" spans="1:15">
      <c r="A2235" s="16">
        <v>2234</v>
      </c>
      <c r="C2235" s="3" t="s">
        <v>10994</v>
      </c>
      <c r="D2235" s="21" t="s">
        <v>10995</v>
      </c>
      <c r="E2235" s="3" t="s">
        <v>10996</v>
      </c>
      <c r="F2235" s="69">
        <v>49.8</v>
      </c>
      <c r="G2235" s="3" t="s">
        <v>20</v>
      </c>
      <c r="J2235" s="55"/>
      <c r="K2235" s="73">
        <v>45313</v>
      </c>
      <c r="N2235" s="3" t="s">
        <v>10997</v>
      </c>
      <c r="O2235" s="5" t="s">
        <v>10998</v>
      </c>
    </row>
    <row r="2236" s="3" customFormat="1" spans="1:15">
      <c r="A2236" s="16">
        <v>2235</v>
      </c>
      <c r="C2236" s="3" t="s">
        <v>10999</v>
      </c>
      <c r="D2236" s="21" t="s">
        <v>11000</v>
      </c>
      <c r="E2236" s="3" t="s">
        <v>11001</v>
      </c>
      <c r="F2236" s="69">
        <v>49.8</v>
      </c>
      <c r="G2236" s="3" t="s">
        <v>20</v>
      </c>
      <c r="J2236" s="55"/>
      <c r="K2236" s="73">
        <v>45876</v>
      </c>
      <c r="L2236" s="61" t="s">
        <v>249</v>
      </c>
      <c r="M2236" s="61"/>
      <c r="N2236" s="3" t="s">
        <v>11002</v>
      </c>
      <c r="O2236" s="3" t="s">
        <v>11003</v>
      </c>
    </row>
    <row r="2237" s="69" customFormat="1" spans="1:15">
      <c r="A2237" s="16">
        <v>2236</v>
      </c>
      <c r="B2237" s="17"/>
      <c r="C2237" s="2" t="s">
        <v>11004</v>
      </c>
      <c r="D2237" s="17" t="s">
        <v>11005</v>
      </c>
      <c r="E2237" s="2" t="s">
        <v>11006</v>
      </c>
      <c r="F2237" s="69">
        <v>32</v>
      </c>
      <c r="G2237" s="2"/>
      <c r="H2237" s="16"/>
      <c r="I2237" s="16"/>
      <c r="J2237" s="16"/>
      <c r="K2237" s="73">
        <v>46064</v>
      </c>
      <c r="L2237" s="59"/>
      <c r="M2237" s="5"/>
      <c r="N2237" s="60" t="s">
        <v>11007</v>
      </c>
      <c r="O2237" s="5" t="s">
        <v>11008</v>
      </c>
    </row>
    <row r="2238" s="3" customFormat="1" spans="1:15">
      <c r="A2238" s="16">
        <v>2237</v>
      </c>
      <c r="B2238" s="21"/>
      <c r="C2238" s="3" t="s">
        <v>11009</v>
      </c>
      <c r="D2238" s="21" t="s">
        <v>11010</v>
      </c>
      <c r="E2238" s="3" t="s">
        <v>10166</v>
      </c>
      <c r="F2238" s="69">
        <v>65</v>
      </c>
      <c r="G2238" s="2" t="s">
        <v>20</v>
      </c>
      <c r="J2238" s="55"/>
      <c r="K2238" s="73">
        <v>45890</v>
      </c>
      <c r="N2238" s="3" t="s">
        <v>11011</v>
      </c>
      <c r="O2238" s="5" t="s">
        <v>11012</v>
      </c>
    </row>
    <row r="2239" s="69" customFormat="1" spans="1:15">
      <c r="A2239" s="16">
        <v>2238</v>
      </c>
      <c r="B2239" s="17"/>
      <c r="C2239" s="2" t="s">
        <v>11013</v>
      </c>
      <c r="D2239" s="17" t="s">
        <v>11014</v>
      </c>
      <c r="E2239" s="2" t="s">
        <v>11015</v>
      </c>
      <c r="F2239" s="69">
        <v>59.9</v>
      </c>
      <c r="G2239" s="2" t="s">
        <v>20</v>
      </c>
      <c r="H2239" s="2"/>
      <c r="I2239" s="2"/>
      <c r="J2239" s="16"/>
      <c r="K2239" s="73">
        <v>46021</v>
      </c>
      <c r="L2239" s="59"/>
      <c r="M2239" s="5"/>
      <c r="N2239" s="60" t="s">
        <v>11016</v>
      </c>
      <c r="O2239" s="5" t="s">
        <v>11017</v>
      </c>
    </row>
    <row r="2240" s="3" customFormat="1" spans="1:15">
      <c r="A2240" s="16">
        <v>2239</v>
      </c>
      <c r="C2240" s="3" t="s">
        <v>11018</v>
      </c>
      <c r="D2240" s="21" t="s">
        <v>11019</v>
      </c>
      <c r="E2240" s="3" t="s">
        <v>11020</v>
      </c>
      <c r="F2240" s="69">
        <v>69.8</v>
      </c>
      <c r="G2240" s="3" t="s">
        <v>11021</v>
      </c>
      <c r="J2240" s="55"/>
      <c r="K2240" s="73">
        <v>46003</v>
      </c>
      <c r="L2240" s="20" t="s">
        <v>3768</v>
      </c>
      <c r="M2240" s="5" t="s">
        <v>11022</v>
      </c>
      <c r="N2240" s="3" t="s">
        <v>11023</v>
      </c>
      <c r="O2240" s="3" t="s">
        <v>11024</v>
      </c>
    </row>
    <row r="2241" s="55" customFormat="1" spans="1:15">
      <c r="A2241" s="16">
        <v>2240</v>
      </c>
      <c r="C2241" s="55" t="s">
        <v>11025</v>
      </c>
      <c r="D2241" s="63" t="s">
        <v>11026</v>
      </c>
      <c r="E2241" s="55" t="s">
        <v>11027</v>
      </c>
      <c r="F2241" s="69">
        <v>48</v>
      </c>
      <c r="G2241" s="3" t="s">
        <v>20</v>
      </c>
      <c r="K2241" s="73">
        <v>44435</v>
      </c>
      <c r="L2241" s="55" t="s">
        <v>183</v>
      </c>
      <c r="M2241" s="65"/>
      <c r="N2241" s="64" t="s">
        <v>11028</v>
      </c>
      <c r="O2241" s="5" t="s">
        <v>11029</v>
      </c>
    </row>
    <row r="2242" s="3" customFormat="1" spans="1:15">
      <c r="A2242" s="16">
        <v>2241</v>
      </c>
      <c r="B2242" s="21"/>
      <c r="C2242" s="3" t="s">
        <v>11030</v>
      </c>
      <c r="D2242" s="21" t="s">
        <v>11031</v>
      </c>
      <c r="E2242" s="3" t="s">
        <v>11027</v>
      </c>
      <c r="F2242" s="69">
        <v>48</v>
      </c>
      <c r="G2242" s="3" t="s">
        <v>78</v>
      </c>
      <c r="J2242" s="55"/>
      <c r="K2242" s="73">
        <v>45705</v>
      </c>
      <c r="N2242" s="3" t="s">
        <v>11032</v>
      </c>
      <c r="O2242" s="5" t="s">
        <v>11033</v>
      </c>
    </row>
    <row r="2243" s="3" customFormat="1" spans="1:15">
      <c r="A2243" s="16">
        <v>2242</v>
      </c>
      <c r="B2243" s="21"/>
      <c r="C2243" s="3" t="s">
        <v>11034</v>
      </c>
      <c r="D2243" s="21" t="s">
        <v>11035</v>
      </c>
      <c r="E2243" s="20" t="s">
        <v>10788</v>
      </c>
      <c r="F2243" s="69">
        <v>39</v>
      </c>
      <c r="G2243" s="3" t="s">
        <v>892</v>
      </c>
      <c r="J2243" s="55"/>
      <c r="K2243" s="73">
        <v>46036</v>
      </c>
      <c r="L2243" s="59" t="s">
        <v>144</v>
      </c>
      <c r="N2243" s="3" t="s">
        <v>11036</v>
      </c>
      <c r="O2243" s="5" t="s">
        <v>11037</v>
      </c>
    </row>
    <row r="2244" s="3" customFormat="1" spans="1:15">
      <c r="A2244" s="16">
        <v>2243</v>
      </c>
      <c r="C2244" s="3" t="s">
        <v>11038</v>
      </c>
      <c r="D2244" s="21" t="s">
        <v>11039</v>
      </c>
      <c r="E2244" s="3" t="s">
        <v>11040</v>
      </c>
      <c r="F2244" s="69">
        <v>62</v>
      </c>
      <c r="G2244" s="3" t="s">
        <v>20</v>
      </c>
      <c r="J2244" s="55"/>
      <c r="K2244" s="73">
        <v>45523</v>
      </c>
      <c r="L2244" s="59"/>
      <c r="M2244" s="5"/>
      <c r="N2244" s="3" t="s">
        <v>11041</v>
      </c>
      <c r="O2244" s="5" t="s">
        <v>11042</v>
      </c>
    </row>
    <row r="2245" s="3" customFormat="1" spans="1:15">
      <c r="A2245" s="16">
        <v>2244</v>
      </c>
      <c r="B2245" s="3" t="s">
        <v>11043</v>
      </c>
      <c r="C2245" s="3" t="s">
        <v>11044</v>
      </c>
      <c r="D2245" s="21" t="s">
        <v>11043</v>
      </c>
      <c r="E2245" s="3" t="s">
        <v>11045</v>
      </c>
      <c r="F2245" s="69">
        <v>85</v>
      </c>
      <c r="G2245" s="3" t="s">
        <v>20</v>
      </c>
      <c r="J2245" s="55"/>
      <c r="K2245" s="73">
        <v>45883</v>
      </c>
      <c r="N2245" s="3" t="s">
        <v>11046</v>
      </c>
      <c r="O2245" s="3" t="s">
        <v>11047</v>
      </c>
    </row>
    <row r="2246" s="3" customFormat="1" spans="1:15">
      <c r="A2246" s="16">
        <v>2245</v>
      </c>
      <c r="C2246" s="3" t="s">
        <v>11048</v>
      </c>
      <c r="D2246" s="21" t="s">
        <v>11049</v>
      </c>
      <c r="E2246" s="3" t="s">
        <v>11050</v>
      </c>
      <c r="F2246" s="69">
        <v>69.9</v>
      </c>
      <c r="G2246" s="3" t="s">
        <v>20</v>
      </c>
      <c r="J2246" s="55"/>
      <c r="K2246" s="73">
        <v>46064</v>
      </c>
      <c r="N2246" s="3" t="s">
        <v>11051</v>
      </c>
      <c r="O2246" s="5" t="s">
        <v>11052</v>
      </c>
    </row>
    <row r="2247" s="5" customFormat="1" spans="1:15">
      <c r="A2247" s="16">
        <v>2246</v>
      </c>
      <c r="B2247" s="17"/>
      <c r="C2247" s="5" t="s">
        <v>11053</v>
      </c>
      <c r="D2247" s="17" t="s">
        <v>11054</v>
      </c>
      <c r="E2247" s="66" t="s">
        <v>11055</v>
      </c>
      <c r="F2247" s="69">
        <v>78</v>
      </c>
      <c r="G2247" s="3" t="s">
        <v>20</v>
      </c>
      <c r="J2247" s="62"/>
      <c r="K2247" s="73">
        <v>46079</v>
      </c>
      <c r="L2247" s="59" t="s">
        <v>85</v>
      </c>
      <c r="M2247" s="5" t="s">
        <v>11056</v>
      </c>
      <c r="N2247" s="5" t="s">
        <v>11057</v>
      </c>
      <c r="O2247" s="5" t="s">
        <v>11058</v>
      </c>
    </row>
    <row r="2248" s="3" customFormat="1" spans="1:15">
      <c r="A2248" s="16">
        <v>2247</v>
      </c>
      <c r="C2248" s="3" t="s">
        <v>11044</v>
      </c>
      <c r="D2248" s="21" t="s">
        <v>11059</v>
      </c>
      <c r="E2248" s="20" t="s">
        <v>11060</v>
      </c>
      <c r="F2248" s="69">
        <v>75</v>
      </c>
      <c r="G2248" s="2" t="s">
        <v>710</v>
      </c>
      <c r="J2248" s="55"/>
      <c r="K2248" s="73">
        <v>46062</v>
      </c>
      <c r="N2248" s="3" t="s">
        <v>11061</v>
      </c>
      <c r="O2248" s="3" t="s">
        <v>11062</v>
      </c>
    </row>
    <row r="2249" s="55" customFormat="1" spans="1:15">
      <c r="A2249" s="16">
        <v>2248</v>
      </c>
      <c r="C2249" s="55" t="s">
        <v>11044</v>
      </c>
      <c r="D2249" s="63" t="s">
        <v>11063</v>
      </c>
      <c r="E2249" s="55" t="s">
        <v>11064</v>
      </c>
      <c r="F2249" s="69">
        <v>79.8</v>
      </c>
      <c r="G2249" s="55" t="s">
        <v>20</v>
      </c>
      <c r="K2249" s="73">
        <v>46057</v>
      </c>
      <c r="L2249" s="65"/>
      <c r="M2249" s="5" t="s">
        <v>11065</v>
      </c>
      <c r="N2249" s="55" t="s">
        <v>11066</v>
      </c>
      <c r="O2249" s="5" t="s">
        <v>11067</v>
      </c>
    </row>
    <row r="2250" s="3" customFormat="1" spans="1:15">
      <c r="A2250" s="16">
        <v>2249</v>
      </c>
      <c r="C2250" s="20" t="s">
        <v>11068</v>
      </c>
      <c r="D2250" s="21" t="s">
        <v>11069</v>
      </c>
      <c r="E2250" s="3" t="s">
        <v>11070</v>
      </c>
      <c r="F2250" s="69">
        <v>49.8</v>
      </c>
      <c r="G2250" s="3" t="s">
        <v>20</v>
      </c>
      <c r="J2250" s="55"/>
      <c r="K2250" s="73">
        <v>46058</v>
      </c>
      <c r="N2250" s="3" t="s">
        <v>11071</v>
      </c>
      <c r="O2250" s="3" t="s">
        <v>11072</v>
      </c>
    </row>
    <row r="2251" s="16" customFormat="1" spans="1:15">
      <c r="A2251" s="16">
        <v>2250</v>
      </c>
      <c r="B2251" s="17"/>
      <c r="C2251" s="2" t="s">
        <v>11073</v>
      </c>
      <c r="D2251" s="17" t="s">
        <v>11074</v>
      </c>
      <c r="E2251" s="2" t="s">
        <v>11075</v>
      </c>
      <c r="F2251" s="69">
        <v>65</v>
      </c>
      <c r="G2251" s="2" t="s">
        <v>20</v>
      </c>
      <c r="H2251" s="2"/>
      <c r="I2251" s="2"/>
      <c r="K2251" s="73">
        <v>45901</v>
      </c>
      <c r="L2251" s="59"/>
      <c r="M2251" s="5"/>
      <c r="N2251" s="60" t="s">
        <v>11076</v>
      </c>
      <c r="O2251" s="5" t="s">
        <v>11077</v>
      </c>
    </row>
    <row r="2252" s="5" customFormat="1" spans="1:15">
      <c r="A2252" s="16">
        <v>2251</v>
      </c>
      <c r="B2252" s="17"/>
      <c r="C2252" s="20" t="s">
        <v>11078</v>
      </c>
      <c r="D2252" s="17" t="s">
        <v>11079</v>
      </c>
      <c r="E2252" s="5" t="s">
        <v>11080</v>
      </c>
      <c r="F2252" s="69">
        <v>59</v>
      </c>
      <c r="G2252" s="2" t="s">
        <v>20</v>
      </c>
      <c r="H2252" s="20" t="s">
        <v>290</v>
      </c>
      <c r="J2252" s="62"/>
      <c r="K2252" s="73">
        <v>46064</v>
      </c>
      <c r="L2252" s="59" t="s">
        <v>412</v>
      </c>
      <c r="N2252" s="5" t="s">
        <v>11081</v>
      </c>
      <c r="O2252" s="5" t="s">
        <v>11082</v>
      </c>
    </row>
    <row r="2253" s="3" customFormat="1" spans="1:15">
      <c r="A2253" s="16">
        <v>2252</v>
      </c>
      <c r="C2253" s="3" t="s">
        <v>11083</v>
      </c>
      <c r="D2253" s="21" t="s">
        <v>11084</v>
      </c>
      <c r="E2253" s="3" t="s">
        <v>11085</v>
      </c>
      <c r="F2253" s="69">
        <v>59.9</v>
      </c>
      <c r="G2253" s="3" t="s">
        <v>892</v>
      </c>
      <c r="J2253" s="55"/>
      <c r="K2253" s="73">
        <v>45992</v>
      </c>
      <c r="L2253" s="20" t="s">
        <v>144</v>
      </c>
      <c r="N2253" s="3" t="s">
        <v>11086</v>
      </c>
      <c r="O2253" s="3" t="s">
        <v>11087</v>
      </c>
    </row>
    <row r="2254" s="3" customFormat="1" spans="1:15">
      <c r="A2254" s="16">
        <v>2253</v>
      </c>
      <c r="B2254" s="3" t="s">
        <v>11088</v>
      </c>
      <c r="C2254" s="3" t="s">
        <v>11089</v>
      </c>
      <c r="D2254" s="21" t="s">
        <v>11088</v>
      </c>
      <c r="E2254" s="3" t="s">
        <v>11090</v>
      </c>
      <c r="F2254" s="69">
        <v>69.8</v>
      </c>
      <c r="G2254" s="2" t="s">
        <v>20</v>
      </c>
      <c r="J2254" s="55"/>
      <c r="K2254" s="73">
        <v>46052</v>
      </c>
      <c r="N2254" s="3" t="s">
        <v>11091</v>
      </c>
      <c r="O2254" s="3" t="s">
        <v>11092</v>
      </c>
    </row>
    <row r="2255" s="3" customFormat="1" spans="1:15">
      <c r="A2255" s="16">
        <v>2254</v>
      </c>
      <c r="B2255" s="21"/>
      <c r="C2255" s="3" t="s">
        <v>11093</v>
      </c>
      <c r="D2255" s="21" t="s">
        <v>11094</v>
      </c>
      <c r="E2255" s="3" t="s">
        <v>10788</v>
      </c>
      <c r="F2255" s="69">
        <v>46.8</v>
      </c>
      <c r="G2255" s="3" t="s">
        <v>20</v>
      </c>
      <c r="J2255" s="55"/>
      <c r="K2255" s="73">
        <v>46063</v>
      </c>
      <c r="N2255" s="3" t="s">
        <v>11095</v>
      </c>
      <c r="O2255" s="5" t="s">
        <v>11096</v>
      </c>
    </row>
    <row r="2256" s="69" customFormat="1" spans="1:15">
      <c r="A2256" s="16">
        <v>2255</v>
      </c>
      <c r="B2256" s="17"/>
      <c r="C2256" s="2" t="s">
        <v>11093</v>
      </c>
      <c r="D2256" s="17" t="s">
        <v>11097</v>
      </c>
      <c r="E2256" s="2" t="s">
        <v>11098</v>
      </c>
      <c r="F2256" s="69">
        <v>63.8</v>
      </c>
      <c r="G2256" s="2" t="s">
        <v>20</v>
      </c>
      <c r="H2256" s="16"/>
      <c r="I2256" s="16"/>
      <c r="J2256" s="16"/>
      <c r="K2256" s="73">
        <v>45946</v>
      </c>
      <c r="L2256" s="59"/>
      <c r="M2256" s="5"/>
      <c r="N2256" s="60" t="s">
        <v>11099</v>
      </c>
      <c r="O2256" s="5" t="s">
        <v>11100</v>
      </c>
    </row>
    <row r="2257" s="69" customFormat="1" spans="1:15">
      <c r="A2257" s="16">
        <v>2256</v>
      </c>
      <c r="B2257" s="17"/>
      <c r="C2257" s="2" t="s">
        <v>11093</v>
      </c>
      <c r="D2257" s="17" t="s">
        <v>11101</v>
      </c>
      <c r="E2257" s="2" t="s">
        <v>11102</v>
      </c>
      <c r="F2257" s="69">
        <v>45</v>
      </c>
      <c r="G2257" s="2" t="s">
        <v>20</v>
      </c>
      <c r="H2257" s="16"/>
      <c r="I2257" s="16"/>
      <c r="J2257" s="16"/>
      <c r="K2257" s="73">
        <v>45108</v>
      </c>
      <c r="L2257" s="59"/>
      <c r="M2257" s="5"/>
      <c r="N2257" s="60" t="s">
        <v>11103</v>
      </c>
      <c r="O2257" s="5" t="s">
        <v>11104</v>
      </c>
    </row>
    <row r="2258" s="69" customFormat="1" spans="1:15">
      <c r="A2258" s="16">
        <v>2257</v>
      </c>
      <c r="B2258" s="17"/>
      <c r="C2258" s="2" t="s">
        <v>11093</v>
      </c>
      <c r="D2258" s="17" t="s">
        <v>11105</v>
      </c>
      <c r="E2258" s="2" t="s">
        <v>11106</v>
      </c>
      <c r="F2258" s="69">
        <v>49</v>
      </c>
      <c r="G2258" s="2" t="s">
        <v>20</v>
      </c>
      <c r="H2258" s="2"/>
      <c r="I2258" s="2"/>
      <c r="J2258" s="16"/>
      <c r="K2258" s="73">
        <v>45702</v>
      </c>
      <c r="L2258" s="59"/>
      <c r="M2258" s="5"/>
      <c r="N2258" s="60" t="s">
        <v>11107</v>
      </c>
      <c r="O2258" s="5" t="s">
        <v>11108</v>
      </c>
    </row>
    <row r="2259" s="3" customFormat="1" spans="1:15">
      <c r="A2259" s="16">
        <v>2258</v>
      </c>
      <c r="B2259" s="21" t="s">
        <v>11109</v>
      </c>
      <c r="C2259" s="3" t="s">
        <v>11110</v>
      </c>
      <c r="D2259" s="21" t="s">
        <v>11109</v>
      </c>
      <c r="E2259" s="3" t="s">
        <v>11111</v>
      </c>
      <c r="F2259" s="69">
        <v>69.9</v>
      </c>
      <c r="G2259" s="3" t="s">
        <v>20</v>
      </c>
      <c r="H2259" s="3"/>
      <c r="I2259" s="3"/>
      <c r="J2259" s="55"/>
      <c r="K2259" s="73">
        <v>45992</v>
      </c>
      <c r="L2259" s="3"/>
      <c r="M2259" s="3"/>
      <c r="N2259" s="3" t="s">
        <v>11112</v>
      </c>
      <c r="O2259" s="3" t="s">
        <v>11113</v>
      </c>
    </row>
    <row r="2260" s="3" customFormat="1" spans="1:15">
      <c r="A2260" s="16">
        <v>2259</v>
      </c>
      <c r="C2260" s="3" t="s">
        <v>11114</v>
      </c>
      <c r="D2260" s="21" t="s">
        <v>11115</v>
      </c>
      <c r="E2260" s="3" t="s">
        <v>11116</v>
      </c>
      <c r="F2260" s="69">
        <v>39</v>
      </c>
      <c r="G2260" s="2" t="s">
        <v>20</v>
      </c>
      <c r="J2260" s="55"/>
      <c r="K2260" s="73">
        <v>45871</v>
      </c>
      <c r="N2260" s="3" t="s">
        <v>11117</v>
      </c>
      <c r="O2260" s="3" t="s">
        <v>11118</v>
      </c>
    </row>
    <row r="2261" s="69" customFormat="1" spans="1:15">
      <c r="A2261" s="16">
        <v>2260</v>
      </c>
      <c r="B2261" s="17"/>
      <c r="C2261" s="2" t="s">
        <v>11119</v>
      </c>
      <c r="D2261" s="17" t="s">
        <v>11120</v>
      </c>
      <c r="E2261" s="2" t="s">
        <v>11121</v>
      </c>
      <c r="F2261" s="69">
        <v>48</v>
      </c>
      <c r="G2261" s="2" t="s">
        <v>20</v>
      </c>
      <c r="H2261" s="2" t="s">
        <v>290</v>
      </c>
      <c r="I2261" s="16"/>
      <c r="J2261" s="16"/>
      <c r="K2261" s="73">
        <v>46057</v>
      </c>
      <c r="L2261" s="59" t="s">
        <v>412</v>
      </c>
      <c r="M2261" s="5"/>
      <c r="N2261" s="60" t="s">
        <v>11122</v>
      </c>
      <c r="O2261" s="5" t="s">
        <v>11123</v>
      </c>
    </row>
    <row r="2262" s="3" customFormat="1" spans="1:15">
      <c r="A2262" s="16">
        <v>2261</v>
      </c>
      <c r="B2262" s="3"/>
      <c r="C2262" s="3" t="s">
        <v>11124</v>
      </c>
      <c r="D2262" s="21" t="s">
        <v>11125</v>
      </c>
      <c r="E2262" s="3" t="s">
        <v>11126</v>
      </c>
      <c r="F2262" s="69">
        <v>39</v>
      </c>
      <c r="G2262" s="2" t="s">
        <v>11127</v>
      </c>
      <c r="J2262" s="55"/>
      <c r="K2262" s="73">
        <v>45320</v>
      </c>
      <c r="N2262" s="3" t="s">
        <v>11128</v>
      </c>
      <c r="O2262" s="3" t="s">
        <v>11129</v>
      </c>
    </row>
    <row r="2263" s="3" customFormat="1" spans="1:15">
      <c r="A2263" s="16">
        <v>2262</v>
      </c>
      <c r="B2263" s="21" t="s">
        <v>11130</v>
      </c>
      <c r="C2263" s="3" t="s">
        <v>11131</v>
      </c>
      <c r="D2263" s="21" t="s">
        <v>11130</v>
      </c>
      <c r="E2263" s="3" t="s">
        <v>11132</v>
      </c>
      <c r="F2263" s="69">
        <v>49</v>
      </c>
      <c r="G2263" s="3" t="s">
        <v>20</v>
      </c>
      <c r="J2263" s="55"/>
      <c r="K2263" s="73">
        <v>45876</v>
      </c>
      <c r="L2263" s="3"/>
      <c r="N2263" s="3" t="s">
        <v>11133</v>
      </c>
      <c r="O2263" s="3" t="s">
        <v>11134</v>
      </c>
    </row>
    <row r="2264" s="3" customFormat="1" spans="1:15">
      <c r="A2264" s="16">
        <v>2263</v>
      </c>
      <c r="B2264" s="3" t="s">
        <v>11135</v>
      </c>
      <c r="C2264" s="3" t="s">
        <v>11136</v>
      </c>
      <c r="D2264" s="3" t="s">
        <v>11135</v>
      </c>
      <c r="E2264" s="3" t="s">
        <v>11137</v>
      </c>
      <c r="F2264" s="69">
        <v>64.8</v>
      </c>
      <c r="G2264" s="3" t="s">
        <v>11138</v>
      </c>
      <c r="H2264" s="2" t="s">
        <v>290</v>
      </c>
      <c r="J2264" s="55"/>
      <c r="K2264" s="73">
        <v>45882</v>
      </c>
      <c r="L2264" s="59" t="s">
        <v>1319</v>
      </c>
      <c r="N2264" s="3" t="s">
        <v>11139</v>
      </c>
      <c r="O2264" s="3" t="s">
        <v>11140</v>
      </c>
    </row>
    <row r="2265" s="69" customFormat="1" spans="1:15">
      <c r="A2265" s="16">
        <v>2264</v>
      </c>
      <c r="B2265" s="17"/>
      <c r="C2265" s="2" t="s">
        <v>11141</v>
      </c>
      <c r="D2265" s="17" t="s">
        <v>11142</v>
      </c>
      <c r="E2265" s="2" t="s">
        <v>11143</v>
      </c>
      <c r="F2265" s="69">
        <v>55</v>
      </c>
      <c r="G2265" s="2" t="s">
        <v>20</v>
      </c>
      <c r="H2265" s="2"/>
      <c r="I2265" s="2"/>
      <c r="J2265" s="16"/>
      <c r="K2265" s="73">
        <v>45523</v>
      </c>
      <c r="L2265" s="59"/>
      <c r="M2265" s="5"/>
      <c r="N2265" s="60" t="s">
        <v>11144</v>
      </c>
      <c r="O2265" s="5" t="s">
        <v>11145</v>
      </c>
    </row>
    <row r="2266" s="3" customFormat="1" spans="1:15">
      <c r="A2266" s="16">
        <v>2265</v>
      </c>
      <c r="B2266" s="3" t="s">
        <v>11146</v>
      </c>
      <c r="C2266" s="3" t="s">
        <v>11147</v>
      </c>
      <c r="D2266" s="21" t="s">
        <v>11146</v>
      </c>
      <c r="E2266" s="3" t="s">
        <v>11148</v>
      </c>
      <c r="F2266" s="69">
        <v>63</v>
      </c>
      <c r="G2266" s="3" t="s">
        <v>11149</v>
      </c>
      <c r="J2266" s="55" t="s">
        <v>200</v>
      </c>
      <c r="K2266" s="73">
        <v>45877</v>
      </c>
      <c r="L2266" s="3" t="s">
        <v>201</v>
      </c>
      <c r="M2266" s="61"/>
      <c r="N2266" s="3" t="s">
        <v>11150</v>
      </c>
      <c r="O2266" s="3" t="s">
        <v>11151</v>
      </c>
    </row>
    <row r="2267" s="5" customFormat="1" spans="1:15">
      <c r="A2267" s="16">
        <v>2266</v>
      </c>
      <c r="B2267" s="17"/>
      <c r="C2267" s="5" t="s">
        <v>11152</v>
      </c>
      <c r="D2267" s="17" t="s">
        <v>11153</v>
      </c>
      <c r="E2267" s="5" t="s">
        <v>11154</v>
      </c>
      <c r="F2267" s="69">
        <v>35</v>
      </c>
      <c r="G2267" s="20" t="s">
        <v>20</v>
      </c>
      <c r="J2267" s="62"/>
      <c r="K2267" s="73">
        <v>46049</v>
      </c>
      <c r="L2267" s="59"/>
      <c r="N2267" s="5" t="s">
        <v>11155</v>
      </c>
      <c r="O2267" s="5" t="s">
        <v>11156</v>
      </c>
    </row>
    <row r="2268" s="3" customFormat="1" spans="1:15">
      <c r="A2268" s="16">
        <v>2267</v>
      </c>
      <c r="C2268" s="3" t="s">
        <v>11157</v>
      </c>
      <c r="D2268" s="21" t="s">
        <v>11158</v>
      </c>
      <c r="E2268" s="3" t="s">
        <v>11159</v>
      </c>
      <c r="F2268" s="69">
        <v>45</v>
      </c>
      <c r="G2268" s="3" t="s">
        <v>20</v>
      </c>
      <c r="J2268" s="55"/>
      <c r="K2268" s="73">
        <v>46064</v>
      </c>
      <c r="L2268" s="59" t="s">
        <v>11160</v>
      </c>
      <c r="M2268" s="5"/>
      <c r="N2268" s="3" t="s">
        <v>11161</v>
      </c>
      <c r="O2268" s="5" t="s">
        <v>11162</v>
      </c>
    </row>
    <row r="2269" s="69" customFormat="1" spans="1:15">
      <c r="A2269" s="16">
        <v>2268</v>
      </c>
      <c r="B2269" s="17"/>
      <c r="C2269" s="2" t="s">
        <v>11152</v>
      </c>
      <c r="D2269" s="17" t="s">
        <v>11163</v>
      </c>
      <c r="E2269" s="2" t="s">
        <v>11164</v>
      </c>
      <c r="F2269" s="69">
        <v>35</v>
      </c>
      <c r="G2269" s="2" t="s">
        <v>20</v>
      </c>
      <c r="H2269" s="2"/>
      <c r="I2269" s="16"/>
      <c r="J2269" s="16"/>
      <c r="K2269" s="73">
        <v>45379</v>
      </c>
      <c r="L2269" s="59"/>
      <c r="M2269" s="5"/>
      <c r="N2269" s="60" t="s">
        <v>11165</v>
      </c>
      <c r="O2269" s="5" t="s">
        <v>11166</v>
      </c>
    </row>
    <row r="2270" s="3" customFormat="1" spans="1:15">
      <c r="A2270" s="16">
        <v>2269</v>
      </c>
      <c r="B2270" s="3"/>
      <c r="C2270" s="3" t="s">
        <v>11167</v>
      </c>
      <c r="D2270" s="3" t="s">
        <v>11168</v>
      </c>
      <c r="E2270" s="3" t="s">
        <v>11169</v>
      </c>
      <c r="F2270" s="69">
        <v>59.8</v>
      </c>
      <c r="G2270" s="3" t="s">
        <v>8703</v>
      </c>
      <c r="J2270" s="55"/>
      <c r="K2270" s="73">
        <v>45478</v>
      </c>
      <c r="N2270" s="3" t="s">
        <v>11170</v>
      </c>
      <c r="O2270" s="3" t="s">
        <v>11171</v>
      </c>
    </row>
    <row r="2271" s="3" customFormat="1" spans="1:15">
      <c r="A2271" s="16">
        <v>2270</v>
      </c>
      <c r="B2271" s="3"/>
      <c r="C2271" s="3" t="s">
        <v>11172</v>
      </c>
      <c r="D2271" s="21" t="s">
        <v>11173</v>
      </c>
      <c r="E2271" s="3" t="s">
        <v>11174</v>
      </c>
      <c r="F2271" s="69">
        <v>69.9</v>
      </c>
      <c r="G2271" s="3" t="s">
        <v>20</v>
      </c>
      <c r="J2271" s="55"/>
      <c r="K2271" s="73">
        <v>45250</v>
      </c>
      <c r="N2271" s="3" t="s">
        <v>11175</v>
      </c>
      <c r="O2271" s="3" t="s">
        <v>11176</v>
      </c>
    </row>
    <row r="2272" s="5" customFormat="1" spans="1:15">
      <c r="A2272" s="16">
        <v>2271</v>
      </c>
      <c r="B2272" s="17"/>
      <c r="C2272" s="2" t="s">
        <v>11177</v>
      </c>
      <c r="D2272" s="17" t="s">
        <v>11178</v>
      </c>
      <c r="E2272" s="2" t="s">
        <v>11179</v>
      </c>
      <c r="F2272" s="69">
        <v>30</v>
      </c>
      <c r="G2272" s="2" t="s">
        <v>20</v>
      </c>
      <c r="J2272" s="62"/>
      <c r="K2272" s="73">
        <v>45140</v>
      </c>
      <c r="L2272" s="59"/>
      <c r="N2272" s="60" t="s">
        <v>11180</v>
      </c>
      <c r="O2272" s="5" t="s">
        <v>11181</v>
      </c>
    </row>
    <row r="2273" s="3" customFormat="1" spans="1:15">
      <c r="A2273" s="16">
        <v>2272</v>
      </c>
      <c r="B2273" s="3"/>
      <c r="C2273" s="3" t="s">
        <v>11182</v>
      </c>
      <c r="D2273" s="3" t="s">
        <v>11183</v>
      </c>
      <c r="E2273" s="3" t="s">
        <v>11184</v>
      </c>
      <c r="F2273" s="69">
        <v>69.9</v>
      </c>
      <c r="G2273" s="3" t="s">
        <v>20</v>
      </c>
      <c r="J2273" s="55"/>
      <c r="K2273" s="73">
        <v>45593</v>
      </c>
      <c r="L2273" s="3"/>
      <c r="M2273" s="3"/>
      <c r="N2273" s="3" t="s">
        <v>11185</v>
      </c>
      <c r="O2273" s="3" t="s">
        <v>11186</v>
      </c>
    </row>
    <row r="2274" s="3" customFormat="1" spans="1:15">
      <c r="A2274" s="16">
        <v>2273</v>
      </c>
      <c r="B2274" s="3"/>
      <c r="C2274" s="3" t="s">
        <v>11187</v>
      </c>
      <c r="D2274" s="21" t="s">
        <v>11188</v>
      </c>
      <c r="E2274" s="3" t="s">
        <v>11189</v>
      </c>
      <c r="F2274" s="69">
        <v>43</v>
      </c>
      <c r="G2274" s="2" t="s">
        <v>11190</v>
      </c>
      <c r="J2274" s="55"/>
      <c r="K2274" s="73">
        <v>45678</v>
      </c>
      <c r="N2274" s="3" t="s">
        <v>11191</v>
      </c>
      <c r="O2274" s="3" t="s">
        <v>11192</v>
      </c>
    </row>
    <row r="2275" s="16" customFormat="1" spans="1:15">
      <c r="A2275" s="16">
        <v>2274</v>
      </c>
      <c r="B2275" s="17"/>
      <c r="C2275" s="2" t="s">
        <v>11193</v>
      </c>
      <c r="D2275" s="17" t="s">
        <v>11194</v>
      </c>
      <c r="E2275" s="2" t="s">
        <v>11174</v>
      </c>
      <c r="F2275" s="69">
        <v>25</v>
      </c>
      <c r="G2275" s="2"/>
      <c r="H2275" s="2"/>
      <c r="I2275" s="2"/>
      <c r="K2275" s="73">
        <v>45884</v>
      </c>
      <c r="L2275" s="59"/>
      <c r="M2275" s="5"/>
      <c r="N2275" s="60" t="s">
        <v>11195</v>
      </c>
      <c r="O2275" s="5" t="s">
        <v>11196</v>
      </c>
    </row>
    <row r="2276" s="4" customFormat="1" spans="1:15">
      <c r="A2276" s="16">
        <v>2275</v>
      </c>
      <c r="B2276" s="4" t="s">
        <v>11197</v>
      </c>
      <c r="C2276" s="4" t="s">
        <v>11198</v>
      </c>
      <c r="D2276" s="22" t="s">
        <v>11197</v>
      </c>
      <c r="E2276" s="4" t="s">
        <v>11199</v>
      </c>
      <c r="F2276" s="69">
        <v>43</v>
      </c>
      <c r="G2276" s="4" t="s">
        <v>11200</v>
      </c>
      <c r="H2276" s="4"/>
      <c r="I2276" s="4"/>
      <c r="K2276" s="73">
        <v>46021</v>
      </c>
      <c r="L2276" s="4"/>
      <c r="M2276" s="4"/>
      <c r="N2276" s="4" t="s">
        <v>11201</v>
      </c>
      <c r="O2276" s="4" t="s">
        <v>11202</v>
      </c>
    </row>
    <row r="2277" s="3" customFormat="1" spans="1:15">
      <c r="A2277" s="16">
        <v>2276</v>
      </c>
      <c r="B2277" s="3" t="s">
        <v>11203</v>
      </c>
      <c r="C2277" s="3" t="s">
        <v>11204</v>
      </c>
      <c r="D2277" s="3" t="s">
        <v>11203</v>
      </c>
      <c r="E2277" s="3" t="s">
        <v>11205</v>
      </c>
      <c r="F2277" s="69">
        <v>79.9</v>
      </c>
      <c r="G2277" s="20" t="s">
        <v>20</v>
      </c>
      <c r="H2277" s="20"/>
      <c r="I2277" s="20"/>
      <c r="J2277" s="78"/>
      <c r="K2277" s="73">
        <v>45904</v>
      </c>
      <c r="L2277" s="3"/>
      <c r="M2277" s="3"/>
      <c r="N2277" s="3" t="s">
        <v>11206</v>
      </c>
      <c r="O2277" s="3" t="s">
        <v>11207</v>
      </c>
    </row>
    <row r="2278" s="69" customFormat="1" spans="1:15">
      <c r="A2278" s="16">
        <v>2277</v>
      </c>
      <c r="B2278" s="17"/>
      <c r="C2278" s="2" t="s">
        <v>11208</v>
      </c>
      <c r="D2278" s="17" t="s">
        <v>11209</v>
      </c>
      <c r="E2278" s="2" t="s">
        <v>11210</v>
      </c>
      <c r="F2278" s="69">
        <v>26</v>
      </c>
      <c r="G2278" s="2" t="s">
        <v>20</v>
      </c>
      <c r="H2278" s="16"/>
      <c r="I2278" s="16"/>
      <c r="J2278" s="16"/>
      <c r="K2278" s="73">
        <v>45696</v>
      </c>
      <c r="L2278" s="59"/>
      <c r="M2278" s="5"/>
      <c r="N2278" s="60" t="s">
        <v>11211</v>
      </c>
      <c r="O2278" s="5" t="s">
        <v>11212</v>
      </c>
    </row>
    <row r="2279" s="3" customFormat="1" spans="1:15">
      <c r="A2279" s="16">
        <v>2278</v>
      </c>
      <c r="B2279" s="3" t="s">
        <v>11213</v>
      </c>
      <c r="C2279" s="3" t="s">
        <v>11214</v>
      </c>
      <c r="D2279" s="21" t="s">
        <v>11213</v>
      </c>
      <c r="E2279" s="20" t="s">
        <v>11215</v>
      </c>
      <c r="F2279" s="69">
        <v>55</v>
      </c>
      <c r="G2279" s="3" t="s">
        <v>20</v>
      </c>
      <c r="J2279" s="55" t="s">
        <v>200</v>
      </c>
      <c r="K2279" s="73">
        <v>45860</v>
      </c>
      <c r="L2279" s="3" t="s">
        <v>201</v>
      </c>
      <c r="M2279" s="61"/>
      <c r="N2279" s="3" t="s">
        <v>11216</v>
      </c>
      <c r="O2279" s="3" t="s">
        <v>11217</v>
      </c>
    </row>
    <row r="2280" s="5" customFormat="1" spans="1:15">
      <c r="A2280" s="16">
        <v>2279</v>
      </c>
      <c r="B2280" s="17"/>
      <c r="C2280" s="2" t="s">
        <v>11218</v>
      </c>
      <c r="D2280" s="17" t="s">
        <v>11219</v>
      </c>
      <c r="E2280" s="2" t="s">
        <v>11220</v>
      </c>
      <c r="F2280" s="69">
        <v>64.8</v>
      </c>
      <c r="G2280" s="2"/>
      <c r="J2280" s="62"/>
      <c r="K2280" s="73">
        <v>45655</v>
      </c>
      <c r="L2280" s="59"/>
      <c r="N2280" s="60" t="s">
        <v>11221</v>
      </c>
      <c r="O2280" s="5" t="s">
        <v>11222</v>
      </c>
    </row>
    <row r="2281" s="69" customFormat="1" spans="1:15">
      <c r="A2281" s="16">
        <v>2280</v>
      </c>
      <c r="B2281" s="17"/>
      <c r="C2281" s="2" t="s">
        <v>11223</v>
      </c>
      <c r="D2281" s="17" t="s">
        <v>11224</v>
      </c>
      <c r="E2281" s="2" t="s">
        <v>11225</v>
      </c>
      <c r="F2281" s="69">
        <v>35</v>
      </c>
      <c r="G2281" s="2" t="s">
        <v>20</v>
      </c>
      <c r="H2281" s="16"/>
      <c r="I2281" s="16"/>
      <c r="J2281" s="16"/>
      <c r="K2281" s="73">
        <v>46056</v>
      </c>
      <c r="L2281" s="59"/>
      <c r="M2281" s="5"/>
      <c r="N2281" s="60" t="s">
        <v>11226</v>
      </c>
      <c r="O2281" s="5" t="s">
        <v>11227</v>
      </c>
    </row>
    <row r="2282" s="5" customFormat="1" spans="1:15">
      <c r="A2282" s="16">
        <v>2281</v>
      </c>
      <c r="B2282" s="17"/>
      <c r="C2282" s="5" t="s">
        <v>11228</v>
      </c>
      <c r="D2282" s="17" t="s">
        <v>11229</v>
      </c>
      <c r="E2282" s="5" t="s">
        <v>11230</v>
      </c>
      <c r="F2282" s="69">
        <v>38</v>
      </c>
      <c r="G2282" s="3" t="s">
        <v>20</v>
      </c>
      <c r="J2282" s="62"/>
      <c r="K2282" s="73">
        <v>46034</v>
      </c>
      <c r="L2282" s="59"/>
      <c r="N2282" s="5" t="s">
        <v>11231</v>
      </c>
      <c r="O2282" s="5" t="s">
        <v>11232</v>
      </c>
    </row>
    <row r="2283" s="3" customFormat="1" spans="1:15">
      <c r="A2283" s="16">
        <v>2282</v>
      </c>
      <c r="C2283" s="3" t="s">
        <v>11233</v>
      </c>
      <c r="D2283" s="21" t="s">
        <v>11234</v>
      </c>
      <c r="E2283" s="3" t="s">
        <v>11235</v>
      </c>
      <c r="F2283" s="69">
        <v>69</v>
      </c>
      <c r="J2283" s="55"/>
      <c r="K2283" s="73">
        <v>44972</v>
      </c>
      <c r="N2283" s="3" t="s">
        <v>11236</v>
      </c>
      <c r="O2283" s="3" t="s">
        <v>11237</v>
      </c>
    </row>
    <row r="2284" s="69" customFormat="1" spans="1:15">
      <c r="A2284" s="16">
        <v>2283</v>
      </c>
      <c r="B2284" s="17"/>
      <c r="C2284" s="2" t="s">
        <v>11238</v>
      </c>
      <c r="D2284" s="17" t="s">
        <v>11239</v>
      </c>
      <c r="E2284" s="2" t="s">
        <v>11240</v>
      </c>
      <c r="F2284" s="69">
        <v>29</v>
      </c>
      <c r="G2284" s="2" t="s">
        <v>20</v>
      </c>
      <c r="H2284" s="2"/>
      <c r="I2284" s="2"/>
      <c r="J2284" s="16"/>
      <c r="K2284" s="73">
        <v>45457</v>
      </c>
      <c r="L2284" s="59"/>
      <c r="M2284" s="5"/>
      <c r="N2284" s="60" t="s">
        <v>11241</v>
      </c>
      <c r="O2284" s="5" t="s">
        <v>11242</v>
      </c>
    </row>
    <row r="2285" s="3" customFormat="1" spans="1:15">
      <c r="A2285" s="16">
        <v>2284</v>
      </c>
      <c r="B2285" s="3"/>
      <c r="C2285" s="3" t="s">
        <v>11243</v>
      </c>
      <c r="D2285" s="21" t="s">
        <v>11244</v>
      </c>
      <c r="E2285" s="3" t="s">
        <v>11245</v>
      </c>
      <c r="F2285" s="69">
        <v>59.9</v>
      </c>
      <c r="G2285" s="3" t="s">
        <v>11246</v>
      </c>
      <c r="J2285" s="55"/>
      <c r="K2285" s="73">
        <v>45389</v>
      </c>
      <c r="N2285" s="3" t="s">
        <v>11247</v>
      </c>
      <c r="O2285" s="3" t="s">
        <v>11248</v>
      </c>
    </row>
    <row r="2286" s="5" customFormat="1" spans="1:15">
      <c r="A2286" s="16">
        <v>2285</v>
      </c>
      <c r="C2286" s="5" t="s">
        <v>11249</v>
      </c>
      <c r="D2286" s="66" t="s">
        <v>11250</v>
      </c>
      <c r="E2286" s="5" t="s">
        <v>10166</v>
      </c>
      <c r="F2286" s="69">
        <v>49</v>
      </c>
      <c r="G2286" s="2" t="s">
        <v>20</v>
      </c>
      <c r="J2286" s="62"/>
      <c r="K2286" s="73">
        <v>45647</v>
      </c>
      <c r="L2286" s="59"/>
      <c r="M2286" s="5"/>
      <c r="N2286" s="5" t="s">
        <v>11251</v>
      </c>
      <c r="O2286" s="5" t="s">
        <v>11252</v>
      </c>
    </row>
    <row r="2287" s="3" customFormat="1" spans="1:15">
      <c r="A2287" s="16">
        <v>2286</v>
      </c>
      <c r="C2287" s="3" t="s">
        <v>11253</v>
      </c>
      <c r="D2287" s="21" t="s">
        <v>11254</v>
      </c>
      <c r="E2287" s="3" t="s">
        <v>11255</v>
      </c>
      <c r="F2287" s="69">
        <v>36</v>
      </c>
      <c r="G2287" s="3" t="s">
        <v>20</v>
      </c>
      <c r="J2287" s="55"/>
      <c r="K2287" s="73">
        <v>45681</v>
      </c>
      <c r="M2287" s="5"/>
      <c r="N2287" s="3" t="s">
        <v>11256</v>
      </c>
      <c r="O2287" s="5" t="s">
        <v>11257</v>
      </c>
    </row>
    <row r="2288" s="3" customFormat="1" spans="1:15">
      <c r="A2288" s="16">
        <v>2287</v>
      </c>
      <c r="B2288" s="3" t="s">
        <v>11258</v>
      </c>
      <c r="C2288" s="3" t="s">
        <v>11259</v>
      </c>
      <c r="D2288" s="21" t="s">
        <v>11258</v>
      </c>
      <c r="E2288" s="3" t="s">
        <v>11260</v>
      </c>
      <c r="F2288" s="69">
        <v>59</v>
      </c>
      <c r="G2288" s="3" t="s">
        <v>9486</v>
      </c>
      <c r="J2288" s="55"/>
      <c r="K2288" s="73">
        <v>45876</v>
      </c>
      <c r="L2288" s="61" t="s">
        <v>11261</v>
      </c>
      <c r="N2288" s="3" t="s">
        <v>11262</v>
      </c>
      <c r="O2288" s="3" t="s">
        <v>11263</v>
      </c>
    </row>
    <row r="2289" s="3" customFormat="1" spans="1:15">
      <c r="A2289" s="16">
        <v>2288</v>
      </c>
      <c r="C2289" s="3" t="s">
        <v>11264</v>
      </c>
      <c r="D2289" s="21" t="s">
        <v>11265</v>
      </c>
      <c r="E2289" s="3" t="s">
        <v>10166</v>
      </c>
      <c r="F2289" s="69">
        <v>55</v>
      </c>
      <c r="G2289" s="3" t="s">
        <v>20</v>
      </c>
      <c r="J2289" s="55"/>
      <c r="K2289" s="73">
        <v>45880</v>
      </c>
      <c r="L2289" s="65"/>
      <c r="N2289" s="3" t="s">
        <v>11266</v>
      </c>
      <c r="O2289" s="3" t="s">
        <v>11267</v>
      </c>
    </row>
    <row r="2290" s="3" customFormat="1" spans="1:15">
      <c r="A2290" s="16">
        <v>2289</v>
      </c>
      <c r="C2290" s="3" t="s">
        <v>11268</v>
      </c>
      <c r="D2290" s="21" t="s">
        <v>11269</v>
      </c>
      <c r="E2290" s="3" t="s">
        <v>11270</v>
      </c>
      <c r="F2290" s="69">
        <v>69.9</v>
      </c>
      <c r="G2290" s="3" t="s">
        <v>892</v>
      </c>
      <c r="J2290" s="55"/>
      <c r="K2290" s="73">
        <v>45125</v>
      </c>
      <c r="L2290" s="20" t="s">
        <v>144</v>
      </c>
      <c r="N2290" s="3" t="s">
        <v>11271</v>
      </c>
      <c r="O2290" s="3" t="s">
        <v>11272</v>
      </c>
    </row>
    <row r="2291" s="70" customFormat="1" spans="1:15">
      <c r="A2291" s="16">
        <v>2290</v>
      </c>
      <c r="B2291" s="17"/>
      <c r="C2291" s="2" t="s">
        <v>11273</v>
      </c>
      <c r="D2291" s="17" t="s">
        <v>11274</v>
      </c>
      <c r="E2291" s="2" t="s">
        <v>11275</v>
      </c>
      <c r="F2291" s="69">
        <v>45</v>
      </c>
      <c r="G2291" s="2" t="s">
        <v>20</v>
      </c>
      <c r="H2291" s="2"/>
      <c r="I2291" s="2"/>
      <c r="J2291" s="16"/>
      <c r="K2291" s="73">
        <v>45880</v>
      </c>
      <c r="L2291" s="59"/>
      <c r="M2291" s="5"/>
      <c r="N2291" s="60" t="s">
        <v>11276</v>
      </c>
      <c r="O2291" s="5" t="s">
        <v>11277</v>
      </c>
    </row>
    <row r="2292" s="3" customFormat="1" spans="1:15">
      <c r="A2292" s="16">
        <v>2291</v>
      </c>
      <c r="C2292" s="3" t="s">
        <v>11268</v>
      </c>
      <c r="D2292" s="21" t="s">
        <v>11278</v>
      </c>
      <c r="E2292" s="3" t="s">
        <v>11279</v>
      </c>
      <c r="F2292" s="69">
        <v>59.8</v>
      </c>
      <c r="G2292" s="3" t="s">
        <v>20</v>
      </c>
      <c r="J2292" s="55"/>
      <c r="K2292" s="73">
        <v>46056</v>
      </c>
      <c r="L2292" s="59" t="s">
        <v>85</v>
      </c>
      <c r="M2292" s="5"/>
      <c r="N2292" s="3" t="s">
        <v>11280</v>
      </c>
      <c r="O2292" s="5" t="s">
        <v>11281</v>
      </c>
    </row>
    <row r="2293" s="3" customFormat="1" spans="1:15">
      <c r="A2293" s="16">
        <v>2292</v>
      </c>
      <c r="C2293" s="3" t="s">
        <v>11282</v>
      </c>
      <c r="D2293" s="21" t="s">
        <v>11283</v>
      </c>
      <c r="E2293" s="20" t="s">
        <v>8863</v>
      </c>
      <c r="F2293" s="69">
        <v>49.9</v>
      </c>
      <c r="G2293" s="2" t="s">
        <v>20</v>
      </c>
      <c r="J2293" s="55"/>
      <c r="K2293" s="73">
        <v>45705</v>
      </c>
      <c r="N2293" s="3" t="s">
        <v>11284</v>
      </c>
      <c r="O2293" s="5" t="s">
        <v>11285</v>
      </c>
    </row>
    <row r="2294" s="3" customFormat="1" spans="1:15">
      <c r="A2294" s="16">
        <v>2293</v>
      </c>
      <c r="B2294" s="21"/>
      <c r="C2294" s="3" t="s">
        <v>11286</v>
      </c>
      <c r="D2294" s="21" t="s">
        <v>11287</v>
      </c>
      <c r="E2294" s="61" t="s">
        <v>10868</v>
      </c>
      <c r="F2294" s="69">
        <v>69.9</v>
      </c>
      <c r="G2294" s="3" t="s">
        <v>20</v>
      </c>
      <c r="J2294" s="55"/>
      <c r="K2294" s="73">
        <v>46055</v>
      </c>
      <c r="N2294" s="3" t="s">
        <v>11288</v>
      </c>
      <c r="O2294" s="3" t="s">
        <v>11289</v>
      </c>
    </row>
    <row r="2295" s="5" customFormat="1" spans="1:15">
      <c r="A2295" s="16">
        <v>2294</v>
      </c>
      <c r="B2295" s="17"/>
      <c r="C2295" s="5" t="s">
        <v>11290</v>
      </c>
      <c r="D2295" s="17" t="s">
        <v>11291</v>
      </c>
      <c r="E2295" s="5" t="s">
        <v>11292</v>
      </c>
      <c r="F2295" s="69">
        <v>59.8</v>
      </c>
      <c r="G2295" s="3" t="s">
        <v>20</v>
      </c>
      <c r="J2295" s="62"/>
      <c r="K2295" s="73">
        <v>45630</v>
      </c>
      <c r="L2295" s="59"/>
      <c r="N2295" s="5" t="s">
        <v>11293</v>
      </c>
      <c r="O2295" s="5" t="s">
        <v>11294</v>
      </c>
    </row>
    <row r="2296" s="69" customFormat="1" spans="1:15">
      <c r="A2296" s="16">
        <v>2295</v>
      </c>
      <c r="B2296" s="17"/>
      <c r="C2296" s="2" t="s">
        <v>11290</v>
      </c>
      <c r="D2296" s="17" t="s">
        <v>11295</v>
      </c>
      <c r="E2296" s="2" t="s">
        <v>11296</v>
      </c>
      <c r="F2296" s="69">
        <v>55</v>
      </c>
      <c r="G2296" s="2" t="s">
        <v>20</v>
      </c>
      <c r="H2296" s="2"/>
      <c r="I2296" s="2"/>
      <c r="J2296" s="16"/>
      <c r="K2296" s="73">
        <v>46039</v>
      </c>
      <c r="L2296" s="59"/>
      <c r="M2296" s="5"/>
      <c r="N2296" s="60" t="s">
        <v>11297</v>
      </c>
      <c r="O2296" s="5" t="s">
        <v>11298</v>
      </c>
    </row>
    <row r="2297" s="69" customFormat="1" spans="1:15">
      <c r="A2297" s="16">
        <v>2296</v>
      </c>
      <c r="B2297" s="17"/>
      <c r="C2297" s="2" t="s">
        <v>11299</v>
      </c>
      <c r="D2297" s="17" t="s">
        <v>11300</v>
      </c>
      <c r="E2297" s="2" t="s">
        <v>11301</v>
      </c>
      <c r="F2297" s="69">
        <v>55</v>
      </c>
      <c r="G2297" s="2" t="s">
        <v>20</v>
      </c>
      <c r="H2297" s="16"/>
      <c r="I2297" s="16"/>
      <c r="J2297" s="16"/>
      <c r="K2297" s="73">
        <v>46051</v>
      </c>
      <c r="L2297" s="59"/>
      <c r="M2297" s="5"/>
      <c r="N2297" s="60" t="s">
        <v>11302</v>
      </c>
      <c r="O2297" s="5" t="s">
        <v>11303</v>
      </c>
    </row>
    <row r="2298" s="69" customFormat="1" spans="1:15">
      <c r="A2298" s="16">
        <v>2297</v>
      </c>
      <c r="B2298" s="17"/>
      <c r="C2298" s="2" t="s">
        <v>11290</v>
      </c>
      <c r="D2298" s="17" t="s">
        <v>11304</v>
      </c>
      <c r="E2298" s="2" t="s">
        <v>11305</v>
      </c>
      <c r="F2298" s="69">
        <v>48</v>
      </c>
      <c r="G2298" s="2" t="s">
        <v>20</v>
      </c>
      <c r="H2298" s="2"/>
      <c r="I2298" s="2"/>
      <c r="J2298" s="16"/>
      <c r="K2298" s="73">
        <v>45901</v>
      </c>
      <c r="L2298" s="59"/>
      <c r="M2298" s="5"/>
      <c r="N2298" s="60" t="s">
        <v>11306</v>
      </c>
      <c r="O2298" s="5" t="s">
        <v>11307</v>
      </c>
    </row>
    <row r="2299" s="3" customFormat="1" spans="1:15">
      <c r="A2299" s="16">
        <v>2298</v>
      </c>
      <c r="B2299" s="3" t="s">
        <v>11308</v>
      </c>
      <c r="C2299" s="3" t="s">
        <v>11309</v>
      </c>
      <c r="D2299" s="3" t="s">
        <v>11308</v>
      </c>
      <c r="E2299" s="3" t="s">
        <v>11310</v>
      </c>
      <c r="F2299" s="69">
        <v>59.8</v>
      </c>
      <c r="G2299" s="3" t="s">
        <v>248</v>
      </c>
      <c r="H2299" s="3"/>
      <c r="I2299" s="3"/>
      <c r="J2299" s="55"/>
      <c r="K2299" s="73">
        <v>45762</v>
      </c>
      <c r="L2299" s="3" t="s">
        <v>8520</v>
      </c>
      <c r="M2299" s="3"/>
      <c r="N2299" s="3" t="s">
        <v>11311</v>
      </c>
      <c r="O2299" s="3" t="s">
        <v>11312</v>
      </c>
    </row>
    <row r="2300" s="5" customFormat="1" spans="1:15">
      <c r="A2300" s="16">
        <v>2299</v>
      </c>
      <c r="B2300" s="17"/>
      <c r="C2300" s="20" t="s">
        <v>11313</v>
      </c>
      <c r="D2300" s="17" t="s">
        <v>11314</v>
      </c>
      <c r="E2300" s="5" t="s">
        <v>11315</v>
      </c>
      <c r="F2300" s="69">
        <v>56</v>
      </c>
      <c r="G2300" s="5" t="s">
        <v>20</v>
      </c>
      <c r="H2300" s="20" t="s">
        <v>290</v>
      </c>
      <c r="J2300" s="62"/>
      <c r="K2300" s="73">
        <v>45870</v>
      </c>
      <c r="L2300" s="59" t="s">
        <v>412</v>
      </c>
      <c r="N2300" s="5" t="s">
        <v>11316</v>
      </c>
      <c r="O2300" s="5" t="s">
        <v>11317</v>
      </c>
    </row>
    <row r="2301" s="69" customFormat="1" ht="14.25" spans="1:15">
      <c r="A2301" s="16">
        <v>2300</v>
      </c>
      <c r="B2301" s="17"/>
      <c r="C2301" s="18" t="s">
        <v>11318</v>
      </c>
      <c r="D2301" s="17"/>
      <c r="E2301" s="2"/>
      <c r="F2301" s="69"/>
      <c r="G2301" s="2"/>
      <c r="H2301" s="2"/>
      <c r="I2301" s="2"/>
      <c r="J2301" s="16"/>
      <c r="K2301" s="73"/>
      <c r="L2301" s="59"/>
      <c r="M2301" s="5"/>
      <c r="N2301" s="60"/>
      <c r="O2301" s="5"/>
    </row>
    <row r="2302" s="3" customFormat="1" spans="1:15">
      <c r="A2302" s="16">
        <v>2301</v>
      </c>
      <c r="B2302" s="21"/>
      <c r="C2302" s="3" t="s">
        <v>11319</v>
      </c>
      <c r="D2302" s="21" t="s">
        <v>11320</v>
      </c>
      <c r="E2302" s="3" t="s">
        <v>11321</v>
      </c>
      <c r="F2302" s="69">
        <v>69.9</v>
      </c>
      <c r="G2302" s="5" t="s">
        <v>892</v>
      </c>
      <c r="J2302" s="55"/>
      <c r="K2302" s="73">
        <v>46057</v>
      </c>
      <c r="L2302" s="59" t="s">
        <v>144</v>
      </c>
      <c r="N2302" s="3" t="s">
        <v>11322</v>
      </c>
      <c r="O2302" s="3" t="s">
        <v>11323</v>
      </c>
    </row>
    <row r="2303" s="3" customFormat="1" spans="1:15">
      <c r="A2303" s="16">
        <v>2302</v>
      </c>
      <c r="B2303" s="3" t="s">
        <v>11324</v>
      </c>
      <c r="C2303" s="3" t="s">
        <v>11325</v>
      </c>
      <c r="D2303" s="3" t="s">
        <v>11324</v>
      </c>
      <c r="E2303" s="3" t="s">
        <v>11326</v>
      </c>
      <c r="F2303" s="69">
        <v>65</v>
      </c>
      <c r="G2303" s="3" t="s">
        <v>20</v>
      </c>
      <c r="J2303" s="55"/>
      <c r="K2303" s="73">
        <v>46054</v>
      </c>
      <c r="N2303" s="3" t="s">
        <v>11327</v>
      </c>
      <c r="O2303" s="3" t="s">
        <v>11328</v>
      </c>
    </row>
    <row r="2304" s="69" customFormat="1" spans="1:15">
      <c r="A2304" s="16">
        <v>2303</v>
      </c>
      <c r="B2304" s="17"/>
      <c r="C2304" s="2" t="s">
        <v>11329</v>
      </c>
      <c r="D2304" s="17" t="s">
        <v>11330</v>
      </c>
      <c r="E2304" s="2" t="s">
        <v>10819</v>
      </c>
      <c r="F2304" s="69">
        <v>35</v>
      </c>
      <c r="G2304" s="2" t="s">
        <v>20</v>
      </c>
      <c r="H2304" s="16"/>
      <c r="I2304" s="16"/>
      <c r="J2304" s="16"/>
      <c r="K2304" s="73">
        <v>45481</v>
      </c>
      <c r="L2304" s="59"/>
      <c r="M2304" s="5"/>
      <c r="N2304" s="60" t="s">
        <v>11331</v>
      </c>
      <c r="O2304" s="5" t="s">
        <v>11332</v>
      </c>
    </row>
    <row r="2305" s="5" customFormat="1" spans="1:15">
      <c r="A2305" s="16">
        <v>2304</v>
      </c>
      <c r="B2305" s="17"/>
      <c r="C2305" s="5" t="s">
        <v>11333</v>
      </c>
      <c r="D2305" s="17" t="s">
        <v>11334</v>
      </c>
      <c r="E2305" s="5" t="s">
        <v>11335</v>
      </c>
      <c r="F2305" s="69">
        <v>46</v>
      </c>
      <c r="G2305" s="20" t="s">
        <v>20</v>
      </c>
      <c r="J2305" s="62"/>
      <c r="K2305" s="73">
        <v>46036</v>
      </c>
      <c r="L2305" s="59" t="s">
        <v>85</v>
      </c>
      <c r="M2305" s="5" t="s">
        <v>11336</v>
      </c>
      <c r="N2305" s="5" t="s">
        <v>11337</v>
      </c>
      <c r="O2305" s="5" t="s">
        <v>11338</v>
      </c>
    </row>
    <row r="2306" s="3" customFormat="1" spans="1:15">
      <c r="A2306" s="16">
        <v>2305</v>
      </c>
      <c r="B2306" s="21" t="s">
        <v>11339</v>
      </c>
      <c r="C2306" s="3" t="s">
        <v>11340</v>
      </c>
      <c r="D2306" s="21" t="s">
        <v>11339</v>
      </c>
      <c r="E2306" s="3" t="s">
        <v>11341</v>
      </c>
      <c r="F2306" s="69">
        <v>58</v>
      </c>
      <c r="G2306" s="3"/>
      <c r="J2306" s="55"/>
      <c r="K2306" s="73">
        <v>45882</v>
      </c>
      <c r="L2306" s="61" t="s">
        <v>4093</v>
      </c>
      <c r="M2306" s="61"/>
      <c r="N2306" s="3" t="s">
        <v>11342</v>
      </c>
      <c r="O2306" s="3" t="s">
        <v>11343</v>
      </c>
    </row>
    <row r="2307" s="3" customFormat="1" spans="1:15">
      <c r="A2307" s="16">
        <v>2306</v>
      </c>
      <c r="B2307" s="3" t="s">
        <v>11344</v>
      </c>
      <c r="C2307" s="3" t="s">
        <v>11340</v>
      </c>
      <c r="D2307" s="3" t="s">
        <v>11344</v>
      </c>
      <c r="E2307" s="3" t="s">
        <v>11345</v>
      </c>
      <c r="F2307" s="69">
        <v>69.9</v>
      </c>
      <c r="G2307" s="3" t="s">
        <v>20</v>
      </c>
      <c r="J2307" s="55"/>
      <c r="K2307" s="73">
        <v>45945</v>
      </c>
      <c r="L2307" s="3"/>
      <c r="M2307" s="3"/>
      <c r="N2307" s="3" t="s">
        <v>11346</v>
      </c>
      <c r="O2307" s="3" t="s">
        <v>11347</v>
      </c>
    </row>
    <row r="2308" s="3" customFormat="1" spans="1:15">
      <c r="A2308" s="16">
        <v>2307</v>
      </c>
      <c r="B2308" s="3"/>
      <c r="C2308" s="3" t="s">
        <v>11340</v>
      </c>
      <c r="D2308" s="21" t="s">
        <v>11348</v>
      </c>
      <c r="E2308" s="3" t="s">
        <v>11349</v>
      </c>
      <c r="F2308" s="69">
        <v>39</v>
      </c>
      <c r="G2308" s="3" t="s">
        <v>248</v>
      </c>
      <c r="J2308" s="55"/>
      <c r="K2308" s="73">
        <v>45870</v>
      </c>
      <c r="L2308" s="20" t="s">
        <v>144</v>
      </c>
      <c r="N2308" s="3" t="s">
        <v>11350</v>
      </c>
      <c r="O2308" s="3" t="s">
        <v>11351</v>
      </c>
    </row>
    <row r="2309" s="3" customFormat="1" spans="1:15">
      <c r="A2309" s="16">
        <v>2308</v>
      </c>
      <c r="B2309" s="21" t="s">
        <v>11352</v>
      </c>
      <c r="C2309" s="3" t="s">
        <v>11353</v>
      </c>
      <c r="D2309" s="21" t="s">
        <v>11352</v>
      </c>
      <c r="E2309" s="3" t="s">
        <v>11354</v>
      </c>
      <c r="F2309" s="69">
        <v>69.9</v>
      </c>
      <c r="G2309" s="3" t="s">
        <v>11355</v>
      </c>
      <c r="J2309" s="55"/>
      <c r="K2309" s="73">
        <v>45957</v>
      </c>
      <c r="L2309" s="3"/>
      <c r="N2309" s="3" t="s">
        <v>11356</v>
      </c>
      <c r="O2309" s="3" t="s">
        <v>11357</v>
      </c>
    </row>
    <row r="2310" s="2" customFormat="1" spans="1:15">
      <c r="A2310" s="16">
        <v>2309</v>
      </c>
      <c r="B2310" s="2" t="s">
        <v>11358</v>
      </c>
      <c r="C2310" s="2" t="s">
        <v>11359</v>
      </c>
      <c r="D2310" s="2" t="s">
        <v>11358</v>
      </c>
      <c r="E2310" s="2" t="s">
        <v>11360</v>
      </c>
      <c r="F2310" s="69">
        <v>89.9</v>
      </c>
      <c r="G2310" s="2" t="s">
        <v>20</v>
      </c>
      <c r="H2310" s="2"/>
      <c r="I2310" s="2"/>
      <c r="J2310" s="16"/>
      <c r="K2310" s="73">
        <v>46063</v>
      </c>
      <c r="L2310" s="2"/>
      <c r="M2310" s="2"/>
      <c r="N2310" s="2" t="s">
        <v>11361</v>
      </c>
      <c r="O2310" s="2" t="s">
        <v>11362</v>
      </c>
    </row>
    <row r="2311" s="3" customFormat="1" spans="1:15">
      <c r="A2311" s="16">
        <v>2310</v>
      </c>
      <c r="B2311" s="3" t="s">
        <v>11363</v>
      </c>
      <c r="C2311" s="3" t="s">
        <v>11364</v>
      </c>
      <c r="D2311" s="3" t="s">
        <v>11363</v>
      </c>
      <c r="E2311" s="3" t="s">
        <v>11365</v>
      </c>
      <c r="F2311" s="69">
        <v>54</v>
      </c>
      <c r="J2311" s="55"/>
      <c r="K2311" s="73">
        <v>45813</v>
      </c>
      <c r="L2311" s="61" t="s">
        <v>11366</v>
      </c>
      <c r="M2311" s="61"/>
      <c r="N2311" s="3" t="s">
        <v>11367</v>
      </c>
      <c r="O2311" s="3" t="s">
        <v>11368</v>
      </c>
    </row>
    <row r="2312" s="3" customFormat="1" spans="1:15">
      <c r="A2312" s="16">
        <v>2311</v>
      </c>
      <c r="B2312" s="3" t="s">
        <v>11369</v>
      </c>
      <c r="C2312" s="3" t="s">
        <v>11370</v>
      </c>
      <c r="D2312" s="3" t="s">
        <v>11369</v>
      </c>
      <c r="E2312" s="3" t="s">
        <v>11371</v>
      </c>
      <c r="F2312" s="69">
        <v>65</v>
      </c>
      <c r="G2312" s="3"/>
      <c r="J2312" s="55"/>
      <c r="K2312" s="73">
        <v>45882</v>
      </c>
      <c r="L2312" s="3" t="s">
        <v>8520</v>
      </c>
      <c r="M2312" s="3"/>
      <c r="N2312" s="3" t="s">
        <v>11372</v>
      </c>
      <c r="O2312" s="3" t="s">
        <v>11373</v>
      </c>
    </row>
    <row r="2313" s="3" customFormat="1" spans="1:15">
      <c r="A2313" s="16">
        <v>2312</v>
      </c>
      <c r="B2313" s="3"/>
      <c r="C2313" s="3" t="s">
        <v>11374</v>
      </c>
      <c r="D2313" s="21" t="s">
        <v>11375</v>
      </c>
      <c r="E2313" s="3" t="s">
        <v>11376</v>
      </c>
      <c r="F2313" s="69">
        <v>75</v>
      </c>
      <c r="G2313" s="2" t="s">
        <v>20</v>
      </c>
      <c r="J2313" s="55"/>
      <c r="K2313" s="73">
        <v>45694</v>
      </c>
      <c r="N2313" s="3" t="s">
        <v>11377</v>
      </c>
      <c r="O2313" s="3" t="s">
        <v>11378</v>
      </c>
    </row>
    <row r="2314" s="3" customFormat="1" spans="1:15">
      <c r="A2314" s="16">
        <v>2313</v>
      </c>
      <c r="B2314" s="3" t="s">
        <v>11379</v>
      </c>
      <c r="C2314" s="3" t="s">
        <v>11380</v>
      </c>
      <c r="D2314" s="3" t="s">
        <v>11379</v>
      </c>
      <c r="E2314" s="3" t="s">
        <v>11381</v>
      </c>
      <c r="F2314" s="69">
        <v>65</v>
      </c>
      <c r="G2314" s="3" t="s">
        <v>20</v>
      </c>
      <c r="J2314" s="55"/>
      <c r="K2314" s="73">
        <v>45894</v>
      </c>
      <c r="N2314" s="3" t="s">
        <v>11382</v>
      </c>
      <c r="O2314" s="3" t="s">
        <v>11383</v>
      </c>
    </row>
    <row r="2315" s="4" customFormat="1" spans="1:15">
      <c r="A2315" s="16">
        <v>2314</v>
      </c>
      <c r="B2315" s="4" t="s">
        <v>11384</v>
      </c>
      <c r="C2315" s="4" t="s">
        <v>11385</v>
      </c>
      <c r="D2315" s="4" t="s">
        <v>11384</v>
      </c>
      <c r="E2315" s="4" t="s">
        <v>11386</v>
      </c>
      <c r="F2315" s="4">
        <v>59</v>
      </c>
      <c r="G2315" s="4" t="s">
        <v>20</v>
      </c>
      <c r="K2315" s="76">
        <v>46084</v>
      </c>
      <c r="N2315" s="4" t="s">
        <v>11387</v>
      </c>
      <c r="O2315" s="4" t="s">
        <v>11388</v>
      </c>
    </row>
    <row r="2316" s="4" customFormat="1" spans="1:15">
      <c r="A2316" s="16">
        <v>2315</v>
      </c>
      <c r="B2316" s="4" t="s">
        <v>11389</v>
      </c>
      <c r="C2316" s="4" t="s">
        <v>11390</v>
      </c>
      <c r="D2316" s="4" t="s">
        <v>11389</v>
      </c>
      <c r="E2316" s="4" t="s">
        <v>11391</v>
      </c>
      <c r="F2316" s="4">
        <v>59.9</v>
      </c>
      <c r="K2316" s="76">
        <v>46085</v>
      </c>
      <c r="N2316" s="4" t="s">
        <v>11392</v>
      </c>
      <c r="O2316" s="4" t="s">
        <v>11393</v>
      </c>
    </row>
    <row r="2317" s="3" customFormat="1" spans="1:15">
      <c r="A2317" s="16">
        <v>2316</v>
      </c>
      <c r="B2317" s="21"/>
      <c r="C2317" s="3" t="s">
        <v>11394</v>
      </c>
      <c r="D2317" s="21" t="s">
        <v>11395</v>
      </c>
      <c r="E2317" s="3" t="s">
        <v>11396</v>
      </c>
      <c r="F2317" s="69">
        <v>58</v>
      </c>
      <c r="G2317" s="2" t="s">
        <v>20</v>
      </c>
      <c r="J2317" s="55"/>
      <c r="K2317" s="73">
        <v>46062</v>
      </c>
      <c r="N2317" s="3" t="s">
        <v>11397</v>
      </c>
      <c r="O2317" s="5" t="s">
        <v>11398</v>
      </c>
    </row>
    <row r="2318" s="3" customFormat="1" spans="1:15">
      <c r="A2318" s="16">
        <v>2317</v>
      </c>
      <c r="B2318" s="3" t="s">
        <v>11399</v>
      </c>
      <c r="C2318" s="3" t="s">
        <v>11400</v>
      </c>
      <c r="D2318" s="3" t="s">
        <v>11399</v>
      </c>
      <c r="E2318" s="3" t="s">
        <v>11401</v>
      </c>
      <c r="F2318" s="69">
        <v>79.9</v>
      </c>
      <c r="J2318" s="55"/>
      <c r="K2318" s="73">
        <v>45895</v>
      </c>
      <c r="N2318" s="3" t="s">
        <v>11402</v>
      </c>
      <c r="O2318" s="3" t="s">
        <v>11403</v>
      </c>
    </row>
    <row r="2319" s="4" customFormat="1" spans="1:15">
      <c r="A2319" s="16">
        <v>2318</v>
      </c>
      <c r="B2319" s="4" t="s">
        <v>11404</v>
      </c>
      <c r="C2319" s="4" t="s">
        <v>11405</v>
      </c>
      <c r="D2319" s="22" t="s">
        <v>11404</v>
      </c>
      <c r="E2319" s="4" t="s">
        <v>11406</v>
      </c>
      <c r="F2319" s="69">
        <v>69.9</v>
      </c>
      <c r="G2319" s="4" t="s">
        <v>248</v>
      </c>
      <c r="K2319" s="73">
        <v>46058</v>
      </c>
      <c r="N2319" s="4" t="s">
        <v>11407</v>
      </c>
      <c r="O2319" s="4" t="s">
        <v>11408</v>
      </c>
    </row>
    <row r="2320" s="3" customFormat="1" spans="1:15">
      <c r="A2320" s="16">
        <v>2319</v>
      </c>
      <c r="B2320" s="3"/>
      <c r="C2320" s="3" t="s">
        <v>11409</v>
      </c>
      <c r="D2320" s="21" t="s">
        <v>11410</v>
      </c>
      <c r="E2320" s="3" t="s">
        <v>11411</v>
      </c>
      <c r="F2320" s="69">
        <v>42</v>
      </c>
      <c r="G2320" s="2" t="s">
        <v>20</v>
      </c>
      <c r="J2320" s="55"/>
      <c r="K2320" s="73">
        <v>45573</v>
      </c>
      <c r="L2320" s="61" t="s">
        <v>11412</v>
      </c>
      <c r="M2320" s="5" t="s">
        <v>11413</v>
      </c>
      <c r="N2320" s="3" t="s">
        <v>11414</v>
      </c>
      <c r="O2320" s="3" t="s">
        <v>11415</v>
      </c>
    </row>
    <row r="2321" s="3" customFormat="1" spans="1:15">
      <c r="A2321" s="16">
        <v>2320</v>
      </c>
      <c r="B2321" s="3"/>
      <c r="C2321" s="3" t="s">
        <v>11416</v>
      </c>
      <c r="D2321" s="21" t="s">
        <v>11417</v>
      </c>
      <c r="E2321" s="3" t="s">
        <v>11418</v>
      </c>
      <c r="F2321" s="69">
        <v>35</v>
      </c>
      <c r="J2321" s="55"/>
      <c r="K2321" s="73">
        <v>45659</v>
      </c>
      <c r="L2321" s="61" t="s">
        <v>67</v>
      </c>
      <c r="M2321" s="5" t="s">
        <v>11419</v>
      </c>
      <c r="N2321" s="3" t="s">
        <v>11420</v>
      </c>
      <c r="O2321" s="3" t="s">
        <v>11421</v>
      </c>
    </row>
    <row r="2322" s="3" customFormat="1" spans="1:15">
      <c r="A2322" s="16">
        <v>2321</v>
      </c>
      <c r="B2322" s="3" t="s">
        <v>11422</v>
      </c>
      <c r="C2322" s="3" t="s">
        <v>11416</v>
      </c>
      <c r="D2322" s="3" t="s">
        <v>11422</v>
      </c>
      <c r="E2322" s="3" t="s">
        <v>11423</v>
      </c>
      <c r="F2322" s="69">
        <v>69.9</v>
      </c>
      <c r="G2322" s="3" t="s">
        <v>20</v>
      </c>
      <c r="J2322" s="55"/>
      <c r="K2322" s="73">
        <v>45855</v>
      </c>
      <c r="L2322" s="3"/>
      <c r="M2322" s="3"/>
      <c r="N2322" s="3" t="s">
        <v>11424</v>
      </c>
      <c r="O2322" s="3" t="s">
        <v>11425</v>
      </c>
    </row>
    <row r="2323" s="3" customFormat="1" spans="1:15">
      <c r="A2323" s="16">
        <v>2322</v>
      </c>
      <c r="B2323" s="3" t="s">
        <v>11426</v>
      </c>
      <c r="C2323" s="3" t="s">
        <v>11427</v>
      </c>
      <c r="D2323" s="3" t="s">
        <v>11426</v>
      </c>
      <c r="E2323" s="3" t="s">
        <v>11428</v>
      </c>
      <c r="F2323" s="69">
        <v>69.9</v>
      </c>
      <c r="J2323" s="55"/>
      <c r="K2323" s="73">
        <v>46048</v>
      </c>
      <c r="N2323" s="3" t="s">
        <v>11429</v>
      </c>
      <c r="O2323" s="3" t="s">
        <v>11430</v>
      </c>
    </row>
    <row r="2324" s="3" customFormat="1" spans="1:15">
      <c r="A2324" s="16">
        <v>2323</v>
      </c>
      <c r="B2324" s="3" t="s">
        <v>11431</v>
      </c>
      <c r="C2324" s="3" t="s">
        <v>11432</v>
      </c>
      <c r="D2324" s="3" t="s">
        <v>11431</v>
      </c>
      <c r="E2324" s="3" t="s">
        <v>11433</v>
      </c>
      <c r="F2324" s="69">
        <v>59.9</v>
      </c>
      <c r="J2324" s="55"/>
      <c r="K2324" s="73">
        <v>45928</v>
      </c>
      <c r="N2324" s="3" t="s">
        <v>11434</v>
      </c>
      <c r="O2324" s="3" t="s">
        <v>11435</v>
      </c>
    </row>
    <row r="2325" s="71" customFormat="1" spans="1:15">
      <c r="A2325" s="16">
        <v>2324</v>
      </c>
      <c r="B2325" s="4" t="s">
        <v>11436</v>
      </c>
      <c r="C2325" s="4" t="s">
        <v>11437</v>
      </c>
      <c r="D2325" s="4" t="s">
        <v>11436</v>
      </c>
      <c r="E2325" s="4" t="s">
        <v>11438</v>
      </c>
      <c r="F2325" s="4">
        <v>99.9</v>
      </c>
      <c r="G2325" s="4"/>
      <c r="H2325" s="4"/>
      <c r="I2325" s="4"/>
      <c r="J2325" s="4"/>
      <c r="K2325" s="76">
        <v>46112</v>
      </c>
      <c r="L2325" s="4"/>
      <c r="M2325" s="4"/>
      <c r="N2325" s="4" t="s">
        <v>11439</v>
      </c>
      <c r="O2325" s="4" t="s">
        <v>11440</v>
      </c>
    </row>
    <row r="2326" s="3" customFormat="1" spans="1:15">
      <c r="A2326" s="16">
        <v>2325</v>
      </c>
      <c r="B2326" s="3"/>
      <c r="C2326" s="3" t="s">
        <v>11441</v>
      </c>
      <c r="D2326" s="3" t="s">
        <v>11442</v>
      </c>
      <c r="E2326" s="3" t="s">
        <v>11443</v>
      </c>
      <c r="F2326" s="69">
        <v>59.8</v>
      </c>
      <c r="G2326" s="3" t="s">
        <v>20</v>
      </c>
      <c r="J2326" s="55"/>
      <c r="K2326" s="73">
        <v>45475</v>
      </c>
      <c r="N2326" s="3" t="s">
        <v>11444</v>
      </c>
      <c r="O2326" s="3" t="s">
        <v>11445</v>
      </c>
    </row>
    <row r="2327" s="5" customFormat="1" spans="1:15">
      <c r="A2327" s="16">
        <v>2326</v>
      </c>
      <c r="C2327" s="5" t="s">
        <v>11446</v>
      </c>
      <c r="D2327" s="66" t="s">
        <v>11447</v>
      </c>
      <c r="E2327" s="5" t="s">
        <v>11448</v>
      </c>
      <c r="F2327" s="69">
        <v>29</v>
      </c>
      <c r="G2327" s="20" t="s">
        <v>20</v>
      </c>
      <c r="H2327" s="20"/>
      <c r="I2327" s="20"/>
      <c r="J2327" s="78"/>
      <c r="K2327" s="73">
        <v>45461</v>
      </c>
      <c r="L2327" s="59" t="s">
        <v>85</v>
      </c>
      <c r="M2327" s="5"/>
      <c r="N2327" s="5" t="s">
        <v>11449</v>
      </c>
      <c r="O2327" s="5" t="s">
        <v>11450</v>
      </c>
    </row>
    <row r="2328" s="2" customFormat="1" spans="1:15">
      <c r="A2328" s="16">
        <v>2327</v>
      </c>
      <c r="B2328" s="2" t="s">
        <v>11451</v>
      </c>
      <c r="C2328" s="2" t="s">
        <v>11452</v>
      </c>
      <c r="D2328" s="2" t="s">
        <v>11451</v>
      </c>
      <c r="E2328" s="2" t="s">
        <v>11453</v>
      </c>
      <c r="F2328" s="69">
        <v>79.9</v>
      </c>
      <c r="G2328" s="2" t="s">
        <v>20</v>
      </c>
      <c r="H2328" s="2"/>
      <c r="I2328" s="2"/>
      <c r="J2328" s="16"/>
      <c r="K2328" s="73">
        <v>46020</v>
      </c>
      <c r="L2328" s="2"/>
      <c r="M2328" s="2"/>
      <c r="N2328" s="2" t="s">
        <v>11454</v>
      </c>
      <c r="O2328" s="2" t="s">
        <v>11455</v>
      </c>
    </row>
    <row r="2329" s="69" customFormat="1" spans="1:15">
      <c r="A2329" s="16">
        <v>2328</v>
      </c>
      <c r="B2329" s="17"/>
      <c r="C2329" s="2" t="s">
        <v>11456</v>
      </c>
      <c r="D2329" s="17" t="s">
        <v>11457</v>
      </c>
      <c r="E2329" s="2" t="s">
        <v>11458</v>
      </c>
      <c r="F2329" s="69">
        <v>35</v>
      </c>
      <c r="G2329" s="2" t="s">
        <v>20</v>
      </c>
      <c r="H2329" s="16"/>
      <c r="I2329" s="16"/>
      <c r="J2329" s="16"/>
      <c r="K2329" s="73">
        <v>45807</v>
      </c>
      <c r="L2329" s="59"/>
      <c r="M2329" s="5"/>
      <c r="N2329" s="60" t="s">
        <v>11459</v>
      </c>
      <c r="O2329" s="5" t="s">
        <v>11460</v>
      </c>
    </row>
    <row r="2330" s="5" customFormat="1" spans="1:15">
      <c r="A2330" s="16">
        <v>2329</v>
      </c>
      <c r="C2330" s="5" t="s">
        <v>11456</v>
      </c>
      <c r="D2330" s="66" t="s">
        <v>11461</v>
      </c>
      <c r="E2330" s="5" t="s">
        <v>11462</v>
      </c>
      <c r="F2330" s="69">
        <v>49.9</v>
      </c>
      <c r="G2330" s="3" t="s">
        <v>20</v>
      </c>
      <c r="J2330" s="62"/>
      <c r="K2330" s="73">
        <v>45875</v>
      </c>
      <c r="L2330" s="59"/>
      <c r="M2330" s="5"/>
      <c r="N2330" s="5" t="s">
        <v>11463</v>
      </c>
      <c r="O2330" s="5" t="s">
        <v>11464</v>
      </c>
    </row>
    <row r="2331" s="3" customFormat="1" spans="1:15">
      <c r="A2331" s="16">
        <v>2330</v>
      </c>
      <c r="B2331" s="3" t="s">
        <v>11465</v>
      </c>
      <c r="C2331" s="3" t="s">
        <v>11466</v>
      </c>
      <c r="D2331" s="21" t="s">
        <v>11465</v>
      </c>
      <c r="E2331" s="3" t="s">
        <v>11467</v>
      </c>
      <c r="F2331" s="69">
        <v>65</v>
      </c>
      <c r="G2331" s="3" t="s">
        <v>892</v>
      </c>
      <c r="I2331" s="20" t="s">
        <v>291</v>
      </c>
      <c r="J2331" s="78"/>
      <c r="K2331" s="73">
        <v>45882</v>
      </c>
      <c r="L2331" s="61" t="s">
        <v>11468</v>
      </c>
      <c r="N2331" s="3" t="s">
        <v>11469</v>
      </c>
      <c r="O2331" s="3" t="s">
        <v>11470</v>
      </c>
    </row>
    <row r="2332" s="3" customFormat="1" spans="1:15">
      <c r="A2332" s="16">
        <v>2331</v>
      </c>
      <c r="B2332" s="21"/>
      <c r="C2332" s="3" t="s">
        <v>11471</v>
      </c>
      <c r="D2332" s="21" t="s">
        <v>11472</v>
      </c>
      <c r="E2332" s="3" t="s">
        <v>11473</v>
      </c>
      <c r="F2332" s="69">
        <v>48</v>
      </c>
      <c r="G2332" s="3" t="s">
        <v>892</v>
      </c>
      <c r="J2332" s="55"/>
      <c r="K2332" s="73">
        <v>45866</v>
      </c>
      <c r="L2332" s="61" t="s">
        <v>11160</v>
      </c>
      <c r="N2332" s="3" t="s">
        <v>11474</v>
      </c>
      <c r="O2332" s="5" t="s">
        <v>11475</v>
      </c>
    </row>
    <row r="2333" s="3" customFormat="1" spans="1:15">
      <c r="A2333" s="16">
        <v>2332</v>
      </c>
      <c r="B2333" s="3"/>
      <c r="C2333" s="3" t="s">
        <v>11476</v>
      </c>
      <c r="D2333" s="21" t="s">
        <v>11477</v>
      </c>
      <c r="E2333" s="3" t="s">
        <v>11478</v>
      </c>
      <c r="F2333" s="69">
        <v>69.9</v>
      </c>
      <c r="G2333" s="3" t="s">
        <v>20</v>
      </c>
      <c r="J2333" s="55"/>
      <c r="K2333" s="73">
        <v>45869</v>
      </c>
      <c r="N2333" s="3" t="s">
        <v>11479</v>
      </c>
      <c r="O2333" s="3" t="s">
        <v>11480</v>
      </c>
    </row>
    <row r="2334" s="3" customFormat="1" spans="1:15">
      <c r="A2334" s="16">
        <v>2333</v>
      </c>
      <c r="B2334" s="3" t="s">
        <v>11481</v>
      </c>
      <c r="C2334" s="3" t="s">
        <v>11482</v>
      </c>
      <c r="D2334" s="3" t="s">
        <v>11481</v>
      </c>
      <c r="E2334" s="3" t="s">
        <v>11483</v>
      </c>
      <c r="F2334" s="69">
        <v>69.9</v>
      </c>
      <c r="G2334" s="2" t="s">
        <v>20</v>
      </c>
      <c r="J2334" s="55" t="s">
        <v>200</v>
      </c>
      <c r="K2334" s="73">
        <v>46007</v>
      </c>
      <c r="L2334" s="3" t="s">
        <v>201</v>
      </c>
      <c r="N2334" s="3" t="s">
        <v>11484</v>
      </c>
      <c r="O2334" s="3" t="s">
        <v>11485</v>
      </c>
    </row>
    <row r="2335" s="3" customFormat="1" spans="1:15">
      <c r="A2335" s="16">
        <v>2334</v>
      </c>
      <c r="C2335" s="3" t="s">
        <v>11486</v>
      </c>
      <c r="D2335" s="21" t="s">
        <v>11487</v>
      </c>
      <c r="E2335" s="3" t="s">
        <v>11488</v>
      </c>
      <c r="F2335" s="69">
        <v>55</v>
      </c>
      <c r="G2335" s="3" t="s">
        <v>20</v>
      </c>
      <c r="J2335" s="55"/>
      <c r="K2335" s="73">
        <v>46079</v>
      </c>
      <c r="N2335" s="3" t="s">
        <v>11489</v>
      </c>
      <c r="O2335" s="5" t="s">
        <v>11490</v>
      </c>
    </row>
    <row r="2336" s="3" customFormat="1" spans="1:15">
      <c r="A2336" s="16">
        <v>2335</v>
      </c>
      <c r="B2336" s="3" t="s">
        <v>11491</v>
      </c>
      <c r="C2336" s="3" t="s">
        <v>11492</v>
      </c>
      <c r="D2336" s="21" t="s">
        <v>11491</v>
      </c>
      <c r="E2336" s="61" t="s">
        <v>11493</v>
      </c>
      <c r="F2336" s="69">
        <v>59</v>
      </c>
      <c r="G2336" s="3" t="s">
        <v>20</v>
      </c>
      <c r="J2336" s="55"/>
      <c r="K2336" s="73">
        <v>45852</v>
      </c>
      <c r="N2336" s="3" t="s">
        <v>11494</v>
      </c>
      <c r="O2336" s="3" t="s">
        <v>11495</v>
      </c>
    </row>
    <row r="2337" s="3" customFormat="1" spans="1:15">
      <c r="A2337" s="16">
        <v>2336</v>
      </c>
      <c r="B2337" s="3" t="s">
        <v>11496</v>
      </c>
      <c r="C2337" s="3" t="s">
        <v>11497</v>
      </c>
      <c r="D2337" s="3" t="s">
        <v>11496</v>
      </c>
      <c r="E2337" s="3" t="s">
        <v>11498</v>
      </c>
      <c r="F2337" s="69">
        <v>49.8</v>
      </c>
      <c r="G2337" s="3" t="s">
        <v>11499</v>
      </c>
      <c r="J2337" s="55"/>
      <c r="K2337" s="73">
        <v>46013</v>
      </c>
      <c r="L2337" s="61" t="s">
        <v>249</v>
      </c>
      <c r="M2337" s="61"/>
      <c r="N2337" s="3" t="s">
        <v>11500</v>
      </c>
      <c r="O2337" s="3" t="s">
        <v>11501</v>
      </c>
    </row>
    <row r="2338" s="3" customFormat="1" spans="1:15">
      <c r="A2338" s="16">
        <v>2337</v>
      </c>
      <c r="B2338" s="3" t="s">
        <v>11502</v>
      </c>
      <c r="C2338" s="3" t="s">
        <v>11503</v>
      </c>
      <c r="D2338" s="3" t="s">
        <v>11502</v>
      </c>
      <c r="E2338" s="3" t="s">
        <v>11504</v>
      </c>
      <c r="F2338" s="69">
        <v>59.9</v>
      </c>
      <c r="J2338" s="55"/>
      <c r="K2338" s="73">
        <v>45784</v>
      </c>
      <c r="L2338" s="3"/>
      <c r="M2338" s="3"/>
      <c r="N2338" s="3" t="s">
        <v>11505</v>
      </c>
      <c r="O2338" s="3" t="s">
        <v>11506</v>
      </c>
    </row>
    <row r="2339" s="3" customFormat="1" spans="1:15">
      <c r="A2339" s="16">
        <v>2338</v>
      </c>
      <c r="B2339" s="21"/>
      <c r="C2339" s="3" t="s">
        <v>11507</v>
      </c>
      <c r="D2339" s="21" t="s">
        <v>11508</v>
      </c>
      <c r="E2339" s="3" t="s">
        <v>11509</v>
      </c>
      <c r="F2339" s="69">
        <v>79.9</v>
      </c>
      <c r="J2339" s="55"/>
      <c r="K2339" s="73">
        <v>45709</v>
      </c>
      <c r="L2339" s="3" t="s">
        <v>8520</v>
      </c>
      <c r="M2339" s="3"/>
      <c r="N2339" s="3" t="s">
        <v>11510</v>
      </c>
      <c r="O2339" s="3" t="s">
        <v>11511</v>
      </c>
    </row>
    <row r="2340" s="3" customFormat="1" spans="1:15">
      <c r="A2340" s="16">
        <v>2339</v>
      </c>
      <c r="C2340" s="3" t="s">
        <v>11512</v>
      </c>
      <c r="D2340" s="21" t="s">
        <v>11513</v>
      </c>
      <c r="E2340" s="3" t="s">
        <v>11514</v>
      </c>
      <c r="F2340" s="69">
        <v>69.9</v>
      </c>
      <c r="G2340" s="3" t="s">
        <v>20</v>
      </c>
      <c r="J2340" s="55"/>
      <c r="K2340" s="73">
        <v>46000</v>
      </c>
      <c r="N2340" s="3" t="s">
        <v>11515</v>
      </c>
      <c r="O2340" s="3" t="s">
        <v>11516</v>
      </c>
    </row>
    <row r="2341" s="55" customFormat="1" spans="1:15">
      <c r="A2341" s="16">
        <v>2340</v>
      </c>
      <c r="C2341" s="55" t="s">
        <v>11517</v>
      </c>
      <c r="D2341" s="63" t="s">
        <v>11518</v>
      </c>
      <c r="E2341" s="55" t="s">
        <v>11519</v>
      </c>
      <c r="F2341" s="69">
        <v>49.8</v>
      </c>
      <c r="G2341" s="55" t="s">
        <v>20</v>
      </c>
      <c r="K2341" s="73">
        <v>46049</v>
      </c>
      <c r="L2341" s="64" t="s">
        <v>85</v>
      </c>
      <c r="M2341" s="5"/>
      <c r="N2341" s="55" t="s">
        <v>11520</v>
      </c>
      <c r="O2341" s="5" t="s">
        <v>11521</v>
      </c>
    </row>
    <row r="2342" s="4" customFormat="1" spans="1:15">
      <c r="A2342" s="16">
        <v>2341</v>
      </c>
      <c r="B2342" s="4" t="s">
        <v>11522</v>
      </c>
      <c r="C2342" s="4" t="s">
        <v>11523</v>
      </c>
      <c r="D2342" s="4" t="s">
        <v>11522</v>
      </c>
      <c r="E2342" s="4" t="s">
        <v>11524</v>
      </c>
      <c r="F2342" s="4">
        <v>65</v>
      </c>
      <c r="K2342" s="76">
        <v>46098</v>
      </c>
      <c r="L2342" s="4"/>
      <c r="M2342" s="4"/>
      <c r="N2342" s="4" t="s">
        <v>11525</v>
      </c>
      <c r="O2342" s="4" t="s">
        <v>11526</v>
      </c>
    </row>
    <row r="2343" s="27" customFormat="1" spans="1:15">
      <c r="A2343" s="16">
        <v>2342</v>
      </c>
      <c r="B2343" s="75" t="s">
        <v>11527</v>
      </c>
      <c r="C2343" s="27" t="s">
        <v>11528</v>
      </c>
      <c r="D2343" s="75" t="s">
        <v>11527</v>
      </c>
      <c r="E2343" s="27" t="s">
        <v>11529</v>
      </c>
      <c r="F2343" s="69">
        <v>69.9</v>
      </c>
      <c r="G2343" s="27" t="s">
        <v>3774</v>
      </c>
      <c r="K2343" s="73">
        <v>45995</v>
      </c>
      <c r="L2343" s="27"/>
      <c r="M2343" s="27"/>
      <c r="N2343" s="27" t="s">
        <v>11530</v>
      </c>
      <c r="O2343" s="27" t="s">
        <v>11531</v>
      </c>
    </row>
    <row r="2344" s="4" customFormat="1" spans="1:15">
      <c r="A2344" s="16">
        <v>2343</v>
      </c>
      <c r="B2344" s="4" t="s">
        <v>11532</v>
      </c>
      <c r="C2344" s="4" t="s">
        <v>11533</v>
      </c>
      <c r="D2344" s="4" t="s">
        <v>11532</v>
      </c>
      <c r="E2344" s="4" t="s">
        <v>11534</v>
      </c>
      <c r="F2344" s="4">
        <v>99.9</v>
      </c>
      <c r="K2344" s="76">
        <v>46111</v>
      </c>
      <c r="L2344" s="24" t="s">
        <v>4093</v>
      </c>
      <c r="M2344" s="24"/>
      <c r="N2344" s="4" t="s">
        <v>11535</v>
      </c>
      <c r="O2344" s="4" t="s">
        <v>11536</v>
      </c>
    </row>
    <row r="2345" s="3" customFormat="1" spans="1:15">
      <c r="A2345" s="16">
        <v>2344</v>
      </c>
      <c r="B2345" s="3" t="s">
        <v>11537</v>
      </c>
      <c r="C2345" s="3" t="s">
        <v>11538</v>
      </c>
      <c r="D2345" s="3" t="s">
        <v>11537</v>
      </c>
      <c r="E2345" s="3" t="s">
        <v>11539</v>
      </c>
      <c r="F2345" s="69">
        <v>59.9</v>
      </c>
      <c r="J2345" s="55"/>
      <c r="K2345" s="73">
        <v>46021</v>
      </c>
      <c r="L2345" s="3"/>
      <c r="M2345" s="3"/>
      <c r="N2345" s="3" t="s">
        <v>11540</v>
      </c>
      <c r="O2345" s="3" t="s">
        <v>11541</v>
      </c>
    </row>
    <row r="2346" s="3" customFormat="1" spans="1:15">
      <c r="A2346" s="16">
        <v>2345</v>
      </c>
      <c r="C2346" s="3" t="s">
        <v>11542</v>
      </c>
      <c r="D2346" s="21" t="s">
        <v>11543</v>
      </c>
      <c r="E2346" s="3" t="s">
        <v>11544</v>
      </c>
      <c r="F2346" s="69">
        <v>85</v>
      </c>
      <c r="G2346" s="3" t="s">
        <v>20</v>
      </c>
      <c r="J2346" s="55"/>
      <c r="K2346" s="73">
        <v>46058</v>
      </c>
      <c r="N2346" s="3" t="s">
        <v>11545</v>
      </c>
      <c r="O2346" s="3" t="s">
        <v>11546</v>
      </c>
    </row>
    <row r="2347" s="55" customFormat="1" spans="1:15">
      <c r="A2347" s="16">
        <v>2346</v>
      </c>
      <c r="C2347" s="55" t="s">
        <v>11547</v>
      </c>
      <c r="D2347" s="63" t="s">
        <v>11548</v>
      </c>
      <c r="E2347" s="55" t="s">
        <v>11549</v>
      </c>
      <c r="F2347" s="69">
        <v>69.9</v>
      </c>
      <c r="G2347" s="3" t="s">
        <v>20</v>
      </c>
      <c r="K2347" s="73">
        <v>46056</v>
      </c>
      <c r="L2347" s="65"/>
      <c r="M2347" s="5" t="s">
        <v>11550</v>
      </c>
      <c r="N2347" s="55" t="s">
        <v>11551</v>
      </c>
      <c r="O2347" s="5" t="s">
        <v>11552</v>
      </c>
    </row>
    <row r="2348" s="27" customFormat="1" spans="1:15">
      <c r="A2348" s="16">
        <v>2347</v>
      </c>
      <c r="B2348" s="75" t="s">
        <v>11553</v>
      </c>
      <c r="C2348" s="27" t="s">
        <v>11554</v>
      </c>
      <c r="D2348" s="75" t="s">
        <v>11553</v>
      </c>
      <c r="E2348" s="27" t="s">
        <v>11555</v>
      </c>
      <c r="F2348" s="69">
        <v>70</v>
      </c>
      <c r="G2348" s="27"/>
      <c r="K2348" s="73">
        <v>45973</v>
      </c>
      <c r="L2348" s="27" t="s">
        <v>67</v>
      </c>
      <c r="M2348" s="27"/>
      <c r="N2348" s="27" t="s">
        <v>11556</v>
      </c>
      <c r="O2348" s="27" t="s">
        <v>11557</v>
      </c>
    </row>
    <row r="2349" s="4" customFormat="1" spans="1:15">
      <c r="A2349" s="16">
        <v>2348</v>
      </c>
      <c r="B2349" s="4" t="s">
        <v>11558</v>
      </c>
      <c r="C2349" s="4" t="s">
        <v>11559</v>
      </c>
      <c r="D2349" s="4" t="s">
        <v>11558</v>
      </c>
      <c r="E2349" s="25" t="s">
        <v>11560</v>
      </c>
      <c r="F2349" s="4">
        <v>70</v>
      </c>
      <c r="K2349" s="76">
        <v>46087</v>
      </c>
      <c r="L2349" s="24" t="s">
        <v>4093</v>
      </c>
      <c r="M2349" s="24"/>
      <c r="N2349" s="4" t="s">
        <v>11561</v>
      </c>
      <c r="O2349" s="4" t="s">
        <v>11562</v>
      </c>
    </row>
    <row r="2350" s="3" customFormat="1" spans="1:15">
      <c r="A2350" s="16">
        <v>2349</v>
      </c>
      <c r="B2350" s="3" t="s">
        <v>11563</v>
      </c>
      <c r="C2350" s="3" t="s">
        <v>11564</v>
      </c>
      <c r="D2350" s="3" t="s">
        <v>11563</v>
      </c>
      <c r="E2350" s="3" t="s">
        <v>11565</v>
      </c>
      <c r="F2350" s="69">
        <v>59.8</v>
      </c>
      <c r="J2350" s="55"/>
      <c r="K2350" s="73">
        <v>46062</v>
      </c>
      <c r="L2350" s="20" t="s">
        <v>11566</v>
      </c>
      <c r="M2350" s="20"/>
      <c r="N2350" s="3" t="s">
        <v>11567</v>
      </c>
      <c r="O2350" s="3" t="s">
        <v>11568</v>
      </c>
    </row>
    <row r="2351" s="3" customFormat="1" spans="1:15">
      <c r="A2351" s="16">
        <v>2350</v>
      </c>
      <c r="B2351" s="3" t="s">
        <v>11569</v>
      </c>
      <c r="C2351" s="3" t="s">
        <v>11570</v>
      </c>
      <c r="D2351" s="21" t="s">
        <v>11569</v>
      </c>
      <c r="E2351" s="3" t="s">
        <v>11571</v>
      </c>
      <c r="F2351" s="69">
        <v>49</v>
      </c>
      <c r="G2351" s="3" t="s">
        <v>20</v>
      </c>
      <c r="J2351" s="55"/>
      <c r="K2351" s="73">
        <v>45884</v>
      </c>
      <c r="L2351" s="3"/>
      <c r="M2351" s="3"/>
      <c r="N2351" s="3" t="s">
        <v>11572</v>
      </c>
      <c r="O2351" s="3" t="s">
        <v>11573</v>
      </c>
    </row>
    <row r="2352" s="55" customFormat="1" spans="1:15">
      <c r="A2352" s="16">
        <v>2351</v>
      </c>
      <c r="C2352" s="55" t="s">
        <v>11574</v>
      </c>
      <c r="D2352" s="63" t="s">
        <v>11575</v>
      </c>
      <c r="E2352" s="64" t="s">
        <v>11576</v>
      </c>
      <c r="F2352" s="69">
        <v>48</v>
      </c>
      <c r="G2352" s="55" t="s">
        <v>20</v>
      </c>
      <c r="K2352" s="73">
        <v>46051</v>
      </c>
      <c r="L2352" s="64" t="s">
        <v>85</v>
      </c>
      <c r="M2352" s="5" t="s">
        <v>11577</v>
      </c>
      <c r="N2352" s="55" t="s">
        <v>11578</v>
      </c>
      <c r="O2352" s="5" t="s">
        <v>11579</v>
      </c>
    </row>
    <row r="2353" s="69" customFormat="1" ht="14.25" spans="1:15">
      <c r="A2353" s="16">
        <v>2352</v>
      </c>
      <c r="B2353" s="17"/>
      <c r="C2353" s="18" t="s">
        <v>11580</v>
      </c>
      <c r="D2353" s="17"/>
      <c r="E2353" s="2"/>
      <c r="F2353" s="69"/>
      <c r="G2353" s="2"/>
      <c r="H2353" s="2"/>
      <c r="I2353" s="2"/>
      <c r="J2353" s="16"/>
      <c r="K2353" s="73"/>
      <c r="L2353" s="59"/>
      <c r="M2353" s="5"/>
      <c r="N2353" s="60"/>
      <c r="O2353" s="5"/>
    </row>
    <row r="2354" s="4" customFormat="1" spans="1:15">
      <c r="A2354" s="16">
        <v>2353</v>
      </c>
      <c r="B2354" s="4" t="s">
        <v>11581</v>
      </c>
      <c r="C2354" s="4" t="s">
        <v>11582</v>
      </c>
      <c r="D2354" s="4" t="s">
        <v>11581</v>
      </c>
      <c r="E2354" s="4" t="s">
        <v>11583</v>
      </c>
      <c r="F2354" s="69">
        <v>64</v>
      </c>
      <c r="G2354" s="4"/>
      <c r="H2354" s="4"/>
      <c r="I2354" s="4"/>
      <c r="J2354" s="4"/>
      <c r="K2354" s="73">
        <v>46064</v>
      </c>
      <c r="L2354" s="24" t="s">
        <v>67</v>
      </c>
      <c r="M2354" s="4"/>
      <c r="N2354" s="4" t="s">
        <v>11584</v>
      </c>
      <c r="O2354" s="4" t="s">
        <v>11585</v>
      </c>
    </row>
    <row r="2355" s="5" customFormat="1" spans="1:15">
      <c r="A2355" s="16">
        <v>2354</v>
      </c>
      <c r="B2355" s="17"/>
      <c r="C2355" s="5" t="s">
        <v>11586</v>
      </c>
      <c r="D2355" s="17" t="s">
        <v>11587</v>
      </c>
      <c r="E2355" s="66" t="s">
        <v>11588</v>
      </c>
      <c r="F2355" s="69">
        <v>32</v>
      </c>
      <c r="G2355" s="3" t="s">
        <v>20</v>
      </c>
      <c r="J2355" s="62"/>
      <c r="K2355" s="73">
        <v>45659</v>
      </c>
      <c r="L2355" s="59"/>
      <c r="N2355" s="5" t="s">
        <v>11589</v>
      </c>
      <c r="O2355" s="5" t="s">
        <v>11590</v>
      </c>
    </row>
    <row r="2356" s="3" customFormat="1" spans="1:15">
      <c r="A2356" s="16">
        <v>2355</v>
      </c>
      <c r="C2356" s="3" t="s">
        <v>11591</v>
      </c>
      <c r="D2356" s="21" t="s">
        <v>11592</v>
      </c>
      <c r="E2356" s="3" t="s">
        <v>11593</v>
      </c>
      <c r="F2356" s="69">
        <v>42</v>
      </c>
      <c r="G2356" s="3" t="s">
        <v>11594</v>
      </c>
      <c r="J2356" s="55"/>
      <c r="K2356" s="73">
        <v>45651</v>
      </c>
      <c r="L2356" s="59"/>
      <c r="M2356" s="5"/>
      <c r="N2356" s="3" t="s">
        <v>11595</v>
      </c>
      <c r="O2356" s="5" t="s">
        <v>11596</v>
      </c>
    </row>
    <row r="2357" s="3" customFormat="1" spans="1:15">
      <c r="A2357" s="16">
        <v>2356</v>
      </c>
      <c r="C2357" s="3" t="s">
        <v>11597</v>
      </c>
      <c r="D2357" s="21" t="s">
        <v>11598</v>
      </c>
      <c r="E2357" s="3" t="s">
        <v>11599</v>
      </c>
      <c r="F2357" s="69">
        <v>75</v>
      </c>
      <c r="G2357" s="3" t="s">
        <v>11600</v>
      </c>
      <c r="J2357" s="55"/>
      <c r="K2357" s="73">
        <v>45905</v>
      </c>
      <c r="L2357" s="20" t="s">
        <v>144</v>
      </c>
      <c r="N2357" s="3" t="s">
        <v>11601</v>
      </c>
      <c r="O2357" s="61" t="s">
        <v>11602</v>
      </c>
    </row>
    <row r="2358" s="3" customFormat="1" spans="1:15">
      <c r="A2358" s="16">
        <v>2357</v>
      </c>
      <c r="C2358" s="3" t="s">
        <v>11603</v>
      </c>
      <c r="D2358" s="21" t="s">
        <v>11604</v>
      </c>
      <c r="E2358" s="3" t="s">
        <v>11605</v>
      </c>
      <c r="F2358" s="69">
        <v>79.9</v>
      </c>
      <c r="G2358" s="3" t="s">
        <v>20</v>
      </c>
      <c r="J2358" s="55"/>
      <c r="K2358" s="73">
        <v>45502</v>
      </c>
      <c r="N2358" s="3" t="s">
        <v>11606</v>
      </c>
      <c r="O2358" s="3" t="s">
        <v>11607</v>
      </c>
    </row>
    <row r="2359" s="3" customFormat="1" spans="1:15">
      <c r="A2359" s="16">
        <v>2358</v>
      </c>
      <c r="B2359" s="3" t="s">
        <v>11608</v>
      </c>
      <c r="C2359" s="3" t="s">
        <v>11609</v>
      </c>
      <c r="D2359" s="3" t="s">
        <v>11608</v>
      </c>
      <c r="E2359" s="3" t="s">
        <v>11610</v>
      </c>
      <c r="F2359" s="69">
        <v>35</v>
      </c>
      <c r="J2359" s="55"/>
      <c r="K2359" s="73">
        <v>45828</v>
      </c>
      <c r="L2359" s="61" t="s">
        <v>67</v>
      </c>
      <c r="M2359" s="61"/>
      <c r="N2359" s="3" t="s">
        <v>11611</v>
      </c>
      <c r="O2359" s="3" t="s">
        <v>11612</v>
      </c>
    </row>
    <row r="2360" s="3" customFormat="1" spans="1:15">
      <c r="A2360" s="16">
        <v>2359</v>
      </c>
      <c r="B2360" s="3" t="s">
        <v>11613</v>
      </c>
      <c r="C2360" s="3" t="s">
        <v>11614</v>
      </c>
      <c r="D2360" s="3" t="s">
        <v>11613</v>
      </c>
      <c r="E2360" s="3" t="s">
        <v>11615</v>
      </c>
      <c r="F2360" s="69">
        <v>73.8</v>
      </c>
      <c r="G2360" s="3" t="s">
        <v>11616</v>
      </c>
      <c r="J2360" s="55"/>
      <c r="K2360" s="73">
        <v>46051</v>
      </c>
      <c r="L2360" s="61" t="s">
        <v>4093</v>
      </c>
      <c r="M2360" s="61"/>
      <c r="N2360" s="3" t="s">
        <v>11617</v>
      </c>
      <c r="O2360" s="3" t="s">
        <v>11618</v>
      </c>
    </row>
    <row r="2361" s="3" customFormat="1" spans="1:15">
      <c r="A2361" s="16">
        <v>2360</v>
      </c>
      <c r="B2361" s="3" t="s">
        <v>11619</v>
      </c>
      <c r="C2361" s="3" t="s">
        <v>11620</v>
      </c>
      <c r="D2361" s="3" t="s">
        <v>11619</v>
      </c>
      <c r="E2361" s="3" t="s">
        <v>11593</v>
      </c>
      <c r="F2361" s="69">
        <v>42</v>
      </c>
      <c r="J2361" s="55"/>
      <c r="K2361" s="73">
        <v>45917</v>
      </c>
      <c r="L2361" s="61" t="s">
        <v>4093</v>
      </c>
      <c r="M2361" s="61"/>
      <c r="N2361" s="3" t="s">
        <v>11621</v>
      </c>
      <c r="O2361" s="3" t="s">
        <v>11622</v>
      </c>
    </row>
    <row r="2362" s="3" customFormat="1" spans="1:15">
      <c r="A2362" s="16">
        <v>2361</v>
      </c>
      <c r="B2362" s="3" t="s">
        <v>11623</v>
      </c>
      <c r="C2362" s="3" t="s">
        <v>11624</v>
      </c>
      <c r="D2362" s="21" t="s">
        <v>11623</v>
      </c>
      <c r="E2362" s="3" t="s">
        <v>11625</v>
      </c>
      <c r="F2362" s="69">
        <v>39</v>
      </c>
      <c r="G2362" s="3" t="s">
        <v>11626</v>
      </c>
      <c r="J2362" s="55"/>
      <c r="K2362" s="73">
        <v>46062</v>
      </c>
      <c r="N2362" s="3" t="s">
        <v>11627</v>
      </c>
      <c r="O2362" s="3" t="s">
        <v>11628</v>
      </c>
    </row>
    <row r="2363" s="4" customFormat="1" spans="1:15">
      <c r="A2363" s="16">
        <v>2362</v>
      </c>
      <c r="B2363" s="4" t="s">
        <v>11629</v>
      </c>
      <c r="C2363" s="4" t="s">
        <v>11630</v>
      </c>
      <c r="D2363" s="4" t="s">
        <v>11629</v>
      </c>
      <c r="E2363" s="4" t="s">
        <v>11631</v>
      </c>
      <c r="F2363" s="4">
        <v>39</v>
      </c>
      <c r="K2363" s="76">
        <v>46121</v>
      </c>
      <c r="N2363" s="4" t="s">
        <v>11632</v>
      </c>
      <c r="O2363" s="4" t="s">
        <v>11633</v>
      </c>
    </row>
    <row r="2364" s="3" customFormat="1" spans="1:15">
      <c r="A2364" s="16">
        <v>2363</v>
      </c>
      <c r="C2364" s="3" t="s">
        <v>11630</v>
      </c>
      <c r="D2364" s="21" t="s">
        <v>11634</v>
      </c>
      <c r="E2364" s="3" t="s">
        <v>11635</v>
      </c>
      <c r="F2364" s="69">
        <v>45</v>
      </c>
      <c r="G2364" s="3" t="s">
        <v>892</v>
      </c>
      <c r="J2364" s="55"/>
      <c r="K2364" s="73">
        <v>46035</v>
      </c>
      <c r="L2364" s="59" t="s">
        <v>85</v>
      </c>
      <c r="M2364" s="5" t="s">
        <v>11636</v>
      </c>
      <c r="N2364" s="3" t="s">
        <v>11637</v>
      </c>
      <c r="O2364" s="5" t="s">
        <v>11638</v>
      </c>
    </row>
    <row r="2365" s="3" customFormat="1" spans="1:15">
      <c r="A2365" s="16">
        <v>2364</v>
      </c>
      <c r="C2365" s="3" t="s">
        <v>11639</v>
      </c>
      <c r="D2365" s="21" t="s">
        <v>11640</v>
      </c>
      <c r="E2365" s="3" t="s">
        <v>11641</v>
      </c>
      <c r="F2365" s="69">
        <v>75</v>
      </c>
      <c r="G2365" s="3" t="s">
        <v>892</v>
      </c>
      <c r="J2365" s="55"/>
      <c r="K2365" s="73">
        <v>45545</v>
      </c>
      <c r="L2365" s="59" t="s">
        <v>144</v>
      </c>
      <c r="N2365" s="3" t="s">
        <v>11642</v>
      </c>
      <c r="O2365" s="3" t="s">
        <v>11643</v>
      </c>
    </row>
    <row r="2366" s="3" customFormat="1" spans="1:15">
      <c r="A2366" s="16">
        <v>2365</v>
      </c>
      <c r="B2366" s="3"/>
      <c r="C2366" s="20" t="s">
        <v>11614</v>
      </c>
      <c r="D2366" s="21" t="s">
        <v>11644</v>
      </c>
      <c r="E2366" s="20" t="s">
        <v>11645</v>
      </c>
      <c r="F2366" s="69">
        <v>68</v>
      </c>
      <c r="J2366" s="55"/>
      <c r="K2366" s="73">
        <v>45222</v>
      </c>
      <c r="N2366" s="3" t="s">
        <v>11646</v>
      </c>
      <c r="O2366" s="3" t="s">
        <v>11647</v>
      </c>
    </row>
    <row r="2367" s="2" customFormat="1" spans="1:15">
      <c r="A2367" s="16">
        <v>2366</v>
      </c>
      <c r="B2367" s="2"/>
      <c r="C2367" s="2" t="s">
        <v>11648</v>
      </c>
      <c r="D2367" s="2" t="s">
        <v>11649</v>
      </c>
      <c r="E2367" s="2" t="s">
        <v>11650</v>
      </c>
      <c r="F2367" s="69">
        <v>79.9</v>
      </c>
      <c r="G2367" s="2" t="s">
        <v>20</v>
      </c>
      <c r="H2367" s="2"/>
      <c r="I2367" s="2"/>
      <c r="J2367" s="16"/>
      <c r="K2367" s="73">
        <v>45706</v>
      </c>
      <c r="L2367" s="2" t="s">
        <v>8520</v>
      </c>
      <c r="M2367" s="2"/>
      <c r="N2367" s="2" t="s">
        <v>11651</v>
      </c>
      <c r="O2367" s="2" t="s">
        <v>11652</v>
      </c>
    </row>
    <row r="2368" s="2" customFormat="1" spans="1:15">
      <c r="A2368" s="16">
        <v>2367</v>
      </c>
      <c r="B2368" s="2" t="s">
        <v>11653</v>
      </c>
      <c r="C2368" s="2" t="s">
        <v>11654</v>
      </c>
      <c r="D2368" s="2" t="s">
        <v>11653</v>
      </c>
      <c r="E2368" s="2" t="s">
        <v>11655</v>
      </c>
      <c r="F2368" s="69">
        <v>78</v>
      </c>
      <c r="G2368" s="2" t="s">
        <v>20</v>
      </c>
      <c r="H2368" s="2"/>
      <c r="I2368" s="2"/>
      <c r="J2368" s="16"/>
      <c r="K2368" s="73">
        <v>46062</v>
      </c>
      <c r="L2368" s="2" t="s">
        <v>8520</v>
      </c>
      <c r="M2368" s="2"/>
      <c r="N2368" s="2" t="s">
        <v>11656</v>
      </c>
      <c r="O2368" s="2" t="s">
        <v>11657</v>
      </c>
    </row>
    <row r="2369" s="2" customFormat="1" spans="1:15">
      <c r="A2369" s="16">
        <v>2368</v>
      </c>
      <c r="B2369" s="2" t="s">
        <v>11658</v>
      </c>
      <c r="C2369" s="2" t="s">
        <v>11659</v>
      </c>
      <c r="D2369" s="2" t="s">
        <v>11658</v>
      </c>
      <c r="E2369" s="2" t="s">
        <v>11660</v>
      </c>
      <c r="F2369" s="69">
        <v>39</v>
      </c>
      <c r="G2369" s="2" t="s">
        <v>20</v>
      </c>
      <c r="H2369" s="2"/>
      <c r="I2369" s="2"/>
      <c r="J2369" s="16"/>
      <c r="K2369" s="73">
        <v>46053</v>
      </c>
      <c r="L2369" s="2" t="s">
        <v>67</v>
      </c>
      <c r="M2369" s="2"/>
      <c r="N2369" s="2" t="s">
        <v>11661</v>
      </c>
      <c r="O2369" s="2" t="s">
        <v>11662</v>
      </c>
    </row>
    <row r="2370" s="27" customFormat="1" spans="1:15">
      <c r="A2370" s="16">
        <v>2369</v>
      </c>
      <c r="B2370" s="75" t="s">
        <v>11663</v>
      </c>
      <c r="C2370" s="27" t="s">
        <v>11664</v>
      </c>
      <c r="D2370" s="75" t="s">
        <v>11663</v>
      </c>
      <c r="E2370" s="27" t="s">
        <v>11665</v>
      </c>
      <c r="F2370" s="69">
        <v>75</v>
      </c>
      <c r="K2370" s="73">
        <v>45986</v>
      </c>
      <c r="N2370" s="27" t="s">
        <v>11666</v>
      </c>
      <c r="O2370" s="27" t="s">
        <v>11667</v>
      </c>
    </row>
    <row r="2371" s="3" customFormat="1" spans="1:15">
      <c r="A2371" s="16">
        <v>2370</v>
      </c>
      <c r="B2371" s="3" t="s">
        <v>11668</v>
      </c>
      <c r="C2371" s="3" t="s">
        <v>11669</v>
      </c>
      <c r="D2371" s="3" t="s">
        <v>11668</v>
      </c>
      <c r="E2371" s="3" t="s">
        <v>11670</v>
      </c>
      <c r="F2371" s="69">
        <v>49.9</v>
      </c>
      <c r="G2371" s="3" t="s">
        <v>7509</v>
      </c>
      <c r="J2371" s="55"/>
      <c r="K2371" s="73">
        <v>46037</v>
      </c>
      <c r="N2371" s="3" t="s">
        <v>11671</v>
      </c>
      <c r="O2371" s="3" t="s">
        <v>11672</v>
      </c>
    </row>
    <row r="2372" s="3" customFormat="1" spans="1:15">
      <c r="A2372" s="16">
        <v>2371</v>
      </c>
      <c r="C2372" s="3" t="s">
        <v>11673</v>
      </c>
      <c r="D2372" s="21" t="s">
        <v>11674</v>
      </c>
      <c r="E2372" s="3" t="s">
        <v>11675</v>
      </c>
      <c r="F2372" s="69">
        <v>75</v>
      </c>
      <c r="G2372" s="3" t="s">
        <v>892</v>
      </c>
      <c r="J2372" s="55"/>
      <c r="K2372" s="73">
        <v>46058</v>
      </c>
      <c r="L2372" s="59" t="s">
        <v>144</v>
      </c>
      <c r="N2372" s="3" t="s">
        <v>11676</v>
      </c>
      <c r="O2372" s="3" t="s">
        <v>11677</v>
      </c>
    </row>
    <row r="2373" s="3" customFormat="1" spans="1:15">
      <c r="A2373" s="16">
        <v>2372</v>
      </c>
      <c r="B2373" s="3" t="s">
        <v>11678</v>
      </c>
      <c r="C2373" s="3" t="s">
        <v>11679</v>
      </c>
      <c r="D2373" s="3" t="s">
        <v>11678</v>
      </c>
      <c r="E2373" s="3" t="s">
        <v>11680</v>
      </c>
      <c r="F2373" s="69">
        <v>69.9</v>
      </c>
      <c r="J2373" s="55"/>
      <c r="K2373" s="73">
        <v>46051</v>
      </c>
      <c r="L2373" s="3"/>
      <c r="M2373" s="3"/>
      <c r="N2373" s="3" t="s">
        <v>11681</v>
      </c>
      <c r="O2373" s="3" t="s">
        <v>11682</v>
      </c>
    </row>
    <row r="2374" s="4" customFormat="1" spans="1:15">
      <c r="A2374" s="16">
        <v>2373</v>
      </c>
      <c r="B2374" s="4" t="s">
        <v>11683</v>
      </c>
      <c r="C2374" s="4" t="s">
        <v>11684</v>
      </c>
      <c r="D2374" s="22" t="s">
        <v>11683</v>
      </c>
      <c r="E2374" s="4" t="s">
        <v>11685</v>
      </c>
      <c r="F2374" s="69">
        <v>119</v>
      </c>
      <c r="K2374" s="73">
        <v>46016</v>
      </c>
      <c r="L2374" s="24" t="s">
        <v>4093</v>
      </c>
      <c r="N2374" s="4" t="s">
        <v>11686</v>
      </c>
      <c r="O2374" s="4" t="s">
        <v>11687</v>
      </c>
    </row>
    <row r="2375" s="3" customFormat="1" spans="1:15">
      <c r="A2375" s="16">
        <v>2374</v>
      </c>
      <c r="B2375" s="21"/>
      <c r="C2375" s="3" t="s">
        <v>11688</v>
      </c>
      <c r="D2375" s="21" t="s">
        <v>11689</v>
      </c>
      <c r="E2375" s="3" t="s">
        <v>11690</v>
      </c>
      <c r="F2375" s="69">
        <v>65</v>
      </c>
      <c r="G2375" s="3" t="s">
        <v>78</v>
      </c>
      <c r="J2375" s="55"/>
      <c r="K2375" s="73">
        <v>45143</v>
      </c>
      <c r="N2375" s="3" t="s">
        <v>11691</v>
      </c>
      <c r="O2375" s="5" t="s">
        <v>11692</v>
      </c>
    </row>
    <row r="2376" s="3" customFormat="1" spans="1:15">
      <c r="A2376" s="16">
        <v>2375</v>
      </c>
      <c r="B2376" s="21"/>
      <c r="C2376" s="3" t="s">
        <v>11693</v>
      </c>
      <c r="D2376" s="21" t="s">
        <v>11694</v>
      </c>
      <c r="E2376" s="3" t="s">
        <v>11695</v>
      </c>
      <c r="F2376" s="69">
        <v>39</v>
      </c>
      <c r="G2376" s="3" t="s">
        <v>20</v>
      </c>
      <c r="J2376" s="55"/>
      <c r="K2376" s="73">
        <v>44725</v>
      </c>
      <c r="N2376" s="3" t="s">
        <v>11696</v>
      </c>
      <c r="O2376" s="5" t="s">
        <v>11697</v>
      </c>
    </row>
    <row r="2377" s="3" customFormat="1" spans="1:15">
      <c r="A2377" s="16">
        <v>2376</v>
      </c>
      <c r="B2377" s="21"/>
      <c r="C2377" s="3" t="s">
        <v>11698</v>
      </c>
      <c r="D2377" s="21" t="s">
        <v>11699</v>
      </c>
      <c r="E2377" s="3" t="s">
        <v>11700</v>
      </c>
      <c r="F2377" s="69">
        <v>75</v>
      </c>
      <c r="G2377" s="3" t="s">
        <v>20</v>
      </c>
      <c r="J2377" s="55"/>
      <c r="K2377" s="73">
        <v>44932</v>
      </c>
      <c r="N2377" s="3" t="s">
        <v>11701</v>
      </c>
      <c r="O2377" s="3" t="s">
        <v>11702</v>
      </c>
    </row>
    <row r="2378" s="3" customFormat="1" spans="1:15">
      <c r="A2378" s="16">
        <v>2377</v>
      </c>
      <c r="B2378" s="3" t="s">
        <v>11703</v>
      </c>
      <c r="C2378" s="3" t="s">
        <v>11704</v>
      </c>
      <c r="D2378" s="21" t="s">
        <v>11703</v>
      </c>
      <c r="E2378" s="3" t="s">
        <v>11705</v>
      </c>
      <c r="F2378" s="69">
        <v>64.8</v>
      </c>
      <c r="G2378" s="3" t="s">
        <v>892</v>
      </c>
      <c r="J2378" s="55"/>
      <c r="K2378" s="73">
        <v>46030</v>
      </c>
      <c r="L2378" s="20" t="s">
        <v>144</v>
      </c>
      <c r="M2378" s="20"/>
      <c r="N2378" s="3" t="s">
        <v>11706</v>
      </c>
      <c r="O2378" s="3" t="s">
        <v>11707</v>
      </c>
    </row>
    <row r="2379" s="55" customFormat="1" spans="1:15">
      <c r="A2379" s="16">
        <v>2378</v>
      </c>
      <c r="C2379" s="55" t="s">
        <v>11708</v>
      </c>
      <c r="D2379" s="63" t="s">
        <v>11709</v>
      </c>
      <c r="E2379" s="55" t="s">
        <v>11710</v>
      </c>
      <c r="F2379" s="69">
        <v>59.9</v>
      </c>
      <c r="G2379" s="3" t="s">
        <v>20</v>
      </c>
      <c r="K2379" s="73">
        <v>46059</v>
      </c>
      <c r="L2379" s="65"/>
      <c r="M2379" s="5" t="s">
        <v>11711</v>
      </c>
      <c r="N2379" s="55" t="s">
        <v>11712</v>
      </c>
      <c r="O2379" s="5" t="s">
        <v>11713</v>
      </c>
    </row>
    <row r="2380" s="3" customFormat="1" spans="1:15">
      <c r="A2380" s="16">
        <v>2379</v>
      </c>
      <c r="C2380" s="3" t="s">
        <v>11708</v>
      </c>
      <c r="D2380" s="21" t="s">
        <v>11714</v>
      </c>
      <c r="E2380" s="3" t="s">
        <v>10166</v>
      </c>
      <c r="F2380" s="69">
        <v>85</v>
      </c>
      <c r="G2380" s="3" t="s">
        <v>20</v>
      </c>
      <c r="J2380" s="55"/>
      <c r="K2380" s="73">
        <v>46078</v>
      </c>
      <c r="N2380" s="3" t="s">
        <v>11715</v>
      </c>
      <c r="O2380" s="3" t="s">
        <v>11716</v>
      </c>
    </row>
    <row r="2381" s="3" customFormat="1" spans="1:15">
      <c r="A2381" s="16">
        <v>2380</v>
      </c>
      <c r="B2381" s="3" t="s">
        <v>11717</v>
      </c>
      <c r="C2381" s="3" t="s">
        <v>11718</v>
      </c>
      <c r="D2381" s="3" t="s">
        <v>11717</v>
      </c>
      <c r="E2381" s="3" t="s">
        <v>11719</v>
      </c>
      <c r="F2381" s="69">
        <v>85</v>
      </c>
      <c r="J2381" s="55" t="s">
        <v>200</v>
      </c>
      <c r="K2381" s="73">
        <v>45740</v>
      </c>
      <c r="L2381" s="3" t="s">
        <v>201</v>
      </c>
      <c r="M2381" s="3"/>
      <c r="N2381" s="3" t="s">
        <v>11720</v>
      </c>
      <c r="O2381" s="3" t="s">
        <v>11721</v>
      </c>
    </row>
    <row r="2382" s="3" customFormat="1" spans="1:15">
      <c r="A2382" s="16">
        <v>2381</v>
      </c>
      <c r="B2382" s="21"/>
      <c r="C2382" s="3" t="s">
        <v>11722</v>
      </c>
      <c r="D2382" s="3" t="s">
        <v>11723</v>
      </c>
      <c r="E2382" s="3" t="s">
        <v>11724</v>
      </c>
      <c r="F2382" s="69">
        <v>65</v>
      </c>
      <c r="G2382" s="3" t="s">
        <v>20</v>
      </c>
      <c r="J2382" s="55"/>
      <c r="K2382" s="73">
        <v>45866</v>
      </c>
      <c r="N2382" s="3" t="s">
        <v>11725</v>
      </c>
      <c r="O2382" s="61" t="s">
        <v>11726</v>
      </c>
    </row>
    <row r="2383" s="27" customFormat="1" spans="1:15">
      <c r="A2383" s="16">
        <v>2382</v>
      </c>
      <c r="B2383" s="75" t="s">
        <v>11727</v>
      </c>
      <c r="C2383" s="27" t="s">
        <v>11728</v>
      </c>
      <c r="D2383" s="75" t="s">
        <v>11727</v>
      </c>
      <c r="E2383" s="27" t="s">
        <v>11729</v>
      </c>
      <c r="F2383" s="69">
        <v>42</v>
      </c>
      <c r="K2383" s="73">
        <v>45985</v>
      </c>
      <c r="N2383" s="27" t="s">
        <v>11730</v>
      </c>
      <c r="O2383" s="27" t="s">
        <v>11731</v>
      </c>
    </row>
    <row r="2384" s="3" customFormat="1" spans="1:15">
      <c r="A2384" s="16">
        <v>2383</v>
      </c>
      <c r="B2384" s="3" t="s">
        <v>11732</v>
      </c>
      <c r="C2384" s="3" t="s">
        <v>11733</v>
      </c>
      <c r="D2384" s="3" t="s">
        <v>11732</v>
      </c>
      <c r="E2384" s="3" t="s">
        <v>11734</v>
      </c>
      <c r="F2384" s="69">
        <v>58</v>
      </c>
      <c r="J2384" s="55"/>
      <c r="K2384" s="73">
        <v>45910</v>
      </c>
      <c r="L2384" s="61" t="s">
        <v>4093</v>
      </c>
      <c r="M2384" s="61"/>
      <c r="N2384" s="3" t="s">
        <v>11735</v>
      </c>
      <c r="O2384" s="3" t="s">
        <v>11736</v>
      </c>
    </row>
    <row r="2385" s="3" customFormat="1" spans="1:15">
      <c r="A2385" s="16">
        <v>2384</v>
      </c>
      <c r="B2385" s="3"/>
      <c r="C2385" s="3" t="s">
        <v>11737</v>
      </c>
      <c r="D2385" s="21" t="s">
        <v>11738</v>
      </c>
      <c r="E2385" s="3" t="s">
        <v>11739</v>
      </c>
      <c r="F2385" s="69">
        <v>99</v>
      </c>
      <c r="G2385" s="20" t="s">
        <v>11740</v>
      </c>
      <c r="J2385" s="55"/>
      <c r="K2385" s="73">
        <v>45616</v>
      </c>
      <c r="L2385" s="20" t="s">
        <v>144</v>
      </c>
      <c r="N2385" s="3" t="s">
        <v>11741</v>
      </c>
      <c r="O2385" s="3" t="s">
        <v>11742</v>
      </c>
    </row>
    <row r="2386" s="55" customFormat="1" spans="1:15">
      <c r="A2386" s="16">
        <v>2385</v>
      </c>
      <c r="C2386" s="55" t="s">
        <v>11743</v>
      </c>
      <c r="D2386" s="63" t="s">
        <v>11744</v>
      </c>
      <c r="E2386" s="55" t="s">
        <v>11745</v>
      </c>
      <c r="F2386" s="69">
        <v>59.9</v>
      </c>
      <c r="G2386" s="55" t="s">
        <v>11746</v>
      </c>
      <c r="K2386" s="73">
        <v>46035</v>
      </c>
      <c r="L2386" s="65"/>
      <c r="M2386" s="5" t="s">
        <v>11747</v>
      </c>
      <c r="N2386" s="55" t="s">
        <v>11748</v>
      </c>
      <c r="O2386" s="5" t="s">
        <v>11749</v>
      </c>
    </row>
    <row r="2387" s="3" customFormat="1" spans="1:15">
      <c r="A2387" s="16">
        <v>2386</v>
      </c>
      <c r="B2387" s="5" t="s">
        <v>11750</v>
      </c>
      <c r="C2387" s="5" t="s">
        <v>11751</v>
      </c>
      <c r="D2387" s="66" t="s">
        <v>11750</v>
      </c>
      <c r="E2387" s="5" t="s">
        <v>11752</v>
      </c>
      <c r="F2387" s="69">
        <v>79.9</v>
      </c>
      <c r="G2387" s="5" t="s">
        <v>20</v>
      </c>
      <c r="H2387" s="5"/>
      <c r="I2387" s="5"/>
      <c r="J2387" s="62"/>
      <c r="K2387" s="73">
        <v>45967</v>
      </c>
      <c r="L2387" s="5"/>
      <c r="M2387" s="5"/>
      <c r="N2387" s="5" t="s">
        <v>11753</v>
      </c>
      <c r="O2387" s="3" t="s">
        <v>11754</v>
      </c>
    </row>
    <row r="2388" s="3" customFormat="1" spans="1:15">
      <c r="A2388" s="16">
        <v>2387</v>
      </c>
      <c r="B2388" s="3" t="s">
        <v>11755</v>
      </c>
      <c r="C2388" s="3" t="s">
        <v>11756</v>
      </c>
      <c r="D2388" s="3" t="s">
        <v>11755</v>
      </c>
      <c r="E2388" s="3" t="s">
        <v>11757</v>
      </c>
      <c r="F2388" s="69">
        <v>99.8</v>
      </c>
      <c r="J2388" s="55"/>
      <c r="K2388" s="73">
        <v>45944</v>
      </c>
      <c r="N2388" s="3" t="s">
        <v>11758</v>
      </c>
      <c r="O2388" s="3" t="s">
        <v>11759</v>
      </c>
    </row>
    <row r="2389" s="3" customFormat="1" spans="1:15">
      <c r="A2389" s="16">
        <v>2388</v>
      </c>
      <c r="B2389" s="3" t="s">
        <v>11760</v>
      </c>
      <c r="C2389" s="3" t="s">
        <v>11761</v>
      </c>
      <c r="D2389" s="3" t="s">
        <v>11760</v>
      </c>
      <c r="E2389" s="3" t="s">
        <v>11762</v>
      </c>
      <c r="F2389" s="69">
        <v>99.8</v>
      </c>
      <c r="J2389" s="55"/>
      <c r="K2389" s="73">
        <v>46050</v>
      </c>
      <c r="L2389" s="3"/>
      <c r="M2389" s="3"/>
      <c r="N2389" s="3" t="s">
        <v>11763</v>
      </c>
      <c r="O2389" s="3" t="s">
        <v>11764</v>
      </c>
    </row>
    <row r="2390" s="3" customFormat="1" spans="1:15">
      <c r="A2390" s="16">
        <v>2389</v>
      </c>
      <c r="B2390" s="3" t="s">
        <v>11765</v>
      </c>
      <c r="C2390" s="3" t="s">
        <v>11766</v>
      </c>
      <c r="D2390" s="21" t="s">
        <v>11765</v>
      </c>
      <c r="E2390" s="3" t="s">
        <v>11752</v>
      </c>
      <c r="F2390" s="69">
        <v>99.8</v>
      </c>
      <c r="G2390" s="3" t="s">
        <v>11767</v>
      </c>
      <c r="J2390" s="55"/>
      <c r="K2390" s="73">
        <v>45828</v>
      </c>
      <c r="L2390" s="3"/>
      <c r="M2390" s="3"/>
      <c r="N2390" s="3" t="s">
        <v>11768</v>
      </c>
      <c r="O2390" s="3" t="s">
        <v>11769</v>
      </c>
    </row>
    <row r="2391" s="3" customFormat="1" spans="1:15">
      <c r="A2391" s="16">
        <v>2390</v>
      </c>
      <c r="B2391" s="5"/>
      <c r="C2391" s="5" t="s">
        <v>11770</v>
      </c>
      <c r="D2391" s="66" t="s">
        <v>11771</v>
      </c>
      <c r="E2391" s="5" t="s">
        <v>11772</v>
      </c>
      <c r="F2391" s="69">
        <v>49</v>
      </c>
      <c r="G2391" s="5" t="s">
        <v>20</v>
      </c>
      <c r="J2391" s="55"/>
      <c r="K2391" s="73">
        <v>45098</v>
      </c>
      <c r="L2391" s="5"/>
      <c r="N2391" s="5" t="s">
        <v>11773</v>
      </c>
      <c r="O2391" s="5" t="s">
        <v>11774</v>
      </c>
    </row>
    <row r="2392" s="2" customFormat="1" spans="1:15">
      <c r="A2392" s="16">
        <v>2391</v>
      </c>
      <c r="B2392" s="2" t="s">
        <v>11775</v>
      </c>
      <c r="C2392" s="2" t="s">
        <v>11776</v>
      </c>
      <c r="D2392" s="2" t="s">
        <v>11775</v>
      </c>
      <c r="E2392" s="2" t="s">
        <v>11777</v>
      </c>
      <c r="F2392" s="69">
        <v>69.9</v>
      </c>
      <c r="G2392" s="2" t="s">
        <v>20</v>
      </c>
      <c r="H2392" s="2"/>
      <c r="I2392" s="2"/>
      <c r="J2392" s="16"/>
      <c r="K2392" s="73">
        <v>46051</v>
      </c>
      <c r="L2392" s="2"/>
      <c r="M2392" s="2"/>
      <c r="N2392" s="2" t="s">
        <v>11778</v>
      </c>
      <c r="O2392" s="2" t="s">
        <v>11779</v>
      </c>
    </row>
    <row r="2393" s="3" customFormat="1" spans="1:15">
      <c r="A2393" s="16">
        <v>2392</v>
      </c>
      <c r="B2393" s="3" t="s">
        <v>11780</v>
      </c>
      <c r="C2393" s="3" t="s">
        <v>11781</v>
      </c>
      <c r="D2393" s="3" t="s">
        <v>11780</v>
      </c>
      <c r="E2393" s="3" t="s">
        <v>11782</v>
      </c>
      <c r="F2393" s="69">
        <v>39</v>
      </c>
      <c r="J2393" s="55"/>
      <c r="K2393" s="73">
        <v>45925</v>
      </c>
      <c r="L2393" s="20" t="s">
        <v>11783</v>
      </c>
      <c r="M2393" s="20"/>
      <c r="N2393" s="3" t="s">
        <v>11784</v>
      </c>
      <c r="O2393" s="3" t="s">
        <v>11785</v>
      </c>
    </row>
    <row r="2394" s="3" customFormat="1" spans="1:15">
      <c r="A2394" s="16">
        <v>2393</v>
      </c>
      <c r="B2394" s="3"/>
      <c r="C2394" s="3" t="s">
        <v>11786</v>
      </c>
      <c r="D2394" s="21" t="s">
        <v>11787</v>
      </c>
      <c r="E2394" s="3" t="s">
        <v>11788</v>
      </c>
      <c r="F2394" s="69">
        <v>168</v>
      </c>
      <c r="G2394" s="3" t="s">
        <v>11789</v>
      </c>
      <c r="J2394" s="55"/>
      <c r="K2394" s="73">
        <v>45475</v>
      </c>
      <c r="L2394" s="20" t="s">
        <v>144</v>
      </c>
      <c r="M2394" s="20"/>
      <c r="N2394" s="3" t="s">
        <v>11790</v>
      </c>
      <c r="O2394" s="3" t="s">
        <v>11791</v>
      </c>
    </row>
    <row r="2395" s="4" customFormat="1" spans="1:15">
      <c r="A2395" s="16">
        <v>2394</v>
      </c>
      <c r="B2395" s="4" t="s">
        <v>11792</v>
      </c>
      <c r="C2395" s="4" t="s">
        <v>11793</v>
      </c>
      <c r="D2395" s="22" t="s">
        <v>11792</v>
      </c>
      <c r="E2395" s="4" t="s">
        <v>11794</v>
      </c>
      <c r="F2395" s="69">
        <v>59.9</v>
      </c>
      <c r="K2395" s="73">
        <v>46035</v>
      </c>
      <c r="L2395" s="4"/>
      <c r="M2395" s="4"/>
      <c r="N2395" s="4" t="s">
        <v>11795</v>
      </c>
      <c r="O2395" s="4" t="s">
        <v>11796</v>
      </c>
    </row>
    <row r="2396" s="5" customFormat="1" spans="1:15">
      <c r="A2396" s="16">
        <v>2395</v>
      </c>
      <c r="B2396" s="17"/>
      <c r="C2396" s="2" t="s">
        <v>11797</v>
      </c>
      <c r="D2396" s="17" t="s">
        <v>11798</v>
      </c>
      <c r="E2396" s="2" t="s">
        <v>11799</v>
      </c>
      <c r="F2396" s="69">
        <v>39.8</v>
      </c>
      <c r="G2396" s="2" t="s">
        <v>20</v>
      </c>
      <c r="J2396" s="62"/>
      <c r="K2396" s="73">
        <v>45859</v>
      </c>
      <c r="L2396" s="59" t="s">
        <v>85</v>
      </c>
      <c r="N2396" s="60" t="s">
        <v>11800</v>
      </c>
      <c r="O2396" s="5" t="s">
        <v>11801</v>
      </c>
    </row>
    <row r="2397" s="5" customFormat="1" spans="1:15">
      <c r="A2397" s="16">
        <v>2396</v>
      </c>
      <c r="B2397" s="17"/>
      <c r="C2397" s="2" t="s">
        <v>11802</v>
      </c>
      <c r="D2397" s="17" t="s">
        <v>11803</v>
      </c>
      <c r="E2397" s="2" t="s">
        <v>11804</v>
      </c>
      <c r="F2397" s="69">
        <v>56</v>
      </c>
      <c r="G2397" s="2" t="s">
        <v>20</v>
      </c>
      <c r="J2397" s="62"/>
      <c r="K2397" s="73">
        <v>45869</v>
      </c>
      <c r="L2397" s="59" t="s">
        <v>85</v>
      </c>
      <c r="N2397" s="60" t="s">
        <v>11805</v>
      </c>
      <c r="O2397" s="5" t="s">
        <v>11806</v>
      </c>
    </row>
    <row r="2398" s="3" customFormat="1" spans="1:15">
      <c r="A2398" s="16">
        <v>2397</v>
      </c>
      <c r="C2398" s="3" t="s">
        <v>11807</v>
      </c>
      <c r="D2398" s="21" t="s">
        <v>11808</v>
      </c>
      <c r="E2398" s="3" t="s">
        <v>11809</v>
      </c>
      <c r="F2398" s="69">
        <v>42</v>
      </c>
      <c r="G2398" s="3" t="s">
        <v>20</v>
      </c>
      <c r="J2398" s="55"/>
      <c r="K2398" s="73">
        <v>46032</v>
      </c>
      <c r="L2398" s="59" t="s">
        <v>85</v>
      </c>
      <c r="M2398" s="5"/>
      <c r="N2398" s="3" t="s">
        <v>11810</v>
      </c>
      <c r="O2398" s="5" t="s">
        <v>11811</v>
      </c>
    </row>
    <row r="2399" s="3" customFormat="1" spans="1:15">
      <c r="A2399" s="16">
        <v>2398</v>
      </c>
      <c r="B2399" s="21" t="s">
        <v>11812</v>
      </c>
      <c r="C2399" s="3" t="s">
        <v>11813</v>
      </c>
      <c r="D2399" s="21" t="s">
        <v>11812</v>
      </c>
      <c r="E2399" s="3" t="s">
        <v>11814</v>
      </c>
      <c r="F2399" s="69">
        <v>75</v>
      </c>
      <c r="J2399" s="55"/>
      <c r="K2399" s="73">
        <v>46051</v>
      </c>
      <c r="L2399" s="3"/>
      <c r="M2399" s="3"/>
      <c r="N2399" s="3" t="s">
        <v>11815</v>
      </c>
      <c r="O2399" s="3" t="s">
        <v>11816</v>
      </c>
    </row>
    <row r="2400" s="3" customFormat="1" spans="1:15">
      <c r="A2400" s="16">
        <v>2399</v>
      </c>
      <c r="B2400" s="3" t="s">
        <v>11817</v>
      </c>
      <c r="C2400" s="3" t="s">
        <v>11818</v>
      </c>
      <c r="D2400" s="3" t="s">
        <v>11817</v>
      </c>
      <c r="E2400" s="3" t="s">
        <v>11819</v>
      </c>
      <c r="F2400" s="69">
        <v>43</v>
      </c>
      <c r="J2400" s="55"/>
      <c r="K2400" s="73">
        <v>45813</v>
      </c>
      <c r="L2400" s="61" t="s">
        <v>4093</v>
      </c>
      <c r="M2400" s="61"/>
      <c r="N2400" s="3" t="s">
        <v>11820</v>
      </c>
      <c r="O2400" s="3" t="s">
        <v>11821</v>
      </c>
    </row>
    <row r="2401" s="3" customFormat="1" spans="1:15">
      <c r="A2401" s="16">
        <v>2400</v>
      </c>
      <c r="B2401" s="3" t="s">
        <v>11822</v>
      </c>
      <c r="C2401" s="3" t="s">
        <v>11823</v>
      </c>
      <c r="D2401" s="3" t="s">
        <v>11822</v>
      </c>
      <c r="E2401" s="3" t="s">
        <v>11824</v>
      </c>
      <c r="F2401" s="69">
        <v>189</v>
      </c>
      <c r="J2401" s="55"/>
      <c r="K2401" s="73">
        <v>45729</v>
      </c>
      <c r="L2401" s="3"/>
      <c r="M2401" s="3"/>
      <c r="N2401" s="3" t="s">
        <v>11825</v>
      </c>
      <c r="O2401" s="3" t="s">
        <v>11826</v>
      </c>
    </row>
    <row r="2402" s="3" customFormat="1" spans="1:15">
      <c r="A2402" s="16">
        <v>2401</v>
      </c>
      <c r="B2402" s="3" t="s">
        <v>11827</v>
      </c>
      <c r="C2402" s="3" t="s">
        <v>11828</v>
      </c>
      <c r="D2402" s="3" t="s">
        <v>11827</v>
      </c>
      <c r="E2402" s="3" t="s">
        <v>11829</v>
      </c>
      <c r="F2402" s="69">
        <v>79.9</v>
      </c>
      <c r="G2402" s="3" t="s">
        <v>20</v>
      </c>
      <c r="J2402" s="55"/>
      <c r="K2402" s="73">
        <v>46015</v>
      </c>
      <c r="L2402" s="3" t="s">
        <v>8520</v>
      </c>
      <c r="M2402" s="3"/>
      <c r="N2402" s="3" t="s">
        <v>11830</v>
      </c>
      <c r="O2402" s="3" t="s">
        <v>11831</v>
      </c>
    </row>
    <row r="2403" s="69" customFormat="1" ht="14.25" spans="1:15">
      <c r="A2403" s="16">
        <v>2402</v>
      </c>
      <c r="B2403" s="17"/>
      <c r="C2403" s="18" t="s">
        <v>11832</v>
      </c>
      <c r="D2403" s="17"/>
      <c r="E2403" s="2"/>
      <c r="F2403" s="69"/>
      <c r="G2403" s="2"/>
      <c r="H2403" s="2"/>
      <c r="I2403" s="2"/>
      <c r="J2403" s="16"/>
      <c r="K2403" s="73"/>
      <c r="L2403" s="59"/>
      <c r="M2403" s="5"/>
      <c r="N2403" s="60"/>
      <c r="O2403" s="5"/>
    </row>
    <row r="2404" s="3" customFormat="1" spans="1:15">
      <c r="A2404" s="16">
        <v>2403</v>
      </c>
      <c r="B2404" s="3"/>
      <c r="C2404" s="3" t="s">
        <v>11833</v>
      </c>
      <c r="D2404" s="21" t="s">
        <v>11834</v>
      </c>
      <c r="E2404" s="3" t="s">
        <v>8863</v>
      </c>
      <c r="F2404" s="69">
        <v>55</v>
      </c>
      <c r="G2404" s="3" t="s">
        <v>20</v>
      </c>
      <c r="J2404" s="55"/>
      <c r="K2404" s="73">
        <v>45651</v>
      </c>
      <c r="N2404" s="3" t="s">
        <v>11835</v>
      </c>
      <c r="O2404" s="3" t="s">
        <v>11836</v>
      </c>
    </row>
    <row r="2405" s="3" customFormat="1" spans="1:15">
      <c r="A2405" s="16">
        <v>2404</v>
      </c>
      <c r="C2405" s="3" t="s">
        <v>11837</v>
      </c>
      <c r="D2405" s="21" t="s">
        <v>11838</v>
      </c>
      <c r="E2405" s="3" t="s">
        <v>11839</v>
      </c>
      <c r="F2405" s="69">
        <v>32</v>
      </c>
      <c r="G2405" s="3" t="s">
        <v>20</v>
      </c>
      <c r="J2405" s="55"/>
      <c r="K2405" s="73">
        <v>45824</v>
      </c>
      <c r="L2405" s="59"/>
      <c r="M2405" s="5"/>
      <c r="N2405" s="3" t="s">
        <v>11840</v>
      </c>
      <c r="O2405" s="5" t="s">
        <v>11841</v>
      </c>
    </row>
    <row r="2406" s="69" customFormat="1" spans="1:15">
      <c r="A2406" s="16">
        <v>2405</v>
      </c>
      <c r="B2406" s="17"/>
      <c r="C2406" s="2" t="s">
        <v>11842</v>
      </c>
      <c r="D2406" s="17" t="s">
        <v>11843</v>
      </c>
      <c r="E2406" s="2" t="s">
        <v>11844</v>
      </c>
      <c r="F2406" s="69">
        <v>44</v>
      </c>
      <c r="G2406" s="2" t="s">
        <v>20</v>
      </c>
      <c r="H2406" s="2"/>
      <c r="I2406" s="2"/>
      <c r="J2406" s="16"/>
      <c r="K2406" s="73">
        <v>45544</v>
      </c>
      <c r="L2406" s="59"/>
      <c r="M2406" s="5"/>
      <c r="N2406" s="60" t="s">
        <v>11845</v>
      </c>
      <c r="O2406" s="5" t="s">
        <v>11846</v>
      </c>
    </row>
    <row r="2407" s="3" customFormat="1" spans="1:15">
      <c r="A2407" s="16">
        <v>2406</v>
      </c>
      <c r="C2407" s="3" t="s">
        <v>11847</v>
      </c>
      <c r="D2407" s="21" t="s">
        <v>11848</v>
      </c>
      <c r="E2407" s="61" t="s">
        <v>11849</v>
      </c>
      <c r="F2407" s="69">
        <v>29</v>
      </c>
      <c r="G2407" s="3" t="s">
        <v>20</v>
      </c>
      <c r="J2407" s="55"/>
      <c r="K2407" s="73">
        <v>46055</v>
      </c>
      <c r="N2407" s="3" t="s">
        <v>11850</v>
      </c>
      <c r="O2407" s="5" t="s">
        <v>11851</v>
      </c>
    </row>
    <row r="2408" s="3" customFormat="1" spans="1:15">
      <c r="A2408" s="16">
        <v>2407</v>
      </c>
      <c r="B2408" s="21"/>
      <c r="C2408" s="3" t="s">
        <v>11852</v>
      </c>
      <c r="D2408" s="21" t="s">
        <v>11853</v>
      </c>
      <c r="E2408" s="3" t="s">
        <v>11854</v>
      </c>
      <c r="F2408" s="69">
        <v>59.8</v>
      </c>
      <c r="G2408" s="3" t="s">
        <v>20</v>
      </c>
      <c r="J2408" s="55"/>
      <c r="K2408" s="73">
        <v>46041</v>
      </c>
      <c r="N2408" s="3" t="s">
        <v>11855</v>
      </c>
      <c r="O2408" s="5" t="s">
        <v>11856</v>
      </c>
    </row>
    <row r="2409" s="3" customFormat="1" spans="1:15">
      <c r="A2409" s="16">
        <v>2408</v>
      </c>
      <c r="B2409" s="21"/>
      <c r="C2409" s="3" t="s">
        <v>11857</v>
      </c>
      <c r="D2409" s="21" t="s">
        <v>11858</v>
      </c>
      <c r="E2409" s="3" t="s">
        <v>11859</v>
      </c>
      <c r="F2409" s="69">
        <v>69.9</v>
      </c>
      <c r="G2409" s="2" t="s">
        <v>20</v>
      </c>
      <c r="J2409" s="55"/>
      <c r="K2409" s="73">
        <v>45888</v>
      </c>
      <c r="N2409" s="3" t="s">
        <v>11860</v>
      </c>
      <c r="O2409" s="5" t="s">
        <v>11861</v>
      </c>
    </row>
    <row r="2410" s="3" customFormat="1" spans="1:15">
      <c r="A2410" s="16">
        <v>2409</v>
      </c>
      <c r="B2410" s="3"/>
      <c r="C2410" s="3" t="s">
        <v>11862</v>
      </c>
      <c r="D2410" s="21" t="s">
        <v>11863</v>
      </c>
      <c r="E2410" s="3" t="s">
        <v>11864</v>
      </c>
      <c r="F2410" s="69">
        <v>59.9</v>
      </c>
      <c r="G2410" s="3" t="s">
        <v>20</v>
      </c>
      <c r="J2410" s="55"/>
      <c r="K2410" s="73">
        <v>45699</v>
      </c>
      <c r="N2410" s="3" t="s">
        <v>11865</v>
      </c>
      <c r="O2410" s="3" t="s">
        <v>11866</v>
      </c>
    </row>
    <row r="2411" s="3" customFormat="1" spans="1:15">
      <c r="A2411" s="16">
        <v>2410</v>
      </c>
      <c r="B2411" s="21"/>
      <c r="C2411" s="3" t="s">
        <v>11862</v>
      </c>
      <c r="D2411" s="21" t="s">
        <v>11867</v>
      </c>
      <c r="E2411" s="20" t="s">
        <v>11868</v>
      </c>
      <c r="F2411" s="69">
        <v>42</v>
      </c>
      <c r="G2411" s="5" t="s">
        <v>20</v>
      </c>
      <c r="J2411" s="55"/>
      <c r="K2411" s="73">
        <v>45638</v>
      </c>
      <c r="M2411" s="5" t="s">
        <v>11869</v>
      </c>
      <c r="N2411" s="3" t="s">
        <v>11870</v>
      </c>
      <c r="O2411" s="3" t="s">
        <v>11871</v>
      </c>
    </row>
    <row r="2412" s="3" customFormat="1" spans="1:15">
      <c r="A2412" s="16">
        <v>2411</v>
      </c>
      <c r="B2412" s="3" t="s">
        <v>11872</v>
      </c>
      <c r="C2412" s="3" t="s">
        <v>11862</v>
      </c>
      <c r="D2412" s="21" t="s">
        <v>11872</v>
      </c>
      <c r="E2412" s="3" t="s">
        <v>11873</v>
      </c>
      <c r="F2412" s="69">
        <v>69</v>
      </c>
      <c r="G2412" s="20" t="s">
        <v>11874</v>
      </c>
      <c r="J2412" s="55"/>
      <c r="K2412" s="73">
        <v>45849</v>
      </c>
      <c r="N2412" s="3" t="s">
        <v>11875</v>
      </c>
      <c r="O2412" s="3" t="s">
        <v>11876</v>
      </c>
    </row>
    <row r="2413" s="55" customFormat="1" spans="1:15">
      <c r="A2413" s="16">
        <v>2412</v>
      </c>
      <c r="C2413" s="55" t="s">
        <v>11862</v>
      </c>
      <c r="D2413" s="63" t="s">
        <v>11877</v>
      </c>
      <c r="E2413" s="55" t="s">
        <v>11878</v>
      </c>
      <c r="F2413" s="69">
        <v>52</v>
      </c>
      <c r="G2413" s="64" t="s">
        <v>20</v>
      </c>
      <c r="K2413" s="73">
        <v>45904</v>
      </c>
      <c r="L2413" s="55" t="s">
        <v>183</v>
      </c>
      <c r="M2413" s="65"/>
      <c r="N2413" s="64" t="s">
        <v>11879</v>
      </c>
      <c r="O2413" s="5" t="s">
        <v>11880</v>
      </c>
    </row>
    <row r="2414" s="3" customFormat="1" spans="1:15">
      <c r="A2414" s="16">
        <v>2413</v>
      </c>
      <c r="C2414" s="3" t="s">
        <v>11862</v>
      </c>
      <c r="D2414" s="21" t="s">
        <v>11881</v>
      </c>
      <c r="E2414" s="20" t="s">
        <v>11882</v>
      </c>
      <c r="F2414" s="69">
        <v>53</v>
      </c>
      <c r="G2414" s="3" t="s">
        <v>7509</v>
      </c>
      <c r="J2414" s="55"/>
      <c r="K2414" s="73">
        <v>46063</v>
      </c>
      <c r="L2414" s="59" t="s">
        <v>85</v>
      </c>
      <c r="M2414" s="5" t="s">
        <v>11883</v>
      </c>
      <c r="N2414" s="3" t="s">
        <v>11884</v>
      </c>
      <c r="O2414" s="5" t="s">
        <v>11885</v>
      </c>
    </row>
    <row r="2415" s="69" customFormat="1" spans="1:15">
      <c r="A2415" s="16">
        <v>2414</v>
      </c>
      <c r="B2415" s="17"/>
      <c r="C2415" s="2" t="s">
        <v>11886</v>
      </c>
      <c r="D2415" s="17" t="s">
        <v>11887</v>
      </c>
      <c r="E2415" s="2" t="s">
        <v>8863</v>
      </c>
      <c r="F2415" s="69">
        <v>46</v>
      </c>
      <c r="G2415" s="2" t="s">
        <v>20</v>
      </c>
      <c r="H2415" s="2"/>
      <c r="I2415" s="2"/>
      <c r="J2415" s="16"/>
      <c r="K2415" s="73">
        <v>46035</v>
      </c>
      <c r="L2415" s="59"/>
      <c r="M2415" s="5"/>
      <c r="N2415" s="60" t="s">
        <v>11888</v>
      </c>
      <c r="O2415" s="5" t="s">
        <v>11889</v>
      </c>
    </row>
    <row r="2416" s="3" customFormat="1" spans="1:15">
      <c r="A2416" s="16">
        <v>2415</v>
      </c>
      <c r="C2416" s="3" t="s">
        <v>11890</v>
      </c>
      <c r="D2416" s="21" t="s">
        <v>11891</v>
      </c>
      <c r="E2416" s="3" t="s">
        <v>11892</v>
      </c>
      <c r="F2416" s="69">
        <v>58</v>
      </c>
      <c r="G2416" s="3" t="s">
        <v>20</v>
      </c>
      <c r="J2416" s="55"/>
      <c r="K2416" s="73">
        <v>45859</v>
      </c>
      <c r="L2416" s="59"/>
      <c r="M2416" s="5"/>
      <c r="N2416" s="3" t="s">
        <v>11893</v>
      </c>
      <c r="O2416" s="5" t="s">
        <v>11894</v>
      </c>
    </row>
    <row r="2417" s="3" customFormat="1" spans="1:15">
      <c r="A2417" s="16">
        <v>2416</v>
      </c>
      <c r="B2417" s="21" t="s">
        <v>11895</v>
      </c>
      <c r="C2417" s="3" t="s">
        <v>11896</v>
      </c>
      <c r="D2417" s="21" t="s">
        <v>11895</v>
      </c>
      <c r="E2417" s="3" t="s">
        <v>11897</v>
      </c>
      <c r="F2417" s="69">
        <v>69</v>
      </c>
      <c r="G2417" s="3" t="s">
        <v>11898</v>
      </c>
      <c r="H2417" s="3"/>
      <c r="I2417" s="3"/>
      <c r="J2417" s="55"/>
      <c r="K2417" s="73">
        <v>46043</v>
      </c>
      <c r="L2417" s="3"/>
      <c r="M2417" s="3"/>
      <c r="N2417" s="3" t="s">
        <v>11899</v>
      </c>
      <c r="O2417" s="3" t="s">
        <v>11900</v>
      </c>
    </row>
    <row r="2418" s="69" customFormat="1" spans="1:15">
      <c r="A2418" s="16">
        <v>2417</v>
      </c>
      <c r="B2418" s="17"/>
      <c r="C2418" s="2" t="s">
        <v>11901</v>
      </c>
      <c r="D2418" s="17" t="s">
        <v>11902</v>
      </c>
      <c r="E2418" s="2" t="s">
        <v>11903</v>
      </c>
      <c r="F2418" s="69">
        <v>45</v>
      </c>
      <c r="G2418" s="2" t="s">
        <v>20</v>
      </c>
      <c r="H2418" s="2"/>
      <c r="I2418" s="2"/>
      <c r="J2418" s="16"/>
      <c r="K2418" s="73">
        <v>46078</v>
      </c>
      <c r="L2418" s="59"/>
      <c r="M2418" s="5"/>
      <c r="N2418" s="60" t="s">
        <v>11904</v>
      </c>
      <c r="O2418" s="5" t="s">
        <v>11905</v>
      </c>
    </row>
    <row r="2419" s="3" customFormat="1" spans="1:15">
      <c r="A2419" s="16">
        <v>2418</v>
      </c>
      <c r="B2419" s="21"/>
      <c r="C2419" s="3" t="s">
        <v>11906</v>
      </c>
      <c r="D2419" s="21" t="s">
        <v>11907</v>
      </c>
      <c r="E2419" s="3" t="s">
        <v>11908</v>
      </c>
      <c r="F2419" s="69">
        <v>49</v>
      </c>
      <c r="G2419" s="2" t="s">
        <v>20</v>
      </c>
      <c r="J2419" s="55"/>
      <c r="K2419" s="73">
        <v>45870</v>
      </c>
      <c r="N2419" s="3" t="s">
        <v>11909</v>
      </c>
      <c r="O2419" s="3" t="s">
        <v>11910</v>
      </c>
    </row>
    <row r="2420" s="3" customFormat="1" spans="1:15">
      <c r="A2420" s="16">
        <v>2419</v>
      </c>
      <c r="C2420" s="3" t="s">
        <v>11911</v>
      </c>
      <c r="D2420" s="21" t="s">
        <v>11912</v>
      </c>
      <c r="E2420" s="3" t="s">
        <v>11913</v>
      </c>
      <c r="F2420" s="69">
        <v>43</v>
      </c>
      <c r="G2420" s="3" t="s">
        <v>8703</v>
      </c>
      <c r="J2420" s="55"/>
      <c r="K2420" s="73">
        <v>46058</v>
      </c>
      <c r="L2420" s="59"/>
      <c r="M2420" s="5"/>
      <c r="N2420" s="3" t="s">
        <v>11914</v>
      </c>
      <c r="O2420" s="5" t="s">
        <v>11915</v>
      </c>
    </row>
    <row r="2421" s="3" customFormat="1" spans="1:15">
      <c r="A2421" s="16">
        <v>2420</v>
      </c>
      <c r="C2421" s="3" t="s">
        <v>11911</v>
      </c>
      <c r="D2421" s="21" t="s">
        <v>11916</v>
      </c>
      <c r="E2421" s="3" t="s">
        <v>8863</v>
      </c>
      <c r="F2421" s="69">
        <v>42</v>
      </c>
      <c r="G2421" s="3" t="s">
        <v>20</v>
      </c>
      <c r="J2421" s="55"/>
      <c r="K2421" s="73">
        <v>45651</v>
      </c>
      <c r="L2421" s="59"/>
      <c r="M2421" s="5"/>
      <c r="N2421" s="3" t="s">
        <v>11917</v>
      </c>
      <c r="O2421" s="5" t="s">
        <v>11918</v>
      </c>
    </row>
    <row r="2422" s="5" customFormat="1" spans="1:15">
      <c r="A2422" s="16">
        <v>2421</v>
      </c>
      <c r="B2422" s="17"/>
      <c r="C2422" s="5" t="s">
        <v>11919</v>
      </c>
      <c r="D2422" s="17" t="s">
        <v>11920</v>
      </c>
      <c r="E2422" s="5" t="s">
        <v>11921</v>
      </c>
      <c r="F2422" s="69">
        <v>32</v>
      </c>
      <c r="G2422" s="5" t="s">
        <v>20</v>
      </c>
      <c r="J2422" s="62"/>
      <c r="K2422" s="73">
        <v>45288</v>
      </c>
      <c r="L2422" s="59"/>
      <c r="N2422" s="5" t="s">
        <v>11922</v>
      </c>
      <c r="O2422" s="5" t="s">
        <v>11923</v>
      </c>
    </row>
    <row r="2423" s="5" customFormat="1" spans="1:15">
      <c r="A2423" s="16">
        <v>2422</v>
      </c>
      <c r="B2423" s="17"/>
      <c r="C2423" s="2" t="s">
        <v>11924</v>
      </c>
      <c r="D2423" s="17" t="s">
        <v>11925</v>
      </c>
      <c r="E2423" s="2" t="s">
        <v>11926</v>
      </c>
      <c r="F2423" s="69">
        <v>38</v>
      </c>
      <c r="G2423" s="2" t="s">
        <v>20</v>
      </c>
      <c r="J2423" s="62"/>
      <c r="K2423" s="73">
        <v>46058</v>
      </c>
      <c r="L2423" s="59"/>
      <c r="N2423" s="60" t="s">
        <v>11927</v>
      </c>
      <c r="O2423" s="5" t="s">
        <v>11928</v>
      </c>
    </row>
    <row r="2424" s="3" customFormat="1" spans="1:15">
      <c r="A2424" s="16">
        <v>2423</v>
      </c>
      <c r="C2424" s="3" t="s">
        <v>11929</v>
      </c>
      <c r="D2424" s="21" t="s">
        <v>11930</v>
      </c>
      <c r="E2424" s="20" t="s">
        <v>11931</v>
      </c>
      <c r="F2424" s="69">
        <v>64</v>
      </c>
      <c r="G2424" s="3" t="s">
        <v>8703</v>
      </c>
      <c r="J2424" s="55"/>
      <c r="K2424" s="73">
        <v>45457</v>
      </c>
      <c r="M2424" s="5" t="s">
        <v>11932</v>
      </c>
      <c r="N2424" s="3" t="s">
        <v>11933</v>
      </c>
      <c r="O2424" s="3" t="s">
        <v>11934</v>
      </c>
    </row>
    <row r="2425" s="3" customFormat="1" spans="1:15">
      <c r="A2425" s="16">
        <v>2424</v>
      </c>
      <c r="B2425" s="21"/>
      <c r="C2425" s="3" t="s">
        <v>11929</v>
      </c>
      <c r="D2425" s="21" t="s">
        <v>11935</v>
      </c>
      <c r="E2425" s="3" t="s">
        <v>10891</v>
      </c>
      <c r="F2425" s="69">
        <v>69.9</v>
      </c>
      <c r="G2425" s="3" t="s">
        <v>78</v>
      </c>
      <c r="J2425" s="55"/>
      <c r="K2425" s="73">
        <v>45896</v>
      </c>
      <c r="N2425" s="3" t="s">
        <v>11936</v>
      </c>
      <c r="O2425" s="5" t="s">
        <v>11937</v>
      </c>
    </row>
    <row r="2426" s="3" customFormat="1" spans="1:15">
      <c r="A2426" s="16">
        <v>2425</v>
      </c>
      <c r="B2426" s="3" t="s">
        <v>11938</v>
      </c>
      <c r="C2426" s="3" t="s">
        <v>11939</v>
      </c>
      <c r="D2426" s="21" t="s">
        <v>11938</v>
      </c>
      <c r="E2426" s="3" t="s">
        <v>11940</v>
      </c>
      <c r="F2426" s="69">
        <v>48</v>
      </c>
      <c r="G2426" s="3" t="s">
        <v>11941</v>
      </c>
      <c r="J2426" s="55"/>
      <c r="K2426" s="73">
        <v>46020</v>
      </c>
      <c r="L2426" s="20" t="s">
        <v>144</v>
      </c>
      <c r="M2426" s="20"/>
      <c r="N2426" s="3" t="s">
        <v>11942</v>
      </c>
      <c r="O2426" s="3" t="s">
        <v>11943</v>
      </c>
    </row>
    <row r="2427" s="5" customFormat="1" spans="1:15">
      <c r="A2427" s="16">
        <v>2426</v>
      </c>
      <c r="B2427" s="17"/>
      <c r="C2427" s="5" t="s">
        <v>11944</v>
      </c>
      <c r="D2427" s="17" t="s">
        <v>11945</v>
      </c>
      <c r="E2427" s="5" t="s">
        <v>11946</v>
      </c>
      <c r="F2427" s="69">
        <v>59</v>
      </c>
      <c r="G2427" s="3" t="s">
        <v>20</v>
      </c>
      <c r="J2427" s="62"/>
      <c r="K2427" s="73">
        <v>45787</v>
      </c>
      <c r="L2427" s="59"/>
      <c r="N2427" s="5" t="s">
        <v>11947</v>
      </c>
      <c r="O2427" s="5" t="s">
        <v>11948</v>
      </c>
    </row>
    <row r="2428" s="3" customFormat="1" spans="1:15">
      <c r="A2428" s="16">
        <v>2427</v>
      </c>
      <c r="B2428" s="3" t="s">
        <v>11949</v>
      </c>
      <c r="C2428" s="3" t="s">
        <v>11950</v>
      </c>
      <c r="D2428" s="3" t="s">
        <v>11949</v>
      </c>
      <c r="E2428" s="3" t="s">
        <v>11951</v>
      </c>
      <c r="F2428" s="69">
        <v>63.8</v>
      </c>
      <c r="G2428" s="3" t="s">
        <v>3980</v>
      </c>
      <c r="J2428" s="55"/>
      <c r="K2428" s="73">
        <v>45827</v>
      </c>
      <c r="L2428" s="61" t="s">
        <v>144</v>
      </c>
      <c r="N2428" s="3" t="s">
        <v>11952</v>
      </c>
      <c r="O2428" s="3" t="s">
        <v>11953</v>
      </c>
    </row>
    <row r="2429" s="3" customFormat="1" spans="1:15">
      <c r="A2429" s="16">
        <v>2428</v>
      </c>
      <c r="B2429" s="21"/>
      <c r="C2429" s="3" t="s">
        <v>11954</v>
      </c>
      <c r="D2429" s="21" t="s">
        <v>11955</v>
      </c>
      <c r="E2429" s="3" t="s">
        <v>11956</v>
      </c>
      <c r="F2429" s="69">
        <v>59.9</v>
      </c>
      <c r="G2429" s="2" t="s">
        <v>20</v>
      </c>
      <c r="J2429" s="55"/>
      <c r="K2429" s="73">
        <v>45712</v>
      </c>
      <c r="N2429" s="3" t="s">
        <v>11957</v>
      </c>
      <c r="O2429" s="5" t="s">
        <v>11958</v>
      </c>
    </row>
    <row r="2430" s="5" customFormat="1" spans="1:15">
      <c r="A2430" s="16">
        <v>2429</v>
      </c>
      <c r="B2430" s="17"/>
      <c r="C2430" s="5" t="s">
        <v>11959</v>
      </c>
      <c r="D2430" s="17" t="s">
        <v>11960</v>
      </c>
      <c r="E2430" s="5" t="s">
        <v>11961</v>
      </c>
      <c r="F2430" s="69">
        <v>49.8</v>
      </c>
      <c r="G2430" s="5" t="s">
        <v>20</v>
      </c>
      <c r="J2430" s="62"/>
      <c r="K2430" s="73">
        <v>46055</v>
      </c>
      <c r="L2430" s="59"/>
      <c r="N2430" s="5" t="s">
        <v>11962</v>
      </c>
      <c r="O2430" s="5" t="s">
        <v>11963</v>
      </c>
    </row>
    <row r="2431" s="69" customFormat="1" spans="1:15">
      <c r="A2431" s="16">
        <v>2430</v>
      </c>
      <c r="B2431" s="17"/>
      <c r="C2431" s="2" t="s">
        <v>11964</v>
      </c>
      <c r="D2431" s="17" t="s">
        <v>11965</v>
      </c>
      <c r="E2431" s="2" t="s">
        <v>11966</v>
      </c>
      <c r="F2431" s="69">
        <v>49.8</v>
      </c>
      <c r="G2431" s="2" t="s">
        <v>20</v>
      </c>
      <c r="H2431" s="16"/>
      <c r="I2431" s="16"/>
      <c r="J2431" s="16"/>
      <c r="K2431" s="73">
        <v>45638</v>
      </c>
      <c r="L2431" s="59"/>
      <c r="M2431" s="5"/>
      <c r="N2431" s="60" t="s">
        <v>11967</v>
      </c>
      <c r="O2431" s="5" t="s">
        <v>11968</v>
      </c>
    </row>
    <row r="2432" s="55" customFormat="1" spans="1:15">
      <c r="A2432" s="16">
        <v>2431</v>
      </c>
      <c r="B2432" s="55"/>
      <c r="C2432" s="64" t="s">
        <v>11969</v>
      </c>
      <c r="D2432" s="63" t="s">
        <v>11970</v>
      </c>
      <c r="E2432" s="55" t="s">
        <v>11971</v>
      </c>
      <c r="F2432" s="69">
        <v>65</v>
      </c>
      <c r="G2432" s="3" t="s">
        <v>20</v>
      </c>
      <c r="K2432" s="73">
        <v>45456</v>
      </c>
      <c r="N2432" s="55" t="s">
        <v>11972</v>
      </c>
      <c r="O2432" s="55" t="s">
        <v>11973</v>
      </c>
    </row>
    <row r="2433" s="55" customFormat="1" spans="1:15">
      <c r="A2433" s="16">
        <v>2432</v>
      </c>
      <c r="B2433" s="55"/>
      <c r="C2433" s="64" t="s">
        <v>11974</v>
      </c>
      <c r="D2433" s="63" t="s">
        <v>11975</v>
      </c>
      <c r="E2433" s="55" t="s">
        <v>11971</v>
      </c>
      <c r="F2433" s="69">
        <v>59.9</v>
      </c>
      <c r="G2433" s="3" t="s">
        <v>20</v>
      </c>
      <c r="K2433" s="73">
        <v>45456</v>
      </c>
      <c r="N2433" s="55" t="s">
        <v>11976</v>
      </c>
      <c r="O2433" s="55" t="s">
        <v>11977</v>
      </c>
    </row>
    <row r="2434" s="3" customFormat="1" spans="1:15">
      <c r="A2434" s="16">
        <v>2433</v>
      </c>
      <c r="C2434" s="3" t="s">
        <v>11978</v>
      </c>
      <c r="D2434" s="21" t="s">
        <v>11979</v>
      </c>
      <c r="E2434" s="3" t="s">
        <v>11980</v>
      </c>
      <c r="F2434" s="69">
        <v>65</v>
      </c>
      <c r="G2434" s="2" t="s">
        <v>20</v>
      </c>
      <c r="J2434" s="55"/>
      <c r="K2434" s="73">
        <v>46007</v>
      </c>
      <c r="N2434" s="3" t="s">
        <v>11981</v>
      </c>
      <c r="O2434" s="3" t="s">
        <v>11982</v>
      </c>
    </row>
    <row r="2435" s="3" customFormat="1" spans="1:15">
      <c r="A2435" s="16">
        <v>2434</v>
      </c>
      <c r="C2435" s="3" t="s">
        <v>11983</v>
      </c>
      <c r="D2435" s="21" t="s">
        <v>11984</v>
      </c>
      <c r="E2435" s="3" t="s">
        <v>11980</v>
      </c>
      <c r="F2435" s="69">
        <v>59</v>
      </c>
      <c r="G2435" s="3" t="s">
        <v>20</v>
      </c>
      <c r="J2435" s="55"/>
      <c r="K2435" s="73">
        <v>46035</v>
      </c>
      <c r="L2435" s="59"/>
      <c r="M2435" s="5"/>
      <c r="N2435" s="3" t="s">
        <v>11985</v>
      </c>
      <c r="O2435" s="5" t="s">
        <v>11986</v>
      </c>
    </row>
    <row r="2436" s="55" customFormat="1" spans="1:15">
      <c r="A2436" s="16">
        <v>2435</v>
      </c>
      <c r="C2436" s="55" t="s">
        <v>11987</v>
      </c>
      <c r="D2436" s="63" t="s">
        <v>11988</v>
      </c>
      <c r="E2436" s="55" t="s">
        <v>11989</v>
      </c>
      <c r="F2436" s="69">
        <v>69.8</v>
      </c>
      <c r="G2436" s="55" t="s">
        <v>20</v>
      </c>
      <c r="K2436" s="73">
        <v>45882</v>
      </c>
      <c r="L2436" s="64" t="s">
        <v>85</v>
      </c>
      <c r="M2436" s="5"/>
      <c r="N2436" s="55" t="s">
        <v>11990</v>
      </c>
      <c r="O2436" s="5" t="s">
        <v>11991</v>
      </c>
    </row>
    <row r="2437" s="69" customFormat="1" spans="1:15">
      <c r="A2437" s="16">
        <v>2436</v>
      </c>
      <c r="B2437" s="17"/>
      <c r="C2437" s="2" t="s">
        <v>11992</v>
      </c>
      <c r="D2437" s="17" t="s">
        <v>11993</v>
      </c>
      <c r="E2437" s="2" t="s">
        <v>11994</v>
      </c>
      <c r="F2437" s="69">
        <v>49</v>
      </c>
      <c r="G2437" s="2"/>
      <c r="H2437" s="2"/>
      <c r="I2437" s="2"/>
      <c r="J2437" s="16"/>
      <c r="K2437" s="73">
        <v>46053</v>
      </c>
      <c r="L2437" s="59"/>
      <c r="M2437" s="5"/>
      <c r="N2437" s="60" t="s">
        <v>11995</v>
      </c>
      <c r="O2437" s="5" t="s">
        <v>11996</v>
      </c>
    </row>
    <row r="2438" s="3" customFormat="1" spans="1:15">
      <c r="A2438" s="16">
        <v>2437</v>
      </c>
      <c r="B2438" s="3" t="s">
        <v>11997</v>
      </c>
      <c r="C2438" s="3" t="s">
        <v>11998</v>
      </c>
      <c r="D2438" s="3" t="s">
        <v>11997</v>
      </c>
      <c r="E2438" s="3" t="s">
        <v>11999</v>
      </c>
      <c r="F2438" s="69">
        <v>45</v>
      </c>
      <c r="G2438" s="3"/>
      <c r="H2438" s="3"/>
      <c r="I2438" s="3"/>
      <c r="J2438" s="55"/>
      <c r="K2438" s="73">
        <v>45719</v>
      </c>
      <c r="L2438" s="3"/>
      <c r="M2438" s="3"/>
      <c r="N2438" s="3" t="s">
        <v>12000</v>
      </c>
      <c r="O2438" s="3" t="s">
        <v>12001</v>
      </c>
    </row>
    <row r="2439" s="69" customFormat="1" spans="1:15">
      <c r="A2439" s="16">
        <v>2438</v>
      </c>
      <c r="B2439" s="17"/>
      <c r="C2439" s="2" t="s">
        <v>11998</v>
      </c>
      <c r="D2439" s="17" t="s">
        <v>12002</v>
      </c>
      <c r="E2439" s="2" t="s">
        <v>12003</v>
      </c>
      <c r="F2439" s="69">
        <v>49.8</v>
      </c>
      <c r="G2439" s="2" t="s">
        <v>20</v>
      </c>
      <c r="H2439" s="2"/>
      <c r="I2439" s="2"/>
      <c r="J2439" s="16"/>
      <c r="K2439" s="73">
        <v>45672</v>
      </c>
      <c r="L2439" s="59"/>
      <c r="M2439" s="5"/>
      <c r="N2439" s="60" t="s">
        <v>12004</v>
      </c>
      <c r="O2439" s="5" t="s">
        <v>12005</v>
      </c>
    </row>
    <row r="2440" s="69" customFormat="1" spans="1:15">
      <c r="A2440" s="16">
        <v>2439</v>
      </c>
      <c r="B2440" s="17"/>
      <c r="C2440" s="2" t="s">
        <v>12006</v>
      </c>
      <c r="D2440" s="17" t="s">
        <v>12007</v>
      </c>
      <c r="E2440" s="2" t="s">
        <v>12008</v>
      </c>
      <c r="F2440" s="69">
        <v>45</v>
      </c>
      <c r="G2440" s="2" t="s">
        <v>20</v>
      </c>
      <c r="H2440" s="16"/>
      <c r="I2440" s="16"/>
      <c r="J2440" s="16"/>
      <c r="K2440" s="73">
        <v>45297</v>
      </c>
      <c r="L2440" s="59"/>
      <c r="M2440" s="5"/>
      <c r="N2440" s="60" t="s">
        <v>12009</v>
      </c>
      <c r="O2440" s="5" t="s">
        <v>12010</v>
      </c>
    </row>
    <row r="2441" s="3" customFormat="1" spans="1:15">
      <c r="A2441" s="16">
        <v>2440</v>
      </c>
      <c r="B2441" s="3" t="s">
        <v>12011</v>
      </c>
      <c r="C2441" s="3" t="s">
        <v>12012</v>
      </c>
      <c r="D2441" s="21" t="s">
        <v>12011</v>
      </c>
      <c r="E2441" s="3" t="s">
        <v>12013</v>
      </c>
      <c r="F2441" s="69">
        <v>74</v>
      </c>
      <c r="G2441" s="3" t="s">
        <v>20</v>
      </c>
      <c r="J2441" s="55"/>
      <c r="K2441" s="73">
        <v>45999</v>
      </c>
      <c r="L2441" s="61" t="s">
        <v>249</v>
      </c>
      <c r="M2441" s="61"/>
      <c r="N2441" s="3" t="s">
        <v>12014</v>
      </c>
      <c r="O2441" s="3" t="s">
        <v>12015</v>
      </c>
    </row>
    <row r="2442" s="69" customFormat="1" spans="1:15">
      <c r="A2442" s="16">
        <v>2441</v>
      </c>
      <c r="B2442" s="17"/>
      <c r="C2442" s="2" t="s">
        <v>12016</v>
      </c>
      <c r="D2442" s="17" t="s">
        <v>12017</v>
      </c>
      <c r="E2442" s="2" t="s">
        <v>12018</v>
      </c>
      <c r="F2442" s="69">
        <v>39.8</v>
      </c>
      <c r="G2442" s="2" t="s">
        <v>20</v>
      </c>
      <c r="H2442" s="16"/>
      <c r="I2442" s="16"/>
      <c r="J2442" s="16"/>
      <c r="K2442" s="73">
        <v>46064</v>
      </c>
      <c r="L2442" s="59"/>
      <c r="M2442" s="5"/>
      <c r="N2442" s="60" t="s">
        <v>12019</v>
      </c>
      <c r="O2442" s="5" t="s">
        <v>12020</v>
      </c>
    </row>
    <row r="2443" s="69" customFormat="1" spans="1:15">
      <c r="A2443" s="16">
        <v>2442</v>
      </c>
      <c r="B2443" s="17"/>
      <c r="C2443" s="2" t="s">
        <v>12021</v>
      </c>
      <c r="D2443" s="17" t="s">
        <v>12022</v>
      </c>
      <c r="E2443" s="2" t="s">
        <v>11966</v>
      </c>
      <c r="F2443" s="69">
        <v>39.8</v>
      </c>
      <c r="G2443" s="2" t="s">
        <v>20</v>
      </c>
      <c r="H2443" s="16"/>
      <c r="I2443" s="16"/>
      <c r="J2443" s="16"/>
      <c r="K2443" s="73">
        <v>45670</v>
      </c>
      <c r="L2443" s="59"/>
      <c r="M2443" s="5"/>
      <c r="N2443" s="60" t="s">
        <v>12023</v>
      </c>
      <c r="O2443" s="5" t="s">
        <v>12024</v>
      </c>
    </row>
    <row r="2444" s="5" customFormat="1" spans="1:15">
      <c r="A2444" s="16">
        <v>2443</v>
      </c>
      <c r="B2444" s="17"/>
      <c r="C2444" s="5" t="s">
        <v>12025</v>
      </c>
      <c r="D2444" s="17" t="s">
        <v>12026</v>
      </c>
      <c r="E2444" s="5" t="s">
        <v>12008</v>
      </c>
      <c r="F2444" s="69">
        <v>36</v>
      </c>
      <c r="G2444" s="20" t="s">
        <v>12027</v>
      </c>
      <c r="J2444" s="62"/>
      <c r="K2444" s="73">
        <v>43907</v>
      </c>
      <c r="L2444" s="59"/>
      <c r="N2444" s="5" t="s">
        <v>12028</v>
      </c>
      <c r="O2444" s="5" t="s">
        <v>12029</v>
      </c>
    </row>
    <row r="2445" s="69" customFormat="1" spans="1:15">
      <c r="A2445" s="16">
        <v>2444</v>
      </c>
      <c r="B2445" s="17"/>
      <c r="C2445" s="2" t="s">
        <v>12030</v>
      </c>
      <c r="D2445" s="17" t="s">
        <v>12031</v>
      </c>
      <c r="E2445" s="2" t="s">
        <v>12032</v>
      </c>
      <c r="F2445" s="69">
        <v>24</v>
      </c>
      <c r="G2445" s="3" t="s">
        <v>20</v>
      </c>
      <c r="H2445" s="2"/>
      <c r="I2445" s="2"/>
      <c r="J2445" s="16"/>
      <c r="K2445" s="73">
        <v>45873</v>
      </c>
      <c r="L2445" s="59"/>
      <c r="M2445" s="5"/>
      <c r="N2445" s="60" t="s">
        <v>12033</v>
      </c>
      <c r="O2445" s="5" t="s">
        <v>12034</v>
      </c>
    </row>
    <row r="2446" s="3" customFormat="1" spans="1:15">
      <c r="A2446" s="16">
        <v>2445</v>
      </c>
      <c r="B2446" s="3" t="s">
        <v>12035</v>
      </c>
      <c r="C2446" s="3" t="s">
        <v>12036</v>
      </c>
      <c r="D2446" s="3" t="s">
        <v>12035</v>
      </c>
      <c r="E2446" s="3" t="s">
        <v>12037</v>
      </c>
      <c r="F2446" s="69">
        <v>63</v>
      </c>
      <c r="G2446" s="3" t="s">
        <v>2116</v>
      </c>
      <c r="H2446" s="3"/>
      <c r="I2446" s="3"/>
      <c r="J2446" s="55"/>
      <c r="K2446" s="73">
        <v>45957</v>
      </c>
      <c r="L2446" s="20" t="s">
        <v>3784</v>
      </c>
      <c r="M2446" s="20"/>
      <c r="N2446" s="3" t="s">
        <v>12038</v>
      </c>
      <c r="O2446" s="3" t="s">
        <v>12039</v>
      </c>
    </row>
    <row r="2447" s="5" customFormat="1" spans="1:15">
      <c r="A2447" s="16">
        <v>2446</v>
      </c>
      <c r="B2447" s="17"/>
      <c r="C2447" s="2" t="s">
        <v>12040</v>
      </c>
      <c r="D2447" s="17" t="s">
        <v>12041</v>
      </c>
      <c r="E2447" s="2" t="s">
        <v>12042</v>
      </c>
      <c r="F2447" s="69">
        <v>43</v>
      </c>
      <c r="G2447" s="3" t="s">
        <v>20</v>
      </c>
      <c r="J2447" s="62"/>
      <c r="K2447" s="73">
        <v>45852</v>
      </c>
      <c r="L2447" s="59"/>
      <c r="M2447" s="5" t="s">
        <v>12043</v>
      </c>
      <c r="N2447" s="60" t="s">
        <v>12044</v>
      </c>
      <c r="O2447" s="5" t="s">
        <v>12045</v>
      </c>
    </row>
    <row r="2448" s="3" customFormat="1" spans="1:15">
      <c r="A2448" s="16">
        <v>2447</v>
      </c>
      <c r="C2448" s="3" t="s">
        <v>12046</v>
      </c>
      <c r="D2448" s="21" t="s">
        <v>12047</v>
      </c>
      <c r="E2448" s="3" t="s">
        <v>12048</v>
      </c>
      <c r="F2448" s="69">
        <v>79.9</v>
      </c>
      <c r="G2448" s="20" t="s">
        <v>12049</v>
      </c>
      <c r="J2448" s="55"/>
      <c r="K2448" s="73">
        <v>45871</v>
      </c>
      <c r="N2448" s="3" t="s">
        <v>12050</v>
      </c>
      <c r="O2448" s="5" t="s">
        <v>12051</v>
      </c>
    </row>
    <row r="2449" s="69" customFormat="1" spans="1:15">
      <c r="A2449" s="16">
        <v>2448</v>
      </c>
      <c r="B2449" s="17"/>
      <c r="C2449" s="2" t="s">
        <v>12052</v>
      </c>
      <c r="D2449" s="17" t="s">
        <v>12053</v>
      </c>
      <c r="E2449" s="2" t="s">
        <v>12054</v>
      </c>
      <c r="F2449" s="69">
        <v>39.8</v>
      </c>
      <c r="G2449" s="2" t="s">
        <v>20</v>
      </c>
      <c r="H2449" s="16"/>
      <c r="I2449" s="16"/>
      <c r="J2449" s="16"/>
      <c r="K2449" s="73">
        <v>46041</v>
      </c>
      <c r="L2449" s="59"/>
      <c r="M2449" s="5" t="s">
        <v>12055</v>
      </c>
      <c r="N2449" s="60" t="s">
        <v>12056</v>
      </c>
      <c r="O2449" s="5" t="s">
        <v>12057</v>
      </c>
    </row>
    <row r="2450" s="69" customFormat="1" ht="14.25" spans="1:15">
      <c r="A2450" s="16">
        <v>2449</v>
      </c>
      <c r="B2450" s="17"/>
      <c r="C2450" s="18" t="s">
        <v>12058</v>
      </c>
      <c r="D2450" s="17"/>
      <c r="E2450" s="2"/>
      <c r="F2450" s="69"/>
      <c r="G2450" s="2"/>
      <c r="H2450" s="16"/>
      <c r="I2450" s="16"/>
      <c r="J2450" s="16"/>
      <c r="K2450" s="73"/>
      <c r="L2450" s="59"/>
      <c r="M2450" s="5"/>
      <c r="N2450" s="60"/>
      <c r="O2450" s="5"/>
    </row>
    <row r="2451" s="3" customFormat="1" spans="1:15">
      <c r="A2451" s="16">
        <v>2450</v>
      </c>
      <c r="B2451" s="3" t="s">
        <v>12059</v>
      </c>
      <c r="C2451" s="3" t="s">
        <v>12060</v>
      </c>
      <c r="D2451" s="3" t="s">
        <v>12059</v>
      </c>
      <c r="E2451" s="3" t="s">
        <v>12061</v>
      </c>
      <c r="F2451" s="69">
        <v>58</v>
      </c>
      <c r="G2451" s="3" t="s">
        <v>12062</v>
      </c>
      <c r="H2451" s="3"/>
      <c r="I2451" s="3"/>
      <c r="J2451" s="55"/>
      <c r="K2451" s="73">
        <v>45748</v>
      </c>
      <c r="L2451" s="3" t="s">
        <v>8520</v>
      </c>
      <c r="M2451" s="3"/>
      <c r="N2451" s="3" t="s">
        <v>12063</v>
      </c>
      <c r="O2451" s="3" t="s">
        <v>12064</v>
      </c>
    </row>
    <row r="2452" s="3" customFormat="1" spans="1:15">
      <c r="A2452" s="16">
        <v>2451</v>
      </c>
      <c r="B2452" s="21"/>
      <c r="C2452" s="3" t="s">
        <v>12065</v>
      </c>
      <c r="D2452" s="21" t="s">
        <v>12066</v>
      </c>
      <c r="E2452" s="3" t="s">
        <v>12067</v>
      </c>
      <c r="F2452" s="69">
        <v>53</v>
      </c>
      <c r="G2452" s="3" t="s">
        <v>5201</v>
      </c>
      <c r="J2452" s="55"/>
      <c r="K2452" s="73">
        <v>45701</v>
      </c>
      <c r="L2452" s="3" t="s">
        <v>8520</v>
      </c>
      <c r="M2452" s="3"/>
      <c r="N2452" s="3" t="s">
        <v>12068</v>
      </c>
      <c r="O2452" s="3" t="s">
        <v>12069</v>
      </c>
    </row>
    <row r="2453" s="3" customFormat="1" spans="1:15">
      <c r="A2453" s="16">
        <v>2452</v>
      </c>
      <c r="B2453" s="3" t="s">
        <v>12070</v>
      </c>
      <c r="C2453" s="3" t="s">
        <v>12071</v>
      </c>
      <c r="D2453" s="3" t="s">
        <v>12070</v>
      </c>
      <c r="E2453" s="3" t="s">
        <v>12072</v>
      </c>
      <c r="F2453" s="69">
        <v>55</v>
      </c>
      <c r="G2453" s="3" t="s">
        <v>12062</v>
      </c>
      <c r="J2453" s="55"/>
      <c r="K2453" s="73">
        <v>45728</v>
      </c>
      <c r="L2453" s="3" t="s">
        <v>8520</v>
      </c>
      <c r="M2453" s="3"/>
      <c r="N2453" s="3" t="s">
        <v>12073</v>
      </c>
      <c r="O2453" s="3" t="s">
        <v>12074</v>
      </c>
    </row>
    <row r="2454" s="3" customFormat="1" spans="1:15">
      <c r="A2454" s="16">
        <v>2453</v>
      </c>
      <c r="B2454" s="3"/>
      <c r="C2454" s="20" t="s">
        <v>12075</v>
      </c>
      <c r="D2454" s="3" t="s">
        <v>12076</v>
      </c>
      <c r="E2454" s="3" t="s">
        <v>12077</v>
      </c>
      <c r="F2454" s="69">
        <v>65</v>
      </c>
      <c r="G2454" s="3" t="s">
        <v>20</v>
      </c>
      <c r="J2454" s="55"/>
      <c r="K2454" s="73">
        <v>45657</v>
      </c>
      <c r="L2454" s="65"/>
      <c r="M2454" s="65"/>
      <c r="N2454" s="3" t="s">
        <v>12078</v>
      </c>
      <c r="O2454" s="3" t="s">
        <v>12079</v>
      </c>
    </row>
    <row r="2455" s="3" customFormat="1" spans="1:15">
      <c r="A2455" s="16">
        <v>2454</v>
      </c>
      <c r="B2455" s="3" t="s">
        <v>12080</v>
      </c>
      <c r="C2455" s="3" t="s">
        <v>12081</v>
      </c>
      <c r="D2455" s="3" t="s">
        <v>12080</v>
      </c>
      <c r="E2455" s="3" t="s">
        <v>12082</v>
      </c>
      <c r="F2455" s="69">
        <v>49.8</v>
      </c>
      <c r="G2455" s="3" t="s">
        <v>12062</v>
      </c>
      <c r="J2455" s="55"/>
      <c r="K2455" s="73">
        <v>45901</v>
      </c>
      <c r="L2455" s="3" t="s">
        <v>8520</v>
      </c>
      <c r="M2455" s="3"/>
      <c r="N2455" s="3" t="s">
        <v>12083</v>
      </c>
      <c r="O2455" s="3" t="s">
        <v>12084</v>
      </c>
    </row>
    <row r="2456" s="3" customFormat="1" spans="1:15">
      <c r="A2456" s="16">
        <v>2455</v>
      </c>
      <c r="B2456" s="3" t="s">
        <v>12085</v>
      </c>
      <c r="C2456" s="3" t="s">
        <v>12086</v>
      </c>
      <c r="D2456" s="3" t="s">
        <v>12085</v>
      </c>
      <c r="E2456" s="3" t="s">
        <v>12087</v>
      </c>
      <c r="F2456" s="69">
        <v>45</v>
      </c>
      <c r="G2456" s="3" t="s">
        <v>12062</v>
      </c>
      <c r="J2456" s="55"/>
      <c r="K2456" s="73">
        <v>45742</v>
      </c>
      <c r="L2456" s="3" t="s">
        <v>8520</v>
      </c>
      <c r="M2456" s="3"/>
      <c r="N2456" s="3" t="s">
        <v>12088</v>
      </c>
      <c r="O2456" s="3" t="s">
        <v>12089</v>
      </c>
    </row>
    <row r="2457" s="3" customFormat="1" spans="1:15">
      <c r="A2457" s="16">
        <v>2456</v>
      </c>
      <c r="B2457" s="3" t="s">
        <v>12090</v>
      </c>
      <c r="C2457" s="3" t="s">
        <v>12091</v>
      </c>
      <c r="D2457" s="3" t="s">
        <v>12090</v>
      </c>
      <c r="E2457" s="3" t="s">
        <v>12092</v>
      </c>
      <c r="F2457" s="69">
        <v>49.8</v>
      </c>
      <c r="G2457" s="3" t="s">
        <v>12062</v>
      </c>
      <c r="H2457" s="3"/>
      <c r="I2457" s="3"/>
      <c r="J2457" s="55"/>
      <c r="K2457" s="73">
        <v>45757</v>
      </c>
      <c r="L2457" s="3" t="s">
        <v>8520</v>
      </c>
      <c r="M2457" s="3"/>
      <c r="N2457" s="3" t="s">
        <v>12093</v>
      </c>
      <c r="O2457" s="3" t="s">
        <v>12094</v>
      </c>
    </row>
    <row r="2458" s="3" customFormat="1" spans="1:15">
      <c r="A2458" s="16">
        <v>2457</v>
      </c>
      <c r="B2458" s="3"/>
      <c r="C2458" s="3" t="s">
        <v>12095</v>
      </c>
      <c r="D2458" s="21" t="s">
        <v>12096</v>
      </c>
      <c r="E2458" s="3" t="s">
        <v>12097</v>
      </c>
      <c r="F2458" s="69">
        <v>39</v>
      </c>
      <c r="G2458" s="3" t="s">
        <v>12062</v>
      </c>
      <c r="H2458" s="3"/>
      <c r="I2458" s="3"/>
      <c r="J2458" s="55"/>
      <c r="K2458" s="73">
        <v>45639</v>
      </c>
      <c r="L2458" s="3" t="s">
        <v>8520</v>
      </c>
      <c r="M2458" s="3"/>
      <c r="N2458" s="3" t="s">
        <v>12098</v>
      </c>
      <c r="O2458" s="3" t="s">
        <v>12099</v>
      </c>
    </row>
    <row r="2459" s="2" customFormat="1" spans="1:15">
      <c r="A2459" s="16">
        <v>2458</v>
      </c>
      <c r="B2459" s="2"/>
      <c r="C2459" s="2" t="s">
        <v>12100</v>
      </c>
      <c r="D2459" s="2" t="s">
        <v>12101</v>
      </c>
      <c r="E2459" s="2" t="s">
        <v>12102</v>
      </c>
      <c r="F2459" s="69">
        <v>49.8</v>
      </c>
      <c r="G2459" s="2" t="s">
        <v>20</v>
      </c>
      <c r="H2459" s="2"/>
      <c r="I2459" s="2"/>
      <c r="J2459" s="16"/>
      <c r="K2459" s="73">
        <v>45706</v>
      </c>
      <c r="L2459" s="2" t="s">
        <v>8520</v>
      </c>
      <c r="M2459" s="2"/>
      <c r="N2459" s="2" t="s">
        <v>12103</v>
      </c>
      <c r="O2459" s="2" t="s">
        <v>12104</v>
      </c>
    </row>
    <row r="2460" s="69" customFormat="1" ht="14.25" spans="1:15">
      <c r="A2460" s="16">
        <v>2459</v>
      </c>
      <c r="B2460" s="17"/>
      <c r="C2460" s="18" t="s">
        <v>12105</v>
      </c>
      <c r="D2460" s="17"/>
      <c r="E2460" s="2"/>
      <c r="F2460" s="69"/>
      <c r="G2460" s="2"/>
      <c r="H2460" s="16"/>
      <c r="I2460" s="16"/>
      <c r="J2460" s="16"/>
      <c r="K2460" s="73"/>
      <c r="L2460" s="59"/>
      <c r="M2460" s="5"/>
      <c r="N2460" s="60"/>
      <c r="O2460" s="5"/>
    </row>
    <row r="2461" s="3" customFormat="1" spans="1:15">
      <c r="A2461" s="16">
        <v>2460</v>
      </c>
      <c r="C2461" s="3" t="s">
        <v>12106</v>
      </c>
      <c r="D2461" s="21" t="s">
        <v>12107</v>
      </c>
      <c r="E2461" s="61" t="s">
        <v>12108</v>
      </c>
      <c r="F2461" s="69">
        <v>49.8</v>
      </c>
      <c r="G2461" s="2" t="s">
        <v>20</v>
      </c>
      <c r="J2461" s="55"/>
      <c r="K2461" s="73">
        <v>45999</v>
      </c>
      <c r="N2461" s="3" t="s">
        <v>12109</v>
      </c>
      <c r="O2461" s="5" t="s">
        <v>12110</v>
      </c>
    </row>
    <row r="2462" s="3" customFormat="1" spans="1:15">
      <c r="A2462" s="16">
        <v>2461</v>
      </c>
      <c r="B2462" s="3"/>
      <c r="C2462" s="3" t="s">
        <v>12111</v>
      </c>
      <c r="D2462" s="21" t="s">
        <v>12112</v>
      </c>
      <c r="E2462" s="3" t="s">
        <v>12113</v>
      </c>
      <c r="F2462" s="69">
        <v>99.9</v>
      </c>
      <c r="J2462" s="55"/>
      <c r="K2462" s="73">
        <v>45316</v>
      </c>
      <c r="N2462" s="3" t="s">
        <v>12114</v>
      </c>
      <c r="O2462" s="3" t="s">
        <v>12115</v>
      </c>
    </row>
    <row r="2463" s="3" customFormat="1" spans="1:15">
      <c r="A2463" s="16">
        <v>2462</v>
      </c>
      <c r="C2463" s="3" t="s">
        <v>12116</v>
      </c>
      <c r="D2463" s="21" t="s">
        <v>12117</v>
      </c>
      <c r="E2463" s="3" t="s">
        <v>12118</v>
      </c>
      <c r="F2463" s="69">
        <v>87</v>
      </c>
      <c r="G2463" s="3" t="s">
        <v>20</v>
      </c>
      <c r="J2463" s="55"/>
      <c r="K2463" s="73">
        <v>46035</v>
      </c>
      <c r="L2463" s="59"/>
      <c r="M2463" s="5" t="s">
        <v>12119</v>
      </c>
      <c r="N2463" s="3" t="s">
        <v>12120</v>
      </c>
      <c r="O2463" s="5" t="s">
        <v>12121</v>
      </c>
    </row>
    <row r="2464" s="3" customFormat="1" spans="1:15">
      <c r="A2464" s="16">
        <v>2463</v>
      </c>
      <c r="C2464" s="3" t="s">
        <v>12122</v>
      </c>
      <c r="D2464" s="21" t="s">
        <v>12123</v>
      </c>
      <c r="E2464" s="3" t="s">
        <v>12124</v>
      </c>
      <c r="F2464" s="69">
        <v>65</v>
      </c>
      <c r="G2464" s="3" t="s">
        <v>20</v>
      </c>
      <c r="J2464" s="55"/>
      <c r="K2464" s="73">
        <v>46056</v>
      </c>
      <c r="N2464" s="3" t="s">
        <v>12125</v>
      </c>
      <c r="O2464" s="3" t="s">
        <v>12126</v>
      </c>
    </row>
    <row r="2465" s="55" customFormat="1" spans="1:15">
      <c r="A2465" s="16">
        <v>2464</v>
      </c>
      <c r="B2465" s="55" t="s">
        <v>12127</v>
      </c>
      <c r="C2465" s="55" t="s">
        <v>12128</v>
      </c>
      <c r="D2465" s="55" t="s">
        <v>12127</v>
      </c>
      <c r="E2465" s="55" t="s">
        <v>12129</v>
      </c>
      <c r="F2465" s="69">
        <v>58</v>
      </c>
      <c r="G2465" s="3" t="s">
        <v>20</v>
      </c>
      <c r="K2465" s="73">
        <v>45873</v>
      </c>
      <c r="N2465" s="55" t="s">
        <v>12130</v>
      </c>
      <c r="O2465" s="55" t="s">
        <v>12131</v>
      </c>
    </row>
    <row r="2466" s="5" customFormat="1" spans="1:15">
      <c r="A2466" s="16">
        <v>2465</v>
      </c>
      <c r="B2466" s="17"/>
      <c r="C2466" s="2" t="s">
        <v>12132</v>
      </c>
      <c r="D2466" s="17" t="s">
        <v>12133</v>
      </c>
      <c r="E2466" s="2" t="s">
        <v>12134</v>
      </c>
      <c r="F2466" s="69">
        <v>49.8</v>
      </c>
      <c r="G2466" s="3" t="s">
        <v>20</v>
      </c>
      <c r="H2466" s="20" t="s">
        <v>290</v>
      </c>
      <c r="J2466" s="62"/>
      <c r="K2466" s="73">
        <v>45864</v>
      </c>
      <c r="L2466" s="59" t="s">
        <v>12135</v>
      </c>
      <c r="N2466" s="60" t="s">
        <v>12136</v>
      </c>
      <c r="O2466" s="5" t="s">
        <v>12137</v>
      </c>
    </row>
    <row r="2467" s="3" customFormat="1" spans="1:15">
      <c r="A2467" s="16">
        <v>2466</v>
      </c>
      <c r="B2467" s="21"/>
      <c r="C2467" s="3" t="s">
        <v>12138</v>
      </c>
      <c r="D2467" s="21" t="s">
        <v>12139</v>
      </c>
      <c r="E2467" s="3" t="s">
        <v>12140</v>
      </c>
      <c r="F2467" s="69">
        <v>128</v>
      </c>
      <c r="J2467" s="55"/>
      <c r="K2467" s="73">
        <v>45968</v>
      </c>
      <c r="N2467" s="3" t="s">
        <v>12141</v>
      </c>
      <c r="O2467" s="5" t="s">
        <v>12142</v>
      </c>
    </row>
    <row r="2468" s="69" customFormat="1" spans="1:15">
      <c r="A2468" s="16">
        <v>2467</v>
      </c>
      <c r="B2468" s="17"/>
      <c r="C2468" s="2" t="s">
        <v>12143</v>
      </c>
      <c r="D2468" s="17" t="s">
        <v>12144</v>
      </c>
      <c r="E2468" s="2" t="s">
        <v>12145</v>
      </c>
      <c r="F2468" s="69">
        <v>35</v>
      </c>
      <c r="G2468" s="2" t="s">
        <v>20</v>
      </c>
      <c r="H2468" s="2"/>
      <c r="I2468" s="2"/>
      <c r="J2468" s="16"/>
      <c r="K2468" s="73">
        <v>45866</v>
      </c>
      <c r="L2468" s="59"/>
      <c r="M2468" s="5"/>
      <c r="N2468" s="60" t="s">
        <v>12146</v>
      </c>
      <c r="O2468" s="5" t="s">
        <v>12147</v>
      </c>
    </row>
    <row r="2469" s="3" customFormat="1" spans="1:15">
      <c r="A2469" s="16">
        <v>2468</v>
      </c>
      <c r="B2469" s="3" t="s">
        <v>12148</v>
      </c>
      <c r="C2469" s="61" t="s">
        <v>12149</v>
      </c>
      <c r="D2469" s="3" t="s">
        <v>12148</v>
      </c>
      <c r="E2469" s="3" t="s">
        <v>12150</v>
      </c>
      <c r="F2469" s="69">
        <v>59</v>
      </c>
      <c r="G2469" s="3"/>
      <c r="H2469" s="3"/>
      <c r="I2469" s="3"/>
      <c r="J2469" s="55"/>
      <c r="K2469" s="73">
        <v>45891</v>
      </c>
      <c r="L2469" s="3"/>
      <c r="M2469" s="3"/>
      <c r="N2469" s="3" t="s">
        <v>12151</v>
      </c>
      <c r="O2469" s="3" t="s">
        <v>12152</v>
      </c>
    </row>
    <row r="2470" s="3" customFormat="1" spans="1:15">
      <c r="A2470" s="16">
        <v>2469</v>
      </c>
      <c r="B2470" s="3"/>
      <c r="C2470" s="3" t="s">
        <v>12153</v>
      </c>
      <c r="D2470" s="21" t="s">
        <v>12154</v>
      </c>
      <c r="E2470" s="3" t="s">
        <v>12155</v>
      </c>
      <c r="F2470" s="69">
        <v>48</v>
      </c>
      <c r="G2470" s="2" t="s">
        <v>20</v>
      </c>
      <c r="J2470" s="55"/>
      <c r="K2470" s="73">
        <v>45625</v>
      </c>
      <c r="N2470" s="3" t="s">
        <v>12156</v>
      </c>
      <c r="O2470" s="3" t="s">
        <v>12157</v>
      </c>
    </row>
    <row r="2471" s="69" customFormat="1" spans="1:15">
      <c r="A2471" s="16">
        <v>2470</v>
      </c>
      <c r="B2471" s="17"/>
      <c r="C2471" s="2" t="s">
        <v>12153</v>
      </c>
      <c r="D2471" s="17" t="s">
        <v>12158</v>
      </c>
      <c r="E2471" s="2" t="s">
        <v>12159</v>
      </c>
      <c r="F2471" s="69">
        <v>39.8</v>
      </c>
      <c r="G2471" s="2" t="s">
        <v>20</v>
      </c>
      <c r="H2471" s="16"/>
      <c r="I2471" s="16"/>
      <c r="J2471" s="16"/>
      <c r="K2471" s="73">
        <v>45871</v>
      </c>
      <c r="L2471" s="59"/>
      <c r="M2471" s="5"/>
      <c r="N2471" s="60" t="s">
        <v>12160</v>
      </c>
      <c r="O2471" s="5" t="s">
        <v>12161</v>
      </c>
    </row>
    <row r="2472" s="69" customFormat="1" spans="1:15">
      <c r="A2472" s="16">
        <v>2471</v>
      </c>
      <c r="B2472" s="17"/>
      <c r="C2472" s="2" t="s">
        <v>12162</v>
      </c>
      <c r="D2472" s="17" t="s">
        <v>12163</v>
      </c>
      <c r="E2472" s="2" t="s">
        <v>12164</v>
      </c>
      <c r="F2472" s="69">
        <v>49</v>
      </c>
      <c r="G2472" s="2"/>
      <c r="H2472" s="16"/>
      <c r="I2472" s="16"/>
      <c r="J2472" s="16"/>
      <c r="K2472" s="73">
        <v>45457</v>
      </c>
      <c r="L2472" s="59"/>
      <c r="M2472" s="5"/>
      <c r="N2472" s="60" t="s">
        <v>12165</v>
      </c>
      <c r="O2472" s="5" t="s">
        <v>12166</v>
      </c>
    </row>
    <row r="2473" s="69" customFormat="1" spans="1:15">
      <c r="A2473" s="16">
        <v>2472</v>
      </c>
      <c r="B2473" s="17"/>
      <c r="C2473" s="2" t="s">
        <v>12167</v>
      </c>
      <c r="D2473" s="17" t="s">
        <v>12168</v>
      </c>
      <c r="E2473" s="2" t="s">
        <v>12169</v>
      </c>
      <c r="F2473" s="69">
        <v>49</v>
      </c>
      <c r="G2473" s="2" t="s">
        <v>20</v>
      </c>
      <c r="H2473" s="16"/>
      <c r="I2473" s="2"/>
      <c r="J2473" s="16"/>
      <c r="K2473" s="73">
        <v>46043</v>
      </c>
      <c r="L2473" s="59"/>
      <c r="M2473" s="5"/>
      <c r="N2473" s="60" t="s">
        <v>12170</v>
      </c>
      <c r="O2473" s="5" t="s">
        <v>12171</v>
      </c>
    </row>
    <row r="2474" s="3" customFormat="1" spans="1:15">
      <c r="A2474" s="16">
        <v>2473</v>
      </c>
      <c r="B2474" s="21"/>
      <c r="C2474" s="61" t="s">
        <v>12172</v>
      </c>
      <c r="D2474" s="21" t="s">
        <v>12173</v>
      </c>
      <c r="E2474" s="3" t="s">
        <v>12174</v>
      </c>
      <c r="F2474" s="69">
        <v>49.9</v>
      </c>
      <c r="G2474" s="2" t="s">
        <v>20</v>
      </c>
      <c r="I2474" s="20" t="s">
        <v>291</v>
      </c>
      <c r="J2474" s="78"/>
      <c r="K2474" s="73">
        <v>46040</v>
      </c>
      <c r="L2474" s="3" t="s">
        <v>645</v>
      </c>
      <c r="N2474" s="3" t="s">
        <v>12175</v>
      </c>
      <c r="O2474" s="5" t="s">
        <v>12176</v>
      </c>
    </row>
    <row r="2475" s="3" customFormat="1" spans="1:15">
      <c r="A2475" s="16">
        <v>2474</v>
      </c>
      <c r="B2475" s="21" t="s">
        <v>12177</v>
      </c>
      <c r="C2475" s="61" t="s">
        <v>12178</v>
      </c>
      <c r="D2475" s="3" t="s">
        <v>12177</v>
      </c>
      <c r="E2475" s="20" t="s">
        <v>12179</v>
      </c>
      <c r="F2475" s="69">
        <v>59.8</v>
      </c>
      <c r="G2475" s="2" t="s">
        <v>20</v>
      </c>
      <c r="H2475" s="20" t="s">
        <v>290</v>
      </c>
      <c r="J2475" s="55" t="s">
        <v>200</v>
      </c>
      <c r="K2475" s="73">
        <v>46048</v>
      </c>
      <c r="L2475" s="3" t="s">
        <v>201</v>
      </c>
      <c r="N2475" s="3" t="s">
        <v>12180</v>
      </c>
      <c r="O2475" s="61" t="s">
        <v>12181</v>
      </c>
    </row>
    <row r="2476" s="3" customFormat="1" spans="1:15">
      <c r="A2476" s="16">
        <v>2475</v>
      </c>
      <c r="B2476" s="3"/>
      <c r="C2476" s="3" t="s">
        <v>12182</v>
      </c>
      <c r="D2476" s="21" t="s">
        <v>12183</v>
      </c>
      <c r="E2476" s="3" t="s">
        <v>12184</v>
      </c>
      <c r="F2476" s="69">
        <v>69</v>
      </c>
      <c r="G2476" s="2" t="s">
        <v>20</v>
      </c>
      <c r="J2476" s="55"/>
      <c r="K2476" s="73">
        <v>46031</v>
      </c>
      <c r="N2476" s="3" t="s">
        <v>12185</v>
      </c>
      <c r="O2476" s="3" t="s">
        <v>12186</v>
      </c>
    </row>
    <row r="2477" s="69" customFormat="1" spans="1:15">
      <c r="A2477" s="16">
        <v>2476</v>
      </c>
      <c r="B2477" s="17"/>
      <c r="C2477" s="2" t="s">
        <v>12187</v>
      </c>
      <c r="D2477" s="17" t="s">
        <v>12188</v>
      </c>
      <c r="E2477" s="2" t="s">
        <v>12189</v>
      </c>
      <c r="F2477" s="69">
        <v>55</v>
      </c>
      <c r="G2477" s="2" t="s">
        <v>20</v>
      </c>
      <c r="H2477" s="2" t="s">
        <v>290</v>
      </c>
      <c r="I2477" s="90"/>
      <c r="J2477" s="91"/>
      <c r="K2477" s="73">
        <v>45812</v>
      </c>
      <c r="L2477" s="59" t="s">
        <v>412</v>
      </c>
      <c r="M2477" s="5" t="s">
        <v>12190</v>
      </c>
      <c r="N2477" s="60" t="s">
        <v>12191</v>
      </c>
      <c r="O2477" s="5" t="s">
        <v>12192</v>
      </c>
    </row>
    <row r="2478" s="69" customFormat="1" spans="1:15">
      <c r="A2478" s="16">
        <v>2477</v>
      </c>
      <c r="B2478" s="17"/>
      <c r="C2478" s="2" t="s">
        <v>12193</v>
      </c>
      <c r="D2478" s="17" t="s">
        <v>12194</v>
      </c>
      <c r="E2478" s="2" t="s">
        <v>12195</v>
      </c>
      <c r="F2478" s="69">
        <v>59</v>
      </c>
      <c r="G2478" s="2" t="s">
        <v>20</v>
      </c>
      <c r="H2478" s="16"/>
      <c r="I2478" s="2" t="s">
        <v>291</v>
      </c>
      <c r="J2478" s="16"/>
      <c r="K2478" s="73">
        <v>45839</v>
      </c>
      <c r="L2478" s="59" t="s">
        <v>4464</v>
      </c>
      <c r="M2478" s="5"/>
      <c r="N2478" s="60" t="s">
        <v>12196</v>
      </c>
      <c r="O2478" s="5" t="s">
        <v>12197</v>
      </c>
    </row>
    <row r="2479" s="5" customFormat="1" spans="1:15">
      <c r="A2479" s="16">
        <v>2478</v>
      </c>
      <c r="C2479" s="5" t="s">
        <v>12198</v>
      </c>
      <c r="D2479" s="66" t="s">
        <v>12199</v>
      </c>
      <c r="E2479" s="5" t="s">
        <v>12200</v>
      </c>
      <c r="F2479" s="69">
        <v>35</v>
      </c>
      <c r="G2479" s="3" t="s">
        <v>20</v>
      </c>
      <c r="J2479" s="62"/>
      <c r="K2479" s="73">
        <v>46056</v>
      </c>
      <c r="L2479" s="59"/>
      <c r="M2479" s="5"/>
      <c r="N2479" s="5" t="s">
        <v>12201</v>
      </c>
      <c r="O2479" s="5" t="s">
        <v>12202</v>
      </c>
    </row>
    <row r="2480" s="69" customFormat="1" spans="1:15">
      <c r="A2480" s="16">
        <v>2479</v>
      </c>
      <c r="B2480" s="17"/>
      <c r="C2480" s="2" t="s">
        <v>12203</v>
      </c>
      <c r="D2480" s="17" t="s">
        <v>12204</v>
      </c>
      <c r="E2480" s="2" t="s">
        <v>12195</v>
      </c>
      <c r="F2480" s="69">
        <v>39</v>
      </c>
      <c r="G2480" s="2"/>
      <c r="H2480" s="2"/>
      <c r="I2480" s="2"/>
      <c r="J2480" s="16"/>
      <c r="K2480" s="73">
        <v>45153</v>
      </c>
      <c r="L2480" s="59"/>
      <c r="M2480" s="5"/>
      <c r="N2480" s="55" t="s">
        <v>12205</v>
      </c>
      <c r="O2480" s="5" t="s">
        <v>12206</v>
      </c>
    </row>
    <row r="2481" s="69" customFormat="1" spans="1:15">
      <c r="A2481" s="16">
        <v>2480</v>
      </c>
      <c r="B2481" s="17"/>
      <c r="C2481" s="2" t="s">
        <v>12207</v>
      </c>
      <c r="D2481" s="17" t="s">
        <v>12208</v>
      </c>
      <c r="E2481" s="2" t="s">
        <v>12209</v>
      </c>
      <c r="F2481" s="69">
        <v>59</v>
      </c>
      <c r="G2481" s="2" t="s">
        <v>20</v>
      </c>
      <c r="H2481" s="2" t="s">
        <v>290</v>
      </c>
      <c r="I2481" s="16"/>
      <c r="J2481" s="16"/>
      <c r="K2481" s="73">
        <v>45915</v>
      </c>
      <c r="L2481" s="59" t="s">
        <v>412</v>
      </c>
      <c r="M2481" s="5"/>
      <c r="N2481" s="60" t="s">
        <v>12210</v>
      </c>
      <c r="O2481" s="5" t="s">
        <v>12211</v>
      </c>
    </row>
    <row r="2482" s="69" customFormat="1" spans="1:15">
      <c r="A2482" s="16">
        <v>2481</v>
      </c>
      <c r="B2482" s="17"/>
      <c r="C2482" s="2" t="s">
        <v>12212</v>
      </c>
      <c r="D2482" s="17" t="s">
        <v>12213</v>
      </c>
      <c r="E2482" s="2" t="s">
        <v>12214</v>
      </c>
      <c r="F2482" s="69">
        <v>39</v>
      </c>
      <c r="G2482" s="2" t="s">
        <v>6776</v>
      </c>
      <c r="H2482" s="16"/>
      <c r="I2482" s="16"/>
      <c r="J2482" s="16"/>
      <c r="K2482" s="73">
        <v>45490</v>
      </c>
      <c r="L2482" s="59"/>
      <c r="M2482" s="5"/>
      <c r="N2482" s="60" t="s">
        <v>12215</v>
      </c>
      <c r="O2482" s="5" t="s">
        <v>12216</v>
      </c>
    </row>
    <row r="2483" s="69" customFormat="1" spans="1:15">
      <c r="A2483" s="16">
        <v>2482</v>
      </c>
      <c r="B2483" s="17"/>
      <c r="C2483" s="2" t="s">
        <v>12217</v>
      </c>
      <c r="D2483" s="17" t="s">
        <v>12218</v>
      </c>
      <c r="E2483" s="2" t="s">
        <v>12219</v>
      </c>
      <c r="F2483" s="69">
        <v>24</v>
      </c>
      <c r="G2483" s="2" t="s">
        <v>20</v>
      </c>
      <c r="H2483" s="2" t="s">
        <v>290</v>
      </c>
      <c r="I2483" s="2"/>
      <c r="J2483" s="16"/>
      <c r="K2483" s="73">
        <v>46014</v>
      </c>
      <c r="L2483" s="59" t="s">
        <v>412</v>
      </c>
      <c r="M2483" s="5"/>
      <c r="N2483" s="60" t="s">
        <v>12220</v>
      </c>
      <c r="O2483" s="5" t="s">
        <v>12221</v>
      </c>
    </row>
    <row r="2484" s="69" customFormat="1" spans="1:15">
      <c r="A2484" s="16">
        <v>2483</v>
      </c>
      <c r="B2484" s="17"/>
      <c r="C2484" s="2" t="s">
        <v>12222</v>
      </c>
      <c r="D2484" s="17" t="s">
        <v>12223</v>
      </c>
      <c r="E2484" s="2" t="s">
        <v>12224</v>
      </c>
      <c r="F2484" s="69">
        <v>39</v>
      </c>
      <c r="G2484" s="2"/>
      <c r="H2484" s="16"/>
      <c r="I2484" s="16"/>
      <c r="J2484" s="16"/>
      <c r="K2484" s="73">
        <v>45880</v>
      </c>
      <c r="L2484" s="59"/>
      <c r="M2484" s="5"/>
      <c r="N2484" s="60" t="s">
        <v>12225</v>
      </c>
      <c r="O2484" s="5" t="s">
        <v>12226</v>
      </c>
    </row>
    <row r="2485" s="3" customFormat="1" spans="1:15">
      <c r="A2485" s="16">
        <v>2484</v>
      </c>
      <c r="B2485" s="3"/>
      <c r="C2485" s="20" t="s">
        <v>12227</v>
      </c>
      <c r="D2485" s="3" t="s">
        <v>12228</v>
      </c>
      <c r="E2485" s="20" t="s">
        <v>12229</v>
      </c>
      <c r="F2485" s="69">
        <v>49.8</v>
      </c>
      <c r="G2485" s="3" t="s">
        <v>892</v>
      </c>
      <c r="H2485" s="20" t="s">
        <v>290</v>
      </c>
      <c r="J2485" s="55"/>
      <c r="K2485" s="73">
        <v>45903</v>
      </c>
      <c r="L2485" s="20" t="s">
        <v>12230</v>
      </c>
      <c r="M2485" s="20"/>
      <c r="N2485" s="3" t="s">
        <v>12231</v>
      </c>
      <c r="O2485" s="3" t="s">
        <v>12232</v>
      </c>
    </row>
    <row r="2486" s="3" customFormat="1" spans="1:15">
      <c r="A2486" s="16">
        <v>2485</v>
      </c>
      <c r="B2486" s="3"/>
      <c r="C2486" s="3" t="s">
        <v>12233</v>
      </c>
      <c r="D2486" s="21" t="s">
        <v>12234</v>
      </c>
      <c r="E2486" s="3" t="s">
        <v>12229</v>
      </c>
      <c r="F2486" s="69">
        <v>23</v>
      </c>
      <c r="H2486" s="20" t="s">
        <v>290</v>
      </c>
      <c r="J2486" s="55"/>
      <c r="K2486" s="73">
        <v>45503</v>
      </c>
      <c r="L2486" s="20" t="s">
        <v>2639</v>
      </c>
      <c r="N2486" s="3" t="s">
        <v>12235</v>
      </c>
      <c r="O2486" s="3" t="s">
        <v>12236</v>
      </c>
    </row>
    <row r="2487" s="69" customFormat="1" ht="14.25" spans="1:15">
      <c r="A2487" s="16">
        <v>2486</v>
      </c>
      <c r="B2487" s="17"/>
      <c r="C2487" s="18" t="s">
        <v>12237</v>
      </c>
      <c r="D2487" s="17"/>
      <c r="E2487" s="2"/>
      <c r="F2487" s="69"/>
      <c r="G2487" s="2"/>
      <c r="H2487" s="2"/>
      <c r="I2487" s="2"/>
      <c r="J2487" s="16"/>
      <c r="K2487" s="73"/>
      <c r="L2487" s="59"/>
      <c r="M2487" s="5"/>
      <c r="N2487" s="60"/>
      <c r="O2487" s="5"/>
    </row>
    <row r="2488" s="5" customFormat="1" spans="1:15">
      <c r="A2488" s="16">
        <v>2487</v>
      </c>
      <c r="B2488" s="17"/>
      <c r="C2488" s="2" t="s">
        <v>12238</v>
      </c>
      <c r="D2488" s="17" t="s">
        <v>12239</v>
      </c>
      <c r="E2488" s="2" t="s">
        <v>12240</v>
      </c>
      <c r="F2488" s="69">
        <v>22</v>
      </c>
      <c r="G2488" s="2" t="s">
        <v>20</v>
      </c>
      <c r="J2488" s="62"/>
      <c r="K2488" s="73">
        <v>45868</v>
      </c>
      <c r="L2488" s="59"/>
      <c r="N2488" s="60" t="s">
        <v>12241</v>
      </c>
      <c r="O2488" s="5" t="s">
        <v>12242</v>
      </c>
    </row>
    <row r="2489" s="5" customFormat="1" spans="1:15">
      <c r="A2489" s="16">
        <v>2488</v>
      </c>
      <c r="B2489" s="17"/>
      <c r="C2489" s="2" t="s">
        <v>12243</v>
      </c>
      <c r="D2489" s="17" t="s">
        <v>12244</v>
      </c>
      <c r="E2489" s="2" t="s">
        <v>12245</v>
      </c>
      <c r="F2489" s="69">
        <v>39.8</v>
      </c>
      <c r="G2489" s="2" t="s">
        <v>20</v>
      </c>
      <c r="J2489" s="62"/>
      <c r="K2489" s="73">
        <v>45680</v>
      </c>
      <c r="L2489" s="59"/>
      <c r="N2489" s="60" t="s">
        <v>12246</v>
      </c>
      <c r="O2489" s="5" t="s">
        <v>12247</v>
      </c>
    </row>
    <row r="2490" s="3" customFormat="1" spans="1:15">
      <c r="A2490" s="16">
        <v>2489</v>
      </c>
      <c r="B2490" s="3" t="s">
        <v>12248</v>
      </c>
      <c r="C2490" s="3" t="s">
        <v>12249</v>
      </c>
      <c r="D2490" s="21" t="s">
        <v>12248</v>
      </c>
      <c r="E2490" s="3" t="s">
        <v>12250</v>
      </c>
      <c r="F2490" s="69">
        <v>49.8</v>
      </c>
      <c r="G2490" s="3" t="s">
        <v>9486</v>
      </c>
      <c r="I2490" s="20" t="s">
        <v>291</v>
      </c>
      <c r="J2490" s="55" t="s">
        <v>200</v>
      </c>
      <c r="K2490" s="73">
        <v>46049</v>
      </c>
      <c r="L2490" s="3" t="s">
        <v>201</v>
      </c>
      <c r="N2490" s="3" t="s">
        <v>12251</v>
      </c>
      <c r="O2490" s="3" t="s">
        <v>12252</v>
      </c>
    </row>
    <row r="2491" s="69" customFormat="1" spans="1:15">
      <c r="A2491" s="16">
        <v>2490</v>
      </c>
      <c r="B2491" s="17"/>
      <c r="C2491" s="2" t="s">
        <v>12249</v>
      </c>
      <c r="D2491" s="17" t="s">
        <v>12253</v>
      </c>
      <c r="E2491" s="2" t="s">
        <v>12254</v>
      </c>
      <c r="F2491" s="69">
        <v>39.8</v>
      </c>
      <c r="G2491" s="2" t="s">
        <v>20</v>
      </c>
      <c r="H2491" s="2" t="s">
        <v>290</v>
      </c>
      <c r="I2491" s="2"/>
      <c r="J2491" s="16"/>
      <c r="K2491" s="73">
        <v>45474</v>
      </c>
      <c r="L2491" s="59" t="s">
        <v>412</v>
      </c>
      <c r="M2491" s="5"/>
      <c r="N2491" s="60" t="s">
        <v>12255</v>
      </c>
      <c r="O2491" s="5" t="s">
        <v>12256</v>
      </c>
    </row>
    <row r="2492" s="55" customFormat="1" spans="1:15">
      <c r="A2492" s="16">
        <v>2491</v>
      </c>
      <c r="C2492" s="55" t="s">
        <v>12257</v>
      </c>
      <c r="D2492" s="63" t="s">
        <v>12258</v>
      </c>
      <c r="E2492" s="55" t="s">
        <v>12259</v>
      </c>
      <c r="F2492" s="69">
        <v>49.8</v>
      </c>
      <c r="G2492" s="2" t="s">
        <v>20</v>
      </c>
      <c r="K2492" s="73">
        <v>46051</v>
      </c>
      <c r="L2492" s="55" t="s">
        <v>183</v>
      </c>
      <c r="M2492" s="65"/>
      <c r="N2492" s="64" t="s">
        <v>12260</v>
      </c>
      <c r="O2492" s="5" t="s">
        <v>12261</v>
      </c>
    </row>
    <row r="2493" s="3" customFormat="1" spans="1:15">
      <c r="A2493" s="16">
        <v>2492</v>
      </c>
      <c r="C2493" s="3" t="s">
        <v>12257</v>
      </c>
      <c r="D2493" s="21" t="s">
        <v>12262</v>
      </c>
      <c r="E2493" s="20" t="s">
        <v>12263</v>
      </c>
      <c r="F2493" s="69">
        <v>48</v>
      </c>
      <c r="G2493" s="3" t="s">
        <v>7509</v>
      </c>
      <c r="J2493" s="55"/>
      <c r="K2493" s="73">
        <v>46057</v>
      </c>
      <c r="L2493" s="61" t="s">
        <v>6139</v>
      </c>
      <c r="M2493" s="5"/>
      <c r="N2493" s="3" t="s">
        <v>12264</v>
      </c>
      <c r="O2493" s="5" t="s">
        <v>12265</v>
      </c>
    </row>
    <row r="2494" s="55" customFormat="1" spans="1:15">
      <c r="A2494" s="16">
        <v>2493</v>
      </c>
      <c r="C2494" s="55" t="s">
        <v>12266</v>
      </c>
      <c r="D2494" s="63" t="s">
        <v>12267</v>
      </c>
      <c r="E2494" s="55" t="s">
        <v>12240</v>
      </c>
      <c r="F2494" s="69">
        <v>46</v>
      </c>
      <c r="G2494" s="3" t="s">
        <v>20</v>
      </c>
      <c r="K2494" s="73">
        <v>45694</v>
      </c>
      <c r="L2494" s="55" t="s">
        <v>183</v>
      </c>
      <c r="M2494" s="65"/>
      <c r="N2494" s="64" t="s">
        <v>12268</v>
      </c>
      <c r="O2494" s="5" t="s">
        <v>12269</v>
      </c>
    </row>
    <row r="2495" s="3" customFormat="1" spans="1:15">
      <c r="A2495" s="16">
        <v>2494</v>
      </c>
      <c r="C2495" s="3" t="s">
        <v>12270</v>
      </c>
      <c r="D2495" s="21" t="s">
        <v>12271</v>
      </c>
      <c r="E2495" s="3" t="s">
        <v>12272</v>
      </c>
      <c r="F2495" s="69">
        <v>54.8</v>
      </c>
      <c r="G2495" s="3" t="s">
        <v>20</v>
      </c>
      <c r="J2495" s="55"/>
      <c r="K2495" s="73">
        <v>46053</v>
      </c>
      <c r="L2495" s="59"/>
      <c r="M2495" s="5"/>
      <c r="N2495" s="3" t="s">
        <v>12273</v>
      </c>
      <c r="O2495" s="5" t="s">
        <v>12274</v>
      </c>
    </row>
    <row r="2496" s="4" customFormat="1" spans="1:15">
      <c r="A2496" s="16">
        <v>2495</v>
      </c>
      <c r="B2496" s="4" t="s">
        <v>12275</v>
      </c>
      <c r="C2496" s="4" t="s">
        <v>12276</v>
      </c>
      <c r="D2496" s="4" t="s">
        <v>12275</v>
      </c>
      <c r="E2496" s="4" t="s">
        <v>12277</v>
      </c>
      <c r="F2496" s="4">
        <v>52</v>
      </c>
      <c r="G2496" s="4"/>
      <c r="K2496" s="76">
        <v>46092</v>
      </c>
      <c r="L2496" s="4"/>
      <c r="M2496" s="4"/>
      <c r="N2496" s="4" t="s">
        <v>12278</v>
      </c>
      <c r="O2496" s="4" t="s">
        <v>12279</v>
      </c>
    </row>
    <row r="2497" s="69" customFormat="1" spans="1:15">
      <c r="A2497" s="16">
        <v>2496</v>
      </c>
      <c r="B2497" s="17"/>
      <c r="C2497" s="2" t="s">
        <v>12280</v>
      </c>
      <c r="D2497" s="17" t="s">
        <v>12281</v>
      </c>
      <c r="E2497" s="2" t="s">
        <v>12282</v>
      </c>
      <c r="F2497" s="69">
        <v>59</v>
      </c>
      <c r="G2497" s="2" t="s">
        <v>20</v>
      </c>
      <c r="H2497" s="16"/>
      <c r="I2497" s="16"/>
      <c r="J2497" s="16"/>
      <c r="K2497" s="73">
        <v>46050</v>
      </c>
      <c r="L2497" s="59"/>
      <c r="M2497" s="5"/>
      <c r="N2497" s="60" t="s">
        <v>12283</v>
      </c>
      <c r="O2497" s="5" t="s">
        <v>12284</v>
      </c>
    </row>
    <row r="2498" s="70" customFormat="1" spans="1:15">
      <c r="A2498" s="16">
        <v>2497</v>
      </c>
      <c r="B2498" s="17"/>
      <c r="C2498" s="2" t="s">
        <v>12285</v>
      </c>
      <c r="D2498" s="17" t="s">
        <v>12286</v>
      </c>
      <c r="E2498" s="2" t="s">
        <v>12287</v>
      </c>
      <c r="F2498" s="69">
        <v>59.8</v>
      </c>
      <c r="G2498" s="2" t="s">
        <v>20</v>
      </c>
      <c r="H2498" s="2"/>
      <c r="I2498" s="2"/>
      <c r="J2498" s="16"/>
      <c r="K2498" s="73">
        <v>46026</v>
      </c>
      <c r="L2498" s="59" t="s">
        <v>85</v>
      </c>
      <c r="M2498" s="5"/>
      <c r="N2498" s="60" t="s">
        <v>12288</v>
      </c>
      <c r="O2498" s="5" t="s">
        <v>12289</v>
      </c>
    </row>
    <row r="2499" s="3" customFormat="1" spans="1:15">
      <c r="A2499" s="16">
        <v>2498</v>
      </c>
      <c r="B2499" s="21"/>
      <c r="C2499" s="3" t="s">
        <v>12290</v>
      </c>
      <c r="D2499" s="21" t="s">
        <v>12291</v>
      </c>
      <c r="E2499" s="61" t="s">
        <v>12292</v>
      </c>
      <c r="F2499" s="69">
        <v>55</v>
      </c>
      <c r="J2499" s="55"/>
      <c r="K2499" s="73">
        <v>46060</v>
      </c>
      <c r="N2499" s="3" t="s">
        <v>12293</v>
      </c>
      <c r="O2499" s="3" t="s">
        <v>12294</v>
      </c>
    </row>
    <row r="2500" s="3" customFormat="1" spans="1:15">
      <c r="A2500" s="16">
        <v>2499</v>
      </c>
      <c r="B2500" s="3" t="s">
        <v>12295</v>
      </c>
      <c r="C2500" s="3" t="s">
        <v>12296</v>
      </c>
      <c r="D2500" s="21" t="s">
        <v>12295</v>
      </c>
      <c r="E2500" s="3" t="s">
        <v>12297</v>
      </c>
      <c r="F2500" s="69">
        <v>65</v>
      </c>
      <c r="G2500" s="3" t="s">
        <v>182</v>
      </c>
      <c r="J2500" s="55"/>
      <c r="K2500" s="73">
        <v>46078</v>
      </c>
      <c r="L2500" s="3" t="s">
        <v>1196</v>
      </c>
      <c r="N2500" s="3" t="s">
        <v>12298</v>
      </c>
      <c r="O2500" s="3" t="s">
        <v>12299</v>
      </c>
    </row>
    <row r="2501" s="69" customFormat="1" spans="1:15">
      <c r="A2501" s="16">
        <v>2500</v>
      </c>
      <c r="B2501" s="17"/>
      <c r="C2501" s="2" t="s">
        <v>12300</v>
      </c>
      <c r="D2501" s="17" t="s">
        <v>12301</v>
      </c>
      <c r="E2501" s="2" t="s">
        <v>12302</v>
      </c>
      <c r="F2501" s="69">
        <v>23</v>
      </c>
      <c r="G2501" s="3" t="s">
        <v>20</v>
      </c>
      <c r="H2501" s="2"/>
      <c r="I2501" s="16"/>
      <c r="J2501" s="16"/>
      <c r="K2501" s="73">
        <v>43076</v>
      </c>
      <c r="L2501" s="59"/>
      <c r="M2501" s="5"/>
      <c r="N2501" s="60" t="s">
        <v>12303</v>
      </c>
      <c r="O2501" s="5" t="s">
        <v>12304</v>
      </c>
    </row>
    <row r="2502" s="55" customFormat="1" spans="1:15">
      <c r="A2502" s="16">
        <v>2501</v>
      </c>
      <c r="C2502" s="55" t="s">
        <v>12305</v>
      </c>
      <c r="D2502" s="63" t="s">
        <v>12306</v>
      </c>
      <c r="E2502" s="64" t="s">
        <v>12307</v>
      </c>
      <c r="F2502" s="69">
        <v>18</v>
      </c>
      <c r="K2502" s="73">
        <v>46034</v>
      </c>
      <c r="L2502" s="65"/>
      <c r="M2502" s="5"/>
      <c r="N2502" s="55" t="s">
        <v>12308</v>
      </c>
      <c r="O2502" s="5" t="s">
        <v>12309</v>
      </c>
    </row>
    <row r="2503" s="69" customFormat="1" spans="1:15">
      <c r="A2503" s="16">
        <v>2502</v>
      </c>
      <c r="B2503" s="17"/>
      <c r="C2503" s="2" t="s">
        <v>12310</v>
      </c>
      <c r="D2503" s="17" t="s">
        <v>12311</v>
      </c>
      <c r="E2503" s="2" t="s">
        <v>12312</v>
      </c>
      <c r="F2503" s="69">
        <v>19.8</v>
      </c>
      <c r="G2503" s="2" t="s">
        <v>20</v>
      </c>
      <c r="H2503" s="16"/>
      <c r="I2503" s="16"/>
      <c r="J2503" s="16"/>
      <c r="K2503" s="73">
        <v>46011</v>
      </c>
      <c r="L2503" s="59"/>
      <c r="M2503" s="5"/>
      <c r="N2503" s="60" t="s">
        <v>12313</v>
      </c>
      <c r="O2503" s="5" t="s">
        <v>12314</v>
      </c>
    </row>
    <row r="2504" s="69" customFormat="1" spans="1:15">
      <c r="A2504" s="16">
        <v>2503</v>
      </c>
      <c r="B2504" s="17"/>
      <c r="C2504" s="2" t="s">
        <v>12315</v>
      </c>
      <c r="D2504" s="17" t="s">
        <v>12316</v>
      </c>
      <c r="E2504" s="2" t="s">
        <v>12317</v>
      </c>
      <c r="F2504" s="69">
        <v>39.8</v>
      </c>
      <c r="G2504" s="2" t="s">
        <v>20</v>
      </c>
      <c r="H2504" s="16"/>
      <c r="I2504" s="16"/>
      <c r="J2504" s="16"/>
      <c r="K2504" s="73">
        <v>46054</v>
      </c>
      <c r="L2504" s="59"/>
      <c r="M2504" s="5"/>
      <c r="N2504" s="60" t="s">
        <v>12318</v>
      </c>
      <c r="O2504" s="5" t="s">
        <v>12319</v>
      </c>
    </row>
    <row r="2505" s="3" customFormat="1" spans="1:15">
      <c r="A2505" s="16">
        <v>2504</v>
      </c>
      <c r="B2505" s="3" t="s">
        <v>12320</v>
      </c>
      <c r="C2505" s="3" t="s">
        <v>12321</v>
      </c>
      <c r="D2505" s="3" t="s">
        <v>12320</v>
      </c>
      <c r="E2505" s="3" t="s">
        <v>12322</v>
      </c>
      <c r="F2505" s="69">
        <v>69</v>
      </c>
      <c r="G2505" s="61" t="s">
        <v>12062</v>
      </c>
      <c r="H2505" s="20" t="s">
        <v>290</v>
      </c>
      <c r="I2505" s="3"/>
      <c r="J2505" s="55" t="s">
        <v>200</v>
      </c>
      <c r="K2505" s="73">
        <v>46032</v>
      </c>
      <c r="L2505" s="3" t="s">
        <v>201</v>
      </c>
      <c r="M2505" s="5" t="s">
        <v>12323</v>
      </c>
      <c r="N2505" s="3" t="s">
        <v>12324</v>
      </c>
      <c r="O2505" s="3" t="s">
        <v>12325</v>
      </c>
    </row>
    <row r="2506" s="3" customFormat="1" spans="1:15">
      <c r="A2506" s="16">
        <v>2505</v>
      </c>
      <c r="C2506" s="3" t="s">
        <v>12326</v>
      </c>
      <c r="D2506" s="21" t="s">
        <v>12327</v>
      </c>
      <c r="E2506" s="20" t="s">
        <v>12328</v>
      </c>
      <c r="F2506" s="69">
        <v>49</v>
      </c>
      <c r="G2506" s="2" t="s">
        <v>12329</v>
      </c>
      <c r="J2506" s="55"/>
      <c r="K2506" s="73">
        <v>45944</v>
      </c>
      <c r="L2506" s="3" t="s">
        <v>1196</v>
      </c>
      <c r="N2506" s="3" t="s">
        <v>12330</v>
      </c>
      <c r="O2506" s="3" t="s">
        <v>12331</v>
      </c>
    </row>
    <row r="2507" s="69" customFormat="1" spans="1:15">
      <c r="A2507" s="16">
        <v>2506</v>
      </c>
      <c r="B2507" s="17"/>
      <c r="C2507" s="2" t="s">
        <v>12315</v>
      </c>
      <c r="D2507" s="17" t="s">
        <v>12332</v>
      </c>
      <c r="E2507" s="2" t="s">
        <v>12333</v>
      </c>
      <c r="F2507" s="69">
        <v>54.8</v>
      </c>
      <c r="G2507" s="2" t="s">
        <v>20</v>
      </c>
      <c r="H2507" s="5" t="s">
        <v>290</v>
      </c>
      <c r="I2507" s="2"/>
      <c r="J2507" s="16"/>
      <c r="K2507" s="73">
        <v>46013</v>
      </c>
      <c r="L2507" s="2" t="s">
        <v>412</v>
      </c>
      <c r="M2507" s="5"/>
      <c r="N2507" s="60" t="s">
        <v>12334</v>
      </c>
      <c r="O2507" s="5" t="s">
        <v>12335</v>
      </c>
    </row>
    <row r="2508" s="69" customFormat="1" spans="1:15">
      <c r="A2508" s="16">
        <v>2507</v>
      </c>
      <c r="B2508" s="17"/>
      <c r="C2508" s="2" t="s">
        <v>12336</v>
      </c>
      <c r="D2508" s="17" t="s">
        <v>12337</v>
      </c>
      <c r="E2508" s="2" t="s">
        <v>12338</v>
      </c>
      <c r="F2508" s="69">
        <v>48</v>
      </c>
      <c r="G2508" s="2" t="s">
        <v>20</v>
      </c>
      <c r="H2508" s="2"/>
      <c r="I2508" s="2"/>
      <c r="J2508" s="16"/>
      <c r="K2508" s="73">
        <v>45161</v>
      </c>
      <c r="L2508" s="59"/>
      <c r="M2508" s="5"/>
      <c r="N2508" s="60" t="s">
        <v>12339</v>
      </c>
      <c r="O2508" s="5" t="s">
        <v>12340</v>
      </c>
    </row>
    <row r="2509" s="69" customFormat="1" spans="1:15">
      <c r="A2509" s="16">
        <v>2508</v>
      </c>
      <c r="B2509" s="17"/>
      <c r="C2509" s="2" t="s">
        <v>12315</v>
      </c>
      <c r="D2509" s="17" t="s">
        <v>12341</v>
      </c>
      <c r="E2509" s="2" t="s">
        <v>12342</v>
      </c>
      <c r="F2509" s="69">
        <v>49.8</v>
      </c>
      <c r="G2509" s="2" t="s">
        <v>20</v>
      </c>
      <c r="H2509" s="2" t="s">
        <v>290</v>
      </c>
      <c r="I2509" s="16"/>
      <c r="J2509" s="16"/>
      <c r="K2509" s="73">
        <v>46030</v>
      </c>
      <c r="L2509" s="59" t="s">
        <v>412</v>
      </c>
      <c r="M2509" s="5"/>
      <c r="N2509" s="60" t="s">
        <v>12343</v>
      </c>
      <c r="O2509" s="5" t="s">
        <v>12344</v>
      </c>
    </row>
    <row r="2510" s="69" customFormat="1" spans="1:15">
      <c r="A2510" s="16">
        <v>2509</v>
      </c>
      <c r="B2510" s="17"/>
      <c r="C2510" s="2" t="s">
        <v>12345</v>
      </c>
      <c r="D2510" s="17" t="s">
        <v>12346</v>
      </c>
      <c r="E2510" s="2" t="s">
        <v>12347</v>
      </c>
      <c r="F2510" s="69">
        <v>45</v>
      </c>
      <c r="G2510" s="2" t="s">
        <v>20</v>
      </c>
      <c r="H2510" s="2"/>
      <c r="I2510" s="2"/>
      <c r="J2510" s="16"/>
      <c r="K2510" s="73">
        <v>46078</v>
      </c>
      <c r="L2510" s="59"/>
      <c r="M2510" s="5"/>
      <c r="N2510" s="60" t="s">
        <v>12348</v>
      </c>
      <c r="O2510" s="5" t="s">
        <v>12349</v>
      </c>
    </row>
    <row r="2511" s="69" customFormat="1" spans="1:15">
      <c r="A2511" s="16">
        <v>2510</v>
      </c>
      <c r="B2511" s="17"/>
      <c r="C2511" s="2" t="s">
        <v>12350</v>
      </c>
      <c r="D2511" s="17" t="s">
        <v>12351</v>
      </c>
      <c r="E2511" s="2" t="s">
        <v>12352</v>
      </c>
      <c r="F2511" s="69">
        <v>36</v>
      </c>
      <c r="G2511" s="3" t="s">
        <v>20</v>
      </c>
      <c r="H2511" s="16"/>
      <c r="I2511" s="16"/>
      <c r="J2511" s="16"/>
      <c r="K2511" s="73">
        <v>45825</v>
      </c>
      <c r="L2511" s="59"/>
      <c r="M2511" s="5"/>
      <c r="N2511" s="60" t="s">
        <v>12353</v>
      </c>
      <c r="O2511" s="5" t="s">
        <v>12354</v>
      </c>
    </row>
    <row r="2512" s="3" customFormat="1" spans="1:15">
      <c r="A2512" s="16">
        <v>2511</v>
      </c>
      <c r="B2512" s="3"/>
      <c r="C2512" s="3" t="s">
        <v>12355</v>
      </c>
      <c r="D2512" s="3" t="s">
        <v>12356</v>
      </c>
      <c r="E2512" s="3" t="s">
        <v>12357</v>
      </c>
      <c r="F2512" s="69">
        <v>69.8</v>
      </c>
      <c r="G2512" s="3" t="s">
        <v>12358</v>
      </c>
      <c r="H2512" s="56"/>
      <c r="I2512" s="56"/>
      <c r="J2512" s="65"/>
      <c r="K2512" s="73">
        <v>45668</v>
      </c>
      <c r="L2512" s="20" t="s">
        <v>10564</v>
      </c>
      <c r="M2512" s="20"/>
      <c r="N2512" s="3" t="s">
        <v>12359</v>
      </c>
      <c r="O2512" s="3" t="s">
        <v>12360</v>
      </c>
    </row>
    <row r="2513" s="4" customFormat="1" spans="1:15">
      <c r="A2513" s="16">
        <v>2512</v>
      </c>
      <c r="B2513" s="4" t="s">
        <v>12361</v>
      </c>
      <c r="C2513" s="4" t="s">
        <v>12362</v>
      </c>
      <c r="D2513" s="22" t="s">
        <v>12361</v>
      </c>
      <c r="E2513" s="25" t="s">
        <v>12363</v>
      </c>
      <c r="F2513" s="69">
        <v>49</v>
      </c>
      <c r="G2513" s="4" t="s">
        <v>20</v>
      </c>
      <c r="H2513" s="4"/>
      <c r="I2513" s="4"/>
      <c r="J2513" s="4"/>
      <c r="K2513" s="73">
        <v>46051</v>
      </c>
      <c r="L2513" s="4"/>
      <c r="M2513" s="4"/>
      <c r="N2513" s="4" t="s">
        <v>12364</v>
      </c>
      <c r="O2513" s="4" t="s">
        <v>12365</v>
      </c>
    </row>
    <row r="2514" s="69" customFormat="1" spans="1:15">
      <c r="A2514" s="16">
        <v>2513</v>
      </c>
      <c r="B2514" s="17"/>
      <c r="C2514" s="2" t="s">
        <v>12366</v>
      </c>
      <c r="D2514" s="17" t="s">
        <v>12367</v>
      </c>
      <c r="E2514" s="2" t="s">
        <v>12368</v>
      </c>
      <c r="F2514" s="69">
        <v>59.8</v>
      </c>
      <c r="G2514" s="2" t="s">
        <v>20</v>
      </c>
      <c r="H2514" s="2" t="s">
        <v>290</v>
      </c>
      <c r="I2514" s="2" t="s">
        <v>291</v>
      </c>
      <c r="J2514" s="16"/>
      <c r="K2514" s="73">
        <v>46063</v>
      </c>
      <c r="L2514" s="59" t="s">
        <v>2543</v>
      </c>
      <c r="M2514" s="5"/>
      <c r="N2514" s="60" t="s">
        <v>12369</v>
      </c>
      <c r="O2514" s="5" t="s">
        <v>12370</v>
      </c>
    </row>
    <row r="2515" s="3" customFormat="1" spans="1:15">
      <c r="A2515" s="16">
        <v>2514</v>
      </c>
      <c r="B2515" s="3"/>
      <c r="C2515" s="3" t="s">
        <v>12371</v>
      </c>
      <c r="D2515" s="21" t="s">
        <v>12372</v>
      </c>
      <c r="E2515" s="3" t="s">
        <v>12373</v>
      </c>
      <c r="F2515" s="69">
        <v>59</v>
      </c>
      <c r="G2515" s="3" t="s">
        <v>182</v>
      </c>
      <c r="J2515" s="55"/>
      <c r="K2515" s="73">
        <v>46057</v>
      </c>
      <c r="L2515" s="3" t="s">
        <v>1196</v>
      </c>
      <c r="N2515" s="3" t="s">
        <v>12374</v>
      </c>
      <c r="O2515" s="3" t="s">
        <v>12375</v>
      </c>
    </row>
    <row r="2516" s="3" customFormat="1" spans="1:15">
      <c r="A2516" s="16">
        <v>2515</v>
      </c>
      <c r="C2516" s="3" t="s">
        <v>12376</v>
      </c>
      <c r="D2516" s="21" t="s">
        <v>12377</v>
      </c>
      <c r="E2516" s="3" t="s">
        <v>12378</v>
      </c>
      <c r="F2516" s="69">
        <v>38</v>
      </c>
      <c r="G2516" s="3" t="s">
        <v>20</v>
      </c>
      <c r="J2516" s="55"/>
      <c r="K2516" s="73">
        <v>45862</v>
      </c>
      <c r="L2516" s="59"/>
      <c r="M2516" s="5"/>
      <c r="N2516" s="3" t="s">
        <v>12379</v>
      </c>
      <c r="O2516" s="5" t="s">
        <v>12380</v>
      </c>
    </row>
    <row r="2517" s="69" customFormat="1" spans="1:15">
      <c r="A2517" s="16">
        <v>2516</v>
      </c>
      <c r="B2517" s="17"/>
      <c r="C2517" s="2" t="s">
        <v>12381</v>
      </c>
      <c r="D2517" s="17" t="s">
        <v>12382</v>
      </c>
      <c r="E2517" s="2" t="s">
        <v>12383</v>
      </c>
      <c r="F2517" s="69">
        <v>29.8</v>
      </c>
      <c r="G2517" s="2" t="s">
        <v>20</v>
      </c>
      <c r="H2517" s="2" t="s">
        <v>290</v>
      </c>
      <c r="I2517" s="2"/>
      <c r="J2517" s="16"/>
      <c r="K2517" s="73">
        <v>45863</v>
      </c>
      <c r="L2517" s="59" t="s">
        <v>412</v>
      </c>
      <c r="M2517" s="5"/>
      <c r="N2517" s="60" t="s">
        <v>12384</v>
      </c>
      <c r="O2517" s="5" t="s">
        <v>12385</v>
      </c>
    </row>
    <row r="2518" s="69" customFormat="1" spans="1:15">
      <c r="A2518" s="16">
        <v>2517</v>
      </c>
      <c r="B2518" s="17"/>
      <c r="C2518" s="2" t="s">
        <v>12386</v>
      </c>
      <c r="D2518" s="17" t="s">
        <v>12387</v>
      </c>
      <c r="E2518" s="2" t="s">
        <v>12388</v>
      </c>
      <c r="F2518" s="69">
        <v>28</v>
      </c>
      <c r="G2518" s="2"/>
      <c r="H2518" s="16"/>
      <c r="I2518" s="16"/>
      <c r="J2518" s="16"/>
      <c r="K2518" s="73">
        <v>45852</v>
      </c>
      <c r="L2518" s="59"/>
      <c r="M2518" s="5"/>
      <c r="N2518" s="60" t="s">
        <v>12389</v>
      </c>
      <c r="O2518" s="5" t="s">
        <v>12390</v>
      </c>
    </row>
    <row r="2519" s="4" customFormat="1" spans="1:15">
      <c r="A2519" s="16">
        <v>2518</v>
      </c>
      <c r="B2519" s="4" t="s">
        <v>12391</v>
      </c>
      <c r="C2519" s="4" t="s">
        <v>12392</v>
      </c>
      <c r="D2519" s="22" t="s">
        <v>12391</v>
      </c>
      <c r="E2519" s="4" t="s">
        <v>12393</v>
      </c>
      <c r="F2519" s="69">
        <v>49.8</v>
      </c>
      <c r="G2519" s="4" t="s">
        <v>12394</v>
      </c>
      <c r="H2519" s="4"/>
      <c r="I2519" s="4"/>
      <c r="J2519" s="4"/>
      <c r="K2519" s="73">
        <v>46041</v>
      </c>
      <c r="L2519" s="4"/>
      <c r="M2519" s="4"/>
      <c r="N2519" s="4" t="s">
        <v>12395</v>
      </c>
      <c r="O2519" s="4" t="s">
        <v>12396</v>
      </c>
    </row>
    <row r="2520" s="3" customFormat="1" spans="1:15">
      <c r="A2520" s="16">
        <v>2519</v>
      </c>
      <c r="B2520" s="3" t="s">
        <v>12397</v>
      </c>
      <c r="C2520" s="3" t="s">
        <v>12398</v>
      </c>
      <c r="D2520" s="3" t="s">
        <v>12397</v>
      </c>
      <c r="E2520" s="3" t="s">
        <v>12399</v>
      </c>
      <c r="F2520" s="69">
        <v>49.8</v>
      </c>
      <c r="G2520" s="3" t="s">
        <v>20</v>
      </c>
      <c r="H2520" s="3"/>
      <c r="I2520" s="3"/>
      <c r="J2520" s="55"/>
      <c r="K2520" s="73">
        <v>45909</v>
      </c>
      <c r="L2520" s="3"/>
      <c r="M2520" s="3"/>
      <c r="N2520" s="3" t="s">
        <v>12400</v>
      </c>
      <c r="O2520" s="3" t="s">
        <v>12401</v>
      </c>
    </row>
    <row r="2521" s="3" customFormat="1" spans="1:15">
      <c r="A2521" s="16">
        <v>2520</v>
      </c>
      <c r="B2521" s="3" t="s">
        <v>12402</v>
      </c>
      <c r="C2521" s="3" t="s">
        <v>12403</v>
      </c>
      <c r="D2521" s="21" t="s">
        <v>12402</v>
      </c>
      <c r="E2521" s="3" t="s">
        <v>12404</v>
      </c>
      <c r="F2521" s="69">
        <v>48</v>
      </c>
      <c r="G2521" s="3" t="s">
        <v>1356</v>
      </c>
      <c r="J2521" s="55"/>
      <c r="K2521" s="73">
        <v>46020</v>
      </c>
      <c r="L2521" s="3"/>
      <c r="M2521" s="3"/>
      <c r="N2521" s="3" t="s">
        <v>12405</v>
      </c>
      <c r="O2521" s="3" t="s">
        <v>12406</v>
      </c>
    </row>
    <row r="2522" s="69" customFormat="1" spans="1:15">
      <c r="A2522" s="16">
        <v>2521</v>
      </c>
      <c r="B2522" s="17"/>
      <c r="C2522" s="2" t="s">
        <v>12407</v>
      </c>
      <c r="D2522" s="17" t="s">
        <v>12408</v>
      </c>
      <c r="E2522" s="2" t="s">
        <v>12409</v>
      </c>
      <c r="F2522" s="69">
        <v>49.8</v>
      </c>
      <c r="G2522" s="3" t="s">
        <v>20</v>
      </c>
      <c r="H2522" s="2" t="s">
        <v>290</v>
      </c>
      <c r="I2522" s="16"/>
      <c r="J2522" s="16"/>
      <c r="K2522" s="73">
        <v>45891</v>
      </c>
      <c r="L2522" s="59" t="s">
        <v>412</v>
      </c>
      <c r="M2522" s="5"/>
      <c r="N2522" s="60" t="s">
        <v>12410</v>
      </c>
      <c r="O2522" s="5" t="s">
        <v>12411</v>
      </c>
    </row>
    <row r="2523" s="69" customFormat="1" spans="1:15">
      <c r="A2523" s="16">
        <v>2522</v>
      </c>
      <c r="B2523" s="17"/>
      <c r="C2523" s="2" t="s">
        <v>12412</v>
      </c>
      <c r="D2523" s="17" t="s">
        <v>12413</v>
      </c>
      <c r="E2523" s="2" t="s">
        <v>12414</v>
      </c>
      <c r="F2523" s="69">
        <v>49</v>
      </c>
      <c r="G2523" s="2" t="s">
        <v>20</v>
      </c>
      <c r="H2523" s="2"/>
      <c r="I2523" s="2"/>
      <c r="J2523" s="16"/>
      <c r="K2523" s="73">
        <v>46032</v>
      </c>
      <c r="L2523" s="59"/>
      <c r="M2523" s="5"/>
      <c r="N2523" s="60" t="s">
        <v>12415</v>
      </c>
      <c r="O2523" s="5" t="s">
        <v>12416</v>
      </c>
    </row>
    <row r="2524" s="16" customFormat="1" spans="1:15">
      <c r="A2524" s="16">
        <v>2523</v>
      </c>
      <c r="B2524" s="17"/>
      <c r="C2524" s="2" t="s">
        <v>12417</v>
      </c>
      <c r="D2524" s="17" t="s">
        <v>12418</v>
      </c>
      <c r="E2524" s="2" t="s">
        <v>12419</v>
      </c>
      <c r="F2524" s="69">
        <v>49</v>
      </c>
      <c r="G2524" s="2" t="s">
        <v>20</v>
      </c>
      <c r="H2524" s="2" t="s">
        <v>290</v>
      </c>
      <c r="I2524" s="2"/>
      <c r="K2524" s="73">
        <v>46032</v>
      </c>
      <c r="L2524" s="59" t="s">
        <v>412</v>
      </c>
      <c r="M2524" s="5"/>
      <c r="N2524" s="60" t="s">
        <v>12420</v>
      </c>
      <c r="O2524" s="5" t="s">
        <v>12421</v>
      </c>
    </row>
    <row r="2525" s="69" customFormat="1" spans="1:15">
      <c r="A2525" s="16">
        <v>2524</v>
      </c>
      <c r="B2525" s="17"/>
      <c r="C2525" s="2" t="s">
        <v>12422</v>
      </c>
      <c r="D2525" s="17" t="s">
        <v>12423</v>
      </c>
      <c r="E2525" s="2" t="s">
        <v>12424</v>
      </c>
      <c r="F2525" s="69">
        <v>65</v>
      </c>
      <c r="G2525" s="2" t="s">
        <v>20</v>
      </c>
      <c r="H2525" s="2"/>
      <c r="I2525" s="2" t="s">
        <v>291</v>
      </c>
      <c r="J2525" s="16"/>
      <c r="K2525" s="73">
        <v>45681</v>
      </c>
      <c r="L2525" s="59" t="s">
        <v>645</v>
      </c>
      <c r="M2525" s="5"/>
      <c r="N2525" s="60" t="s">
        <v>12425</v>
      </c>
      <c r="O2525" s="5" t="s">
        <v>12426</v>
      </c>
    </row>
    <row r="2526" s="3" customFormat="1" spans="1:15">
      <c r="A2526" s="16">
        <v>2525</v>
      </c>
      <c r="B2526" s="3" t="s">
        <v>12427</v>
      </c>
      <c r="C2526" s="3" t="s">
        <v>12428</v>
      </c>
      <c r="D2526" s="3" t="s">
        <v>12427</v>
      </c>
      <c r="E2526" s="3" t="s">
        <v>12429</v>
      </c>
      <c r="F2526" s="69">
        <v>84</v>
      </c>
      <c r="G2526" s="3" t="s">
        <v>12430</v>
      </c>
      <c r="H2526" s="20" t="s">
        <v>290</v>
      </c>
      <c r="I2526" s="3"/>
      <c r="J2526" s="55" t="s">
        <v>200</v>
      </c>
      <c r="K2526" s="73">
        <v>46057</v>
      </c>
      <c r="L2526" s="3" t="s">
        <v>201</v>
      </c>
      <c r="M2526" s="3"/>
      <c r="N2526" s="3" t="s">
        <v>12431</v>
      </c>
      <c r="O2526" s="3" t="s">
        <v>12432</v>
      </c>
    </row>
    <row r="2527" s="5" customFormat="1" spans="1:15">
      <c r="A2527" s="16">
        <v>2526</v>
      </c>
      <c r="B2527" s="17"/>
      <c r="C2527" s="5" t="s">
        <v>12433</v>
      </c>
      <c r="D2527" s="17" t="s">
        <v>12434</v>
      </c>
      <c r="E2527" s="5" t="s">
        <v>12388</v>
      </c>
      <c r="F2527" s="69">
        <v>49</v>
      </c>
      <c r="J2527" s="62"/>
      <c r="K2527" s="73">
        <v>45308</v>
      </c>
      <c r="L2527" s="59"/>
      <c r="N2527" s="5" t="s">
        <v>12435</v>
      </c>
      <c r="O2527" s="5" t="s">
        <v>12436</v>
      </c>
    </row>
    <row r="2528" s="69" customFormat="1" spans="1:15">
      <c r="A2528" s="16">
        <v>2527</v>
      </c>
      <c r="B2528" s="17"/>
      <c r="C2528" s="2" t="s">
        <v>12437</v>
      </c>
      <c r="D2528" s="17" t="s">
        <v>12438</v>
      </c>
      <c r="E2528" s="2" t="s">
        <v>12439</v>
      </c>
      <c r="F2528" s="69">
        <v>69</v>
      </c>
      <c r="G2528" s="2" t="s">
        <v>20</v>
      </c>
      <c r="H2528" s="16"/>
      <c r="I2528" s="2" t="s">
        <v>291</v>
      </c>
      <c r="J2528" s="55" t="s">
        <v>200</v>
      </c>
      <c r="K2528" s="73">
        <v>45811</v>
      </c>
      <c r="L2528" s="3" t="s">
        <v>201</v>
      </c>
      <c r="M2528" s="5"/>
      <c r="N2528" s="60" t="s">
        <v>12440</v>
      </c>
      <c r="O2528" s="5" t="s">
        <v>12441</v>
      </c>
    </row>
    <row r="2529" s="3" customFormat="1" spans="1:15">
      <c r="A2529" s="16">
        <v>2528</v>
      </c>
      <c r="B2529" s="3"/>
      <c r="C2529" s="3" t="s">
        <v>12442</v>
      </c>
      <c r="D2529" s="21" t="s">
        <v>12443</v>
      </c>
      <c r="E2529" s="3" t="s">
        <v>12444</v>
      </c>
      <c r="F2529" s="69">
        <v>65</v>
      </c>
      <c r="G2529" s="61" t="s">
        <v>603</v>
      </c>
      <c r="J2529" s="55"/>
      <c r="K2529" s="73">
        <v>45380</v>
      </c>
      <c r="L2529" s="3" t="s">
        <v>144</v>
      </c>
      <c r="N2529" s="3" t="s">
        <v>12445</v>
      </c>
      <c r="O2529" s="3" t="s">
        <v>12446</v>
      </c>
    </row>
    <row r="2530" s="69" customFormat="1" spans="1:15">
      <c r="A2530" s="16">
        <v>2529</v>
      </c>
      <c r="B2530" s="17"/>
      <c r="C2530" s="2" t="s">
        <v>12447</v>
      </c>
      <c r="D2530" s="17" t="s">
        <v>12448</v>
      </c>
      <c r="E2530" s="2" t="s">
        <v>12439</v>
      </c>
      <c r="F2530" s="69">
        <v>45</v>
      </c>
      <c r="G2530" s="2" t="s">
        <v>20</v>
      </c>
      <c r="H2530" s="2"/>
      <c r="I2530" s="2"/>
      <c r="J2530" s="16"/>
      <c r="K2530" s="73">
        <v>46020</v>
      </c>
      <c r="L2530" s="59"/>
      <c r="M2530" s="5"/>
      <c r="N2530" s="60" t="s">
        <v>12449</v>
      </c>
      <c r="O2530" s="5" t="s">
        <v>12450</v>
      </c>
    </row>
    <row r="2531" s="69" customFormat="1" spans="1:15">
      <c r="A2531" s="16">
        <v>2530</v>
      </c>
      <c r="B2531" s="17"/>
      <c r="C2531" s="2" t="s">
        <v>12451</v>
      </c>
      <c r="D2531" s="17" t="s">
        <v>12452</v>
      </c>
      <c r="E2531" s="2" t="s">
        <v>12287</v>
      </c>
      <c r="F2531" s="69">
        <v>35</v>
      </c>
      <c r="G2531" s="2" t="s">
        <v>20</v>
      </c>
      <c r="H2531" s="2"/>
      <c r="I2531" s="16"/>
      <c r="J2531" s="16"/>
      <c r="K2531" s="73">
        <v>45696</v>
      </c>
      <c r="L2531" s="59"/>
      <c r="M2531" s="5"/>
      <c r="N2531" s="60" t="s">
        <v>12453</v>
      </c>
      <c r="O2531" s="5" t="s">
        <v>12454</v>
      </c>
    </row>
    <row r="2532" s="69" customFormat="1" spans="1:15">
      <c r="A2532" s="16">
        <v>2531</v>
      </c>
      <c r="B2532" s="17"/>
      <c r="C2532" s="2" t="s">
        <v>12455</v>
      </c>
      <c r="D2532" s="17" t="s">
        <v>12456</v>
      </c>
      <c r="E2532" s="2" t="s">
        <v>12457</v>
      </c>
      <c r="F2532" s="69">
        <v>59</v>
      </c>
      <c r="G2532" s="3" t="s">
        <v>20</v>
      </c>
      <c r="H2532" s="2"/>
      <c r="I2532" s="2"/>
      <c r="J2532" s="16"/>
      <c r="K2532" s="73">
        <v>46026</v>
      </c>
      <c r="L2532" s="59"/>
      <c r="M2532" s="5"/>
      <c r="N2532" s="60" t="s">
        <v>12458</v>
      </c>
      <c r="O2532" s="5" t="s">
        <v>12459</v>
      </c>
    </row>
    <row r="2533" s="3" customFormat="1" spans="1:15">
      <c r="A2533" s="16">
        <v>2532</v>
      </c>
      <c r="C2533" s="3" t="s">
        <v>12460</v>
      </c>
      <c r="D2533" s="21" t="s">
        <v>12461</v>
      </c>
      <c r="E2533" s="20" t="s">
        <v>12462</v>
      </c>
      <c r="F2533" s="69">
        <v>45</v>
      </c>
      <c r="G2533" s="3" t="s">
        <v>248</v>
      </c>
      <c r="J2533" s="55"/>
      <c r="K2533" s="73">
        <v>45880</v>
      </c>
      <c r="L2533" s="20" t="s">
        <v>144</v>
      </c>
      <c r="N2533" s="3" t="s">
        <v>12463</v>
      </c>
      <c r="O2533" s="3" t="s">
        <v>12464</v>
      </c>
    </row>
    <row r="2534" s="70" customFormat="1" spans="1:15">
      <c r="A2534" s="16">
        <v>2533</v>
      </c>
      <c r="B2534" s="17"/>
      <c r="C2534" s="2" t="s">
        <v>12465</v>
      </c>
      <c r="D2534" s="17" t="s">
        <v>12466</v>
      </c>
      <c r="E2534" s="2" t="s">
        <v>12467</v>
      </c>
      <c r="F2534" s="69">
        <v>49</v>
      </c>
      <c r="G2534" s="2" t="s">
        <v>20</v>
      </c>
      <c r="H2534" s="2"/>
      <c r="I2534" s="2"/>
      <c r="J2534" s="16"/>
      <c r="K2534" s="73">
        <v>46027</v>
      </c>
      <c r="L2534" s="59"/>
      <c r="M2534" s="5"/>
      <c r="N2534" s="60" t="s">
        <v>12468</v>
      </c>
      <c r="O2534" s="5" t="s">
        <v>12469</v>
      </c>
    </row>
    <row r="2535" s="69" customFormat="1" spans="1:15">
      <c r="A2535" s="16">
        <v>2534</v>
      </c>
      <c r="B2535" s="17"/>
      <c r="C2535" s="2" t="s">
        <v>12470</v>
      </c>
      <c r="D2535" s="17" t="s">
        <v>12471</v>
      </c>
      <c r="E2535" s="2" t="s">
        <v>12472</v>
      </c>
      <c r="F2535" s="69">
        <v>49</v>
      </c>
      <c r="G2535" s="2" t="s">
        <v>20</v>
      </c>
      <c r="H2535" s="16"/>
      <c r="I2535" s="16"/>
      <c r="J2535" s="16"/>
      <c r="K2535" s="73">
        <v>45646</v>
      </c>
      <c r="L2535" s="59"/>
      <c r="M2535" s="5"/>
      <c r="N2535" s="60" t="s">
        <v>12473</v>
      </c>
      <c r="O2535" s="5" t="s">
        <v>12474</v>
      </c>
    </row>
    <row r="2536" s="69" customFormat="1" spans="1:15">
      <c r="A2536" s="16">
        <v>2535</v>
      </c>
      <c r="B2536" s="17"/>
      <c r="C2536" s="2" t="s">
        <v>12475</v>
      </c>
      <c r="D2536" s="17" t="s">
        <v>12476</v>
      </c>
      <c r="E2536" s="2" t="s">
        <v>12477</v>
      </c>
      <c r="F2536" s="69">
        <v>45</v>
      </c>
      <c r="G2536" s="2" t="s">
        <v>20</v>
      </c>
      <c r="H2536" s="2"/>
      <c r="I2536" s="2"/>
      <c r="J2536" s="16"/>
      <c r="K2536" s="73">
        <v>45632</v>
      </c>
      <c r="L2536" s="59"/>
      <c r="M2536" s="5"/>
      <c r="N2536" s="60" t="s">
        <v>12478</v>
      </c>
      <c r="O2536" s="5" t="s">
        <v>12479</v>
      </c>
    </row>
    <row r="2537" s="3" customFormat="1" spans="1:15">
      <c r="A2537" s="16">
        <v>2536</v>
      </c>
      <c r="B2537" s="3" t="s">
        <v>12480</v>
      </c>
      <c r="C2537" s="3" t="s">
        <v>12481</v>
      </c>
      <c r="D2537" s="21" t="s">
        <v>12480</v>
      </c>
      <c r="E2537" s="3" t="s">
        <v>12482</v>
      </c>
      <c r="F2537" s="69">
        <v>75</v>
      </c>
      <c r="G2537" s="3" t="s">
        <v>9486</v>
      </c>
      <c r="H2537" s="3"/>
      <c r="I2537" s="3"/>
      <c r="J2537" s="55"/>
      <c r="K2537" s="73">
        <v>46029</v>
      </c>
      <c r="L2537" s="3" t="s">
        <v>144</v>
      </c>
      <c r="M2537" s="3"/>
      <c r="N2537" s="3" t="s">
        <v>12483</v>
      </c>
      <c r="O2537" s="3" t="s">
        <v>12484</v>
      </c>
    </row>
    <row r="2538" s="3" customFormat="1" spans="1:15">
      <c r="A2538" s="16">
        <v>2537</v>
      </c>
      <c r="C2538" s="3" t="s">
        <v>12485</v>
      </c>
      <c r="D2538" s="21" t="s">
        <v>12486</v>
      </c>
      <c r="E2538" s="3" t="s">
        <v>12487</v>
      </c>
      <c r="F2538" s="69">
        <v>49.8</v>
      </c>
      <c r="J2538" s="55"/>
      <c r="K2538" s="73">
        <v>46049</v>
      </c>
      <c r="L2538" s="61" t="s">
        <v>12488</v>
      </c>
      <c r="N2538" s="3" t="s">
        <v>12489</v>
      </c>
      <c r="O2538" s="61" t="s">
        <v>12490</v>
      </c>
    </row>
    <row r="2539" s="69" customFormat="1" spans="1:15">
      <c r="A2539" s="16">
        <v>2538</v>
      </c>
      <c r="B2539" s="17"/>
      <c r="C2539" s="2" t="s">
        <v>12491</v>
      </c>
      <c r="D2539" s="17" t="s">
        <v>12492</v>
      </c>
      <c r="E2539" s="2" t="s">
        <v>12493</v>
      </c>
      <c r="F2539" s="69">
        <v>39.8</v>
      </c>
      <c r="G2539" s="3" t="s">
        <v>20</v>
      </c>
      <c r="H2539" s="16"/>
      <c r="I2539" s="16"/>
      <c r="J2539" s="16"/>
      <c r="K2539" s="73">
        <v>45321</v>
      </c>
      <c r="L2539" s="59"/>
      <c r="M2539" s="5"/>
      <c r="N2539" s="60" t="s">
        <v>12494</v>
      </c>
      <c r="O2539" s="5" t="s">
        <v>12495</v>
      </c>
    </row>
    <row r="2540" s="69" customFormat="1" spans="1:15">
      <c r="A2540" s="16">
        <v>2539</v>
      </c>
      <c r="B2540" s="17"/>
      <c r="C2540" s="2" t="s">
        <v>12496</v>
      </c>
      <c r="D2540" s="17" t="s">
        <v>12497</v>
      </c>
      <c r="E2540" s="2" t="s">
        <v>12498</v>
      </c>
      <c r="F2540" s="69">
        <v>59</v>
      </c>
      <c r="G2540" s="2" t="s">
        <v>20</v>
      </c>
      <c r="H2540" s="16"/>
      <c r="I2540" s="16"/>
      <c r="J2540" s="16"/>
      <c r="K2540" s="73">
        <v>45999</v>
      </c>
      <c r="L2540" s="59"/>
      <c r="M2540" s="5"/>
      <c r="N2540" s="60" t="s">
        <v>12499</v>
      </c>
      <c r="O2540" s="5" t="s">
        <v>12500</v>
      </c>
    </row>
    <row r="2541" s="69" customFormat="1" spans="1:15">
      <c r="A2541" s="16">
        <v>2540</v>
      </c>
      <c r="B2541" s="17"/>
      <c r="C2541" s="2" t="s">
        <v>12501</v>
      </c>
      <c r="D2541" s="17" t="s">
        <v>12502</v>
      </c>
      <c r="E2541" s="2" t="s">
        <v>12503</v>
      </c>
      <c r="F2541" s="69">
        <v>55</v>
      </c>
      <c r="G2541" s="2"/>
      <c r="H2541" s="59"/>
      <c r="I2541" s="59"/>
      <c r="J2541" s="70"/>
      <c r="K2541" s="73">
        <v>46018</v>
      </c>
      <c r="L2541" s="59"/>
      <c r="M2541" s="5"/>
      <c r="N2541" s="60" t="s">
        <v>12504</v>
      </c>
      <c r="O2541" s="5" t="s">
        <v>12505</v>
      </c>
    </row>
    <row r="2542" s="69" customFormat="1" spans="1:15">
      <c r="A2542" s="16">
        <v>2541</v>
      </c>
      <c r="B2542" s="17"/>
      <c r="C2542" s="2" t="s">
        <v>12506</v>
      </c>
      <c r="D2542" s="17" t="s">
        <v>12507</v>
      </c>
      <c r="E2542" s="2" t="s">
        <v>12508</v>
      </c>
      <c r="F2542" s="69">
        <v>25</v>
      </c>
      <c r="G2542" s="3" t="s">
        <v>20</v>
      </c>
      <c r="H2542" s="16"/>
      <c r="I2542" s="16"/>
      <c r="J2542" s="16"/>
      <c r="K2542" s="73">
        <v>45314</v>
      </c>
      <c r="L2542" s="59"/>
      <c r="M2542" s="5"/>
      <c r="N2542" s="60" t="s">
        <v>12509</v>
      </c>
      <c r="O2542" s="5" t="s">
        <v>12510</v>
      </c>
    </row>
    <row r="2543" s="69" customFormat="1" spans="1:15">
      <c r="A2543" s="16">
        <v>2542</v>
      </c>
      <c r="B2543" s="17"/>
      <c r="C2543" s="2" t="s">
        <v>12511</v>
      </c>
      <c r="D2543" s="17" t="s">
        <v>12512</v>
      </c>
      <c r="E2543" s="2" t="s">
        <v>12513</v>
      </c>
      <c r="F2543" s="69">
        <v>38</v>
      </c>
      <c r="G2543" s="2" t="s">
        <v>20</v>
      </c>
      <c r="H2543" s="16"/>
      <c r="I2543" s="16"/>
      <c r="J2543" s="16"/>
      <c r="K2543" s="73">
        <v>46062</v>
      </c>
      <c r="L2543" s="59"/>
      <c r="M2543" s="5"/>
      <c r="N2543" s="60" t="s">
        <v>12514</v>
      </c>
      <c r="O2543" s="5" t="s">
        <v>12515</v>
      </c>
    </row>
    <row r="2544" s="3" customFormat="1" spans="1:15">
      <c r="A2544" s="16">
        <v>2543</v>
      </c>
      <c r="B2544" s="21"/>
      <c r="C2544" s="3" t="s">
        <v>12516</v>
      </c>
      <c r="D2544" s="21" t="s">
        <v>12517</v>
      </c>
      <c r="E2544" s="3" t="s">
        <v>12518</v>
      </c>
      <c r="F2544" s="69">
        <v>42</v>
      </c>
      <c r="J2544" s="55"/>
      <c r="K2544" s="73">
        <v>46049</v>
      </c>
      <c r="N2544" s="3" t="s">
        <v>12519</v>
      </c>
      <c r="O2544" s="5" t="s">
        <v>12520</v>
      </c>
    </row>
    <row r="2545" s="69" customFormat="1" spans="1:15">
      <c r="A2545" s="16">
        <v>2544</v>
      </c>
      <c r="B2545" s="17"/>
      <c r="C2545" s="2" t="s">
        <v>12521</v>
      </c>
      <c r="D2545" s="17" t="s">
        <v>12522</v>
      </c>
      <c r="E2545" s="2" t="s">
        <v>12523</v>
      </c>
      <c r="F2545" s="69">
        <v>45</v>
      </c>
      <c r="G2545" s="2"/>
      <c r="H2545" s="16"/>
      <c r="I2545" s="16"/>
      <c r="J2545" s="16"/>
      <c r="K2545" s="73">
        <v>46041</v>
      </c>
      <c r="L2545" s="59"/>
      <c r="M2545" s="5"/>
      <c r="N2545" s="60" t="s">
        <v>12524</v>
      </c>
      <c r="O2545" s="5" t="s">
        <v>12525</v>
      </c>
    </row>
    <row r="2546" s="69" customFormat="1" spans="1:15">
      <c r="A2546" s="16">
        <v>2545</v>
      </c>
      <c r="B2546" s="17"/>
      <c r="C2546" s="2" t="s">
        <v>12526</v>
      </c>
      <c r="D2546" s="17" t="s">
        <v>12527</v>
      </c>
      <c r="E2546" s="2" t="s">
        <v>12528</v>
      </c>
      <c r="F2546" s="69">
        <v>59</v>
      </c>
      <c r="G2546" s="2" t="s">
        <v>7310</v>
      </c>
      <c r="H2546" s="2"/>
      <c r="I2546" s="2"/>
      <c r="J2546" s="16"/>
      <c r="K2546" s="73">
        <v>45866</v>
      </c>
      <c r="L2546" s="59"/>
      <c r="M2546" s="5"/>
      <c r="N2546" s="60" t="s">
        <v>12529</v>
      </c>
      <c r="O2546" s="5" t="s">
        <v>12530</v>
      </c>
    </row>
    <row r="2547" s="69" customFormat="1" spans="1:15">
      <c r="A2547" s="16">
        <v>2546</v>
      </c>
      <c r="B2547" s="17"/>
      <c r="C2547" s="2" t="s">
        <v>12531</v>
      </c>
      <c r="D2547" s="17" t="s">
        <v>12532</v>
      </c>
      <c r="E2547" s="2" t="s">
        <v>12533</v>
      </c>
      <c r="F2547" s="69">
        <v>28</v>
      </c>
      <c r="G2547" s="2"/>
      <c r="H2547" s="2"/>
      <c r="I2547" s="2"/>
      <c r="J2547" s="16"/>
      <c r="K2547" s="73">
        <v>46078</v>
      </c>
      <c r="L2547" s="59"/>
      <c r="M2547" s="5"/>
      <c r="N2547" s="60" t="s">
        <v>12534</v>
      </c>
      <c r="O2547" s="5" t="s">
        <v>12535</v>
      </c>
    </row>
    <row r="2548" s="69" customFormat="1" spans="1:15">
      <c r="A2548" s="16">
        <v>2547</v>
      </c>
      <c r="B2548" s="17"/>
      <c r="C2548" s="2" t="s">
        <v>12536</v>
      </c>
      <c r="D2548" s="17" t="s">
        <v>12537</v>
      </c>
      <c r="E2548" s="2" t="s">
        <v>12538</v>
      </c>
      <c r="F2548" s="69">
        <v>28</v>
      </c>
      <c r="G2548" s="2" t="s">
        <v>20</v>
      </c>
      <c r="H2548" s="2" t="s">
        <v>290</v>
      </c>
      <c r="I2548" s="2" t="s">
        <v>291</v>
      </c>
      <c r="J2548" s="16"/>
      <c r="K2548" s="73">
        <v>45852</v>
      </c>
      <c r="L2548" s="59" t="s">
        <v>2543</v>
      </c>
      <c r="M2548" s="5"/>
      <c r="N2548" s="60" t="s">
        <v>12539</v>
      </c>
      <c r="O2548" s="5" t="s">
        <v>12540</v>
      </c>
    </row>
    <row r="2549" s="69" customFormat="1" spans="1:15">
      <c r="A2549" s="16">
        <v>2548</v>
      </c>
      <c r="B2549" s="17"/>
      <c r="C2549" s="2" t="s">
        <v>12541</v>
      </c>
      <c r="D2549" s="17" t="s">
        <v>12542</v>
      </c>
      <c r="E2549" s="2" t="s">
        <v>12543</v>
      </c>
      <c r="F2549" s="69">
        <v>48</v>
      </c>
      <c r="G2549" s="2" t="s">
        <v>20</v>
      </c>
      <c r="H2549" s="2" t="s">
        <v>290</v>
      </c>
      <c r="I2549" s="2"/>
      <c r="J2549" s="16"/>
      <c r="K2549" s="73">
        <v>46020</v>
      </c>
      <c r="L2549" s="59" t="s">
        <v>1319</v>
      </c>
      <c r="M2549" s="5"/>
      <c r="N2549" s="60" t="s">
        <v>12544</v>
      </c>
      <c r="O2549" s="5" t="s">
        <v>12545</v>
      </c>
    </row>
    <row r="2550" s="69" customFormat="1" spans="1:15">
      <c r="A2550" s="16">
        <v>2549</v>
      </c>
      <c r="B2550" s="17"/>
      <c r="C2550" s="2" t="s">
        <v>12546</v>
      </c>
      <c r="D2550" s="17" t="s">
        <v>12547</v>
      </c>
      <c r="E2550" s="2" t="s">
        <v>12548</v>
      </c>
      <c r="F2550" s="69">
        <v>49.8</v>
      </c>
      <c r="G2550" s="2" t="s">
        <v>20</v>
      </c>
      <c r="H2550" s="16"/>
      <c r="I2550" s="16"/>
      <c r="J2550" s="16"/>
      <c r="K2550" s="73">
        <v>45700</v>
      </c>
      <c r="L2550" s="59"/>
      <c r="M2550" s="5"/>
      <c r="N2550" s="60" t="s">
        <v>12549</v>
      </c>
      <c r="O2550" s="5" t="s">
        <v>12550</v>
      </c>
    </row>
    <row r="2551" s="69" customFormat="1" spans="1:15">
      <c r="A2551" s="16">
        <v>2550</v>
      </c>
      <c r="B2551" s="17"/>
      <c r="C2551" s="2" t="s">
        <v>12551</v>
      </c>
      <c r="D2551" s="17" t="s">
        <v>12552</v>
      </c>
      <c r="E2551" s="2" t="s">
        <v>12553</v>
      </c>
      <c r="F2551" s="69">
        <v>39.8</v>
      </c>
      <c r="G2551" s="2" t="s">
        <v>20</v>
      </c>
      <c r="H2551" s="2"/>
      <c r="I2551" s="16"/>
      <c r="J2551" s="16"/>
      <c r="K2551" s="73">
        <v>46020</v>
      </c>
      <c r="L2551" s="59"/>
      <c r="M2551" s="5"/>
      <c r="N2551" s="60" t="s">
        <v>12554</v>
      </c>
      <c r="O2551" s="5" t="s">
        <v>12555</v>
      </c>
    </row>
    <row r="2552" s="5" customFormat="1" spans="1:15">
      <c r="A2552" s="16">
        <v>2551</v>
      </c>
      <c r="B2552" s="17"/>
      <c r="C2552" s="2" t="s">
        <v>12556</v>
      </c>
      <c r="D2552" s="17" t="s">
        <v>12557</v>
      </c>
      <c r="E2552" s="2" t="s">
        <v>12558</v>
      </c>
      <c r="F2552" s="69">
        <v>29.8</v>
      </c>
      <c r="G2552" s="3" t="s">
        <v>20</v>
      </c>
      <c r="J2552" s="62"/>
      <c r="K2552" s="73">
        <v>45857</v>
      </c>
      <c r="L2552" s="59"/>
      <c r="N2552" s="60" t="s">
        <v>12559</v>
      </c>
      <c r="O2552" s="5" t="s">
        <v>12560</v>
      </c>
    </row>
    <row r="2553" s="3" customFormat="1" spans="1:15">
      <c r="A2553" s="16">
        <v>2552</v>
      </c>
      <c r="B2553" s="3"/>
      <c r="C2553" s="3" t="s">
        <v>12561</v>
      </c>
      <c r="D2553" s="21" t="s">
        <v>12562</v>
      </c>
      <c r="E2553" s="3" t="s">
        <v>12563</v>
      </c>
      <c r="F2553" s="69">
        <v>49.8</v>
      </c>
      <c r="G2553" s="3"/>
      <c r="H2553" s="3"/>
      <c r="I2553" s="3"/>
      <c r="J2553" s="55"/>
      <c r="K2553" s="73">
        <v>45532</v>
      </c>
      <c r="L2553" s="3"/>
      <c r="M2553" s="3"/>
      <c r="N2553" s="3" t="s">
        <v>12564</v>
      </c>
      <c r="O2553" s="3" t="s">
        <v>12565</v>
      </c>
    </row>
    <row r="2554" s="69" customFormat="1" spans="1:15">
      <c r="A2554" s="16">
        <v>2553</v>
      </c>
      <c r="B2554" s="17"/>
      <c r="C2554" s="2" t="s">
        <v>12566</v>
      </c>
      <c r="D2554" s="17" t="s">
        <v>12567</v>
      </c>
      <c r="E2554" s="2" t="s">
        <v>12568</v>
      </c>
      <c r="F2554" s="69">
        <v>49.8</v>
      </c>
      <c r="G2554" s="2" t="s">
        <v>20</v>
      </c>
      <c r="H2554" s="16"/>
      <c r="I2554" s="16"/>
      <c r="J2554" s="16"/>
      <c r="K2554" s="73">
        <v>45834</v>
      </c>
      <c r="L2554" s="59"/>
      <c r="M2554" s="5"/>
      <c r="N2554" s="60" t="s">
        <v>12569</v>
      </c>
      <c r="O2554" s="5" t="s">
        <v>12570</v>
      </c>
    </row>
    <row r="2555" s="69" customFormat="1" spans="1:15">
      <c r="A2555" s="16">
        <v>2554</v>
      </c>
      <c r="B2555" s="17"/>
      <c r="C2555" s="2" t="s">
        <v>12566</v>
      </c>
      <c r="D2555" s="17" t="s">
        <v>12571</v>
      </c>
      <c r="E2555" s="2" t="s">
        <v>12572</v>
      </c>
      <c r="F2555" s="69">
        <v>55</v>
      </c>
      <c r="G2555" s="2" t="s">
        <v>20</v>
      </c>
      <c r="H2555" s="16"/>
      <c r="I2555" s="16"/>
      <c r="J2555" s="16"/>
      <c r="K2555" s="73">
        <v>45678</v>
      </c>
      <c r="L2555" s="59"/>
      <c r="M2555" s="5"/>
      <c r="N2555" s="60" t="s">
        <v>12573</v>
      </c>
      <c r="O2555" s="5" t="s">
        <v>12574</v>
      </c>
    </row>
    <row r="2556" s="69" customFormat="1" spans="1:15">
      <c r="A2556" s="16">
        <v>2555</v>
      </c>
      <c r="B2556" s="17"/>
      <c r="C2556" s="2" t="s">
        <v>12575</v>
      </c>
      <c r="D2556" s="17" t="s">
        <v>12576</v>
      </c>
      <c r="E2556" s="2" t="s">
        <v>12577</v>
      </c>
      <c r="F2556" s="69">
        <v>33</v>
      </c>
      <c r="G2556" s="2"/>
      <c r="H2556" s="2"/>
      <c r="I2556" s="2"/>
      <c r="J2556" s="16"/>
      <c r="K2556" s="73">
        <v>46050</v>
      </c>
      <c r="L2556" s="59"/>
      <c r="M2556" s="5"/>
      <c r="N2556" s="60" t="s">
        <v>12578</v>
      </c>
      <c r="O2556" s="5" t="s">
        <v>12579</v>
      </c>
    </row>
    <row r="2557" s="69" customFormat="1" spans="1:15">
      <c r="A2557" s="16">
        <v>2556</v>
      </c>
      <c r="B2557" s="17"/>
      <c r="C2557" s="2" t="s">
        <v>12580</v>
      </c>
      <c r="D2557" s="17" t="s">
        <v>12581</v>
      </c>
      <c r="E2557" s="2" t="s">
        <v>12582</v>
      </c>
      <c r="F2557" s="69">
        <v>39</v>
      </c>
      <c r="G2557" s="2"/>
      <c r="H2557" s="2"/>
      <c r="I2557" s="2"/>
      <c r="J2557" s="16"/>
      <c r="K2557" s="73">
        <v>46031</v>
      </c>
      <c r="L2557" s="59"/>
      <c r="M2557" s="5"/>
      <c r="N2557" s="60" t="s">
        <v>12583</v>
      </c>
      <c r="O2557" s="5" t="s">
        <v>12584</v>
      </c>
    </row>
    <row r="2558" s="69" customFormat="1" spans="1:15">
      <c r="A2558" s="16">
        <v>2557</v>
      </c>
      <c r="B2558" s="17"/>
      <c r="C2558" s="2" t="s">
        <v>12585</v>
      </c>
      <c r="D2558" s="17" t="s">
        <v>12586</v>
      </c>
      <c r="E2558" s="2" t="s">
        <v>12587</v>
      </c>
      <c r="F2558" s="69">
        <v>49</v>
      </c>
      <c r="G2558" s="2" t="s">
        <v>20</v>
      </c>
      <c r="H2558" s="2"/>
      <c r="I2558" s="2"/>
      <c r="J2558" s="16"/>
      <c r="K2558" s="73">
        <v>46057</v>
      </c>
      <c r="L2558" s="59"/>
      <c r="M2558" s="5"/>
      <c r="N2558" s="60" t="s">
        <v>12588</v>
      </c>
      <c r="O2558" s="5" t="s">
        <v>12589</v>
      </c>
    </row>
    <row r="2559" s="4" customFormat="1" spans="1:15">
      <c r="A2559" s="16">
        <v>2558</v>
      </c>
      <c r="B2559" s="4" t="s">
        <v>12590</v>
      </c>
      <c r="C2559" s="4" t="s">
        <v>12591</v>
      </c>
      <c r="D2559" s="22" t="s">
        <v>12590</v>
      </c>
      <c r="E2559" s="4" t="s">
        <v>12592</v>
      </c>
      <c r="F2559" s="69">
        <v>59.8</v>
      </c>
      <c r="G2559" s="4" t="s">
        <v>12593</v>
      </c>
      <c r="H2559" s="25" t="s">
        <v>290</v>
      </c>
      <c r="I2559" s="4"/>
      <c r="J2559" s="4"/>
      <c r="K2559" s="73">
        <v>46009</v>
      </c>
      <c r="L2559" s="4" t="s">
        <v>412</v>
      </c>
      <c r="M2559" s="4"/>
      <c r="N2559" s="4" t="s">
        <v>12594</v>
      </c>
      <c r="O2559" s="4" t="s">
        <v>12595</v>
      </c>
    </row>
    <row r="2560" s="69" customFormat="1" spans="1:15">
      <c r="A2560" s="16">
        <v>2559</v>
      </c>
      <c r="B2560" s="17"/>
      <c r="C2560" s="2" t="s">
        <v>12596</v>
      </c>
      <c r="D2560" s="17" t="s">
        <v>12597</v>
      </c>
      <c r="E2560" s="2" t="s">
        <v>12598</v>
      </c>
      <c r="F2560" s="69">
        <v>65</v>
      </c>
      <c r="G2560" s="2" t="s">
        <v>20</v>
      </c>
      <c r="H2560" s="16"/>
      <c r="I2560" s="16"/>
      <c r="J2560" s="16"/>
      <c r="K2560" s="73">
        <v>45874</v>
      </c>
      <c r="L2560" s="59"/>
      <c r="M2560" s="5"/>
      <c r="N2560" s="60" t="s">
        <v>12599</v>
      </c>
      <c r="O2560" s="5" t="s">
        <v>12600</v>
      </c>
    </row>
    <row r="2561" s="69" customFormat="1" spans="1:15">
      <c r="A2561" s="16">
        <v>2560</v>
      </c>
      <c r="B2561" s="17"/>
      <c r="C2561" s="2" t="s">
        <v>12601</v>
      </c>
      <c r="D2561" s="17" t="s">
        <v>12602</v>
      </c>
      <c r="E2561" s="2" t="s">
        <v>12603</v>
      </c>
      <c r="F2561" s="69">
        <v>49.8</v>
      </c>
      <c r="G2561" s="2" t="s">
        <v>20</v>
      </c>
      <c r="H2561" s="16"/>
      <c r="I2561" s="16"/>
      <c r="J2561" s="16"/>
      <c r="K2561" s="73">
        <v>45656</v>
      </c>
      <c r="L2561" s="59"/>
      <c r="M2561" s="5"/>
      <c r="N2561" s="60" t="s">
        <v>12604</v>
      </c>
      <c r="O2561" s="5" t="s">
        <v>12605</v>
      </c>
    </row>
    <row r="2562" s="70" customFormat="1" spans="1:15">
      <c r="A2562" s="16">
        <v>2561</v>
      </c>
      <c r="B2562" s="17"/>
      <c r="C2562" s="2" t="s">
        <v>12606</v>
      </c>
      <c r="D2562" s="17" t="s">
        <v>12607</v>
      </c>
      <c r="E2562" s="2" t="s">
        <v>12608</v>
      </c>
      <c r="F2562" s="69">
        <v>39.8</v>
      </c>
      <c r="G2562" s="2" t="s">
        <v>20</v>
      </c>
      <c r="H2562" s="2" t="s">
        <v>290</v>
      </c>
      <c r="I2562" s="2"/>
      <c r="J2562" s="16"/>
      <c r="K2562" s="73">
        <v>46064</v>
      </c>
      <c r="L2562" s="59" t="s">
        <v>412</v>
      </c>
      <c r="M2562" s="5"/>
      <c r="N2562" s="60" t="s">
        <v>12609</v>
      </c>
      <c r="O2562" s="5" t="s">
        <v>12610</v>
      </c>
    </row>
    <row r="2563" s="5" customFormat="1" spans="1:15">
      <c r="A2563" s="16">
        <v>2562</v>
      </c>
      <c r="C2563" s="5" t="s">
        <v>12611</v>
      </c>
      <c r="D2563" s="66" t="s">
        <v>12612</v>
      </c>
      <c r="E2563" s="20" t="s">
        <v>12613</v>
      </c>
      <c r="F2563" s="69">
        <v>48</v>
      </c>
      <c r="J2563" s="62"/>
      <c r="K2563" s="73">
        <v>45997</v>
      </c>
      <c r="L2563" s="59"/>
      <c r="M2563" s="5"/>
      <c r="N2563" s="5" t="s">
        <v>12614</v>
      </c>
      <c r="O2563" s="5" t="s">
        <v>12615</v>
      </c>
    </row>
    <row r="2564" s="69" customFormat="1" spans="1:15">
      <c r="A2564" s="16">
        <v>2563</v>
      </c>
      <c r="B2564" s="17"/>
      <c r="C2564" s="2" t="s">
        <v>12616</v>
      </c>
      <c r="D2564" s="17" t="s">
        <v>12617</v>
      </c>
      <c r="E2564" s="2" t="s">
        <v>12618</v>
      </c>
      <c r="F2564" s="69">
        <v>69.8</v>
      </c>
      <c r="G2564" s="2" t="s">
        <v>20</v>
      </c>
      <c r="H2564" s="2"/>
      <c r="I2564" s="2"/>
      <c r="J2564" s="16"/>
      <c r="K2564" s="73">
        <v>46049</v>
      </c>
      <c r="L2564" s="59"/>
      <c r="M2564" s="5"/>
      <c r="N2564" s="60" t="s">
        <v>12619</v>
      </c>
      <c r="O2564" s="5" t="s">
        <v>12620</v>
      </c>
    </row>
    <row r="2565" s="69" customFormat="1" spans="1:15">
      <c r="A2565" s="16">
        <v>2564</v>
      </c>
      <c r="B2565" s="17"/>
      <c r="C2565" s="2" t="s">
        <v>12621</v>
      </c>
      <c r="D2565" s="17" t="s">
        <v>12622</v>
      </c>
      <c r="E2565" s="2" t="s">
        <v>12623</v>
      </c>
      <c r="F2565" s="69">
        <v>49.8</v>
      </c>
      <c r="G2565" s="2" t="s">
        <v>20</v>
      </c>
      <c r="H2565" s="16"/>
      <c r="I2565" s="16"/>
      <c r="J2565" s="16"/>
      <c r="K2565" s="73">
        <v>46017</v>
      </c>
      <c r="L2565" s="59"/>
      <c r="M2565" s="5"/>
      <c r="N2565" s="60" t="s">
        <v>12624</v>
      </c>
      <c r="O2565" s="5" t="s">
        <v>12625</v>
      </c>
    </row>
    <row r="2566" s="16" customFormat="1" spans="1:15">
      <c r="A2566" s="16">
        <v>2565</v>
      </c>
      <c r="C2566" s="62" t="s">
        <v>12626</v>
      </c>
      <c r="D2566" s="77" t="s">
        <v>12627</v>
      </c>
      <c r="E2566" s="77" t="s">
        <v>12628</v>
      </c>
      <c r="F2566" s="69">
        <v>64.8</v>
      </c>
      <c r="K2566" s="73">
        <v>46028</v>
      </c>
      <c r="L2566" s="59"/>
      <c r="M2566" s="5"/>
      <c r="N2566" s="77" t="s">
        <v>12629</v>
      </c>
      <c r="O2566" s="5" t="s">
        <v>12630</v>
      </c>
    </row>
    <row r="2567" s="69" customFormat="1" spans="1:15">
      <c r="A2567" s="16">
        <v>2566</v>
      </c>
      <c r="B2567" s="17"/>
      <c r="C2567" s="2" t="s">
        <v>12631</v>
      </c>
      <c r="D2567" s="17" t="s">
        <v>12632</v>
      </c>
      <c r="E2567" s="2" t="s">
        <v>12633</v>
      </c>
      <c r="F2567" s="69">
        <v>35</v>
      </c>
      <c r="G2567" s="2" t="s">
        <v>20</v>
      </c>
      <c r="H2567" s="2"/>
      <c r="I2567" s="2"/>
      <c r="J2567" s="16"/>
      <c r="K2567" s="73">
        <v>45651</v>
      </c>
      <c r="L2567" s="59"/>
      <c r="M2567" s="5"/>
      <c r="N2567" s="60" t="s">
        <v>12634</v>
      </c>
      <c r="O2567" s="5" t="s">
        <v>12635</v>
      </c>
    </row>
    <row r="2568" s="69" customFormat="1" spans="1:15">
      <c r="A2568" s="16">
        <v>2567</v>
      </c>
      <c r="B2568" s="17"/>
      <c r="C2568" s="2" t="s">
        <v>12636</v>
      </c>
      <c r="D2568" s="17" t="s">
        <v>12637</v>
      </c>
      <c r="E2568" s="2" t="s">
        <v>12638</v>
      </c>
      <c r="F2568" s="69">
        <v>63</v>
      </c>
      <c r="G2568" s="2" t="s">
        <v>20</v>
      </c>
      <c r="H2568" s="59"/>
      <c r="I2568" s="59"/>
      <c r="J2568" s="70"/>
      <c r="K2568" s="73">
        <v>46034</v>
      </c>
      <c r="L2568" s="59"/>
      <c r="M2568" s="5"/>
      <c r="N2568" s="60" t="s">
        <v>12639</v>
      </c>
      <c r="O2568" s="5" t="s">
        <v>12640</v>
      </c>
    </row>
    <row r="2569" s="3" customFormat="1" spans="1:15">
      <c r="A2569" s="16">
        <v>2568</v>
      </c>
      <c r="C2569" s="3" t="s">
        <v>12641</v>
      </c>
      <c r="D2569" s="21" t="s">
        <v>12642</v>
      </c>
      <c r="E2569" s="3" t="s">
        <v>12643</v>
      </c>
      <c r="F2569" s="69">
        <v>59</v>
      </c>
      <c r="J2569" s="55"/>
      <c r="K2569" s="73">
        <v>45678</v>
      </c>
      <c r="N2569" s="3" t="s">
        <v>12644</v>
      </c>
      <c r="O2569" s="5" t="s">
        <v>12645</v>
      </c>
    </row>
    <row r="2570" s="69" customFormat="1" spans="1:15">
      <c r="A2570" s="16">
        <v>2569</v>
      </c>
      <c r="B2570" s="17"/>
      <c r="C2570" s="2" t="s">
        <v>12646</v>
      </c>
      <c r="D2570" s="17" t="s">
        <v>12647</v>
      </c>
      <c r="E2570" s="2" t="s">
        <v>12648</v>
      </c>
      <c r="F2570" s="69">
        <v>39</v>
      </c>
      <c r="G2570" s="2" t="s">
        <v>20</v>
      </c>
      <c r="H2570" s="16"/>
      <c r="I2570" s="16"/>
      <c r="J2570" s="16"/>
      <c r="K2570" s="73">
        <v>45678</v>
      </c>
      <c r="L2570" s="59"/>
      <c r="M2570" s="5"/>
      <c r="N2570" s="60" t="s">
        <v>12649</v>
      </c>
      <c r="O2570" s="5" t="s">
        <v>12650</v>
      </c>
    </row>
    <row r="2571" s="69" customFormat="1" spans="1:15">
      <c r="A2571" s="16">
        <v>2570</v>
      </c>
      <c r="B2571" s="17"/>
      <c r="C2571" s="2" t="s">
        <v>12651</v>
      </c>
      <c r="D2571" s="17" t="s">
        <v>12652</v>
      </c>
      <c r="E2571" s="2" t="s">
        <v>12653</v>
      </c>
      <c r="F2571" s="69">
        <v>35</v>
      </c>
      <c r="G2571" s="2"/>
      <c r="H2571" s="2"/>
      <c r="I2571" s="2"/>
      <c r="J2571" s="16"/>
      <c r="K2571" s="73">
        <v>45651</v>
      </c>
      <c r="L2571" s="59"/>
      <c r="M2571" s="5"/>
      <c r="N2571" s="60" t="s">
        <v>12654</v>
      </c>
      <c r="O2571" s="5" t="s">
        <v>12655</v>
      </c>
    </row>
    <row r="2572" s="16" customFormat="1" spans="1:15">
      <c r="A2572" s="16">
        <v>2571</v>
      </c>
      <c r="B2572" s="17"/>
      <c r="C2572" s="2" t="s">
        <v>12656</v>
      </c>
      <c r="D2572" s="17" t="s">
        <v>12657</v>
      </c>
      <c r="E2572" s="2" t="s">
        <v>12424</v>
      </c>
      <c r="F2572" s="69">
        <v>54.8</v>
      </c>
      <c r="G2572" s="2" t="s">
        <v>20</v>
      </c>
      <c r="H2572" s="2"/>
      <c r="I2572" s="2"/>
      <c r="K2572" s="73">
        <v>45867</v>
      </c>
      <c r="L2572" s="59"/>
      <c r="M2572" s="5"/>
      <c r="N2572" s="60" t="s">
        <v>12658</v>
      </c>
      <c r="O2572" s="5" t="s">
        <v>12659</v>
      </c>
    </row>
    <row r="2573" s="69" customFormat="1" spans="1:15">
      <c r="A2573" s="16">
        <v>2572</v>
      </c>
      <c r="B2573" s="17"/>
      <c r="C2573" s="2" t="s">
        <v>12660</v>
      </c>
      <c r="D2573" s="17" t="s">
        <v>12661</v>
      </c>
      <c r="E2573" s="2" t="s">
        <v>12662</v>
      </c>
      <c r="F2573" s="69">
        <v>55</v>
      </c>
      <c r="G2573" s="2" t="s">
        <v>20</v>
      </c>
      <c r="H2573" s="2"/>
      <c r="I2573" s="2"/>
      <c r="J2573" s="16"/>
      <c r="K2573" s="73">
        <v>46026</v>
      </c>
      <c r="L2573" s="59"/>
      <c r="M2573" s="5"/>
      <c r="N2573" s="60" t="s">
        <v>12663</v>
      </c>
      <c r="O2573" s="5" t="s">
        <v>12664</v>
      </c>
    </row>
    <row r="2574" s="69" customFormat="1" spans="1:15">
      <c r="A2574" s="16">
        <v>2573</v>
      </c>
      <c r="B2574" s="17"/>
      <c r="C2574" s="2" t="s">
        <v>12665</v>
      </c>
      <c r="D2574" s="17" t="s">
        <v>12666</v>
      </c>
      <c r="E2574" s="2" t="s">
        <v>12667</v>
      </c>
      <c r="F2574" s="69">
        <v>45</v>
      </c>
      <c r="G2574" s="2" t="s">
        <v>20</v>
      </c>
      <c r="H2574" s="16"/>
      <c r="I2574" s="16"/>
      <c r="J2574" s="16"/>
      <c r="K2574" s="73">
        <v>45870</v>
      </c>
      <c r="L2574" s="59"/>
      <c r="M2574" s="5"/>
      <c r="N2574" s="60" t="s">
        <v>12668</v>
      </c>
      <c r="O2574" s="5" t="s">
        <v>12669</v>
      </c>
    </row>
    <row r="2575" s="3" customFormat="1" spans="1:15">
      <c r="A2575" s="16">
        <v>2574</v>
      </c>
      <c r="B2575" s="3" t="s">
        <v>12670</v>
      </c>
      <c r="C2575" s="3" t="s">
        <v>12671</v>
      </c>
      <c r="D2575" s="21" t="s">
        <v>12670</v>
      </c>
      <c r="E2575" s="3" t="s">
        <v>12672</v>
      </c>
      <c r="F2575" s="69">
        <v>49.8</v>
      </c>
      <c r="G2575" s="3" t="s">
        <v>9526</v>
      </c>
      <c r="J2575" s="55"/>
      <c r="K2575" s="73">
        <v>45878</v>
      </c>
      <c r="L2575" s="20" t="s">
        <v>144</v>
      </c>
      <c r="N2575" s="3" t="s">
        <v>12673</v>
      </c>
      <c r="O2575" s="3" t="s">
        <v>12674</v>
      </c>
    </row>
    <row r="2576" s="69" customFormat="1" spans="1:15">
      <c r="A2576" s="16">
        <v>2575</v>
      </c>
      <c r="B2576" s="17"/>
      <c r="C2576" s="2" t="s">
        <v>12675</v>
      </c>
      <c r="D2576" s="17" t="s">
        <v>12676</v>
      </c>
      <c r="E2576" s="2" t="s">
        <v>12677</v>
      </c>
      <c r="F2576" s="69">
        <v>59</v>
      </c>
      <c r="G2576" s="2"/>
      <c r="H2576" s="2"/>
      <c r="I2576" s="2"/>
      <c r="J2576" s="16"/>
      <c r="K2576" s="73">
        <v>44587</v>
      </c>
      <c r="L2576" s="59"/>
      <c r="M2576" s="5"/>
      <c r="N2576" s="60" t="s">
        <v>12678</v>
      </c>
      <c r="O2576" s="5" t="s">
        <v>12679</v>
      </c>
    </row>
    <row r="2577" s="69" customFormat="1" spans="1:15">
      <c r="A2577" s="16">
        <v>2576</v>
      </c>
      <c r="B2577" s="17"/>
      <c r="C2577" s="2" t="s">
        <v>12680</v>
      </c>
      <c r="D2577" s="17" t="s">
        <v>12681</v>
      </c>
      <c r="E2577" s="2" t="s">
        <v>12682</v>
      </c>
      <c r="F2577" s="69">
        <v>65</v>
      </c>
      <c r="G2577" s="3" t="s">
        <v>20</v>
      </c>
      <c r="H2577" s="2"/>
      <c r="I2577" s="2"/>
      <c r="J2577" s="16"/>
      <c r="K2577" s="73">
        <v>46035</v>
      </c>
      <c r="L2577" s="59"/>
      <c r="M2577" s="5"/>
      <c r="N2577" s="60" t="s">
        <v>12683</v>
      </c>
      <c r="O2577" s="5" t="s">
        <v>12684</v>
      </c>
    </row>
    <row r="2578" s="69" customFormat="1" ht="14.25" spans="1:15">
      <c r="A2578" s="16">
        <v>2577</v>
      </c>
      <c r="B2578" s="17"/>
      <c r="C2578" s="18" t="s">
        <v>12685</v>
      </c>
      <c r="D2578" s="17"/>
      <c r="E2578" s="2"/>
      <c r="F2578" s="69"/>
      <c r="G2578" s="2"/>
      <c r="H2578" s="2"/>
      <c r="I2578" s="2"/>
      <c r="J2578" s="16"/>
      <c r="K2578" s="73"/>
      <c r="L2578" s="59"/>
      <c r="M2578" s="5"/>
      <c r="N2578" s="60"/>
      <c r="O2578" s="5"/>
    </row>
    <row r="2579" s="4" customFormat="1" spans="1:15">
      <c r="A2579" s="16">
        <v>2578</v>
      </c>
      <c r="B2579" s="4" t="s">
        <v>12686</v>
      </c>
      <c r="C2579" s="4" t="s">
        <v>12687</v>
      </c>
      <c r="D2579" s="22" t="s">
        <v>12686</v>
      </c>
      <c r="E2579" s="4" t="s">
        <v>12688</v>
      </c>
      <c r="F2579" s="69">
        <v>39.8</v>
      </c>
      <c r="G2579" s="4" t="s">
        <v>12689</v>
      </c>
      <c r="H2579" s="4"/>
      <c r="I2579" s="4"/>
      <c r="J2579" s="4"/>
      <c r="K2579" s="73">
        <v>46043</v>
      </c>
      <c r="L2579" s="4" t="s">
        <v>1135</v>
      </c>
      <c r="M2579" s="4"/>
      <c r="N2579" s="4" t="s">
        <v>12690</v>
      </c>
      <c r="O2579" s="4" t="s">
        <v>12691</v>
      </c>
    </row>
    <row r="2580" s="3" customFormat="1" spans="1:15">
      <c r="A2580" s="16">
        <v>2579</v>
      </c>
      <c r="B2580" s="3" t="s">
        <v>12692</v>
      </c>
      <c r="C2580" s="3" t="s">
        <v>12693</v>
      </c>
      <c r="D2580" s="21" t="s">
        <v>12692</v>
      </c>
      <c r="E2580" s="3" t="s">
        <v>12694</v>
      </c>
      <c r="F2580" s="69">
        <v>39.8</v>
      </c>
      <c r="G2580" s="3" t="s">
        <v>9486</v>
      </c>
      <c r="H2580" s="3"/>
      <c r="I2580" s="3"/>
      <c r="J2580" s="55" t="s">
        <v>200</v>
      </c>
      <c r="K2580" s="73">
        <v>46044</v>
      </c>
      <c r="L2580" s="3" t="s">
        <v>201</v>
      </c>
      <c r="N2580" s="3" t="s">
        <v>12695</v>
      </c>
      <c r="O2580" s="3" t="s">
        <v>12696</v>
      </c>
    </row>
    <row r="2581" s="3" customFormat="1" spans="1:15">
      <c r="A2581" s="16">
        <v>2580</v>
      </c>
      <c r="B2581" s="21"/>
      <c r="C2581" s="3" t="s">
        <v>12697</v>
      </c>
      <c r="D2581" s="21" t="s">
        <v>12698</v>
      </c>
      <c r="E2581" s="3" t="s">
        <v>12699</v>
      </c>
      <c r="F2581" s="69">
        <v>29</v>
      </c>
      <c r="J2581" s="55"/>
      <c r="K2581" s="73">
        <v>44847</v>
      </c>
      <c r="N2581" s="3" t="s">
        <v>12700</v>
      </c>
      <c r="O2581" s="3" t="s">
        <v>12701</v>
      </c>
    </row>
    <row r="2582" s="69" customFormat="1" ht="14.25" spans="1:15">
      <c r="A2582" s="16">
        <v>2581</v>
      </c>
      <c r="B2582" s="17"/>
      <c r="C2582" s="18" t="s">
        <v>12702</v>
      </c>
      <c r="D2582" s="17"/>
      <c r="E2582" s="2"/>
      <c r="F2582" s="69"/>
      <c r="G2582" s="2"/>
      <c r="H2582" s="2"/>
      <c r="I2582" s="2"/>
      <c r="J2582" s="16"/>
      <c r="K2582" s="73"/>
      <c r="L2582" s="59"/>
      <c r="M2582" s="5"/>
      <c r="N2582" s="60"/>
      <c r="O2582" s="5"/>
    </row>
    <row r="2583" s="4" customFormat="1" spans="1:15">
      <c r="A2583" s="16">
        <v>2582</v>
      </c>
      <c r="B2583" s="4" t="s">
        <v>12703</v>
      </c>
      <c r="C2583" s="4" t="s">
        <v>12704</v>
      </c>
      <c r="D2583" s="4" t="s">
        <v>12703</v>
      </c>
      <c r="E2583" s="4" t="s">
        <v>12705</v>
      </c>
      <c r="F2583" s="4">
        <v>59</v>
      </c>
      <c r="G2583" s="4"/>
      <c r="H2583" s="4"/>
      <c r="I2583" s="4"/>
      <c r="J2583" s="4"/>
      <c r="K2583" s="76">
        <v>46106</v>
      </c>
      <c r="L2583" s="4"/>
      <c r="M2583" s="4"/>
      <c r="N2583" s="4" t="s">
        <v>12706</v>
      </c>
      <c r="O2583" s="4" t="s">
        <v>12707</v>
      </c>
    </row>
    <row r="2584" s="4" customFormat="1" spans="1:15">
      <c r="A2584" s="16">
        <v>2583</v>
      </c>
      <c r="B2584" s="4" t="s">
        <v>12708</v>
      </c>
      <c r="C2584" s="4" t="s">
        <v>12709</v>
      </c>
      <c r="D2584" s="4" t="s">
        <v>12708</v>
      </c>
      <c r="E2584" s="4" t="s">
        <v>12710</v>
      </c>
      <c r="F2584" s="4">
        <v>68</v>
      </c>
      <c r="G2584" s="4"/>
      <c r="H2584" s="4"/>
      <c r="I2584" s="4"/>
      <c r="J2584" s="4"/>
      <c r="K2584" s="76">
        <v>46083</v>
      </c>
      <c r="L2584" s="4"/>
      <c r="M2584" s="4"/>
      <c r="N2584" s="4" t="s">
        <v>12711</v>
      </c>
      <c r="O2584" s="4" t="s">
        <v>12712</v>
      </c>
    </row>
    <row r="2585" s="69" customFormat="1" ht="14.25" spans="1:15">
      <c r="A2585" s="16">
        <v>2584</v>
      </c>
      <c r="B2585" s="17"/>
      <c r="C2585" s="18" t="s">
        <v>12713</v>
      </c>
      <c r="D2585" s="17"/>
      <c r="E2585" s="2"/>
      <c r="F2585" s="69"/>
      <c r="G2585" s="2"/>
      <c r="H2585" s="2"/>
      <c r="I2585" s="2"/>
      <c r="J2585" s="16"/>
      <c r="K2585" s="73"/>
      <c r="L2585" s="59"/>
      <c r="M2585" s="5"/>
      <c r="N2585" s="60"/>
      <c r="O2585" s="5"/>
    </row>
    <row r="2586" s="69" customFormat="1" ht="14.25" spans="1:15">
      <c r="A2586" s="16">
        <v>2585</v>
      </c>
      <c r="B2586" s="17"/>
      <c r="C2586" s="18" t="s">
        <v>12714</v>
      </c>
      <c r="D2586" s="17"/>
      <c r="E2586" s="2"/>
      <c r="F2586" s="69"/>
      <c r="G2586" s="2"/>
      <c r="H2586" s="16"/>
      <c r="I2586" s="16"/>
      <c r="J2586" s="16"/>
      <c r="K2586" s="73"/>
      <c r="L2586" s="59"/>
      <c r="M2586" s="5"/>
      <c r="N2586" s="60"/>
      <c r="O2586" s="5"/>
    </row>
    <row r="2587" s="69" customFormat="1" spans="1:15">
      <c r="A2587" s="16">
        <v>2586</v>
      </c>
      <c r="B2587" s="17"/>
      <c r="C2587" s="2" t="s">
        <v>12715</v>
      </c>
      <c r="D2587" s="17" t="s">
        <v>12716</v>
      </c>
      <c r="E2587" s="2" t="s">
        <v>12717</v>
      </c>
      <c r="F2587" s="69">
        <v>45</v>
      </c>
      <c r="G2587" s="2" t="s">
        <v>20</v>
      </c>
      <c r="H2587" s="16"/>
      <c r="I2587" s="16"/>
      <c r="J2587" s="16"/>
      <c r="K2587" s="73">
        <v>45910</v>
      </c>
      <c r="L2587" s="59"/>
      <c r="M2587" s="5"/>
      <c r="N2587" s="60" t="s">
        <v>12718</v>
      </c>
      <c r="O2587" s="5" t="s">
        <v>12719</v>
      </c>
    </row>
    <row r="2588" s="3" customFormat="1" spans="1:15">
      <c r="A2588" s="16">
        <v>2587</v>
      </c>
      <c r="C2588" s="3" t="s">
        <v>12720</v>
      </c>
      <c r="D2588" s="21" t="s">
        <v>12721</v>
      </c>
      <c r="E2588" s="3" t="s">
        <v>12722</v>
      </c>
      <c r="F2588" s="69">
        <v>49.8</v>
      </c>
      <c r="G2588" s="3" t="s">
        <v>12723</v>
      </c>
      <c r="J2588" s="55"/>
      <c r="K2588" s="73">
        <v>45913</v>
      </c>
      <c r="N2588" s="3" t="s">
        <v>12724</v>
      </c>
      <c r="O2588" s="5" t="s">
        <v>12725</v>
      </c>
    </row>
    <row r="2589" s="69" customFormat="1" spans="1:15">
      <c r="A2589" s="16">
        <v>2588</v>
      </c>
      <c r="B2589" s="17"/>
      <c r="C2589" s="2" t="s">
        <v>12726</v>
      </c>
      <c r="D2589" s="17" t="s">
        <v>12727</v>
      </c>
      <c r="E2589" s="2" t="s">
        <v>12728</v>
      </c>
      <c r="F2589" s="69">
        <v>49.8</v>
      </c>
      <c r="G2589" s="2" t="s">
        <v>20</v>
      </c>
      <c r="H2589" s="16"/>
      <c r="I2589" s="16"/>
      <c r="J2589" s="16"/>
      <c r="K2589" s="73">
        <v>46048</v>
      </c>
      <c r="L2589" s="59"/>
      <c r="M2589" s="5"/>
      <c r="N2589" s="60" t="s">
        <v>12729</v>
      </c>
      <c r="O2589" s="5" t="s">
        <v>12730</v>
      </c>
    </row>
    <row r="2590" s="3" customFormat="1" spans="1:15">
      <c r="A2590" s="16">
        <v>2589</v>
      </c>
      <c r="B2590" s="3" t="s">
        <v>12731</v>
      </c>
      <c r="C2590" s="3" t="s">
        <v>12732</v>
      </c>
      <c r="D2590" s="21" t="s">
        <v>12731</v>
      </c>
      <c r="E2590" s="3" t="s">
        <v>12733</v>
      </c>
      <c r="F2590" s="69">
        <v>69</v>
      </c>
      <c r="G2590" s="3" t="s">
        <v>248</v>
      </c>
      <c r="J2590" s="55"/>
      <c r="K2590" s="73">
        <v>45878</v>
      </c>
      <c r="L2590" s="3" t="s">
        <v>12734</v>
      </c>
      <c r="N2590" s="3" t="s">
        <v>12735</v>
      </c>
      <c r="O2590" s="3" t="s">
        <v>12736</v>
      </c>
    </row>
    <row r="2591" s="5" customFormat="1" spans="1:15">
      <c r="A2591" s="16">
        <v>2590</v>
      </c>
      <c r="B2591" s="17"/>
      <c r="C2591" s="5" t="s">
        <v>12732</v>
      </c>
      <c r="D2591" s="17" t="s">
        <v>12737</v>
      </c>
      <c r="E2591" s="5" t="s">
        <v>12333</v>
      </c>
      <c r="F2591" s="69">
        <v>69.8</v>
      </c>
      <c r="G2591" s="5" t="s">
        <v>20</v>
      </c>
      <c r="J2591" s="62"/>
      <c r="K2591" s="73">
        <v>45650</v>
      </c>
      <c r="L2591" s="59"/>
      <c r="N2591" s="5" t="s">
        <v>12738</v>
      </c>
      <c r="O2591" s="5" t="s">
        <v>12739</v>
      </c>
    </row>
    <row r="2592" s="5" customFormat="1" spans="1:15">
      <c r="A2592" s="16">
        <v>2591</v>
      </c>
      <c r="B2592" s="17"/>
      <c r="C2592" s="5" t="s">
        <v>12740</v>
      </c>
      <c r="D2592" s="17" t="s">
        <v>12741</v>
      </c>
      <c r="E2592" s="5" t="s">
        <v>12742</v>
      </c>
      <c r="F2592" s="69">
        <v>39</v>
      </c>
      <c r="J2592" s="62"/>
      <c r="K2592" s="73">
        <v>46078</v>
      </c>
      <c r="L2592" s="59"/>
      <c r="N2592" s="5" t="s">
        <v>12743</v>
      </c>
      <c r="O2592" s="5" t="s">
        <v>12744</v>
      </c>
    </row>
    <row r="2593" s="3" customFormat="1" spans="1:15">
      <c r="A2593" s="16">
        <v>2592</v>
      </c>
      <c r="C2593" s="3" t="s">
        <v>12745</v>
      </c>
      <c r="D2593" s="21" t="s">
        <v>12746</v>
      </c>
      <c r="E2593" s="3" t="s">
        <v>12747</v>
      </c>
      <c r="F2593" s="69">
        <v>69.8</v>
      </c>
      <c r="G2593" s="2" t="s">
        <v>20</v>
      </c>
      <c r="J2593" s="55" t="s">
        <v>200</v>
      </c>
      <c r="K2593" s="73">
        <v>46038</v>
      </c>
      <c r="L2593" s="3" t="s">
        <v>201</v>
      </c>
      <c r="M2593" s="5"/>
      <c r="N2593" s="3" t="s">
        <v>12748</v>
      </c>
      <c r="O2593" s="5" t="s">
        <v>12749</v>
      </c>
    </row>
    <row r="2594" s="3" customFormat="1" spans="1:15">
      <c r="A2594" s="16">
        <v>2593</v>
      </c>
      <c r="B2594" s="3"/>
      <c r="C2594" s="3" t="s">
        <v>12750</v>
      </c>
      <c r="D2594" s="3" t="s">
        <v>12751</v>
      </c>
      <c r="E2594" s="3" t="s">
        <v>12752</v>
      </c>
      <c r="F2594" s="69">
        <v>25</v>
      </c>
      <c r="G2594" s="3"/>
      <c r="H2594" s="3"/>
      <c r="J2594" s="55"/>
      <c r="K2594" s="73">
        <v>45530</v>
      </c>
      <c r="L2594" s="3"/>
      <c r="M2594" s="3"/>
      <c r="N2594" s="3" t="s">
        <v>12753</v>
      </c>
      <c r="O2594" s="3" t="s">
        <v>12754</v>
      </c>
    </row>
    <row r="2595" s="69" customFormat="1" spans="1:15">
      <c r="A2595" s="16">
        <v>2594</v>
      </c>
      <c r="B2595" s="17"/>
      <c r="C2595" s="2" t="s">
        <v>12755</v>
      </c>
      <c r="D2595" s="17" t="s">
        <v>12756</v>
      </c>
      <c r="E2595" s="2" t="s">
        <v>12757</v>
      </c>
      <c r="F2595" s="69">
        <v>35</v>
      </c>
      <c r="G2595" s="2" t="s">
        <v>20</v>
      </c>
      <c r="H2595" s="2" t="s">
        <v>290</v>
      </c>
      <c r="I2595" s="16"/>
      <c r="J2595" s="16"/>
      <c r="K2595" s="73">
        <v>45829</v>
      </c>
      <c r="L2595" s="59" t="s">
        <v>412</v>
      </c>
      <c r="M2595" s="5"/>
      <c r="N2595" s="60" t="s">
        <v>12758</v>
      </c>
      <c r="O2595" s="5" t="s">
        <v>12759</v>
      </c>
    </row>
    <row r="2596" s="3" customFormat="1" spans="1:15">
      <c r="A2596" s="16">
        <v>2595</v>
      </c>
      <c r="B2596" s="3" t="s">
        <v>12760</v>
      </c>
      <c r="C2596" s="3" t="s">
        <v>12761</v>
      </c>
      <c r="D2596" s="3" t="s">
        <v>12760</v>
      </c>
      <c r="E2596" s="3" t="s">
        <v>12762</v>
      </c>
      <c r="F2596" s="69">
        <v>53.8</v>
      </c>
      <c r="G2596" s="3" t="s">
        <v>248</v>
      </c>
      <c r="J2596" s="55"/>
      <c r="K2596" s="73">
        <v>45898</v>
      </c>
      <c r="L2596" s="20" t="s">
        <v>144</v>
      </c>
      <c r="N2596" s="3" t="s">
        <v>12763</v>
      </c>
      <c r="O2596" s="3" t="s">
        <v>12764</v>
      </c>
    </row>
    <row r="2597" s="3" customFormat="1" spans="1:15">
      <c r="A2597" s="16">
        <v>2596</v>
      </c>
      <c r="B2597" s="3" t="s">
        <v>12765</v>
      </c>
      <c r="C2597" s="3" t="s">
        <v>12766</v>
      </c>
      <c r="D2597" s="3" t="s">
        <v>12765</v>
      </c>
      <c r="E2597" s="3" t="s">
        <v>12767</v>
      </c>
      <c r="F2597" s="69">
        <v>64.8</v>
      </c>
      <c r="G2597" s="3" t="s">
        <v>6104</v>
      </c>
      <c r="H2597" s="3"/>
      <c r="I2597" s="3"/>
      <c r="J2597" s="55"/>
      <c r="K2597" s="73">
        <v>45953</v>
      </c>
      <c r="L2597" s="3"/>
      <c r="M2597" s="3"/>
      <c r="N2597" s="3" t="s">
        <v>12768</v>
      </c>
      <c r="O2597" s="3" t="s">
        <v>12769</v>
      </c>
    </row>
    <row r="2598" s="69" customFormat="1" spans="1:15">
      <c r="A2598" s="16">
        <v>2597</v>
      </c>
      <c r="B2598" s="17"/>
      <c r="C2598" s="2" t="s">
        <v>12770</v>
      </c>
      <c r="D2598" s="17" t="s">
        <v>12771</v>
      </c>
      <c r="E2598" s="2" t="s">
        <v>12772</v>
      </c>
      <c r="F2598" s="69">
        <v>39.8</v>
      </c>
      <c r="G2598" s="2"/>
      <c r="H2598" s="2"/>
      <c r="I2598" s="2"/>
      <c r="J2598" s="16"/>
      <c r="K2598" s="73">
        <v>45853</v>
      </c>
      <c r="L2598" s="59"/>
      <c r="M2598" s="5"/>
      <c r="N2598" s="60" t="s">
        <v>12773</v>
      </c>
      <c r="O2598" s="5" t="s">
        <v>12774</v>
      </c>
    </row>
    <row r="2599" s="3" customFormat="1" spans="1:15">
      <c r="A2599" s="16">
        <v>2598</v>
      </c>
      <c r="B2599" s="21"/>
      <c r="C2599" s="3" t="s">
        <v>12775</v>
      </c>
      <c r="D2599" s="21" t="s">
        <v>12776</v>
      </c>
      <c r="E2599" s="3" t="s">
        <v>12777</v>
      </c>
      <c r="F2599" s="69">
        <v>43</v>
      </c>
      <c r="G2599" s="3" t="s">
        <v>12062</v>
      </c>
      <c r="H2599" s="3"/>
      <c r="I2599" s="3"/>
      <c r="J2599" s="55"/>
      <c r="K2599" s="73">
        <v>45680</v>
      </c>
      <c r="L2599" s="3" t="s">
        <v>8520</v>
      </c>
      <c r="M2599" s="3"/>
      <c r="N2599" s="3" t="s">
        <v>12778</v>
      </c>
      <c r="O2599" s="3" t="s">
        <v>12779</v>
      </c>
    </row>
    <row r="2600" s="3" customFormat="1" spans="1:15">
      <c r="A2600" s="16">
        <v>2599</v>
      </c>
      <c r="B2600" s="21" t="s">
        <v>12780</v>
      </c>
      <c r="C2600" s="3" t="s">
        <v>12781</v>
      </c>
      <c r="D2600" s="21" t="s">
        <v>12780</v>
      </c>
      <c r="E2600" s="3" t="s">
        <v>12782</v>
      </c>
      <c r="F2600" s="69">
        <v>39</v>
      </c>
      <c r="G2600" s="3" t="s">
        <v>12062</v>
      </c>
      <c r="H2600" s="3"/>
      <c r="I2600" s="3"/>
      <c r="J2600" s="55"/>
      <c r="K2600" s="73">
        <v>46078</v>
      </c>
      <c r="L2600" s="3" t="s">
        <v>8520</v>
      </c>
      <c r="M2600" s="3"/>
      <c r="N2600" s="3" t="s">
        <v>12783</v>
      </c>
      <c r="O2600" s="3" t="s">
        <v>12784</v>
      </c>
    </row>
    <row r="2601" s="69" customFormat="1" spans="1:15">
      <c r="A2601" s="16">
        <v>2600</v>
      </c>
      <c r="B2601" s="17"/>
      <c r="C2601" s="2" t="s">
        <v>12785</v>
      </c>
      <c r="D2601" s="17" t="s">
        <v>12786</v>
      </c>
      <c r="E2601" s="2" t="s">
        <v>12787</v>
      </c>
      <c r="F2601" s="69">
        <v>29.8</v>
      </c>
      <c r="G2601" s="2" t="s">
        <v>12788</v>
      </c>
      <c r="H2601" s="16"/>
      <c r="I2601" s="16"/>
      <c r="J2601" s="16"/>
      <c r="K2601" s="73">
        <v>45678</v>
      </c>
      <c r="L2601" s="59"/>
      <c r="M2601" s="5"/>
      <c r="N2601" s="60" t="s">
        <v>12789</v>
      </c>
      <c r="O2601" s="5" t="s">
        <v>12790</v>
      </c>
    </row>
    <row r="2602" s="69" customFormat="1" spans="1:15">
      <c r="A2602" s="16">
        <v>2601</v>
      </c>
      <c r="B2602" s="17"/>
      <c r="C2602" s="2" t="s">
        <v>12791</v>
      </c>
      <c r="D2602" s="17" t="s">
        <v>12792</v>
      </c>
      <c r="E2602" s="2" t="s">
        <v>12793</v>
      </c>
      <c r="F2602" s="69">
        <v>69.8</v>
      </c>
      <c r="G2602" s="3" t="s">
        <v>20</v>
      </c>
      <c r="H2602" s="2"/>
      <c r="I2602" s="2"/>
      <c r="J2602" s="16"/>
      <c r="K2602" s="73">
        <v>45700</v>
      </c>
      <c r="L2602" s="59"/>
      <c r="M2602" s="5"/>
      <c r="N2602" s="60" t="s">
        <v>12794</v>
      </c>
      <c r="O2602" s="5" t="s">
        <v>12795</v>
      </c>
    </row>
    <row r="2603" s="69" customFormat="1" spans="1:15">
      <c r="A2603" s="16">
        <v>2602</v>
      </c>
      <c r="B2603" s="17"/>
      <c r="C2603" s="2" t="s">
        <v>12796</v>
      </c>
      <c r="D2603" s="17" t="s">
        <v>12797</v>
      </c>
      <c r="E2603" s="2" t="s">
        <v>12798</v>
      </c>
      <c r="F2603" s="69">
        <v>49</v>
      </c>
      <c r="G2603" s="2"/>
      <c r="H2603" s="2"/>
      <c r="I2603" s="16"/>
      <c r="J2603" s="16"/>
      <c r="K2603" s="73">
        <v>45517</v>
      </c>
      <c r="L2603" s="59"/>
      <c r="M2603" s="5"/>
      <c r="N2603" s="60" t="s">
        <v>12799</v>
      </c>
      <c r="O2603" s="5" t="s">
        <v>12800</v>
      </c>
    </row>
    <row r="2604" s="69" customFormat="1" spans="1:15">
      <c r="A2604" s="16">
        <v>2603</v>
      </c>
      <c r="B2604" s="17"/>
      <c r="C2604" s="2" t="s">
        <v>12801</v>
      </c>
      <c r="D2604" s="17" t="s">
        <v>12802</v>
      </c>
      <c r="E2604" s="2" t="s">
        <v>12803</v>
      </c>
      <c r="F2604" s="69">
        <v>69</v>
      </c>
      <c r="G2604" s="2"/>
      <c r="H2604" s="16"/>
      <c r="I2604" s="16"/>
      <c r="J2604" s="16"/>
      <c r="K2604" s="73">
        <v>45972</v>
      </c>
      <c r="L2604" s="59"/>
      <c r="M2604" s="5"/>
      <c r="N2604" s="60" t="s">
        <v>12804</v>
      </c>
      <c r="O2604" s="5" t="s">
        <v>12805</v>
      </c>
    </row>
    <row r="2605" s="3" customFormat="1" spans="1:15">
      <c r="A2605" s="16">
        <v>2604</v>
      </c>
      <c r="C2605" s="3" t="s">
        <v>12806</v>
      </c>
      <c r="D2605" s="21" t="s">
        <v>12807</v>
      </c>
      <c r="E2605" s="3" t="s">
        <v>12808</v>
      </c>
      <c r="F2605" s="69">
        <v>65</v>
      </c>
      <c r="G2605" s="3" t="s">
        <v>20</v>
      </c>
      <c r="H2605" s="2" t="s">
        <v>290</v>
      </c>
      <c r="I2605" s="61" t="s">
        <v>291</v>
      </c>
      <c r="J2605" s="55" t="s">
        <v>200</v>
      </c>
      <c r="K2605" s="73">
        <v>46022</v>
      </c>
      <c r="L2605" s="59" t="s">
        <v>292</v>
      </c>
      <c r="M2605" s="5" t="s">
        <v>12809</v>
      </c>
      <c r="N2605" s="3" t="s">
        <v>12810</v>
      </c>
      <c r="O2605" s="5" t="s">
        <v>12811</v>
      </c>
    </row>
    <row r="2606" s="3" customFormat="1" spans="1:15">
      <c r="A2606" s="16">
        <v>2605</v>
      </c>
      <c r="B2606" s="21" t="s">
        <v>12812</v>
      </c>
      <c r="C2606" s="3" t="s">
        <v>12813</v>
      </c>
      <c r="D2606" s="21" t="s">
        <v>12812</v>
      </c>
      <c r="E2606" s="3" t="s">
        <v>12814</v>
      </c>
      <c r="F2606" s="69">
        <v>59</v>
      </c>
      <c r="G2606" s="3" t="s">
        <v>20</v>
      </c>
      <c r="H2606" s="3"/>
      <c r="I2606" s="3"/>
      <c r="J2606" s="55"/>
      <c r="K2606" s="73">
        <v>45827</v>
      </c>
      <c r="L2606" s="3"/>
      <c r="M2606" s="3"/>
      <c r="N2606" s="3" t="s">
        <v>12815</v>
      </c>
      <c r="O2606" s="3" t="s">
        <v>12816</v>
      </c>
    </row>
    <row r="2607" s="4" customFormat="1" spans="1:15">
      <c r="A2607" s="16">
        <v>2606</v>
      </c>
      <c r="B2607" s="4" t="s">
        <v>12817</v>
      </c>
      <c r="C2607" s="4" t="s">
        <v>12818</v>
      </c>
      <c r="D2607" s="4" t="s">
        <v>12817</v>
      </c>
      <c r="E2607" s="25" t="s">
        <v>12819</v>
      </c>
      <c r="F2607" s="4">
        <v>49</v>
      </c>
      <c r="G2607" s="4"/>
      <c r="K2607" s="76">
        <v>46112</v>
      </c>
      <c r="L2607" s="4"/>
      <c r="M2607" s="4"/>
      <c r="N2607" s="4" t="s">
        <v>12820</v>
      </c>
      <c r="O2607" s="4" t="s">
        <v>12821</v>
      </c>
    </row>
    <row r="2608" s="69" customFormat="1" spans="1:15">
      <c r="A2608" s="16">
        <v>2607</v>
      </c>
      <c r="B2608" s="17"/>
      <c r="C2608" s="2" t="s">
        <v>12822</v>
      </c>
      <c r="D2608" s="17" t="s">
        <v>12823</v>
      </c>
      <c r="E2608" s="2" t="s">
        <v>12824</v>
      </c>
      <c r="F2608" s="69">
        <v>39</v>
      </c>
      <c r="G2608" s="2"/>
      <c r="H2608" s="16"/>
      <c r="I2608" s="2"/>
      <c r="J2608" s="16"/>
      <c r="K2608" s="73">
        <v>46055</v>
      </c>
      <c r="L2608" s="59"/>
      <c r="M2608" s="5"/>
      <c r="N2608" s="60" t="s">
        <v>12825</v>
      </c>
      <c r="O2608" s="5" t="s">
        <v>12826</v>
      </c>
    </row>
    <row r="2609" s="69" customFormat="1" spans="1:15">
      <c r="A2609" s="16">
        <v>2608</v>
      </c>
      <c r="B2609" s="17"/>
      <c r="C2609" s="2" t="s">
        <v>12827</v>
      </c>
      <c r="D2609" s="17" t="s">
        <v>12828</v>
      </c>
      <c r="E2609" s="2" t="s">
        <v>12829</v>
      </c>
      <c r="F2609" s="69">
        <v>28</v>
      </c>
      <c r="G2609" s="2"/>
      <c r="H2609" s="16"/>
      <c r="I2609" s="2"/>
      <c r="J2609" s="16"/>
      <c r="K2609" s="73">
        <v>45880</v>
      </c>
      <c r="L2609" s="59"/>
      <c r="M2609" s="5"/>
      <c r="N2609" s="60" t="s">
        <v>12830</v>
      </c>
      <c r="O2609" s="5" t="s">
        <v>12831</v>
      </c>
    </row>
    <row r="2610" s="69" customFormat="1" spans="1:15">
      <c r="A2610" s="16">
        <v>2609</v>
      </c>
      <c r="B2610" s="17"/>
      <c r="C2610" s="2" t="s">
        <v>12832</v>
      </c>
      <c r="D2610" s="17" t="s">
        <v>12833</v>
      </c>
      <c r="E2610" s="2" t="s">
        <v>12834</v>
      </c>
      <c r="F2610" s="69">
        <v>45</v>
      </c>
      <c r="G2610" s="2"/>
      <c r="H2610" s="2" t="s">
        <v>290</v>
      </c>
      <c r="I2610" s="2"/>
      <c r="J2610" s="16"/>
      <c r="K2610" s="73">
        <v>45875</v>
      </c>
      <c r="L2610" s="59" t="s">
        <v>412</v>
      </c>
      <c r="M2610" s="5"/>
      <c r="N2610" s="60" t="s">
        <v>12835</v>
      </c>
      <c r="O2610" s="5" t="s">
        <v>12836</v>
      </c>
    </row>
    <row r="2611" s="3" customFormat="1" spans="1:15">
      <c r="A2611" s="16">
        <v>2610</v>
      </c>
      <c r="B2611" s="21" t="s">
        <v>12837</v>
      </c>
      <c r="C2611" s="3" t="s">
        <v>12838</v>
      </c>
      <c r="D2611" s="21" t="s">
        <v>12837</v>
      </c>
      <c r="E2611" s="20" t="s">
        <v>12839</v>
      </c>
      <c r="F2611" s="69">
        <v>58</v>
      </c>
      <c r="G2611" s="3"/>
      <c r="H2611" s="3"/>
      <c r="I2611" s="3"/>
      <c r="J2611" s="55"/>
      <c r="K2611" s="73">
        <v>46062</v>
      </c>
      <c r="L2611" s="20" t="s">
        <v>11566</v>
      </c>
      <c r="M2611" s="20"/>
      <c r="N2611" s="3" t="s">
        <v>12840</v>
      </c>
      <c r="O2611" s="3" t="s">
        <v>12841</v>
      </c>
    </row>
    <row r="2612" s="3" customFormat="1" spans="1:15">
      <c r="A2612" s="16">
        <v>2611</v>
      </c>
      <c r="B2612" s="21" t="s">
        <v>12842</v>
      </c>
      <c r="C2612" s="3" t="s">
        <v>12843</v>
      </c>
      <c r="D2612" s="21" t="s">
        <v>12842</v>
      </c>
      <c r="E2612" s="3" t="s">
        <v>12844</v>
      </c>
      <c r="F2612" s="69">
        <v>55</v>
      </c>
      <c r="G2612" s="3"/>
      <c r="H2612" s="3"/>
      <c r="I2612" s="3"/>
      <c r="J2612" s="55"/>
      <c r="K2612" s="73">
        <v>46062</v>
      </c>
      <c r="L2612" s="61" t="s">
        <v>8520</v>
      </c>
      <c r="N2612" s="3" t="s">
        <v>12845</v>
      </c>
      <c r="O2612" s="3" t="s">
        <v>12846</v>
      </c>
    </row>
    <row r="2613" s="3" customFormat="1" spans="1:15">
      <c r="A2613" s="16">
        <v>2612</v>
      </c>
      <c r="C2613" s="3" t="s">
        <v>12847</v>
      </c>
      <c r="D2613" s="21" t="s">
        <v>12848</v>
      </c>
      <c r="E2613" s="3" t="s">
        <v>12849</v>
      </c>
      <c r="F2613" s="69">
        <v>59</v>
      </c>
      <c r="G2613" s="3" t="s">
        <v>183</v>
      </c>
      <c r="J2613" s="55"/>
      <c r="K2613" s="73">
        <v>45671</v>
      </c>
      <c r="L2613" s="59"/>
      <c r="M2613" s="5"/>
      <c r="N2613" s="3" t="s">
        <v>12850</v>
      </c>
      <c r="O2613" s="5" t="s">
        <v>12851</v>
      </c>
    </row>
    <row r="2614" s="69" customFormat="1" spans="1:15">
      <c r="A2614" s="16">
        <v>2613</v>
      </c>
      <c r="B2614" s="17"/>
      <c r="C2614" s="2" t="s">
        <v>12852</v>
      </c>
      <c r="D2614" s="17" t="s">
        <v>12853</v>
      </c>
      <c r="E2614" s="2" t="s">
        <v>12854</v>
      </c>
      <c r="F2614" s="69">
        <v>49.8</v>
      </c>
      <c r="G2614" s="2" t="s">
        <v>20</v>
      </c>
      <c r="H2614" s="2" t="s">
        <v>290</v>
      </c>
      <c r="I2614" s="2"/>
      <c r="J2614" s="16"/>
      <c r="K2614" s="73">
        <v>46000</v>
      </c>
      <c r="L2614" s="59" t="s">
        <v>412</v>
      </c>
      <c r="M2614" s="5"/>
      <c r="N2614" s="60" t="s">
        <v>12855</v>
      </c>
      <c r="O2614" s="5" t="s">
        <v>12856</v>
      </c>
    </row>
    <row r="2615" s="69" customFormat="1" spans="1:15">
      <c r="A2615" s="16">
        <v>2614</v>
      </c>
      <c r="B2615" s="17"/>
      <c r="C2615" s="2" t="s">
        <v>12857</v>
      </c>
      <c r="D2615" s="17" t="s">
        <v>12858</v>
      </c>
      <c r="E2615" s="2" t="s">
        <v>12859</v>
      </c>
      <c r="F2615" s="69">
        <v>39.8</v>
      </c>
      <c r="G2615" s="2" t="s">
        <v>20</v>
      </c>
      <c r="H2615" s="16"/>
      <c r="I2615" s="2"/>
      <c r="J2615" s="16"/>
      <c r="K2615" s="73">
        <v>45679</v>
      </c>
      <c r="L2615" s="59"/>
      <c r="M2615" s="5"/>
      <c r="N2615" s="60" t="s">
        <v>12860</v>
      </c>
      <c r="O2615" s="5" t="s">
        <v>12861</v>
      </c>
    </row>
    <row r="2616" s="5" customFormat="1" spans="1:15">
      <c r="A2616" s="16">
        <v>2615</v>
      </c>
      <c r="B2616" s="17"/>
      <c r="C2616" s="5" t="s">
        <v>12862</v>
      </c>
      <c r="D2616" s="17" t="s">
        <v>12863</v>
      </c>
      <c r="E2616" s="5" t="s">
        <v>12864</v>
      </c>
      <c r="F2616" s="69">
        <v>68</v>
      </c>
      <c r="J2616" s="62"/>
      <c r="K2616" s="73">
        <v>43728</v>
      </c>
      <c r="L2616" s="59"/>
      <c r="N2616" s="5" t="s">
        <v>12865</v>
      </c>
      <c r="O2616" s="5" t="s">
        <v>12866</v>
      </c>
    </row>
    <row r="2617" s="69" customFormat="1" spans="1:15">
      <c r="A2617" s="16">
        <v>2616</v>
      </c>
      <c r="B2617" s="17"/>
      <c r="C2617" s="2" t="s">
        <v>12867</v>
      </c>
      <c r="D2617" s="17" t="s">
        <v>12868</v>
      </c>
      <c r="E2617" s="2" t="s">
        <v>12869</v>
      </c>
      <c r="F2617" s="69">
        <v>69.8</v>
      </c>
      <c r="G2617" s="2" t="s">
        <v>20</v>
      </c>
      <c r="H2617" s="16"/>
      <c r="I2617" s="2" t="s">
        <v>291</v>
      </c>
      <c r="J2617" s="16"/>
      <c r="K2617" s="73">
        <v>46020</v>
      </c>
      <c r="L2617" s="59" t="s">
        <v>645</v>
      </c>
      <c r="M2617" s="5"/>
      <c r="N2617" s="60" t="s">
        <v>12870</v>
      </c>
      <c r="O2617" s="5" t="s">
        <v>12871</v>
      </c>
    </row>
    <row r="2618" s="27" customFormat="1" spans="1:15">
      <c r="A2618" s="16">
        <v>2617</v>
      </c>
      <c r="B2618" s="75" t="s">
        <v>12872</v>
      </c>
      <c r="C2618" s="27" t="s">
        <v>12873</v>
      </c>
      <c r="D2618" s="75" t="s">
        <v>12872</v>
      </c>
      <c r="E2618" s="79" t="s">
        <v>12874</v>
      </c>
      <c r="F2618" s="69">
        <v>49</v>
      </c>
      <c r="G2618" s="27"/>
      <c r="H2618" s="27"/>
      <c r="I2618" s="27"/>
      <c r="K2618" s="73">
        <v>46062</v>
      </c>
      <c r="L2618" s="27" t="s">
        <v>8520</v>
      </c>
      <c r="M2618" s="27"/>
      <c r="N2618" s="27" t="s">
        <v>12875</v>
      </c>
      <c r="O2618" s="27" t="s">
        <v>12876</v>
      </c>
    </row>
    <row r="2619" s="69" customFormat="1" spans="1:15">
      <c r="A2619" s="16">
        <v>2618</v>
      </c>
      <c r="B2619" s="17"/>
      <c r="C2619" s="2" t="s">
        <v>12873</v>
      </c>
      <c r="D2619" s="17" t="s">
        <v>12877</v>
      </c>
      <c r="E2619" s="2" t="s">
        <v>12878</v>
      </c>
      <c r="F2619" s="69">
        <v>55</v>
      </c>
      <c r="G2619" s="2" t="s">
        <v>20</v>
      </c>
      <c r="H2619" s="2" t="s">
        <v>290</v>
      </c>
      <c r="I2619" s="2"/>
      <c r="J2619" s="16"/>
      <c r="K2619" s="73">
        <v>46079</v>
      </c>
      <c r="L2619" s="59" t="s">
        <v>412</v>
      </c>
      <c r="M2619" s="5"/>
      <c r="N2619" s="60" t="s">
        <v>12879</v>
      </c>
      <c r="O2619" s="5" t="s">
        <v>12880</v>
      </c>
    </row>
    <row r="2620" s="55" customFormat="1" spans="1:15">
      <c r="A2620" s="16">
        <v>2619</v>
      </c>
      <c r="C2620" s="55" t="s">
        <v>12881</v>
      </c>
      <c r="D2620" s="63" t="s">
        <v>12882</v>
      </c>
      <c r="E2620" s="55" t="s">
        <v>10527</v>
      </c>
      <c r="F2620" s="69">
        <v>38</v>
      </c>
      <c r="K2620" s="73">
        <v>45850</v>
      </c>
      <c r="L2620" s="65"/>
      <c r="M2620" s="5"/>
      <c r="N2620" s="55" t="s">
        <v>12883</v>
      </c>
      <c r="O2620" s="5" t="s">
        <v>12884</v>
      </c>
    </row>
    <row r="2621" s="2" customFormat="1" spans="1:15">
      <c r="A2621" s="16">
        <v>2620</v>
      </c>
      <c r="B2621" s="2"/>
      <c r="C2621" s="2" t="s">
        <v>12885</v>
      </c>
      <c r="D2621" s="2" t="s">
        <v>12886</v>
      </c>
      <c r="E2621" s="2" t="s">
        <v>12887</v>
      </c>
      <c r="F2621" s="69">
        <v>58</v>
      </c>
      <c r="G2621" s="2" t="s">
        <v>20</v>
      </c>
      <c r="H2621" s="2"/>
      <c r="I2621" s="2"/>
      <c r="J2621" s="16"/>
      <c r="K2621" s="73">
        <v>45714</v>
      </c>
      <c r="L2621" s="2" t="s">
        <v>8520</v>
      </c>
      <c r="M2621" s="2"/>
      <c r="N2621" s="2" t="s">
        <v>12888</v>
      </c>
      <c r="O2621" s="2" t="s">
        <v>12889</v>
      </c>
    </row>
    <row r="2622" s="3" customFormat="1" spans="1:15">
      <c r="A2622" s="16">
        <v>2621</v>
      </c>
      <c r="B2622" s="3" t="s">
        <v>12890</v>
      </c>
      <c r="C2622" s="3" t="s">
        <v>12891</v>
      </c>
      <c r="D2622" s="3" t="s">
        <v>12890</v>
      </c>
      <c r="E2622" s="3" t="s">
        <v>12892</v>
      </c>
      <c r="F2622" s="69">
        <v>39</v>
      </c>
      <c r="J2622" s="55"/>
      <c r="K2622" s="73">
        <v>46062</v>
      </c>
      <c r="L2622" s="20" t="s">
        <v>11566</v>
      </c>
      <c r="N2622" s="3" t="s">
        <v>12893</v>
      </c>
      <c r="O2622" s="3" t="s">
        <v>12894</v>
      </c>
    </row>
    <row r="2623" s="3" customFormat="1" spans="1:15">
      <c r="A2623" s="16">
        <v>2622</v>
      </c>
      <c r="C2623" s="3" t="s">
        <v>12895</v>
      </c>
      <c r="D2623" s="21" t="s">
        <v>12896</v>
      </c>
      <c r="E2623" s="3" t="s">
        <v>12897</v>
      </c>
      <c r="F2623" s="69">
        <v>69.8</v>
      </c>
      <c r="G2623" s="2" t="s">
        <v>20</v>
      </c>
      <c r="J2623" s="55"/>
      <c r="K2623" s="73">
        <v>45903</v>
      </c>
      <c r="N2623" s="3" t="s">
        <v>12898</v>
      </c>
      <c r="O2623" s="61" t="s">
        <v>12899</v>
      </c>
    </row>
    <row r="2624" s="70" customFormat="1" spans="1:15">
      <c r="A2624" s="16">
        <v>2623</v>
      </c>
      <c r="B2624" s="17"/>
      <c r="C2624" s="2" t="s">
        <v>12900</v>
      </c>
      <c r="D2624" s="17" t="s">
        <v>12901</v>
      </c>
      <c r="E2624" s="2" t="s">
        <v>12338</v>
      </c>
      <c r="F2624" s="69">
        <v>49.8</v>
      </c>
      <c r="G2624" s="2"/>
      <c r="H2624" s="2"/>
      <c r="I2624" s="2"/>
      <c r="J2624" s="16"/>
      <c r="K2624" s="73">
        <v>46032</v>
      </c>
      <c r="L2624" s="59"/>
      <c r="M2624" s="5"/>
      <c r="N2624" s="60" t="s">
        <v>12902</v>
      </c>
      <c r="O2624" s="5" t="s">
        <v>12903</v>
      </c>
    </row>
    <row r="2625" s="3" customFormat="1" spans="1:15">
      <c r="A2625" s="16">
        <v>2624</v>
      </c>
      <c r="C2625" s="3" t="s">
        <v>12904</v>
      </c>
      <c r="D2625" s="21" t="s">
        <v>12905</v>
      </c>
      <c r="E2625" s="20" t="s">
        <v>12906</v>
      </c>
      <c r="F2625" s="69">
        <v>49</v>
      </c>
      <c r="G2625" s="3" t="s">
        <v>248</v>
      </c>
      <c r="J2625" s="55"/>
      <c r="K2625" s="73">
        <v>46034</v>
      </c>
      <c r="L2625" s="5" t="s">
        <v>144</v>
      </c>
      <c r="M2625" s="5"/>
      <c r="N2625" s="3" t="s">
        <v>12907</v>
      </c>
      <c r="O2625" s="3" t="s">
        <v>12908</v>
      </c>
    </row>
    <row r="2626" s="5" customFormat="1" spans="1:15">
      <c r="A2626" s="16">
        <v>2625</v>
      </c>
      <c r="C2626" s="5" t="s">
        <v>12909</v>
      </c>
      <c r="D2626" s="66" t="s">
        <v>12910</v>
      </c>
      <c r="E2626" s="5" t="s">
        <v>12911</v>
      </c>
      <c r="F2626" s="69">
        <v>69</v>
      </c>
      <c r="G2626" s="2" t="s">
        <v>20</v>
      </c>
      <c r="H2626" s="20" t="s">
        <v>290</v>
      </c>
      <c r="J2626" s="55" t="s">
        <v>200</v>
      </c>
      <c r="K2626" s="73">
        <v>46004</v>
      </c>
      <c r="L2626" s="3" t="s">
        <v>201</v>
      </c>
      <c r="M2626" s="5" t="s">
        <v>12912</v>
      </c>
      <c r="N2626" s="5" t="s">
        <v>12913</v>
      </c>
      <c r="O2626" s="5" t="s">
        <v>12914</v>
      </c>
    </row>
    <row r="2627" s="69" customFormat="1" spans="1:15">
      <c r="A2627" s="16">
        <v>2626</v>
      </c>
      <c r="B2627" s="17"/>
      <c r="C2627" s="2" t="s">
        <v>12904</v>
      </c>
      <c r="D2627" s="17" t="s">
        <v>12915</v>
      </c>
      <c r="E2627" s="2" t="s">
        <v>12916</v>
      </c>
      <c r="F2627" s="69">
        <v>39.8</v>
      </c>
      <c r="G2627" s="2" t="s">
        <v>20</v>
      </c>
      <c r="H2627" s="16"/>
      <c r="I2627" s="16"/>
      <c r="J2627" s="16"/>
      <c r="K2627" s="73">
        <v>45680</v>
      </c>
      <c r="L2627" s="59"/>
      <c r="M2627" s="5"/>
      <c r="N2627" s="60" t="s">
        <v>12917</v>
      </c>
      <c r="O2627" s="5" t="s">
        <v>12918</v>
      </c>
    </row>
    <row r="2628" s="3" customFormat="1" spans="1:15">
      <c r="A2628" s="16">
        <v>2627</v>
      </c>
      <c r="B2628" s="21"/>
      <c r="C2628" s="3" t="s">
        <v>12919</v>
      </c>
      <c r="D2628" s="21" t="s">
        <v>12920</v>
      </c>
      <c r="E2628" s="61" t="s">
        <v>12921</v>
      </c>
      <c r="F2628" s="69">
        <v>49</v>
      </c>
      <c r="G2628" s="3" t="s">
        <v>12922</v>
      </c>
      <c r="J2628" s="55"/>
      <c r="K2628" s="73">
        <v>45821</v>
      </c>
      <c r="N2628" s="3" t="s">
        <v>12923</v>
      </c>
      <c r="O2628" s="5" t="s">
        <v>12924</v>
      </c>
    </row>
    <row r="2629" s="69" customFormat="1" spans="1:15">
      <c r="A2629" s="16">
        <v>2628</v>
      </c>
      <c r="B2629" s="17"/>
      <c r="C2629" s="2" t="s">
        <v>12925</v>
      </c>
      <c r="D2629" s="17" t="s">
        <v>12926</v>
      </c>
      <c r="E2629" s="2" t="s">
        <v>12927</v>
      </c>
      <c r="F2629" s="69">
        <v>58</v>
      </c>
      <c r="G2629" s="2" t="s">
        <v>20</v>
      </c>
      <c r="H2629" s="16"/>
      <c r="I2629" s="16"/>
      <c r="J2629" s="16"/>
      <c r="K2629" s="73">
        <v>45771</v>
      </c>
      <c r="L2629" s="59"/>
      <c r="M2629" s="5"/>
      <c r="N2629" s="60" t="s">
        <v>12928</v>
      </c>
      <c r="O2629" s="5" t="s">
        <v>12929</v>
      </c>
    </row>
    <row r="2630" s="69" customFormat="1" spans="1:15">
      <c r="A2630" s="16">
        <v>2629</v>
      </c>
      <c r="B2630" s="17"/>
      <c r="C2630" s="2" t="s">
        <v>12930</v>
      </c>
      <c r="D2630" s="17" t="s">
        <v>12931</v>
      </c>
      <c r="E2630" s="2" t="s">
        <v>12932</v>
      </c>
      <c r="F2630" s="69">
        <v>53.8</v>
      </c>
      <c r="G2630" s="2" t="s">
        <v>20</v>
      </c>
      <c r="H2630" s="2"/>
      <c r="I2630" s="2"/>
      <c r="J2630" s="55" t="s">
        <v>200</v>
      </c>
      <c r="K2630" s="73">
        <v>45553</v>
      </c>
      <c r="L2630" s="3" t="s">
        <v>201</v>
      </c>
      <c r="M2630" s="5"/>
      <c r="N2630" s="60" t="s">
        <v>12933</v>
      </c>
      <c r="O2630" s="5" t="s">
        <v>12934</v>
      </c>
    </row>
    <row r="2631" s="3" customFormat="1" spans="1:15">
      <c r="A2631" s="16">
        <v>2630</v>
      </c>
      <c r="B2631" s="3"/>
      <c r="C2631" s="3" t="s">
        <v>12930</v>
      </c>
      <c r="D2631" s="21" t="s">
        <v>12935</v>
      </c>
      <c r="E2631" s="3" t="s">
        <v>12936</v>
      </c>
      <c r="F2631" s="69">
        <v>65</v>
      </c>
      <c r="G2631" s="3"/>
      <c r="H2631" s="3"/>
      <c r="I2631" s="3"/>
      <c r="J2631" s="55"/>
      <c r="K2631" s="73">
        <v>45639</v>
      </c>
      <c r="L2631" s="3"/>
      <c r="M2631" s="3"/>
      <c r="N2631" s="3" t="s">
        <v>12937</v>
      </c>
      <c r="O2631" s="3" t="s">
        <v>12938</v>
      </c>
    </row>
    <row r="2632" s="69" customFormat="1" spans="1:15">
      <c r="A2632" s="16">
        <v>2631</v>
      </c>
      <c r="B2632" s="17"/>
      <c r="C2632" s="2" t="s">
        <v>12939</v>
      </c>
      <c r="D2632" s="17" t="s">
        <v>12940</v>
      </c>
      <c r="E2632" s="2" t="s">
        <v>12941</v>
      </c>
      <c r="F2632" s="69">
        <v>39</v>
      </c>
      <c r="G2632" s="2" t="s">
        <v>20</v>
      </c>
      <c r="H2632" s="16"/>
      <c r="I2632" s="16"/>
      <c r="J2632" s="16"/>
      <c r="K2632" s="73">
        <v>45881</v>
      </c>
      <c r="L2632" s="59"/>
      <c r="M2632" s="5"/>
      <c r="N2632" s="60" t="s">
        <v>12942</v>
      </c>
      <c r="O2632" s="5" t="s">
        <v>12943</v>
      </c>
    </row>
    <row r="2633" s="69" customFormat="1" spans="1:15">
      <c r="A2633" s="16">
        <v>2632</v>
      </c>
      <c r="B2633" s="17"/>
      <c r="C2633" s="2" t="s">
        <v>12944</v>
      </c>
      <c r="D2633" s="17" t="s">
        <v>12945</v>
      </c>
      <c r="E2633" s="2" t="s">
        <v>12946</v>
      </c>
      <c r="F2633" s="69">
        <v>45</v>
      </c>
      <c r="G2633" s="2"/>
      <c r="H2633" s="2"/>
      <c r="I2633" s="2"/>
      <c r="J2633" s="16"/>
      <c r="K2633" s="73">
        <v>46054</v>
      </c>
      <c r="L2633" s="59"/>
      <c r="M2633" s="5"/>
      <c r="N2633" s="60" t="s">
        <v>12947</v>
      </c>
      <c r="O2633" s="5" t="s">
        <v>12948</v>
      </c>
    </row>
    <row r="2634" s="3" customFormat="1" spans="1:15">
      <c r="A2634" s="16">
        <v>2633</v>
      </c>
      <c r="B2634" s="3"/>
      <c r="C2634" s="3" t="s">
        <v>12949</v>
      </c>
      <c r="D2634" s="21" t="s">
        <v>12950</v>
      </c>
      <c r="E2634" s="3" t="s">
        <v>12951</v>
      </c>
      <c r="F2634" s="69">
        <v>68</v>
      </c>
      <c r="G2634" s="3" t="s">
        <v>8703</v>
      </c>
      <c r="H2634" s="3"/>
      <c r="I2634" s="3"/>
      <c r="J2634" s="55"/>
      <c r="K2634" s="73">
        <v>45559</v>
      </c>
      <c r="L2634" s="3"/>
      <c r="M2634" s="3"/>
      <c r="N2634" s="3" t="s">
        <v>12952</v>
      </c>
      <c r="O2634" s="3" t="s">
        <v>12953</v>
      </c>
    </row>
    <row r="2635" s="3" customFormat="1" spans="1:15">
      <c r="A2635" s="16">
        <v>2634</v>
      </c>
      <c r="B2635" s="3" t="s">
        <v>12954</v>
      </c>
      <c r="C2635" s="3" t="s">
        <v>12955</v>
      </c>
      <c r="D2635" s="3" t="s">
        <v>12954</v>
      </c>
      <c r="E2635" s="3" t="s">
        <v>12956</v>
      </c>
      <c r="F2635" s="69">
        <v>49.8</v>
      </c>
      <c r="J2635" s="55"/>
      <c r="K2635" s="73">
        <v>46062</v>
      </c>
      <c r="L2635" s="3" t="s">
        <v>8520</v>
      </c>
      <c r="M2635" s="3"/>
      <c r="N2635" s="3" t="s">
        <v>12957</v>
      </c>
      <c r="O2635" s="3" t="s">
        <v>12958</v>
      </c>
    </row>
    <row r="2636" s="3" customFormat="1" spans="1:15">
      <c r="A2636" s="16">
        <v>2635</v>
      </c>
      <c r="B2636" s="3" t="s">
        <v>12959</v>
      </c>
      <c r="C2636" s="3" t="s">
        <v>12960</v>
      </c>
      <c r="D2636" s="3" t="s">
        <v>12959</v>
      </c>
      <c r="E2636" s="3" t="s">
        <v>12961</v>
      </c>
      <c r="F2636" s="69">
        <v>43</v>
      </c>
      <c r="J2636" s="55"/>
      <c r="K2636" s="73">
        <v>46062</v>
      </c>
      <c r="L2636" s="3" t="s">
        <v>8520</v>
      </c>
      <c r="M2636" s="3"/>
      <c r="N2636" s="3" t="s">
        <v>12962</v>
      </c>
      <c r="O2636" s="3" t="s">
        <v>12963</v>
      </c>
    </row>
    <row r="2637" s="3" customFormat="1" spans="1:15">
      <c r="A2637" s="16">
        <v>2636</v>
      </c>
      <c r="B2637" s="3" t="s">
        <v>12964</v>
      </c>
      <c r="C2637" s="3" t="s">
        <v>12965</v>
      </c>
      <c r="D2637" s="3" t="s">
        <v>12964</v>
      </c>
      <c r="E2637" s="3" t="s">
        <v>12966</v>
      </c>
      <c r="F2637" s="69">
        <v>45</v>
      </c>
      <c r="J2637" s="55"/>
      <c r="K2637" s="73">
        <v>46062</v>
      </c>
      <c r="L2637" s="3" t="s">
        <v>8520</v>
      </c>
      <c r="M2637" s="3"/>
      <c r="N2637" s="3" t="s">
        <v>12967</v>
      </c>
      <c r="O2637" s="3" t="s">
        <v>12968</v>
      </c>
    </row>
    <row r="2638" s="3" customFormat="1" spans="1:15">
      <c r="A2638" s="16">
        <v>2637</v>
      </c>
      <c r="B2638" s="3" t="s">
        <v>12969</v>
      </c>
      <c r="C2638" s="3" t="s">
        <v>12970</v>
      </c>
      <c r="D2638" s="3" t="s">
        <v>12969</v>
      </c>
      <c r="E2638" s="3" t="s">
        <v>12971</v>
      </c>
      <c r="F2638" s="69">
        <v>65</v>
      </c>
      <c r="J2638" s="55"/>
      <c r="K2638" s="73">
        <v>46062</v>
      </c>
      <c r="L2638" s="61" t="s">
        <v>8520</v>
      </c>
      <c r="M2638" s="61"/>
      <c r="N2638" s="3" t="s">
        <v>12972</v>
      </c>
      <c r="O2638" s="3" t="s">
        <v>12973</v>
      </c>
    </row>
    <row r="2639" s="3" customFormat="1" spans="1:15">
      <c r="A2639" s="16">
        <v>2638</v>
      </c>
      <c r="B2639" s="21" t="s">
        <v>12974</v>
      </c>
      <c r="C2639" s="3" t="s">
        <v>12975</v>
      </c>
      <c r="D2639" s="21" t="s">
        <v>12974</v>
      </c>
      <c r="E2639" s="20" t="s">
        <v>12976</v>
      </c>
      <c r="F2639" s="69">
        <v>58</v>
      </c>
      <c r="J2639" s="55"/>
      <c r="K2639" s="73">
        <v>45860</v>
      </c>
      <c r="L2639" s="20" t="s">
        <v>11566</v>
      </c>
      <c r="M2639" s="20"/>
      <c r="N2639" s="3" t="s">
        <v>12977</v>
      </c>
      <c r="O2639" s="3" t="s">
        <v>12978</v>
      </c>
    </row>
    <row r="2640" s="3" customFormat="1" spans="1:15">
      <c r="A2640" s="16">
        <v>2639</v>
      </c>
      <c r="B2640" s="21" t="s">
        <v>12979</v>
      </c>
      <c r="C2640" s="3" t="s">
        <v>12980</v>
      </c>
      <c r="D2640" s="21" t="s">
        <v>12979</v>
      </c>
      <c r="E2640" s="3" t="s">
        <v>12981</v>
      </c>
      <c r="F2640" s="69">
        <v>69</v>
      </c>
      <c r="J2640" s="55"/>
      <c r="K2640" s="73">
        <v>45860</v>
      </c>
      <c r="L2640" s="20" t="s">
        <v>11566</v>
      </c>
      <c r="M2640" s="20"/>
      <c r="N2640" s="3" t="s">
        <v>12982</v>
      </c>
      <c r="O2640" s="3" t="s">
        <v>12983</v>
      </c>
    </row>
    <row r="2641" s="3" customFormat="1" spans="1:15">
      <c r="A2641" s="16">
        <v>2640</v>
      </c>
      <c r="B2641" s="3" t="s">
        <v>12984</v>
      </c>
      <c r="C2641" s="3" t="s">
        <v>12985</v>
      </c>
      <c r="D2641" s="3" t="s">
        <v>12984</v>
      </c>
      <c r="E2641" s="3" t="s">
        <v>12986</v>
      </c>
      <c r="F2641" s="69">
        <v>59</v>
      </c>
      <c r="J2641" s="55"/>
      <c r="K2641" s="73">
        <v>46078</v>
      </c>
      <c r="L2641" s="3" t="s">
        <v>8520</v>
      </c>
      <c r="M2641" s="3"/>
      <c r="N2641" s="3" t="s">
        <v>12987</v>
      </c>
      <c r="O2641" s="3" t="s">
        <v>12988</v>
      </c>
    </row>
    <row r="2642" s="3" customFormat="1" spans="1:15">
      <c r="A2642" s="16">
        <v>2641</v>
      </c>
      <c r="B2642" s="3" t="s">
        <v>12989</v>
      </c>
      <c r="C2642" s="3" t="s">
        <v>12990</v>
      </c>
      <c r="D2642" s="3" t="s">
        <v>12989</v>
      </c>
      <c r="E2642" s="3" t="s">
        <v>12991</v>
      </c>
      <c r="F2642" s="69">
        <v>55</v>
      </c>
      <c r="G2642" s="3" t="s">
        <v>12062</v>
      </c>
      <c r="H2642" s="56"/>
      <c r="I2642" s="56"/>
      <c r="J2642" s="65"/>
      <c r="K2642" s="73">
        <v>46051</v>
      </c>
      <c r="L2642" s="3" t="s">
        <v>8520</v>
      </c>
      <c r="M2642" s="3"/>
      <c r="N2642" s="3" t="s">
        <v>12992</v>
      </c>
      <c r="O2642" s="3" t="s">
        <v>12993</v>
      </c>
    </row>
    <row r="2643" s="3" customFormat="1" spans="1:15">
      <c r="A2643" s="16">
        <v>2642</v>
      </c>
      <c r="B2643" s="3" t="s">
        <v>12994</v>
      </c>
      <c r="C2643" s="3" t="s">
        <v>12995</v>
      </c>
      <c r="D2643" s="3" t="s">
        <v>12994</v>
      </c>
      <c r="E2643" s="3" t="s">
        <v>12996</v>
      </c>
      <c r="F2643" s="69">
        <v>45</v>
      </c>
      <c r="J2643" s="55"/>
      <c r="K2643" s="73">
        <v>45734</v>
      </c>
      <c r="L2643" s="3" t="s">
        <v>8520</v>
      </c>
      <c r="M2643" s="3"/>
      <c r="N2643" s="3" t="s">
        <v>12997</v>
      </c>
      <c r="O2643" s="3" t="s">
        <v>12998</v>
      </c>
    </row>
    <row r="2644" s="3" customFormat="1" spans="1:15">
      <c r="A2644" s="16">
        <v>2643</v>
      </c>
      <c r="B2644" s="3" t="s">
        <v>12999</v>
      </c>
      <c r="C2644" s="3" t="s">
        <v>13000</v>
      </c>
      <c r="D2644" s="3" t="s">
        <v>12999</v>
      </c>
      <c r="E2644" s="3" t="s">
        <v>13001</v>
      </c>
      <c r="F2644" s="69">
        <v>55</v>
      </c>
      <c r="G2644" s="3"/>
      <c r="H2644" s="3"/>
      <c r="I2644" s="3"/>
      <c r="J2644" s="55"/>
      <c r="K2644" s="73">
        <v>45749</v>
      </c>
      <c r="L2644" s="3" t="s">
        <v>8520</v>
      </c>
      <c r="M2644" s="3"/>
      <c r="N2644" s="3" t="s">
        <v>13002</v>
      </c>
      <c r="O2644" s="3" t="s">
        <v>13003</v>
      </c>
    </row>
    <row r="2645" s="55" customFormat="1" spans="1:15">
      <c r="A2645" s="16">
        <v>2644</v>
      </c>
      <c r="C2645" s="55" t="s">
        <v>13004</v>
      </c>
      <c r="D2645" s="63" t="s">
        <v>13005</v>
      </c>
      <c r="E2645" s="55" t="s">
        <v>13006</v>
      </c>
      <c r="F2645" s="69">
        <v>59.8</v>
      </c>
      <c r="G2645" s="3" t="s">
        <v>7509</v>
      </c>
      <c r="K2645" s="73">
        <v>46036</v>
      </c>
      <c r="L2645" s="55" t="s">
        <v>85</v>
      </c>
      <c r="M2645" s="65"/>
      <c r="N2645" s="64" t="s">
        <v>13007</v>
      </c>
      <c r="O2645" s="5" t="s">
        <v>13008</v>
      </c>
    </row>
    <row r="2646" s="5" customFormat="1" spans="1:15">
      <c r="A2646" s="16">
        <v>2645</v>
      </c>
      <c r="B2646" s="17"/>
      <c r="C2646" s="2" t="s">
        <v>13009</v>
      </c>
      <c r="D2646" s="17" t="s">
        <v>13010</v>
      </c>
      <c r="E2646" s="2" t="s">
        <v>13011</v>
      </c>
      <c r="F2646" s="69">
        <v>44.8</v>
      </c>
      <c r="G2646" s="3" t="s">
        <v>20</v>
      </c>
      <c r="J2646" s="62"/>
      <c r="K2646" s="73">
        <v>45899</v>
      </c>
      <c r="L2646" s="59"/>
      <c r="N2646" s="60" t="s">
        <v>13012</v>
      </c>
      <c r="O2646" s="5" t="s">
        <v>13013</v>
      </c>
    </row>
    <row r="2647" s="27" customFormat="1" spans="1:15">
      <c r="A2647" s="16">
        <v>2646</v>
      </c>
      <c r="B2647" s="75" t="s">
        <v>13014</v>
      </c>
      <c r="C2647" s="27" t="s">
        <v>13015</v>
      </c>
      <c r="D2647" s="75" t="s">
        <v>13014</v>
      </c>
      <c r="E2647" s="27" t="s">
        <v>13016</v>
      </c>
      <c r="F2647" s="69">
        <v>68</v>
      </c>
      <c r="G2647" s="27"/>
      <c r="K2647" s="73">
        <v>45996</v>
      </c>
      <c r="L2647" s="27" t="s">
        <v>8520</v>
      </c>
      <c r="N2647" s="27" t="s">
        <v>13017</v>
      </c>
      <c r="O2647" s="27" t="s">
        <v>13018</v>
      </c>
    </row>
    <row r="2648" s="3" customFormat="1" spans="1:15">
      <c r="A2648" s="16">
        <v>2647</v>
      </c>
      <c r="B2648" s="3" t="s">
        <v>13019</v>
      </c>
      <c r="C2648" s="3" t="s">
        <v>13020</v>
      </c>
      <c r="D2648" s="3" t="s">
        <v>13019</v>
      </c>
      <c r="E2648" s="3" t="s">
        <v>13021</v>
      </c>
      <c r="F2648" s="69">
        <v>39.8</v>
      </c>
      <c r="G2648" s="3" t="s">
        <v>13022</v>
      </c>
      <c r="J2648" s="55"/>
      <c r="K2648" s="73">
        <v>46031</v>
      </c>
      <c r="L2648" s="20" t="s">
        <v>144</v>
      </c>
      <c r="N2648" s="3" t="s">
        <v>13023</v>
      </c>
      <c r="O2648" s="3" t="s">
        <v>13024</v>
      </c>
    </row>
    <row r="2649" s="69" customFormat="1" spans="1:15">
      <c r="A2649" s="16">
        <v>2648</v>
      </c>
      <c r="B2649" s="17"/>
      <c r="C2649" s="2" t="s">
        <v>13025</v>
      </c>
      <c r="D2649" s="17" t="s">
        <v>13026</v>
      </c>
      <c r="E2649" s="2" t="s">
        <v>13027</v>
      </c>
      <c r="F2649" s="69">
        <v>36</v>
      </c>
      <c r="G2649" s="2"/>
      <c r="H2649" s="16"/>
      <c r="I2649" s="2" t="s">
        <v>291</v>
      </c>
      <c r="J2649" s="16"/>
      <c r="K2649" s="73">
        <v>46038</v>
      </c>
      <c r="L2649" s="59" t="s">
        <v>645</v>
      </c>
      <c r="M2649" s="5"/>
      <c r="N2649" s="60" t="s">
        <v>13028</v>
      </c>
      <c r="O2649" s="5" t="s">
        <v>13029</v>
      </c>
    </row>
    <row r="2650" s="69" customFormat="1" spans="1:15">
      <c r="A2650" s="16">
        <v>2649</v>
      </c>
      <c r="B2650" s="17"/>
      <c r="C2650" s="2" t="s">
        <v>13030</v>
      </c>
      <c r="D2650" s="17" t="s">
        <v>13031</v>
      </c>
      <c r="E2650" s="2" t="s">
        <v>13032</v>
      </c>
      <c r="F2650" s="69">
        <v>46.8</v>
      </c>
      <c r="G2650" s="2" t="s">
        <v>20</v>
      </c>
      <c r="H2650" s="16"/>
      <c r="I2650" s="16"/>
      <c r="J2650" s="16"/>
      <c r="K2650" s="73">
        <v>46042</v>
      </c>
      <c r="L2650" s="59"/>
      <c r="M2650" s="5"/>
      <c r="N2650" s="60" t="s">
        <v>13033</v>
      </c>
      <c r="O2650" s="5" t="s">
        <v>13034</v>
      </c>
    </row>
    <row r="2651" s="16" customFormat="1" spans="1:15">
      <c r="A2651" s="16">
        <v>2650</v>
      </c>
      <c r="B2651" s="17"/>
      <c r="C2651" s="2" t="s">
        <v>13035</v>
      </c>
      <c r="D2651" s="17" t="s">
        <v>13036</v>
      </c>
      <c r="E2651" s="2" t="s">
        <v>13037</v>
      </c>
      <c r="F2651" s="69">
        <v>37</v>
      </c>
      <c r="G2651" s="2" t="s">
        <v>20</v>
      </c>
      <c r="H2651" s="2"/>
      <c r="I2651" s="2"/>
      <c r="K2651" s="73">
        <v>46035</v>
      </c>
      <c r="L2651" s="59"/>
      <c r="M2651" s="5"/>
      <c r="N2651" s="60" t="s">
        <v>13038</v>
      </c>
      <c r="O2651" s="5" t="s">
        <v>13039</v>
      </c>
    </row>
    <row r="2652" s="69" customFormat="1" spans="1:15">
      <c r="A2652" s="16">
        <v>2651</v>
      </c>
      <c r="B2652" s="17"/>
      <c r="C2652" s="2" t="s">
        <v>13040</v>
      </c>
      <c r="D2652" s="17" t="s">
        <v>13041</v>
      </c>
      <c r="E2652" s="2" t="s">
        <v>13042</v>
      </c>
      <c r="F2652" s="69">
        <v>43</v>
      </c>
      <c r="G2652" s="2" t="s">
        <v>20</v>
      </c>
      <c r="H2652" s="2"/>
      <c r="I2652" s="2"/>
      <c r="J2652" s="16"/>
      <c r="K2652" s="73">
        <v>46036</v>
      </c>
      <c r="L2652" s="59"/>
      <c r="M2652" s="5"/>
      <c r="N2652" s="60" t="s">
        <v>13043</v>
      </c>
      <c r="O2652" s="5" t="s">
        <v>13044</v>
      </c>
    </row>
    <row r="2653" s="69" customFormat="1" ht="14.25" spans="1:15">
      <c r="A2653" s="16">
        <v>2652</v>
      </c>
      <c r="B2653" s="17"/>
      <c r="C2653" s="18" t="s">
        <v>13045</v>
      </c>
      <c r="D2653" s="17"/>
      <c r="E2653" s="2"/>
      <c r="F2653" s="69"/>
      <c r="G2653" s="2"/>
      <c r="H2653" s="2"/>
      <c r="I2653" s="16"/>
      <c r="J2653" s="16"/>
      <c r="K2653" s="73"/>
      <c r="L2653" s="59"/>
      <c r="M2653" s="5"/>
      <c r="N2653" s="60"/>
      <c r="O2653" s="5"/>
    </row>
    <row r="2654" s="69" customFormat="1" spans="1:15">
      <c r="A2654" s="16">
        <v>2653</v>
      </c>
      <c r="B2654" s="17"/>
      <c r="C2654" s="2" t="s">
        <v>13046</v>
      </c>
      <c r="D2654" s="17" t="s">
        <v>13047</v>
      </c>
      <c r="E2654" s="2" t="s">
        <v>13048</v>
      </c>
      <c r="F2654" s="69">
        <v>36</v>
      </c>
      <c r="G2654" s="3" t="s">
        <v>20</v>
      </c>
      <c r="H2654" s="2"/>
      <c r="I2654" s="2"/>
      <c r="J2654" s="16"/>
      <c r="K2654" s="73">
        <v>45670</v>
      </c>
      <c r="L2654" s="59"/>
      <c r="M2654" s="5"/>
      <c r="N2654" s="60" t="s">
        <v>13049</v>
      </c>
      <c r="O2654" s="5" t="s">
        <v>13050</v>
      </c>
    </row>
    <row r="2655" s="69" customFormat="1" spans="1:15">
      <c r="A2655" s="16">
        <v>2654</v>
      </c>
      <c r="B2655" s="17"/>
      <c r="C2655" s="2" t="s">
        <v>13051</v>
      </c>
      <c r="D2655" s="17" t="s">
        <v>13052</v>
      </c>
      <c r="E2655" s="2" t="s">
        <v>13053</v>
      </c>
      <c r="F2655" s="69">
        <v>69.8</v>
      </c>
      <c r="G2655" s="2" t="s">
        <v>20</v>
      </c>
      <c r="H2655" s="2"/>
      <c r="I2655" s="2" t="s">
        <v>291</v>
      </c>
      <c r="J2655" s="16"/>
      <c r="K2655" s="73">
        <v>45878</v>
      </c>
      <c r="L2655" s="59" t="s">
        <v>645</v>
      </c>
      <c r="M2655" s="5"/>
      <c r="N2655" s="60" t="s">
        <v>13054</v>
      </c>
      <c r="O2655" s="5" t="s">
        <v>13055</v>
      </c>
    </row>
    <row r="2656" s="70" customFormat="1" spans="1:15">
      <c r="A2656" s="16">
        <v>2655</v>
      </c>
      <c r="B2656" s="17"/>
      <c r="C2656" s="2" t="s">
        <v>13056</v>
      </c>
      <c r="D2656" s="17" t="s">
        <v>13057</v>
      </c>
      <c r="E2656" s="2" t="s">
        <v>13058</v>
      </c>
      <c r="F2656" s="69">
        <v>59</v>
      </c>
      <c r="G2656" s="2" t="s">
        <v>20</v>
      </c>
      <c r="H2656" s="2"/>
      <c r="I2656" s="2"/>
      <c r="J2656" s="16"/>
      <c r="K2656" s="73">
        <v>45880</v>
      </c>
      <c r="L2656" s="59"/>
      <c r="M2656" s="5"/>
      <c r="N2656" s="60" t="s">
        <v>13059</v>
      </c>
      <c r="O2656" s="5" t="s">
        <v>13060</v>
      </c>
    </row>
    <row r="2657" s="69" customFormat="1" spans="1:15">
      <c r="A2657" s="16">
        <v>2656</v>
      </c>
      <c r="B2657" s="17"/>
      <c r="C2657" s="2" t="s">
        <v>13061</v>
      </c>
      <c r="D2657" s="17" t="s">
        <v>13062</v>
      </c>
      <c r="E2657" s="2" t="s">
        <v>13063</v>
      </c>
      <c r="F2657" s="69">
        <v>59.8</v>
      </c>
      <c r="G2657" s="2"/>
      <c r="H2657" s="2"/>
      <c r="I2657" s="2"/>
      <c r="J2657" s="16"/>
      <c r="K2657" s="73">
        <v>45864</v>
      </c>
      <c r="L2657" s="59"/>
      <c r="M2657" s="5"/>
      <c r="N2657" s="60" t="s">
        <v>13064</v>
      </c>
      <c r="O2657" s="5" t="s">
        <v>13065</v>
      </c>
    </row>
    <row r="2658" s="3" customFormat="1" spans="1:15">
      <c r="A2658" s="16">
        <v>2657</v>
      </c>
      <c r="B2658" s="3"/>
      <c r="C2658" s="3" t="s">
        <v>13066</v>
      </c>
      <c r="D2658" s="3" t="s">
        <v>13067</v>
      </c>
      <c r="E2658" s="3" t="s">
        <v>13068</v>
      </c>
      <c r="F2658" s="69">
        <v>49.8</v>
      </c>
      <c r="G2658" s="3"/>
      <c r="H2658" s="3"/>
      <c r="I2658" s="3"/>
      <c r="J2658" s="55"/>
      <c r="K2658" s="73">
        <v>45526</v>
      </c>
      <c r="L2658" s="3" t="s">
        <v>1345</v>
      </c>
      <c r="M2658" s="3"/>
      <c r="N2658" s="3" t="s">
        <v>13069</v>
      </c>
      <c r="O2658" s="3" t="s">
        <v>13070</v>
      </c>
    </row>
    <row r="2659" s="69" customFormat="1" spans="1:15">
      <c r="A2659" s="16">
        <v>2658</v>
      </c>
      <c r="B2659" s="17"/>
      <c r="C2659" s="2" t="s">
        <v>13071</v>
      </c>
      <c r="D2659" s="17" t="s">
        <v>13072</v>
      </c>
      <c r="E2659" s="2" t="s">
        <v>13073</v>
      </c>
      <c r="F2659" s="69">
        <v>39.8</v>
      </c>
      <c r="G2659" s="3" t="s">
        <v>20</v>
      </c>
      <c r="H2659" s="16"/>
      <c r="I2659" s="16"/>
      <c r="J2659" s="16"/>
      <c r="K2659" s="73">
        <v>46020</v>
      </c>
      <c r="L2659" s="59"/>
      <c r="M2659" s="5"/>
      <c r="N2659" s="60" t="s">
        <v>13074</v>
      </c>
      <c r="O2659" s="5" t="s">
        <v>13075</v>
      </c>
    </row>
    <row r="2660" s="69" customFormat="1" spans="1:15">
      <c r="A2660" s="16">
        <v>2659</v>
      </c>
      <c r="B2660" s="17"/>
      <c r="C2660" s="2" t="s">
        <v>13076</v>
      </c>
      <c r="D2660" s="17" t="s">
        <v>13077</v>
      </c>
      <c r="E2660" s="2" t="s">
        <v>13078</v>
      </c>
      <c r="F2660" s="69">
        <v>69</v>
      </c>
      <c r="G2660" s="3" t="s">
        <v>20</v>
      </c>
      <c r="H2660" s="16"/>
      <c r="I2660" s="16"/>
      <c r="J2660" s="55" t="s">
        <v>200</v>
      </c>
      <c r="K2660" s="73">
        <v>46049</v>
      </c>
      <c r="L2660" s="3" t="s">
        <v>201</v>
      </c>
      <c r="M2660" s="5"/>
      <c r="N2660" s="60" t="s">
        <v>13079</v>
      </c>
      <c r="O2660" s="5" t="s">
        <v>13080</v>
      </c>
    </row>
    <row r="2661" s="69" customFormat="1" spans="1:15">
      <c r="A2661" s="16">
        <v>2660</v>
      </c>
      <c r="B2661" s="17"/>
      <c r="C2661" s="2" t="s">
        <v>13081</v>
      </c>
      <c r="D2661" s="17" t="s">
        <v>13082</v>
      </c>
      <c r="E2661" s="2" t="s">
        <v>13083</v>
      </c>
      <c r="F2661" s="69">
        <v>55</v>
      </c>
      <c r="G2661" s="2" t="s">
        <v>20</v>
      </c>
      <c r="H2661" s="16"/>
      <c r="I2661" s="16"/>
      <c r="J2661" s="16"/>
      <c r="K2661" s="73">
        <v>45877</v>
      </c>
      <c r="L2661" s="59"/>
      <c r="M2661" s="5"/>
      <c r="N2661" s="60" t="s">
        <v>13084</v>
      </c>
      <c r="O2661" s="5" t="s">
        <v>13085</v>
      </c>
    </row>
    <row r="2662" s="4" customFormat="1" spans="1:15">
      <c r="A2662" s="16">
        <v>2661</v>
      </c>
      <c r="B2662" s="4" t="s">
        <v>13086</v>
      </c>
      <c r="C2662" s="4" t="s">
        <v>13087</v>
      </c>
      <c r="D2662" s="4" t="s">
        <v>13086</v>
      </c>
      <c r="E2662" s="4" t="s">
        <v>13088</v>
      </c>
      <c r="F2662" s="4">
        <v>58</v>
      </c>
      <c r="G2662" s="4"/>
      <c r="H2662" s="4"/>
      <c r="I2662" s="4"/>
      <c r="J2662" s="4"/>
      <c r="K2662" s="76">
        <v>46083</v>
      </c>
      <c r="L2662" s="4"/>
      <c r="M2662" s="4"/>
      <c r="N2662" s="4" t="s">
        <v>13089</v>
      </c>
      <c r="O2662" s="4" t="s">
        <v>13090</v>
      </c>
    </row>
    <row r="2663" s="69" customFormat="1" spans="1:15">
      <c r="A2663" s="16">
        <v>2662</v>
      </c>
      <c r="B2663" s="17"/>
      <c r="C2663" s="2" t="s">
        <v>13091</v>
      </c>
      <c r="D2663" s="17" t="s">
        <v>13092</v>
      </c>
      <c r="E2663" s="2" t="s">
        <v>13093</v>
      </c>
      <c r="F2663" s="69">
        <v>59.8</v>
      </c>
      <c r="G2663" s="2" t="s">
        <v>20</v>
      </c>
      <c r="H2663" s="2"/>
      <c r="I2663" s="2"/>
      <c r="J2663" s="16"/>
      <c r="K2663" s="73">
        <v>46013</v>
      </c>
      <c r="L2663" s="59"/>
      <c r="M2663" s="5"/>
      <c r="N2663" s="60" t="s">
        <v>13094</v>
      </c>
      <c r="O2663" s="5" t="s">
        <v>13095</v>
      </c>
    </row>
    <row r="2664" s="69" customFormat="1" spans="1:15">
      <c r="A2664" s="16">
        <v>2663</v>
      </c>
      <c r="B2664" s="17"/>
      <c r="C2664" s="2" t="s">
        <v>13096</v>
      </c>
      <c r="D2664" s="17" t="s">
        <v>13097</v>
      </c>
      <c r="E2664" s="2" t="s">
        <v>13098</v>
      </c>
      <c r="F2664" s="69">
        <v>59.8</v>
      </c>
      <c r="G2664" s="3" t="s">
        <v>20</v>
      </c>
      <c r="H2664" s="83"/>
      <c r="I2664" s="83"/>
      <c r="J2664" s="84"/>
      <c r="K2664" s="73">
        <v>45812</v>
      </c>
      <c r="L2664" s="59"/>
      <c r="M2664" s="5"/>
      <c r="N2664" s="60" t="s">
        <v>13099</v>
      </c>
      <c r="O2664" s="5" t="s">
        <v>13100</v>
      </c>
    </row>
    <row r="2665" s="69" customFormat="1" spans="1:15">
      <c r="A2665" s="16">
        <v>2664</v>
      </c>
      <c r="B2665" s="17"/>
      <c r="C2665" s="2" t="s">
        <v>13101</v>
      </c>
      <c r="D2665" s="17" t="s">
        <v>13102</v>
      </c>
      <c r="E2665" s="2" t="s">
        <v>13103</v>
      </c>
      <c r="F2665" s="69">
        <v>35</v>
      </c>
      <c r="G2665" s="2" t="s">
        <v>20</v>
      </c>
      <c r="H2665" s="2"/>
      <c r="I2665" s="2"/>
      <c r="J2665" s="16"/>
      <c r="K2665" s="73">
        <v>45911</v>
      </c>
      <c r="L2665" s="59"/>
      <c r="M2665" s="5"/>
      <c r="N2665" s="60" t="s">
        <v>13104</v>
      </c>
      <c r="O2665" s="5" t="s">
        <v>13105</v>
      </c>
    </row>
    <row r="2666" s="69" customFormat="1" spans="1:15">
      <c r="A2666" s="16">
        <v>2665</v>
      </c>
      <c r="B2666" s="17"/>
      <c r="C2666" s="2" t="s">
        <v>13106</v>
      </c>
      <c r="D2666" s="17" t="s">
        <v>13107</v>
      </c>
      <c r="E2666" s="2" t="s">
        <v>13108</v>
      </c>
      <c r="F2666" s="69">
        <v>59.8</v>
      </c>
      <c r="G2666" s="3" t="s">
        <v>20</v>
      </c>
      <c r="H2666" s="2"/>
      <c r="I2666" s="2"/>
      <c r="J2666" s="55" t="s">
        <v>200</v>
      </c>
      <c r="K2666" s="73">
        <v>45645</v>
      </c>
      <c r="L2666" s="3" t="s">
        <v>201</v>
      </c>
      <c r="M2666" s="5"/>
      <c r="N2666" s="60" t="s">
        <v>13109</v>
      </c>
      <c r="O2666" s="5" t="s">
        <v>13110</v>
      </c>
    </row>
    <row r="2667" s="3" customFormat="1" spans="1:15">
      <c r="A2667" s="16">
        <v>2666</v>
      </c>
      <c r="B2667" s="3" t="s">
        <v>13111</v>
      </c>
      <c r="C2667" s="3" t="s">
        <v>13112</v>
      </c>
      <c r="D2667" s="3" t="s">
        <v>13111</v>
      </c>
      <c r="E2667" s="3" t="s">
        <v>13113</v>
      </c>
      <c r="F2667" s="69">
        <v>65</v>
      </c>
      <c r="G2667" s="3" t="s">
        <v>20</v>
      </c>
      <c r="H2667" s="3"/>
      <c r="I2667" s="3"/>
      <c r="J2667" s="55"/>
      <c r="K2667" s="73">
        <v>46052</v>
      </c>
      <c r="L2667" s="3"/>
      <c r="M2667" s="3"/>
      <c r="N2667" s="3" t="s">
        <v>13114</v>
      </c>
      <c r="O2667" s="3" t="s">
        <v>13115</v>
      </c>
    </row>
    <row r="2668" s="4" customFormat="1" spans="1:15">
      <c r="A2668" s="16">
        <v>2667</v>
      </c>
      <c r="B2668" s="4" t="s">
        <v>13116</v>
      </c>
      <c r="C2668" s="4" t="s">
        <v>13117</v>
      </c>
      <c r="D2668" s="4" t="s">
        <v>13116</v>
      </c>
      <c r="E2668" s="4" t="s">
        <v>13118</v>
      </c>
      <c r="F2668" s="4">
        <v>69</v>
      </c>
      <c r="G2668" s="4"/>
      <c r="H2668" s="4"/>
      <c r="I2668" s="4"/>
      <c r="K2668" s="76">
        <v>46092</v>
      </c>
      <c r="L2668" s="4"/>
      <c r="M2668" s="4"/>
      <c r="N2668" s="4" t="s">
        <v>13119</v>
      </c>
      <c r="O2668" s="4" t="s">
        <v>13120</v>
      </c>
    </row>
    <row r="2669" s="69" customFormat="1" spans="1:15">
      <c r="A2669" s="16">
        <v>2668</v>
      </c>
      <c r="B2669" s="17"/>
      <c r="C2669" s="2" t="s">
        <v>13121</v>
      </c>
      <c r="D2669" s="17" t="s">
        <v>13122</v>
      </c>
      <c r="E2669" s="2" t="s">
        <v>13123</v>
      </c>
      <c r="F2669" s="69">
        <v>39.8</v>
      </c>
      <c r="G2669" s="2"/>
      <c r="H2669" s="59"/>
      <c r="I2669" s="59"/>
      <c r="J2669" s="70"/>
      <c r="K2669" s="73">
        <v>45869</v>
      </c>
      <c r="L2669" s="59"/>
      <c r="M2669" s="5"/>
      <c r="N2669" s="60" t="s">
        <v>13124</v>
      </c>
      <c r="O2669" s="5" t="s">
        <v>13125</v>
      </c>
    </row>
    <row r="2670" s="16" customFormat="1" spans="1:15">
      <c r="A2670" s="16">
        <v>2669</v>
      </c>
      <c r="B2670" s="17"/>
      <c r="C2670" s="2" t="s">
        <v>13126</v>
      </c>
      <c r="D2670" s="17" t="s">
        <v>13127</v>
      </c>
      <c r="E2670" s="2" t="s">
        <v>13128</v>
      </c>
      <c r="F2670" s="69">
        <v>59</v>
      </c>
      <c r="G2670" s="2"/>
      <c r="H2670" s="2"/>
      <c r="I2670" s="2"/>
      <c r="K2670" s="73">
        <v>45895</v>
      </c>
      <c r="L2670" s="59"/>
      <c r="M2670" s="5"/>
      <c r="N2670" s="60" t="s">
        <v>13129</v>
      </c>
      <c r="O2670" s="5" t="s">
        <v>13130</v>
      </c>
    </row>
    <row r="2671" s="69" customFormat="1" spans="1:15">
      <c r="A2671" s="16">
        <v>2670</v>
      </c>
      <c r="B2671" s="17"/>
      <c r="C2671" s="2" t="s">
        <v>13131</v>
      </c>
      <c r="D2671" s="17" t="s">
        <v>13132</v>
      </c>
      <c r="E2671" s="2" t="s">
        <v>13048</v>
      </c>
      <c r="F2671" s="69">
        <v>39</v>
      </c>
      <c r="G2671" s="3" t="s">
        <v>20</v>
      </c>
      <c r="H2671" s="2"/>
      <c r="I2671" s="2"/>
      <c r="J2671" s="16"/>
      <c r="K2671" s="73">
        <v>45852</v>
      </c>
      <c r="L2671" s="59"/>
      <c r="M2671" s="5"/>
      <c r="N2671" s="60" t="s">
        <v>13133</v>
      </c>
      <c r="O2671" s="5" t="s">
        <v>13134</v>
      </c>
    </row>
    <row r="2672" s="3" customFormat="1" spans="1:15">
      <c r="A2672" s="16">
        <v>2671</v>
      </c>
      <c r="C2672" s="3" t="s">
        <v>13135</v>
      </c>
      <c r="D2672" s="21" t="s">
        <v>13136</v>
      </c>
      <c r="E2672" s="3" t="s">
        <v>13137</v>
      </c>
      <c r="F2672" s="69">
        <v>53</v>
      </c>
      <c r="G2672" s="2" t="s">
        <v>20</v>
      </c>
      <c r="J2672" s="55"/>
      <c r="K2672" s="73">
        <v>46032</v>
      </c>
      <c r="L2672" s="59"/>
      <c r="M2672" s="5"/>
      <c r="N2672" s="3" t="s">
        <v>13138</v>
      </c>
      <c r="O2672" s="5" t="s">
        <v>13139</v>
      </c>
    </row>
    <row r="2673" s="5" customFormat="1" spans="1:15">
      <c r="A2673" s="16">
        <v>2672</v>
      </c>
      <c r="B2673" s="17"/>
      <c r="C2673" s="5" t="s">
        <v>13140</v>
      </c>
      <c r="D2673" s="17" t="s">
        <v>13141</v>
      </c>
      <c r="E2673" s="66" t="s">
        <v>13093</v>
      </c>
      <c r="F2673" s="69">
        <v>49.8</v>
      </c>
      <c r="G2673" s="2" t="s">
        <v>20</v>
      </c>
      <c r="H2673" s="20" t="s">
        <v>290</v>
      </c>
      <c r="J2673" s="62"/>
      <c r="K2673" s="73">
        <v>46043</v>
      </c>
      <c r="L2673" s="59" t="s">
        <v>412</v>
      </c>
      <c r="N2673" s="5" t="s">
        <v>13142</v>
      </c>
      <c r="O2673" s="5" t="s">
        <v>13143</v>
      </c>
    </row>
    <row r="2674" s="3" customFormat="1" spans="1:15">
      <c r="A2674" s="16">
        <v>2673</v>
      </c>
      <c r="B2674" s="3"/>
      <c r="C2674" s="3" t="s">
        <v>13144</v>
      </c>
      <c r="D2674" s="21" t="s">
        <v>13145</v>
      </c>
      <c r="E2674" s="3" t="s">
        <v>13146</v>
      </c>
      <c r="F2674" s="69">
        <v>69</v>
      </c>
      <c r="G2674" s="3" t="s">
        <v>182</v>
      </c>
      <c r="H2674" s="3"/>
      <c r="I2674" s="3"/>
      <c r="J2674" s="55"/>
      <c r="K2674" s="73">
        <v>45562</v>
      </c>
      <c r="L2674" s="3" t="s">
        <v>1196</v>
      </c>
      <c r="M2674" s="3"/>
      <c r="N2674" s="3" t="s">
        <v>13147</v>
      </c>
      <c r="O2674" s="3" t="s">
        <v>13148</v>
      </c>
    </row>
    <row r="2675" s="69" customFormat="1" ht="14.25" spans="1:15">
      <c r="A2675" s="16">
        <v>2674</v>
      </c>
      <c r="B2675" s="17"/>
      <c r="C2675" s="18" t="s">
        <v>13149</v>
      </c>
      <c r="D2675" s="17"/>
      <c r="E2675" s="2"/>
      <c r="F2675" s="69"/>
      <c r="G2675" s="2"/>
      <c r="H2675" s="2"/>
      <c r="I2675" s="2"/>
      <c r="J2675" s="16"/>
      <c r="K2675" s="73"/>
      <c r="L2675" s="59"/>
      <c r="M2675" s="5"/>
      <c r="N2675" s="60"/>
      <c r="O2675" s="5"/>
    </row>
    <row r="2676" s="16" customFormat="1" ht="14.25" spans="1:15">
      <c r="A2676" s="16">
        <v>2675</v>
      </c>
      <c r="B2676" s="17"/>
      <c r="C2676" s="18" t="s">
        <v>13150</v>
      </c>
      <c r="D2676" s="17"/>
      <c r="E2676" s="2"/>
      <c r="F2676" s="69"/>
      <c r="G2676" s="2"/>
      <c r="H2676" s="2"/>
      <c r="I2676" s="2"/>
      <c r="K2676" s="73"/>
      <c r="L2676" s="59"/>
      <c r="M2676" s="5"/>
      <c r="N2676" s="60"/>
      <c r="O2676" s="5"/>
    </row>
    <row r="2677" s="3" customFormat="1" spans="1:15">
      <c r="A2677" s="16">
        <v>2676</v>
      </c>
      <c r="B2677" s="21"/>
      <c r="C2677" s="3" t="s">
        <v>13151</v>
      </c>
      <c r="D2677" s="21" t="s">
        <v>13152</v>
      </c>
      <c r="E2677" s="3" t="s">
        <v>13153</v>
      </c>
      <c r="F2677" s="69">
        <v>39</v>
      </c>
      <c r="G2677" s="2" t="s">
        <v>20</v>
      </c>
      <c r="J2677" s="55"/>
      <c r="K2677" s="73">
        <v>45863</v>
      </c>
      <c r="N2677" s="3" t="s">
        <v>13154</v>
      </c>
      <c r="O2677" s="5" t="s">
        <v>13155</v>
      </c>
    </row>
    <row r="2678" s="3" customFormat="1" spans="1:15">
      <c r="A2678" s="16">
        <v>2677</v>
      </c>
      <c r="C2678" s="3" t="s">
        <v>13156</v>
      </c>
      <c r="D2678" s="21" t="s">
        <v>13157</v>
      </c>
      <c r="E2678" s="61" t="s">
        <v>13158</v>
      </c>
      <c r="F2678" s="69">
        <v>89</v>
      </c>
      <c r="J2678" s="55"/>
      <c r="K2678" s="73">
        <v>45992</v>
      </c>
      <c r="N2678" s="3" t="s">
        <v>13159</v>
      </c>
      <c r="O2678" s="3" t="s">
        <v>13160</v>
      </c>
    </row>
    <row r="2679" s="3" customFormat="1" spans="1:15">
      <c r="A2679" s="16">
        <v>2678</v>
      </c>
      <c r="C2679" s="3" t="s">
        <v>13161</v>
      </c>
      <c r="D2679" s="21" t="s">
        <v>13162</v>
      </c>
      <c r="E2679" s="3" t="s">
        <v>13163</v>
      </c>
      <c r="F2679" s="69">
        <v>55</v>
      </c>
      <c r="G2679" s="3" t="s">
        <v>892</v>
      </c>
      <c r="J2679" s="55"/>
      <c r="K2679" s="73">
        <v>46052</v>
      </c>
      <c r="L2679" s="20" t="s">
        <v>144</v>
      </c>
      <c r="N2679" s="3" t="s">
        <v>13164</v>
      </c>
      <c r="O2679" s="3" t="s">
        <v>13165</v>
      </c>
    </row>
    <row r="2680" s="3" customFormat="1" spans="1:15">
      <c r="A2680" s="16">
        <v>2679</v>
      </c>
      <c r="C2680" s="3" t="s">
        <v>13161</v>
      </c>
      <c r="D2680" s="21" t="s">
        <v>13166</v>
      </c>
      <c r="E2680" s="3" t="s">
        <v>13167</v>
      </c>
      <c r="F2680" s="69">
        <v>49.8</v>
      </c>
      <c r="G2680" s="2" t="s">
        <v>13168</v>
      </c>
      <c r="J2680" s="55"/>
      <c r="K2680" s="73">
        <v>45880</v>
      </c>
      <c r="L2680" s="61" t="s">
        <v>85</v>
      </c>
      <c r="M2680" s="5" t="s">
        <v>13169</v>
      </c>
      <c r="N2680" s="3" t="s">
        <v>13170</v>
      </c>
      <c r="O2680" s="5" t="s">
        <v>13171</v>
      </c>
    </row>
    <row r="2681" s="69" customFormat="1" spans="1:15">
      <c r="A2681" s="16">
        <v>2680</v>
      </c>
      <c r="B2681" s="17"/>
      <c r="C2681" s="2" t="s">
        <v>13161</v>
      </c>
      <c r="D2681" s="17" t="s">
        <v>13172</v>
      </c>
      <c r="E2681" s="2" t="s">
        <v>13173</v>
      </c>
      <c r="F2681" s="69">
        <v>48</v>
      </c>
      <c r="G2681" s="2" t="s">
        <v>20</v>
      </c>
      <c r="H2681" s="2"/>
      <c r="I2681" s="2"/>
      <c r="J2681" s="16"/>
      <c r="K2681" s="73">
        <v>45874</v>
      </c>
      <c r="L2681" s="59"/>
      <c r="M2681" s="5"/>
      <c r="N2681" s="60" t="s">
        <v>13174</v>
      </c>
      <c r="O2681" s="5" t="s">
        <v>13175</v>
      </c>
    </row>
    <row r="2682" s="69" customFormat="1" spans="1:15">
      <c r="A2682" s="16">
        <v>2681</v>
      </c>
      <c r="B2682" s="17"/>
      <c r="C2682" s="2" t="s">
        <v>13176</v>
      </c>
      <c r="D2682" s="17" t="s">
        <v>13177</v>
      </c>
      <c r="E2682" s="2" t="s">
        <v>13178</v>
      </c>
      <c r="F2682" s="69">
        <v>98</v>
      </c>
      <c r="G2682" s="2"/>
      <c r="H2682" s="16"/>
      <c r="I2682" s="2"/>
      <c r="J2682" s="16"/>
      <c r="K2682" s="73">
        <v>44956</v>
      </c>
      <c r="L2682" s="59" t="s">
        <v>475</v>
      </c>
      <c r="M2682" s="5"/>
      <c r="N2682" s="60" t="s">
        <v>13179</v>
      </c>
      <c r="O2682" s="5" t="s">
        <v>13180</v>
      </c>
    </row>
    <row r="2683" s="3" customFormat="1" spans="1:15">
      <c r="A2683" s="16">
        <v>2682</v>
      </c>
      <c r="B2683" s="3"/>
      <c r="C2683" s="3" t="s">
        <v>13181</v>
      </c>
      <c r="D2683" s="3" t="s">
        <v>13182</v>
      </c>
      <c r="E2683" s="3" t="s">
        <v>13183</v>
      </c>
      <c r="F2683" s="69">
        <v>79.8</v>
      </c>
      <c r="G2683" s="3" t="s">
        <v>892</v>
      </c>
      <c r="H2683" s="56"/>
      <c r="I2683" s="56"/>
      <c r="J2683" s="65"/>
      <c r="K2683" s="73">
        <v>45672</v>
      </c>
      <c r="L2683" s="20" t="s">
        <v>144</v>
      </c>
      <c r="M2683" s="20"/>
      <c r="N2683" s="3" t="s">
        <v>13184</v>
      </c>
      <c r="O2683" s="3" t="s">
        <v>13185</v>
      </c>
    </row>
    <row r="2684" s="5" customFormat="1" spans="1:15">
      <c r="A2684" s="16">
        <v>2683</v>
      </c>
      <c r="B2684" s="17"/>
      <c r="C2684" s="20" t="s">
        <v>13186</v>
      </c>
      <c r="D2684" s="17" t="s">
        <v>13187</v>
      </c>
      <c r="E2684" s="23" t="s">
        <v>13188</v>
      </c>
      <c r="F2684" s="69">
        <v>122</v>
      </c>
      <c r="J2684" s="62"/>
      <c r="K2684" s="73">
        <v>45950</v>
      </c>
      <c r="L2684" s="59" t="s">
        <v>85</v>
      </c>
      <c r="N2684" s="5" t="s">
        <v>13189</v>
      </c>
      <c r="O2684" s="5" t="s">
        <v>13190</v>
      </c>
    </row>
    <row r="2685" s="3" customFormat="1" spans="1:15">
      <c r="A2685" s="16">
        <v>2684</v>
      </c>
      <c r="C2685" s="20" t="s">
        <v>13191</v>
      </c>
      <c r="D2685" s="21" t="s">
        <v>13192</v>
      </c>
      <c r="E2685" s="20" t="s">
        <v>13193</v>
      </c>
      <c r="F2685" s="69">
        <v>139</v>
      </c>
      <c r="G2685" s="3" t="s">
        <v>183</v>
      </c>
      <c r="J2685" s="55"/>
      <c r="K2685" s="73">
        <v>45866</v>
      </c>
      <c r="L2685" s="59" t="s">
        <v>85</v>
      </c>
      <c r="M2685" s="5"/>
      <c r="N2685" s="3" t="s">
        <v>13194</v>
      </c>
      <c r="O2685" s="5" t="s">
        <v>13195</v>
      </c>
    </row>
    <row r="2686" s="69" customFormat="1" spans="1:15">
      <c r="A2686" s="16">
        <v>2685</v>
      </c>
      <c r="B2686" s="17"/>
      <c r="C2686" s="2" t="s">
        <v>13196</v>
      </c>
      <c r="D2686" s="17" t="s">
        <v>13197</v>
      </c>
      <c r="E2686" s="2" t="s">
        <v>13198</v>
      </c>
      <c r="F2686" s="69">
        <v>65</v>
      </c>
      <c r="G2686" s="2"/>
      <c r="H2686" s="16"/>
      <c r="I2686" s="16"/>
      <c r="J2686" s="16"/>
      <c r="K2686" s="73">
        <v>45864</v>
      </c>
      <c r="L2686" s="59"/>
      <c r="M2686" s="5"/>
      <c r="N2686" s="60" t="s">
        <v>13199</v>
      </c>
      <c r="O2686" s="5" t="s">
        <v>13200</v>
      </c>
    </row>
    <row r="2687" s="3" customFormat="1" spans="1:15">
      <c r="A2687" s="16">
        <v>2686</v>
      </c>
      <c r="B2687" s="3" t="s">
        <v>13201</v>
      </c>
      <c r="C2687" s="20" t="s">
        <v>13202</v>
      </c>
      <c r="D2687" s="21" t="s">
        <v>13201</v>
      </c>
      <c r="E2687" s="3" t="s">
        <v>13203</v>
      </c>
      <c r="F2687" s="69">
        <v>53</v>
      </c>
      <c r="G2687" s="3" t="s">
        <v>13204</v>
      </c>
      <c r="J2687" s="55"/>
      <c r="K2687" s="73">
        <v>46034</v>
      </c>
      <c r="L2687" s="20" t="s">
        <v>144</v>
      </c>
      <c r="M2687" s="20"/>
      <c r="N2687" s="3" t="s">
        <v>13205</v>
      </c>
      <c r="O2687" s="3" t="s">
        <v>13206</v>
      </c>
    </row>
    <row r="2688" s="4" customFormat="1" spans="1:15">
      <c r="A2688" s="16">
        <v>2687</v>
      </c>
      <c r="B2688" s="4" t="s">
        <v>13207</v>
      </c>
      <c r="C2688" s="4" t="s">
        <v>13208</v>
      </c>
      <c r="D2688" s="22" t="s">
        <v>13207</v>
      </c>
      <c r="E2688" s="4" t="s">
        <v>13209</v>
      </c>
      <c r="F2688" s="69">
        <v>89</v>
      </c>
      <c r="K2688" s="73">
        <v>46036</v>
      </c>
      <c r="L2688" s="4"/>
      <c r="M2688" s="4"/>
      <c r="N2688" s="4" t="s">
        <v>13210</v>
      </c>
      <c r="O2688" s="4" t="s">
        <v>13211</v>
      </c>
    </row>
    <row r="2689" s="3" customFormat="1" spans="1:15">
      <c r="A2689" s="16">
        <v>2688</v>
      </c>
      <c r="B2689" s="21"/>
      <c r="C2689" s="3" t="s">
        <v>13212</v>
      </c>
      <c r="D2689" s="21" t="s">
        <v>13213</v>
      </c>
      <c r="E2689" s="20" t="s">
        <v>13214</v>
      </c>
      <c r="F2689" s="69">
        <v>58</v>
      </c>
      <c r="G2689" s="3" t="s">
        <v>20</v>
      </c>
      <c r="J2689" s="55"/>
      <c r="K2689" s="73">
        <v>45499</v>
      </c>
      <c r="N2689" s="3" t="s">
        <v>13215</v>
      </c>
      <c r="O2689" s="5" t="s">
        <v>13216</v>
      </c>
    </row>
    <row r="2690" s="69" customFormat="1" spans="1:15">
      <c r="A2690" s="16">
        <v>2689</v>
      </c>
      <c r="B2690" s="17"/>
      <c r="C2690" s="2" t="s">
        <v>13212</v>
      </c>
      <c r="D2690" s="17" t="s">
        <v>13217</v>
      </c>
      <c r="E2690" s="2" t="s">
        <v>13218</v>
      </c>
      <c r="F2690" s="69">
        <v>39.8</v>
      </c>
      <c r="G2690" s="2"/>
      <c r="H2690" s="2"/>
      <c r="I2690" s="2"/>
      <c r="J2690" s="16"/>
      <c r="K2690" s="73">
        <v>45315</v>
      </c>
      <c r="L2690" s="59"/>
      <c r="M2690" s="5"/>
      <c r="N2690" s="60" t="s">
        <v>13219</v>
      </c>
      <c r="O2690" s="5" t="s">
        <v>13220</v>
      </c>
    </row>
    <row r="2691" s="3" customFormat="1" spans="1:15">
      <c r="A2691" s="16">
        <v>2690</v>
      </c>
      <c r="B2691" s="3" t="s">
        <v>13221</v>
      </c>
      <c r="C2691" s="3" t="s">
        <v>13222</v>
      </c>
      <c r="D2691" s="21" t="s">
        <v>13221</v>
      </c>
      <c r="E2691" s="3" t="s">
        <v>13223</v>
      </c>
      <c r="F2691" s="69">
        <v>79</v>
      </c>
      <c r="G2691" s="3" t="s">
        <v>3774</v>
      </c>
      <c r="H2691" s="2" t="s">
        <v>290</v>
      </c>
      <c r="I2691" s="20" t="s">
        <v>291</v>
      </c>
      <c r="J2691" s="55" t="s">
        <v>200</v>
      </c>
      <c r="K2691" s="73">
        <v>46030</v>
      </c>
      <c r="L2691" s="3" t="s">
        <v>201</v>
      </c>
      <c r="M2691" s="3"/>
      <c r="N2691" s="3" t="s">
        <v>13224</v>
      </c>
      <c r="O2691" s="3" t="s">
        <v>13225</v>
      </c>
    </row>
    <row r="2692" s="69" customFormat="1" spans="1:15">
      <c r="A2692" s="16">
        <v>2691</v>
      </c>
      <c r="B2692" s="17"/>
      <c r="C2692" s="2" t="s">
        <v>13226</v>
      </c>
      <c r="D2692" s="17" t="s">
        <v>13227</v>
      </c>
      <c r="E2692" s="2" t="s">
        <v>13228</v>
      </c>
      <c r="F2692" s="69">
        <v>29.8</v>
      </c>
      <c r="G2692" s="2" t="s">
        <v>20</v>
      </c>
      <c r="H2692" s="16"/>
      <c r="I2692" s="16"/>
      <c r="J2692" s="16"/>
      <c r="K2692" s="73">
        <v>46078</v>
      </c>
      <c r="L2692" s="59"/>
      <c r="M2692" s="5"/>
      <c r="N2692" s="60" t="s">
        <v>13229</v>
      </c>
      <c r="O2692" s="5" t="s">
        <v>13230</v>
      </c>
    </row>
    <row r="2693" s="69" customFormat="1" spans="1:15">
      <c r="A2693" s="16">
        <v>2692</v>
      </c>
      <c r="B2693" s="17"/>
      <c r="C2693" s="2" t="s">
        <v>13231</v>
      </c>
      <c r="D2693" s="17" t="s">
        <v>13232</v>
      </c>
      <c r="E2693" s="2" t="s">
        <v>13233</v>
      </c>
      <c r="F2693" s="69">
        <v>45</v>
      </c>
      <c r="G2693" s="2" t="s">
        <v>20</v>
      </c>
      <c r="H2693" s="16"/>
      <c r="I2693" s="16"/>
      <c r="J2693" s="16"/>
      <c r="K2693" s="73">
        <v>45845</v>
      </c>
      <c r="L2693" s="59"/>
      <c r="M2693" s="5"/>
      <c r="N2693" s="60" t="s">
        <v>13234</v>
      </c>
      <c r="O2693" s="5" t="s">
        <v>13235</v>
      </c>
    </row>
    <row r="2694" s="3" customFormat="1" spans="1:15">
      <c r="A2694" s="16">
        <v>2693</v>
      </c>
      <c r="B2694" s="3"/>
      <c r="C2694" s="3" t="s">
        <v>13236</v>
      </c>
      <c r="D2694" s="21" t="s">
        <v>13237</v>
      </c>
      <c r="E2694" s="3" t="s">
        <v>13238</v>
      </c>
      <c r="F2694" s="69">
        <v>39.8</v>
      </c>
      <c r="G2694" s="3" t="s">
        <v>13239</v>
      </c>
      <c r="J2694" s="55"/>
      <c r="K2694" s="73">
        <v>45555</v>
      </c>
      <c r="L2694" s="3"/>
      <c r="M2694" s="3"/>
      <c r="N2694" s="3" t="s">
        <v>13240</v>
      </c>
      <c r="O2694" s="3" t="s">
        <v>13241</v>
      </c>
    </row>
    <row r="2695" s="3" customFormat="1" spans="1:15">
      <c r="A2695" s="16">
        <v>2694</v>
      </c>
      <c r="B2695" s="21"/>
      <c r="C2695" s="3" t="s">
        <v>13242</v>
      </c>
      <c r="D2695" s="21" t="s">
        <v>13243</v>
      </c>
      <c r="E2695" s="61" t="s">
        <v>13244</v>
      </c>
      <c r="F2695" s="69">
        <v>69.8</v>
      </c>
      <c r="G2695" s="3" t="s">
        <v>892</v>
      </c>
      <c r="J2695" s="55"/>
      <c r="K2695" s="73">
        <v>46079</v>
      </c>
      <c r="L2695" s="59" t="s">
        <v>144</v>
      </c>
      <c r="N2695" s="3" t="s">
        <v>13245</v>
      </c>
      <c r="O2695" s="3" t="s">
        <v>13246</v>
      </c>
    </row>
    <row r="2696" s="3" customFormat="1" spans="1:15">
      <c r="A2696" s="16">
        <v>2695</v>
      </c>
      <c r="C2696" s="3" t="s">
        <v>13247</v>
      </c>
      <c r="D2696" s="21" t="s">
        <v>13248</v>
      </c>
      <c r="E2696" s="20" t="s">
        <v>13249</v>
      </c>
      <c r="F2696" s="69">
        <v>79</v>
      </c>
      <c r="J2696" s="55"/>
      <c r="K2696" s="73">
        <v>45069</v>
      </c>
      <c r="N2696" s="3" t="s">
        <v>13250</v>
      </c>
      <c r="O2696" s="3" t="s">
        <v>13251</v>
      </c>
    </row>
    <row r="2697" s="3" customFormat="1" spans="1:15">
      <c r="A2697" s="16">
        <v>2696</v>
      </c>
      <c r="C2697" s="3" t="s">
        <v>13236</v>
      </c>
      <c r="D2697" s="21" t="s">
        <v>13252</v>
      </c>
      <c r="E2697" s="3" t="s">
        <v>13253</v>
      </c>
      <c r="F2697" s="69">
        <v>59.8</v>
      </c>
      <c r="G2697" s="3" t="s">
        <v>20</v>
      </c>
      <c r="J2697" s="55"/>
      <c r="K2697" s="73">
        <v>46017</v>
      </c>
      <c r="L2697" s="59" t="s">
        <v>1986</v>
      </c>
      <c r="M2697" s="5"/>
      <c r="N2697" s="3" t="s">
        <v>13254</v>
      </c>
      <c r="O2697" s="5" t="s">
        <v>13255</v>
      </c>
    </row>
    <row r="2698" s="3" customFormat="1" spans="1:15">
      <c r="A2698" s="16">
        <v>2697</v>
      </c>
      <c r="B2698" s="3" t="s">
        <v>13256</v>
      </c>
      <c r="C2698" s="20" t="s">
        <v>13257</v>
      </c>
      <c r="D2698" s="21" t="s">
        <v>13256</v>
      </c>
      <c r="E2698" s="3" t="s">
        <v>13258</v>
      </c>
      <c r="F2698" s="69">
        <v>59.8</v>
      </c>
      <c r="G2698" s="3" t="s">
        <v>20</v>
      </c>
      <c r="J2698" s="55"/>
      <c r="K2698" s="73">
        <v>46078</v>
      </c>
      <c r="N2698" s="3" t="s">
        <v>13259</v>
      </c>
      <c r="O2698" s="3" t="s">
        <v>13260</v>
      </c>
    </row>
    <row r="2699" s="69" customFormat="1" spans="1:15">
      <c r="A2699" s="16">
        <v>2698</v>
      </c>
      <c r="B2699" s="17"/>
      <c r="C2699" s="2" t="s">
        <v>13236</v>
      </c>
      <c r="D2699" s="17" t="s">
        <v>13261</v>
      </c>
      <c r="E2699" s="2" t="s">
        <v>13262</v>
      </c>
      <c r="F2699" s="69">
        <v>29</v>
      </c>
      <c r="G2699" s="2" t="s">
        <v>20</v>
      </c>
      <c r="H2699" s="2"/>
      <c r="I2699" s="2"/>
      <c r="J2699" s="16"/>
      <c r="K2699" s="73">
        <v>44941</v>
      </c>
      <c r="L2699" s="59"/>
      <c r="M2699" s="5"/>
      <c r="N2699" s="60" t="s">
        <v>13263</v>
      </c>
      <c r="O2699" s="5" t="s">
        <v>13264</v>
      </c>
    </row>
    <row r="2700" s="69" customFormat="1" spans="1:15">
      <c r="A2700" s="16">
        <v>2699</v>
      </c>
      <c r="B2700" s="17"/>
      <c r="C2700" s="2" t="s">
        <v>13257</v>
      </c>
      <c r="D2700" s="17" t="s">
        <v>13265</v>
      </c>
      <c r="E2700" s="2" t="s">
        <v>13266</v>
      </c>
      <c r="F2700" s="69">
        <v>45</v>
      </c>
      <c r="G2700" s="2" t="s">
        <v>20</v>
      </c>
      <c r="H2700" s="59"/>
      <c r="I2700" s="59"/>
      <c r="J2700" s="70"/>
      <c r="K2700" s="73">
        <v>46048</v>
      </c>
      <c r="L2700" s="59" t="s">
        <v>85</v>
      </c>
      <c r="M2700" s="5"/>
      <c r="N2700" s="60" t="s">
        <v>13267</v>
      </c>
      <c r="O2700" s="5" t="s">
        <v>13268</v>
      </c>
    </row>
    <row r="2701" s="69" customFormat="1" spans="1:15">
      <c r="A2701" s="16">
        <v>2700</v>
      </c>
      <c r="B2701" s="17"/>
      <c r="C2701" s="2" t="s">
        <v>13236</v>
      </c>
      <c r="D2701" s="17" t="s">
        <v>13269</v>
      </c>
      <c r="E2701" s="2" t="s">
        <v>13270</v>
      </c>
      <c r="F2701" s="69">
        <v>49.8</v>
      </c>
      <c r="G2701" s="2" t="s">
        <v>20</v>
      </c>
      <c r="H2701" s="2"/>
      <c r="I2701" s="2"/>
      <c r="J2701" s="16"/>
      <c r="K2701" s="73">
        <v>45146</v>
      </c>
      <c r="L2701" s="59"/>
      <c r="M2701" s="5"/>
      <c r="N2701" s="60" t="s">
        <v>13271</v>
      </c>
      <c r="O2701" s="5" t="s">
        <v>13272</v>
      </c>
    </row>
    <row r="2702" s="3" customFormat="1" spans="1:15">
      <c r="A2702" s="16">
        <v>2701</v>
      </c>
      <c r="B2702" s="3"/>
      <c r="C2702" s="3" t="s">
        <v>13257</v>
      </c>
      <c r="D2702" s="21" t="s">
        <v>13273</v>
      </c>
      <c r="E2702" s="3" t="s">
        <v>13274</v>
      </c>
      <c r="F2702" s="69">
        <v>49</v>
      </c>
      <c r="J2702" s="55"/>
      <c r="K2702" s="73">
        <v>45271</v>
      </c>
      <c r="L2702" s="3" t="s">
        <v>13275</v>
      </c>
      <c r="N2702" s="3" t="s">
        <v>13276</v>
      </c>
      <c r="O2702" s="3" t="s">
        <v>13277</v>
      </c>
    </row>
    <row r="2703" s="69" customFormat="1" spans="1:15">
      <c r="A2703" s="16">
        <v>2702</v>
      </c>
      <c r="B2703" s="17"/>
      <c r="C2703" s="2" t="s">
        <v>13236</v>
      </c>
      <c r="D2703" s="17" t="s">
        <v>13278</v>
      </c>
      <c r="E2703" s="2" t="s">
        <v>13279</v>
      </c>
      <c r="F2703" s="69">
        <v>29.8</v>
      </c>
      <c r="G2703" s="2" t="s">
        <v>20</v>
      </c>
      <c r="H2703" s="16"/>
      <c r="I2703" s="16"/>
      <c r="J2703" s="16"/>
      <c r="K2703" s="73">
        <v>45860</v>
      </c>
      <c r="L2703" s="59"/>
      <c r="M2703" s="5"/>
      <c r="N2703" s="60" t="s">
        <v>13280</v>
      </c>
      <c r="O2703" s="5" t="s">
        <v>13281</v>
      </c>
    </row>
    <row r="2704" s="4" customFormat="1" spans="1:15">
      <c r="A2704" s="16">
        <v>2703</v>
      </c>
      <c r="B2704" s="4" t="s">
        <v>13282</v>
      </c>
      <c r="C2704" s="4" t="s">
        <v>13283</v>
      </c>
      <c r="D2704" s="4" t="s">
        <v>13282</v>
      </c>
      <c r="E2704" s="4" t="s">
        <v>13284</v>
      </c>
      <c r="F2704" s="4">
        <v>75</v>
      </c>
      <c r="G2704" s="4" t="s">
        <v>13285</v>
      </c>
      <c r="H2704" s="4"/>
      <c r="I2704" s="4"/>
      <c r="J2704" s="4"/>
      <c r="K2704" s="76">
        <v>46108</v>
      </c>
      <c r="L2704" s="25" t="s">
        <v>3784</v>
      </c>
      <c r="M2704" s="25"/>
      <c r="N2704" s="4" t="s">
        <v>13286</v>
      </c>
      <c r="O2704" s="4" t="s">
        <v>13287</v>
      </c>
    </row>
    <row r="2705" s="3" customFormat="1" spans="1:15">
      <c r="A2705" s="16">
        <v>2704</v>
      </c>
      <c r="B2705" s="3"/>
      <c r="C2705" s="3" t="s">
        <v>13288</v>
      </c>
      <c r="D2705" s="21" t="s">
        <v>13289</v>
      </c>
      <c r="E2705" s="3" t="s">
        <v>13290</v>
      </c>
      <c r="F2705" s="69">
        <v>69.8</v>
      </c>
      <c r="G2705" s="3" t="s">
        <v>3980</v>
      </c>
      <c r="J2705" s="55"/>
      <c r="K2705" s="73">
        <v>45423</v>
      </c>
      <c r="L2705" s="20" t="s">
        <v>144</v>
      </c>
      <c r="M2705" s="20"/>
      <c r="N2705" s="3" t="s">
        <v>13291</v>
      </c>
      <c r="O2705" s="3" t="s">
        <v>13292</v>
      </c>
    </row>
    <row r="2706" s="3" customFormat="1" spans="1:15">
      <c r="A2706" s="16">
        <v>2705</v>
      </c>
      <c r="C2706" s="3" t="s">
        <v>13293</v>
      </c>
      <c r="D2706" s="21" t="s">
        <v>13294</v>
      </c>
      <c r="E2706" s="3" t="s">
        <v>13295</v>
      </c>
      <c r="F2706" s="69">
        <v>54</v>
      </c>
      <c r="G2706" s="3" t="s">
        <v>20</v>
      </c>
      <c r="H2706" s="2" t="s">
        <v>290</v>
      </c>
      <c r="J2706" s="55"/>
      <c r="K2706" s="73">
        <v>46026</v>
      </c>
      <c r="L2706" s="59" t="s">
        <v>412</v>
      </c>
      <c r="M2706" s="5" t="s">
        <v>13296</v>
      </c>
      <c r="N2706" s="3" t="s">
        <v>13297</v>
      </c>
      <c r="O2706" s="5" t="s">
        <v>13298</v>
      </c>
    </row>
    <row r="2707" s="3" customFormat="1" spans="1:15">
      <c r="A2707" s="16">
        <v>2706</v>
      </c>
      <c r="B2707" s="21"/>
      <c r="C2707" s="3" t="s">
        <v>13299</v>
      </c>
      <c r="D2707" s="3" t="s">
        <v>13300</v>
      </c>
      <c r="E2707" s="3" t="s">
        <v>13295</v>
      </c>
      <c r="F2707" s="69">
        <v>39</v>
      </c>
      <c r="G2707" s="3" t="s">
        <v>13301</v>
      </c>
      <c r="J2707" s="55"/>
      <c r="K2707" s="73">
        <v>45681</v>
      </c>
      <c r="N2707" s="3" t="s">
        <v>13302</v>
      </c>
      <c r="O2707" s="61" t="s">
        <v>13303</v>
      </c>
    </row>
    <row r="2708" s="69" customFormat="1" spans="1:15">
      <c r="A2708" s="16">
        <v>2707</v>
      </c>
      <c r="B2708" s="17"/>
      <c r="C2708" s="2" t="s">
        <v>13304</v>
      </c>
      <c r="D2708" s="17" t="s">
        <v>13305</v>
      </c>
      <c r="E2708" s="2" t="s">
        <v>13306</v>
      </c>
      <c r="F2708" s="69">
        <v>179</v>
      </c>
      <c r="G2708" s="2" t="s">
        <v>20</v>
      </c>
      <c r="H2708" s="16"/>
      <c r="I2708" s="16"/>
      <c r="J2708" s="16"/>
      <c r="K2708" s="73">
        <v>45867</v>
      </c>
      <c r="L2708" s="59"/>
      <c r="M2708" s="5"/>
      <c r="N2708" s="60" t="s">
        <v>13307</v>
      </c>
      <c r="O2708" s="5" t="s">
        <v>13308</v>
      </c>
    </row>
    <row r="2709" s="5" customFormat="1" spans="1:15">
      <c r="A2709" s="16">
        <v>2708</v>
      </c>
      <c r="C2709" s="5" t="s">
        <v>13293</v>
      </c>
      <c r="D2709" s="66" t="s">
        <v>13309</v>
      </c>
      <c r="E2709" s="5" t="s">
        <v>13310</v>
      </c>
      <c r="F2709" s="69">
        <v>49.8</v>
      </c>
      <c r="G2709" s="2" t="s">
        <v>20</v>
      </c>
      <c r="J2709" s="62"/>
      <c r="K2709" s="73">
        <v>46050</v>
      </c>
      <c r="L2709" s="59" t="s">
        <v>85</v>
      </c>
      <c r="M2709" s="5"/>
      <c r="N2709" s="5" t="s">
        <v>13311</v>
      </c>
      <c r="O2709" s="5" t="s">
        <v>13312</v>
      </c>
    </row>
    <row r="2710" s="69" customFormat="1" spans="1:15">
      <c r="A2710" s="16">
        <v>2709</v>
      </c>
      <c r="B2710" s="17"/>
      <c r="C2710" s="2" t="s">
        <v>13313</v>
      </c>
      <c r="D2710" s="17" t="s">
        <v>13314</v>
      </c>
      <c r="E2710" s="2" t="s">
        <v>13315</v>
      </c>
      <c r="F2710" s="69">
        <v>39.8</v>
      </c>
      <c r="G2710" s="2"/>
      <c r="H2710" s="16"/>
      <c r="I2710" s="16"/>
      <c r="J2710" s="16"/>
      <c r="K2710" s="73">
        <v>45860</v>
      </c>
      <c r="L2710" s="59"/>
      <c r="M2710" s="5"/>
      <c r="N2710" s="60" t="s">
        <v>13316</v>
      </c>
      <c r="O2710" s="5" t="s">
        <v>13317</v>
      </c>
    </row>
    <row r="2711" s="3" customFormat="1" spans="1:15">
      <c r="A2711" s="16">
        <v>2710</v>
      </c>
      <c r="B2711" s="21"/>
      <c r="C2711" s="3" t="s">
        <v>13318</v>
      </c>
      <c r="D2711" s="21" t="s">
        <v>13319</v>
      </c>
      <c r="E2711" s="61" t="s">
        <v>13320</v>
      </c>
      <c r="F2711" s="69">
        <v>59</v>
      </c>
      <c r="G2711" s="3"/>
      <c r="H2711" s="3"/>
      <c r="I2711" s="3"/>
      <c r="J2711" s="55"/>
      <c r="K2711" s="73">
        <v>45848</v>
      </c>
      <c r="L2711" s="3"/>
      <c r="M2711" s="3"/>
      <c r="N2711" s="3" t="s">
        <v>13321</v>
      </c>
      <c r="O2711" s="3" t="s">
        <v>13322</v>
      </c>
    </row>
    <row r="2712" s="16" customFormat="1" spans="1:15">
      <c r="A2712" s="16">
        <v>2711</v>
      </c>
      <c r="B2712" s="17"/>
      <c r="C2712" s="2" t="s">
        <v>13323</v>
      </c>
      <c r="D2712" s="17" t="s">
        <v>13324</v>
      </c>
      <c r="E2712" s="2" t="s">
        <v>13325</v>
      </c>
      <c r="F2712" s="69">
        <v>49.8</v>
      </c>
      <c r="G2712" s="2" t="s">
        <v>20</v>
      </c>
      <c r="H2712" s="2"/>
      <c r="I2712" s="2"/>
      <c r="K2712" s="73">
        <v>46051</v>
      </c>
      <c r="L2712" s="59" t="s">
        <v>85</v>
      </c>
      <c r="M2712" s="5"/>
      <c r="N2712" s="60" t="s">
        <v>13326</v>
      </c>
      <c r="O2712" s="5" t="s">
        <v>13327</v>
      </c>
    </row>
    <row r="2713" s="3" customFormat="1" spans="1:15">
      <c r="A2713" s="16">
        <v>2712</v>
      </c>
      <c r="B2713" s="21"/>
      <c r="C2713" s="3" t="s">
        <v>13328</v>
      </c>
      <c r="D2713" s="21" t="s">
        <v>13329</v>
      </c>
      <c r="E2713" s="3" t="s">
        <v>13330</v>
      </c>
      <c r="F2713" s="69">
        <v>39</v>
      </c>
      <c r="J2713" s="55"/>
      <c r="K2713" s="73">
        <v>45821</v>
      </c>
      <c r="L2713" s="3" t="s">
        <v>1986</v>
      </c>
      <c r="N2713" s="3" t="s">
        <v>13331</v>
      </c>
      <c r="O2713" s="5" t="s">
        <v>13332</v>
      </c>
    </row>
    <row r="2714" s="55" customFormat="1" spans="1:15">
      <c r="A2714" s="16">
        <v>2713</v>
      </c>
      <c r="C2714" s="55" t="s">
        <v>13333</v>
      </c>
      <c r="D2714" s="63" t="s">
        <v>13334</v>
      </c>
      <c r="E2714" s="55" t="s">
        <v>13335</v>
      </c>
      <c r="F2714" s="69">
        <v>39.9</v>
      </c>
      <c r="G2714" s="64"/>
      <c r="K2714" s="73">
        <v>46049</v>
      </c>
      <c r="L2714" s="55" t="s">
        <v>183</v>
      </c>
      <c r="M2714" s="65"/>
      <c r="N2714" s="64" t="s">
        <v>13336</v>
      </c>
      <c r="O2714" s="5" t="s">
        <v>13337</v>
      </c>
    </row>
    <row r="2715" s="69" customFormat="1" spans="1:15">
      <c r="A2715" s="16">
        <v>2714</v>
      </c>
      <c r="B2715" s="17"/>
      <c r="C2715" s="2" t="s">
        <v>13338</v>
      </c>
      <c r="D2715" s="17" t="s">
        <v>13339</v>
      </c>
      <c r="E2715" s="2" t="s">
        <v>13340</v>
      </c>
      <c r="F2715" s="69">
        <v>35</v>
      </c>
      <c r="G2715" s="3" t="s">
        <v>20</v>
      </c>
      <c r="H2715" s="2"/>
      <c r="I2715" s="2"/>
      <c r="J2715" s="16"/>
      <c r="K2715" s="73">
        <v>44790</v>
      </c>
      <c r="L2715" s="59"/>
      <c r="M2715" s="5"/>
      <c r="N2715" s="60" t="s">
        <v>13341</v>
      </c>
      <c r="O2715" s="5" t="s">
        <v>13342</v>
      </c>
    </row>
    <row r="2716" s="3" customFormat="1" spans="1:15">
      <c r="A2716" s="16">
        <v>2715</v>
      </c>
      <c r="B2716" s="3"/>
      <c r="C2716" s="3" t="s">
        <v>13343</v>
      </c>
      <c r="D2716" s="21" t="s">
        <v>13344</v>
      </c>
      <c r="E2716" s="3" t="s">
        <v>13345</v>
      </c>
      <c r="F2716" s="69">
        <v>59</v>
      </c>
      <c r="G2716" s="3" t="s">
        <v>13346</v>
      </c>
      <c r="H2716" s="2" t="s">
        <v>290</v>
      </c>
      <c r="I2716" s="20" t="s">
        <v>291</v>
      </c>
      <c r="J2716" s="55" t="s">
        <v>200</v>
      </c>
      <c r="K2716" s="73">
        <v>45836</v>
      </c>
      <c r="L2716" s="59" t="s">
        <v>9422</v>
      </c>
      <c r="N2716" s="3" t="s">
        <v>13347</v>
      </c>
      <c r="O2716" s="3" t="s">
        <v>13348</v>
      </c>
    </row>
    <row r="2717" s="69" customFormat="1" spans="1:15">
      <c r="A2717" s="16">
        <v>2716</v>
      </c>
      <c r="B2717" s="17"/>
      <c r="C2717" s="2" t="s">
        <v>13349</v>
      </c>
      <c r="D2717" s="17" t="s">
        <v>13350</v>
      </c>
      <c r="E2717" s="2" t="s">
        <v>13351</v>
      </c>
      <c r="F2717" s="69">
        <v>35</v>
      </c>
      <c r="G2717" s="2" t="s">
        <v>20</v>
      </c>
      <c r="H2717" s="16"/>
      <c r="I2717" s="16"/>
      <c r="J2717" s="16"/>
      <c r="K2717" s="73">
        <v>45652</v>
      </c>
      <c r="L2717" s="59"/>
      <c r="M2717" s="5"/>
      <c r="N2717" s="60" t="s">
        <v>13352</v>
      </c>
      <c r="O2717" s="5" t="s">
        <v>13353</v>
      </c>
    </row>
    <row r="2718" s="3" customFormat="1" spans="1:15">
      <c r="A2718" s="16">
        <v>2717</v>
      </c>
      <c r="B2718" s="3" t="s">
        <v>13354</v>
      </c>
      <c r="C2718" s="3" t="s">
        <v>13355</v>
      </c>
      <c r="D2718" s="21" t="s">
        <v>13354</v>
      </c>
      <c r="E2718" s="3" t="s">
        <v>13356</v>
      </c>
      <c r="F2718" s="69">
        <v>59.8</v>
      </c>
      <c r="G2718" s="3" t="s">
        <v>13357</v>
      </c>
      <c r="I2718" s="20" t="s">
        <v>291</v>
      </c>
      <c r="J2718" s="78"/>
      <c r="K2718" s="73">
        <v>45877</v>
      </c>
      <c r="L2718" s="61" t="s">
        <v>13358</v>
      </c>
      <c r="N2718" s="3" t="s">
        <v>13359</v>
      </c>
      <c r="O2718" s="3" t="s">
        <v>13360</v>
      </c>
    </row>
    <row r="2719" s="3" customFormat="1" spans="1:15">
      <c r="A2719" s="16">
        <v>2718</v>
      </c>
      <c r="C2719" s="3" t="s">
        <v>13361</v>
      </c>
      <c r="D2719" s="21" t="s">
        <v>13362</v>
      </c>
      <c r="E2719" s="3" t="s">
        <v>13363</v>
      </c>
      <c r="F2719" s="69">
        <v>69.8</v>
      </c>
      <c r="G2719" s="3" t="s">
        <v>20</v>
      </c>
      <c r="J2719" s="55" t="s">
        <v>200</v>
      </c>
      <c r="K2719" s="73">
        <v>45824</v>
      </c>
      <c r="L2719" s="3" t="s">
        <v>201</v>
      </c>
      <c r="N2719" s="3" t="s">
        <v>13364</v>
      </c>
      <c r="O2719" s="3" t="s">
        <v>13365</v>
      </c>
    </row>
    <row r="2720" s="70" customFormat="1" spans="1:15">
      <c r="A2720" s="16">
        <v>2719</v>
      </c>
      <c r="B2720" s="17"/>
      <c r="C2720" s="2" t="s">
        <v>13366</v>
      </c>
      <c r="D2720" s="17" t="s">
        <v>13367</v>
      </c>
      <c r="E2720" s="2" t="s">
        <v>13368</v>
      </c>
      <c r="F2720" s="69">
        <v>53</v>
      </c>
      <c r="G2720" s="2" t="s">
        <v>20</v>
      </c>
      <c r="H2720" s="2"/>
      <c r="I2720" s="2"/>
      <c r="J2720" s="16"/>
      <c r="K2720" s="73">
        <v>46062</v>
      </c>
      <c r="L2720" s="59"/>
      <c r="M2720" s="5"/>
      <c r="N2720" s="60" t="s">
        <v>13369</v>
      </c>
      <c r="O2720" s="5" t="s">
        <v>13370</v>
      </c>
    </row>
    <row r="2721" s="55" customFormat="1" spans="1:15">
      <c r="A2721" s="16">
        <v>2720</v>
      </c>
      <c r="C2721" s="55" t="s">
        <v>13371</v>
      </c>
      <c r="D2721" s="63" t="s">
        <v>13372</v>
      </c>
      <c r="E2721" s="64" t="s">
        <v>13373</v>
      </c>
      <c r="F2721" s="69">
        <v>64.8</v>
      </c>
      <c r="G2721" s="55" t="s">
        <v>20</v>
      </c>
      <c r="K2721" s="73">
        <v>46028</v>
      </c>
      <c r="L2721" s="64" t="s">
        <v>85</v>
      </c>
      <c r="M2721" s="5"/>
      <c r="N2721" s="55" t="s">
        <v>13374</v>
      </c>
      <c r="O2721" s="5" t="s">
        <v>13375</v>
      </c>
    </row>
    <row r="2722" s="3" customFormat="1" spans="1:15">
      <c r="A2722" s="16">
        <v>2721</v>
      </c>
      <c r="B2722" s="3" t="s">
        <v>13376</v>
      </c>
      <c r="C2722" s="3" t="s">
        <v>13377</v>
      </c>
      <c r="D2722" s="3" t="s">
        <v>13376</v>
      </c>
      <c r="E2722" s="3" t="s">
        <v>8154</v>
      </c>
      <c r="F2722" s="69">
        <v>53.8</v>
      </c>
      <c r="G2722" s="2" t="s">
        <v>13378</v>
      </c>
      <c r="J2722" s="55"/>
      <c r="K2722" s="73">
        <v>45869</v>
      </c>
      <c r="N2722" s="3" t="s">
        <v>13379</v>
      </c>
      <c r="O2722" s="3" t="s">
        <v>13380</v>
      </c>
    </row>
    <row r="2723" s="3" customFormat="1" spans="1:15">
      <c r="A2723" s="16">
        <v>2722</v>
      </c>
      <c r="C2723" s="3" t="s">
        <v>13381</v>
      </c>
      <c r="D2723" s="21" t="s">
        <v>13382</v>
      </c>
      <c r="E2723" s="3" t="s">
        <v>13383</v>
      </c>
      <c r="F2723" s="69">
        <v>39.8</v>
      </c>
      <c r="J2723" s="55"/>
      <c r="K2723" s="73">
        <v>46045</v>
      </c>
      <c r="N2723" s="3" t="s">
        <v>13384</v>
      </c>
      <c r="O2723" s="3" t="s">
        <v>13385</v>
      </c>
    </row>
    <row r="2724" s="3" customFormat="1" spans="1:15">
      <c r="A2724" s="16">
        <v>2723</v>
      </c>
      <c r="B2724" s="3" t="s">
        <v>13386</v>
      </c>
      <c r="C2724" s="3" t="s">
        <v>13387</v>
      </c>
      <c r="D2724" s="21" t="s">
        <v>13386</v>
      </c>
      <c r="E2724" s="3" t="s">
        <v>13310</v>
      </c>
      <c r="F2724" s="69">
        <v>69.8</v>
      </c>
      <c r="G2724" s="3" t="s">
        <v>20</v>
      </c>
      <c r="H2724" s="20" t="s">
        <v>290</v>
      </c>
      <c r="J2724" s="55" t="s">
        <v>200</v>
      </c>
      <c r="K2724" s="73">
        <v>46063</v>
      </c>
      <c r="L2724" s="3" t="s">
        <v>201</v>
      </c>
      <c r="M2724" s="3"/>
      <c r="N2724" s="3" t="s">
        <v>13388</v>
      </c>
      <c r="O2724" s="3" t="s">
        <v>13389</v>
      </c>
    </row>
    <row r="2725" s="69" customFormat="1" spans="1:15">
      <c r="A2725" s="16">
        <v>2724</v>
      </c>
      <c r="B2725" s="17"/>
      <c r="C2725" s="2" t="s">
        <v>13390</v>
      </c>
      <c r="D2725" s="17" t="s">
        <v>13391</v>
      </c>
      <c r="E2725" s="2" t="s">
        <v>13392</v>
      </c>
      <c r="F2725" s="69">
        <v>39.8</v>
      </c>
      <c r="G2725" s="3" t="s">
        <v>20</v>
      </c>
      <c r="H2725" s="2"/>
      <c r="I2725" s="2"/>
      <c r="J2725" s="16"/>
      <c r="K2725" s="73">
        <v>45860</v>
      </c>
      <c r="L2725" s="59"/>
      <c r="M2725" s="5"/>
      <c r="N2725" s="60" t="s">
        <v>13393</v>
      </c>
      <c r="O2725" s="5" t="s">
        <v>13394</v>
      </c>
    </row>
    <row r="2726" s="5" customFormat="1" spans="1:15">
      <c r="A2726" s="16">
        <v>2725</v>
      </c>
      <c r="C2726" s="5" t="s">
        <v>13395</v>
      </c>
      <c r="D2726" s="66" t="s">
        <v>13396</v>
      </c>
      <c r="E2726" s="20" t="s">
        <v>13397</v>
      </c>
      <c r="F2726" s="69">
        <v>49</v>
      </c>
      <c r="G2726" s="3" t="s">
        <v>20</v>
      </c>
      <c r="J2726" s="62"/>
      <c r="K2726" s="73">
        <v>46050</v>
      </c>
      <c r="L2726" s="59"/>
      <c r="M2726" s="5"/>
      <c r="N2726" s="5" t="s">
        <v>13398</v>
      </c>
      <c r="O2726" s="5" t="s">
        <v>13399</v>
      </c>
    </row>
    <row r="2727" s="3" customFormat="1" spans="1:15">
      <c r="A2727" s="16">
        <v>2726</v>
      </c>
      <c r="B2727" s="3" t="s">
        <v>13400</v>
      </c>
      <c r="C2727" s="3" t="s">
        <v>13401</v>
      </c>
      <c r="D2727" s="3" t="s">
        <v>13400</v>
      </c>
      <c r="E2727" s="3" t="s">
        <v>13402</v>
      </c>
      <c r="F2727" s="69">
        <v>49.8</v>
      </c>
      <c r="G2727" s="3" t="s">
        <v>3774</v>
      </c>
      <c r="H2727" s="3"/>
      <c r="I2727" s="3"/>
      <c r="J2727" s="55" t="s">
        <v>200</v>
      </c>
      <c r="K2727" s="73">
        <v>46079</v>
      </c>
      <c r="L2727" s="3" t="s">
        <v>201</v>
      </c>
      <c r="M2727" s="61"/>
      <c r="N2727" s="3" t="s">
        <v>13403</v>
      </c>
      <c r="O2727" s="3" t="s">
        <v>13404</v>
      </c>
    </row>
    <row r="2728" s="69" customFormat="1" spans="1:15">
      <c r="A2728" s="16">
        <v>2727</v>
      </c>
      <c r="B2728" s="17"/>
      <c r="C2728" s="2" t="s">
        <v>13405</v>
      </c>
      <c r="D2728" s="17" t="s">
        <v>13406</v>
      </c>
      <c r="E2728" s="2" t="s">
        <v>13407</v>
      </c>
      <c r="F2728" s="69">
        <v>59.8</v>
      </c>
      <c r="G2728" s="2" t="s">
        <v>20</v>
      </c>
      <c r="H2728" s="2" t="s">
        <v>290</v>
      </c>
      <c r="I2728" s="16"/>
      <c r="J2728" s="16"/>
      <c r="K2728" s="73">
        <v>46026</v>
      </c>
      <c r="L2728" s="59" t="s">
        <v>412</v>
      </c>
      <c r="M2728" s="5"/>
      <c r="N2728" s="60" t="s">
        <v>13408</v>
      </c>
      <c r="O2728" s="5" t="s">
        <v>13409</v>
      </c>
    </row>
    <row r="2729" s="69" customFormat="1" spans="1:15">
      <c r="A2729" s="16">
        <v>2728</v>
      </c>
      <c r="B2729" s="17"/>
      <c r="C2729" s="2" t="s">
        <v>13410</v>
      </c>
      <c r="D2729" s="17" t="s">
        <v>13411</v>
      </c>
      <c r="E2729" s="2" t="s">
        <v>13412</v>
      </c>
      <c r="F2729" s="69">
        <v>49.8</v>
      </c>
      <c r="G2729" s="2" t="s">
        <v>20</v>
      </c>
      <c r="H2729" s="16"/>
      <c r="I2729" s="16"/>
      <c r="J2729" s="16"/>
      <c r="K2729" s="73">
        <v>45871</v>
      </c>
      <c r="L2729" s="59" t="s">
        <v>8315</v>
      </c>
      <c r="M2729" s="5"/>
      <c r="N2729" s="60" t="s">
        <v>13413</v>
      </c>
      <c r="O2729" s="5" t="s">
        <v>13414</v>
      </c>
    </row>
    <row r="2730" s="3" customFormat="1" spans="1:15">
      <c r="A2730" s="16">
        <v>2729</v>
      </c>
      <c r="B2730" s="21"/>
      <c r="C2730" s="3" t="s">
        <v>13415</v>
      </c>
      <c r="D2730" s="21" t="s">
        <v>13416</v>
      </c>
      <c r="E2730" s="3" t="s">
        <v>13417</v>
      </c>
      <c r="F2730" s="69">
        <v>60</v>
      </c>
      <c r="G2730" s="2" t="s">
        <v>13418</v>
      </c>
      <c r="J2730" s="55"/>
      <c r="K2730" s="73">
        <v>46052</v>
      </c>
      <c r="N2730" s="3" t="s">
        <v>13419</v>
      </c>
      <c r="O2730" s="5" t="s">
        <v>13420</v>
      </c>
    </row>
    <row r="2731" s="3" customFormat="1" spans="1:15">
      <c r="A2731" s="16">
        <v>2730</v>
      </c>
      <c r="B2731" s="3" t="s">
        <v>13421</v>
      </c>
      <c r="C2731" s="3" t="s">
        <v>13422</v>
      </c>
      <c r="D2731" s="21" t="s">
        <v>13421</v>
      </c>
      <c r="E2731" s="20" t="s">
        <v>13423</v>
      </c>
      <c r="F2731" s="69">
        <v>69</v>
      </c>
      <c r="G2731" s="3" t="s">
        <v>20</v>
      </c>
      <c r="J2731" s="55"/>
      <c r="K2731" s="73">
        <v>46078</v>
      </c>
      <c r="N2731" s="3" t="s">
        <v>13424</v>
      </c>
      <c r="O2731" s="3" t="s">
        <v>13425</v>
      </c>
    </row>
    <row r="2732" s="3" customFormat="1" spans="1:15">
      <c r="A2732" s="16">
        <v>2731</v>
      </c>
      <c r="C2732" s="3" t="s">
        <v>13426</v>
      </c>
      <c r="D2732" s="21" t="s">
        <v>13427</v>
      </c>
      <c r="E2732" s="3" t="s">
        <v>13428</v>
      </c>
      <c r="F2732" s="69">
        <v>35</v>
      </c>
      <c r="G2732" s="3" t="s">
        <v>20</v>
      </c>
      <c r="J2732" s="55"/>
      <c r="K2732" s="73">
        <v>46051</v>
      </c>
      <c r="L2732" s="59" t="s">
        <v>85</v>
      </c>
      <c r="M2732" s="5"/>
      <c r="N2732" s="3" t="s">
        <v>13429</v>
      </c>
      <c r="O2732" s="5" t="s">
        <v>13430</v>
      </c>
    </row>
    <row r="2733" s="16" customFormat="1" spans="1:15">
      <c r="A2733" s="16">
        <v>2732</v>
      </c>
      <c r="B2733" s="17"/>
      <c r="C2733" s="2" t="s">
        <v>13431</v>
      </c>
      <c r="D2733" s="17" t="s">
        <v>13432</v>
      </c>
      <c r="E2733" s="2" t="s">
        <v>13183</v>
      </c>
      <c r="F2733" s="69">
        <v>49</v>
      </c>
      <c r="G2733" s="2" t="s">
        <v>20</v>
      </c>
      <c r="H2733" s="2"/>
      <c r="I2733" s="2"/>
      <c r="K2733" s="73">
        <v>45859</v>
      </c>
      <c r="L2733" s="59" t="s">
        <v>85</v>
      </c>
      <c r="M2733" s="5"/>
      <c r="N2733" s="60" t="s">
        <v>13433</v>
      </c>
      <c r="O2733" s="5" t="s">
        <v>13434</v>
      </c>
    </row>
    <row r="2734" s="70" customFormat="1" spans="1:15">
      <c r="A2734" s="16">
        <v>2733</v>
      </c>
      <c r="B2734" s="17"/>
      <c r="C2734" s="2" t="s">
        <v>13435</v>
      </c>
      <c r="D2734" s="17" t="s">
        <v>13436</v>
      </c>
      <c r="E2734" s="2" t="s">
        <v>13437</v>
      </c>
      <c r="F2734" s="69">
        <v>45</v>
      </c>
      <c r="G2734" s="2" t="s">
        <v>20</v>
      </c>
      <c r="H2734" s="2"/>
      <c r="I2734" s="2"/>
      <c r="J2734" s="16"/>
      <c r="K2734" s="73">
        <v>45824</v>
      </c>
      <c r="L2734" s="59"/>
      <c r="M2734" s="5"/>
      <c r="N2734" s="60" t="s">
        <v>13438</v>
      </c>
      <c r="O2734" s="5" t="s">
        <v>13439</v>
      </c>
    </row>
    <row r="2735" s="3" customFormat="1" spans="1:15">
      <c r="A2735" s="16">
        <v>2734</v>
      </c>
      <c r="B2735" s="3" t="s">
        <v>13440</v>
      </c>
      <c r="C2735" s="3" t="s">
        <v>13441</v>
      </c>
      <c r="D2735" s="3" t="s">
        <v>13440</v>
      </c>
      <c r="E2735" s="3" t="s">
        <v>13442</v>
      </c>
      <c r="F2735" s="69">
        <v>39.8</v>
      </c>
      <c r="G2735" s="3" t="s">
        <v>13443</v>
      </c>
      <c r="H2735" s="3"/>
      <c r="I2735" s="3"/>
      <c r="J2735" s="55"/>
      <c r="K2735" s="73">
        <v>45765</v>
      </c>
      <c r="L2735" s="3"/>
      <c r="M2735" s="3"/>
      <c r="N2735" s="3" t="s">
        <v>13444</v>
      </c>
      <c r="O2735" s="3" t="s">
        <v>13445</v>
      </c>
    </row>
    <row r="2736" s="3" customFormat="1" spans="1:15">
      <c r="A2736" s="16">
        <v>2735</v>
      </c>
      <c r="B2736" s="3" t="s">
        <v>13446</v>
      </c>
      <c r="C2736" s="3" t="s">
        <v>13447</v>
      </c>
      <c r="D2736" s="3" t="s">
        <v>13446</v>
      </c>
      <c r="E2736" s="3" t="s">
        <v>13448</v>
      </c>
      <c r="F2736" s="69">
        <v>39</v>
      </c>
      <c r="G2736" s="3" t="s">
        <v>877</v>
      </c>
      <c r="J2736" s="55"/>
      <c r="K2736" s="73">
        <v>45911</v>
      </c>
      <c r="L2736" s="3" t="s">
        <v>3934</v>
      </c>
      <c r="M2736" s="3"/>
      <c r="N2736" s="3" t="s">
        <v>13449</v>
      </c>
      <c r="O2736" s="3" t="s">
        <v>13450</v>
      </c>
    </row>
    <row r="2737" s="3" customFormat="1" spans="1:15">
      <c r="A2737" s="16">
        <v>2736</v>
      </c>
      <c r="B2737" s="3"/>
      <c r="C2737" s="3" t="s">
        <v>13451</v>
      </c>
      <c r="D2737" s="3" t="s">
        <v>13452</v>
      </c>
      <c r="E2737" s="3" t="s">
        <v>13453</v>
      </c>
      <c r="F2737" s="69">
        <v>39</v>
      </c>
      <c r="G2737" s="3" t="s">
        <v>4111</v>
      </c>
      <c r="J2737" s="55"/>
      <c r="K2737" s="73">
        <v>45600</v>
      </c>
      <c r="L2737" s="3" t="s">
        <v>3934</v>
      </c>
      <c r="M2737" s="3"/>
      <c r="N2737" s="3" t="s">
        <v>13454</v>
      </c>
      <c r="O2737" s="3" t="s">
        <v>13455</v>
      </c>
    </row>
    <row r="2738" s="3" customFormat="1" spans="1:15">
      <c r="A2738" s="16">
        <v>2737</v>
      </c>
      <c r="B2738" s="21" t="s">
        <v>13456</v>
      </c>
      <c r="C2738" s="3" t="s">
        <v>13457</v>
      </c>
      <c r="D2738" s="21" t="s">
        <v>13456</v>
      </c>
      <c r="E2738" s="3" t="s">
        <v>13458</v>
      </c>
      <c r="F2738" s="69">
        <v>60</v>
      </c>
      <c r="G2738" s="3"/>
      <c r="J2738" s="55"/>
      <c r="K2738" s="73">
        <v>45875</v>
      </c>
      <c r="L2738" s="3"/>
      <c r="M2738" s="3"/>
      <c r="N2738" s="3" t="s">
        <v>13459</v>
      </c>
      <c r="O2738" s="3" t="s">
        <v>13460</v>
      </c>
    </row>
    <row r="2739" s="4" customFormat="1" spans="1:15">
      <c r="A2739" s="16">
        <v>2738</v>
      </c>
      <c r="B2739" s="4" t="s">
        <v>13461</v>
      </c>
      <c r="C2739" s="4" t="s">
        <v>13462</v>
      </c>
      <c r="D2739" s="4" t="s">
        <v>13461</v>
      </c>
      <c r="E2739" s="4" t="s">
        <v>13463</v>
      </c>
      <c r="F2739" s="69">
        <v>79.9</v>
      </c>
      <c r="G2739" s="4"/>
      <c r="K2739" s="73">
        <v>46079</v>
      </c>
      <c r="L2739" s="24" t="s">
        <v>67</v>
      </c>
      <c r="M2739" s="24"/>
      <c r="N2739" s="4" t="s">
        <v>13464</v>
      </c>
      <c r="O2739" s="4" t="s">
        <v>13465</v>
      </c>
    </row>
    <row r="2740" s="69" customFormat="1" spans="1:15">
      <c r="A2740" s="16">
        <v>2739</v>
      </c>
      <c r="B2740" s="17"/>
      <c r="C2740" s="2" t="s">
        <v>13466</v>
      </c>
      <c r="D2740" s="17" t="s">
        <v>13467</v>
      </c>
      <c r="E2740" s="2" t="s">
        <v>13183</v>
      </c>
      <c r="F2740" s="69">
        <v>49</v>
      </c>
      <c r="G2740" s="2" t="s">
        <v>20</v>
      </c>
      <c r="H2740" s="16"/>
      <c r="I2740" s="16"/>
      <c r="J2740" s="16"/>
      <c r="K2740" s="73">
        <v>46051</v>
      </c>
      <c r="L2740" s="59"/>
      <c r="M2740" s="5"/>
      <c r="N2740" s="60" t="s">
        <v>13468</v>
      </c>
      <c r="O2740" s="5" t="s">
        <v>13469</v>
      </c>
    </row>
    <row r="2741" s="69" customFormat="1" spans="1:15">
      <c r="A2741" s="16">
        <v>2740</v>
      </c>
      <c r="B2741" s="17"/>
      <c r="C2741" s="2" t="s">
        <v>13470</v>
      </c>
      <c r="D2741" s="17" t="s">
        <v>13471</v>
      </c>
      <c r="E2741" s="2" t="s">
        <v>13472</v>
      </c>
      <c r="F2741" s="69">
        <v>39.8</v>
      </c>
      <c r="G2741" s="2"/>
      <c r="H2741" s="2"/>
      <c r="I2741" s="2"/>
      <c r="J2741" s="16"/>
      <c r="K2741" s="73">
        <v>46034</v>
      </c>
      <c r="L2741" s="59" t="s">
        <v>13473</v>
      </c>
      <c r="M2741" s="5"/>
      <c r="N2741" s="60" t="s">
        <v>13474</v>
      </c>
      <c r="O2741" s="5" t="s">
        <v>13475</v>
      </c>
    </row>
    <row r="2742" s="5" customFormat="1" spans="1:15">
      <c r="A2742" s="16">
        <v>2741</v>
      </c>
      <c r="B2742" s="17"/>
      <c r="C2742" s="5" t="s">
        <v>13476</v>
      </c>
      <c r="D2742" s="17" t="s">
        <v>13477</v>
      </c>
      <c r="E2742" s="5" t="s">
        <v>13478</v>
      </c>
      <c r="F2742" s="69">
        <v>43</v>
      </c>
      <c r="J2742" s="62"/>
      <c r="K2742" s="73">
        <v>45342</v>
      </c>
      <c r="L2742" s="59"/>
      <c r="N2742" s="5" t="s">
        <v>13479</v>
      </c>
      <c r="O2742" s="5" t="s">
        <v>13480</v>
      </c>
    </row>
    <row r="2743" s="69" customFormat="1" spans="1:15">
      <c r="A2743" s="16">
        <v>2742</v>
      </c>
      <c r="B2743" s="17"/>
      <c r="C2743" s="2" t="s">
        <v>13481</v>
      </c>
      <c r="D2743" s="17" t="s">
        <v>13482</v>
      </c>
      <c r="E2743" s="2" t="s">
        <v>13483</v>
      </c>
      <c r="F2743" s="69">
        <v>69.9</v>
      </c>
      <c r="G2743" s="2"/>
      <c r="H2743" s="2"/>
      <c r="I2743" s="2"/>
      <c r="J2743" s="16"/>
      <c r="K2743" s="73">
        <v>46064</v>
      </c>
      <c r="L2743" s="59"/>
      <c r="M2743" s="5"/>
      <c r="N2743" s="60" t="s">
        <v>13484</v>
      </c>
      <c r="O2743" s="5" t="s">
        <v>13485</v>
      </c>
    </row>
    <row r="2744" s="69" customFormat="1" spans="1:15">
      <c r="A2744" s="16">
        <v>2743</v>
      </c>
      <c r="B2744" s="17"/>
      <c r="C2744" s="2" t="s">
        <v>13486</v>
      </c>
      <c r="D2744" s="17" t="s">
        <v>13487</v>
      </c>
      <c r="E2744" s="2" t="s">
        <v>13488</v>
      </c>
      <c r="F2744" s="69">
        <v>38</v>
      </c>
      <c r="G2744" s="3" t="s">
        <v>20</v>
      </c>
      <c r="H2744" s="59"/>
      <c r="I2744" s="59"/>
      <c r="J2744" s="70"/>
      <c r="K2744" s="73">
        <v>46031</v>
      </c>
      <c r="L2744" s="59"/>
      <c r="M2744" s="5"/>
      <c r="N2744" s="60" t="s">
        <v>13489</v>
      </c>
      <c r="O2744" s="5" t="s">
        <v>13490</v>
      </c>
    </row>
    <row r="2745" s="55" customFormat="1" spans="1:15">
      <c r="A2745" s="16">
        <v>2744</v>
      </c>
      <c r="C2745" s="55" t="s">
        <v>13491</v>
      </c>
      <c r="D2745" s="63" t="s">
        <v>13492</v>
      </c>
      <c r="E2745" s="55" t="s">
        <v>13493</v>
      </c>
      <c r="F2745" s="69">
        <v>74.8</v>
      </c>
      <c r="G2745" s="3" t="s">
        <v>20</v>
      </c>
      <c r="K2745" s="73">
        <v>46062</v>
      </c>
      <c r="L2745" s="55" t="s">
        <v>85</v>
      </c>
      <c r="M2745" s="65"/>
      <c r="N2745" s="64" t="s">
        <v>13494</v>
      </c>
      <c r="O2745" s="5" t="s">
        <v>13495</v>
      </c>
    </row>
    <row r="2746" s="70" customFormat="1" spans="1:15">
      <c r="A2746" s="16">
        <v>2745</v>
      </c>
      <c r="B2746" s="17"/>
      <c r="C2746" s="2" t="s">
        <v>13496</v>
      </c>
      <c r="D2746" s="17" t="s">
        <v>13497</v>
      </c>
      <c r="E2746" s="2" t="s">
        <v>13498</v>
      </c>
      <c r="F2746" s="69">
        <v>45</v>
      </c>
      <c r="G2746" s="3" t="s">
        <v>20</v>
      </c>
      <c r="H2746" s="2"/>
      <c r="I2746" s="2"/>
      <c r="J2746" s="16"/>
      <c r="K2746" s="73">
        <v>46001</v>
      </c>
      <c r="L2746" s="59" t="s">
        <v>85</v>
      </c>
      <c r="M2746" s="5"/>
      <c r="N2746" s="60" t="s">
        <v>13499</v>
      </c>
      <c r="O2746" s="5" t="s">
        <v>13500</v>
      </c>
    </row>
    <row r="2747" s="3" customFormat="1" spans="1:15">
      <c r="A2747" s="16">
        <v>2746</v>
      </c>
      <c r="B2747" s="3"/>
      <c r="C2747" s="61" t="s">
        <v>13501</v>
      </c>
      <c r="D2747" s="21" t="s">
        <v>13502</v>
      </c>
      <c r="E2747" s="3" t="s">
        <v>13503</v>
      </c>
      <c r="F2747" s="69">
        <v>289</v>
      </c>
      <c r="J2747" s="55"/>
      <c r="K2747" s="73">
        <v>45285</v>
      </c>
      <c r="N2747" s="3" t="s">
        <v>13504</v>
      </c>
      <c r="O2747" s="3" t="s">
        <v>13505</v>
      </c>
    </row>
    <row r="2748" s="3" customFormat="1" spans="1:15">
      <c r="A2748" s="16">
        <v>2747</v>
      </c>
      <c r="B2748" s="21"/>
      <c r="C2748" s="3" t="s">
        <v>13506</v>
      </c>
      <c r="D2748" s="21" t="s">
        <v>13507</v>
      </c>
      <c r="E2748" s="3" t="s">
        <v>13508</v>
      </c>
      <c r="F2748" s="69">
        <v>79.8</v>
      </c>
      <c r="G2748" s="3" t="s">
        <v>20</v>
      </c>
      <c r="J2748" s="55"/>
      <c r="K2748" s="73">
        <v>46051</v>
      </c>
      <c r="L2748" s="3" t="s">
        <v>85</v>
      </c>
      <c r="N2748" s="3" t="s">
        <v>13509</v>
      </c>
      <c r="O2748" s="5" t="s">
        <v>13510</v>
      </c>
    </row>
    <row r="2749" s="5" customFormat="1" spans="1:15">
      <c r="A2749" s="16">
        <v>2748</v>
      </c>
      <c r="C2749" s="5" t="s">
        <v>13511</v>
      </c>
      <c r="D2749" s="66" t="s">
        <v>13512</v>
      </c>
      <c r="E2749" s="20" t="s">
        <v>13513</v>
      </c>
      <c r="F2749" s="69">
        <v>39.8</v>
      </c>
      <c r="G2749" s="3" t="s">
        <v>20</v>
      </c>
      <c r="J2749" s="62"/>
      <c r="K2749" s="73">
        <v>45846</v>
      </c>
      <c r="L2749" s="59"/>
      <c r="M2749" s="5"/>
      <c r="N2749" s="5" t="s">
        <v>13514</v>
      </c>
      <c r="O2749" s="5" t="s">
        <v>13515</v>
      </c>
    </row>
    <row r="2750" s="5" customFormat="1" spans="1:15">
      <c r="A2750" s="16">
        <v>2749</v>
      </c>
      <c r="C2750" s="5" t="s">
        <v>13516</v>
      </c>
      <c r="D2750" s="66" t="s">
        <v>13517</v>
      </c>
      <c r="E2750" s="5" t="s">
        <v>13518</v>
      </c>
      <c r="F2750" s="69">
        <v>39</v>
      </c>
      <c r="G2750" s="3" t="s">
        <v>20</v>
      </c>
      <c r="J2750" s="62"/>
      <c r="K2750" s="73">
        <v>45898</v>
      </c>
      <c r="L2750" s="59"/>
      <c r="M2750" s="5"/>
      <c r="N2750" s="5" t="s">
        <v>13519</v>
      </c>
      <c r="O2750" s="5" t="s">
        <v>13520</v>
      </c>
    </row>
    <row r="2751" s="55" customFormat="1" spans="1:15">
      <c r="A2751" s="16">
        <v>2750</v>
      </c>
      <c r="B2751" s="55"/>
      <c r="C2751" s="55" t="s">
        <v>13521</v>
      </c>
      <c r="D2751" s="55" t="s">
        <v>13522</v>
      </c>
      <c r="E2751" s="55" t="s">
        <v>13523</v>
      </c>
      <c r="F2751" s="69">
        <v>45</v>
      </c>
      <c r="G2751" s="55" t="s">
        <v>248</v>
      </c>
      <c r="K2751" s="73">
        <v>45177</v>
      </c>
      <c r="N2751" s="55" t="s">
        <v>13524</v>
      </c>
      <c r="O2751" s="55" t="s">
        <v>13525</v>
      </c>
    </row>
    <row r="2752" s="55" customFormat="1" spans="1:15">
      <c r="A2752" s="16">
        <v>2751</v>
      </c>
      <c r="C2752" s="55" t="s">
        <v>13526</v>
      </c>
      <c r="D2752" s="63" t="s">
        <v>13527</v>
      </c>
      <c r="E2752" s="55" t="s">
        <v>13528</v>
      </c>
      <c r="F2752" s="69">
        <v>24.8</v>
      </c>
      <c r="G2752" s="3" t="s">
        <v>20</v>
      </c>
      <c r="K2752" s="73">
        <v>45659</v>
      </c>
      <c r="L2752" s="65"/>
      <c r="M2752" s="5"/>
      <c r="N2752" s="55" t="s">
        <v>13529</v>
      </c>
      <c r="O2752" s="5" t="s">
        <v>13530</v>
      </c>
    </row>
    <row r="2753" s="69" customFormat="1" spans="1:15">
      <c r="A2753" s="16">
        <v>2752</v>
      </c>
      <c r="B2753" s="17"/>
      <c r="C2753" s="2" t="s">
        <v>13531</v>
      </c>
      <c r="D2753" s="17" t="s">
        <v>13532</v>
      </c>
      <c r="E2753" s="2" t="s">
        <v>13533</v>
      </c>
      <c r="F2753" s="69">
        <v>48</v>
      </c>
      <c r="G2753" s="2" t="s">
        <v>20</v>
      </c>
      <c r="H2753" s="2"/>
      <c r="I2753" s="2"/>
      <c r="J2753" s="16"/>
      <c r="K2753" s="73">
        <v>45871</v>
      </c>
      <c r="L2753" s="59"/>
      <c r="M2753" s="5"/>
      <c r="N2753" s="60" t="s">
        <v>13534</v>
      </c>
      <c r="O2753" s="5" t="s">
        <v>13535</v>
      </c>
    </row>
    <row r="2754" s="3" customFormat="1" spans="1:15">
      <c r="A2754" s="16">
        <v>2753</v>
      </c>
      <c r="C2754" s="3" t="s">
        <v>13536</v>
      </c>
      <c r="D2754" s="21" t="s">
        <v>13537</v>
      </c>
      <c r="E2754" s="61" t="s">
        <v>13538</v>
      </c>
      <c r="F2754" s="69">
        <v>89</v>
      </c>
      <c r="G2754" s="2" t="s">
        <v>20</v>
      </c>
      <c r="J2754" s="55"/>
      <c r="K2754" s="73">
        <v>44798</v>
      </c>
      <c r="N2754" s="3" t="s">
        <v>13539</v>
      </c>
      <c r="O2754" s="5" t="s">
        <v>13540</v>
      </c>
    </row>
    <row r="2755" s="69" customFormat="1" spans="1:15">
      <c r="A2755" s="16">
        <v>2754</v>
      </c>
      <c r="B2755" s="17"/>
      <c r="C2755" s="2" t="s">
        <v>13541</v>
      </c>
      <c r="D2755" s="17" t="s">
        <v>13542</v>
      </c>
      <c r="E2755" s="2" t="s">
        <v>13543</v>
      </c>
      <c r="F2755" s="69">
        <v>49</v>
      </c>
      <c r="G2755" s="2" t="s">
        <v>20</v>
      </c>
      <c r="H2755" s="2"/>
      <c r="I2755" s="2"/>
      <c r="J2755" s="16"/>
      <c r="K2755" s="73">
        <v>45663</v>
      </c>
      <c r="L2755" s="59"/>
      <c r="M2755" s="5"/>
      <c r="N2755" s="60" t="s">
        <v>13544</v>
      </c>
      <c r="O2755" s="5" t="s">
        <v>13545</v>
      </c>
    </row>
    <row r="2756" s="69" customFormat="1" spans="1:15">
      <c r="A2756" s="16">
        <v>2755</v>
      </c>
      <c r="B2756" s="17"/>
      <c r="C2756" s="2" t="s">
        <v>13546</v>
      </c>
      <c r="D2756" s="17" t="s">
        <v>13547</v>
      </c>
      <c r="E2756" s="2" t="s">
        <v>13548</v>
      </c>
      <c r="F2756" s="69">
        <v>49</v>
      </c>
      <c r="G2756" s="2" t="s">
        <v>20</v>
      </c>
      <c r="H2756" s="2" t="s">
        <v>290</v>
      </c>
      <c r="I2756" s="2"/>
      <c r="J2756" s="16"/>
      <c r="K2756" s="73">
        <v>45517</v>
      </c>
      <c r="L2756" s="59" t="s">
        <v>412</v>
      </c>
      <c r="M2756" s="5"/>
      <c r="N2756" s="60" t="s">
        <v>13549</v>
      </c>
      <c r="O2756" s="5" t="s">
        <v>13550</v>
      </c>
    </row>
    <row r="2757" s="3" customFormat="1" spans="1:15">
      <c r="A2757" s="16">
        <v>2756</v>
      </c>
      <c r="B2757" s="21"/>
      <c r="C2757" s="3" t="s">
        <v>13551</v>
      </c>
      <c r="D2757" s="21" t="s">
        <v>13552</v>
      </c>
      <c r="E2757" s="3" t="s">
        <v>13553</v>
      </c>
      <c r="F2757" s="69">
        <v>65</v>
      </c>
      <c r="G2757" s="2" t="s">
        <v>13554</v>
      </c>
      <c r="H2757" s="20" t="s">
        <v>290</v>
      </c>
      <c r="J2757" s="55"/>
      <c r="K2757" s="73">
        <v>46038</v>
      </c>
      <c r="L2757" s="3" t="s">
        <v>412</v>
      </c>
      <c r="N2757" s="3" t="s">
        <v>13555</v>
      </c>
      <c r="O2757" s="3" t="s">
        <v>13556</v>
      </c>
    </row>
    <row r="2758" s="5" customFormat="1" spans="1:15">
      <c r="A2758" s="16">
        <v>2757</v>
      </c>
      <c r="B2758" s="17"/>
      <c r="C2758" s="2" t="s">
        <v>13557</v>
      </c>
      <c r="D2758" s="17" t="s">
        <v>13558</v>
      </c>
      <c r="E2758" s="2" t="s">
        <v>13559</v>
      </c>
      <c r="F2758" s="69">
        <v>54.8</v>
      </c>
      <c r="G2758" s="3" t="s">
        <v>20</v>
      </c>
      <c r="J2758" s="62"/>
      <c r="K2758" s="73">
        <v>45698</v>
      </c>
      <c r="L2758" s="59"/>
      <c r="N2758" s="60" t="s">
        <v>13560</v>
      </c>
      <c r="O2758" s="5" t="s">
        <v>13561</v>
      </c>
    </row>
    <row r="2759" s="69" customFormat="1" spans="1:15">
      <c r="A2759" s="16">
        <v>2758</v>
      </c>
      <c r="B2759" s="17"/>
      <c r="C2759" s="2" t="s">
        <v>13562</v>
      </c>
      <c r="D2759" s="17" t="s">
        <v>13563</v>
      </c>
      <c r="E2759" s="2" t="s">
        <v>13564</v>
      </c>
      <c r="F2759" s="69">
        <v>49</v>
      </c>
      <c r="G2759" s="2" t="s">
        <v>20</v>
      </c>
      <c r="H2759" s="2" t="s">
        <v>290</v>
      </c>
      <c r="I2759" s="2" t="s">
        <v>291</v>
      </c>
      <c r="J2759" s="16"/>
      <c r="K2759" s="73">
        <v>45674</v>
      </c>
      <c r="L2759" s="59" t="s">
        <v>2543</v>
      </c>
      <c r="M2759" s="5"/>
      <c r="N2759" s="60" t="s">
        <v>13565</v>
      </c>
      <c r="O2759" s="5" t="s">
        <v>13566</v>
      </c>
    </row>
    <row r="2760" s="69" customFormat="1" spans="1:15">
      <c r="A2760" s="16">
        <v>2759</v>
      </c>
      <c r="B2760" s="17"/>
      <c r="C2760" s="2" t="s">
        <v>13567</v>
      </c>
      <c r="D2760" s="17" t="s">
        <v>13568</v>
      </c>
      <c r="E2760" s="2" t="s">
        <v>13569</v>
      </c>
      <c r="F2760" s="69">
        <v>49</v>
      </c>
      <c r="G2760" s="2" t="s">
        <v>20</v>
      </c>
      <c r="H2760" s="2" t="s">
        <v>290</v>
      </c>
      <c r="I2760" s="16"/>
      <c r="J2760" s="16"/>
      <c r="K2760" s="73">
        <v>46048</v>
      </c>
      <c r="L2760" s="59" t="s">
        <v>412</v>
      </c>
      <c r="M2760" s="5"/>
      <c r="N2760" s="60" t="s">
        <v>13570</v>
      </c>
      <c r="O2760" s="5" t="s">
        <v>13571</v>
      </c>
    </row>
    <row r="2761" s="69" customFormat="1" spans="1:15">
      <c r="A2761" s="16">
        <v>2760</v>
      </c>
      <c r="B2761" s="17"/>
      <c r="C2761" s="2" t="s">
        <v>13572</v>
      </c>
      <c r="D2761" s="17" t="s">
        <v>13573</v>
      </c>
      <c r="E2761" s="2" t="s">
        <v>13574</v>
      </c>
      <c r="F2761" s="69">
        <v>45</v>
      </c>
      <c r="G2761" s="2" t="s">
        <v>20</v>
      </c>
      <c r="H2761" s="16"/>
      <c r="I2761" s="16"/>
      <c r="J2761" s="16"/>
      <c r="K2761" s="73">
        <v>46056</v>
      </c>
      <c r="L2761" s="59"/>
      <c r="M2761" s="5"/>
      <c r="N2761" s="60" t="s">
        <v>13575</v>
      </c>
      <c r="O2761" s="5" t="s">
        <v>13576</v>
      </c>
    </row>
    <row r="2762" s="16" customFormat="1" ht="14.25" spans="1:15">
      <c r="A2762" s="16">
        <v>2761</v>
      </c>
      <c r="B2762" s="17"/>
      <c r="C2762" s="18" t="s">
        <v>13577</v>
      </c>
      <c r="D2762" s="17"/>
      <c r="E2762" s="2"/>
      <c r="F2762" s="69"/>
      <c r="G2762" s="2"/>
      <c r="H2762" s="2"/>
      <c r="I2762" s="2"/>
      <c r="K2762" s="73"/>
      <c r="L2762" s="59"/>
      <c r="M2762" s="5"/>
      <c r="N2762" s="60"/>
      <c r="O2762" s="5"/>
    </row>
    <row r="2763" s="3" customFormat="1" spans="1:15">
      <c r="A2763" s="16">
        <v>2762</v>
      </c>
      <c r="B2763" s="3" t="s">
        <v>13578</v>
      </c>
      <c r="C2763" s="3" t="s">
        <v>13579</v>
      </c>
      <c r="D2763" s="21" t="s">
        <v>13578</v>
      </c>
      <c r="E2763" s="3" t="s">
        <v>13580</v>
      </c>
      <c r="F2763" s="69">
        <v>49</v>
      </c>
      <c r="G2763" s="3" t="s">
        <v>13581</v>
      </c>
      <c r="H2763" s="3"/>
      <c r="I2763" s="3"/>
      <c r="J2763" s="55" t="s">
        <v>200</v>
      </c>
      <c r="K2763" s="73">
        <v>46052</v>
      </c>
      <c r="L2763" s="3" t="s">
        <v>201</v>
      </c>
      <c r="M2763" s="3"/>
      <c r="N2763" s="3" t="s">
        <v>13582</v>
      </c>
      <c r="O2763" s="3" t="s">
        <v>13583</v>
      </c>
    </row>
    <row r="2764" s="3" customFormat="1" spans="1:15">
      <c r="A2764" s="16">
        <v>2763</v>
      </c>
      <c r="B2764" s="21"/>
      <c r="C2764" s="3" t="s">
        <v>13584</v>
      </c>
      <c r="D2764" s="21" t="s">
        <v>13585</v>
      </c>
      <c r="E2764" s="3" t="s">
        <v>13586</v>
      </c>
      <c r="F2764" s="69">
        <v>79</v>
      </c>
      <c r="G2764" s="3" t="s">
        <v>20</v>
      </c>
      <c r="J2764" s="55"/>
      <c r="K2764" s="73">
        <v>46032</v>
      </c>
      <c r="N2764" s="3" t="s">
        <v>13587</v>
      </c>
      <c r="O2764" s="5" t="s">
        <v>13588</v>
      </c>
    </row>
    <row r="2765" s="3" customFormat="1" spans="1:15">
      <c r="A2765" s="16">
        <v>2764</v>
      </c>
      <c r="B2765" s="3"/>
      <c r="C2765" s="3" t="s">
        <v>13589</v>
      </c>
      <c r="D2765" s="21" t="s">
        <v>13590</v>
      </c>
      <c r="E2765" s="3" t="s">
        <v>13591</v>
      </c>
      <c r="F2765" s="69">
        <v>59</v>
      </c>
      <c r="J2765" s="55"/>
      <c r="K2765" s="73">
        <v>45545</v>
      </c>
      <c r="L2765" s="3"/>
      <c r="N2765" s="3" t="s">
        <v>13592</v>
      </c>
      <c r="O2765" s="3" t="s">
        <v>13593</v>
      </c>
    </row>
    <row r="2766" s="3" customFormat="1" spans="1:15">
      <c r="A2766" s="16">
        <v>2765</v>
      </c>
      <c r="B2766" s="21" t="s">
        <v>13594</v>
      </c>
      <c r="C2766" s="3" t="s">
        <v>13595</v>
      </c>
      <c r="D2766" s="21" t="s">
        <v>13594</v>
      </c>
      <c r="E2766" s="20" t="s">
        <v>13596</v>
      </c>
      <c r="F2766" s="69">
        <v>69.8</v>
      </c>
      <c r="J2766" s="55"/>
      <c r="K2766" s="73">
        <v>46062</v>
      </c>
      <c r="L2766" s="20" t="s">
        <v>11566</v>
      </c>
      <c r="M2766" s="20"/>
      <c r="N2766" s="3" t="s">
        <v>13597</v>
      </c>
      <c r="O2766" s="3" t="s">
        <v>13598</v>
      </c>
    </row>
    <row r="2767" s="3" customFormat="1" spans="1:15">
      <c r="A2767" s="16">
        <v>2766</v>
      </c>
      <c r="B2767" s="21"/>
      <c r="C2767" s="3" t="s">
        <v>13599</v>
      </c>
      <c r="D2767" s="21" t="s">
        <v>13600</v>
      </c>
      <c r="E2767" s="3" t="s">
        <v>13601</v>
      </c>
      <c r="F2767" s="69">
        <v>68</v>
      </c>
      <c r="G2767" s="3" t="s">
        <v>20</v>
      </c>
      <c r="J2767" s="55"/>
      <c r="K2767" s="73">
        <v>46037</v>
      </c>
      <c r="L2767" s="61" t="s">
        <v>67</v>
      </c>
      <c r="M2767" s="61"/>
      <c r="N2767" s="3" t="s">
        <v>13602</v>
      </c>
      <c r="O2767" s="5" t="s">
        <v>13603</v>
      </c>
    </row>
    <row r="2768" s="4" customFormat="1" spans="1:15">
      <c r="A2768" s="16">
        <v>2767</v>
      </c>
      <c r="B2768" s="4" t="s">
        <v>13604</v>
      </c>
      <c r="C2768" s="4" t="s">
        <v>13605</v>
      </c>
      <c r="D2768" s="22" t="s">
        <v>13604</v>
      </c>
      <c r="E2768" s="4" t="s">
        <v>13606</v>
      </c>
      <c r="F2768" s="69">
        <v>75</v>
      </c>
      <c r="K2768" s="73">
        <v>46048</v>
      </c>
      <c r="L2768" s="24" t="s">
        <v>4093</v>
      </c>
      <c r="N2768" s="4" t="s">
        <v>13607</v>
      </c>
      <c r="O2768" s="4" t="s">
        <v>13608</v>
      </c>
    </row>
    <row r="2769" s="3" customFormat="1" spans="1:15">
      <c r="A2769" s="16">
        <v>2768</v>
      </c>
      <c r="B2769" s="21"/>
      <c r="C2769" s="3" t="s">
        <v>13609</v>
      </c>
      <c r="D2769" s="21" t="s">
        <v>13610</v>
      </c>
      <c r="E2769" s="3" t="s">
        <v>13611</v>
      </c>
      <c r="F2769" s="69">
        <v>34.8</v>
      </c>
      <c r="G2769" s="3" t="s">
        <v>20</v>
      </c>
      <c r="J2769" s="55"/>
      <c r="K2769" s="73">
        <v>46050</v>
      </c>
      <c r="L2769" s="61" t="s">
        <v>85</v>
      </c>
      <c r="N2769" s="3" t="s">
        <v>13612</v>
      </c>
      <c r="O2769" s="5" t="s">
        <v>13613</v>
      </c>
    </row>
    <row r="2770" s="3" customFormat="1" spans="1:15">
      <c r="A2770" s="16">
        <v>2769</v>
      </c>
      <c r="C2770" s="20" t="s">
        <v>13614</v>
      </c>
      <c r="D2770" s="21" t="s">
        <v>13615</v>
      </c>
      <c r="E2770" s="3" t="s">
        <v>13616</v>
      </c>
      <c r="F2770" s="69">
        <v>49.8</v>
      </c>
      <c r="G2770" s="2" t="s">
        <v>20</v>
      </c>
      <c r="J2770" s="55"/>
      <c r="K2770" s="73">
        <v>45894</v>
      </c>
      <c r="L2770" s="59"/>
      <c r="M2770" s="5"/>
      <c r="N2770" s="3" t="s">
        <v>13617</v>
      </c>
      <c r="O2770" s="5" t="s">
        <v>13618</v>
      </c>
    </row>
    <row r="2771" s="3" customFormat="1" spans="1:15">
      <c r="A2771" s="16">
        <v>2770</v>
      </c>
      <c r="C2771" s="3" t="s">
        <v>13619</v>
      </c>
      <c r="D2771" s="21" t="s">
        <v>13620</v>
      </c>
      <c r="E2771" s="3" t="s">
        <v>13621</v>
      </c>
      <c r="F2771" s="69">
        <v>49</v>
      </c>
      <c r="G2771" s="2" t="s">
        <v>20</v>
      </c>
      <c r="J2771" s="55"/>
      <c r="K2771" s="73">
        <v>45887</v>
      </c>
      <c r="N2771" s="3" t="s">
        <v>13622</v>
      </c>
      <c r="O2771" s="3" t="s">
        <v>13623</v>
      </c>
    </row>
    <row r="2772" s="3" customFormat="1" spans="1:15">
      <c r="A2772" s="16">
        <v>2771</v>
      </c>
      <c r="B2772" s="3" t="s">
        <v>13624</v>
      </c>
      <c r="C2772" s="3" t="s">
        <v>13625</v>
      </c>
      <c r="D2772" s="3" t="s">
        <v>13624</v>
      </c>
      <c r="E2772" s="3" t="s">
        <v>13626</v>
      </c>
      <c r="F2772" s="69">
        <v>59.8</v>
      </c>
      <c r="G2772" s="3"/>
      <c r="J2772" s="55"/>
      <c r="K2772" s="73">
        <v>45832</v>
      </c>
      <c r="L2772" s="3" t="s">
        <v>8520</v>
      </c>
      <c r="N2772" s="3" t="s">
        <v>13627</v>
      </c>
      <c r="O2772" s="3" t="s">
        <v>13628</v>
      </c>
    </row>
    <row r="2773" s="3" customFormat="1" spans="1:15">
      <c r="A2773" s="16">
        <v>2772</v>
      </c>
      <c r="C2773" s="3" t="s">
        <v>13629</v>
      </c>
      <c r="D2773" s="21" t="s">
        <v>13630</v>
      </c>
      <c r="E2773" s="3" t="s">
        <v>13631</v>
      </c>
      <c r="F2773" s="69">
        <v>38</v>
      </c>
      <c r="G2773" s="2" t="s">
        <v>13632</v>
      </c>
      <c r="J2773" s="55"/>
      <c r="K2773" s="73">
        <v>46036</v>
      </c>
      <c r="L2773" s="59" t="s">
        <v>85</v>
      </c>
      <c r="M2773" s="5"/>
      <c r="N2773" s="3" t="s">
        <v>13633</v>
      </c>
      <c r="O2773" s="5" t="s">
        <v>13634</v>
      </c>
    </row>
    <row r="2774" s="69" customFormat="1" spans="1:15">
      <c r="A2774" s="16">
        <v>2773</v>
      </c>
      <c r="B2774" s="17"/>
      <c r="C2774" s="2" t="s">
        <v>13635</v>
      </c>
      <c r="D2774" s="17" t="s">
        <v>13636</v>
      </c>
      <c r="E2774" s="2" t="s">
        <v>13637</v>
      </c>
      <c r="F2774" s="69">
        <v>49</v>
      </c>
      <c r="G2774" s="3" t="s">
        <v>20</v>
      </c>
      <c r="H2774" s="17"/>
      <c r="I2774" s="17"/>
      <c r="J2774" s="85"/>
      <c r="K2774" s="73">
        <v>45281</v>
      </c>
      <c r="L2774" s="59"/>
      <c r="M2774" s="5"/>
      <c r="N2774" s="60" t="s">
        <v>13638</v>
      </c>
      <c r="O2774" s="5" t="s">
        <v>13639</v>
      </c>
    </row>
    <row r="2775" s="3" customFormat="1" spans="1:15">
      <c r="A2775" s="16">
        <v>2774</v>
      </c>
      <c r="B2775" s="3" t="s">
        <v>13640</v>
      </c>
      <c r="C2775" s="3" t="s">
        <v>13641</v>
      </c>
      <c r="D2775" s="21" t="s">
        <v>13640</v>
      </c>
      <c r="E2775" s="3" t="s">
        <v>13642</v>
      </c>
      <c r="F2775" s="69">
        <v>48</v>
      </c>
      <c r="G2775" s="3" t="s">
        <v>13643</v>
      </c>
      <c r="J2775" s="55"/>
      <c r="K2775" s="73">
        <v>45836</v>
      </c>
      <c r="L2775" s="20" t="s">
        <v>144</v>
      </c>
      <c r="N2775" s="3" t="s">
        <v>13644</v>
      </c>
      <c r="O2775" s="3" t="s">
        <v>13645</v>
      </c>
    </row>
    <row r="2776" s="69" customFormat="1" spans="1:15">
      <c r="A2776" s="16">
        <v>2775</v>
      </c>
      <c r="B2776" s="17"/>
      <c r="C2776" s="2" t="s">
        <v>13646</v>
      </c>
      <c r="D2776" s="17" t="s">
        <v>13647</v>
      </c>
      <c r="E2776" s="2" t="s">
        <v>13648</v>
      </c>
      <c r="F2776" s="69">
        <v>35</v>
      </c>
      <c r="G2776" s="2" t="s">
        <v>20</v>
      </c>
      <c r="H2776" s="16"/>
      <c r="I2776" s="16"/>
      <c r="J2776" s="16"/>
      <c r="K2776" s="73">
        <v>46034</v>
      </c>
      <c r="L2776" s="59"/>
      <c r="M2776" s="5"/>
      <c r="N2776" s="60" t="s">
        <v>13649</v>
      </c>
      <c r="O2776" s="5" t="s">
        <v>13650</v>
      </c>
    </row>
    <row r="2777" s="3" customFormat="1" spans="1:15">
      <c r="A2777" s="16">
        <v>2776</v>
      </c>
      <c r="C2777" s="3" t="s">
        <v>13651</v>
      </c>
      <c r="D2777" s="21" t="s">
        <v>13652</v>
      </c>
      <c r="E2777" s="20" t="s">
        <v>13653</v>
      </c>
      <c r="F2777" s="69">
        <v>45</v>
      </c>
      <c r="G2777" s="3" t="s">
        <v>20</v>
      </c>
      <c r="J2777" s="55"/>
      <c r="K2777" s="73">
        <v>46058</v>
      </c>
      <c r="L2777" s="59" t="s">
        <v>85</v>
      </c>
      <c r="M2777" s="5"/>
      <c r="N2777" s="3" t="s">
        <v>13654</v>
      </c>
      <c r="O2777" s="5" t="s">
        <v>13655</v>
      </c>
    </row>
    <row r="2778" s="3" customFormat="1" spans="1:15">
      <c r="A2778" s="16">
        <v>2777</v>
      </c>
      <c r="C2778" s="3" t="s">
        <v>13656</v>
      </c>
      <c r="D2778" s="21" t="s">
        <v>13657</v>
      </c>
      <c r="E2778" s="3" t="s">
        <v>13658</v>
      </c>
      <c r="F2778" s="69">
        <v>69</v>
      </c>
      <c r="G2778" s="3" t="s">
        <v>183</v>
      </c>
      <c r="J2778" s="55"/>
      <c r="K2778" s="73">
        <v>45864</v>
      </c>
      <c r="L2778" s="59" t="s">
        <v>85</v>
      </c>
      <c r="M2778" s="5"/>
      <c r="N2778" s="3" t="s">
        <v>13659</v>
      </c>
      <c r="O2778" s="5" t="s">
        <v>13660</v>
      </c>
    </row>
    <row r="2779" s="69" customFormat="1" spans="1:15">
      <c r="A2779" s="16">
        <v>2778</v>
      </c>
      <c r="B2779" s="17"/>
      <c r="C2779" s="2" t="s">
        <v>13661</v>
      </c>
      <c r="D2779" s="17" t="s">
        <v>13662</v>
      </c>
      <c r="E2779" s="2" t="s">
        <v>13663</v>
      </c>
      <c r="F2779" s="69">
        <v>34</v>
      </c>
      <c r="G2779" s="2" t="s">
        <v>20</v>
      </c>
      <c r="H2779" s="2"/>
      <c r="I2779" s="16"/>
      <c r="J2779" s="16"/>
      <c r="K2779" s="73">
        <v>46078</v>
      </c>
      <c r="L2779" s="59"/>
      <c r="M2779" s="5"/>
      <c r="N2779" s="60" t="s">
        <v>13664</v>
      </c>
      <c r="O2779" s="5" t="s">
        <v>13665</v>
      </c>
    </row>
    <row r="2780" s="69" customFormat="1" spans="1:15">
      <c r="A2780" s="16">
        <v>2779</v>
      </c>
      <c r="B2780" s="17"/>
      <c r="C2780" s="2" t="s">
        <v>13666</v>
      </c>
      <c r="D2780" s="17" t="s">
        <v>13667</v>
      </c>
      <c r="E2780" s="2" t="s">
        <v>13668</v>
      </c>
      <c r="F2780" s="69">
        <v>32</v>
      </c>
      <c r="G2780" s="2" t="s">
        <v>20</v>
      </c>
      <c r="H2780" s="2"/>
      <c r="I2780" s="2"/>
      <c r="J2780" s="16"/>
      <c r="K2780" s="73">
        <v>45846</v>
      </c>
      <c r="L2780" s="59"/>
      <c r="M2780" s="5"/>
      <c r="N2780" s="60" t="s">
        <v>13669</v>
      </c>
      <c r="O2780" s="5" t="s">
        <v>13670</v>
      </c>
    </row>
    <row r="2781" s="55" customFormat="1" spans="1:15">
      <c r="A2781" s="16">
        <v>2780</v>
      </c>
      <c r="C2781" s="55" t="s">
        <v>13671</v>
      </c>
      <c r="D2781" s="63" t="s">
        <v>13672</v>
      </c>
      <c r="E2781" s="55" t="s">
        <v>13673</v>
      </c>
      <c r="F2781" s="69">
        <v>69.8</v>
      </c>
      <c r="G2781" s="55" t="s">
        <v>20</v>
      </c>
      <c r="H2781" s="64" t="s">
        <v>290</v>
      </c>
      <c r="K2781" s="73">
        <v>46056</v>
      </c>
      <c r="L2781" s="55" t="s">
        <v>13674</v>
      </c>
      <c r="M2781" s="5"/>
      <c r="N2781" s="55" t="s">
        <v>13675</v>
      </c>
      <c r="O2781" s="5" t="s">
        <v>13676</v>
      </c>
    </row>
    <row r="2782" s="3" customFormat="1" spans="1:15">
      <c r="A2782" s="16">
        <v>2781</v>
      </c>
      <c r="B2782" s="3"/>
      <c r="C2782" s="3" t="s">
        <v>13677</v>
      </c>
      <c r="D2782" s="21" t="s">
        <v>13678</v>
      </c>
      <c r="E2782" s="3" t="s">
        <v>13679</v>
      </c>
      <c r="F2782" s="69">
        <v>55</v>
      </c>
      <c r="G2782" s="3" t="s">
        <v>7036</v>
      </c>
      <c r="J2782" s="55"/>
      <c r="K2782" s="73">
        <v>46077</v>
      </c>
      <c r="L2782" s="61" t="s">
        <v>13680</v>
      </c>
      <c r="N2782" s="3" t="s">
        <v>13681</v>
      </c>
      <c r="O2782" s="3" t="s">
        <v>13682</v>
      </c>
    </row>
    <row r="2783" s="3" customFormat="1" spans="1:15">
      <c r="A2783" s="16">
        <v>2782</v>
      </c>
      <c r="B2783" s="3" t="s">
        <v>13683</v>
      </c>
      <c r="C2783" s="3" t="s">
        <v>13684</v>
      </c>
      <c r="D2783" s="3" t="s">
        <v>13683</v>
      </c>
      <c r="E2783" s="3" t="s">
        <v>13685</v>
      </c>
      <c r="F2783" s="69">
        <v>45</v>
      </c>
      <c r="G2783" s="3" t="s">
        <v>12062</v>
      </c>
      <c r="J2783" s="55"/>
      <c r="K2783" s="73">
        <v>45763</v>
      </c>
      <c r="L2783" s="3" t="s">
        <v>8520</v>
      </c>
      <c r="M2783" s="3"/>
      <c r="N2783" s="3" t="s">
        <v>13686</v>
      </c>
      <c r="O2783" s="3" t="s">
        <v>13687</v>
      </c>
    </row>
    <row r="2784" s="3" customFormat="1" spans="1:15">
      <c r="A2784" s="16">
        <v>2783</v>
      </c>
      <c r="B2784" s="3" t="s">
        <v>13688</v>
      </c>
      <c r="C2784" s="3" t="s">
        <v>13689</v>
      </c>
      <c r="D2784" s="3" t="s">
        <v>13688</v>
      </c>
      <c r="E2784" s="3" t="s">
        <v>13690</v>
      </c>
      <c r="F2784" s="69">
        <v>79.8</v>
      </c>
      <c r="G2784" s="3" t="s">
        <v>4111</v>
      </c>
      <c r="I2784" s="20" t="s">
        <v>291</v>
      </c>
      <c r="J2784" s="55" t="s">
        <v>200</v>
      </c>
      <c r="K2784" s="73">
        <v>46003</v>
      </c>
      <c r="L2784" s="61" t="s">
        <v>3576</v>
      </c>
      <c r="M2784" s="5" t="s">
        <v>13691</v>
      </c>
      <c r="N2784" s="3" t="s">
        <v>13692</v>
      </c>
      <c r="O2784" s="3" t="s">
        <v>13693</v>
      </c>
    </row>
    <row r="2785" s="69" customFormat="1" spans="1:15">
      <c r="A2785" s="16">
        <v>2784</v>
      </c>
      <c r="B2785" s="17"/>
      <c r="C2785" s="2" t="s">
        <v>13694</v>
      </c>
      <c r="D2785" s="17" t="s">
        <v>13695</v>
      </c>
      <c r="E2785" s="2" t="s">
        <v>13696</v>
      </c>
      <c r="F2785" s="69">
        <v>69.9</v>
      </c>
      <c r="G2785" s="3" t="s">
        <v>20</v>
      </c>
      <c r="H2785" s="2"/>
      <c r="I2785" s="2"/>
      <c r="J2785" s="16"/>
      <c r="K2785" s="73">
        <v>45665</v>
      </c>
      <c r="L2785" s="59"/>
      <c r="M2785" s="5"/>
      <c r="N2785" s="60" t="s">
        <v>13697</v>
      </c>
      <c r="O2785" s="5" t="s">
        <v>13698</v>
      </c>
    </row>
    <row r="2786" s="3" customFormat="1" spans="1:15">
      <c r="A2786" s="16">
        <v>2785</v>
      </c>
      <c r="B2786" s="3" t="s">
        <v>13699</v>
      </c>
      <c r="C2786" s="3" t="s">
        <v>13700</v>
      </c>
      <c r="D2786" s="3" t="s">
        <v>13699</v>
      </c>
      <c r="E2786" s="3" t="s">
        <v>13701</v>
      </c>
      <c r="F2786" s="69">
        <v>49.8</v>
      </c>
      <c r="G2786" s="3" t="s">
        <v>3916</v>
      </c>
      <c r="H2786" s="3"/>
      <c r="I2786" s="3"/>
      <c r="J2786" s="55" t="s">
        <v>200</v>
      </c>
      <c r="K2786" s="73">
        <v>46052</v>
      </c>
      <c r="L2786" s="3" t="s">
        <v>201</v>
      </c>
      <c r="M2786" s="61"/>
      <c r="N2786" s="3" t="s">
        <v>13702</v>
      </c>
      <c r="O2786" s="3" t="s">
        <v>13703</v>
      </c>
    </row>
    <row r="2787" s="3" customFormat="1" spans="1:15">
      <c r="A2787" s="16">
        <v>2786</v>
      </c>
      <c r="C2787" s="3" t="s">
        <v>13704</v>
      </c>
      <c r="D2787" s="21" t="s">
        <v>13705</v>
      </c>
      <c r="E2787" s="20" t="s">
        <v>13706</v>
      </c>
      <c r="F2787" s="69">
        <v>65</v>
      </c>
      <c r="G2787" s="3" t="s">
        <v>20</v>
      </c>
      <c r="J2787" s="55"/>
      <c r="K2787" s="73">
        <v>45488</v>
      </c>
      <c r="L2787" s="61" t="s">
        <v>4093</v>
      </c>
      <c r="N2787" s="3" t="s">
        <v>13707</v>
      </c>
      <c r="O2787" s="3" t="s">
        <v>13708</v>
      </c>
    </row>
    <row r="2788" s="3" customFormat="1" spans="1:15">
      <c r="A2788" s="16">
        <v>2787</v>
      </c>
      <c r="B2788" s="3" t="s">
        <v>13709</v>
      </c>
      <c r="C2788" s="3" t="s">
        <v>13710</v>
      </c>
      <c r="D2788" s="21" t="s">
        <v>13709</v>
      </c>
      <c r="E2788" s="3" t="s">
        <v>13711</v>
      </c>
      <c r="F2788" s="69">
        <v>45</v>
      </c>
      <c r="G2788" s="3" t="s">
        <v>13712</v>
      </c>
      <c r="J2788" s="55"/>
      <c r="K2788" s="73">
        <v>46036</v>
      </c>
      <c r="L2788" s="61" t="s">
        <v>249</v>
      </c>
      <c r="M2788" s="5" t="s">
        <v>13713</v>
      </c>
      <c r="N2788" s="3" t="s">
        <v>13714</v>
      </c>
      <c r="O2788" s="3" t="s">
        <v>13715</v>
      </c>
    </row>
    <row r="2789" s="3" customFormat="1" spans="1:15">
      <c r="A2789" s="16">
        <v>2788</v>
      </c>
      <c r="B2789" s="21"/>
      <c r="C2789" s="3" t="s">
        <v>13716</v>
      </c>
      <c r="D2789" s="21" t="s">
        <v>13717</v>
      </c>
      <c r="E2789" s="20" t="s">
        <v>13718</v>
      </c>
      <c r="F2789" s="69">
        <v>79</v>
      </c>
      <c r="G2789" s="2" t="s">
        <v>13719</v>
      </c>
      <c r="J2789" s="55"/>
      <c r="K2789" s="73">
        <v>46034</v>
      </c>
      <c r="L2789" s="61" t="s">
        <v>85</v>
      </c>
      <c r="N2789" s="3" t="s">
        <v>13720</v>
      </c>
      <c r="O2789" s="5" t="s">
        <v>13721</v>
      </c>
    </row>
    <row r="2790" s="69" customFormat="1" spans="1:15">
      <c r="A2790" s="16">
        <v>2789</v>
      </c>
      <c r="B2790" s="17"/>
      <c r="C2790" s="2" t="s">
        <v>13722</v>
      </c>
      <c r="D2790" s="17" t="s">
        <v>13723</v>
      </c>
      <c r="E2790" s="2" t="s">
        <v>13724</v>
      </c>
      <c r="F2790" s="69">
        <v>35</v>
      </c>
      <c r="G2790" s="2" t="s">
        <v>20</v>
      </c>
      <c r="H2790" s="16"/>
      <c r="I2790" s="16"/>
      <c r="J2790" s="16"/>
      <c r="K2790" s="73">
        <v>45888</v>
      </c>
      <c r="L2790" s="59"/>
      <c r="M2790" s="5"/>
      <c r="N2790" s="60" t="s">
        <v>13725</v>
      </c>
      <c r="O2790" s="5" t="s">
        <v>13726</v>
      </c>
    </row>
    <row r="2791" s="69" customFormat="1" ht="14.25" spans="1:15">
      <c r="A2791" s="16">
        <v>2790</v>
      </c>
      <c r="B2791" s="17"/>
      <c r="C2791" s="18" t="s">
        <v>13727</v>
      </c>
      <c r="D2791" s="17"/>
      <c r="E2791" s="2"/>
      <c r="F2791" s="69"/>
      <c r="G2791" s="2"/>
      <c r="H2791" s="16"/>
      <c r="I2791" s="16"/>
      <c r="J2791" s="16"/>
      <c r="K2791" s="73"/>
      <c r="L2791" s="59"/>
      <c r="M2791" s="5"/>
      <c r="N2791" s="60"/>
      <c r="O2791" s="5"/>
    </row>
    <row r="2792" s="69" customFormat="1" ht="14.25" spans="1:15">
      <c r="A2792" s="16">
        <v>2791</v>
      </c>
      <c r="B2792" s="17"/>
      <c r="C2792" s="18" t="s">
        <v>13728</v>
      </c>
      <c r="D2792" s="17"/>
      <c r="E2792" s="2"/>
      <c r="F2792" s="69"/>
      <c r="G2792" s="2"/>
      <c r="H2792" s="2"/>
      <c r="I2792" s="2"/>
      <c r="J2792" s="16"/>
      <c r="K2792" s="73"/>
      <c r="L2792" s="59"/>
      <c r="M2792" s="5"/>
      <c r="N2792" s="60"/>
      <c r="O2792" s="5"/>
    </row>
    <row r="2793" s="5" customFormat="1" spans="1:15">
      <c r="A2793" s="16">
        <v>2792</v>
      </c>
      <c r="B2793" s="17"/>
      <c r="C2793" s="5" t="s">
        <v>13729</v>
      </c>
      <c r="D2793" s="17" t="s">
        <v>13730</v>
      </c>
      <c r="E2793" s="5" t="s">
        <v>13731</v>
      </c>
      <c r="F2793" s="69">
        <v>69.8</v>
      </c>
      <c r="G2793" s="3" t="s">
        <v>20</v>
      </c>
      <c r="J2793" s="62"/>
      <c r="K2793" s="73">
        <v>45874</v>
      </c>
      <c r="L2793" s="59"/>
      <c r="N2793" s="5" t="s">
        <v>13732</v>
      </c>
      <c r="O2793" s="5" t="s">
        <v>13733</v>
      </c>
    </row>
    <row r="2794" s="69" customFormat="1" spans="1:15">
      <c r="A2794" s="16">
        <v>2793</v>
      </c>
      <c r="B2794" s="17"/>
      <c r="C2794" s="2" t="s">
        <v>13734</v>
      </c>
      <c r="D2794" s="17" t="s">
        <v>13735</v>
      </c>
      <c r="E2794" s="2" t="s">
        <v>13736</v>
      </c>
      <c r="F2794" s="69">
        <v>39</v>
      </c>
      <c r="G2794" s="2"/>
      <c r="H2794" s="16"/>
      <c r="I2794" s="16"/>
      <c r="J2794" s="16"/>
      <c r="K2794" s="73">
        <v>45915</v>
      </c>
      <c r="L2794" s="59"/>
      <c r="M2794" s="5"/>
      <c r="N2794" s="60" t="s">
        <v>13737</v>
      </c>
      <c r="O2794" s="5" t="s">
        <v>13738</v>
      </c>
    </row>
    <row r="2795" s="5" customFormat="1" spans="1:15">
      <c r="A2795" s="16">
        <v>2794</v>
      </c>
      <c r="B2795" s="17"/>
      <c r="C2795" s="2" t="s">
        <v>13739</v>
      </c>
      <c r="D2795" s="17" t="s">
        <v>13740</v>
      </c>
      <c r="E2795" s="2" t="s">
        <v>13741</v>
      </c>
      <c r="F2795" s="69">
        <v>59</v>
      </c>
      <c r="G2795" s="3" t="s">
        <v>20</v>
      </c>
      <c r="J2795" s="62"/>
      <c r="K2795" s="73">
        <v>46052</v>
      </c>
      <c r="L2795" s="59"/>
      <c r="N2795" s="60" t="s">
        <v>13742</v>
      </c>
      <c r="O2795" s="5" t="s">
        <v>13743</v>
      </c>
    </row>
    <row r="2796" s="55" customFormat="1" spans="1:15">
      <c r="A2796" s="16">
        <v>2795</v>
      </c>
      <c r="C2796" s="55" t="s">
        <v>13744</v>
      </c>
      <c r="D2796" s="63" t="s">
        <v>13745</v>
      </c>
      <c r="E2796" s="55" t="s">
        <v>13746</v>
      </c>
      <c r="F2796" s="69">
        <v>49.8</v>
      </c>
      <c r="G2796" s="64" t="s">
        <v>892</v>
      </c>
      <c r="K2796" s="73">
        <v>45539</v>
      </c>
      <c r="L2796" s="59" t="s">
        <v>144</v>
      </c>
      <c r="M2796" s="65"/>
      <c r="N2796" s="64" t="s">
        <v>13747</v>
      </c>
      <c r="O2796" s="5" t="s">
        <v>13748</v>
      </c>
    </row>
    <row r="2797" s="3" customFormat="1" spans="1:15">
      <c r="A2797" s="16">
        <v>2796</v>
      </c>
      <c r="C2797" s="3" t="s">
        <v>13749</v>
      </c>
      <c r="D2797" s="21" t="s">
        <v>13750</v>
      </c>
      <c r="E2797" s="3" t="s">
        <v>13751</v>
      </c>
      <c r="F2797" s="69">
        <v>29.8</v>
      </c>
      <c r="G2797" s="3" t="s">
        <v>20</v>
      </c>
      <c r="J2797" s="55"/>
      <c r="K2797" s="73">
        <v>45884</v>
      </c>
      <c r="L2797" s="59"/>
      <c r="M2797" s="5"/>
      <c r="N2797" s="3" t="s">
        <v>13752</v>
      </c>
      <c r="O2797" s="5" t="s">
        <v>13753</v>
      </c>
    </row>
    <row r="2798" s="69" customFormat="1" spans="1:15">
      <c r="A2798" s="16">
        <v>2797</v>
      </c>
      <c r="B2798" s="17"/>
      <c r="C2798" s="2" t="s">
        <v>13754</v>
      </c>
      <c r="D2798" s="17" t="s">
        <v>13755</v>
      </c>
      <c r="E2798" s="2" t="s">
        <v>13756</v>
      </c>
      <c r="F2798" s="69">
        <v>29</v>
      </c>
      <c r="G2798" s="2" t="s">
        <v>20</v>
      </c>
      <c r="H2798" s="16"/>
      <c r="I2798" s="16"/>
      <c r="J2798" s="16"/>
      <c r="K2798" s="73">
        <v>45870</v>
      </c>
      <c r="L2798" s="59"/>
      <c r="M2798" s="5"/>
      <c r="N2798" s="60" t="s">
        <v>13757</v>
      </c>
      <c r="O2798" s="5" t="s">
        <v>13758</v>
      </c>
    </row>
    <row r="2799" s="3" customFormat="1" spans="1:15">
      <c r="A2799" s="16">
        <v>2798</v>
      </c>
      <c r="B2799" s="3" t="s">
        <v>13759</v>
      </c>
      <c r="C2799" s="3" t="s">
        <v>13760</v>
      </c>
      <c r="D2799" s="3" t="s">
        <v>13759</v>
      </c>
      <c r="E2799" s="3" t="s">
        <v>13761</v>
      </c>
      <c r="F2799" s="69">
        <v>68</v>
      </c>
      <c r="G2799" s="3" t="s">
        <v>603</v>
      </c>
      <c r="I2799" s="20" t="s">
        <v>291</v>
      </c>
      <c r="J2799" s="55" t="s">
        <v>200</v>
      </c>
      <c r="K2799" s="73">
        <v>46035</v>
      </c>
      <c r="L2799" s="3" t="s">
        <v>201</v>
      </c>
      <c r="M2799" s="5" t="s">
        <v>13762</v>
      </c>
      <c r="N2799" s="3" t="s">
        <v>13763</v>
      </c>
      <c r="O2799" s="3" t="s">
        <v>13764</v>
      </c>
    </row>
    <row r="2800" s="69" customFormat="1" spans="1:15">
      <c r="A2800" s="16">
        <v>2799</v>
      </c>
      <c r="B2800" s="17"/>
      <c r="C2800" s="2" t="s">
        <v>13765</v>
      </c>
      <c r="D2800" s="17" t="s">
        <v>13766</v>
      </c>
      <c r="E2800" s="2" t="s">
        <v>13767</v>
      </c>
      <c r="F2800" s="69">
        <v>45</v>
      </c>
      <c r="G2800" s="2" t="s">
        <v>20</v>
      </c>
      <c r="H2800" s="16"/>
      <c r="I2800" s="16"/>
      <c r="J2800" s="16"/>
      <c r="K2800" s="73">
        <v>45667</v>
      </c>
      <c r="L2800" s="59" t="s">
        <v>412</v>
      </c>
      <c r="M2800" s="5"/>
      <c r="N2800" s="60" t="s">
        <v>13768</v>
      </c>
      <c r="O2800" s="5" t="s">
        <v>13769</v>
      </c>
    </row>
    <row r="2801" s="3" customFormat="1" spans="1:15">
      <c r="A2801" s="16">
        <v>2800</v>
      </c>
      <c r="C2801" s="3" t="s">
        <v>13770</v>
      </c>
      <c r="D2801" s="21" t="s">
        <v>13771</v>
      </c>
      <c r="E2801" s="61" t="s">
        <v>13772</v>
      </c>
      <c r="F2801" s="69">
        <v>59.8</v>
      </c>
      <c r="G2801" s="2" t="s">
        <v>20</v>
      </c>
      <c r="H2801" s="20" t="s">
        <v>290</v>
      </c>
      <c r="J2801" s="55"/>
      <c r="K2801" s="73">
        <v>46053</v>
      </c>
      <c r="L2801" s="3" t="s">
        <v>412</v>
      </c>
      <c r="N2801" s="3" t="s">
        <v>13773</v>
      </c>
      <c r="O2801" s="3" t="s">
        <v>13774</v>
      </c>
    </row>
    <row r="2802" s="69" customFormat="1" spans="1:15">
      <c r="A2802" s="16">
        <v>2801</v>
      </c>
      <c r="B2802" s="17"/>
      <c r="C2802" s="2" t="s">
        <v>13775</v>
      </c>
      <c r="D2802" s="17" t="s">
        <v>13776</v>
      </c>
      <c r="E2802" s="2" t="s">
        <v>13777</v>
      </c>
      <c r="F2802" s="69">
        <v>38</v>
      </c>
      <c r="G2802" s="2" t="s">
        <v>20</v>
      </c>
      <c r="H2802" s="16"/>
      <c r="I2802" s="16"/>
      <c r="J2802" s="16"/>
      <c r="K2802" s="73">
        <v>45160</v>
      </c>
      <c r="L2802" s="59"/>
      <c r="M2802" s="5"/>
      <c r="N2802" s="60" t="s">
        <v>13778</v>
      </c>
      <c r="O2802" s="5" t="s">
        <v>13779</v>
      </c>
    </row>
    <row r="2803" s="4" customFormat="1" spans="1:15">
      <c r="A2803" s="16">
        <v>2802</v>
      </c>
      <c r="B2803" s="4" t="s">
        <v>13780</v>
      </c>
      <c r="C2803" s="4" t="s">
        <v>13781</v>
      </c>
      <c r="D2803" s="4" t="s">
        <v>13780</v>
      </c>
      <c r="E2803" s="4" t="s">
        <v>13782</v>
      </c>
      <c r="F2803" s="4">
        <v>59.8</v>
      </c>
      <c r="G2803" s="4" t="s">
        <v>13783</v>
      </c>
      <c r="H2803" s="4"/>
      <c r="I2803" s="4"/>
      <c r="J2803" s="4"/>
      <c r="K2803" s="76">
        <v>46093</v>
      </c>
      <c r="L2803" s="4"/>
      <c r="M2803" s="4"/>
      <c r="N2803" s="4" t="s">
        <v>13784</v>
      </c>
      <c r="O2803" s="4" t="s">
        <v>13785</v>
      </c>
    </row>
    <row r="2804" s="3" customFormat="1" spans="1:15">
      <c r="A2804" s="16">
        <v>2803</v>
      </c>
      <c r="B2804" s="21"/>
      <c r="C2804" s="3" t="s">
        <v>13786</v>
      </c>
      <c r="D2804" s="21" t="s">
        <v>13787</v>
      </c>
      <c r="E2804" s="3" t="s">
        <v>13788</v>
      </c>
      <c r="F2804" s="69">
        <v>59</v>
      </c>
      <c r="G2804" s="2" t="s">
        <v>13789</v>
      </c>
      <c r="J2804" s="55"/>
      <c r="K2804" s="73">
        <v>46063</v>
      </c>
      <c r="N2804" s="3" t="s">
        <v>13790</v>
      </c>
      <c r="O2804" s="5" t="s">
        <v>13791</v>
      </c>
    </row>
    <row r="2805" s="5" customFormat="1" spans="1:15">
      <c r="A2805" s="16">
        <v>2804</v>
      </c>
      <c r="C2805" s="5" t="s">
        <v>13792</v>
      </c>
      <c r="D2805" s="66" t="s">
        <v>13793</v>
      </c>
      <c r="E2805" s="5" t="s">
        <v>13794</v>
      </c>
      <c r="F2805" s="69">
        <v>39</v>
      </c>
      <c r="G2805" s="3" t="s">
        <v>20</v>
      </c>
      <c r="J2805" s="62"/>
      <c r="K2805" s="73">
        <v>45309</v>
      </c>
      <c r="L2805" s="59"/>
      <c r="M2805" s="5"/>
      <c r="N2805" s="5" t="s">
        <v>13795</v>
      </c>
      <c r="O2805" s="5" t="s">
        <v>13796</v>
      </c>
    </row>
    <row r="2806" s="3" customFormat="1" spans="1:15">
      <c r="A2806" s="16">
        <v>2805</v>
      </c>
      <c r="C2806" s="3" t="s">
        <v>13797</v>
      </c>
      <c r="D2806" s="21" t="s">
        <v>13798</v>
      </c>
      <c r="E2806" s="3" t="s">
        <v>13756</v>
      </c>
      <c r="F2806" s="69">
        <v>69.8</v>
      </c>
      <c r="G2806" s="3" t="s">
        <v>20</v>
      </c>
      <c r="H2806" s="20" t="s">
        <v>290</v>
      </c>
      <c r="J2806" s="55"/>
      <c r="K2806" s="73">
        <v>45850</v>
      </c>
      <c r="L2806" s="59" t="s">
        <v>412</v>
      </c>
      <c r="M2806" s="5"/>
      <c r="N2806" s="3" t="s">
        <v>13799</v>
      </c>
      <c r="O2806" s="5" t="s">
        <v>13800</v>
      </c>
    </row>
    <row r="2807" s="3" customFormat="1" spans="1:15">
      <c r="A2807" s="16">
        <v>2806</v>
      </c>
      <c r="B2807" s="3" t="s">
        <v>13801</v>
      </c>
      <c r="C2807" s="3" t="s">
        <v>13802</v>
      </c>
      <c r="D2807" s="3" t="s">
        <v>13801</v>
      </c>
      <c r="E2807" s="3" t="s">
        <v>13803</v>
      </c>
      <c r="F2807" s="69">
        <v>78</v>
      </c>
      <c r="G2807" s="3" t="s">
        <v>13804</v>
      </c>
      <c r="H2807" s="3"/>
      <c r="J2807" s="55"/>
      <c r="K2807" s="73">
        <v>46064</v>
      </c>
      <c r="L2807" s="3" t="s">
        <v>8520</v>
      </c>
      <c r="M2807" s="3"/>
      <c r="N2807" s="3" t="s">
        <v>13805</v>
      </c>
      <c r="O2807" s="3" t="s">
        <v>13806</v>
      </c>
    </row>
    <row r="2808" s="55" customFormat="1" spans="1:15">
      <c r="A2808" s="16">
        <v>2807</v>
      </c>
      <c r="C2808" s="55" t="s">
        <v>13807</v>
      </c>
      <c r="D2808" s="63" t="s">
        <v>13808</v>
      </c>
      <c r="E2808" s="55" t="s">
        <v>13809</v>
      </c>
      <c r="F2808" s="69">
        <v>45</v>
      </c>
      <c r="G2808" s="3" t="s">
        <v>20</v>
      </c>
      <c r="H2808" s="64" t="s">
        <v>290</v>
      </c>
      <c r="K2808" s="73">
        <v>46046</v>
      </c>
      <c r="L2808" s="55" t="s">
        <v>412</v>
      </c>
      <c r="M2808" s="5" t="s">
        <v>13810</v>
      </c>
      <c r="N2808" s="55" t="s">
        <v>13811</v>
      </c>
      <c r="O2808" s="5" t="s">
        <v>13812</v>
      </c>
    </row>
    <row r="2809" s="69" customFormat="1" spans="1:15">
      <c r="A2809" s="16">
        <v>2808</v>
      </c>
      <c r="B2809" s="17"/>
      <c r="C2809" s="2" t="s">
        <v>13813</v>
      </c>
      <c r="D2809" s="17" t="s">
        <v>13814</v>
      </c>
      <c r="E2809" s="2" t="s">
        <v>13815</v>
      </c>
      <c r="F2809" s="69">
        <v>39.8</v>
      </c>
      <c r="G2809" s="2" t="s">
        <v>20</v>
      </c>
      <c r="H2809" s="16"/>
      <c r="I2809" s="16"/>
      <c r="J2809" s="16"/>
      <c r="K2809" s="73">
        <v>45838</v>
      </c>
      <c r="L2809" s="59"/>
      <c r="M2809" s="5"/>
      <c r="N2809" s="60" t="s">
        <v>13816</v>
      </c>
      <c r="O2809" s="5" t="s">
        <v>13817</v>
      </c>
    </row>
    <row r="2810" s="3" customFormat="1" spans="1:15">
      <c r="A2810" s="16">
        <v>2809</v>
      </c>
      <c r="B2810" s="21"/>
      <c r="C2810" s="3" t="s">
        <v>13818</v>
      </c>
      <c r="D2810" s="21" t="s">
        <v>13819</v>
      </c>
      <c r="E2810" s="20" t="s">
        <v>13820</v>
      </c>
      <c r="F2810" s="69">
        <v>65</v>
      </c>
      <c r="G2810" s="3" t="s">
        <v>1489</v>
      </c>
      <c r="J2810" s="55"/>
      <c r="K2810" s="73">
        <v>45908</v>
      </c>
      <c r="N2810" s="3" t="s">
        <v>13821</v>
      </c>
      <c r="O2810" s="3" t="s">
        <v>13822</v>
      </c>
    </row>
    <row r="2811" s="3" customFormat="1" spans="1:15">
      <c r="A2811" s="16">
        <v>2810</v>
      </c>
      <c r="C2811" s="3" t="s">
        <v>13823</v>
      </c>
      <c r="D2811" s="21" t="s">
        <v>13824</v>
      </c>
      <c r="E2811" s="3" t="s">
        <v>13825</v>
      </c>
      <c r="F2811" s="69">
        <v>75</v>
      </c>
      <c r="G2811" s="3" t="s">
        <v>13826</v>
      </c>
      <c r="I2811" s="20" t="s">
        <v>291</v>
      </c>
      <c r="J2811" s="55" t="s">
        <v>200</v>
      </c>
      <c r="K2811" s="73">
        <v>46002</v>
      </c>
      <c r="L2811" s="3" t="s">
        <v>201</v>
      </c>
      <c r="M2811" s="5" t="s">
        <v>13827</v>
      </c>
      <c r="N2811" s="3" t="s">
        <v>13828</v>
      </c>
      <c r="O2811" s="5" t="s">
        <v>13829</v>
      </c>
    </row>
    <row r="2812" s="70" customFormat="1" spans="1:15">
      <c r="A2812" s="16">
        <v>2811</v>
      </c>
      <c r="B2812" s="17"/>
      <c r="C2812" s="2" t="s">
        <v>13830</v>
      </c>
      <c r="D2812" s="17" t="s">
        <v>13831</v>
      </c>
      <c r="E2812" s="2" t="s">
        <v>13832</v>
      </c>
      <c r="F2812" s="69">
        <v>38</v>
      </c>
      <c r="G2812" s="2" t="s">
        <v>20</v>
      </c>
      <c r="H2812" s="59"/>
      <c r="I2812" s="59"/>
      <c r="K2812" s="73">
        <v>46053</v>
      </c>
      <c r="L2812" s="59"/>
      <c r="M2812" s="5"/>
      <c r="N2812" s="60" t="s">
        <v>13833</v>
      </c>
      <c r="O2812" s="5" t="s">
        <v>13834</v>
      </c>
    </row>
    <row r="2813" s="5" customFormat="1" spans="1:15">
      <c r="A2813" s="16">
        <v>2812</v>
      </c>
      <c r="B2813" s="17"/>
      <c r="C2813" s="2" t="s">
        <v>13835</v>
      </c>
      <c r="D2813" s="17" t="s">
        <v>13836</v>
      </c>
      <c r="E2813" s="2" t="s">
        <v>13837</v>
      </c>
      <c r="F2813" s="69">
        <v>32</v>
      </c>
      <c r="G2813" s="2"/>
      <c r="J2813" s="62"/>
      <c r="K2813" s="73">
        <v>45836</v>
      </c>
      <c r="L2813" s="59"/>
      <c r="N2813" s="60" t="s">
        <v>13838</v>
      </c>
      <c r="O2813" s="5" t="s">
        <v>13839</v>
      </c>
    </row>
    <row r="2814" s="3" customFormat="1" spans="1:15">
      <c r="A2814" s="16">
        <v>2813</v>
      </c>
      <c r="B2814" s="21" t="s">
        <v>13840</v>
      </c>
      <c r="C2814" s="3" t="s">
        <v>13841</v>
      </c>
      <c r="D2814" s="21" t="s">
        <v>13840</v>
      </c>
      <c r="E2814" s="3" t="s">
        <v>13842</v>
      </c>
      <c r="F2814" s="69">
        <v>69.8</v>
      </c>
      <c r="G2814" s="3" t="s">
        <v>3980</v>
      </c>
      <c r="J2814" s="55"/>
      <c r="K2814" s="73">
        <v>45992</v>
      </c>
      <c r="L2814" s="61" t="s">
        <v>249</v>
      </c>
      <c r="M2814" s="61"/>
      <c r="N2814" s="3" t="s">
        <v>13843</v>
      </c>
      <c r="O2814" s="3" t="s">
        <v>13844</v>
      </c>
    </row>
    <row r="2815" s="3" customFormat="1" spans="1:15">
      <c r="A2815" s="16">
        <v>2814</v>
      </c>
      <c r="B2815" s="21"/>
      <c r="C2815" s="3" t="s">
        <v>13841</v>
      </c>
      <c r="D2815" s="21" t="s">
        <v>13845</v>
      </c>
      <c r="E2815" s="3" t="s">
        <v>13846</v>
      </c>
      <c r="F2815" s="69">
        <v>69</v>
      </c>
      <c r="G2815" s="5" t="s">
        <v>13847</v>
      </c>
      <c r="J2815" s="55"/>
      <c r="K2815" s="73">
        <v>46052</v>
      </c>
      <c r="M2815" s="5" t="s">
        <v>13848</v>
      </c>
      <c r="N2815" s="3" t="s">
        <v>13849</v>
      </c>
      <c r="O2815" s="3" t="s">
        <v>13850</v>
      </c>
    </row>
    <row r="2816" s="3" customFormat="1" spans="1:15">
      <c r="A2816" s="16">
        <v>2815</v>
      </c>
      <c r="B2816" s="3" t="s">
        <v>13851</v>
      </c>
      <c r="C2816" s="3" t="s">
        <v>13852</v>
      </c>
      <c r="D2816" s="21" t="s">
        <v>13851</v>
      </c>
      <c r="E2816" s="3" t="s">
        <v>13853</v>
      </c>
      <c r="F2816" s="69">
        <v>59.8</v>
      </c>
      <c r="G2816" s="3" t="s">
        <v>13854</v>
      </c>
      <c r="H2816" s="3"/>
      <c r="I2816" s="3"/>
      <c r="J2816" s="55"/>
      <c r="K2816" s="73">
        <v>46064</v>
      </c>
      <c r="L2816" s="3"/>
      <c r="M2816" s="3"/>
      <c r="N2816" s="3" t="s">
        <v>13855</v>
      </c>
      <c r="O2816" s="3" t="s">
        <v>13856</v>
      </c>
    </row>
    <row r="2817" s="3" customFormat="1" spans="1:15">
      <c r="A2817" s="16">
        <v>2816</v>
      </c>
      <c r="C2817" s="3" t="s">
        <v>13857</v>
      </c>
      <c r="D2817" s="21" t="s">
        <v>13858</v>
      </c>
      <c r="E2817" s="20" t="s">
        <v>13859</v>
      </c>
      <c r="F2817" s="69">
        <v>39.8</v>
      </c>
      <c r="G2817" s="3" t="s">
        <v>13860</v>
      </c>
      <c r="J2817" s="55"/>
      <c r="K2817" s="73">
        <v>46055</v>
      </c>
      <c r="L2817" s="59"/>
      <c r="M2817" s="5"/>
      <c r="N2817" s="3" t="s">
        <v>13861</v>
      </c>
      <c r="O2817" s="5" t="s">
        <v>13862</v>
      </c>
    </row>
    <row r="2818" s="5" customFormat="1" spans="1:15">
      <c r="A2818" s="16">
        <v>2817</v>
      </c>
      <c r="B2818" s="17"/>
      <c r="C2818" s="2" t="s">
        <v>13863</v>
      </c>
      <c r="D2818" s="17" t="s">
        <v>13864</v>
      </c>
      <c r="E2818" s="2" t="s">
        <v>13865</v>
      </c>
      <c r="F2818" s="69">
        <v>139</v>
      </c>
      <c r="G2818" s="2"/>
      <c r="J2818" s="62"/>
      <c r="K2818" s="73">
        <v>45607</v>
      </c>
      <c r="L2818" s="59"/>
      <c r="N2818" s="60" t="s">
        <v>13866</v>
      </c>
      <c r="O2818" s="5" t="s">
        <v>13867</v>
      </c>
    </row>
    <row r="2819" s="5" customFormat="1" spans="1:15">
      <c r="A2819" s="16">
        <v>2818</v>
      </c>
      <c r="B2819" s="17"/>
      <c r="C2819" s="5" t="s">
        <v>13868</v>
      </c>
      <c r="D2819" s="17" t="s">
        <v>13869</v>
      </c>
      <c r="E2819" s="20" t="s">
        <v>13870</v>
      </c>
      <c r="F2819" s="69">
        <v>55</v>
      </c>
      <c r="G2819" s="5" t="s">
        <v>20</v>
      </c>
      <c r="J2819" s="62"/>
      <c r="K2819" s="73">
        <v>46050</v>
      </c>
      <c r="L2819" s="59"/>
      <c r="N2819" s="5" t="s">
        <v>13871</v>
      </c>
      <c r="O2819" s="5" t="s">
        <v>13872</v>
      </c>
    </row>
    <row r="2820" s="5" customFormat="1" spans="1:15">
      <c r="A2820" s="16">
        <v>2819</v>
      </c>
      <c r="B2820" s="17"/>
      <c r="C2820" s="5" t="s">
        <v>13873</v>
      </c>
      <c r="D2820" s="17" t="s">
        <v>13874</v>
      </c>
      <c r="E2820" s="5" t="s">
        <v>13875</v>
      </c>
      <c r="F2820" s="69">
        <v>38</v>
      </c>
      <c r="G2820" s="3" t="s">
        <v>20</v>
      </c>
      <c r="J2820" s="62"/>
      <c r="K2820" s="73">
        <v>45860</v>
      </c>
      <c r="L2820" s="59" t="s">
        <v>85</v>
      </c>
      <c r="N2820" s="5" t="s">
        <v>13876</v>
      </c>
      <c r="O2820" s="5" t="s">
        <v>13877</v>
      </c>
    </row>
    <row r="2821" s="3" customFormat="1" spans="1:15">
      <c r="A2821" s="16">
        <v>2820</v>
      </c>
      <c r="C2821" s="3" t="s">
        <v>13878</v>
      </c>
      <c r="D2821" s="21" t="s">
        <v>13879</v>
      </c>
      <c r="E2821" s="3" t="s">
        <v>13880</v>
      </c>
      <c r="F2821" s="69">
        <v>59</v>
      </c>
      <c r="G2821" s="3" t="s">
        <v>20</v>
      </c>
      <c r="J2821" s="55"/>
      <c r="K2821" s="73">
        <v>45644</v>
      </c>
      <c r="N2821" s="3" t="s">
        <v>13881</v>
      </c>
      <c r="O2821" s="5" t="s">
        <v>13882</v>
      </c>
    </row>
    <row r="2822" s="5" customFormat="1" spans="1:15">
      <c r="A2822" s="16">
        <v>2821</v>
      </c>
      <c r="C2822" s="5" t="s">
        <v>13883</v>
      </c>
      <c r="D2822" s="66" t="s">
        <v>13884</v>
      </c>
      <c r="E2822" s="5" t="s">
        <v>13885</v>
      </c>
      <c r="F2822" s="69">
        <v>45</v>
      </c>
      <c r="G2822" s="3" t="s">
        <v>20</v>
      </c>
      <c r="J2822" s="62"/>
      <c r="K2822" s="73">
        <v>45864</v>
      </c>
      <c r="L2822" s="59"/>
      <c r="M2822" s="5"/>
      <c r="N2822" s="5" t="s">
        <v>13886</v>
      </c>
      <c r="O2822" s="5" t="s">
        <v>13887</v>
      </c>
    </row>
    <row r="2823" s="3" customFormat="1" spans="1:15">
      <c r="A2823" s="16">
        <v>2822</v>
      </c>
      <c r="B2823" s="3" t="s">
        <v>13888</v>
      </c>
      <c r="C2823" s="3" t="s">
        <v>13889</v>
      </c>
      <c r="D2823" s="3" t="s">
        <v>13888</v>
      </c>
      <c r="E2823" s="3" t="s">
        <v>13890</v>
      </c>
      <c r="F2823" s="69">
        <v>39</v>
      </c>
      <c r="G2823" s="3" t="s">
        <v>248</v>
      </c>
      <c r="J2823" s="55"/>
      <c r="K2823" s="73">
        <v>46056</v>
      </c>
      <c r="L2823" s="61" t="s">
        <v>249</v>
      </c>
      <c r="M2823" s="61"/>
      <c r="N2823" s="3" t="s">
        <v>13891</v>
      </c>
      <c r="O2823" s="3" t="s">
        <v>13892</v>
      </c>
    </row>
    <row r="2824" s="3" customFormat="1" spans="1:15">
      <c r="A2824" s="16">
        <v>2823</v>
      </c>
      <c r="C2824" s="3" t="s">
        <v>13893</v>
      </c>
      <c r="D2824" s="21" t="s">
        <v>13894</v>
      </c>
      <c r="E2824" s="3" t="s">
        <v>13895</v>
      </c>
      <c r="F2824" s="69">
        <v>69</v>
      </c>
      <c r="G2824" s="3" t="s">
        <v>20</v>
      </c>
      <c r="J2824" s="55"/>
      <c r="K2824" s="73">
        <v>46021</v>
      </c>
      <c r="M2824" s="5"/>
      <c r="N2824" s="3" t="s">
        <v>13896</v>
      </c>
      <c r="O2824" s="5" t="s">
        <v>13897</v>
      </c>
    </row>
    <row r="2825" s="3" customFormat="1" spans="1:15">
      <c r="A2825" s="16">
        <v>2824</v>
      </c>
      <c r="C2825" s="3" t="s">
        <v>13898</v>
      </c>
      <c r="D2825" s="21" t="s">
        <v>13899</v>
      </c>
      <c r="E2825" s="3" t="s">
        <v>13900</v>
      </c>
      <c r="F2825" s="69">
        <v>45</v>
      </c>
      <c r="G2825" s="20" t="s">
        <v>13901</v>
      </c>
      <c r="H2825" s="20"/>
      <c r="I2825" s="20"/>
      <c r="J2825" s="78"/>
      <c r="K2825" s="73">
        <v>46014</v>
      </c>
      <c r="L2825" s="59" t="s">
        <v>85</v>
      </c>
      <c r="M2825" s="5" t="s">
        <v>13902</v>
      </c>
      <c r="N2825" s="3" t="s">
        <v>13903</v>
      </c>
      <c r="O2825" s="5" t="s">
        <v>13904</v>
      </c>
    </row>
    <row r="2826" s="5" customFormat="1" spans="1:15">
      <c r="A2826" s="16">
        <v>2825</v>
      </c>
      <c r="B2826" s="17"/>
      <c r="C2826" s="2" t="s">
        <v>13898</v>
      </c>
      <c r="D2826" s="17" t="s">
        <v>13905</v>
      </c>
      <c r="E2826" s="2" t="s">
        <v>13906</v>
      </c>
      <c r="F2826" s="69">
        <v>49.8</v>
      </c>
      <c r="G2826" s="2" t="s">
        <v>13907</v>
      </c>
      <c r="H2826" s="20" t="s">
        <v>290</v>
      </c>
      <c r="J2826" s="62"/>
      <c r="K2826" s="73">
        <v>45892</v>
      </c>
      <c r="L2826" s="59" t="s">
        <v>412</v>
      </c>
      <c r="N2826" s="60" t="s">
        <v>13908</v>
      </c>
      <c r="O2826" s="5" t="s">
        <v>13909</v>
      </c>
    </row>
    <row r="2827" s="69" customFormat="1" spans="1:15">
      <c r="A2827" s="16">
        <v>2826</v>
      </c>
      <c r="B2827" s="17"/>
      <c r="C2827" s="2" t="s">
        <v>13910</v>
      </c>
      <c r="D2827" s="17" t="s">
        <v>13911</v>
      </c>
      <c r="E2827" s="2" t="s">
        <v>13912</v>
      </c>
      <c r="F2827" s="69">
        <v>55</v>
      </c>
      <c r="G2827" s="2" t="s">
        <v>20</v>
      </c>
      <c r="H2827" s="16"/>
      <c r="I2827" s="16"/>
      <c r="J2827" s="16"/>
      <c r="K2827" s="73">
        <v>45323</v>
      </c>
      <c r="L2827" s="59"/>
      <c r="M2827" s="5"/>
      <c r="N2827" s="60" t="s">
        <v>13913</v>
      </c>
      <c r="O2827" s="5" t="s">
        <v>13914</v>
      </c>
    </row>
    <row r="2828" s="69" customFormat="1" spans="1:15">
      <c r="A2828" s="16">
        <v>2827</v>
      </c>
      <c r="B2828" s="17"/>
      <c r="C2828" s="2" t="s">
        <v>13915</v>
      </c>
      <c r="D2828" s="17" t="s">
        <v>13916</v>
      </c>
      <c r="E2828" s="2" t="s">
        <v>13917</v>
      </c>
      <c r="F2828" s="69">
        <v>39</v>
      </c>
      <c r="G2828" s="2" t="s">
        <v>20</v>
      </c>
      <c r="H2828" s="16"/>
      <c r="I2828" s="16"/>
      <c r="J2828" s="16"/>
      <c r="K2828" s="73">
        <v>46045</v>
      </c>
      <c r="L2828" s="59"/>
      <c r="M2828" s="5"/>
      <c r="N2828" s="60" t="s">
        <v>13918</v>
      </c>
      <c r="O2828" s="5" t="s">
        <v>13919</v>
      </c>
    </row>
    <row r="2829" s="3" customFormat="1" spans="1:15">
      <c r="A2829" s="16">
        <v>2828</v>
      </c>
      <c r="C2829" s="3" t="s">
        <v>13920</v>
      </c>
      <c r="D2829" s="21" t="s">
        <v>13921</v>
      </c>
      <c r="E2829" s="3" t="s">
        <v>13922</v>
      </c>
      <c r="F2829" s="69">
        <v>55</v>
      </c>
      <c r="G2829" s="3" t="s">
        <v>20</v>
      </c>
      <c r="J2829" s="55"/>
      <c r="K2829" s="73">
        <v>46064</v>
      </c>
      <c r="L2829" s="59"/>
      <c r="M2829" s="5"/>
      <c r="N2829" s="3" t="s">
        <v>13923</v>
      </c>
      <c r="O2829" s="5" t="s">
        <v>13924</v>
      </c>
    </row>
    <row r="2830" s="69" customFormat="1" spans="1:15">
      <c r="A2830" s="16">
        <v>2829</v>
      </c>
      <c r="B2830" s="17"/>
      <c r="C2830" s="2" t="s">
        <v>13925</v>
      </c>
      <c r="D2830" s="17" t="s">
        <v>13926</v>
      </c>
      <c r="E2830" s="2" t="s">
        <v>13927</v>
      </c>
      <c r="F2830" s="69">
        <v>46</v>
      </c>
      <c r="G2830" s="2" t="s">
        <v>20</v>
      </c>
      <c r="H2830" s="16"/>
      <c r="I2830" s="16"/>
      <c r="J2830" s="16"/>
      <c r="K2830" s="73">
        <v>45890</v>
      </c>
      <c r="L2830" s="59"/>
      <c r="M2830" s="5"/>
      <c r="N2830" s="60" t="s">
        <v>13928</v>
      </c>
      <c r="O2830" s="5" t="s">
        <v>13929</v>
      </c>
    </row>
    <row r="2831" s="69" customFormat="1" spans="1:15">
      <c r="A2831" s="16">
        <v>2830</v>
      </c>
      <c r="B2831" s="17"/>
      <c r="C2831" s="2" t="s">
        <v>13930</v>
      </c>
      <c r="D2831" s="17" t="s">
        <v>13931</v>
      </c>
      <c r="E2831" s="2" t="s">
        <v>13932</v>
      </c>
      <c r="F2831" s="69">
        <v>66</v>
      </c>
      <c r="G2831" s="2" t="s">
        <v>20</v>
      </c>
      <c r="H2831" s="2"/>
      <c r="I2831" s="5" t="s">
        <v>291</v>
      </c>
      <c r="J2831" s="62"/>
      <c r="K2831" s="73">
        <v>45824</v>
      </c>
      <c r="L2831" s="59" t="s">
        <v>4464</v>
      </c>
      <c r="M2831" s="5" t="s">
        <v>13933</v>
      </c>
      <c r="N2831" s="60" t="s">
        <v>13934</v>
      </c>
      <c r="O2831" s="5" t="s">
        <v>13935</v>
      </c>
    </row>
    <row r="2832" s="69" customFormat="1" spans="1:15">
      <c r="A2832" s="16">
        <v>2831</v>
      </c>
      <c r="B2832" s="17"/>
      <c r="C2832" s="2" t="s">
        <v>13936</v>
      </c>
      <c r="D2832" s="17" t="s">
        <v>13937</v>
      </c>
      <c r="E2832" s="2" t="s">
        <v>13938</v>
      </c>
      <c r="F2832" s="69">
        <v>45</v>
      </c>
      <c r="G2832" s="2" t="s">
        <v>20</v>
      </c>
      <c r="H2832" s="2"/>
      <c r="I2832" s="2"/>
      <c r="J2832" s="16"/>
      <c r="K2832" s="73">
        <v>46058</v>
      </c>
      <c r="L2832" s="59"/>
      <c r="M2832" s="5"/>
      <c r="N2832" s="60" t="s">
        <v>13939</v>
      </c>
      <c r="O2832" s="5" t="s">
        <v>13940</v>
      </c>
    </row>
    <row r="2833" s="69" customFormat="1" spans="1:15">
      <c r="A2833" s="16">
        <v>2832</v>
      </c>
      <c r="B2833" s="17"/>
      <c r="C2833" s="2" t="s">
        <v>13941</v>
      </c>
      <c r="D2833" s="17" t="s">
        <v>13942</v>
      </c>
      <c r="E2833" s="2" t="s">
        <v>13943</v>
      </c>
      <c r="F2833" s="69">
        <v>39</v>
      </c>
      <c r="G2833" s="2" t="s">
        <v>20</v>
      </c>
      <c r="H2833" s="16"/>
      <c r="I2833" s="16"/>
      <c r="J2833" s="16"/>
      <c r="K2833" s="73">
        <v>45825</v>
      </c>
      <c r="L2833" s="59" t="s">
        <v>85</v>
      </c>
      <c r="M2833" s="5"/>
      <c r="N2833" s="60" t="s">
        <v>13944</v>
      </c>
      <c r="O2833" s="5" t="s">
        <v>13945</v>
      </c>
    </row>
    <row r="2834" s="16" customFormat="1" spans="1:15">
      <c r="A2834" s="16">
        <v>2833</v>
      </c>
      <c r="C2834" s="62" t="s">
        <v>13946</v>
      </c>
      <c r="D2834" s="77" t="s">
        <v>13947</v>
      </c>
      <c r="E2834" s="77" t="s">
        <v>13948</v>
      </c>
      <c r="F2834" s="69">
        <v>68</v>
      </c>
      <c r="G2834" s="3" t="s">
        <v>20</v>
      </c>
      <c r="K2834" s="73">
        <v>45510</v>
      </c>
      <c r="L2834" s="59"/>
      <c r="M2834" s="5"/>
      <c r="N2834" s="77" t="s">
        <v>13949</v>
      </c>
      <c r="O2834" s="5" t="s">
        <v>13950</v>
      </c>
    </row>
    <row r="2835" s="5" customFormat="1" spans="1:15">
      <c r="A2835" s="16">
        <v>2834</v>
      </c>
      <c r="B2835" s="17"/>
      <c r="C2835" s="5" t="s">
        <v>13951</v>
      </c>
      <c r="D2835" s="17" t="s">
        <v>13952</v>
      </c>
      <c r="E2835" s="20" t="s">
        <v>13953</v>
      </c>
      <c r="F2835" s="69">
        <v>39.8</v>
      </c>
      <c r="G2835" s="3" t="s">
        <v>20</v>
      </c>
      <c r="J2835" s="62"/>
      <c r="K2835" s="73">
        <v>45321</v>
      </c>
      <c r="L2835" s="59"/>
      <c r="N2835" s="5" t="s">
        <v>13954</v>
      </c>
      <c r="O2835" s="5" t="s">
        <v>13955</v>
      </c>
    </row>
    <row r="2836" s="3" customFormat="1" spans="1:15">
      <c r="A2836" s="16">
        <v>2835</v>
      </c>
      <c r="C2836" s="3" t="s">
        <v>13956</v>
      </c>
      <c r="D2836" s="21" t="s">
        <v>13957</v>
      </c>
      <c r="E2836" s="3" t="s">
        <v>13958</v>
      </c>
      <c r="F2836" s="69">
        <v>49</v>
      </c>
      <c r="G2836" s="3" t="s">
        <v>13959</v>
      </c>
      <c r="J2836" s="55"/>
      <c r="K2836" s="73">
        <v>46055</v>
      </c>
      <c r="L2836" s="59"/>
      <c r="M2836" s="5"/>
      <c r="N2836" s="3" t="s">
        <v>13960</v>
      </c>
      <c r="O2836" s="5" t="s">
        <v>13961</v>
      </c>
    </row>
    <row r="2837" s="69" customFormat="1" spans="1:15">
      <c r="A2837" s="16">
        <v>2836</v>
      </c>
      <c r="B2837" s="17"/>
      <c r="C2837" s="2" t="s">
        <v>13962</v>
      </c>
      <c r="D2837" s="17" t="s">
        <v>13963</v>
      </c>
      <c r="E2837" s="2" t="s">
        <v>13964</v>
      </c>
      <c r="F2837" s="69">
        <v>39</v>
      </c>
      <c r="G2837" s="2" t="s">
        <v>20</v>
      </c>
      <c r="H2837" s="59"/>
      <c r="I2837" s="59"/>
      <c r="J2837" s="70"/>
      <c r="K2837" s="73">
        <v>45526</v>
      </c>
      <c r="L2837" s="59"/>
      <c r="M2837" s="5"/>
      <c r="N2837" s="60" t="s">
        <v>13965</v>
      </c>
      <c r="O2837" s="5" t="s">
        <v>13966</v>
      </c>
    </row>
    <row r="2838" s="69" customFormat="1" spans="1:15">
      <c r="A2838" s="16">
        <v>2837</v>
      </c>
      <c r="B2838" s="17"/>
      <c r="C2838" s="2" t="s">
        <v>13967</v>
      </c>
      <c r="D2838" s="17" t="s">
        <v>13968</v>
      </c>
      <c r="E2838" s="2" t="s">
        <v>13969</v>
      </c>
      <c r="F2838" s="69">
        <v>34</v>
      </c>
      <c r="G2838" s="2" t="s">
        <v>20</v>
      </c>
      <c r="H2838" s="16"/>
      <c r="I2838" s="16"/>
      <c r="J2838" s="16"/>
      <c r="K2838" s="73">
        <v>45853</v>
      </c>
      <c r="L2838" s="59"/>
      <c r="M2838" s="5"/>
      <c r="N2838" s="60" t="s">
        <v>13970</v>
      </c>
      <c r="O2838" s="5" t="s">
        <v>13971</v>
      </c>
    </row>
    <row r="2839" s="3" customFormat="1" spans="1:15">
      <c r="A2839" s="16">
        <v>2838</v>
      </c>
      <c r="B2839" s="3" t="s">
        <v>13972</v>
      </c>
      <c r="C2839" s="3" t="s">
        <v>13973</v>
      </c>
      <c r="D2839" s="3" t="s">
        <v>13972</v>
      </c>
      <c r="E2839" s="3" t="s">
        <v>13974</v>
      </c>
      <c r="F2839" s="69">
        <v>78</v>
      </c>
      <c r="G2839" s="3"/>
      <c r="H2839" s="3"/>
      <c r="I2839" s="3"/>
      <c r="J2839" s="55"/>
      <c r="K2839" s="73">
        <v>45806</v>
      </c>
      <c r="L2839" s="3"/>
      <c r="M2839" s="3"/>
      <c r="N2839" s="3" t="s">
        <v>13975</v>
      </c>
      <c r="O2839" s="3" t="s">
        <v>13976</v>
      </c>
    </row>
    <row r="2840" s="4" customFormat="1" spans="1:15">
      <c r="A2840" s="16">
        <v>2839</v>
      </c>
      <c r="B2840" s="4" t="s">
        <v>13977</v>
      </c>
      <c r="C2840" s="4" t="s">
        <v>13978</v>
      </c>
      <c r="D2840" s="4" t="s">
        <v>13977</v>
      </c>
      <c r="E2840" s="25" t="s">
        <v>13979</v>
      </c>
      <c r="F2840" s="4">
        <v>65</v>
      </c>
      <c r="G2840" s="4" t="s">
        <v>13980</v>
      </c>
      <c r="H2840" s="24" t="s">
        <v>290</v>
      </c>
      <c r="I2840" s="4"/>
      <c r="K2840" s="76">
        <v>46097</v>
      </c>
      <c r="L2840" s="4" t="s">
        <v>412</v>
      </c>
      <c r="M2840" s="5" t="s">
        <v>13981</v>
      </c>
      <c r="N2840" s="4" t="s">
        <v>13982</v>
      </c>
      <c r="O2840" s="4" t="s">
        <v>13983</v>
      </c>
    </row>
    <row r="2841" s="69" customFormat="1" spans="1:15">
      <c r="A2841" s="16">
        <v>2840</v>
      </c>
      <c r="B2841" s="17"/>
      <c r="C2841" s="2" t="s">
        <v>13984</v>
      </c>
      <c r="D2841" s="17" t="s">
        <v>13985</v>
      </c>
      <c r="E2841" s="2" t="s">
        <v>13986</v>
      </c>
      <c r="F2841" s="69">
        <v>59.8</v>
      </c>
      <c r="G2841" s="2" t="s">
        <v>20</v>
      </c>
      <c r="H2841" s="16"/>
      <c r="I2841" s="16"/>
      <c r="J2841" s="55" t="s">
        <v>200</v>
      </c>
      <c r="K2841" s="73">
        <v>45855</v>
      </c>
      <c r="L2841" s="3" t="s">
        <v>201</v>
      </c>
      <c r="M2841" s="5"/>
      <c r="N2841" s="60" t="s">
        <v>13987</v>
      </c>
      <c r="O2841" s="5" t="s">
        <v>13988</v>
      </c>
    </row>
    <row r="2842" s="69" customFormat="1" spans="1:15">
      <c r="A2842" s="16">
        <v>2841</v>
      </c>
      <c r="B2842" s="17"/>
      <c r="C2842" s="2" t="s">
        <v>13989</v>
      </c>
      <c r="D2842" s="17" t="s">
        <v>13990</v>
      </c>
      <c r="E2842" s="2" t="s">
        <v>13991</v>
      </c>
      <c r="F2842" s="69">
        <v>39</v>
      </c>
      <c r="G2842" s="2" t="s">
        <v>20</v>
      </c>
      <c r="H2842" s="16"/>
      <c r="I2842" s="16"/>
      <c r="J2842" s="16"/>
      <c r="K2842" s="73">
        <v>45818</v>
      </c>
      <c r="L2842" s="59"/>
      <c r="M2842" s="5"/>
      <c r="N2842" s="60" t="s">
        <v>13992</v>
      </c>
      <c r="O2842" s="5" t="s">
        <v>13993</v>
      </c>
    </row>
    <row r="2843" s="3" customFormat="1" spans="1:15">
      <c r="A2843" s="16">
        <v>2842</v>
      </c>
      <c r="B2843" s="21" t="s">
        <v>13994</v>
      </c>
      <c r="C2843" s="3" t="s">
        <v>13995</v>
      </c>
      <c r="D2843" s="21" t="s">
        <v>13994</v>
      </c>
      <c r="E2843" s="3" t="s">
        <v>13996</v>
      </c>
      <c r="F2843" s="69">
        <v>68</v>
      </c>
      <c r="G2843" s="3" t="s">
        <v>13997</v>
      </c>
      <c r="H2843" s="3"/>
      <c r="I2843" s="3"/>
      <c r="J2843" s="55"/>
      <c r="K2843" s="73">
        <v>46021</v>
      </c>
      <c r="L2843" s="3"/>
      <c r="M2843" s="3"/>
      <c r="N2843" s="3" t="s">
        <v>13998</v>
      </c>
      <c r="O2843" s="3" t="s">
        <v>13999</v>
      </c>
    </row>
    <row r="2844" s="69" customFormat="1" spans="1:15">
      <c r="A2844" s="16">
        <v>2843</v>
      </c>
      <c r="B2844" s="17"/>
      <c r="C2844" s="2" t="s">
        <v>14000</v>
      </c>
      <c r="D2844" s="17" t="s">
        <v>14001</v>
      </c>
      <c r="E2844" s="2" t="s">
        <v>14002</v>
      </c>
      <c r="F2844" s="69">
        <v>39</v>
      </c>
      <c r="G2844" s="2" t="s">
        <v>20</v>
      </c>
      <c r="H2844" s="16"/>
      <c r="I2844" s="16"/>
      <c r="J2844" s="16"/>
      <c r="K2844" s="73">
        <v>45315</v>
      </c>
      <c r="L2844" s="59"/>
      <c r="M2844" s="5"/>
      <c r="N2844" s="60" t="s">
        <v>14003</v>
      </c>
      <c r="O2844" s="5" t="s">
        <v>14004</v>
      </c>
    </row>
    <row r="2845" s="3" customFormat="1" spans="1:15">
      <c r="A2845" s="16">
        <v>2844</v>
      </c>
      <c r="B2845" s="21"/>
      <c r="C2845" s="3" t="s">
        <v>14005</v>
      </c>
      <c r="D2845" s="3" t="s">
        <v>14006</v>
      </c>
      <c r="E2845" s="3" t="s">
        <v>14007</v>
      </c>
      <c r="F2845" s="69">
        <v>59</v>
      </c>
      <c r="J2845" s="55"/>
      <c r="K2845" s="73">
        <v>45859</v>
      </c>
      <c r="N2845" s="3" t="s">
        <v>14008</v>
      </c>
      <c r="O2845" s="61" t="s">
        <v>14009</v>
      </c>
    </row>
    <row r="2846" s="69" customFormat="1" spans="1:15">
      <c r="A2846" s="16">
        <v>2845</v>
      </c>
      <c r="B2846" s="17"/>
      <c r="C2846" s="2" t="s">
        <v>14010</v>
      </c>
      <c r="D2846" s="17" t="s">
        <v>14011</v>
      </c>
      <c r="E2846" s="2" t="s">
        <v>14012</v>
      </c>
      <c r="F2846" s="69">
        <v>89.8</v>
      </c>
      <c r="G2846" s="2" t="s">
        <v>20</v>
      </c>
      <c r="H2846" s="2" t="s">
        <v>290</v>
      </c>
      <c r="I2846" s="2" t="s">
        <v>291</v>
      </c>
      <c r="J2846" s="55" t="s">
        <v>200</v>
      </c>
      <c r="K2846" s="73">
        <v>45958</v>
      </c>
      <c r="L2846" s="59" t="s">
        <v>292</v>
      </c>
      <c r="M2846" s="5" t="s">
        <v>14013</v>
      </c>
      <c r="N2846" s="60" t="s">
        <v>14014</v>
      </c>
      <c r="O2846" s="5" t="s">
        <v>14015</v>
      </c>
    </row>
    <row r="2847" s="69" customFormat="1" spans="1:15">
      <c r="A2847" s="16">
        <v>2846</v>
      </c>
      <c r="B2847" s="17"/>
      <c r="C2847" s="2" t="s">
        <v>14016</v>
      </c>
      <c r="D2847" s="17" t="s">
        <v>14017</v>
      </c>
      <c r="E2847" s="2" t="s">
        <v>14018</v>
      </c>
      <c r="F2847" s="69">
        <v>69</v>
      </c>
      <c r="G2847" s="2" t="s">
        <v>20</v>
      </c>
      <c r="H2847" s="2" t="s">
        <v>290</v>
      </c>
      <c r="I2847" s="16"/>
      <c r="J2847" s="16"/>
      <c r="K2847" s="73">
        <v>46036</v>
      </c>
      <c r="L2847" s="2" t="s">
        <v>412</v>
      </c>
      <c r="M2847" s="5"/>
      <c r="N2847" s="60" t="s">
        <v>14019</v>
      </c>
      <c r="O2847" s="5" t="s">
        <v>14020</v>
      </c>
    </row>
    <row r="2848" s="69" customFormat="1" spans="1:15">
      <c r="A2848" s="16">
        <v>2847</v>
      </c>
      <c r="B2848" s="17"/>
      <c r="C2848" s="2" t="s">
        <v>14021</v>
      </c>
      <c r="D2848" s="17" t="s">
        <v>14022</v>
      </c>
      <c r="E2848" s="2" t="s">
        <v>14023</v>
      </c>
      <c r="F2848" s="69">
        <v>35</v>
      </c>
      <c r="G2848" s="2"/>
      <c r="H2848" s="16"/>
      <c r="I2848" s="2" t="s">
        <v>291</v>
      </c>
      <c r="J2848" s="16"/>
      <c r="K2848" s="73">
        <v>46021</v>
      </c>
      <c r="L2848" s="59" t="s">
        <v>645</v>
      </c>
      <c r="M2848" s="5"/>
      <c r="N2848" s="60" t="s">
        <v>14024</v>
      </c>
      <c r="O2848" s="5" t="s">
        <v>14025</v>
      </c>
    </row>
    <row r="2849" s="69" customFormat="1" spans="1:15">
      <c r="A2849" s="16">
        <v>2848</v>
      </c>
      <c r="B2849" s="17"/>
      <c r="C2849" s="2" t="s">
        <v>14026</v>
      </c>
      <c r="D2849" s="17" t="s">
        <v>14027</v>
      </c>
      <c r="E2849" s="2" t="s">
        <v>14028</v>
      </c>
      <c r="F2849" s="69">
        <v>59.8</v>
      </c>
      <c r="G2849" s="2" t="s">
        <v>20</v>
      </c>
      <c r="H2849" s="2"/>
      <c r="I2849" s="16"/>
      <c r="J2849" s="16"/>
      <c r="K2849" s="73">
        <v>46026</v>
      </c>
      <c r="L2849" s="59"/>
      <c r="M2849" s="5"/>
      <c r="N2849" s="60" t="s">
        <v>14029</v>
      </c>
      <c r="O2849" s="5" t="s">
        <v>14030</v>
      </c>
    </row>
    <row r="2850" s="69" customFormat="1" spans="1:15">
      <c r="A2850" s="16">
        <v>2849</v>
      </c>
      <c r="B2850" s="17"/>
      <c r="C2850" s="2" t="s">
        <v>14031</v>
      </c>
      <c r="D2850" s="17" t="s">
        <v>14032</v>
      </c>
      <c r="E2850" s="2" t="s">
        <v>14033</v>
      </c>
      <c r="F2850" s="69">
        <v>53</v>
      </c>
      <c r="G2850" s="2" t="s">
        <v>20</v>
      </c>
      <c r="H2850" s="16"/>
      <c r="I2850" s="16"/>
      <c r="J2850" s="16"/>
      <c r="K2850" s="73">
        <v>45700</v>
      </c>
      <c r="L2850" s="59"/>
      <c r="M2850" s="5"/>
      <c r="N2850" s="60" t="s">
        <v>14034</v>
      </c>
      <c r="O2850" s="5" t="s">
        <v>14035</v>
      </c>
    </row>
    <row r="2851" s="5" customFormat="1" spans="1:15">
      <c r="A2851" s="16">
        <v>2850</v>
      </c>
      <c r="B2851" s="17"/>
      <c r="C2851" s="5" t="s">
        <v>14036</v>
      </c>
      <c r="D2851" s="17" t="s">
        <v>14037</v>
      </c>
      <c r="E2851" s="5" t="s">
        <v>14038</v>
      </c>
      <c r="F2851" s="69">
        <v>26</v>
      </c>
      <c r="G2851" s="3" t="s">
        <v>20</v>
      </c>
      <c r="J2851" s="62"/>
      <c r="K2851" s="73">
        <v>45876</v>
      </c>
      <c r="L2851" s="59"/>
      <c r="N2851" s="5" t="s">
        <v>14039</v>
      </c>
      <c r="O2851" s="5" t="s">
        <v>14040</v>
      </c>
    </row>
    <row r="2852" s="3" customFormat="1" spans="1:15">
      <c r="A2852" s="16">
        <v>2851</v>
      </c>
      <c r="B2852" s="21"/>
      <c r="C2852" s="3" t="s">
        <v>14041</v>
      </c>
      <c r="D2852" s="21" t="s">
        <v>14042</v>
      </c>
      <c r="E2852" s="3" t="s">
        <v>14043</v>
      </c>
      <c r="F2852" s="69">
        <v>45</v>
      </c>
      <c r="G2852" s="3" t="s">
        <v>20</v>
      </c>
      <c r="J2852" s="55"/>
      <c r="K2852" s="73">
        <v>45824</v>
      </c>
      <c r="L2852" s="20" t="s">
        <v>14044</v>
      </c>
      <c r="M2852" s="5" t="s">
        <v>14045</v>
      </c>
      <c r="N2852" s="3" t="s">
        <v>14046</v>
      </c>
      <c r="O2852" s="5" t="s">
        <v>14047</v>
      </c>
    </row>
    <row r="2853" s="69" customFormat="1" spans="1:15">
      <c r="A2853" s="16">
        <v>2852</v>
      </c>
      <c r="B2853" s="17"/>
      <c r="C2853" s="2" t="s">
        <v>14048</v>
      </c>
      <c r="D2853" s="17" t="s">
        <v>14049</v>
      </c>
      <c r="E2853" s="2" t="s">
        <v>14050</v>
      </c>
      <c r="F2853" s="69">
        <v>42</v>
      </c>
      <c r="G2853" s="2" t="s">
        <v>20</v>
      </c>
      <c r="H2853" s="2"/>
      <c r="I2853" s="2"/>
      <c r="J2853" s="16"/>
      <c r="K2853" s="73">
        <v>46046</v>
      </c>
      <c r="L2853" s="59"/>
      <c r="M2853" s="5"/>
      <c r="N2853" s="60" t="s">
        <v>14051</v>
      </c>
      <c r="O2853" s="5" t="s">
        <v>14052</v>
      </c>
    </row>
    <row r="2854" s="69" customFormat="1" spans="1:15">
      <c r="A2854" s="16">
        <v>2853</v>
      </c>
      <c r="B2854" s="17"/>
      <c r="C2854" s="2" t="s">
        <v>14053</v>
      </c>
      <c r="D2854" s="17" t="s">
        <v>14054</v>
      </c>
      <c r="E2854" s="2" t="s">
        <v>14055</v>
      </c>
      <c r="F2854" s="69">
        <v>49.8</v>
      </c>
      <c r="G2854" s="3" t="s">
        <v>20</v>
      </c>
      <c r="H2854" s="59"/>
      <c r="I2854" s="59"/>
      <c r="J2854" s="70"/>
      <c r="K2854" s="73">
        <v>45696</v>
      </c>
      <c r="L2854" s="59"/>
      <c r="M2854" s="5"/>
      <c r="N2854" s="60" t="s">
        <v>14056</v>
      </c>
      <c r="O2854" s="5" t="s">
        <v>14057</v>
      </c>
    </row>
    <row r="2855" s="3" customFormat="1" spans="1:15">
      <c r="A2855" s="16">
        <v>2854</v>
      </c>
      <c r="B2855" s="3" t="s">
        <v>14058</v>
      </c>
      <c r="C2855" s="3" t="s">
        <v>14059</v>
      </c>
      <c r="D2855" s="3" t="s">
        <v>14058</v>
      </c>
      <c r="E2855" s="3" t="s">
        <v>14060</v>
      </c>
      <c r="F2855" s="69">
        <v>73</v>
      </c>
      <c r="G2855" s="3" t="s">
        <v>14061</v>
      </c>
      <c r="H2855" s="3"/>
      <c r="I2855" s="20" t="s">
        <v>291</v>
      </c>
      <c r="J2855" s="55" t="s">
        <v>200</v>
      </c>
      <c r="K2855" s="73">
        <v>46063</v>
      </c>
      <c r="L2855" s="3" t="s">
        <v>201</v>
      </c>
      <c r="M2855" s="3"/>
      <c r="N2855" s="3" t="s">
        <v>14062</v>
      </c>
      <c r="O2855" s="3" t="s">
        <v>14063</v>
      </c>
    </row>
    <row r="2856" s="3" customFormat="1" spans="1:15">
      <c r="A2856" s="16">
        <v>2855</v>
      </c>
      <c r="B2856" s="21" t="s">
        <v>14064</v>
      </c>
      <c r="C2856" s="3" t="s">
        <v>14065</v>
      </c>
      <c r="D2856" s="21" t="s">
        <v>14064</v>
      </c>
      <c r="E2856" s="3" t="s">
        <v>14066</v>
      </c>
      <c r="F2856" s="69">
        <v>69</v>
      </c>
      <c r="G2856" s="3" t="s">
        <v>14067</v>
      </c>
      <c r="H2856" s="3"/>
      <c r="I2856" s="3"/>
      <c r="J2856" s="55"/>
      <c r="K2856" s="73">
        <v>45860</v>
      </c>
      <c r="L2856" s="3"/>
      <c r="M2856" s="3"/>
      <c r="N2856" s="3" t="s">
        <v>14068</v>
      </c>
      <c r="O2856" s="3" t="s">
        <v>14069</v>
      </c>
    </row>
    <row r="2857" s="3" customFormat="1" spans="1:15">
      <c r="A2857" s="16">
        <v>2856</v>
      </c>
      <c r="B2857" s="21"/>
      <c r="C2857" s="3" t="s">
        <v>14070</v>
      </c>
      <c r="D2857" s="21" t="s">
        <v>14071</v>
      </c>
      <c r="E2857" s="3" t="s">
        <v>14072</v>
      </c>
      <c r="F2857" s="69">
        <v>49.8</v>
      </c>
      <c r="G2857" s="2" t="s">
        <v>20</v>
      </c>
      <c r="I2857" s="20" t="s">
        <v>291</v>
      </c>
      <c r="J2857" s="55" t="s">
        <v>200</v>
      </c>
      <c r="K2857" s="73">
        <v>46022</v>
      </c>
      <c r="L2857" s="3" t="s">
        <v>201</v>
      </c>
      <c r="N2857" s="3" t="s">
        <v>14073</v>
      </c>
      <c r="O2857" s="5" t="s">
        <v>14074</v>
      </c>
    </row>
    <row r="2858" s="3" customFormat="1" spans="1:15">
      <c r="A2858" s="16">
        <v>2857</v>
      </c>
      <c r="B2858" s="3" t="s">
        <v>14075</v>
      </c>
      <c r="C2858" s="3" t="s">
        <v>14076</v>
      </c>
      <c r="D2858" s="3" t="s">
        <v>14075</v>
      </c>
      <c r="E2858" s="3" t="s">
        <v>14077</v>
      </c>
      <c r="F2858" s="69">
        <v>39.8</v>
      </c>
      <c r="G2858" s="3" t="s">
        <v>20</v>
      </c>
      <c r="H2858" s="3"/>
      <c r="I2858" s="3"/>
      <c r="J2858" s="55"/>
      <c r="K2858" s="73">
        <v>45929</v>
      </c>
      <c r="L2858" s="3"/>
      <c r="M2858" s="3"/>
      <c r="N2858" s="3" t="s">
        <v>14078</v>
      </c>
      <c r="O2858" s="3" t="s">
        <v>14079</v>
      </c>
    </row>
    <row r="2859" s="69" customFormat="1" spans="1:15">
      <c r="A2859" s="16">
        <v>2858</v>
      </c>
      <c r="B2859" s="17"/>
      <c r="C2859" s="2" t="s">
        <v>14080</v>
      </c>
      <c r="D2859" s="17" t="s">
        <v>14081</v>
      </c>
      <c r="E2859" s="2" t="s">
        <v>14082</v>
      </c>
      <c r="F2859" s="69">
        <v>53.8</v>
      </c>
      <c r="G2859" s="3" t="s">
        <v>20</v>
      </c>
      <c r="H2859" s="2" t="s">
        <v>290</v>
      </c>
      <c r="I2859" s="16"/>
      <c r="J2859" s="16"/>
      <c r="K2859" s="73">
        <v>45521</v>
      </c>
      <c r="L2859" s="59" t="s">
        <v>412</v>
      </c>
      <c r="M2859" s="5"/>
      <c r="N2859" s="60" t="s">
        <v>14083</v>
      </c>
      <c r="O2859" s="5" t="s">
        <v>14084</v>
      </c>
    </row>
    <row r="2860" s="3" customFormat="1" spans="1:15">
      <c r="A2860" s="16">
        <v>2859</v>
      </c>
      <c r="C2860" s="3" t="s">
        <v>14085</v>
      </c>
      <c r="D2860" s="21" t="s">
        <v>14086</v>
      </c>
      <c r="E2860" s="20" t="s">
        <v>14087</v>
      </c>
      <c r="F2860" s="69">
        <v>39</v>
      </c>
      <c r="G2860" s="3" t="s">
        <v>20</v>
      </c>
      <c r="J2860" s="55"/>
      <c r="K2860" s="73">
        <v>45861</v>
      </c>
      <c r="L2860" s="59" t="s">
        <v>6139</v>
      </c>
      <c r="M2860" s="5"/>
      <c r="N2860" s="3" t="s">
        <v>14088</v>
      </c>
      <c r="O2860" s="5" t="s">
        <v>14089</v>
      </c>
    </row>
    <row r="2861" s="69" customFormat="1" spans="1:15">
      <c r="A2861" s="16">
        <v>2860</v>
      </c>
      <c r="B2861" s="17"/>
      <c r="C2861" s="2" t="s">
        <v>14090</v>
      </c>
      <c r="D2861" s="17" t="s">
        <v>14091</v>
      </c>
      <c r="E2861" s="2" t="s">
        <v>14092</v>
      </c>
      <c r="F2861" s="69">
        <v>39</v>
      </c>
      <c r="G2861" s="2" t="s">
        <v>20</v>
      </c>
      <c r="H2861" s="16"/>
      <c r="I2861" s="16"/>
      <c r="J2861" s="16"/>
      <c r="K2861" s="73">
        <v>45498</v>
      </c>
      <c r="L2861" s="59"/>
      <c r="M2861" s="5"/>
      <c r="N2861" s="60" t="s">
        <v>14093</v>
      </c>
      <c r="O2861" s="5" t="s">
        <v>14094</v>
      </c>
    </row>
    <row r="2862" s="69" customFormat="1" spans="1:15">
      <c r="A2862" s="16">
        <v>2861</v>
      </c>
      <c r="B2862" s="17"/>
      <c r="C2862" s="2" t="s">
        <v>14095</v>
      </c>
      <c r="D2862" s="17" t="s">
        <v>14096</v>
      </c>
      <c r="E2862" s="2" t="s">
        <v>14097</v>
      </c>
      <c r="F2862" s="69">
        <v>55</v>
      </c>
      <c r="G2862" s="2" t="s">
        <v>20</v>
      </c>
      <c r="H2862" s="2" t="s">
        <v>290</v>
      </c>
      <c r="I2862" s="2"/>
      <c r="J2862" s="16"/>
      <c r="K2862" s="73">
        <v>46026</v>
      </c>
      <c r="L2862" s="2" t="s">
        <v>412</v>
      </c>
      <c r="M2862" s="5"/>
      <c r="N2862" s="60" t="s">
        <v>14098</v>
      </c>
      <c r="O2862" s="5" t="s">
        <v>14099</v>
      </c>
    </row>
    <row r="2863" s="55" customFormat="1" spans="1:15">
      <c r="A2863" s="16">
        <v>2862</v>
      </c>
      <c r="C2863" s="55" t="s">
        <v>14100</v>
      </c>
      <c r="D2863" s="63" t="s">
        <v>14101</v>
      </c>
      <c r="E2863" s="55" t="s">
        <v>14102</v>
      </c>
      <c r="F2863" s="69">
        <v>49.8</v>
      </c>
      <c r="G2863" s="64" t="s">
        <v>20</v>
      </c>
      <c r="H2863" s="64" t="s">
        <v>290</v>
      </c>
      <c r="K2863" s="73">
        <v>45888</v>
      </c>
      <c r="L2863" s="55" t="s">
        <v>412</v>
      </c>
      <c r="M2863" s="65"/>
      <c r="N2863" s="64" t="s">
        <v>14103</v>
      </c>
      <c r="O2863" s="5" t="s">
        <v>14104</v>
      </c>
    </row>
    <row r="2864" s="69" customFormat="1" spans="1:15">
      <c r="A2864" s="16">
        <v>2863</v>
      </c>
      <c r="B2864" s="17"/>
      <c r="C2864" s="2" t="s">
        <v>14105</v>
      </c>
      <c r="D2864" s="17" t="s">
        <v>14106</v>
      </c>
      <c r="E2864" s="2" t="s">
        <v>14107</v>
      </c>
      <c r="F2864" s="69">
        <v>39</v>
      </c>
      <c r="G2864" s="2" t="s">
        <v>20</v>
      </c>
      <c r="H2864" s="2" t="s">
        <v>290</v>
      </c>
      <c r="I2864" s="2"/>
      <c r="J2864" s="55" t="s">
        <v>200</v>
      </c>
      <c r="K2864" s="73">
        <v>46048</v>
      </c>
      <c r="L2864" s="59" t="s">
        <v>9422</v>
      </c>
      <c r="M2864" s="5" t="s">
        <v>14108</v>
      </c>
      <c r="N2864" s="60" t="s">
        <v>14109</v>
      </c>
      <c r="O2864" s="5" t="s">
        <v>14110</v>
      </c>
    </row>
    <row r="2865" s="69" customFormat="1" spans="1:15">
      <c r="A2865" s="16">
        <v>2864</v>
      </c>
      <c r="B2865" s="17"/>
      <c r="C2865" s="2" t="s">
        <v>14111</v>
      </c>
      <c r="D2865" s="17" t="s">
        <v>14112</v>
      </c>
      <c r="E2865" s="2" t="s">
        <v>13032</v>
      </c>
      <c r="F2865" s="69">
        <v>63</v>
      </c>
      <c r="G2865" s="2" t="s">
        <v>20</v>
      </c>
      <c r="H2865" s="2"/>
      <c r="I2865" s="2"/>
      <c r="J2865" s="16"/>
      <c r="K2865" s="73">
        <v>46060</v>
      </c>
      <c r="L2865" s="59"/>
      <c r="M2865" s="5"/>
      <c r="N2865" s="60" t="s">
        <v>14113</v>
      </c>
      <c r="O2865" s="5" t="s">
        <v>14114</v>
      </c>
    </row>
    <row r="2866" s="69" customFormat="1" spans="1:15">
      <c r="A2866" s="16">
        <v>2865</v>
      </c>
      <c r="B2866" s="17"/>
      <c r="C2866" s="2" t="s">
        <v>14115</v>
      </c>
      <c r="D2866" s="17" t="s">
        <v>14116</v>
      </c>
      <c r="E2866" s="2" t="s">
        <v>14117</v>
      </c>
      <c r="F2866" s="69">
        <v>39</v>
      </c>
      <c r="G2866" s="2" t="s">
        <v>20</v>
      </c>
      <c r="H2866" s="16"/>
      <c r="I2866" s="16"/>
      <c r="J2866" s="16"/>
      <c r="K2866" s="73">
        <v>46035</v>
      </c>
      <c r="L2866" s="59"/>
      <c r="M2866" s="5"/>
      <c r="N2866" s="60" t="s">
        <v>14118</v>
      </c>
      <c r="O2866" s="5" t="s">
        <v>14119</v>
      </c>
    </row>
    <row r="2867" s="69" customFormat="1" spans="1:15">
      <c r="A2867" s="16">
        <v>2866</v>
      </c>
      <c r="B2867" s="62"/>
      <c r="C2867" s="62" t="s">
        <v>14120</v>
      </c>
      <c r="D2867" s="86" t="s">
        <v>14121</v>
      </c>
      <c r="E2867" s="62" t="s">
        <v>14122</v>
      </c>
      <c r="F2867" s="69">
        <v>39</v>
      </c>
      <c r="G2867" s="3" t="s">
        <v>20</v>
      </c>
      <c r="H2867" s="62"/>
      <c r="I2867" s="62"/>
      <c r="J2867" s="62"/>
      <c r="K2867" s="73">
        <v>45665</v>
      </c>
      <c r="L2867" s="59"/>
      <c r="M2867" s="5"/>
      <c r="N2867" s="86" t="s">
        <v>14123</v>
      </c>
      <c r="O2867" s="5" t="s">
        <v>14124</v>
      </c>
    </row>
    <row r="2868" s="3" customFormat="1" spans="1:15">
      <c r="A2868" s="16">
        <v>2867</v>
      </c>
      <c r="B2868" s="3"/>
      <c r="C2868" s="3" t="s">
        <v>14125</v>
      </c>
      <c r="D2868" s="3" t="s">
        <v>14126</v>
      </c>
      <c r="E2868" s="3" t="s">
        <v>14127</v>
      </c>
      <c r="F2868" s="69">
        <v>59</v>
      </c>
      <c r="G2868" s="3"/>
      <c r="H2868" s="56"/>
      <c r="I2868" s="56"/>
      <c r="J2868" s="65"/>
      <c r="K2868" s="73">
        <v>45672</v>
      </c>
      <c r="L2868" s="3"/>
      <c r="M2868" s="3"/>
      <c r="N2868" s="3" t="s">
        <v>14128</v>
      </c>
      <c r="O2868" s="3" t="s">
        <v>14129</v>
      </c>
    </row>
    <row r="2869" s="69" customFormat="1" ht="14.25" spans="1:15">
      <c r="A2869" s="16">
        <v>2868</v>
      </c>
      <c r="B2869" s="17"/>
      <c r="C2869" s="18" t="s">
        <v>14130</v>
      </c>
      <c r="D2869" s="17"/>
      <c r="E2869" s="2"/>
      <c r="F2869" s="69"/>
      <c r="G2869" s="2"/>
      <c r="H2869" s="16"/>
      <c r="I2869" s="16"/>
      <c r="J2869" s="16"/>
      <c r="K2869" s="73"/>
      <c r="L2869" s="59"/>
      <c r="M2869" s="5"/>
      <c r="N2869" s="60"/>
      <c r="O2869" s="5"/>
    </row>
    <row r="2870" s="69" customFormat="1" ht="14.25" spans="1:15">
      <c r="A2870" s="16">
        <v>2869</v>
      </c>
      <c r="B2870" s="17"/>
      <c r="C2870" s="18" t="s">
        <v>14131</v>
      </c>
      <c r="D2870" s="17"/>
      <c r="E2870" s="2"/>
      <c r="F2870" s="69"/>
      <c r="G2870" s="2"/>
      <c r="H2870" s="16"/>
      <c r="I2870" s="16"/>
      <c r="J2870" s="16"/>
      <c r="K2870" s="73"/>
      <c r="L2870" s="59"/>
      <c r="M2870" s="5"/>
      <c r="N2870" s="60"/>
      <c r="O2870" s="5"/>
    </row>
    <row r="2871" s="4" customFormat="1" spans="1:15">
      <c r="A2871" s="16">
        <v>2870</v>
      </c>
      <c r="B2871" s="22" t="s">
        <v>14132</v>
      </c>
      <c r="C2871" s="4" t="s">
        <v>14133</v>
      </c>
      <c r="D2871" s="22" t="s">
        <v>14132</v>
      </c>
      <c r="E2871" s="4" t="s">
        <v>14134</v>
      </c>
      <c r="F2871" s="4">
        <v>69</v>
      </c>
      <c r="G2871" s="4" t="s">
        <v>14135</v>
      </c>
      <c r="H2871" s="4"/>
      <c r="I2871" s="4"/>
      <c r="J2871" s="4"/>
      <c r="K2871" s="76">
        <v>46042</v>
      </c>
      <c r="L2871" s="4"/>
      <c r="M2871" s="4"/>
      <c r="N2871" s="4" t="s">
        <v>14136</v>
      </c>
      <c r="O2871" s="4" t="s">
        <v>14137</v>
      </c>
    </row>
    <row r="2872" s="3" customFormat="1" spans="1:15">
      <c r="A2872" s="16">
        <v>2871</v>
      </c>
      <c r="B2872" s="3" t="s">
        <v>14138</v>
      </c>
      <c r="C2872" s="61" t="s">
        <v>14139</v>
      </c>
      <c r="D2872" s="3" t="s">
        <v>14138</v>
      </c>
      <c r="E2872" s="3" t="s">
        <v>14140</v>
      </c>
      <c r="F2872" s="69">
        <v>75</v>
      </c>
      <c r="G2872" s="3" t="s">
        <v>20</v>
      </c>
      <c r="H2872" s="3"/>
      <c r="I2872" s="3"/>
      <c r="J2872" s="55"/>
      <c r="K2872" s="73">
        <v>45964</v>
      </c>
      <c r="L2872" s="3"/>
      <c r="M2872" s="3"/>
      <c r="N2872" s="3" t="s">
        <v>14141</v>
      </c>
      <c r="O2872" s="3" t="s">
        <v>14142</v>
      </c>
    </row>
    <row r="2873" s="55" customFormat="1" spans="1:15">
      <c r="A2873" s="16">
        <v>2872</v>
      </c>
      <c r="C2873" s="55" t="s">
        <v>14143</v>
      </c>
      <c r="D2873" s="63" t="s">
        <v>14144</v>
      </c>
      <c r="E2873" s="55" t="s">
        <v>14145</v>
      </c>
      <c r="F2873" s="69">
        <v>59</v>
      </c>
      <c r="G2873" s="64" t="s">
        <v>14146</v>
      </c>
      <c r="K2873" s="73">
        <v>45888</v>
      </c>
      <c r="L2873" s="65"/>
      <c r="M2873" s="5"/>
      <c r="N2873" s="55" t="s">
        <v>14147</v>
      </c>
      <c r="O2873" s="5" t="s">
        <v>14148</v>
      </c>
    </row>
    <row r="2874" s="3" customFormat="1" spans="1:15">
      <c r="A2874" s="16">
        <v>2873</v>
      </c>
      <c r="B2874" s="3" t="s">
        <v>14149</v>
      </c>
      <c r="C2874" s="3" t="s">
        <v>14150</v>
      </c>
      <c r="D2874" s="21" t="s">
        <v>14149</v>
      </c>
      <c r="E2874" s="3" t="s">
        <v>14151</v>
      </c>
      <c r="F2874" s="69">
        <v>69</v>
      </c>
      <c r="G2874" s="61" t="s">
        <v>14152</v>
      </c>
      <c r="J2874" s="55"/>
      <c r="K2874" s="73">
        <v>46040</v>
      </c>
      <c r="N2874" s="3" t="s">
        <v>14153</v>
      </c>
      <c r="O2874" s="3" t="s">
        <v>14154</v>
      </c>
    </row>
    <row r="2875" s="69" customFormat="1" spans="1:15">
      <c r="A2875" s="16">
        <v>2874</v>
      </c>
      <c r="B2875" s="17"/>
      <c r="C2875" s="2" t="s">
        <v>14155</v>
      </c>
      <c r="D2875" s="17" t="s">
        <v>14156</v>
      </c>
      <c r="E2875" s="2" t="s">
        <v>14157</v>
      </c>
      <c r="F2875" s="69">
        <v>45</v>
      </c>
      <c r="G2875" s="3" t="s">
        <v>20</v>
      </c>
      <c r="H2875" s="16"/>
      <c r="I2875" s="16"/>
      <c r="J2875" s="16"/>
      <c r="K2875" s="73">
        <v>46039</v>
      </c>
      <c r="L2875" s="59"/>
      <c r="M2875" s="5"/>
      <c r="N2875" s="60" t="s">
        <v>14158</v>
      </c>
      <c r="O2875" s="5" t="s">
        <v>14159</v>
      </c>
    </row>
    <row r="2876" s="3" customFormat="1" spans="1:15">
      <c r="A2876" s="16">
        <v>2875</v>
      </c>
      <c r="C2876" s="3" t="s">
        <v>14160</v>
      </c>
      <c r="D2876" s="21" t="s">
        <v>14161</v>
      </c>
      <c r="E2876" s="20" t="s">
        <v>14162</v>
      </c>
      <c r="F2876" s="69">
        <v>65</v>
      </c>
      <c r="G2876" s="2" t="s">
        <v>20</v>
      </c>
      <c r="J2876" s="55"/>
      <c r="K2876" s="73">
        <v>45877</v>
      </c>
      <c r="N2876" s="3" t="s">
        <v>14163</v>
      </c>
      <c r="O2876" s="3" t="s">
        <v>14164</v>
      </c>
    </row>
    <row r="2877" s="3" customFormat="1" spans="1:15">
      <c r="A2877" s="16">
        <v>2876</v>
      </c>
      <c r="B2877" s="3" t="s">
        <v>14165</v>
      </c>
      <c r="C2877" s="3" t="s">
        <v>14166</v>
      </c>
      <c r="D2877" s="3" t="s">
        <v>14165</v>
      </c>
      <c r="E2877" s="3" t="s">
        <v>14162</v>
      </c>
      <c r="F2877" s="69">
        <v>65</v>
      </c>
      <c r="G2877" s="3" t="s">
        <v>14167</v>
      </c>
      <c r="H2877" s="3"/>
      <c r="I2877" s="3"/>
      <c r="J2877" s="55"/>
      <c r="K2877" s="73">
        <v>45841</v>
      </c>
      <c r="L2877" s="3"/>
      <c r="M2877" s="3"/>
      <c r="N2877" s="3" t="s">
        <v>14168</v>
      </c>
      <c r="O2877" s="3" t="s">
        <v>14169</v>
      </c>
    </row>
    <row r="2878" s="3" customFormat="1" spans="1:15">
      <c r="A2878" s="16">
        <v>2877</v>
      </c>
      <c r="B2878" s="21"/>
      <c r="C2878" s="3" t="s">
        <v>14170</v>
      </c>
      <c r="D2878" s="21" t="s">
        <v>14171</v>
      </c>
      <c r="E2878" s="3" t="s">
        <v>14172</v>
      </c>
      <c r="F2878" s="69">
        <v>59.8</v>
      </c>
      <c r="G2878" s="3" t="s">
        <v>20</v>
      </c>
      <c r="J2878" s="55"/>
      <c r="K2878" s="73">
        <v>45898</v>
      </c>
      <c r="N2878" s="3" t="s">
        <v>14173</v>
      </c>
      <c r="O2878" s="3" t="s">
        <v>14174</v>
      </c>
    </row>
    <row r="2879" s="3" customFormat="1" spans="1:15">
      <c r="A2879" s="16">
        <v>2878</v>
      </c>
      <c r="C2879" s="3" t="s">
        <v>14170</v>
      </c>
      <c r="D2879" s="21" t="s">
        <v>14175</v>
      </c>
      <c r="E2879" s="20" t="s">
        <v>14176</v>
      </c>
      <c r="F2879" s="69">
        <v>45</v>
      </c>
      <c r="G2879" s="3" t="s">
        <v>20</v>
      </c>
      <c r="J2879" s="55"/>
      <c r="K2879" s="73">
        <v>45706</v>
      </c>
      <c r="L2879" s="59"/>
      <c r="M2879" s="5"/>
      <c r="N2879" s="3" t="s">
        <v>14177</v>
      </c>
      <c r="O2879" s="5" t="s">
        <v>14178</v>
      </c>
    </row>
    <row r="2880" s="69" customFormat="1" spans="1:15">
      <c r="A2880" s="16">
        <v>2879</v>
      </c>
      <c r="B2880" s="17"/>
      <c r="C2880" s="2" t="s">
        <v>14170</v>
      </c>
      <c r="D2880" s="17" t="s">
        <v>14179</v>
      </c>
      <c r="E2880" s="2" t="s">
        <v>14180</v>
      </c>
      <c r="F2880" s="69">
        <v>45</v>
      </c>
      <c r="G2880" s="2" t="s">
        <v>20</v>
      </c>
      <c r="H2880" s="16"/>
      <c r="I2880" s="16"/>
      <c r="J2880" s="16"/>
      <c r="K2880" s="73">
        <v>45082</v>
      </c>
      <c r="L2880" s="59"/>
      <c r="M2880" s="5"/>
      <c r="N2880" s="60" t="s">
        <v>14181</v>
      </c>
      <c r="O2880" s="5" t="s">
        <v>14182</v>
      </c>
    </row>
    <row r="2881" s="55" customFormat="1" spans="1:15">
      <c r="A2881" s="16">
        <v>2880</v>
      </c>
      <c r="C2881" s="2" t="s">
        <v>14183</v>
      </c>
      <c r="D2881" s="63" t="s">
        <v>14184</v>
      </c>
      <c r="E2881" s="55" t="s">
        <v>14185</v>
      </c>
      <c r="F2881" s="69">
        <v>39.8</v>
      </c>
      <c r="G2881" s="3" t="s">
        <v>20</v>
      </c>
      <c r="K2881" s="73">
        <v>45818</v>
      </c>
      <c r="L2881" s="65"/>
      <c r="M2881" s="5"/>
      <c r="N2881" s="55" t="s">
        <v>14186</v>
      </c>
      <c r="O2881" s="5" t="s">
        <v>14187</v>
      </c>
    </row>
    <row r="2882" s="69" customFormat="1" spans="1:15">
      <c r="A2882" s="16">
        <v>2881</v>
      </c>
      <c r="B2882" s="17"/>
      <c r="C2882" s="2" t="s">
        <v>14188</v>
      </c>
      <c r="D2882" s="17" t="s">
        <v>14189</v>
      </c>
      <c r="E2882" s="2" t="s">
        <v>14185</v>
      </c>
      <c r="F2882" s="69">
        <v>39.8</v>
      </c>
      <c r="G2882" s="2" t="s">
        <v>20</v>
      </c>
      <c r="H2882" s="16"/>
      <c r="I2882" s="16"/>
      <c r="J2882" s="16"/>
      <c r="K2882" s="73">
        <v>45663</v>
      </c>
      <c r="L2882" s="59"/>
      <c r="M2882" s="5"/>
      <c r="N2882" s="60" t="s">
        <v>14190</v>
      </c>
      <c r="O2882" s="5" t="s">
        <v>14191</v>
      </c>
    </row>
    <row r="2883" s="3" customFormat="1" spans="1:15">
      <c r="A2883" s="16">
        <v>2882</v>
      </c>
      <c r="C2883" s="3" t="s">
        <v>14192</v>
      </c>
      <c r="D2883" s="21" t="s">
        <v>14193</v>
      </c>
      <c r="E2883" s="3" t="s">
        <v>14194</v>
      </c>
      <c r="F2883" s="69">
        <v>69.8</v>
      </c>
      <c r="G2883" s="20" t="s">
        <v>14195</v>
      </c>
      <c r="H2883" s="20" t="s">
        <v>290</v>
      </c>
      <c r="I2883" s="20"/>
      <c r="J2883" s="78"/>
      <c r="K2883" s="73">
        <v>46063</v>
      </c>
      <c r="L2883" s="3" t="s">
        <v>412</v>
      </c>
      <c r="N2883" s="3" t="s">
        <v>14196</v>
      </c>
      <c r="O2883" s="3" t="s">
        <v>14197</v>
      </c>
    </row>
    <row r="2884" s="3" customFormat="1" spans="1:15">
      <c r="A2884" s="16">
        <v>2883</v>
      </c>
      <c r="B2884" s="21"/>
      <c r="C2884" s="3" t="s">
        <v>14150</v>
      </c>
      <c r="D2884" s="21" t="s">
        <v>14198</v>
      </c>
      <c r="E2884" s="3" t="s">
        <v>14199</v>
      </c>
      <c r="F2884" s="69">
        <v>65</v>
      </c>
      <c r="G2884" s="3" t="s">
        <v>78</v>
      </c>
      <c r="J2884" s="55"/>
      <c r="K2884" s="73">
        <v>46053</v>
      </c>
      <c r="N2884" s="3" t="s">
        <v>14200</v>
      </c>
      <c r="O2884" s="5" t="s">
        <v>14201</v>
      </c>
    </row>
    <row r="2885" s="3" customFormat="1" spans="1:15">
      <c r="A2885" s="16">
        <v>2884</v>
      </c>
      <c r="B2885" s="3" t="s">
        <v>14202</v>
      </c>
      <c r="C2885" s="3" t="s">
        <v>14203</v>
      </c>
      <c r="D2885" s="21" t="s">
        <v>14202</v>
      </c>
      <c r="E2885" s="3" t="s">
        <v>14204</v>
      </c>
      <c r="F2885" s="69">
        <v>69.8</v>
      </c>
      <c r="G2885" s="3" t="s">
        <v>14205</v>
      </c>
      <c r="J2885" s="55"/>
      <c r="K2885" s="73">
        <v>46062</v>
      </c>
      <c r="L2885" s="3"/>
      <c r="N2885" s="3" t="s">
        <v>14206</v>
      </c>
      <c r="O2885" s="3" t="s">
        <v>14207</v>
      </c>
    </row>
    <row r="2886" s="3" customFormat="1" spans="1:15">
      <c r="A2886" s="16">
        <v>2885</v>
      </c>
      <c r="B2886" s="21"/>
      <c r="C2886" s="3" t="s">
        <v>14208</v>
      </c>
      <c r="D2886" s="21" t="s">
        <v>14209</v>
      </c>
      <c r="E2886" s="3" t="s">
        <v>14210</v>
      </c>
      <c r="F2886" s="69">
        <v>45</v>
      </c>
      <c r="H2886" s="61" t="s">
        <v>290</v>
      </c>
      <c r="J2886" s="55"/>
      <c r="K2886" s="73">
        <v>45871</v>
      </c>
      <c r="L2886" s="3" t="s">
        <v>412</v>
      </c>
      <c r="N2886" s="3" t="s">
        <v>14211</v>
      </c>
      <c r="O2886" s="3" t="s">
        <v>14212</v>
      </c>
    </row>
    <row r="2887" s="3" customFormat="1" spans="1:15">
      <c r="A2887" s="16">
        <v>2886</v>
      </c>
      <c r="C2887" s="3" t="s">
        <v>14213</v>
      </c>
      <c r="D2887" s="21" t="s">
        <v>14214</v>
      </c>
      <c r="E2887" s="3" t="s">
        <v>14215</v>
      </c>
      <c r="F2887" s="69">
        <v>59</v>
      </c>
      <c r="G2887" s="61" t="s">
        <v>14216</v>
      </c>
      <c r="J2887" s="55"/>
      <c r="K2887" s="73">
        <v>45999</v>
      </c>
      <c r="N2887" s="3" t="s">
        <v>14217</v>
      </c>
      <c r="O2887" s="3" t="s">
        <v>14218</v>
      </c>
    </row>
    <row r="2888" s="3" customFormat="1" spans="1:15">
      <c r="A2888" s="16">
        <v>2887</v>
      </c>
      <c r="B2888" s="21"/>
      <c r="C2888" s="3" t="s">
        <v>14219</v>
      </c>
      <c r="D2888" s="21" t="s">
        <v>14220</v>
      </c>
      <c r="E2888" s="3" t="s">
        <v>14221</v>
      </c>
      <c r="F2888" s="69">
        <v>59</v>
      </c>
      <c r="J2888" s="55"/>
      <c r="K2888" s="73">
        <v>45838</v>
      </c>
      <c r="N2888" s="3" t="s">
        <v>14222</v>
      </c>
      <c r="O2888" s="5" t="s">
        <v>14223</v>
      </c>
    </row>
    <row r="2889" s="3" customFormat="1" spans="1:15">
      <c r="A2889" s="16">
        <v>2888</v>
      </c>
      <c r="C2889" s="3" t="s">
        <v>14219</v>
      </c>
      <c r="D2889" s="21" t="s">
        <v>14224</v>
      </c>
      <c r="E2889" s="3" t="s">
        <v>9625</v>
      </c>
      <c r="F2889" s="69">
        <v>56.8</v>
      </c>
      <c r="G2889" s="2" t="s">
        <v>10803</v>
      </c>
      <c r="J2889" s="55"/>
      <c r="K2889" s="73">
        <v>46064</v>
      </c>
      <c r="N2889" s="3" t="s">
        <v>14225</v>
      </c>
      <c r="O2889" s="5" t="s">
        <v>14226</v>
      </c>
    </row>
    <row r="2890" s="69" customFormat="1" spans="1:15">
      <c r="A2890" s="16">
        <v>2889</v>
      </c>
      <c r="B2890" s="17"/>
      <c r="C2890" s="2" t="s">
        <v>14227</v>
      </c>
      <c r="D2890" s="17" t="s">
        <v>14228</v>
      </c>
      <c r="E2890" s="2" t="s">
        <v>14229</v>
      </c>
      <c r="F2890" s="69">
        <v>55</v>
      </c>
      <c r="G2890" s="2" t="s">
        <v>20</v>
      </c>
      <c r="H2890" s="16"/>
      <c r="I2890" s="16"/>
      <c r="J2890" s="16"/>
      <c r="K2890" s="73">
        <v>45308</v>
      </c>
      <c r="L2890" s="59"/>
      <c r="M2890" s="5"/>
      <c r="N2890" s="60" t="s">
        <v>14230</v>
      </c>
      <c r="O2890" s="5" t="s">
        <v>14231</v>
      </c>
    </row>
    <row r="2891" s="69" customFormat="1" spans="1:15">
      <c r="A2891" s="16">
        <v>2890</v>
      </c>
      <c r="B2891" s="17"/>
      <c r="C2891" s="2" t="s">
        <v>14155</v>
      </c>
      <c r="D2891" s="17" t="s">
        <v>14232</v>
      </c>
      <c r="E2891" s="2" t="s">
        <v>14233</v>
      </c>
      <c r="F2891" s="69">
        <v>49.8</v>
      </c>
      <c r="G2891" s="2" t="s">
        <v>20</v>
      </c>
      <c r="H2891" s="2"/>
      <c r="I2891" s="2"/>
      <c r="J2891" s="16"/>
      <c r="K2891" s="73">
        <v>45869</v>
      </c>
      <c r="L2891" s="59"/>
      <c r="M2891" s="5"/>
      <c r="N2891" s="60" t="s">
        <v>14234</v>
      </c>
      <c r="O2891" s="5" t="s">
        <v>14235</v>
      </c>
    </row>
    <row r="2892" s="69" customFormat="1" spans="1:15">
      <c r="A2892" s="16">
        <v>2891</v>
      </c>
      <c r="B2892" s="17"/>
      <c r="C2892" s="2" t="s">
        <v>14236</v>
      </c>
      <c r="D2892" s="17" t="s">
        <v>14237</v>
      </c>
      <c r="E2892" s="2" t="s">
        <v>14238</v>
      </c>
      <c r="F2892" s="69">
        <v>25</v>
      </c>
      <c r="G2892" s="2"/>
      <c r="H2892" s="16"/>
      <c r="I2892" s="16"/>
      <c r="J2892" s="16"/>
      <c r="K2892" s="73">
        <v>45866</v>
      </c>
      <c r="L2892" s="59"/>
      <c r="M2892" s="5"/>
      <c r="N2892" s="60" t="s">
        <v>14239</v>
      </c>
      <c r="O2892" s="5" t="s">
        <v>14240</v>
      </c>
    </row>
    <row r="2893" s="69" customFormat="1" spans="1:15">
      <c r="A2893" s="16">
        <v>2892</v>
      </c>
      <c r="B2893" s="17"/>
      <c r="C2893" s="2" t="s">
        <v>14241</v>
      </c>
      <c r="D2893" s="17" t="s">
        <v>14242</v>
      </c>
      <c r="E2893" s="2" t="s">
        <v>14243</v>
      </c>
      <c r="F2893" s="69">
        <v>19.5</v>
      </c>
      <c r="G2893" s="2"/>
      <c r="H2893" s="16"/>
      <c r="I2893" s="16"/>
      <c r="J2893" s="16"/>
      <c r="K2893" s="73">
        <v>45303</v>
      </c>
      <c r="L2893" s="59"/>
      <c r="M2893" s="5"/>
      <c r="N2893" s="60" t="s">
        <v>14244</v>
      </c>
      <c r="O2893" s="5" t="s">
        <v>14245</v>
      </c>
    </row>
    <row r="2894" s="5" customFormat="1" spans="1:15">
      <c r="A2894" s="16">
        <v>2893</v>
      </c>
      <c r="B2894" s="17"/>
      <c r="C2894" s="5" t="s">
        <v>14246</v>
      </c>
      <c r="D2894" s="17" t="s">
        <v>14247</v>
      </c>
      <c r="E2894" s="5" t="s">
        <v>14248</v>
      </c>
      <c r="F2894" s="69">
        <v>19</v>
      </c>
      <c r="J2894" s="62"/>
      <c r="K2894" s="73">
        <v>45860</v>
      </c>
      <c r="L2894" s="59"/>
      <c r="N2894" s="5" t="s">
        <v>14249</v>
      </c>
      <c r="O2894" s="5" t="s">
        <v>14250</v>
      </c>
    </row>
    <row r="2895" s="69" customFormat="1" spans="1:15">
      <c r="A2895" s="16">
        <v>2894</v>
      </c>
      <c r="B2895" s="17"/>
      <c r="C2895" s="2" t="s">
        <v>14251</v>
      </c>
      <c r="D2895" s="17" t="s">
        <v>14252</v>
      </c>
      <c r="E2895" s="2" t="s">
        <v>14253</v>
      </c>
      <c r="F2895" s="69">
        <v>35</v>
      </c>
      <c r="G2895" s="2"/>
      <c r="H2895" s="16"/>
      <c r="I2895" s="16"/>
      <c r="J2895" s="16"/>
      <c r="K2895" s="73">
        <v>45864</v>
      </c>
      <c r="L2895" s="59"/>
      <c r="M2895" s="5"/>
      <c r="N2895" s="60" t="s">
        <v>14254</v>
      </c>
      <c r="O2895" s="5" t="s">
        <v>14255</v>
      </c>
    </row>
    <row r="2896" s="69" customFormat="1" spans="1:15">
      <c r="A2896" s="16">
        <v>2895</v>
      </c>
      <c r="B2896" s="17"/>
      <c r="C2896" s="2" t="s">
        <v>14256</v>
      </c>
      <c r="D2896" s="17" t="s">
        <v>14257</v>
      </c>
      <c r="E2896" s="2" t="s">
        <v>14258</v>
      </c>
      <c r="F2896" s="69">
        <v>29.8</v>
      </c>
      <c r="G2896" s="2"/>
      <c r="H2896" s="16"/>
      <c r="I2896" s="16"/>
      <c r="J2896" s="16"/>
      <c r="K2896" s="73">
        <v>45857</v>
      </c>
      <c r="L2896" s="59"/>
      <c r="M2896" s="5"/>
      <c r="N2896" s="60" t="s">
        <v>14259</v>
      </c>
      <c r="O2896" s="5" t="s">
        <v>14260</v>
      </c>
    </row>
    <row r="2897" s="69" customFormat="1" spans="1:15">
      <c r="A2897" s="16">
        <v>2896</v>
      </c>
      <c r="B2897" s="17"/>
      <c r="C2897" s="2" t="s">
        <v>14261</v>
      </c>
      <c r="D2897" s="17" t="s">
        <v>14262</v>
      </c>
      <c r="E2897" s="2" t="s">
        <v>14263</v>
      </c>
      <c r="F2897" s="69">
        <v>59</v>
      </c>
      <c r="G2897" s="2"/>
      <c r="H2897" s="2"/>
      <c r="I2897" s="2"/>
      <c r="J2897" s="16"/>
      <c r="K2897" s="73">
        <v>45245</v>
      </c>
      <c r="L2897" s="59"/>
      <c r="M2897" s="5"/>
      <c r="N2897" s="60" t="s">
        <v>14264</v>
      </c>
      <c r="O2897" s="5" t="s">
        <v>14265</v>
      </c>
    </row>
    <row r="2898" s="3" customFormat="1" spans="1:15">
      <c r="A2898" s="16">
        <v>2897</v>
      </c>
      <c r="C2898" s="3" t="s">
        <v>14266</v>
      </c>
      <c r="D2898" s="21" t="s">
        <v>14267</v>
      </c>
      <c r="E2898" s="3" t="s">
        <v>14268</v>
      </c>
      <c r="F2898" s="69">
        <v>39.8</v>
      </c>
      <c r="G2898" s="2" t="s">
        <v>20</v>
      </c>
      <c r="J2898" s="55"/>
      <c r="K2898" s="73">
        <v>45636</v>
      </c>
      <c r="N2898" s="3" t="s">
        <v>14269</v>
      </c>
      <c r="O2898" s="5" t="s">
        <v>14270</v>
      </c>
    </row>
    <row r="2899" s="3" customFormat="1" spans="1:15">
      <c r="A2899" s="16">
        <v>2898</v>
      </c>
      <c r="B2899" s="21"/>
      <c r="C2899" s="3" t="s">
        <v>14271</v>
      </c>
      <c r="D2899" s="21" t="s">
        <v>14272</v>
      </c>
      <c r="E2899" s="3" t="s">
        <v>14268</v>
      </c>
      <c r="F2899" s="69">
        <v>42</v>
      </c>
      <c r="G2899" s="2" t="s">
        <v>20</v>
      </c>
      <c r="J2899" s="55"/>
      <c r="K2899" s="73">
        <v>46034</v>
      </c>
      <c r="N2899" s="3" t="s">
        <v>14273</v>
      </c>
      <c r="O2899" s="3" t="s">
        <v>14274</v>
      </c>
    </row>
    <row r="2900" s="55" customFormat="1" spans="1:15">
      <c r="A2900" s="16">
        <v>2899</v>
      </c>
      <c r="C2900" s="64" t="s">
        <v>14275</v>
      </c>
      <c r="D2900" s="63" t="s">
        <v>14276</v>
      </c>
      <c r="E2900" s="55" t="s">
        <v>14277</v>
      </c>
      <c r="F2900" s="69">
        <v>53.8</v>
      </c>
      <c r="G2900" s="3" t="s">
        <v>20</v>
      </c>
      <c r="K2900" s="73">
        <v>45874</v>
      </c>
      <c r="L2900" s="65"/>
      <c r="M2900" s="5"/>
      <c r="N2900" s="55" t="s">
        <v>14278</v>
      </c>
      <c r="O2900" s="5" t="s">
        <v>14279</v>
      </c>
    </row>
    <row r="2901" s="69" customFormat="1" spans="1:15">
      <c r="A2901" s="16">
        <v>2900</v>
      </c>
      <c r="B2901" s="17"/>
      <c r="C2901" s="2" t="s">
        <v>14280</v>
      </c>
      <c r="D2901" s="17" t="s">
        <v>14281</v>
      </c>
      <c r="E2901" s="2" t="s">
        <v>14282</v>
      </c>
      <c r="F2901" s="69">
        <v>45</v>
      </c>
      <c r="G2901" s="3" t="s">
        <v>20</v>
      </c>
      <c r="H2901" s="2" t="s">
        <v>290</v>
      </c>
      <c r="I2901" s="16"/>
      <c r="J2901" s="16"/>
      <c r="K2901" s="73">
        <v>45462</v>
      </c>
      <c r="L2901" s="59" t="s">
        <v>412</v>
      </c>
      <c r="M2901" s="5"/>
      <c r="N2901" s="60" t="s">
        <v>14283</v>
      </c>
      <c r="O2901" s="5" t="s">
        <v>14284</v>
      </c>
    </row>
    <row r="2902" s="69" customFormat="1" spans="1:15">
      <c r="A2902" s="16">
        <v>2901</v>
      </c>
      <c r="B2902" s="17"/>
      <c r="C2902" s="2" t="s">
        <v>14285</v>
      </c>
      <c r="D2902" s="17" t="s">
        <v>14286</v>
      </c>
      <c r="E2902" s="2" t="s">
        <v>14287</v>
      </c>
      <c r="F2902" s="69">
        <v>39.8</v>
      </c>
      <c r="G2902" s="2" t="s">
        <v>20</v>
      </c>
      <c r="H2902" s="2"/>
      <c r="I2902" s="2"/>
      <c r="J2902" s="16"/>
      <c r="K2902" s="73">
        <v>44765</v>
      </c>
      <c r="L2902" s="59"/>
      <c r="M2902" s="5"/>
      <c r="N2902" s="60" t="s">
        <v>14288</v>
      </c>
      <c r="O2902" s="5" t="s">
        <v>14289</v>
      </c>
    </row>
    <row r="2903" s="69" customFormat="1" spans="1:15">
      <c r="A2903" s="16">
        <v>2902</v>
      </c>
      <c r="B2903" s="17"/>
      <c r="C2903" s="2" t="s">
        <v>14290</v>
      </c>
      <c r="D2903" s="17" t="s">
        <v>14291</v>
      </c>
      <c r="E2903" s="2" t="s">
        <v>14292</v>
      </c>
      <c r="F2903" s="69">
        <v>45</v>
      </c>
      <c r="G2903" s="2" t="s">
        <v>20</v>
      </c>
      <c r="H2903" s="16"/>
      <c r="I2903" s="16"/>
      <c r="J2903" s="16"/>
      <c r="K2903" s="73">
        <v>45117</v>
      </c>
      <c r="L2903" s="59"/>
      <c r="M2903" s="5"/>
      <c r="N2903" s="60" t="s">
        <v>14293</v>
      </c>
      <c r="O2903" s="5" t="s">
        <v>14294</v>
      </c>
    </row>
    <row r="2904" s="55" customFormat="1" spans="1:15">
      <c r="A2904" s="16">
        <v>2903</v>
      </c>
      <c r="C2904" s="55" t="s">
        <v>14295</v>
      </c>
      <c r="D2904" s="63" t="s">
        <v>14296</v>
      </c>
      <c r="E2904" s="55" t="s">
        <v>14297</v>
      </c>
      <c r="F2904" s="69">
        <v>39</v>
      </c>
      <c r="G2904" s="2" t="s">
        <v>14298</v>
      </c>
      <c r="H2904" s="64" t="s">
        <v>290</v>
      </c>
      <c r="K2904" s="73">
        <v>45818</v>
      </c>
      <c r="L2904" s="55" t="s">
        <v>412</v>
      </c>
      <c r="M2904" s="65"/>
      <c r="N2904" s="64" t="s">
        <v>14299</v>
      </c>
      <c r="O2904" s="5" t="s">
        <v>14300</v>
      </c>
    </row>
    <row r="2905" s="3" customFormat="1" spans="1:15">
      <c r="A2905" s="16">
        <v>2904</v>
      </c>
      <c r="C2905" s="20" t="s">
        <v>14301</v>
      </c>
      <c r="D2905" s="21" t="s">
        <v>14302</v>
      </c>
      <c r="E2905" s="3" t="s">
        <v>14303</v>
      </c>
      <c r="F2905" s="69">
        <v>45</v>
      </c>
      <c r="G2905" s="3" t="s">
        <v>20</v>
      </c>
      <c r="H2905" s="20" t="s">
        <v>290</v>
      </c>
      <c r="J2905" s="55"/>
      <c r="K2905" s="73">
        <v>45873</v>
      </c>
      <c r="L2905" s="3" t="s">
        <v>412</v>
      </c>
      <c r="N2905" s="3" t="s">
        <v>14304</v>
      </c>
      <c r="O2905" s="5" t="s">
        <v>14305</v>
      </c>
    </row>
    <row r="2906" s="69" customFormat="1" spans="1:15">
      <c r="A2906" s="16">
        <v>2905</v>
      </c>
      <c r="B2906" s="17"/>
      <c r="C2906" s="2" t="s">
        <v>14306</v>
      </c>
      <c r="D2906" s="17" t="s">
        <v>14307</v>
      </c>
      <c r="E2906" s="2" t="s">
        <v>14308</v>
      </c>
      <c r="F2906" s="69">
        <v>39.8</v>
      </c>
      <c r="G2906" s="2" t="s">
        <v>20</v>
      </c>
      <c r="H2906" s="2"/>
      <c r="I2906" s="2"/>
      <c r="J2906" s="16"/>
      <c r="K2906" s="73">
        <v>45864</v>
      </c>
      <c r="L2906" s="59"/>
      <c r="M2906" s="5"/>
      <c r="N2906" s="60" t="s">
        <v>14309</v>
      </c>
      <c r="O2906" s="5" t="s">
        <v>14310</v>
      </c>
    </row>
    <row r="2907" s="69" customFormat="1" spans="1:15">
      <c r="A2907" s="16">
        <v>2906</v>
      </c>
      <c r="B2907" s="17"/>
      <c r="C2907" s="2" t="s">
        <v>14311</v>
      </c>
      <c r="D2907" s="17" t="s">
        <v>14312</v>
      </c>
      <c r="E2907" s="2" t="s">
        <v>14313</v>
      </c>
      <c r="F2907" s="69">
        <v>42</v>
      </c>
      <c r="G2907" s="2" t="s">
        <v>20</v>
      </c>
      <c r="H2907" s="16"/>
      <c r="I2907" s="16"/>
      <c r="J2907" s="16"/>
      <c r="K2907" s="73">
        <v>45874</v>
      </c>
      <c r="L2907" s="59"/>
      <c r="M2907" s="5"/>
      <c r="N2907" s="60" t="s">
        <v>14314</v>
      </c>
      <c r="O2907" s="5" t="s">
        <v>14315</v>
      </c>
    </row>
    <row r="2908" s="3" customFormat="1" spans="1:15">
      <c r="A2908" s="16">
        <v>2907</v>
      </c>
      <c r="B2908" s="3" t="s">
        <v>14316</v>
      </c>
      <c r="C2908" s="3" t="s">
        <v>14317</v>
      </c>
      <c r="D2908" s="21" t="s">
        <v>14316</v>
      </c>
      <c r="E2908" s="3" t="s">
        <v>14318</v>
      </c>
      <c r="F2908" s="69">
        <v>53</v>
      </c>
      <c r="G2908" s="3" t="s">
        <v>78</v>
      </c>
      <c r="J2908" s="55"/>
      <c r="K2908" s="73">
        <v>46062</v>
      </c>
      <c r="N2908" s="3" t="s">
        <v>14319</v>
      </c>
      <c r="O2908" s="3" t="s">
        <v>14320</v>
      </c>
    </row>
    <row r="2909" s="3" customFormat="1" spans="1:15">
      <c r="A2909" s="16">
        <v>2908</v>
      </c>
      <c r="B2909" s="3" t="s">
        <v>14321</v>
      </c>
      <c r="C2909" s="3" t="s">
        <v>14322</v>
      </c>
      <c r="D2909" s="21" t="s">
        <v>14321</v>
      </c>
      <c r="E2909" s="3" t="s">
        <v>14323</v>
      </c>
      <c r="F2909" s="69">
        <v>49</v>
      </c>
      <c r="J2909" s="55"/>
      <c r="K2909" s="73">
        <v>45885</v>
      </c>
      <c r="N2909" s="3" t="s">
        <v>14324</v>
      </c>
      <c r="O2909" s="3" t="s">
        <v>14325</v>
      </c>
    </row>
    <row r="2910" s="3" customFormat="1" spans="1:15">
      <c r="A2910" s="16">
        <v>2909</v>
      </c>
      <c r="B2910" s="3" t="s">
        <v>14326</v>
      </c>
      <c r="C2910" s="3" t="s">
        <v>14327</v>
      </c>
      <c r="D2910" s="3" t="s">
        <v>14326</v>
      </c>
      <c r="E2910" s="3" t="s">
        <v>14328</v>
      </c>
      <c r="F2910" s="69">
        <v>35</v>
      </c>
      <c r="G2910" s="3"/>
      <c r="H2910" s="3"/>
      <c r="I2910" s="3"/>
      <c r="J2910" s="55"/>
      <c r="K2910" s="73">
        <v>45813</v>
      </c>
      <c r="L2910" s="3"/>
      <c r="M2910" s="3"/>
      <c r="N2910" s="3" t="s">
        <v>14329</v>
      </c>
      <c r="O2910" s="3" t="s">
        <v>14330</v>
      </c>
    </row>
    <row r="2911" s="3" customFormat="1" spans="1:15">
      <c r="A2911" s="16">
        <v>2910</v>
      </c>
      <c r="B2911" s="21" t="s">
        <v>14331</v>
      </c>
      <c r="C2911" s="3" t="s">
        <v>14332</v>
      </c>
      <c r="D2911" s="21" t="s">
        <v>14331</v>
      </c>
      <c r="E2911" s="3" t="s">
        <v>14333</v>
      </c>
      <c r="F2911" s="69">
        <v>58</v>
      </c>
      <c r="G2911" s="3" t="s">
        <v>2560</v>
      </c>
      <c r="H2911" s="3"/>
      <c r="I2911" s="20" t="s">
        <v>291</v>
      </c>
      <c r="J2911" s="78"/>
      <c r="K2911" s="73">
        <v>45873</v>
      </c>
      <c r="L2911" s="3" t="s">
        <v>645</v>
      </c>
      <c r="M2911" s="3"/>
      <c r="N2911" s="3" t="s">
        <v>14334</v>
      </c>
      <c r="O2911" s="3" t="s">
        <v>14335</v>
      </c>
    </row>
    <row r="2912" s="69" customFormat="1" spans="1:15">
      <c r="A2912" s="16">
        <v>2911</v>
      </c>
      <c r="B2912" s="17"/>
      <c r="C2912" s="2" t="s">
        <v>14336</v>
      </c>
      <c r="D2912" s="17" t="s">
        <v>14337</v>
      </c>
      <c r="E2912" s="2" t="s">
        <v>14338</v>
      </c>
      <c r="F2912" s="69">
        <v>45</v>
      </c>
      <c r="G2912" s="2" t="s">
        <v>20</v>
      </c>
      <c r="H2912" s="2"/>
      <c r="I2912" s="2" t="s">
        <v>291</v>
      </c>
      <c r="J2912" s="16"/>
      <c r="K2912" s="73">
        <v>45887</v>
      </c>
      <c r="L2912" s="59" t="s">
        <v>645</v>
      </c>
      <c r="M2912" s="5"/>
      <c r="N2912" s="60" t="s">
        <v>14339</v>
      </c>
      <c r="O2912" s="5" t="s">
        <v>14340</v>
      </c>
    </row>
    <row r="2913" s="69" customFormat="1" spans="1:15">
      <c r="A2913" s="16">
        <v>2912</v>
      </c>
      <c r="B2913" s="17"/>
      <c r="C2913" s="2" t="s">
        <v>14341</v>
      </c>
      <c r="D2913" s="17" t="s">
        <v>14342</v>
      </c>
      <c r="E2913" s="2" t="s">
        <v>14343</v>
      </c>
      <c r="F2913" s="69">
        <v>38</v>
      </c>
      <c r="G2913" s="3" t="s">
        <v>20</v>
      </c>
      <c r="H2913" s="2"/>
      <c r="I2913" s="2"/>
      <c r="J2913" s="16"/>
      <c r="K2913" s="73">
        <v>46052</v>
      </c>
      <c r="L2913" s="59"/>
      <c r="M2913" s="5"/>
      <c r="N2913" s="60" t="s">
        <v>14344</v>
      </c>
      <c r="O2913" s="5" t="s">
        <v>14345</v>
      </c>
    </row>
    <row r="2914" s="3" customFormat="1" spans="1:15">
      <c r="A2914" s="16">
        <v>2913</v>
      </c>
      <c r="B2914" s="3"/>
      <c r="C2914" s="3" t="s">
        <v>14346</v>
      </c>
      <c r="D2914" s="21" t="s">
        <v>14347</v>
      </c>
      <c r="E2914" s="3" t="s">
        <v>14348</v>
      </c>
      <c r="F2914" s="69">
        <v>65</v>
      </c>
      <c r="G2914" s="3" t="s">
        <v>20</v>
      </c>
      <c r="J2914" s="55"/>
      <c r="K2914" s="73">
        <v>46051</v>
      </c>
      <c r="N2914" s="3" t="s">
        <v>14349</v>
      </c>
      <c r="O2914" s="3" t="s">
        <v>14350</v>
      </c>
    </row>
    <row r="2915" s="16" customFormat="1" spans="1:15">
      <c r="A2915" s="16">
        <v>2914</v>
      </c>
      <c r="B2915" s="17"/>
      <c r="C2915" s="2" t="s">
        <v>14351</v>
      </c>
      <c r="D2915" s="17" t="s">
        <v>14352</v>
      </c>
      <c r="E2915" s="2" t="s">
        <v>14353</v>
      </c>
      <c r="F2915" s="69">
        <v>45</v>
      </c>
      <c r="G2915" s="3" t="s">
        <v>20</v>
      </c>
      <c r="H2915" s="2"/>
      <c r="I2915" s="2" t="s">
        <v>291</v>
      </c>
      <c r="K2915" s="73">
        <v>46062</v>
      </c>
      <c r="L2915" s="59" t="s">
        <v>645</v>
      </c>
      <c r="M2915" s="5"/>
      <c r="N2915" s="60" t="s">
        <v>14354</v>
      </c>
      <c r="O2915" s="5" t="s">
        <v>14355</v>
      </c>
    </row>
    <row r="2916" s="3" customFormat="1" spans="1:15">
      <c r="A2916" s="16">
        <v>2915</v>
      </c>
      <c r="C2916" s="3" t="s">
        <v>14356</v>
      </c>
      <c r="D2916" s="21" t="s">
        <v>14357</v>
      </c>
      <c r="E2916" s="3" t="s">
        <v>14358</v>
      </c>
      <c r="F2916" s="69">
        <v>59</v>
      </c>
      <c r="G2916" s="3" t="s">
        <v>14359</v>
      </c>
      <c r="J2916" s="55"/>
      <c r="K2916" s="73">
        <v>46063</v>
      </c>
      <c r="L2916" s="59"/>
      <c r="M2916" s="5"/>
      <c r="N2916" s="3" t="s">
        <v>14360</v>
      </c>
      <c r="O2916" s="5" t="s">
        <v>14361</v>
      </c>
    </row>
    <row r="2917" s="3" customFormat="1" spans="1:15">
      <c r="A2917" s="16">
        <v>2916</v>
      </c>
      <c r="C2917" s="20" t="s">
        <v>14362</v>
      </c>
      <c r="D2917" s="21" t="s">
        <v>14363</v>
      </c>
      <c r="E2917" s="3" t="s">
        <v>14364</v>
      </c>
      <c r="F2917" s="69">
        <v>65</v>
      </c>
      <c r="G2917" s="3" t="s">
        <v>4541</v>
      </c>
      <c r="J2917" s="55"/>
      <c r="K2917" s="73">
        <v>45867</v>
      </c>
      <c r="L2917" s="20" t="s">
        <v>144</v>
      </c>
      <c r="N2917" s="3" t="s">
        <v>14365</v>
      </c>
      <c r="O2917" s="5" t="s">
        <v>14366</v>
      </c>
    </row>
    <row r="2918" s="69" customFormat="1" spans="1:15">
      <c r="A2918" s="16">
        <v>2917</v>
      </c>
      <c r="B2918" s="17"/>
      <c r="C2918" s="2" t="s">
        <v>14367</v>
      </c>
      <c r="D2918" s="17" t="s">
        <v>14368</v>
      </c>
      <c r="E2918" s="2" t="s">
        <v>14369</v>
      </c>
      <c r="F2918" s="69">
        <v>48</v>
      </c>
      <c r="G2918" s="2" t="s">
        <v>20</v>
      </c>
      <c r="H2918" s="16"/>
      <c r="I2918" s="16"/>
      <c r="J2918" s="16"/>
      <c r="K2918" s="73">
        <v>46057</v>
      </c>
      <c r="L2918" s="59"/>
      <c r="M2918" s="5"/>
      <c r="N2918" s="60" t="s">
        <v>14370</v>
      </c>
      <c r="O2918" s="5" t="s">
        <v>14371</v>
      </c>
    </row>
    <row r="2919" s="69" customFormat="1" spans="1:15">
      <c r="A2919" s="16">
        <v>2918</v>
      </c>
      <c r="B2919" s="17"/>
      <c r="C2919" s="2" t="s">
        <v>14372</v>
      </c>
      <c r="D2919" s="17" t="s">
        <v>14373</v>
      </c>
      <c r="E2919" s="2" t="s">
        <v>14374</v>
      </c>
      <c r="F2919" s="69">
        <v>25</v>
      </c>
      <c r="G2919" s="2" t="s">
        <v>20</v>
      </c>
      <c r="H2919" s="16"/>
      <c r="I2919" s="16"/>
      <c r="J2919" s="16"/>
      <c r="K2919" s="73">
        <v>46062</v>
      </c>
      <c r="L2919" s="59"/>
      <c r="M2919" s="5"/>
      <c r="N2919" s="60" t="s">
        <v>14375</v>
      </c>
      <c r="O2919" s="5" t="s">
        <v>14376</v>
      </c>
    </row>
    <row r="2920" s="5" customFormat="1" spans="1:15">
      <c r="A2920" s="16">
        <v>2919</v>
      </c>
      <c r="C2920" s="5" t="s">
        <v>14377</v>
      </c>
      <c r="D2920" s="66" t="s">
        <v>14378</v>
      </c>
      <c r="E2920" s="20" t="s">
        <v>14379</v>
      </c>
      <c r="F2920" s="69">
        <v>49</v>
      </c>
      <c r="G2920" s="20" t="s">
        <v>20</v>
      </c>
      <c r="H2920" s="20"/>
      <c r="I2920" s="20"/>
      <c r="J2920" s="78"/>
      <c r="K2920" s="73">
        <v>45883</v>
      </c>
      <c r="L2920" s="59"/>
      <c r="M2920" s="5"/>
      <c r="N2920" s="5" t="s">
        <v>14380</v>
      </c>
      <c r="O2920" s="5" t="s">
        <v>14381</v>
      </c>
    </row>
    <row r="2921" s="3" customFormat="1" spans="1:15">
      <c r="A2921" s="16">
        <v>2920</v>
      </c>
      <c r="B2921" s="3"/>
      <c r="C2921" s="3" t="s">
        <v>14382</v>
      </c>
      <c r="D2921" s="21" t="s">
        <v>14383</v>
      </c>
      <c r="E2921" s="3" t="s">
        <v>14384</v>
      </c>
      <c r="F2921" s="69">
        <v>53.8</v>
      </c>
      <c r="G2921" s="3" t="s">
        <v>248</v>
      </c>
      <c r="J2921" s="55"/>
      <c r="K2921" s="73">
        <v>45189</v>
      </c>
      <c r="L2921" s="20" t="s">
        <v>144</v>
      </c>
      <c r="N2921" s="3" t="s">
        <v>14385</v>
      </c>
      <c r="O2921" s="3" t="s">
        <v>14386</v>
      </c>
    </row>
    <row r="2922" s="3" customFormat="1" spans="1:15">
      <c r="A2922" s="16">
        <v>2921</v>
      </c>
      <c r="C2922" s="3" t="s">
        <v>14387</v>
      </c>
      <c r="D2922" s="21" t="s">
        <v>14388</v>
      </c>
      <c r="E2922" s="20" t="s">
        <v>14389</v>
      </c>
      <c r="F2922" s="69">
        <v>57.8</v>
      </c>
      <c r="G2922" s="20" t="s">
        <v>14390</v>
      </c>
      <c r="J2922" s="55"/>
      <c r="K2922" s="73">
        <v>46035</v>
      </c>
      <c r="L2922" s="3" t="s">
        <v>1196</v>
      </c>
      <c r="N2922" s="3" t="s">
        <v>14391</v>
      </c>
      <c r="O2922" s="5" t="s">
        <v>14392</v>
      </c>
    </row>
    <row r="2923" s="3" customFormat="1" spans="1:15">
      <c r="A2923" s="16">
        <v>2922</v>
      </c>
      <c r="B2923" s="3" t="s">
        <v>14393</v>
      </c>
      <c r="C2923" s="3" t="s">
        <v>14394</v>
      </c>
      <c r="D2923" s="3" t="s">
        <v>14393</v>
      </c>
      <c r="E2923" s="3" t="s">
        <v>14395</v>
      </c>
      <c r="F2923" s="69">
        <v>49.8</v>
      </c>
      <c r="G2923" s="3" t="s">
        <v>20</v>
      </c>
      <c r="J2923" s="55"/>
      <c r="K2923" s="73">
        <v>45915</v>
      </c>
      <c r="N2923" s="3" t="s">
        <v>14396</v>
      </c>
      <c r="O2923" s="3" t="s">
        <v>14397</v>
      </c>
    </row>
    <row r="2924" s="3" customFormat="1" spans="1:15">
      <c r="A2924" s="16">
        <v>2923</v>
      </c>
      <c r="B2924" s="21"/>
      <c r="C2924" s="3" t="s">
        <v>14398</v>
      </c>
      <c r="D2924" s="21" t="s">
        <v>14399</v>
      </c>
      <c r="E2924" s="20" t="s">
        <v>14400</v>
      </c>
      <c r="F2924" s="69">
        <v>59.8</v>
      </c>
      <c r="H2924" s="20" t="s">
        <v>290</v>
      </c>
      <c r="J2924" s="55"/>
      <c r="K2924" s="73">
        <v>46057</v>
      </c>
      <c r="L2924" s="3" t="s">
        <v>13674</v>
      </c>
      <c r="N2924" s="3" t="s">
        <v>14401</v>
      </c>
      <c r="O2924" s="5" t="s">
        <v>14402</v>
      </c>
    </row>
    <row r="2925" s="3" customFormat="1" spans="1:15">
      <c r="A2925" s="16">
        <v>2924</v>
      </c>
      <c r="C2925" s="3" t="s">
        <v>14398</v>
      </c>
      <c r="D2925" s="21" t="s">
        <v>14403</v>
      </c>
      <c r="E2925" s="3" t="s">
        <v>14404</v>
      </c>
      <c r="F2925" s="69">
        <v>69</v>
      </c>
      <c r="G2925" s="2" t="s">
        <v>20</v>
      </c>
      <c r="J2925" s="55" t="s">
        <v>200</v>
      </c>
      <c r="K2925" s="73">
        <v>46053</v>
      </c>
      <c r="L2925" s="3" t="s">
        <v>201</v>
      </c>
      <c r="N2925" s="3" t="s">
        <v>14405</v>
      </c>
      <c r="O2925" s="5" t="s">
        <v>14406</v>
      </c>
    </row>
    <row r="2926" s="5" customFormat="1" spans="1:15">
      <c r="A2926" s="16">
        <v>2925</v>
      </c>
      <c r="C2926" s="5" t="s">
        <v>14394</v>
      </c>
      <c r="D2926" s="66" t="s">
        <v>14407</v>
      </c>
      <c r="E2926" s="5" t="s">
        <v>14408</v>
      </c>
      <c r="F2926" s="69">
        <v>49.8</v>
      </c>
      <c r="G2926" s="20" t="s">
        <v>20</v>
      </c>
      <c r="H2926" s="20"/>
      <c r="I2926" s="20"/>
      <c r="J2926" s="78"/>
      <c r="K2926" s="73">
        <v>45999</v>
      </c>
      <c r="L2926" s="59"/>
      <c r="M2926" s="5"/>
      <c r="N2926" s="5" t="s">
        <v>14409</v>
      </c>
      <c r="O2926" s="5" t="s">
        <v>14410</v>
      </c>
    </row>
    <row r="2927" s="16" customFormat="1" spans="1:15">
      <c r="A2927" s="16">
        <v>2926</v>
      </c>
      <c r="B2927" s="17"/>
      <c r="C2927" s="2" t="s">
        <v>14411</v>
      </c>
      <c r="D2927" s="17" t="s">
        <v>14412</v>
      </c>
      <c r="E2927" s="2" t="s">
        <v>14413</v>
      </c>
      <c r="F2927" s="69">
        <v>52</v>
      </c>
      <c r="G2927" s="3" t="s">
        <v>20</v>
      </c>
      <c r="H2927" s="2"/>
      <c r="I2927" s="2"/>
      <c r="K2927" s="73">
        <v>45817</v>
      </c>
      <c r="L2927" s="59"/>
      <c r="M2927" s="5"/>
      <c r="N2927" s="60" t="s">
        <v>14414</v>
      </c>
      <c r="O2927" s="5" t="s">
        <v>14415</v>
      </c>
    </row>
    <row r="2928" s="3" customFormat="1" spans="1:15">
      <c r="A2928" s="16">
        <v>2927</v>
      </c>
      <c r="B2928" s="3"/>
      <c r="C2928" s="3" t="s">
        <v>14416</v>
      </c>
      <c r="D2928" s="21" t="s">
        <v>14417</v>
      </c>
      <c r="E2928" s="3" t="s">
        <v>14418</v>
      </c>
      <c r="F2928" s="69">
        <v>43</v>
      </c>
      <c r="G2928" s="3"/>
      <c r="H2928" s="3"/>
      <c r="I2928" s="3"/>
      <c r="J2928" s="55"/>
      <c r="K2928" s="73">
        <v>45560</v>
      </c>
      <c r="L2928" s="3"/>
      <c r="M2928" s="3"/>
      <c r="N2928" s="3" t="s">
        <v>14419</v>
      </c>
      <c r="O2928" s="3" t="s">
        <v>14420</v>
      </c>
    </row>
    <row r="2929" s="69" customFormat="1" spans="1:15">
      <c r="A2929" s="16">
        <v>2928</v>
      </c>
      <c r="B2929" s="17"/>
      <c r="C2929" s="2" t="s">
        <v>14421</v>
      </c>
      <c r="D2929" s="17" t="s">
        <v>14422</v>
      </c>
      <c r="E2929" s="2" t="s">
        <v>14423</v>
      </c>
      <c r="F2929" s="69">
        <v>39</v>
      </c>
      <c r="G2929" s="2"/>
      <c r="H2929" s="2"/>
      <c r="I2929" s="2"/>
      <c r="J2929" s="16"/>
      <c r="K2929" s="73">
        <v>45882</v>
      </c>
      <c r="L2929" s="59"/>
      <c r="M2929" s="5"/>
      <c r="N2929" s="60" t="s">
        <v>14424</v>
      </c>
      <c r="O2929" s="5" t="s">
        <v>14425</v>
      </c>
    </row>
    <row r="2930" s="3" customFormat="1" spans="1:15">
      <c r="A2930" s="16">
        <v>2929</v>
      </c>
      <c r="C2930" s="3" t="s">
        <v>14426</v>
      </c>
      <c r="D2930" s="21" t="s">
        <v>14427</v>
      </c>
      <c r="E2930" s="20" t="s">
        <v>14428</v>
      </c>
      <c r="F2930" s="69">
        <v>59</v>
      </c>
      <c r="J2930" s="55"/>
      <c r="K2930" s="73">
        <v>46078</v>
      </c>
      <c r="N2930" s="3" t="s">
        <v>14429</v>
      </c>
      <c r="O2930" s="3" t="s">
        <v>14430</v>
      </c>
    </row>
    <row r="2931" s="55" customFormat="1" spans="1:15">
      <c r="A2931" s="16">
        <v>2930</v>
      </c>
      <c r="C2931" s="55" t="s">
        <v>14431</v>
      </c>
      <c r="D2931" s="63" t="s">
        <v>14432</v>
      </c>
      <c r="E2931" s="55" t="s">
        <v>14433</v>
      </c>
      <c r="F2931" s="69">
        <v>39</v>
      </c>
      <c r="G2931" s="64"/>
      <c r="K2931" s="73">
        <v>46057</v>
      </c>
      <c r="L2931" s="55" t="s">
        <v>183</v>
      </c>
      <c r="M2931" s="65"/>
      <c r="N2931" s="64" t="s">
        <v>14434</v>
      </c>
      <c r="O2931" s="5" t="s">
        <v>14435</v>
      </c>
    </row>
    <row r="2932" s="3" customFormat="1" spans="1:15">
      <c r="A2932" s="16">
        <v>2931</v>
      </c>
      <c r="C2932" s="3" t="s">
        <v>14436</v>
      </c>
      <c r="D2932" s="21" t="s">
        <v>14437</v>
      </c>
      <c r="E2932" s="3" t="s">
        <v>14438</v>
      </c>
      <c r="F2932" s="69">
        <v>65</v>
      </c>
      <c r="G2932" s="3" t="s">
        <v>14439</v>
      </c>
      <c r="J2932" s="55"/>
      <c r="K2932" s="73">
        <v>46064</v>
      </c>
      <c r="L2932" s="59"/>
      <c r="M2932" s="5"/>
      <c r="N2932" s="3" t="s">
        <v>14440</v>
      </c>
      <c r="O2932" s="5" t="s">
        <v>14441</v>
      </c>
    </row>
    <row r="2933" s="69" customFormat="1" spans="1:15">
      <c r="A2933" s="16">
        <v>2932</v>
      </c>
      <c r="B2933" s="17"/>
      <c r="C2933" s="2" t="s">
        <v>14436</v>
      </c>
      <c r="D2933" s="17" t="s">
        <v>14442</v>
      </c>
      <c r="E2933" s="2" t="s">
        <v>14443</v>
      </c>
      <c r="F2933" s="69">
        <v>32</v>
      </c>
      <c r="G2933" s="2" t="s">
        <v>78</v>
      </c>
      <c r="H2933" s="16"/>
      <c r="I2933" s="16"/>
      <c r="J2933" s="16"/>
      <c r="K2933" s="73">
        <v>45857</v>
      </c>
      <c r="L2933" s="59"/>
      <c r="M2933" s="5"/>
      <c r="N2933" s="60" t="s">
        <v>14444</v>
      </c>
      <c r="O2933" s="5" t="s">
        <v>14445</v>
      </c>
    </row>
    <row r="2934" s="3" customFormat="1" spans="1:15">
      <c r="A2934" s="16">
        <v>2933</v>
      </c>
      <c r="C2934" s="3" t="s">
        <v>14446</v>
      </c>
      <c r="D2934" s="21" t="s">
        <v>14447</v>
      </c>
      <c r="E2934" s="20" t="s">
        <v>14448</v>
      </c>
      <c r="F2934" s="69">
        <v>69</v>
      </c>
      <c r="G2934" s="3" t="s">
        <v>892</v>
      </c>
      <c r="J2934" s="55"/>
      <c r="K2934" s="73">
        <v>45870</v>
      </c>
      <c r="L2934" s="20" t="s">
        <v>144</v>
      </c>
      <c r="N2934" s="3" t="s">
        <v>14449</v>
      </c>
      <c r="O2934" s="3" t="s">
        <v>14450</v>
      </c>
    </row>
    <row r="2935" s="3" customFormat="1" spans="1:15">
      <c r="A2935" s="16">
        <v>2934</v>
      </c>
      <c r="B2935" s="3"/>
      <c r="C2935" s="3" t="s">
        <v>14451</v>
      </c>
      <c r="D2935" s="3" t="s">
        <v>14452</v>
      </c>
      <c r="E2935" s="3" t="s">
        <v>14453</v>
      </c>
      <c r="F2935" s="69">
        <v>59</v>
      </c>
      <c r="G2935" s="3" t="s">
        <v>432</v>
      </c>
      <c r="J2935" s="55"/>
      <c r="K2935" s="73">
        <v>45623</v>
      </c>
      <c r="L2935" s="3"/>
      <c r="M2935" s="3"/>
      <c r="N2935" s="3" t="s">
        <v>14454</v>
      </c>
      <c r="O2935" s="3" t="s">
        <v>14455</v>
      </c>
    </row>
    <row r="2936" s="3" customFormat="1" spans="1:15">
      <c r="A2936" s="16">
        <v>2935</v>
      </c>
      <c r="B2936" s="21"/>
      <c r="C2936" s="3" t="s">
        <v>14456</v>
      </c>
      <c r="D2936" s="21" t="s">
        <v>14457</v>
      </c>
      <c r="E2936" s="20" t="s">
        <v>14458</v>
      </c>
      <c r="F2936" s="69">
        <v>49.8</v>
      </c>
      <c r="G2936" s="2" t="s">
        <v>20</v>
      </c>
      <c r="J2936" s="55"/>
      <c r="K2936" s="73">
        <v>45635</v>
      </c>
      <c r="N2936" s="3" t="s">
        <v>14459</v>
      </c>
      <c r="O2936" s="5" t="s">
        <v>14460</v>
      </c>
    </row>
    <row r="2937" s="3" customFormat="1" spans="1:15">
      <c r="A2937" s="16">
        <v>2936</v>
      </c>
      <c r="C2937" s="3" t="s">
        <v>14451</v>
      </c>
      <c r="D2937" s="21" t="s">
        <v>14461</v>
      </c>
      <c r="E2937" s="3" t="s">
        <v>14462</v>
      </c>
      <c r="F2937" s="69">
        <v>59</v>
      </c>
      <c r="J2937" s="55"/>
      <c r="K2937" s="73">
        <v>45073</v>
      </c>
      <c r="N2937" s="3" t="s">
        <v>14463</v>
      </c>
      <c r="O2937" s="3" t="s">
        <v>14464</v>
      </c>
    </row>
    <row r="2938" s="69" customFormat="1" spans="1:15">
      <c r="A2938" s="16">
        <v>2937</v>
      </c>
      <c r="B2938" s="17"/>
      <c r="C2938" s="2" t="s">
        <v>14451</v>
      </c>
      <c r="D2938" s="17" t="s">
        <v>14465</v>
      </c>
      <c r="E2938" s="2" t="s">
        <v>14466</v>
      </c>
      <c r="F2938" s="69">
        <v>49.8</v>
      </c>
      <c r="G2938" s="3" t="s">
        <v>20</v>
      </c>
      <c r="H2938" s="2"/>
      <c r="I2938" s="2"/>
      <c r="J2938" s="16"/>
      <c r="K2938" s="73">
        <v>46079</v>
      </c>
      <c r="L2938" s="59"/>
      <c r="M2938" s="5"/>
      <c r="N2938" s="60" t="s">
        <v>14467</v>
      </c>
      <c r="O2938" s="5" t="s">
        <v>14468</v>
      </c>
    </row>
    <row r="2939" s="5" customFormat="1" spans="1:15">
      <c r="A2939" s="16">
        <v>2938</v>
      </c>
      <c r="B2939" s="17"/>
      <c r="C2939" s="2" t="s">
        <v>14456</v>
      </c>
      <c r="D2939" s="17" t="s">
        <v>14469</v>
      </c>
      <c r="E2939" s="2" t="s">
        <v>14408</v>
      </c>
      <c r="F2939" s="69">
        <v>39.8</v>
      </c>
      <c r="G2939" s="2" t="s">
        <v>78</v>
      </c>
      <c r="J2939" s="62"/>
      <c r="K2939" s="73">
        <v>45650</v>
      </c>
      <c r="L2939" s="59"/>
      <c r="N2939" s="60" t="s">
        <v>14470</v>
      </c>
      <c r="O2939" s="5" t="s">
        <v>14471</v>
      </c>
    </row>
    <row r="2940" s="3" customFormat="1" spans="1:15">
      <c r="A2940" s="16">
        <v>2939</v>
      </c>
      <c r="C2940" s="3" t="s">
        <v>14456</v>
      </c>
      <c r="D2940" s="21" t="s">
        <v>14472</v>
      </c>
      <c r="E2940" s="3" t="s">
        <v>14473</v>
      </c>
      <c r="F2940" s="69">
        <v>69.8</v>
      </c>
      <c r="G2940" s="2" t="s">
        <v>20</v>
      </c>
      <c r="I2940" s="20" t="s">
        <v>291</v>
      </c>
      <c r="J2940" s="55" t="s">
        <v>200</v>
      </c>
      <c r="K2940" s="73">
        <v>46036</v>
      </c>
      <c r="L2940" s="3" t="s">
        <v>201</v>
      </c>
      <c r="N2940" s="3" t="s">
        <v>14474</v>
      </c>
      <c r="O2940" s="5" t="s">
        <v>14475</v>
      </c>
    </row>
    <row r="2941" s="3" customFormat="1" spans="1:15">
      <c r="A2941" s="16">
        <v>2940</v>
      </c>
      <c r="C2941" s="3" t="s">
        <v>14476</v>
      </c>
      <c r="D2941" s="21" t="s">
        <v>14477</v>
      </c>
      <c r="E2941" s="20" t="s">
        <v>14478</v>
      </c>
      <c r="F2941" s="69">
        <v>43</v>
      </c>
      <c r="I2941" s="20" t="s">
        <v>291</v>
      </c>
      <c r="J2941" s="78"/>
      <c r="K2941" s="73">
        <v>45878</v>
      </c>
      <c r="L2941" s="3" t="s">
        <v>645</v>
      </c>
      <c r="N2941" s="3" t="s">
        <v>14479</v>
      </c>
      <c r="O2941" s="5" t="s">
        <v>14480</v>
      </c>
    </row>
    <row r="2942" s="3" customFormat="1" spans="1:15">
      <c r="A2942" s="16">
        <v>2941</v>
      </c>
      <c r="C2942" s="3" t="s">
        <v>14481</v>
      </c>
      <c r="D2942" s="21" t="s">
        <v>14482</v>
      </c>
      <c r="E2942" s="3" t="s">
        <v>14483</v>
      </c>
      <c r="F2942" s="69">
        <v>59</v>
      </c>
      <c r="G2942" s="3" t="s">
        <v>14484</v>
      </c>
      <c r="J2942" s="55"/>
      <c r="K2942" s="73">
        <v>46057</v>
      </c>
      <c r="L2942" s="59"/>
      <c r="M2942" s="5"/>
      <c r="N2942" s="3" t="s">
        <v>14485</v>
      </c>
      <c r="O2942" s="5" t="s">
        <v>14486</v>
      </c>
    </row>
    <row r="2943" s="3" customFormat="1" spans="1:15">
      <c r="A2943" s="16">
        <v>2942</v>
      </c>
      <c r="C2943" s="3" t="s">
        <v>14481</v>
      </c>
      <c r="D2943" s="21" t="s">
        <v>14487</v>
      </c>
      <c r="E2943" s="20" t="s">
        <v>14488</v>
      </c>
      <c r="F2943" s="69">
        <v>43.8</v>
      </c>
      <c r="G2943" s="2" t="s">
        <v>20</v>
      </c>
      <c r="J2943" s="55"/>
      <c r="K2943" s="73">
        <v>46055</v>
      </c>
      <c r="N2943" s="3" t="s">
        <v>14489</v>
      </c>
      <c r="O2943" s="61" t="s">
        <v>14490</v>
      </c>
    </row>
    <row r="2944" s="69" customFormat="1" spans="1:15">
      <c r="A2944" s="16">
        <v>2943</v>
      </c>
      <c r="B2944" s="17"/>
      <c r="C2944" s="2" t="s">
        <v>14481</v>
      </c>
      <c r="D2944" s="17" t="s">
        <v>14491</v>
      </c>
      <c r="E2944" s="2" t="s">
        <v>14492</v>
      </c>
      <c r="F2944" s="69">
        <v>45</v>
      </c>
      <c r="G2944" s="2" t="s">
        <v>20</v>
      </c>
      <c r="H2944" s="2" t="s">
        <v>290</v>
      </c>
      <c r="I2944" s="2"/>
      <c r="J2944" s="16"/>
      <c r="K2944" s="73">
        <v>45841</v>
      </c>
      <c r="L2944" s="59" t="s">
        <v>412</v>
      </c>
      <c r="M2944" s="5"/>
      <c r="N2944" s="60" t="s">
        <v>14493</v>
      </c>
      <c r="O2944" s="5" t="s">
        <v>14494</v>
      </c>
    </row>
    <row r="2945" s="5" customFormat="1" spans="1:15">
      <c r="A2945" s="16">
        <v>2944</v>
      </c>
      <c r="C2945" s="20" t="s">
        <v>14495</v>
      </c>
      <c r="D2945" s="66" t="s">
        <v>14496</v>
      </c>
      <c r="E2945" s="20" t="s">
        <v>14497</v>
      </c>
      <c r="F2945" s="69">
        <v>55</v>
      </c>
      <c r="G2945" s="20" t="s">
        <v>14498</v>
      </c>
      <c r="J2945" s="62"/>
      <c r="K2945" s="73">
        <v>46055</v>
      </c>
      <c r="L2945" s="59" t="s">
        <v>6139</v>
      </c>
      <c r="M2945" s="5"/>
      <c r="N2945" s="5" t="s">
        <v>14499</v>
      </c>
      <c r="O2945" s="5" t="s">
        <v>14500</v>
      </c>
    </row>
    <row r="2946" s="3" customFormat="1" spans="1:15">
      <c r="A2946" s="16">
        <v>2945</v>
      </c>
      <c r="B2946" s="21" t="s">
        <v>14501</v>
      </c>
      <c r="C2946" s="3" t="s">
        <v>14502</v>
      </c>
      <c r="D2946" s="3" t="s">
        <v>14501</v>
      </c>
      <c r="E2946" s="3" t="s">
        <v>14503</v>
      </c>
      <c r="F2946" s="69">
        <v>75</v>
      </c>
      <c r="G2946" s="2" t="s">
        <v>20</v>
      </c>
      <c r="H2946" s="20" t="s">
        <v>290</v>
      </c>
      <c r="J2946" s="55"/>
      <c r="K2946" s="73">
        <v>46036</v>
      </c>
      <c r="L2946" s="3" t="s">
        <v>412</v>
      </c>
      <c r="N2946" s="3" t="s">
        <v>14504</v>
      </c>
      <c r="O2946" s="61" t="s">
        <v>14505</v>
      </c>
    </row>
    <row r="2947" s="3" customFormat="1" spans="1:15">
      <c r="A2947" s="16">
        <v>2946</v>
      </c>
      <c r="B2947" s="3" t="s">
        <v>14506</v>
      </c>
      <c r="C2947" s="3" t="s">
        <v>14507</v>
      </c>
      <c r="D2947" s="21" t="s">
        <v>14506</v>
      </c>
      <c r="E2947" s="3" t="s">
        <v>14508</v>
      </c>
      <c r="F2947" s="69">
        <v>63.8</v>
      </c>
      <c r="G2947" s="20" t="s">
        <v>4541</v>
      </c>
      <c r="H2947" s="20" t="s">
        <v>290</v>
      </c>
      <c r="J2947" s="55" t="s">
        <v>200</v>
      </c>
      <c r="K2947" s="73">
        <v>46064</v>
      </c>
      <c r="L2947" s="3" t="s">
        <v>3576</v>
      </c>
      <c r="N2947" s="3" t="s">
        <v>14509</v>
      </c>
      <c r="O2947" s="3" t="s">
        <v>14510</v>
      </c>
    </row>
    <row r="2948" s="3" customFormat="1" spans="1:15">
      <c r="A2948" s="16">
        <v>2947</v>
      </c>
      <c r="C2948" s="3" t="s">
        <v>14511</v>
      </c>
      <c r="D2948" s="21" t="s">
        <v>14512</v>
      </c>
      <c r="E2948" s="20" t="s">
        <v>14513</v>
      </c>
      <c r="F2948" s="69">
        <v>65</v>
      </c>
      <c r="J2948" s="55"/>
      <c r="K2948" s="73">
        <v>46007</v>
      </c>
      <c r="N2948" s="3" t="s">
        <v>14514</v>
      </c>
      <c r="O2948" s="3" t="s">
        <v>14515</v>
      </c>
    </row>
    <row r="2949" s="70" customFormat="1" spans="1:15">
      <c r="A2949" s="16">
        <v>2948</v>
      </c>
      <c r="B2949" s="17"/>
      <c r="C2949" s="2" t="s">
        <v>14516</v>
      </c>
      <c r="D2949" s="17" t="s">
        <v>14517</v>
      </c>
      <c r="E2949" s="2" t="s">
        <v>14518</v>
      </c>
      <c r="F2949" s="69">
        <v>29.8</v>
      </c>
      <c r="G2949" s="2" t="s">
        <v>20</v>
      </c>
      <c r="H2949" s="2"/>
      <c r="I2949" s="2"/>
      <c r="J2949" s="16"/>
      <c r="K2949" s="73">
        <v>46036</v>
      </c>
      <c r="L2949" s="59"/>
      <c r="M2949" s="5"/>
      <c r="N2949" s="60" t="s">
        <v>14519</v>
      </c>
      <c r="O2949" s="5" t="s">
        <v>14520</v>
      </c>
    </row>
    <row r="2950" s="3" customFormat="1" spans="1:15">
      <c r="A2950" s="16">
        <v>2949</v>
      </c>
      <c r="C2950" s="20" t="s">
        <v>14521</v>
      </c>
      <c r="D2950" s="21" t="s">
        <v>14522</v>
      </c>
      <c r="E2950" s="3" t="s">
        <v>14523</v>
      </c>
      <c r="F2950" s="69">
        <v>79</v>
      </c>
      <c r="G2950" s="2" t="s">
        <v>20</v>
      </c>
      <c r="J2950" s="55"/>
      <c r="K2950" s="73">
        <v>46055</v>
      </c>
      <c r="N2950" s="3" t="s">
        <v>14524</v>
      </c>
      <c r="O2950" s="3" t="s">
        <v>14525</v>
      </c>
    </row>
    <row r="2951" s="3" customFormat="1" spans="1:15">
      <c r="A2951" s="16">
        <v>2950</v>
      </c>
      <c r="B2951" s="3" t="s">
        <v>14526</v>
      </c>
      <c r="C2951" s="3" t="s">
        <v>14527</v>
      </c>
      <c r="D2951" s="3" t="s">
        <v>14526</v>
      </c>
      <c r="E2951" s="3" t="s">
        <v>14528</v>
      </c>
      <c r="F2951" s="69">
        <v>69</v>
      </c>
      <c r="G2951" s="20" t="s">
        <v>14529</v>
      </c>
      <c r="H2951" s="20"/>
      <c r="I2951" s="20"/>
      <c r="J2951" s="78"/>
      <c r="K2951" s="73">
        <v>45912</v>
      </c>
      <c r="L2951" s="3"/>
      <c r="M2951" s="3"/>
      <c r="N2951" s="3" t="s">
        <v>14530</v>
      </c>
      <c r="O2951" s="3" t="s">
        <v>14531</v>
      </c>
    </row>
    <row r="2952" s="3" customFormat="1" spans="1:15">
      <c r="A2952" s="16">
        <v>2951</v>
      </c>
      <c r="C2952" s="3" t="s">
        <v>14532</v>
      </c>
      <c r="D2952" s="21" t="s">
        <v>14533</v>
      </c>
      <c r="E2952" s="3" t="s">
        <v>14534</v>
      </c>
      <c r="F2952" s="69">
        <v>45</v>
      </c>
      <c r="G2952" s="3" t="s">
        <v>20</v>
      </c>
      <c r="J2952" s="55"/>
      <c r="K2952" s="73">
        <v>46021</v>
      </c>
      <c r="L2952" s="59" t="s">
        <v>85</v>
      </c>
      <c r="M2952" s="5"/>
      <c r="N2952" s="3" t="s">
        <v>14535</v>
      </c>
      <c r="O2952" s="5" t="s">
        <v>14536</v>
      </c>
    </row>
    <row r="2953" s="55" customFormat="1" spans="1:15">
      <c r="A2953" s="16">
        <v>2952</v>
      </c>
      <c r="B2953" s="55"/>
      <c r="C2953" s="55" t="s">
        <v>14537</v>
      </c>
      <c r="D2953" s="55" t="s">
        <v>14538</v>
      </c>
      <c r="E2953" s="78" t="s">
        <v>14539</v>
      </c>
      <c r="F2953" s="69">
        <v>69</v>
      </c>
      <c r="K2953" s="73">
        <v>45628</v>
      </c>
      <c r="N2953" s="55" t="s">
        <v>14540</v>
      </c>
      <c r="O2953" s="55" t="s">
        <v>14541</v>
      </c>
    </row>
    <row r="2954" s="55" customFormat="1" spans="1:15">
      <c r="A2954" s="16">
        <v>2953</v>
      </c>
      <c r="B2954" s="55"/>
      <c r="C2954" s="55" t="s">
        <v>14542</v>
      </c>
      <c r="D2954" s="55" t="s">
        <v>14543</v>
      </c>
      <c r="E2954" s="78" t="s">
        <v>14544</v>
      </c>
      <c r="F2954" s="69">
        <v>45</v>
      </c>
      <c r="K2954" s="73">
        <v>45500</v>
      </c>
      <c r="N2954" s="55" t="s">
        <v>14545</v>
      </c>
      <c r="O2954" s="55" t="s">
        <v>14546</v>
      </c>
    </row>
    <row r="2955" s="3" customFormat="1" spans="1:15">
      <c r="A2955" s="16">
        <v>2954</v>
      </c>
      <c r="C2955" s="3" t="s">
        <v>14547</v>
      </c>
      <c r="D2955" s="21" t="s">
        <v>14548</v>
      </c>
      <c r="E2955" s="3" t="s">
        <v>14549</v>
      </c>
      <c r="F2955" s="69">
        <v>59.8</v>
      </c>
      <c r="G2955" s="3" t="s">
        <v>20</v>
      </c>
      <c r="J2955" s="55"/>
      <c r="K2955" s="73">
        <v>45857</v>
      </c>
      <c r="L2955" s="59"/>
      <c r="M2955" s="5"/>
      <c r="N2955" s="3" t="s">
        <v>14550</v>
      </c>
      <c r="O2955" s="5" t="s">
        <v>14551</v>
      </c>
    </row>
    <row r="2956" s="3" customFormat="1" spans="1:15">
      <c r="A2956" s="16">
        <v>2955</v>
      </c>
      <c r="B2956" s="21" t="s">
        <v>14552</v>
      </c>
      <c r="C2956" s="3" t="s">
        <v>14553</v>
      </c>
      <c r="D2956" s="21" t="s">
        <v>14552</v>
      </c>
      <c r="E2956" s="3" t="s">
        <v>14554</v>
      </c>
      <c r="F2956" s="69">
        <v>79</v>
      </c>
      <c r="G2956" s="3" t="s">
        <v>14555</v>
      </c>
      <c r="H2956" s="3"/>
      <c r="I2956" s="3"/>
      <c r="J2956" s="55"/>
      <c r="K2956" s="73">
        <v>46078</v>
      </c>
      <c r="L2956" s="3"/>
      <c r="M2956" s="3"/>
      <c r="N2956" s="3" t="s">
        <v>14556</v>
      </c>
      <c r="O2956" s="3" t="s">
        <v>14557</v>
      </c>
    </row>
    <row r="2957" s="16" customFormat="1" spans="1:15">
      <c r="A2957" s="16">
        <v>2956</v>
      </c>
      <c r="B2957" s="17"/>
      <c r="C2957" s="2" t="s">
        <v>14558</v>
      </c>
      <c r="D2957" s="17" t="s">
        <v>14559</v>
      </c>
      <c r="E2957" s="2" t="s">
        <v>7895</v>
      </c>
      <c r="F2957" s="69">
        <v>69</v>
      </c>
      <c r="G2957" s="2" t="s">
        <v>20</v>
      </c>
      <c r="H2957" s="2"/>
      <c r="I2957" s="2"/>
      <c r="K2957" s="73">
        <v>46052</v>
      </c>
      <c r="L2957" s="59"/>
      <c r="M2957" s="5"/>
      <c r="N2957" s="60" t="s">
        <v>14560</v>
      </c>
      <c r="O2957" s="5" t="s">
        <v>14561</v>
      </c>
    </row>
    <row r="2958" s="3" customFormat="1" spans="1:15">
      <c r="A2958" s="16">
        <v>2957</v>
      </c>
      <c r="B2958" s="3" t="s">
        <v>14562</v>
      </c>
      <c r="C2958" s="3" t="s">
        <v>14563</v>
      </c>
      <c r="D2958" s="3" t="s">
        <v>14562</v>
      </c>
      <c r="E2958" s="3" t="s">
        <v>14564</v>
      </c>
      <c r="F2958" s="69">
        <v>49</v>
      </c>
      <c r="G2958" s="3" t="s">
        <v>877</v>
      </c>
      <c r="J2958" s="55"/>
      <c r="K2958" s="73">
        <v>45756</v>
      </c>
      <c r="L2958" s="3"/>
      <c r="M2958" s="3"/>
      <c r="N2958" s="3" t="s">
        <v>14565</v>
      </c>
      <c r="O2958" s="3" t="s">
        <v>14566</v>
      </c>
    </row>
    <row r="2959" s="69" customFormat="1" spans="1:15">
      <c r="A2959" s="16">
        <v>2958</v>
      </c>
      <c r="B2959" s="17"/>
      <c r="C2959" s="2" t="s">
        <v>14567</v>
      </c>
      <c r="D2959" s="17" t="s">
        <v>14568</v>
      </c>
      <c r="E2959" s="2" t="s">
        <v>14569</v>
      </c>
      <c r="F2959" s="69">
        <v>49</v>
      </c>
      <c r="G2959" s="2" t="s">
        <v>20</v>
      </c>
      <c r="H2959" s="16"/>
      <c r="I2959" s="16"/>
      <c r="J2959" s="16"/>
      <c r="K2959" s="73">
        <v>45639</v>
      </c>
      <c r="L2959" s="59"/>
      <c r="M2959" s="5"/>
      <c r="N2959" s="60" t="s">
        <v>14570</v>
      </c>
      <c r="O2959" s="5" t="s">
        <v>14571</v>
      </c>
    </row>
    <row r="2960" s="55" customFormat="1" spans="1:15">
      <c r="A2960" s="16">
        <v>2959</v>
      </c>
      <c r="C2960" s="55" t="s">
        <v>14572</v>
      </c>
      <c r="D2960" s="63" t="s">
        <v>14573</v>
      </c>
      <c r="E2960" s="64" t="s">
        <v>14574</v>
      </c>
      <c r="F2960" s="69">
        <v>43.8</v>
      </c>
      <c r="G2960" s="3" t="s">
        <v>20</v>
      </c>
      <c r="K2960" s="73">
        <v>46010</v>
      </c>
      <c r="L2960" s="65"/>
      <c r="M2960" s="5"/>
      <c r="N2960" s="55" t="s">
        <v>14575</v>
      </c>
      <c r="O2960" s="5" t="s">
        <v>14576</v>
      </c>
    </row>
    <row r="2961" s="5" customFormat="1" spans="1:15">
      <c r="A2961" s="16">
        <v>2960</v>
      </c>
      <c r="B2961" s="17"/>
      <c r="C2961" s="2" t="s">
        <v>14577</v>
      </c>
      <c r="D2961" s="17" t="s">
        <v>14578</v>
      </c>
      <c r="E2961" s="2" t="s">
        <v>14579</v>
      </c>
      <c r="F2961" s="69">
        <v>39</v>
      </c>
      <c r="G2961" s="3" t="s">
        <v>20</v>
      </c>
      <c r="J2961" s="62"/>
      <c r="K2961" s="73">
        <v>46010</v>
      </c>
      <c r="L2961" s="59"/>
      <c r="N2961" s="60" t="s">
        <v>14580</v>
      </c>
      <c r="O2961" s="5" t="s">
        <v>14581</v>
      </c>
    </row>
    <row r="2962" s="69" customFormat="1" spans="1:15">
      <c r="A2962" s="16">
        <v>2961</v>
      </c>
      <c r="B2962" s="17"/>
      <c r="C2962" s="2" t="s">
        <v>14582</v>
      </c>
      <c r="D2962" s="17" t="s">
        <v>14583</v>
      </c>
      <c r="E2962" s="2" t="s">
        <v>14584</v>
      </c>
      <c r="F2962" s="69">
        <v>38</v>
      </c>
      <c r="G2962" s="2"/>
      <c r="H2962" s="16"/>
      <c r="I2962" s="16"/>
      <c r="J2962" s="16"/>
      <c r="K2962" s="73">
        <v>46045</v>
      </c>
      <c r="L2962" s="59"/>
      <c r="M2962" s="5"/>
      <c r="N2962" s="60" t="s">
        <v>14585</v>
      </c>
      <c r="O2962" s="5" t="s">
        <v>14586</v>
      </c>
    </row>
    <row r="2963" s="5" customFormat="1" spans="1:15">
      <c r="A2963" s="16">
        <v>2962</v>
      </c>
      <c r="B2963" s="17"/>
      <c r="C2963" s="2" t="s">
        <v>14587</v>
      </c>
      <c r="D2963" s="17" t="s">
        <v>14588</v>
      </c>
      <c r="E2963" s="2" t="s">
        <v>14589</v>
      </c>
      <c r="F2963" s="69">
        <v>49</v>
      </c>
      <c r="G2963" s="2" t="s">
        <v>20</v>
      </c>
      <c r="J2963" s="62"/>
      <c r="K2963" s="73">
        <v>45633</v>
      </c>
      <c r="L2963" s="59"/>
      <c r="N2963" s="60" t="s">
        <v>14590</v>
      </c>
      <c r="O2963" s="5" t="s">
        <v>14591</v>
      </c>
    </row>
    <row r="2964" s="69" customFormat="1" spans="1:15">
      <c r="A2964" s="16">
        <v>2963</v>
      </c>
      <c r="B2964" s="17"/>
      <c r="C2964" s="2" t="s">
        <v>14592</v>
      </c>
      <c r="D2964" s="17" t="s">
        <v>14593</v>
      </c>
      <c r="E2964" s="2" t="s">
        <v>14594</v>
      </c>
      <c r="F2964" s="69">
        <v>35</v>
      </c>
      <c r="G2964" s="2" t="s">
        <v>20</v>
      </c>
      <c r="H2964" s="16"/>
      <c r="I2964" s="16"/>
      <c r="J2964" s="16"/>
      <c r="K2964" s="73">
        <v>44965</v>
      </c>
      <c r="L2964" s="59"/>
      <c r="M2964" s="5"/>
      <c r="N2964" s="60" t="s">
        <v>14595</v>
      </c>
      <c r="O2964" s="5" t="s">
        <v>14596</v>
      </c>
    </row>
    <row r="2965" s="27" customFormat="1" spans="1:15">
      <c r="A2965" s="16">
        <v>2964</v>
      </c>
      <c r="B2965" s="75" t="s">
        <v>14597</v>
      </c>
      <c r="C2965" s="27" t="s">
        <v>14598</v>
      </c>
      <c r="D2965" s="75" t="s">
        <v>14597</v>
      </c>
      <c r="E2965" s="27" t="s">
        <v>14599</v>
      </c>
      <c r="F2965" s="69">
        <v>59</v>
      </c>
      <c r="G2965" s="27"/>
      <c r="H2965" s="27"/>
      <c r="I2965" s="27"/>
      <c r="K2965" s="73">
        <v>45996</v>
      </c>
      <c r="L2965" s="27"/>
      <c r="M2965" s="27"/>
      <c r="N2965" s="27" t="s">
        <v>14600</v>
      </c>
      <c r="O2965" s="27" t="s">
        <v>14601</v>
      </c>
    </row>
    <row r="2966" s="3" customFormat="1" spans="1:15">
      <c r="A2966" s="16">
        <v>2965</v>
      </c>
      <c r="C2966" s="3" t="s">
        <v>14602</v>
      </c>
      <c r="D2966" s="21" t="s">
        <v>14603</v>
      </c>
      <c r="E2966" s="3" t="s">
        <v>14604</v>
      </c>
      <c r="F2966" s="69">
        <v>59</v>
      </c>
      <c r="G2966" s="3" t="s">
        <v>14605</v>
      </c>
      <c r="J2966" s="55"/>
      <c r="K2966" s="73">
        <v>46049</v>
      </c>
      <c r="N2966" s="3" t="s">
        <v>14606</v>
      </c>
      <c r="O2966" s="3" t="s">
        <v>14607</v>
      </c>
    </row>
    <row r="2967" s="3" customFormat="1" spans="1:15">
      <c r="A2967" s="16">
        <v>2966</v>
      </c>
      <c r="B2967" s="3" t="s">
        <v>14608</v>
      </c>
      <c r="C2967" s="3" t="s">
        <v>14609</v>
      </c>
      <c r="D2967" s="3" t="s">
        <v>14608</v>
      </c>
      <c r="E2967" s="3" t="s">
        <v>14610</v>
      </c>
      <c r="F2967" s="69">
        <v>39.8</v>
      </c>
      <c r="G2967" s="3"/>
      <c r="J2967" s="55"/>
      <c r="K2967" s="73">
        <v>45957</v>
      </c>
      <c r="L2967" s="3"/>
      <c r="M2967" s="3"/>
      <c r="N2967" s="3" t="s">
        <v>14611</v>
      </c>
      <c r="O2967" s="3" t="s">
        <v>14612</v>
      </c>
    </row>
    <row r="2968" s="69" customFormat="1" spans="1:15">
      <c r="A2968" s="16">
        <v>2967</v>
      </c>
      <c r="B2968" s="17"/>
      <c r="C2968" s="2" t="s">
        <v>14609</v>
      </c>
      <c r="D2968" s="17" t="s">
        <v>14613</v>
      </c>
      <c r="E2968" s="2" t="s">
        <v>14614</v>
      </c>
      <c r="F2968" s="69">
        <v>37.5</v>
      </c>
      <c r="G2968" s="2"/>
      <c r="H2968" s="16"/>
      <c r="I2968" s="16"/>
      <c r="J2968" s="16"/>
      <c r="K2968" s="73">
        <v>45643</v>
      </c>
      <c r="L2968" s="59"/>
      <c r="M2968" s="5"/>
      <c r="N2968" s="60" t="s">
        <v>14615</v>
      </c>
      <c r="O2968" s="5" t="s">
        <v>14616</v>
      </c>
    </row>
    <row r="2969" s="3" customFormat="1" spans="1:15">
      <c r="A2969" s="16">
        <v>2968</v>
      </c>
      <c r="B2969" s="21" t="s">
        <v>14617</v>
      </c>
      <c r="C2969" s="3" t="s">
        <v>14618</v>
      </c>
      <c r="D2969" s="21" t="s">
        <v>14617</v>
      </c>
      <c r="E2969" s="3" t="s">
        <v>14619</v>
      </c>
      <c r="F2969" s="69">
        <v>59.8</v>
      </c>
      <c r="G2969" s="2" t="s">
        <v>20</v>
      </c>
      <c r="H2969" s="3"/>
      <c r="I2969" s="3"/>
      <c r="J2969" s="55"/>
      <c r="K2969" s="73">
        <v>45869</v>
      </c>
      <c r="L2969" s="3"/>
      <c r="M2969" s="3"/>
      <c r="N2969" s="3" t="s">
        <v>14620</v>
      </c>
      <c r="O2969" s="3" t="s">
        <v>14621</v>
      </c>
    </row>
    <row r="2970" s="69" customFormat="1" spans="1:15">
      <c r="A2970" s="16">
        <v>2969</v>
      </c>
      <c r="B2970" s="17"/>
      <c r="C2970" s="2" t="s">
        <v>14622</v>
      </c>
      <c r="D2970" s="17" t="s">
        <v>14623</v>
      </c>
      <c r="E2970" s="2" t="s">
        <v>14418</v>
      </c>
      <c r="F2970" s="69">
        <v>33</v>
      </c>
      <c r="G2970" s="2" t="s">
        <v>20</v>
      </c>
      <c r="H2970" s="2"/>
      <c r="I2970" s="2"/>
      <c r="J2970" s="16"/>
      <c r="K2970" s="73">
        <v>45511</v>
      </c>
      <c r="L2970" s="59"/>
      <c r="M2970" s="5"/>
      <c r="N2970" s="60" t="s">
        <v>14624</v>
      </c>
      <c r="O2970" s="5" t="s">
        <v>14625</v>
      </c>
    </row>
    <row r="2971" s="69" customFormat="1" spans="1:15">
      <c r="A2971" s="16">
        <v>2970</v>
      </c>
      <c r="B2971" s="17"/>
      <c r="C2971" s="2" t="s">
        <v>14626</v>
      </c>
      <c r="D2971" s="17" t="s">
        <v>14627</v>
      </c>
      <c r="E2971" s="2" t="s">
        <v>14628</v>
      </c>
      <c r="F2971" s="69">
        <v>39.8</v>
      </c>
      <c r="G2971" s="2"/>
      <c r="H2971" s="16"/>
      <c r="I2971" s="16"/>
      <c r="J2971" s="16"/>
      <c r="K2971" s="73">
        <v>45873</v>
      </c>
      <c r="L2971" s="59"/>
      <c r="M2971" s="5"/>
      <c r="N2971" s="60" t="s">
        <v>14629</v>
      </c>
      <c r="O2971" s="5" t="s">
        <v>14630</v>
      </c>
    </row>
    <row r="2972" s="69" customFormat="1" spans="1:15">
      <c r="A2972" s="16">
        <v>2971</v>
      </c>
      <c r="B2972" s="17"/>
      <c r="C2972" s="2" t="s">
        <v>14631</v>
      </c>
      <c r="D2972" s="17" t="s">
        <v>14632</v>
      </c>
      <c r="E2972" s="2" t="s">
        <v>14466</v>
      </c>
      <c r="F2972" s="69">
        <v>39.8</v>
      </c>
      <c r="G2972" s="2"/>
      <c r="H2972" s="2"/>
      <c r="I2972" s="2"/>
      <c r="J2972" s="16"/>
      <c r="K2972" s="73">
        <v>46054</v>
      </c>
      <c r="L2972" s="59"/>
      <c r="M2972" s="5"/>
      <c r="N2972" s="60" t="s">
        <v>14633</v>
      </c>
      <c r="O2972" s="5" t="s">
        <v>14634</v>
      </c>
    </row>
    <row r="2973" s="3" customFormat="1" spans="1:15">
      <c r="A2973" s="16">
        <v>2972</v>
      </c>
      <c r="C2973" s="3" t="s">
        <v>14635</v>
      </c>
      <c r="D2973" s="21" t="s">
        <v>14636</v>
      </c>
      <c r="E2973" s="3" t="s">
        <v>14637</v>
      </c>
      <c r="F2973" s="69">
        <v>33</v>
      </c>
      <c r="J2973" s="55"/>
      <c r="K2973" s="73">
        <v>45698</v>
      </c>
      <c r="N2973" s="3" t="s">
        <v>14638</v>
      </c>
      <c r="O2973" s="3" t="s">
        <v>14639</v>
      </c>
    </row>
    <row r="2974" s="69" customFormat="1" spans="1:15">
      <c r="A2974" s="16">
        <v>2973</v>
      </c>
      <c r="B2974" s="17"/>
      <c r="C2974" s="2" t="s">
        <v>14640</v>
      </c>
      <c r="D2974" s="17" t="s">
        <v>14641</v>
      </c>
      <c r="E2974" s="2" t="s">
        <v>14642</v>
      </c>
      <c r="F2974" s="69">
        <v>39.8</v>
      </c>
      <c r="G2974" s="2" t="s">
        <v>20</v>
      </c>
      <c r="H2974" s="5" t="s">
        <v>290</v>
      </c>
      <c r="I2974" s="2"/>
      <c r="J2974" s="16"/>
      <c r="K2974" s="73">
        <v>45638</v>
      </c>
      <c r="L2974" s="2" t="s">
        <v>412</v>
      </c>
      <c r="M2974" s="5"/>
      <c r="N2974" s="60" t="s">
        <v>14643</v>
      </c>
      <c r="O2974" s="5" t="s">
        <v>14644</v>
      </c>
    </row>
    <row r="2975" s="3" customFormat="1" spans="1:15">
      <c r="A2975" s="16">
        <v>2974</v>
      </c>
      <c r="B2975" s="3" t="s">
        <v>14645</v>
      </c>
      <c r="C2975" s="3" t="s">
        <v>14646</v>
      </c>
      <c r="D2975" s="21" t="s">
        <v>14645</v>
      </c>
      <c r="E2975" s="3" t="s">
        <v>14647</v>
      </c>
      <c r="F2975" s="69">
        <v>69.8</v>
      </c>
      <c r="G2975" s="20" t="s">
        <v>14648</v>
      </c>
      <c r="J2975" s="55"/>
      <c r="K2975" s="73">
        <v>46041</v>
      </c>
      <c r="L2975" s="3" t="s">
        <v>8315</v>
      </c>
      <c r="N2975" s="3" t="s">
        <v>14649</v>
      </c>
      <c r="O2975" s="3" t="s">
        <v>14650</v>
      </c>
    </row>
    <row r="2976" s="69" customFormat="1" ht="14.25" spans="1:15">
      <c r="A2976" s="16">
        <v>2975</v>
      </c>
      <c r="B2976" s="17"/>
      <c r="C2976" s="18" t="s">
        <v>14651</v>
      </c>
      <c r="D2976" s="17"/>
      <c r="E2976" s="2"/>
      <c r="F2976" s="69"/>
      <c r="G2976" s="2"/>
      <c r="H2976" s="2"/>
      <c r="I2976" s="2"/>
      <c r="J2976" s="16"/>
      <c r="K2976" s="73"/>
      <c r="L2976" s="59"/>
      <c r="M2976" s="5"/>
      <c r="N2976" s="60"/>
      <c r="O2976" s="5"/>
    </row>
    <row r="2977" s="69" customFormat="1" spans="1:15">
      <c r="A2977" s="16">
        <v>2976</v>
      </c>
      <c r="B2977" s="17"/>
      <c r="C2977" s="2" t="s">
        <v>14652</v>
      </c>
      <c r="D2977" s="17" t="s">
        <v>14653</v>
      </c>
      <c r="E2977" s="2" t="s">
        <v>14654</v>
      </c>
      <c r="F2977" s="69">
        <v>47</v>
      </c>
      <c r="G2977" s="2" t="s">
        <v>20</v>
      </c>
      <c r="H2977" s="59"/>
      <c r="I2977" s="59"/>
      <c r="J2977" s="55" t="s">
        <v>200</v>
      </c>
      <c r="K2977" s="73">
        <v>44931</v>
      </c>
      <c r="L2977" s="3" t="s">
        <v>201</v>
      </c>
      <c r="M2977" s="5"/>
      <c r="N2977" s="60" t="s">
        <v>14655</v>
      </c>
      <c r="O2977" s="5" t="s">
        <v>14656</v>
      </c>
    </row>
    <row r="2978" s="5" customFormat="1" spans="1:15">
      <c r="A2978" s="16">
        <v>2977</v>
      </c>
      <c r="B2978" s="17"/>
      <c r="C2978" s="5" t="s">
        <v>14657</v>
      </c>
      <c r="D2978" s="17" t="s">
        <v>14658</v>
      </c>
      <c r="E2978" s="5" t="s">
        <v>14659</v>
      </c>
      <c r="F2978" s="69">
        <v>33</v>
      </c>
      <c r="H2978" s="20" t="s">
        <v>290</v>
      </c>
      <c r="J2978" s="62"/>
      <c r="K2978" s="73">
        <v>45859</v>
      </c>
      <c r="L2978" s="59" t="s">
        <v>14660</v>
      </c>
      <c r="N2978" s="5" t="s">
        <v>14661</v>
      </c>
      <c r="O2978" s="5" t="s">
        <v>14662</v>
      </c>
    </row>
    <row r="2979" s="3" customFormat="1" spans="1:15">
      <c r="A2979" s="16">
        <v>2978</v>
      </c>
      <c r="C2979" s="3" t="s">
        <v>14663</v>
      </c>
      <c r="D2979" s="21" t="s">
        <v>14664</v>
      </c>
      <c r="E2979" s="20" t="s">
        <v>14665</v>
      </c>
      <c r="F2979" s="69">
        <v>39</v>
      </c>
      <c r="G2979" s="3" t="s">
        <v>20</v>
      </c>
      <c r="J2979" s="55"/>
      <c r="K2979" s="73">
        <v>45901</v>
      </c>
      <c r="L2979" s="59"/>
      <c r="M2979" s="5"/>
      <c r="N2979" s="3" t="s">
        <v>14666</v>
      </c>
      <c r="O2979" s="5" t="s">
        <v>14667</v>
      </c>
    </row>
    <row r="2980" s="69" customFormat="1" spans="1:15">
      <c r="A2980" s="16">
        <v>2979</v>
      </c>
      <c r="B2980" s="17"/>
      <c r="C2980" s="2" t="s">
        <v>14668</v>
      </c>
      <c r="D2980" s="17" t="s">
        <v>14669</v>
      </c>
      <c r="E2980" s="2" t="s">
        <v>14670</v>
      </c>
      <c r="F2980" s="69">
        <v>49.8</v>
      </c>
      <c r="G2980" s="2" t="s">
        <v>20</v>
      </c>
      <c r="H2980" s="16"/>
      <c r="I2980" s="16"/>
      <c r="J2980" s="16"/>
      <c r="K2980" s="73">
        <v>45661</v>
      </c>
      <c r="L2980" s="59"/>
      <c r="M2980" s="5"/>
      <c r="N2980" s="60" t="s">
        <v>14671</v>
      </c>
      <c r="O2980" s="5" t="s">
        <v>14672</v>
      </c>
    </row>
    <row r="2981" s="5" customFormat="1" spans="1:15">
      <c r="A2981" s="16">
        <v>2980</v>
      </c>
      <c r="B2981" s="17"/>
      <c r="C2981" s="5" t="s">
        <v>14673</v>
      </c>
      <c r="D2981" s="17" t="s">
        <v>14674</v>
      </c>
      <c r="E2981" s="5" t="s">
        <v>14675</v>
      </c>
      <c r="F2981" s="69">
        <v>37</v>
      </c>
      <c r="G2981" s="3" t="s">
        <v>20</v>
      </c>
      <c r="J2981" s="62"/>
      <c r="K2981" s="73">
        <v>45860</v>
      </c>
      <c r="L2981" s="59"/>
      <c r="N2981" s="5" t="s">
        <v>14676</v>
      </c>
      <c r="O2981" s="5" t="s">
        <v>14677</v>
      </c>
    </row>
    <row r="2982" s="3" customFormat="1" spans="1:15">
      <c r="A2982" s="16">
        <v>2981</v>
      </c>
      <c r="B2982" s="3" t="s">
        <v>14678</v>
      </c>
      <c r="C2982" s="3" t="s">
        <v>14679</v>
      </c>
      <c r="D2982" s="3" t="s">
        <v>14678</v>
      </c>
      <c r="E2982" s="3" t="s">
        <v>14680</v>
      </c>
      <c r="F2982" s="69">
        <v>69</v>
      </c>
      <c r="G2982" s="61" t="s">
        <v>14681</v>
      </c>
      <c r="J2982" s="55"/>
      <c r="K2982" s="73">
        <v>46045</v>
      </c>
      <c r="L2982" s="20" t="s">
        <v>144</v>
      </c>
      <c r="N2982" s="3" t="s">
        <v>14682</v>
      </c>
      <c r="O2982" s="3" t="s">
        <v>14683</v>
      </c>
    </row>
    <row r="2983" s="16" customFormat="1" spans="1:15">
      <c r="A2983" s="16">
        <v>2982</v>
      </c>
      <c r="B2983" s="17"/>
      <c r="C2983" s="2" t="s">
        <v>14673</v>
      </c>
      <c r="D2983" s="17" t="s">
        <v>14684</v>
      </c>
      <c r="E2983" s="2" t="s">
        <v>14685</v>
      </c>
      <c r="F2983" s="69">
        <v>45</v>
      </c>
      <c r="G2983" s="2" t="s">
        <v>20</v>
      </c>
      <c r="H2983" s="2"/>
      <c r="I2983" s="2"/>
      <c r="K2983" s="73">
        <v>45894</v>
      </c>
      <c r="L2983" s="59"/>
      <c r="M2983" s="5"/>
      <c r="N2983" s="60" t="s">
        <v>14686</v>
      </c>
      <c r="O2983" s="5" t="s">
        <v>14687</v>
      </c>
    </row>
    <row r="2984" s="16" customFormat="1" spans="1:15">
      <c r="A2984" s="16">
        <v>2983</v>
      </c>
      <c r="B2984" s="17"/>
      <c r="C2984" s="2" t="s">
        <v>14673</v>
      </c>
      <c r="D2984" s="17" t="s">
        <v>14688</v>
      </c>
      <c r="E2984" s="2" t="s">
        <v>14689</v>
      </c>
      <c r="F2984" s="69">
        <v>49.8</v>
      </c>
      <c r="G2984" s="2" t="s">
        <v>20</v>
      </c>
      <c r="H2984" s="2"/>
      <c r="I2984" s="2"/>
      <c r="K2984" s="73">
        <v>45677</v>
      </c>
      <c r="L2984" s="59"/>
      <c r="M2984" s="5"/>
      <c r="N2984" s="60" t="s">
        <v>14690</v>
      </c>
      <c r="O2984" s="5" t="s">
        <v>14691</v>
      </c>
    </row>
    <row r="2985" s="3" customFormat="1" spans="1:15">
      <c r="A2985" s="16">
        <v>2984</v>
      </c>
      <c r="C2985" s="3" t="s">
        <v>14679</v>
      </c>
      <c r="D2985" s="21" t="s">
        <v>14692</v>
      </c>
      <c r="E2985" s="3" t="s">
        <v>14693</v>
      </c>
      <c r="F2985" s="69">
        <v>69</v>
      </c>
      <c r="G2985" s="3" t="s">
        <v>14694</v>
      </c>
      <c r="J2985" s="55"/>
      <c r="K2985" s="73">
        <v>45656</v>
      </c>
      <c r="L2985" s="20" t="s">
        <v>144</v>
      </c>
      <c r="N2985" s="3" t="s">
        <v>14695</v>
      </c>
      <c r="O2985" s="5" t="s">
        <v>14696</v>
      </c>
    </row>
    <row r="2986" s="5" customFormat="1" spans="1:15">
      <c r="A2986" s="16">
        <v>2985</v>
      </c>
      <c r="C2986" s="5" t="s">
        <v>14697</v>
      </c>
      <c r="D2986" s="66" t="s">
        <v>14698</v>
      </c>
      <c r="E2986" s="5" t="s">
        <v>14699</v>
      </c>
      <c r="F2986" s="69">
        <v>29.8</v>
      </c>
      <c r="J2986" s="62"/>
      <c r="K2986" s="73">
        <v>46034</v>
      </c>
      <c r="L2986" s="59"/>
      <c r="M2986" s="5"/>
      <c r="N2986" s="5" t="s">
        <v>14700</v>
      </c>
      <c r="O2986" s="5" t="s">
        <v>14701</v>
      </c>
    </row>
    <row r="2987" s="3" customFormat="1" spans="1:15">
      <c r="A2987" s="16">
        <v>2986</v>
      </c>
      <c r="B2987" s="3"/>
      <c r="C2987" s="3" t="s">
        <v>14702</v>
      </c>
      <c r="D2987" s="21" t="s">
        <v>14703</v>
      </c>
      <c r="E2987" s="3" t="s">
        <v>14704</v>
      </c>
      <c r="F2987" s="69">
        <v>45</v>
      </c>
      <c r="G2987" s="3" t="s">
        <v>14705</v>
      </c>
      <c r="H2987" s="3"/>
      <c r="I2987" s="3"/>
      <c r="J2987" s="55"/>
      <c r="K2987" s="73">
        <v>45545</v>
      </c>
      <c r="L2987" s="3"/>
      <c r="M2987" s="3"/>
      <c r="N2987" s="3" t="s">
        <v>14706</v>
      </c>
      <c r="O2987" s="3" t="s">
        <v>14707</v>
      </c>
    </row>
    <row r="2988" s="5" customFormat="1" spans="1:15">
      <c r="A2988" s="16">
        <v>2987</v>
      </c>
      <c r="B2988" s="17"/>
      <c r="C2988" s="2" t="s">
        <v>14708</v>
      </c>
      <c r="D2988" s="17" t="s">
        <v>14709</v>
      </c>
      <c r="E2988" s="2" t="s">
        <v>14710</v>
      </c>
      <c r="F2988" s="69">
        <v>49.9</v>
      </c>
      <c r="G2988" s="2" t="s">
        <v>14711</v>
      </c>
      <c r="J2988" s="62"/>
      <c r="K2988" s="73">
        <v>45866</v>
      </c>
      <c r="L2988" s="59"/>
      <c r="N2988" s="60" t="s">
        <v>14712</v>
      </c>
      <c r="O2988" s="5" t="s">
        <v>14713</v>
      </c>
    </row>
    <row r="2989" s="27" customFormat="1" spans="1:15">
      <c r="A2989" s="16">
        <v>2988</v>
      </c>
      <c r="B2989" s="75" t="s">
        <v>14714</v>
      </c>
      <c r="C2989" s="27" t="s">
        <v>14715</v>
      </c>
      <c r="D2989" s="75" t="s">
        <v>14714</v>
      </c>
      <c r="E2989" s="27" t="s">
        <v>14716</v>
      </c>
      <c r="F2989" s="69">
        <v>45</v>
      </c>
      <c r="G2989" s="79" t="s">
        <v>14717</v>
      </c>
      <c r="H2989" s="79"/>
      <c r="I2989" s="79"/>
      <c r="J2989" s="79"/>
      <c r="K2989" s="73">
        <v>46056</v>
      </c>
      <c r="L2989" s="27"/>
      <c r="N2989" s="27" t="s">
        <v>14718</v>
      </c>
      <c r="O2989" s="27" t="s">
        <v>14719</v>
      </c>
    </row>
    <row r="2990" s="3" customFormat="1" spans="1:15">
      <c r="A2990" s="16">
        <v>2989</v>
      </c>
      <c r="B2990" s="3" t="s">
        <v>14720</v>
      </c>
      <c r="C2990" s="3" t="s">
        <v>14715</v>
      </c>
      <c r="D2990" s="21" t="s">
        <v>14720</v>
      </c>
      <c r="E2990" s="3" t="s">
        <v>14721</v>
      </c>
      <c r="F2990" s="69">
        <v>55</v>
      </c>
      <c r="G2990" s="3" t="s">
        <v>14722</v>
      </c>
      <c r="J2990" s="55"/>
      <c r="K2990" s="73">
        <v>45876</v>
      </c>
      <c r="L2990" s="3" t="s">
        <v>144</v>
      </c>
      <c r="N2990" s="3" t="s">
        <v>14723</v>
      </c>
      <c r="O2990" s="3" t="s">
        <v>14724</v>
      </c>
    </row>
    <row r="2991" s="3" customFormat="1" spans="1:15">
      <c r="A2991" s="16">
        <v>2990</v>
      </c>
      <c r="B2991" s="3" t="s">
        <v>14725</v>
      </c>
      <c r="C2991" s="3" t="s">
        <v>14726</v>
      </c>
      <c r="D2991" s="3" t="s">
        <v>14725</v>
      </c>
      <c r="E2991" s="3" t="s">
        <v>14727</v>
      </c>
      <c r="F2991" s="69">
        <v>59.8</v>
      </c>
      <c r="G2991" s="3" t="s">
        <v>14067</v>
      </c>
      <c r="J2991" s="55"/>
      <c r="K2991" s="73">
        <v>45827</v>
      </c>
      <c r="L2991" s="20" t="s">
        <v>144</v>
      </c>
      <c r="N2991" s="3" t="s">
        <v>14728</v>
      </c>
      <c r="O2991" s="3" t="s">
        <v>14729</v>
      </c>
    </row>
    <row r="2992" s="3" customFormat="1" spans="1:15">
      <c r="A2992" s="16">
        <v>2991</v>
      </c>
      <c r="B2992" s="3"/>
      <c r="C2992" s="3" t="s">
        <v>14730</v>
      </c>
      <c r="D2992" s="3" t="s">
        <v>14731</v>
      </c>
      <c r="E2992" s="61" t="s">
        <v>14732</v>
      </c>
      <c r="F2992" s="69">
        <v>99</v>
      </c>
      <c r="J2992" s="55"/>
      <c r="K2992" s="73">
        <v>45913</v>
      </c>
      <c r="N2992" s="3" t="s">
        <v>14733</v>
      </c>
      <c r="O2992" s="3" t="s">
        <v>14734</v>
      </c>
    </row>
    <row r="2993" s="3" customFormat="1" spans="1:15">
      <c r="A2993" s="16">
        <v>2992</v>
      </c>
      <c r="B2993" s="21"/>
      <c r="C2993" s="3" t="s">
        <v>14735</v>
      </c>
      <c r="D2993" s="21" t="s">
        <v>14736</v>
      </c>
      <c r="E2993" s="61" t="s">
        <v>14737</v>
      </c>
      <c r="F2993" s="69">
        <v>99</v>
      </c>
      <c r="J2993" s="55"/>
      <c r="K2993" s="73">
        <v>45605</v>
      </c>
      <c r="N2993" s="3" t="s">
        <v>14738</v>
      </c>
      <c r="O2993" s="5" t="s">
        <v>14739</v>
      </c>
    </row>
    <row r="2994" s="3" customFormat="1" spans="1:15">
      <c r="A2994" s="16">
        <v>2993</v>
      </c>
      <c r="B2994" s="21"/>
      <c r="C2994" s="3" t="s">
        <v>14740</v>
      </c>
      <c r="D2994" s="21" t="s">
        <v>14741</v>
      </c>
      <c r="E2994" s="61" t="s">
        <v>14742</v>
      </c>
      <c r="F2994" s="69">
        <v>149</v>
      </c>
      <c r="J2994" s="55"/>
      <c r="K2994" s="73">
        <v>45944</v>
      </c>
      <c r="N2994" s="3" t="s">
        <v>14743</v>
      </c>
      <c r="O2994" s="3" t="s">
        <v>14744</v>
      </c>
    </row>
    <row r="2995" s="69" customFormat="1" spans="1:15">
      <c r="A2995" s="16">
        <v>2994</v>
      </c>
      <c r="B2995" s="17"/>
      <c r="C2995" s="2" t="s">
        <v>14715</v>
      </c>
      <c r="D2995" s="17" t="s">
        <v>14745</v>
      </c>
      <c r="E2995" s="2" t="s">
        <v>14746</v>
      </c>
      <c r="F2995" s="69">
        <v>39.8</v>
      </c>
      <c r="G2995" s="2" t="s">
        <v>20</v>
      </c>
      <c r="H2995" s="2" t="s">
        <v>290</v>
      </c>
      <c r="I2995" s="2"/>
      <c r="J2995" s="16"/>
      <c r="K2995" s="73">
        <v>45832</v>
      </c>
      <c r="L2995" s="59" t="s">
        <v>412</v>
      </c>
      <c r="M2995" s="5"/>
      <c r="N2995" s="60" t="s">
        <v>14747</v>
      </c>
      <c r="O2995" s="5" t="s">
        <v>14748</v>
      </c>
    </row>
    <row r="2996" s="69" customFormat="1" spans="1:15">
      <c r="A2996" s="16">
        <v>2995</v>
      </c>
      <c r="B2996" s="17"/>
      <c r="C2996" s="2" t="s">
        <v>14715</v>
      </c>
      <c r="D2996" s="17" t="s">
        <v>14749</v>
      </c>
      <c r="E2996" s="2" t="s">
        <v>14750</v>
      </c>
      <c r="F2996" s="69">
        <v>38</v>
      </c>
      <c r="G2996" s="2" t="s">
        <v>20</v>
      </c>
      <c r="H2996" s="2"/>
      <c r="I2996" s="2"/>
      <c r="J2996" s="16"/>
      <c r="K2996" s="73">
        <v>46064</v>
      </c>
      <c r="L2996" s="59"/>
      <c r="M2996" s="5"/>
      <c r="N2996" s="60" t="s">
        <v>14751</v>
      </c>
      <c r="O2996" s="5" t="s">
        <v>14752</v>
      </c>
    </row>
    <row r="2997" s="3" customFormat="1" spans="1:15">
      <c r="A2997" s="16">
        <v>2996</v>
      </c>
      <c r="C2997" s="3" t="s">
        <v>14753</v>
      </c>
      <c r="D2997" s="21" t="s">
        <v>14754</v>
      </c>
      <c r="E2997" s="3" t="s">
        <v>14755</v>
      </c>
      <c r="F2997" s="69">
        <v>49</v>
      </c>
      <c r="G2997" s="3" t="s">
        <v>20</v>
      </c>
      <c r="J2997" s="55"/>
      <c r="K2997" s="73">
        <v>45513</v>
      </c>
      <c r="L2997" s="59"/>
      <c r="M2997" s="5"/>
      <c r="N2997" s="3" t="s">
        <v>14756</v>
      </c>
      <c r="O2997" s="5" t="s">
        <v>14757</v>
      </c>
    </row>
    <row r="2998" s="69" customFormat="1" spans="1:15">
      <c r="A2998" s="16">
        <v>2997</v>
      </c>
      <c r="B2998" s="17"/>
      <c r="C2998" s="2" t="s">
        <v>14753</v>
      </c>
      <c r="D2998" s="17" t="s">
        <v>14758</v>
      </c>
      <c r="E2998" s="2" t="s">
        <v>14759</v>
      </c>
      <c r="F2998" s="69">
        <v>29.8</v>
      </c>
      <c r="G2998" s="2"/>
      <c r="H2998" s="2"/>
      <c r="I2998" s="2"/>
      <c r="J2998" s="16"/>
      <c r="K2998" s="73">
        <v>45853</v>
      </c>
      <c r="L2998" s="59"/>
      <c r="M2998" s="5"/>
      <c r="N2998" s="60" t="s">
        <v>14760</v>
      </c>
      <c r="O2998" s="5" t="s">
        <v>14761</v>
      </c>
    </row>
    <row r="2999" s="69" customFormat="1" spans="1:15">
      <c r="A2999" s="16">
        <v>2998</v>
      </c>
      <c r="B2999" s="17"/>
      <c r="C2999" s="2" t="s">
        <v>14762</v>
      </c>
      <c r="D2999" s="17" t="s">
        <v>14763</v>
      </c>
      <c r="E2999" s="2" t="s">
        <v>14764</v>
      </c>
      <c r="F2999" s="69">
        <v>39.8</v>
      </c>
      <c r="G2999" s="2" t="s">
        <v>20</v>
      </c>
      <c r="H2999" s="16"/>
      <c r="I2999" s="16"/>
      <c r="J2999" s="16"/>
      <c r="K2999" s="73">
        <v>45859</v>
      </c>
      <c r="L2999" s="59"/>
      <c r="M2999" s="5"/>
      <c r="N2999" s="60" t="s">
        <v>14765</v>
      </c>
      <c r="O2999" s="5" t="s">
        <v>14766</v>
      </c>
    </row>
    <row r="3000" s="55" customFormat="1" spans="1:15">
      <c r="A3000" s="16">
        <v>2999</v>
      </c>
      <c r="C3000" s="55" t="s">
        <v>14767</v>
      </c>
      <c r="D3000" s="63" t="s">
        <v>14768</v>
      </c>
      <c r="E3000" s="55" t="s">
        <v>14769</v>
      </c>
      <c r="F3000" s="69">
        <v>65</v>
      </c>
      <c r="G3000" s="64"/>
      <c r="K3000" s="73">
        <v>46020</v>
      </c>
      <c r="L3000" s="55" t="s">
        <v>85</v>
      </c>
      <c r="M3000" s="65"/>
      <c r="N3000" s="64" t="s">
        <v>14770</v>
      </c>
      <c r="O3000" s="5" t="s">
        <v>14771</v>
      </c>
    </row>
    <row r="3001" s="69" customFormat="1" spans="1:15">
      <c r="A3001" s="16">
        <v>3000</v>
      </c>
      <c r="B3001" s="17"/>
      <c r="C3001" s="2" t="s">
        <v>14772</v>
      </c>
      <c r="D3001" s="17" t="s">
        <v>14773</v>
      </c>
      <c r="E3001" s="2" t="s">
        <v>14774</v>
      </c>
      <c r="F3001" s="69">
        <v>45</v>
      </c>
      <c r="G3001" s="2" t="s">
        <v>20</v>
      </c>
      <c r="H3001" s="2" t="s">
        <v>290</v>
      </c>
      <c r="I3001" s="16"/>
      <c r="J3001" s="16"/>
      <c r="K3001" s="73">
        <v>46049</v>
      </c>
      <c r="L3001" s="2" t="s">
        <v>412</v>
      </c>
      <c r="M3001" s="5"/>
      <c r="N3001" s="60" t="s">
        <v>14775</v>
      </c>
      <c r="O3001" s="5" t="s">
        <v>14776</v>
      </c>
    </row>
    <row r="3002" s="3" customFormat="1" spans="1:15">
      <c r="A3002" s="16">
        <v>3001</v>
      </c>
      <c r="C3002" s="3" t="s">
        <v>14777</v>
      </c>
      <c r="D3002" s="21" t="s">
        <v>14778</v>
      </c>
      <c r="E3002" s="3" t="s">
        <v>14779</v>
      </c>
      <c r="F3002" s="69">
        <v>75</v>
      </c>
      <c r="G3002" s="2" t="s">
        <v>20</v>
      </c>
      <c r="I3002" s="20" t="s">
        <v>291</v>
      </c>
      <c r="J3002" s="55" t="s">
        <v>200</v>
      </c>
      <c r="K3002" s="73">
        <v>46021</v>
      </c>
      <c r="L3002" s="3" t="s">
        <v>201</v>
      </c>
      <c r="M3002" s="5"/>
      <c r="N3002" s="3" t="s">
        <v>14780</v>
      </c>
      <c r="O3002" s="5" t="s">
        <v>14781</v>
      </c>
    </row>
    <row r="3003" s="3" customFormat="1" spans="1:15">
      <c r="A3003" s="16">
        <v>3002</v>
      </c>
      <c r="C3003" s="3" t="s">
        <v>14782</v>
      </c>
      <c r="D3003" s="21" t="s">
        <v>14783</v>
      </c>
      <c r="E3003" s="3" t="s">
        <v>14784</v>
      </c>
      <c r="F3003" s="69">
        <v>49</v>
      </c>
      <c r="G3003" s="3" t="s">
        <v>20</v>
      </c>
      <c r="I3003" s="20" t="s">
        <v>291</v>
      </c>
      <c r="J3003" s="78"/>
      <c r="K3003" s="73">
        <v>46046</v>
      </c>
      <c r="L3003" s="3" t="s">
        <v>645</v>
      </c>
      <c r="N3003" s="3" t="s">
        <v>14785</v>
      </c>
      <c r="O3003" s="5" t="s">
        <v>14786</v>
      </c>
    </row>
    <row r="3004" s="5" customFormat="1" spans="1:15">
      <c r="A3004" s="16">
        <v>3003</v>
      </c>
      <c r="B3004" s="17"/>
      <c r="C3004" s="5" t="s">
        <v>14787</v>
      </c>
      <c r="D3004" s="17" t="s">
        <v>14788</v>
      </c>
      <c r="E3004" s="23" t="s">
        <v>14789</v>
      </c>
      <c r="F3004" s="69">
        <v>139</v>
      </c>
      <c r="J3004" s="62"/>
      <c r="K3004" s="73">
        <v>45600</v>
      </c>
      <c r="L3004" s="59"/>
      <c r="N3004" s="5" t="s">
        <v>14790</v>
      </c>
      <c r="O3004" s="5" t="s">
        <v>14791</v>
      </c>
    </row>
    <row r="3005" s="5" customFormat="1" spans="1:15">
      <c r="A3005" s="16">
        <v>3004</v>
      </c>
      <c r="C3005" s="5" t="s">
        <v>14792</v>
      </c>
      <c r="D3005" s="66" t="s">
        <v>14793</v>
      </c>
      <c r="E3005" s="5" t="s">
        <v>14794</v>
      </c>
      <c r="F3005" s="69">
        <v>36</v>
      </c>
      <c r="J3005" s="62"/>
      <c r="K3005" s="73">
        <v>45318</v>
      </c>
      <c r="L3005" s="59"/>
      <c r="M3005" s="5"/>
      <c r="N3005" s="5" t="s">
        <v>14795</v>
      </c>
      <c r="O3005" s="5" t="s">
        <v>14796</v>
      </c>
    </row>
    <row r="3006" s="3" customFormat="1" spans="1:15">
      <c r="A3006" s="16">
        <v>3005</v>
      </c>
      <c r="B3006" s="3"/>
      <c r="C3006" s="3" t="s">
        <v>14797</v>
      </c>
      <c r="D3006" s="21" t="s">
        <v>14798</v>
      </c>
      <c r="E3006" s="3" t="s">
        <v>14799</v>
      </c>
      <c r="F3006" s="69">
        <v>99</v>
      </c>
      <c r="J3006" s="55"/>
      <c r="K3006" s="73">
        <v>45432</v>
      </c>
      <c r="N3006" s="3" t="s">
        <v>14800</v>
      </c>
      <c r="O3006" s="3" t="s">
        <v>14801</v>
      </c>
    </row>
    <row r="3007" s="3" customFormat="1" spans="1:15">
      <c r="A3007" s="16">
        <v>3006</v>
      </c>
      <c r="C3007" s="3" t="s">
        <v>14802</v>
      </c>
      <c r="D3007" s="21" t="s">
        <v>14803</v>
      </c>
      <c r="E3007" s="61" t="s">
        <v>14804</v>
      </c>
      <c r="F3007" s="69">
        <v>149</v>
      </c>
      <c r="J3007" s="55"/>
      <c r="K3007" s="73">
        <v>45944</v>
      </c>
      <c r="M3007" s="5"/>
      <c r="N3007" s="3" t="s">
        <v>14805</v>
      </c>
      <c r="O3007" s="5" t="s">
        <v>14806</v>
      </c>
    </row>
    <row r="3008" s="3" customFormat="1" spans="1:15">
      <c r="A3008" s="16">
        <v>3007</v>
      </c>
      <c r="C3008" s="3" t="s">
        <v>14807</v>
      </c>
      <c r="D3008" s="21" t="s">
        <v>14808</v>
      </c>
      <c r="E3008" s="3" t="s">
        <v>14809</v>
      </c>
      <c r="F3008" s="69">
        <v>69</v>
      </c>
      <c r="G3008" s="2" t="s">
        <v>20</v>
      </c>
      <c r="J3008" s="55"/>
      <c r="K3008" s="73">
        <v>46048</v>
      </c>
      <c r="L3008" s="59"/>
      <c r="M3008" s="5"/>
      <c r="N3008" s="3" t="s">
        <v>14810</v>
      </c>
      <c r="O3008" s="5" t="s">
        <v>14811</v>
      </c>
    </row>
    <row r="3009" s="3" customFormat="1" spans="1:15">
      <c r="A3009" s="16">
        <v>3008</v>
      </c>
      <c r="B3009" s="21"/>
      <c r="C3009" s="3" t="s">
        <v>14807</v>
      </c>
      <c r="D3009" s="21" t="s">
        <v>14812</v>
      </c>
      <c r="E3009" s="3" t="s">
        <v>14813</v>
      </c>
      <c r="F3009" s="69">
        <v>89</v>
      </c>
      <c r="G3009" s="3" t="s">
        <v>3980</v>
      </c>
      <c r="J3009" s="55" t="s">
        <v>200</v>
      </c>
      <c r="K3009" s="73">
        <v>46034</v>
      </c>
      <c r="L3009" s="3" t="s">
        <v>201</v>
      </c>
      <c r="M3009" s="5" t="s">
        <v>14814</v>
      </c>
      <c r="N3009" s="3" t="s">
        <v>14815</v>
      </c>
      <c r="O3009" s="5" t="s">
        <v>14816</v>
      </c>
    </row>
    <row r="3010" s="69" customFormat="1" spans="1:15">
      <c r="A3010" s="16">
        <v>3009</v>
      </c>
      <c r="B3010" s="17"/>
      <c r="C3010" s="2" t="s">
        <v>14817</v>
      </c>
      <c r="D3010" s="17" t="s">
        <v>14818</v>
      </c>
      <c r="E3010" s="2" t="s">
        <v>14819</v>
      </c>
      <c r="F3010" s="69">
        <v>65</v>
      </c>
      <c r="G3010" s="2"/>
      <c r="H3010" s="16"/>
      <c r="I3010" s="16"/>
      <c r="J3010" s="16"/>
      <c r="K3010" s="73">
        <v>45729</v>
      </c>
      <c r="L3010" s="59" t="s">
        <v>14820</v>
      </c>
      <c r="M3010" s="5"/>
      <c r="N3010" s="60" t="s">
        <v>14821</v>
      </c>
      <c r="O3010" s="5" t="s">
        <v>14822</v>
      </c>
    </row>
    <row r="3011" s="3" customFormat="1" spans="1:15">
      <c r="A3011" s="16">
        <v>3010</v>
      </c>
      <c r="B3011" s="3" t="s">
        <v>14823</v>
      </c>
      <c r="C3011" s="3" t="s">
        <v>14824</v>
      </c>
      <c r="D3011" s="3" t="s">
        <v>14823</v>
      </c>
      <c r="E3011" s="3" t="s">
        <v>14825</v>
      </c>
      <c r="F3011" s="69">
        <v>79.8</v>
      </c>
      <c r="G3011" s="3" t="s">
        <v>20</v>
      </c>
      <c r="H3011" s="20" t="s">
        <v>290</v>
      </c>
      <c r="I3011" s="20" t="s">
        <v>291</v>
      </c>
      <c r="J3011" s="78"/>
      <c r="K3011" s="73">
        <v>46062</v>
      </c>
      <c r="L3011" s="61" t="s">
        <v>14826</v>
      </c>
      <c r="M3011" s="61"/>
      <c r="N3011" s="3" t="s">
        <v>14827</v>
      </c>
      <c r="O3011" s="3" t="s">
        <v>14828</v>
      </c>
    </row>
    <row r="3012" s="69" customFormat="1" spans="1:15">
      <c r="A3012" s="16">
        <v>3011</v>
      </c>
      <c r="B3012" s="17"/>
      <c r="C3012" s="2" t="s">
        <v>14829</v>
      </c>
      <c r="D3012" s="17" t="s">
        <v>14830</v>
      </c>
      <c r="E3012" s="2" t="s">
        <v>14831</v>
      </c>
      <c r="F3012" s="69">
        <v>35</v>
      </c>
      <c r="G3012" s="2"/>
      <c r="H3012" s="2" t="s">
        <v>290</v>
      </c>
      <c r="I3012" s="2"/>
      <c r="J3012" s="16"/>
      <c r="K3012" s="73">
        <v>46078</v>
      </c>
      <c r="L3012" s="59" t="s">
        <v>412</v>
      </c>
      <c r="M3012" s="5"/>
      <c r="N3012" s="60" t="s">
        <v>14832</v>
      </c>
      <c r="O3012" s="5" t="s">
        <v>14833</v>
      </c>
    </row>
    <row r="3013" s="69" customFormat="1" spans="1:15">
      <c r="A3013" s="16">
        <v>3012</v>
      </c>
      <c r="B3013" s="17"/>
      <c r="C3013" s="2" t="s">
        <v>14834</v>
      </c>
      <c r="D3013" s="17" t="s">
        <v>14835</v>
      </c>
      <c r="E3013" s="2" t="s">
        <v>14836</v>
      </c>
      <c r="F3013" s="69">
        <v>65</v>
      </c>
      <c r="G3013" s="2" t="s">
        <v>20</v>
      </c>
      <c r="H3013" s="59"/>
      <c r="I3013" s="59"/>
      <c r="J3013" s="70"/>
      <c r="K3013" s="73">
        <v>46001</v>
      </c>
      <c r="L3013" s="59"/>
      <c r="M3013" s="5"/>
      <c r="N3013" s="60" t="s">
        <v>14837</v>
      </c>
      <c r="O3013" s="5" t="s">
        <v>14838</v>
      </c>
    </row>
    <row r="3014" s="3" customFormat="1" spans="1:15">
      <c r="A3014" s="16">
        <v>3013</v>
      </c>
      <c r="B3014" s="21"/>
      <c r="C3014" s="3" t="s">
        <v>14839</v>
      </c>
      <c r="D3014" s="21" t="s">
        <v>14840</v>
      </c>
      <c r="E3014" s="20" t="s">
        <v>14841</v>
      </c>
      <c r="F3014" s="69">
        <v>69</v>
      </c>
      <c r="G3014" s="3" t="s">
        <v>20</v>
      </c>
      <c r="J3014" s="55"/>
      <c r="K3014" s="73">
        <v>46040</v>
      </c>
      <c r="M3014" s="5" t="s">
        <v>14842</v>
      </c>
      <c r="N3014" s="3" t="s">
        <v>14843</v>
      </c>
      <c r="O3014" s="5" t="s">
        <v>14844</v>
      </c>
    </row>
    <row r="3015" s="69" customFormat="1" spans="1:15">
      <c r="A3015" s="16">
        <v>3014</v>
      </c>
      <c r="B3015" s="17"/>
      <c r="C3015" s="2" t="s">
        <v>14845</v>
      </c>
      <c r="D3015" s="17" t="s">
        <v>14846</v>
      </c>
      <c r="E3015" s="2" t="s">
        <v>14847</v>
      </c>
      <c r="F3015" s="69">
        <v>49</v>
      </c>
      <c r="G3015" s="2"/>
      <c r="H3015" s="16"/>
      <c r="I3015" s="16"/>
      <c r="J3015" s="16"/>
      <c r="K3015" s="73">
        <v>46037</v>
      </c>
      <c r="L3015" s="59"/>
      <c r="M3015" s="5"/>
      <c r="N3015" s="60" t="s">
        <v>14848</v>
      </c>
      <c r="O3015" s="5" t="s">
        <v>14849</v>
      </c>
    </row>
    <row r="3016" s="3" customFormat="1" spans="1:15">
      <c r="A3016" s="16">
        <v>3015</v>
      </c>
      <c r="B3016" s="21"/>
      <c r="C3016" s="3" t="s">
        <v>14850</v>
      </c>
      <c r="D3016" s="21" t="s">
        <v>14851</v>
      </c>
      <c r="E3016" s="3" t="s">
        <v>14852</v>
      </c>
      <c r="F3016" s="69">
        <v>49</v>
      </c>
      <c r="G3016" s="3" t="s">
        <v>4541</v>
      </c>
      <c r="J3016" s="55"/>
      <c r="K3016" s="73">
        <v>45645</v>
      </c>
      <c r="L3016" s="20" t="s">
        <v>144</v>
      </c>
      <c r="N3016" s="3" t="s">
        <v>14853</v>
      </c>
      <c r="O3016" s="5" t="s">
        <v>14854</v>
      </c>
    </row>
    <row r="3017" s="69" customFormat="1" spans="1:15">
      <c r="A3017" s="16">
        <v>3016</v>
      </c>
      <c r="B3017" s="17"/>
      <c r="C3017" s="2" t="s">
        <v>14855</v>
      </c>
      <c r="D3017" s="17" t="s">
        <v>14856</v>
      </c>
      <c r="E3017" s="2" t="s">
        <v>11423</v>
      </c>
      <c r="F3017" s="69">
        <v>35</v>
      </c>
      <c r="G3017" s="3" t="s">
        <v>20</v>
      </c>
      <c r="H3017" s="16"/>
      <c r="I3017" s="16"/>
      <c r="J3017" s="16"/>
      <c r="K3017" s="73">
        <v>46007</v>
      </c>
      <c r="L3017" s="59"/>
      <c r="M3017" s="5"/>
      <c r="N3017" s="60" t="s">
        <v>14857</v>
      </c>
      <c r="O3017" s="5" t="s">
        <v>14858</v>
      </c>
    </row>
    <row r="3018" s="3" customFormat="1" spans="1:15">
      <c r="A3018" s="16">
        <v>3017</v>
      </c>
      <c r="C3018" s="3" t="s">
        <v>14859</v>
      </c>
      <c r="D3018" s="21" t="s">
        <v>14860</v>
      </c>
      <c r="E3018" s="3" t="s">
        <v>14861</v>
      </c>
      <c r="F3018" s="69">
        <v>39.8</v>
      </c>
      <c r="H3018" s="20" t="s">
        <v>290</v>
      </c>
      <c r="J3018" s="55"/>
      <c r="K3018" s="73">
        <v>45845</v>
      </c>
      <c r="L3018" s="59" t="s">
        <v>412</v>
      </c>
      <c r="M3018" s="5"/>
      <c r="N3018" s="3" t="s">
        <v>14862</v>
      </c>
      <c r="O3018" s="5" t="s">
        <v>14863</v>
      </c>
    </row>
    <row r="3019" s="69" customFormat="1" spans="1:15">
      <c r="A3019" s="16">
        <v>3018</v>
      </c>
      <c r="B3019" s="17"/>
      <c r="C3019" s="2" t="s">
        <v>14864</v>
      </c>
      <c r="D3019" s="17" t="s">
        <v>14865</v>
      </c>
      <c r="E3019" s="2" t="s">
        <v>14866</v>
      </c>
      <c r="F3019" s="69">
        <v>45</v>
      </c>
      <c r="G3019" s="2" t="s">
        <v>20</v>
      </c>
      <c r="H3019" s="16"/>
      <c r="I3019" s="16"/>
      <c r="J3019" s="16"/>
      <c r="K3019" s="73">
        <v>45869</v>
      </c>
      <c r="L3019" s="59"/>
      <c r="M3019" s="5"/>
      <c r="N3019" s="60" t="s">
        <v>14867</v>
      </c>
      <c r="O3019" s="5" t="s">
        <v>14868</v>
      </c>
    </row>
    <row r="3020" s="69" customFormat="1" ht="14.25" spans="1:15">
      <c r="A3020" s="16">
        <v>3019</v>
      </c>
      <c r="B3020" s="17"/>
      <c r="C3020" s="18" t="s">
        <v>14869</v>
      </c>
      <c r="D3020" s="17"/>
      <c r="E3020" s="2"/>
      <c r="F3020" s="69"/>
      <c r="G3020" s="2"/>
      <c r="H3020" s="16"/>
      <c r="I3020" s="16"/>
      <c r="J3020" s="16"/>
      <c r="K3020" s="73"/>
      <c r="L3020" s="59"/>
      <c r="M3020" s="5"/>
      <c r="N3020" s="60"/>
      <c r="O3020" s="5"/>
    </row>
    <row r="3021" s="69" customFormat="1" spans="1:15">
      <c r="A3021" s="16">
        <v>3020</v>
      </c>
      <c r="B3021" s="17"/>
      <c r="C3021" s="2" t="s">
        <v>14870</v>
      </c>
      <c r="D3021" s="17" t="s">
        <v>14871</v>
      </c>
      <c r="E3021" s="2" t="s">
        <v>14872</v>
      </c>
      <c r="F3021" s="69">
        <v>39.8</v>
      </c>
      <c r="G3021" s="2" t="s">
        <v>20</v>
      </c>
      <c r="H3021" s="59"/>
      <c r="I3021" s="59"/>
      <c r="J3021" s="70"/>
      <c r="K3021" s="73">
        <v>45450</v>
      </c>
      <c r="L3021" s="59"/>
      <c r="M3021" s="5"/>
      <c r="N3021" s="60" t="s">
        <v>14873</v>
      </c>
      <c r="O3021" s="5" t="s">
        <v>14874</v>
      </c>
    </row>
    <row r="3022" s="3" customFormat="1" spans="1:15">
      <c r="A3022" s="16">
        <v>3021</v>
      </c>
      <c r="C3022" s="3" t="s">
        <v>14875</v>
      </c>
      <c r="D3022" s="21" t="s">
        <v>14876</v>
      </c>
      <c r="E3022" s="3" t="s">
        <v>14877</v>
      </c>
      <c r="F3022" s="69">
        <v>59</v>
      </c>
      <c r="G3022" s="2" t="s">
        <v>7773</v>
      </c>
      <c r="J3022" s="55"/>
      <c r="K3022" s="73">
        <v>46063</v>
      </c>
      <c r="L3022" s="61" t="s">
        <v>249</v>
      </c>
      <c r="M3022" s="61"/>
      <c r="N3022" s="3" t="s">
        <v>14878</v>
      </c>
      <c r="O3022" s="5" t="s">
        <v>14879</v>
      </c>
    </row>
    <row r="3023" s="69" customFormat="1" spans="1:15">
      <c r="A3023" s="16">
        <v>3022</v>
      </c>
      <c r="B3023" s="17"/>
      <c r="C3023" s="2" t="s">
        <v>14875</v>
      </c>
      <c r="D3023" s="17" t="s">
        <v>14880</v>
      </c>
      <c r="E3023" s="2" t="s">
        <v>14881</v>
      </c>
      <c r="F3023" s="69">
        <v>39.8</v>
      </c>
      <c r="G3023" s="2" t="s">
        <v>20</v>
      </c>
      <c r="H3023" s="16"/>
      <c r="I3023" s="16"/>
      <c r="J3023" s="16"/>
      <c r="K3023" s="73">
        <v>45681</v>
      </c>
      <c r="L3023" s="59"/>
      <c r="M3023" s="5"/>
      <c r="N3023" s="60" t="s">
        <v>14882</v>
      </c>
      <c r="O3023" s="5" t="s">
        <v>14883</v>
      </c>
    </row>
    <row r="3024" s="3" customFormat="1" spans="1:15">
      <c r="A3024" s="16">
        <v>3023</v>
      </c>
      <c r="B3024" s="3" t="s">
        <v>14884</v>
      </c>
      <c r="C3024" s="3" t="s">
        <v>14885</v>
      </c>
      <c r="D3024" s="21" t="s">
        <v>14884</v>
      </c>
      <c r="E3024" s="20" t="s">
        <v>14886</v>
      </c>
      <c r="F3024" s="69">
        <v>49</v>
      </c>
      <c r="G3024" s="3" t="s">
        <v>20</v>
      </c>
      <c r="J3024" s="55"/>
      <c r="K3024" s="73">
        <v>46055</v>
      </c>
      <c r="N3024" s="3" t="s">
        <v>14887</v>
      </c>
      <c r="O3024" s="3" t="s">
        <v>14888</v>
      </c>
    </row>
    <row r="3025" s="69" customFormat="1" spans="1:15">
      <c r="A3025" s="16">
        <v>3024</v>
      </c>
      <c r="B3025" s="17"/>
      <c r="C3025" s="2" t="s">
        <v>14889</v>
      </c>
      <c r="D3025" s="17" t="s">
        <v>14890</v>
      </c>
      <c r="E3025" s="2" t="s">
        <v>14891</v>
      </c>
      <c r="F3025" s="69">
        <v>59.8</v>
      </c>
      <c r="G3025" s="2" t="s">
        <v>14892</v>
      </c>
      <c r="H3025" s="2"/>
      <c r="I3025" s="2"/>
      <c r="J3025" s="16"/>
      <c r="K3025" s="73">
        <v>45806</v>
      </c>
      <c r="L3025" s="59" t="s">
        <v>85</v>
      </c>
      <c r="M3025" s="5" t="s">
        <v>14893</v>
      </c>
      <c r="N3025" s="60" t="s">
        <v>14894</v>
      </c>
      <c r="O3025" s="5" t="s">
        <v>14895</v>
      </c>
    </row>
    <row r="3026" s="69" customFormat="1" ht="14.25" spans="1:15">
      <c r="A3026" s="16">
        <v>3025</v>
      </c>
      <c r="B3026" s="17"/>
      <c r="C3026" s="18" t="s">
        <v>14896</v>
      </c>
      <c r="D3026" s="17"/>
      <c r="E3026" s="2"/>
      <c r="F3026" s="69"/>
      <c r="G3026" s="2"/>
      <c r="H3026" s="16"/>
      <c r="I3026" s="16"/>
      <c r="J3026" s="16"/>
      <c r="K3026" s="73"/>
      <c r="L3026" s="59"/>
      <c r="M3026" s="5"/>
      <c r="N3026" s="60"/>
      <c r="O3026" s="5"/>
    </row>
    <row r="3027" s="55" customFormat="1" spans="1:15">
      <c r="A3027" s="16">
        <v>3026</v>
      </c>
      <c r="B3027" s="55"/>
      <c r="C3027" s="55" t="s">
        <v>14897</v>
      </c>
      <c r="D3027" s="55" t="s">
        <v>14898</v>
      </c>
      <c r="E3027" s="55" t="s">
        <v>14899</v>
      </c>
      <c r="F3027" s="69">
        <v>55</v>
      </c>
      <c r="G3027" s="3" t="s">
        <v>20</v>
      </c>
      <c r="K3027" s="73">
        <v>45647</v>
      </c>
      <c r="N3027" s="55" t="s">
        <v>14900</v>
      </c>
      <c r="O3027" s="55" t="s">
        <v>14901</v>
      </c>
    </row>
    <row r="3028" s="3" customFormat="1" spans="1:15">
      <c r="A3028" s="16">
        <v>3027</v>
      </c>
      <c r="C3028" s="3" t="s">
        <v>14902</v>
      </c>
      <c r="D3028" s="21" t="s">
        <v>14903</v>
      </c>
      <c r="E3028" s="20" t="s">
        <v>14904</v>
      </c>
      <c r="F3028" s="69">
        <v>65</v>
      </c>
      <c r="G3028" s="3" t="s">
        <v>20</v>
      </c>
      <c r="J3028" s="55"/>
      <c r="K3028" s="73">
        <v>46056</v>
      </c>
      <c r="L3028" s="59"/>
      <c r="M3028" s="5"/>
      <c r="N3028" s="3" t="s">
        <v>14905</v>
      </c>
      <c r="O3028" s="5" t="s">
        <v>14906</v>
      </c>
    </row>
    <row r="3029" s="3" customFormat="1" spans="1:15">
      <c r="A3029" s="16">
        <v>3028</v>
      </c>
      <c r="B3029" s="21"/>
      <c r="C3029" s="3" t="s">
        <v>14907</v>
      </c>
      <c r="D3029" s="21" t="s">
        <v>14908</v>
      </c>
      <c r="E3029" s="3" t="s">
        <v>14909</v>
      </c>
      <c r="F3029" s="69">
        <v>59</v>
      </c>
      <c r="G3029" s="20" t="s">
        <v>14910</v>
      </c>
      <c r="J3029" s="55"/>
      <c r="K3029" s="73">
        <v>46064</v>
      </c>
      <c r="L3029" s="20" t="s">
        <v>144</v>
      </c>
      <c r="N3029" s="3" t="s">
        <v>14911</v>
      </c>
      <c r="O3029" s="5" t="s">
        <v>14912</v>
      </c>
    </row>
    <row r="3030" s="3" customFormat="1" spans="1:15">
      <c r="A3030" s="16">
        <v>3029</v>
      </c>
      <c r="C3030" s="3" t="s">
        <v>14913</v>
      </c>
      <c r="D3030" s="21" t="s">
        <v>14914</v>
      </c>
      <c r="E3030" s="3" t="s">
        <v>14915</v>
      </c>
      <c r="F3030" s="69">
        <v>53</v>
      </c>
      <c r="G3030" s="3" t="s">
        <v>20</v>
      </c>
      <c r="J3030" s="55"/>
      <c r="K3030" s="73">
        <v>45883</v>
      </c>
      <c r="L3030" s="59" t="s">
        <v>85</v>
      </c>
      <c r="M3030" s="5"/>
      <c r="N3030" s="3" t="s">
        <v>14916</v>
      </c>
      <c r="O3030" s="5" t="s">
        <v>14917</v>
      </c>
    </row>
    <row r="3031" s="69" customFormat="1" spans="1:15">
      <c r="A3031" s="16">
        <v>3030</v>
      </c>
      <c r="B3031" s="17"/>
      <c r="C3031" s="2" t="s">
        <v>14918</v>
      </c>
      <c r="D3031" s="17" t="s">
        <v>14919</v>
      </c>
      <c r="E3031" s="2" t="s">
        <v>14920</v>
      </c>
      <c r="F3031" s="69">
        <v>55</v>
      </c>
      <c r="G3031" s="2" t="s">
        <v>20</v>
      </c>
      <c r="H3031" s="59"/>
      <c r="I3031" s="59"/>
      <c r="J3031" s="70"/>
      <c r="K3031" s="73">
        <v>46034</v>
      </c>
      <c r="L3031" s="59"/>
      <c r="M3031" s="5"/>
      <c r="N3031" s="60" t="s">
        <v>14921</v>
      </c>
      <c r="O3031" s="5" t="s">
        <v>14922</v>
      </c>
    </row>
    <row r="3032" s="70" customFormat="1" spans="1:15">
      <c r="A3032" s="16">
        <v>3031</v>
      </c>
      <c r="B3032" s="17"/>
      <c r="C3032" s="2" t="s">
        <v>14923</v>
      </c>
      <c r="D3032" s="17" t="s">
        <v>14924</v>
      </c>
      <c r="E3032" s="2" t="s">
        <v>14925</v>
      </c>
      <c r="F3032" s="69">
        <v>45</v>
      </c>
      <c r="G3032" s="2" t="s">
        <v>20</v>
      </c>
      <c r="H3032" s="2"/>
      <c r="I3032" s="2"/>
      <c r="J3032" s="16"/>
      <c r="K3032" s="73">
        <v>46056</v>
      </c>
      <c r="L3032" s="59"/>
      <c r="M3032" s="5"/>
      <c r="N3032" s="60" t="s">
        <v>14926</v>
      </c>
      <c r="O3032" s="5" t="s">
        <v>14927</v>
      </c>
    </row>
    <row r="3033" s="69" customFormat="1" spans="1:15">
      <c r="A3033" s="16">
        <v>3032</v>
      </c>
      <c r="B3033" s="17"/>
      <c r="C3033" s="2" t="s">
        <v>14923</v>
      </c>
      <c r="D3033" s="17" t="s">
        <v>14928</v>
      </c>
      <c r="E3033" s="2" t="s">
        <v>14929</v>
      </c>
      <c r="F3033" s="69">
        <v>56</v>
      </c>
      <c r="G3033" s="2" t="s">
        <v>20</v>
      </c>
      <c r="H3033" s="16"/>
      <c r="I3033" s="16"/>
      <c r="J3033" s="16"/>
      <c r="K3033" s="73">
        <v>46056</v>
      </c>
      <c r="L3033" s="59" t="s">
        <v>14930</v>
      </c>
      <c r="M3033" s="5"/>
      <c r="N3033" s="60" t="s">
        <v>14931</v>
      </c>
      <c r="O3033" s="5" t="s">
        <v>14932</v>
      </c>
    </row>
    <row r="3034" s="69" customFormat="1" spans="1:15">
      <c r="A3034" s="16">
        <v>3033</v>
      </c>
      <c r="B3034" s="17"/>
      <c r="C3034" s="2" t="s">
        <v>14933</v>
      </c>
      <c r="D3034" s="17" t="s">
        <v>14934</v>
      </c>
      <c r="E3034" s="2" t="s">
        <v>14935</v>
      </c>
      <c r="F3034" s="69">
        <v>55</v>
      </c>
      <c r="G3034" s="2" t="s">
        <v>20</v>
      </c>
      <c r="H3034" s="2"/>
      <c r="I3034" s="16"/>
      <c r="J3034" s="16"/>
      <c r="K3034" s="73">
        <v>45656</v>
      </c>
      <c r="L3034" s="59"/>
      <c r="M3034" s="5"/>
      <c r="N3034" s="60" t="s">
        <v>14936</v>
      </c>
      <c r="O3034" s="5" t="s">
        <v>14937</v>
      </c>
    </row>
    <row r="3035" s="69" customFormat="1" spans="1:15">
      <c r="A3035" s="16">
        <v>3034</v>
      </c>
      <c r="B3035" s="17"/>
      <c r="C3035" s="2" t="s">
        <v>14938</v>
      </c>
      <c r="D3035" s="17" t="s">
        <v>14939</v>
      </c>
      <c r="E3035" s="2" t="s">
        <v>14940</v>
      </c>
      <c r="F3035" s="69">
        <v>45</v>
      </c>
      <c r="G3035" s="2" t="s">
        <v>20</v>
      </c>
      <c r="H3035" s="2" t="s">
        <v>290</v>
      </c>
      <c r="I3035" s="16"/>
      <c r="J3035" s="16"/>
      <c r="K3035" s="73">
        <v>45681</v>
      </c>
      <c r="L3035" s="59" t="s">
        <v>412</v>
      </c>
      <c r="M3035" s="5"/>
      <c r="N3035" s="60" t="s">
        <v>14941</v>
      </c>
      <c r="O3035" s="21" t="s">
        <v>14942</v>
      </c>
    </row>
    <row r="3036" s="5" customFormat="1" spans="1:15">
      <c r="A3036" s="16">
        <v>3035</v>
      </c>
      <c r="B3036" s="17"/>
      <c r="C3036" s="5" t="s">
        <v>14943</v>
      </c>
      <c r="D3036" s="17" t="s">
        <v>14944</v>
      </c>
      <c r="E3036" s="5" t="s">
        <v>14945</v>
      </c>
      <c r="F3036" s="69">
        <v>37</v>
      </c>
      <c r="G3036" s="5" t="s">
        <v>20</v>
      </c>
      <c r="J3036" s="62"/>
      <c r="K3036" s="73">
        <v>45434</v>
      </c>
      <c r="L3036" s="59"/>
      <c r="N3036" s="5" t="s">
        <v>14946</v>
      </c>
      <c r="O3036" s="5" t="s">
        <v>14947</v>
      </c>
    </row>
    <row r="3037" s="3" customFormat="1" spans="1:15">
      <c r="A3037" s="16">
        <v>3036</v>
      </c>
      <c r="B3037" s="21"/>
      <c r="C3037" s="3" t="s">
        <v>14948</v>
      </c>
      <c r="D3037" s="21" t="s">
        <v>14949</v>
      </c>
      <c r="E3037" s="61" t="s">
        <v>14950</v>
      </c>
      <c r="F3037" s="69">
        <v>55</v>
      </c>
      <c r="G3037" s="2" t="s">
        <v>78</v>
      </c>
      <c r="J3037" s="55"/>
      <c r="K3037" s="73">
        <v>46049</v>
      </c>
      <c r="L3037" s="3" t="s">
        <v>85</v>
      </c>
      <c r="N3037" s="3" t="s">
        <v>14951</v>
      </c>
      <c r="O3037" s="5" t="s">
        <v>14952</v>
      </c>
    </row>
    <row r="3038" s="69" customFormat="1" spans="1:15">
      <c r="A3038" s="16">
        <v>3037</v>
      </c>
      <c r="B3038" s="17"/>
      <c r="C3038" s="2" t="s">
        <v>14953</v>
      </c>
      <c r="D3038" s="17" t="s">
        <v>14954</v>
      </c>
      <c r="E3038" s="2" t="s">
        <v>14955</v>
      </c>
      <c r="F3038" s="69">
        <v>59</v>
      </c>
      <c r="G3038" s="2" t="s">
        <v>20</v>
      </c>
      <c r="H3038" s="2" t="s">
        <v>290</v>
      </c>
      <c r="I3038" s="16"/>
      <c r="J3038" s="16"/>
      <c r="K3038" s="73">
        <v>46035</v>
      </c>
      <c r="L3038" s="59" t="s">
        <v>1319</v>
      </c>
      <c r="M3038" s="5"/>
      <c r="N3038" s="60" t="s">
        <v>14956</v>
      </c>
      <c r="O3038" s="5" t="s">
        <v>14957</v>
      </c>
    </row>
    <row r="3039" s="3" customFormat="1" spans="1:15">
      <c r="A3039" s="16">
        <v>3038</v>
      </c>
      <c r="C3039" s="61" t="s">
        <v>14958</v>
      </c>
      <c r="D3039" s="21" t="s">
        <v>14959</v>
      </c>
      <c r="E3039" s="3" t="s">
        <v>14960</v>
      </c>
      <c r="F3039" s="69">
        <v>59</v>
      </c>
      <c r="G3039" s="3" t="s">
        <v>20</v>
      </c>
      <c r="H3039" s="61" t="s">
        <v>290</v>
      </c>
      <c r="J3039" s="55"/>
      <c r="K3039" s="73">
        <v>46027</v>
      </c>
      <c r="L3039" s="59" t="s">
        <v>1319</v>
      </c>
      <c r="M3039" s="5" t="s">
        <v>14961</v>
      </c>
      <c r="N3039" s="3" t="s">
        <v>14962</v>
      </c>
      <c r="O3039" s="5" t="s">
        <v>14963</v>
      </c>
    </row>
    <row r="3040" s="69" customFormat="1" spans="1:15">
      <c r="A3040" s="16">
        <v>3039</v>
      </c>
      <c r="B3040" s="17"/>
      <c r="C3040" s="2" t="s">
        <v>14948</v>
      </c>
      <c r="D3040" s="17" t="s">
        <v>14964</v>
      </c>
      <c r="E3040" s="2" t="s">
        <v>14965</v>
      </c>
      <c r="F3040" s="69">
        <v>43</v>
      </c>
      <c r="G3040" s="2" t="s">
        <v>20</v>
      </c>
      <c r="H3040" s="16"/>
      <c r="I3040" s="16"/>
      <c r="J3040" s="16"/>
      <c r="K3040" s="73">
        <v>45698</v>
      </c>
      <c r="L3040" s="59"/>
      <c r="M3040" s="5"/>
      <c r="N3040" s="60" t="s">
        <v>14966</v>
      </c>
      <c r="O3040" s="5" t="s">
        <v>14967</v>
      </c>
    </row>
    <row r="3041" s="3" customFormat="1" spans="1:15">
      <c r="A3041" s="16">
        <v>3040</v>
      </c>
      <c r="B3041" s="21"/>
      <c r="C3041" s="3" t="s">
        <v>14968</v>
      </c>
      <c r="D3041" s="21" t="s">
        <v>14969</v>
      </c>
      <c r="E3041" s="3" t="s">
        <v>14970</v>
      </c>
      <c r="F3041" s="69">
        <v>69</v>
      </c>
      <c r="G3041" s="2" t="s">
        <v>20</v>
      </c>
      <c r="J3041" s="55"/>
      <c r="K3041" s="73">
        <v>46063</v>
      </c>
      <c r="M3041" s="5" t="s">
        <v>14971</v>
      </c>
      <c r="N3041" s="3" t="s">
        <v>14972</v>
      </c>
      <c r="O3041" s="3" t="s">
        <v>14973</v>
      </c>
    </row>
    <row r="3042" s="27" customFormat="1" spans="1:15">
      <c r="A3042" s="16">
        <v>3041</v>
      </c>
      <c r="B3042" s="75" t="s">
        <v>14974</v>
      </c>
      <c r="C3042" s="27" t="s">
        <v>14975</v>
      </c>
      <c r="D3042" s="75" t="s">
        <v>14974</v>
      </c>
      <c r="E3042" s="27" t="s">
        <v>14976</v>
      </c>
      <c r="F3042" s="69">
        <v>42</v>
      </c>
      <c r="G3042" s="27" t="s">
        <v>11021</v>
      </c>
      <c r="K3042" s="73">
        <v>45985</v>
      </c>
      <c r="N3042" s="27" t="s">
        <v>14977</v>
      </c>
      <c r="O3042" s="27" t="s">
        <v>14978</v>
      </c>
    </row>
    <row r="3043" s="3" customFormat="1" spans="1:15">
      <c r="A3043" s="16">
        <v>3042</v>
      </c>
      <c r="B3043" s="3"/>
      <c r="C3043" s="3" t="s">
        <v>14975</v>
      </c>
      <c r="D3043" s="21" t="s">
        <v>14979</v>
      </c>
      <c r="E3043" s="3" t="s">
        <v>14980</v>
      </c>
      <c r="F3043" s="69">
        <v>35</v>
      </c>
      <c r="G3043" s="3" t="s">
        <v>14981</v>
      </c>
      <c r="J3043" s="55"/>
      <c r="K3043" s="73">
        <v>46063</v>
      </c>
      <c r="L3043" s="20" t="s">
        <v>144</v>
      </c>
      <c r="N3043" s="3" t="s">
        <v>14982</v>
      </c>
      <c r="O3043" s="3" t="s">
        <v>14983</v>
      </c>
    </row>
    <row r="3044" s="3" customFormat="1" spans="1:15">
      <c r="A3044" s="16">
        <v>3043</v>
      </c>
      <c r="C3044" s="3" t="s">
        <v>14984</v>
      </c>
      <c r="D3044" s="21" t="s">
        <v>14985</v>
      </c>
      <c r="E3044" s="3" t="s">
        <v>14986</v>
      </c>
      <c r="F3044" s="69">
        <v>45</v>
      </c>
      <c r="G3044" s="2" t="s">
        <v>20</v>
      </c>
      <c r="J3044" s="55"/>
      <c r="K3044" s="73">
        <v>45880</v>
      </c>
      <c r="N3044" s="3" t="s">
        <v>14987</v>
      </c>
      <c r="O3044" s="3" t="s">
        <v>14988</v>
      </c>
    </row>
    <row r="3045" s="3" customFormat="1" spans="1:15">
      <c r="A3045" s="16">
        <v>3044</v>
      </c>
      <c r="C3045" s="3" t="s">
        <v>14975</v>
      </c>
      <c r="D3045" s="21" t="s">
        <v>14989</v>
      </c>
      <c r="E3045" s="3" t="s">
        <v>14990</v>
      </c>
      <c r="F3045" s="69">
        <v>52</v>
      </c>
      <c r="G3045" s="5" t="s">
        <v>4541</v>
      </c>
      <c r="J3045" s="55"/>
      <c r="K3045" s="73">
        <v>46063</v>
      </c>
      <c r="L3045" s="20" t="s">
        <v>144</v>
      </c>
      <c r="N3045" s="3" t="s">
        <v>14991</v>
      </c>
      <c r="O3045" s="3" t="s">
        <v>14992</v>
      </c>
    </row>
    <row r="3046" s="55" customFormat="1" spans="1:15">
      <c r="A3046" s="16">
        <v>3045</v>
      </c>
      <c r="C3046" s="55" t="s">
        <v>14975</v>
      </c>
      <c r="D3046" s="63" t="s">
        <v>14993</v>
      </c>
      <c r="E3046" s="55" t="s">
        <v>14994</v>
      </c>
      <c r="F3046" s="69">
        <v>44.8</v>
      </c>
      <c r="G3046" s="64" t="s">
        <v>20</v>
      </c>
      <c r="K3046" s="73">
        <v>45322</v>
      </c>
      <c r="L3046" s="55" t="s">
        <v>183</v>
      </c>
      <c r="M3046" s="65"/>
      <c r="N3046" s="64" t="s">
        <v>14995</v>
      </c>
      <c r="O3046" s="5" t="s">
        <v>14996</v>
      </c>
    </row>
    <row r="3047" s="5" customFormat="1" spans="1:15">
      <c r="A3047" s="16">
        <v>3046</v>
      </c>
      <c r="B3047" s="17"/>
      <c r="C3047" s="5" t="s">
        <v>14975</v>
      </c>
      <c r="D3047" s="17" t="s">
        <v>14997</v>
      </c>
      <c r="E3047" s="66" t="s">
        <v>14998</v>
      </c>
      <c r="F3047" s="69">
        <v>29.8</v>
      </c>
      <c r="G3047" s="20" t="s">
        <v>20</v>
      </c>
      <c r="H3047" s="20"/>
      <c r="I3047" s="20"/>
      <c r="J3047" s="78"/>
      <c r="K3047" s="73">
        <v>45875</v>
      </c>
      <c r="L3047" s="59"/>
      <c r="N3047" s="5" t="s">
        <v>14999</v>
      </c>
      <c r="O3047" s="5" t="s">
        <v>15000</v>
      </c>
    </row>
    <row r="3048" s="69" customFormat="1" spans="1:15">
      <c r="A3048" s="16">
        <v>3047</v>
      </c>
      <c r="B3048" s="17"/>
      <c r="C3048" s="2" t="s">
        <v>14975</v>
      </c>
      <c r="D3048" s="17" t="s">
        <v>15001</v>
      </c>
      <c r="E3048" s="2" t="s">
        <v>15002</v>
      </c>
      <c r="F3048" s="69">
        <v>53</v>
      </c>
      <c r="G3048" s="2" t="s">
        <v>20</v>
      </c>
      <c r="H3048" s="59"/>
      <c r="I3048" s="59"/>
      <c r="J3048" s="70"/>
      <c r="K3048" s="73">
        <v>46057</v>
      </c>
      <c r="L3048" s="5" t="s">
        <v>6139</v>
      </c>
      <c r="M3048" s="5"/>
      <c r="N3048" s="60" t="s">
        <v>15003</v>
      </c>
      <c r="O3048" s="5" t="s">
        <v>15004</v>
      </c>
    </row>
    <row r="3049" s="5" customFormat="1" spans="1:15">
      <c r="A3049" s="16">
        <v>3048</v>
      </c>
      <c r="B3049" s="17"/>
      <c r="C3049" s="2" t="s">
        <v>15005</v>
      </c>
      <c r="D3049" s="17" t="s">
        <v>15006</v>
      </c>
      <c r="E3049" s="2" t="s">
        <v>15007</v>
      </c>
      <c r="F3049" s="69">
        <v>39.8</v>
      </c>
      <c r="G3049" s="2" t="s">
        <v>20</v>
      </c>
      <c r="J3049" s="55" t="s">
        <v>200</v>
      </c>
      <c r="K3049" s="73">
        <v>46026</v>
      </c>
      <c r="L3049" s="59" t="s">
        <v>3576</v>
      </c>
      <c r="M3049" s="5" t="s">
        <v>15008</v>
      </c>
      <c r="N3049" s="60" t="s">
        <v>15009</v>
      </c>
      <c r="O3049" s="5" t="s">
        <v>15010</v>
      </c>
    </row>
    <row r="3050" s="5" customFormat="1" spans="1:15">
      <c r="A3050" s="16">
        <v>3049</v>
      </c>
      <c r="C3050" s="5" t="s">
        <v>15011</v>
      </c>
      <c r="D3050" s="66" t="s">
        <v>15012</v>
      </c>
      <c r="E3050" s="5" t="s">
        <v>15013</v>
      </c>
      <c r="F3050" s="69">
        <v>39</v>
      </c>
      <c r="G3050" s="20" t="s">
        <v>20</v>
      </c>
      <c r="H3050" s="20"/>
      <c r="I3050" s="20"/>
      <c r="J3050" s="78"/>
      <c r="K3050" s="73">
        <v>46049</v>
      </c>
      <c r="L3050" s="59" t="s">
        <v>85</v>
      </c>
      <c r="M3050" s="5"/>
      <c r="N3050" s="5" t="s">
        <v>15014</v>
      </c>
      <c r="O3050" s="5" t="s">
        <v>15015</v>
      </c>
    </row>
    <row r="3051" s="3" customFormat="1" spans="1:15">
      <c r="A3051" s="16">
        <v>3050</v>
      </c>
      <c r="B3051" s="3"/>
      <c r="C3051" s="3" t="s">
        <v>15016</v>
      </c>
      <c r="D3051" s="21" t="s">
        <v>15017</v>
      </c>
      <c r="E3051" s="20" t="s">
        <v>15018</v>
      </c>
      <c r="F3051" s="69">
        <v>68</v>
      </c>
      <c r="G3051" s="3" t="s">
        <v>20</v>
      </c>
      <c r="J3051" s="55"/>
      <c r="K3051" s="73">
        <v>45278</v>
      </c>
      <c r="N3051" s="3" t="s">
        <v>15019</v>
      </c>
      <c r="O3051" s="3" t="s">
        <v>15020</v>
      </c>
    </row>
    <row r="3052" s="5" customFormat="1" spans="1:15">
      <c r="A3052" s="16">
        <v>3051</v>
      </c>
      <c r="B3052" s="17"/>
      <c r="C3052" s="2" t="s">
        <v>15021</v>
      </c>
      <c r="D3052" s="17" t="s">
        <v>15022</v>
      </c>
      <c r="E3052" s="2" t="s">
        <v>15023</v>
      </c>
      <c r="F3052" s="69">
        <v>26</v>
      </c>
      <c r="G3052" s="2" t="s">
        <v>20</v>
      </c>
      <c r="J3052" s="62"/>
      <c r="K3052" s="73">
        <v>46058</v>
      </c>
      <c r="L3052" s="59" t="s">
        <v>85</v>
      </c>
      <c r="N3052" s="60" t="s">
        <v>15024</v>
      </c>
      <c r="O3052" s="5" t="s">
        <v>15025</v>
      </c>
    </row>
    <row r="3053" s="70" customFormat="1" spans="1:15">
      <c r="A3053" s="16">
        <v>3052</v>
      </c>
      <c r="B3053" s="17"/>
      <c r="C3053" s="2" t="s">
        <v>15026</v>
      </c>
      <c r="D3053" s="17" t="s">
        <v>15027</v>
      </c>
      <c r="E3053" s="2" t="s">
        <v>15028</v>
      </c>
      <c r="F3053" s="69">
        <v>39.8</v>
      </c>
      <c r="G3053" s="2" t="s">
        <v>20</v>
      </c>
      <c r="H3053" s="2" t="s">
        <v>290</v>
      </c>
      <c r="I3053" s="2"/>
      <c r="J3053" s="16"/>
      <c r="K3053" s="73">
        <v>46008</v>
      </c>
      <c r="L3053" s="59" t="s">
        <v>412</v>
      </c>
      <c r="M3053" s="5"/>
      <c r="N3053" s="60" t="s">
        <v>15029</v>
      </c>
      <c r="O3053" s="5" t="s">
        <v>15030</v>
      </c>
    </row>
    <row r="3054" s="70" customFormat="1" spans="1:15">
      <c r="A3054" s="16">
        <v>3053</v>
      </c>
      <c r="B3054" s="17"/>
      <c r="C3054" s="2" t="s">
        <v>15031</v>
      </c>
      <c r="D3054" s="17" t="s">
        <v>15032</v>
      </c>
      <c r="E3054" s="2" t="s">
        <v>15033</v>
      </c>
      <c r="F3054" s="69">
        <v>69</v>
      </c>
      <c r="G3054" s="2" t="s">
        <v>20</v>
      </c>
      <c r="H3054" s="2"/>
      <c r="I3054" s="2"/>
      <c r="J3054" s="16"/>
      <c r="K3054" s="73">
        <v>45894</v>
      </c>
      <c r="L3054" s="59"/>
      <c r="M3054" s="5"/>
      <c r="N3054" s="60" t="s">
        <v>15034</v>
      </c>
      <c r="O3054" s="5" t="s">
        <v>15035</v>
      </c>
    </row>
    <row r="3055" s="3" customFormat="1" spans="1:15">
      <c r="A3055" s="16">
        <v>3054</v>
      </c>
      <c r="B3055" s="3" t="s">
        <v>15036</v>
      </c>
      <c r="C3055" s="3" t="s">
        <v>15037</v>
      </c>
      <c r="D3055" s="3" t="s">
        <v>15036</v>
      </c>
      <c r="E3055" s="3" t="s">
        <v>15038</v>
      </c>
      <c r="F3055" s="69">
        <v>89</v>
      </c>
      <c r="G3055" s="3"/>
      <c r="H3055" s="3"/>
      <c r="I3055" s="3"/>
      <c r="J3055" s="55"/>
      <c r="K3055" s="73">
        <v>45911</v>
      </c>
      <c r="L3055" s="3"/>
      <c r="M3055" s="3"/>
      <c r="N3055" s="3" t="s">
        <v>15039</v>
      </c>
      <c r="O3055" s="3" t="s">
        <v>15040</v>
      </c>
    </row>
    <row r="3056" s="3" customFormat="1" spans="1:15">
      <c r="A3056" s="16">
        <v>3055</v>
      </c>
      <c r="B3056" s="21"/>
      <c r="C3056" s="3" t="s">
        <v>15041</v>
      </c>
      <c r="D3056" s="21" t="s">
        <v>15042</v>
      </c>
      <c r="E3056" s="3" t="s">
        <v>15043</v>
      </c>
      <c r="F3056" s="69">
        <v>79</v>
      </c>
      <c r="G3056" s="3" t="s">
        <v>20</v>
      </c>
      <c r="J3056" s="55"/>
      <c r="K3056" s="73">
        <v>46041</v>
      </c>
      <c r="N3056" s="3" t="s">
        <v>15044</v>
      </c>
      <c r="O3056" s="3" t="s">
        <v>15045</v>
      </c>
    </row>
    <row r="3057" s="55" customFormat="1" spans="1:15">
      <c r="A3057" s="16">
        <v>3056</v>
      </c>
      <c r="B3057" s="55"/>
      <c r="C3057" s="55" t="s">
        <v>15046</v>
      </c>
      <c r="D3057" s="63" t="s">
        <v>15047</v>
      </c>
      <c r="E3057" s="55" t="s">
        <v>15048</v>
      </c>
      <c r="F3057" s="69">
        <v>59</v>
      </c>
      <c r="K3057" s="73">
        <v>45456</v>
      </c>
      <c r="L3057" s="55" t="s">
        <v>3934</v>
      </c>
      <c r="N3057" s="55" t="s">
        <v>15049</v>
      </c>
      <c r="O3057" s="55" t="s">
        <v>15050</v>
      </c>
    </row>
    <row r="3058" s="69" customFormat="1" spans="1:15">
      <c r="A3058" s="16">
        <v>3057</v>
      </c>
      <c r="B3058" s="17"/>
      <c r="C3058" s="2" t="s">
        <v>15051</v>
      </c>
      <c r="D3058" s="17" t="s">
        <v>15052</v>
      </c>
      <c r="E3058" s="2" t="s">
        <v>15053</v>
      </c>
      <c r="F3058" s="69">
        <v>35</v>
      </c>
      <c r="G3058" s="2" t="s">
        <v>20</v>
      </c>
      <c r="H3058" s="16"/>
      <c r="I3058" s="16"/>
      <c r="J3058" s="16"/>
      <c r="K3058" s="73">
        <v>46057</v>
      </c>
      <c r="L3058" s="59"/>
      <c r="M3058" s="5"/>
      <c r="N3058" s="60" t="s">
        <v>15054</v>
      </c>
      <c r="O3058" s="5" t="s">
        <v>15055</v>
      </c>
    </row>
    <row r="3059" s="69" customFormat="1" spans="1:15">
      <c r="A3059" s="16">
        <v>3058</v>
      </c>
      <c r="B3059" s="17"/>
      <c r="C3059" s="2" t="s">
        <v>15051</v>
      </c>
      <c r="D3059" s="17" t="s">
        <v>15056</v>
      </c>
      <c r="E3059" s="2" t="s">
        <v>15057</v>
      </c>
      <c r="F3059" s="69">
        <v>45</v>
      </c>
      <c r="G3059" s="2" t="s">
        <v>20</v>
      </c>
      <c r="H3059" s="16"/>
      <c r="I3059" s="16"/>
      <c r="J3059" s="16"/>
      <c r="K3059" s="73">
        <v>46026</v>
      </c>
      <c r="L3059" s="59"/>
      <c r="M3059" s="5"/>
      <c r="N3059" s="60" t="s">
        <v>15058</v>
      </c>
      <c r="O3059" s="5" t="s">
        <v>15059</v>
      </c>
    </row>
    <row r="3060" s="3" customFormat="1" spans="1:15">
      <c r="A3060" s="16">
        <v>3059</v>
      </c>
      <c r="B3060" s="21"/>
      <c r="C3060" s="3" t="s">
        <v>15060</v>
      </c>
      <c r="D3060" s="21" t="s">
        <v>15061</v>
      </c>
      <c r="E3060" s="3" t="s">
        <v>15062</v>
      </c>
      <c r="F3060" s="69">
        <v>79</v>
      </c>
      <c r="G3060" s="3" t="s">
        <v>15063</v>
      </c>
      <c r="H3060" s="2" t="s">
        <v>290</v>
      </c>
      <c r="J3060" s="55"/>
      <c r="K3060" s="73">
        <v>45861</v>
      </c>
      <c r="L3060" s="59" t="s">
        <v>412</v>
      </c>
      <c r="N3060" s="3" t="s">
        <v>15064</v>
      </c>
      <c r="O3060" s="5" t="s">
        <v>15065</v>
      </c>
    </row>
    <row r="3061" s="69" customFormat="1" spans="1:15">
      <c r="A3061" s="16">
        <v>3060</v>
      </c>
      <c r="B3061" s="17"/>
      <c r="C3061" s="2" t="s">
        <v>15066</v>
      </c>
      <c r="D3061" s="17" t="s">
        <v>15067</v>
      </c>
      <c r="E3061" s="2" t="s">
        <v>15068</v>
      </c>
      <c r="F3061" s="69">
        <v>33</v>
      </c>
      <c r="G3061" s="3" t="s">
        <v>20</v>
      </c>
      <c r="H3061" s="2"/>
      <c r="I3061" s="2"/>
      <c r="J3061" s="16"/>
      <c r="K3061" s="73">
        <v>46055</v>
      </c>
      <c r="L3061" s="59"/>
      <c r="M3061" s="5"/>
      <c r="N3061" s="60" t="s">
        <v>15069</v>
      </c>
      <c r="O3061" s="5" t="s">
        <v>15070</v>
      </c>
    </row>
    <row r="3062" s="3" customFormat="1" spans="1:15">
      <c r="A3062" s="16">
        <v>3061</v>
      </c>
      <c r="C3062" s="3" t="s">
        <v>15071</v>
      </c>
      <c r="D3062" s="21" t="s">
        <v>15072</v>
      </c>
      <c r="E3062" s="3" t="s">
        <v>15073</v>
      </c>
      <c r="F3062" s="69">
        <v>49.8</v>
      </c>
      <c r="G3062" s="3" t="s">
        <v>20</v>
      </c>
      <c r="H3062" s="2" t="s">
        <v>290</v>
      </c>
      <c r="J3062" s="55" t="s">
        <v>200</v>
      </c>
      <c r="K3062" s="73">
        <v>46049</v>
      </c>
      <c r="L3062" s="3" t="s">
        <v>201</v>
      </c>
      <c r="M3062" s="5" t="s">
        <v>15074</v>
      </c>
      <c r="N3062" s="3" t="s">
        <v>15075</v>
      </c>
      <c r="O3062" s="5" t="s">
        <v>15076</v>
      </c>
    </row>
    <row r="3063" s="69" customFormat="1" spans="1:15">
      <c r="A3063" s="16">
        <v>3062</v>
      </c>
      <c r="B3063" s="17"/>
      <c r="C3063" s="2" t="s">
        <v>15077</v>
      </c>
      <c r="D3063" s="17" t="s">
        <v>15078</v>
      </c>
      <c r="E3063" s="2" t="s">
        <v>15079</v>
      </c>
      <c r="F3063" s="69">
        <v>49.8</v>
      </c>
      <c r="G3063" s="2" t="s">
        <v>20</v>
      </c>
      <c r="H3063" s="59"/>
      <c r="I3063" s="59"/>
      <c r="J3063" s="70"/>
      <c r="K3063" s="73">
        <v>46040</v>
      </c>
      <c r="L3063" s="59"/>
      <c r="M3063" s="5"/>
      <c r="N3063" s="60" t="s">
        <v>15080</v>
      </c>
      <c r="O3063" s="5" t="s">
        <v>15081</v>
      </c>
    </row>
    <row r="3064" s="69" customFormat="1" spans="1:15">
      <c r="A3064" s="16">
        <v>3063</v>
      </c>
      <c r="B3064" s="17"/>
      <c r="C3064" s="2" t="s">
        <v>15082</v>
      </c>
      <c r="D3064" s="17" t="s">
        <v>15083</v>
      </c>
      <c r="E3064" s="2" t="s">
        <v>15084</v>
      </c>
      <c r="F3064" s="69">
        <v>69.8</v>
      </c>
      <c r="G3064" s="3" t="s">
        <v>20</v>
      </c>
      <c r="H3064" s="16"/>
      <c r="I3064" s="16"/>
      <c r="J3064" s="16"/>
      <c r="K3064" s="73">
        <v>45322</v>
      </c>
      <c r="L3064" s="59"/>
      <c r="M3064" s="5"/>
      <c r="N3064" s="60" t="s">
        <v>15085</v>
      </c>
      <c r="O3064" s="5" t="s">
        <v>15086</v>
      </c>
    </row>
    <row r="3065" s="69" customFormat="1" spans="1:15">
      <c r="A3065" s="16">
        <v>3064</v>
      </c>
      <c r="B3065" s="17"/>
      <c r="C3065" s="2" t="s">
        <v>15087</v>
      </c>
      <c r="D3065" s="17" t="s">
        <v>15088</v>
      </c>
      <c r="E3065" s="2" t="s">
        <v>15089</v>
      </c>
      <c r="F3065" s="69">
        <v>45</v>
      </c>
      <c r="G3065" s="2" t="s">
        <v>20</v>
      </c>
      <c r="H3065" s="59"/>
      <c r="I3065" s="59"/>
      <c r="J3065" s="70"/>
      <c r="K3065" s="73">
        <v>46026</v>
      </c>
      <c r="L3065" s="59"/>
      <c r="M3065" s="5"/>
      <c r="N3065" s="60" t="s">
        <v>15090</v>
      </c>
      <c r="O3065" s="5" t="s">
        <v>15091</v>
      </c>
    </row>
    <row r="3066" s="3" customFormat="1" spans="1:15">
      <c r="A3066" s="16">
        <v>3065</v>
      </c>
      <c r="B3066" s="21"/>
      <c r="C3066" s="3" t="s">
        <v>15092</v>
      </c>
      <c r="D3066" s="21" t="s">
        <v>15093</v>
      </c>
      <c r="E3066" s="61" t="s">
        <v>14940</v>
      </c>
      <c r="F3066" s="69">
        <v>49.8</v>
      </c>
      <c r="G3066" s="3" t="s">
        <v>20</v>
      </c>
      <c r="J3066" s="55"/>
      <c r="K3066" s="73">
        <v>46031</v>
      </c>
      <c r="L3066" s="61" t="s">
        <v>85</v>
      </c>
      <c r="M3066" s="61"/>
      <c r="N3066" s="3" t="s">
        <v>15094</v>
      </c>
      <c r="O3066" s="5" t="s">
        <v>15095</v>
      </c>
    </row>
    <row r="3067" s="55" customFormat="1" spans="1:15">
      <c r="A3067" s="16">
        <v>3066</v>
      </c>
      <c r="C3067" s="55" t="s">
        <v>15096</v>
      </c>
      <c r="D3067" s="63" t="s">
        <v>15097</v>
      </c>
      <c r="E3067" s="55" t="s">
        <v>15098</v>
      </c>
      <c r="F3067" s="69">
        <v>89</v>
      </c>
      <c r="G3067" s="55" t="s">
        <v>15099</v>
      </c>
      <c r="K3067" s="73">
        <v>45861</v>
      </c>
      <c r="L3067" s="65"/>
      <c r="M3067" s="5"/>
      <c r="N3067" s="55" t="s">
        <v>15100</v>
      </c>
      <c r="O3067" s="5" t="s">
        <v>15101</v>
      </c>
    </row>
    <row r="3068" s="4" customFormat="1" spans="1:15">
      <c r="A3068" s="16">
        <v>3067</v>
      </c>
      <c r="B3068" s="4" t="s">
        <v>15102</v>
      </c>
      <c r="C3068" s="4" t="s">
        <v>15103</v>
      </c>
      <c r="D3068" s="22" t="s">
        <v>15102</v>
      </c>
      <c r="E3068" s="25" t="s">
        <v>15104</v>
      </c>
      <c r="F3068" s="69">
        <v>79.8</v>
      </c>
      <c r="G3068" s="25" t="s">
        <v>15105</v>
      </c>
      <c r="H3068" s="25"/>
      <c r="I3068" s="25"/>
      <c r="J3068" s="25"/>
      <c r="K3068" s="73">
        <v>46027</v>
      </c>
      <c r="L3068" s="24" t="s">
        <v>249</v>
      </c>
      <c r="N3068" s="4" t="s">
        <v>15106</v>
      </c>
      <c r="O3068" s="4" t="s">
        <v>15107</v>
      </c>
    </row>
    <row r="3069" s="3" customFormat="1" spans="1:15">
      <c r="A3069" s="16">
        <v>3068</v>
      </c>
      <c r="B3069" s="21"/>
      <c r="C3069" s="3" t="s">
        <v>15108</v>
      </c>
      <c r="D3069" s="21" t="s">
        <v>15109</v>
      </c>
      <c r="E3069" s="3" t="s">
        <v>15110</v>
      </c>
      <c r="F3069" s="69">
        <v>55</v>
      </c>
      <c r="G3069" s="5" t="s">
        <v>78</v>
      </c>
      <c r="J3069" s="55"/>
      <c r="K3069" s="73">
        <v>46051</v>
      </c>
      <c r="L3069" s="3" t="s">
        <v>6139</v>
      </c>
      <c r="N3069" s="3" t="s">
        <v>15111</v>
      </c>
      <c r="O3069" s="3" t="s">
        <v>15112</v>
      </c>
    </row>
    <row r="3070" s="5" customFormat="1" spans="1:15">
      <c r="A3070" s="16">
        <v>3069</v>
      </c>
      <c r="B3070" s="17"/>
      <c r="C3070" s="5" t="s">
        <v>15113</v>
      </c>
      <c r="D3070" s="17" t="s">
        <v>15114</v>
      </c>
      <c r="E3070" s="5" t="s">
        <v>15115</v>
      </c>
      <c r="F3070" s="69">
        <v>45</v>
      </c>
      <c r="G3070" s="5" t="s">
        <v>20</v>
      </c>
      <c r="J3070" s="62"/>
      <c r="K3070" s="73">
        <v>45317</v>
      </c>
      <c r="L3070" s="59"/>
      <c r="N3070" s="5" t="s">
        <v>15116</v>
      </c>
      <c r="O3070" s="5" t="s">
        <v>15117</v>
      </c>
    </row>
    <row r="3071" s="3" customFormat="1" spans="1:15">
      <c r="A3071" s="16">
        <v>3070</v>
      </c>
      <c r="B3071" s="21"/>
      <c r="C3071" s="3" t="s">
        <v>15118</v>
      </c>
      <c r="D3071" s="21" t="s">
        <v>15119</v>
      </c>
      <c r="E3071" s="3" t="s">
        <v>15098</v>
      </c>
      <c r="F3071" s="69">
        <v>65</v>
      </c>
      <c r="G3071" s="20" t="s">
        <v>15120</v>
      </c>
      <c r="J3071" s="55"/>
      <c r="K3071" s="73">
        <v>45342</v>
      </c>
      <c r="N3071" s="3" t="s">
        <v>15121</v>
      </c>
      <c r="O3071" s="5" t="s">
        <v>15122</v>
      </c>
    </row>
    <row r="3072" s="3" customFormat="1" spans="1:15">
      <c r="A3072" s="16">
        <v>3071</v>
      </c>
      <c r="B3072" s="21"/>
      <c r="C3072" s="3" t="s">
        <v>15123</v>
      </c>
      <c r="D3072" s="21" t="s">
        <v>15124</v>
      </c>
      <c r="E3072" s="3" t="s">
        <v>15125</v>
      </c>
      <c r="F3072" s="69">
        <v>69.8</v>
      </c>
      <c r="G3072" s="3" t="s">
        <v>20</v>
      </c>
      <c r="J3072" s="55"/>
      <c r="K3072" s="73">
        <v>46059</v>
      </c>
      <c r="N3072" s="3" t="s">
        <v>15126</v>
      </c>
      <c r="O3072" s="5" t="s">
        <v>15127</v>
      </c>
    </row>
    <row r="3073" s="55" customFormat="1" spans="1:15">
      <c r="A3073" s="16">
        <v>3072</v>
      </c>
      <c r="C3073" s="55" t="s">
        <v>15123</v>
      </c>
      <c r="D3073" s="63" t="s">
        <v>15128</v>
      </c>
      <c r="E3073" s="55" t="s">
        <v>15129</v>
      </c>
      <c r="F3073" s="69">
        <v>65</v>
      </c>
      <c r="G3073" s="64" t="s">
        <v>20</v>
      </c>
      <c r="K3073" s="73">
        <v>45890</v>
      </c>
      <c r="L3073" s="55" t="s">
        <v>85</v>
      </c>
      <c r="M3073" s="65"/>
      <c r="N3073" s="64" t="s">
        <v>15130</v>
      </c>
      <c r="O3073" s="5" t="s">
        <v>15131</v>
      </c>
    </row>
    <row r="3074" s="3" customFormat="1" spans="1:15">
      <c r="A3074" s="16">
        <v>3073</v>
      </c>
      <c r="B3074" s="21"/>
      <c r="C3074" s="3" t="s">
        <v>15132</v>
      </c>
      <c r="D3074" s="21" t="s">
        <v>15133</v>
      </c>
      <c r="E3074" s="3" t="s">
        <v>15134</v>
      </c>
      <c r="F3074" s="69">
        <v>69.8</v>
      </c>
      <c r="G3074" s="3" t="s">
        <v>15135</v>
      </c>
      <c r="J3074" s="55"/>
      <c r="K3074" s="73">
        <v>46043</v>
      </c>
      <c r="L3074" s="3" t="s">
        <v>6139</v>
      </c>
      <c r="N3074" s="3" t="s">
        <v>15136</v>
      </c>
      <c r="O3074" s="5" t="s">
        <v>15137</v>
      </c>
    </row>
    <row r="3075" s="3" customFormat="1" spans="1:15">
      <c r="A3075" s="16">
        <v>3074</v>
      </c>
      <c r="B3075" s="3" t="s">
        <v>15138</v>
      </c>
      <c r="C3075" s="3" t="s">
        <v>15139</v>
      </c>
      <c r="D3075" s="3" t="s">
        <v>15138</v>
      </c>
      <c r="E3075" s="20" t="s">
        <v>15140</v>
      </c>
      <c r="F3075" s="69">
        <v>98</v>
      </c>
      <c r="J3075" s="55"/>
      <c r="K3075" s="73">
        <v>45871</v>
      </c>
      <c r="N3075" s="3" t="s">
        <v>15141</v>
      </c>
      <c r="O3075" s="3" t="s">
        <v>15142</v>
      </c>
    </row>
    <row r="3076" s="3" customFormat="1" spans="1:15">
      <c r="A3076" s="16">
        <v>3075</v>
      </c>
      <c r="B3076" s="3" t="s">
        <v>15143</v>
      </c>
      <c r="C3076" s="3" t="s">
        <v>15144</v>
      </c>
      <c r="D3076" s="3" t="s">
        <v>15143</v>
      </c>
      <c r="E3076" s="3" t="s">
        <v>15145</v>
      </c>
      <c r="F3076" s="69">
        <v>55</v>
      </c>
      <c r="J3076" s="55"/>
      <c r="K3076" s="73">
        <v>46034</v>
      </c>
      <c r="N3076" s="3" t="s">
        <v>15146</v>
      </c>
      <c r="O3076" s="3" t="s">
        <v>15147</v>
      </c>
    </row>
    <row r="3077" s="3" customFormat="1" spans="1:15">
      <c r="A3077" s="16">
        <v>3076</v>
      </c>
      <c r="B3077" s="3"/>
      <c r="C3077" s="3" t="s">
        <v>15148</v>
      </c>
      <c r="D3077" s="3" t="s">
        <v>15149</v>
      </c>
      <c r="E3077" s="3" t="s">
        <v>15150</v>
      </c>
      <c r="F3077" s="69">
        <v>59</v>
      </c>
      <c r="G3077" s="3" t="s">
        <v>2566</v>
      </c>
      <c r="J3077" s="55"/>
      <c r="K3077" s="73">
        <v>45896</v>
      </c>
      <c r="L3077" s="3" t="s">
        <v>1196</v>
      </c>
      <c r="N3077" s="3" t="s">
        <v>15151</v>
      </c>
      <c r="O3077" s="3" t="s">
        <v>15152</v>
      </c>
    </row>
    <row r="3078" s="3" customFormat="1" spans="1:15">
      <c r="A3078" s="16">
        <v>3077</v>
      </c>
      <c r="C3078" s="3" t="s">
        <v>15148</v>
      </c>
      <c r="D3078" s="21" t="s">
        <v>15153</v>
      </c>
      <c r="E3078" s="3" t="s">
        <v>15154</v>
      </c>
      <c r="F3078" s="69">
        <v>59</v>
      </c>
      <c r="G3078" s="3" t="s">
        <v>20</v>
      </c>
      <c r="J3078" s="55"/>
      <c r="K3078" s="73">
        <v>46041</v>
      </c>
      <c r="N3078" s="3" t="s">
        <v>15155</v>
      </c>
      <c r="O3078" s="3" t="s">
        <v>15156</v>
      </c>
    </row>
    <row r="3079" s="55" customFormat="1" spans="1:15">
      <c r="A3079" s="16">
        <v>3078</v>
      </c>
      <c r="C3079" s="55" t="s">
        <v>15148</v>
      </c>
      <c r="D3079" s="63" t="s">
        <v>15157</v>
      </c>
      <c r="E3079" s="55" t="s">
        <v>15158</v>
      </c>
      <c r="F3079" s="69">
        <v>59.8</v>
      </c>
      <c r="G3079" s="3" t="s">
        <v>20</v>
      </c>
      <c r="K3079" s="73">
        <v>46038</v>
      </c>
      <c r="L3079" s="65"/>
      <c r="M3079" s="5"/>
      <c r="N3079" s="55" t="s">
        <v>15159</v>
      </c>
      <c r="O3079" s="5" t="s">
        <v>15160</v>
      </c>
    </row>
    <row r="3080" s="3" customFormat="1" spans="1:15">
      <c r="A3080" s="16">
        <v>3079</v>
      </c>
      <c r="C3080" s="3" t="s">
        <v>15161</v>
      </c>
      <c r="D3080" s="21" t="s">
        <v>15162</v>
      </c>
      <c r="E3080" s="3" t="s">
        <v>15163</v>
      </c>
      <c r="F3080" s="69">
        <v>69.8</v>
      </c>
      <c r="G3080" s="3" t="s">
        <v>20</v>
      </c>
      <c r="J3080" s="55"/>
      <c r="K3080" s="73">
        <v>45867</v>
      </c>
      <c r="N3080" s="3" t="s">
        <v>15164</v>
      </c>
      <c r="O3080" s="3" t="s">
        <v>15165</v>
      </c>
    </row>
    <row r="3081" s="69" customFormat="1" spans="1:15">
      <c r="A3081" s="16">
        <v>3080</v>
      </c>
      <c r="B3081" s="17"/>
      <c r="C3081" s="2" t="s">
        <v>15166</v>
      </c>
      <c r="D3081" s="17" t="s">
        <v>15167</v>
      </c>
      <c r="E3081" s="2" t="s">
        <v>15168</v>
      </c>
      <c r="F3081" s="69">
        <v>59.8</v>
      </c>
      <c r="G3081" s="2" t="s">
        <v>20</v>
      </c>
      <c r="H3081" s="2" t="s">
        <v>290</v>
      </c>
      <c r="I3081" s="16"/>
      <c r="J3081" s="16"/>
      <c r="K3081" s="73">
        <v>46003</v>
      </c>
      <c r="L3081" s="2" t="s">
        <v>412</v>
      </c>
      <c r="M3081" s="5"/>
      <c r="N3081" s="60" t="s">
        <v>15169</v>
      </c>
      <c r="O3081" s="5" t="s">
        <v>15170</v>
      </c>
    </row>
    <row r="3082" s="3" customFormat="1" spans="1:15">
      <c r="A3082" s="16">
        <v>3081</v>
      </c>
      <c r="B3082" s="3" t="s">
        <v>15171</v>
      </c>
      <c r="C3082" s="3" t="s">
        <v>15172</v>
      </c>
      <c r="D3082" s="3" t="s">
        <v>15171</v>
      </c>
      <c r="E3082" s="3" t="s">
        <v>15173</v>
      </c>
      <c r="F3082" s="69">
        <v>49</v>
      </c>
      <c r="G3082" s="3" t="s">
        <v>15174</v>
      </c>
      <c r="H3082" s="3"/>
      <c r="I3082" s="3"/>
      <c r="J3082" s="55"/>
      <c r="K3082" s="73">
        <v>46062</v>
      </c>
      <c r="L3082" s="3"/>
      <c r="M3082" s="3"/>
      <c r="N3082" s="3" t="s">
        <v>15175</v>
      </c>
      <c r="O3082" s="3" t="s">
        <v>15176</v>
      </c>
    </row>
    <row r="3083" s="69" customFormat="1" spans="1:15">
      <c r="A3083" s="16">
        <v>3082</v>
      </c>
      <c r="B3083" s="17"/>
      <c r="C3083" s="2" t="s">
        <v>15177</v>
      </c>
      <c r="D3083" s="17" t="s">
        <v>15178</v>
      </c>
      <c r="E3083" s="2" t="s">
        <v>15179</v>
      </c>
      <c r="F3083" s="69">
        <v>32</v>
      </c>
      <c r="G3083" s="2" t="s">
        <v>20</v>
      </c>
      <c r="H3083" s="2"/>
      <c r="I3083" s="2"/>
      <c r="J3083" s="16"/>
      <c r="K3083" s="73">
        <v>45873</v>
      </c>
      <c r="L3083" s="59" t="s">
        <v>85</v>
      </c>
      <c r="M3083" s="5" t="s">
        <v>15180</v>
      </c>
      <c r="N3083" s="60" t="s">
        <v>15181</v>
      </c>
      <c r="O3083" s="5" t="s">
        <v>15182</v>
      </c>
    </row>
    <row r="3084" s="69" customFormat="1" spans="1:15">
      <c r="A3084" s="16">
        <v>3083</v>
      </c>
      <c r="B3084" s="17"/>
      <c r="C3084" s="2" t="s">
        <v>15183</v>
      </c>
      <c r="D3084" s="17" t="s">
        <v>15184</v>
      </c>
      <c r="E3084" s="2" t="s">
        <v>15185</v>
      </c>
      <c r="F3084" s="69">
        <v>59.8</v>
      </c>
      <c r="G3084" s="2" t="s">
        <v>20</v>
      </c>
      <c r="H3084" s="2"/>
      <c r="I3084" s="2" t="s">
        <v>291</v>
      </c>
      <c r="J3084" s="16"/>
      <c r="K3084" s="73">
        <v>45811</v>
      </c>
      <c r="L3084" s="59" t="s">
        <v>645</v>
      </c>
      <c r="M3084" s="5"/>
      <c r="N3084" s="60" t="s">
        <v>15186</v>
      </c>
      <c r="O3084" s="5" t="s">
        <v>15187</v>
      </c>
    </row>
    <row r="3085" s="3" customFormat="1" spans="1:15">
      <c r="A3085" s="16">
        <v>3084</v>
      </c>
      <c r="B3085" s="3" t="s">
        <v>15188</v>
      </c>
      <c r="C3085" s="3" t="s">
        <v>15189</v>
      </c>
      <c r="D3085" s="3" t="s">
        <v>15188</v>
      </c>
      <c r="E3085" s="3" t="s">
        <v>15190</v>
      </c>
      <c r="F3085" s="69">
        <v>54.8</v>
      </c>
      <c r="G3085" s="3" t="s">
        <v>248</v>
      </c>
      <c r="H3085" s="3"/>
      <c r="I3085" s="3"/>
      <c r="J3085" s="55"/>
      <c r="K3085" s="73">
        <v>45944</v>
      </c>
      <c r="L3085" s="3"/>
      <c r="M3085" s="3"/>
      <c r="N3085" s="3" t="s">
        <v>15191</v>
      </c>
      <c r="O3085" s="3" t="s">
        <v>15192</v>
      </c>
    </row>
    <row r="3086" s="3" customFormat="1" spans="1:15">
      <c r="A3086" s="16">
        <v>3085</v>
      </c>
      <c r="B3086" s="3" t="s">
        <v>15193</v>
      </c>
      <c r="C3086" s="3" t="s">
        <v>15194</v>
      </c>
      <c r="D3086" s="21" t="s">
        <v>15193</v>
      </c>
      <c r="E3086" s="3" t="s">
        <v>15195</v>
      </c>
      <c r="F3086" s="69">
        <v>38</v>
      </c>
      <c r="G3086" s="3"/>
      <c r="H3086" s="3"/>
      <c r="I3086" s="3"/>
      <c r="J3086" s="55"/>
      <c r="K3086" s="73">
        <v>46026</v>
      </c>
      <c r="L3086" s="3" t="s">
        <v>8520</v>
      </c>
      <c r="M3086" s="3"/>
      <c r="N3086" s="3" t="s">
        <v>15196</v>
      </c>
      <c r="O3086" s="3" t="s">
        <v>15197</v>
      </c>
    </row>
    <row r="3087" s="3" customFormat="1" spans="1:15">
      <c r="A3087" s="16">
        <v>3086</v>
      </c>
      <c r="B3087" s="3" t="s">
        <v>15198</v>
      </c>
      <c r="C3087" s="3" t="s">
        <v>15199</v>
      </c>
      <c r="D3087" s="21" t="s">
        <v>15198</v>
      </c>
      <c r="E3087" s="3" t="s">
        <v>15200</v>
      </c>
      <c r="F3087" s="69">
        <v>59</v>
      </c>
      <c r="G3087" s="3" t="s">
        <v>20</v>
      </c>
      <c r="J3087" s="55" t="s">
        <v>200</v>
      </c>
      <c r="K3087" s="73">
        <v>45762</v>
      </c>
      <c r="L3087" s="3" t="s">
        <v>201</v>
      </c>
      <c r="N3087" s="3" t="s">
        <v>15201</v>
      </c>
      <c r="O3087" s="3" t="s">
        <v>15202</v>
      </c>
    </row>
    <row r="3088" s="3" customFormat="1" spans="1:15">
      <c r="A3088" s="16">
        <v>3087</v>
      </c>
      <c r="B3088" s="3" t="s">
        <v>15203</v>
      </c>
      <c r="C3088" s="3" t="s">
        <v>15204</v>
      </c>
      <c r="D3088" s="21" t="s">
        <v>15203</v>
      </c>
      <c r="E3088" s="3" t="s">
        <v>15205</v>
      </c>
      <c r="F3088" s="69">
        <v>43</v>
      </c>
      <c r="G3088" s="3" t="s">
        <v>78</v>
      </c>
      <c r="J3088" s="55" t="s">
        <v>200</v>
      </c>
      <c r="K3088" s="73">
        <v>46079</v>
      </c>
      <c r="L3088" s="3" t="s">
        <v>201</v>
      </c>
      <c r="N3088" s="3" t="s">
        <v>15206</v>
      </c>
      <c r="O3088" s="3" t="s">
        <v>15207</v>
      </c>
    </row>
    <row r="3089" s="3" customFormat="1" spans="1:15">
      <c r="A3089" s="16">
        <v>3088</v>
      </c>
      <c r="B3089" s="21"/>
      <c r="C3089" s="3" t="s">
        <v>15208</v>
      </c>
      <c r="D3089" s="21" t="s">
        <v>15209</v>
      </c>
      <c r="E3089" s="20" t="s">
        <v>15210</v>
      </c>
      <c r="F3089" s="69">
        <v>49.8</v>
      </c>
      <c r="G3089" s="3" t="s">
        <v>20</v>
      </c>
      <c r="J3089" s="55"/>
      <c r="K3089" s="73">
        <v>45888</v>
      </c>
      <c r="L3089" s="61" t="s">
        <v>85</v>
      </c>
      <c r="N3089" s="3" t="s">
        <v>15211</v>
      </c>
      <c r="O3089" s="5" t="s">
        <v>15212</v>
      </c>
    </row>
    <row r="3090" s="69" customFormat="1" spans="1:15">
      <c r="A3090" s="16">
        <v>3089</v>
      </c>
      <c r="B3090" s="17"/>
      <c r="C3090" s="2" t="s">
        <v>15213</v>
      </c>
      <c r="D3090" s="17" t="s">
        <v>15214</v>
      </c>
      <c r="E3090" s="2" t="s">
        <v>15215</v>
      </c>
      <c r="F3090" s="69">
        <v>39.8</v>
      </c>
      <c r="G3090" s="2" t="s">
        <v>20</v>
      </c>
      <c r="H3090" s="2"/>
      <c r="I3090" s="2"/>
      <c r="J3090" s="16"/>
      <c r="K3090" s="73">
        <v>46013</v>
      </c>
      <c r="L3090" s="59"/>
      <c r="M3090" s="5"/>
      <c r="N3090" s="60" t="s">
        <v>15216</v>
      </c>
      <c r="O3090" s="5" t="s">
        <v>15217</v>
      </c>
    </row>
    <row r="3091" s="3" customFormat="1" spans="1:15">
      <c r="A3091" s="16">
        <v>3090</v>
      </c>
      <c r="B3091" s="3" t="s">
        <v>15218</v>
      </c>
      <c r="C3091" s="3" t="s">
        <v>15213</v>
      </c>
      <c r="D3091" s="21" t="s">
        <v>15218</v>
      </c>
      <c r="E3091" s="3" t="s">
        <v>15219</v>
      </c>
      <c r="F3091" s="69">
        <v>39.8</v>
      </c>
      <c r="G3091" s="3" t="s">
        <v>15220</v>
      </c>
      <c r="J3091" s="55"/>
      <c r="K3091" s="73">
        <v>45894</v>
      </c>
      <c r="L3091" s="3" t="s">
        <v>3934</v>
      </c>
      <c r="N3091" s="3" t="s">
        <v>15221</v>
      </c>
      <c r="O3091" s="3" t="s">
        <v>15222</v>
      </c>
    </row>
    <row r="3092" s="3" customFormat="1" spans="1:15">
      <c r="A3092" s="16">
        <v>3091</v>
      </c>
      <c r="C3092" s="3" t="s">
        <v>15223</v>
      </c>
      <c r="D3092" s="21" t="s">
        <v>15224</v>
      </c>
      <c r="E3092" s="3" t="s">
        <v>15225</v>
      </c>
      <c r="F3092" s="69">
        <v>79</v>
      </c>
      <c r="G3092" s="3" t="s">
        <v>15226</v>
      </c>
      <c r="J3092" s="55"/>
      <c r="K3092" s="73">
        <v>46020</v>
      </c>
      <c r="N3092" s="3" t="s">
        <v>15227</v>
      </c>
      <c r="O3092" s="5" t="s">
        <v>15228</v>
      </c>
    </row>
    <row r="3093" s="3" customFormat="1" spans="1:15">
      <c r="A3093" s="16">
        <v>3092</v>
      </c>
      <c r="B3093" s="3" t="s">
        <v>15229</v>
      </c>
      <c r="C3093" s="3" t="s">
        <v>15230</v>
      </c>
      <c r="D3093" s="21" t="s">
        <v>15229</v>
      </c>
      <c r="E3093" s="3" t="s">
        <v>15225</v>
      </c>
      <c r="F3093" s="69">
        <v>59</v>
      </c>
      <c r="G3093" s="3" t="s">
        <v>15231</v>
      </c>
      <c r="J3093" s="55"/>
      <c r="K3093" s="73">
        <v>45855</v>
      </c>
      <c r="N3093" s="3" t="s">
        <v>15232</v>
      </c>
      <c r="O3093" s="3" t="s">
        <v>15233</v>
      </c>
    </row>
    <row r="3094" s="3" customFormat="1" spans="1:15">
      <c r="A3094" s="16">
        <v>3093</v>
      </c>
      <c r="C3094" s="3" t="s">
        <v>15234</v>
      </c>
      <c r="D3094" s="21" t="s">
        <v>15235</v>
      </c>
      <c r="E3094" s="3" t="s">
        <v>15236</v>
      </c>
      <c r="F3094" s="69">
        <v>79</v>
      </c>
      <c r="G3094" s="20" t="s">
        <v>15237</v>
      </c>
      <c r="J3094" s="55"/>
      <c r="K3094" s="73">
        <v>45859</v>
      </c>
      <c r="N3094" s="3" t="s">
        <v>15238</v>
      </c>
      <c r="O3094" s="5" t="s">
        <v>15239</v>
      </c>
    </row>
    <row r="3095" s="3" customFormat="1" spans="1:15">
      <c r="A3095" s="16">
        <v>3094</v>
      </c>
      <c r="B3095" s="3" t="s">
        <v>15240</v>
      </c>
      <c r="C3095" s="3" t="s">
        <v>15241</v>
      </c>
      <c r="D3095" s="21" t="s">
        <v>15240</v>
      </c>
      <c r="E3095" s="20" t="s">
        <v>15242</v>
      </c>
      <c r="F3095" s="69">
        <v>79.8</v>
      </c>
      <c r="G3095" s="61" t="s">
        <v>15243</v>
      </c>
      <c r="H3095" s="61"/>
      <c r="I3095" s="61"/>
      <c r="J3095" s="64"/>
      <c r="K3095" s="73">
        <v>45845</v>
      </c>
      <c r="N3095" s="3" t="s">
        <v>15244</v>
      </c>
      <c r="O3095" s="3" t="s">
        <v>15245</v>
      </c>
    </row>
    <row r="3096" s="3" customFormat="1" spans="1:15">
      <c r="A3096" s="16">
        <v>3095</v>
      </c>
      <c r="B3096" s="21"/>
      <c r="C3096" s="3" t="s">
        <v>15246</v>
      </c>
      <c r="D3096" s="21" t="s">
        <v>15247</v>
      </c>
      <c r="E3096" s="3" t="s">
        <v>15248</v>
      </c>
      <c r="F3096" s="69">
        <v>38</v>
      </c>
      <c r="G3096" s="3" t="s">
        <v>20</v>
      </c>
      <c r="J3096" s="55"/>
      <c r="K3096" s="73">
        <v>45784</v>
      </c>
      <c r="N3096" s="3" t="s">
        <v>15249</v>
      </c>
      <c r="O3096" s="3" t="s">
        <v>15250</v>
      </c>
    </row>
    <row r="3097" s="3" customFormat="1" spans="1:15">
      <c r="A3097" s="16">
        <v>3096</v>
      </c>
      <c r="B3097" s="3" t="s">
        <v>15251</v>
      </c>
      <c r="C3097" s="3" t="s">
        <v>15252</v>
      </c>
      <c r="D3097" s="21" t="s">
        <v>15251</v>
      </c>
      <c r="E3097" s="3" t="s">
        <v>15253</v>
      </c>
      <c r="F3097" s="69">
        <v>79</v>
      </c>
      <c r="G3097" s="20" t="s">
        <v>15254</v>
      </c>
      <c r="I3097" s="20" t="s">
        <v>291</v>
      </c>
      <c r="J3097" s="55" t="s">
        <v>200</v>
      </c>
      <c r="K3097" s="73">
        <v>45722</v>
      </c>
      <c r="L3097" s="20" t="s">
        <v>9422</v>
      </c>
      <c r="M3097" s="5" t="s">
        <v>15255</v>
      </c>
      <c r="N3097" s="3" t="s">
        <v>15256</v>
      </c>
      <c r="O3097" s="3" t="s">
        <v>15257</v>
      </c>
    </row>
    <row r="3098" s="69" customFormat="1" spans="1:15">
      <c r="A3098" s="16">
        <v>3097</v>
      </c>
      <c r="B3098" s="17"/>
      <c r="C3098" s="2" t="s">
        <v>15258</v>
      </c>
      <c r="D3098" s="17" t="s">
        <v>15259</v>
      </c>
      <c r="E3098" s="2" t="s">
        <v>15185</v>
      </c>
      <c r="F3098" s="69">
        <v>69.8</v>
      </c>
      <c r="G3098" s="2" t="s">
        <v>20</v>
      </c>
      <c r="H3098" s="2" t="s">
        <v>290</v>
      </c>
      <c r="I3098" s="16"/>
      <c r="J3098" s="16"/>
      <c r="K3098" s="73">
        <v>45503</v>
      </c>
      <c r="L3098" s="59" t="s">
        <v>412</v>
      </c>
      <c r="M3098" s="5"/>
      <c r="N3098" s="60" t="s">
        <v>15260</v>
      </c>
      <c r="O3098" s="5" t="s">
        <v>15261</v>
      </c>
    </row>
    <row r="3099" s="5" customFormat="1" spans="1:15">
      <c r="A3099" s="16">
        <v>3098</v>
      </c>
      <c r="B3099" s="17"/>
      <c r="C3099" s="5" t="s">
        <v>15262</v>
      </c>
      <c r="D3099" s="17" t="s">
        <v>15263</v>
      </c>
      <c r="E3099" s="66" t="s">
        <v>15264</v>
      </c>
      <c r="F3099" s="69">
        <v>65</v>
      </c>
      <c r="G3099" s="20" t="s">
        <v>20</v>
      </c>
      <c r="H3099" s="20" t="s">
        <v>290</v>
      </c>
      <c r="I3099" s="20"/>
      <c r="J3099" s="78"/>
      <c r="K3099" s="73">
        <v>46057</v>
      </c>
      <c r="L3099" s="59" t="s">
        <v>412</v>
      </c>
      <c r="M3099" s="5" t="s">
        <v>15265</v>
      </c>
      <c r="N3099" s="5" t="s">
        <v>15266</v>
      </c>
      <c r="O3099" s="5" t="s">
        <v>15267</v>
      </c>
    </row>
    <row r="3100" s="3" customFormat="1" spans="1:15">
      <c r="A3100" s="16">
        <v>3099</v>
      </c>
      <c r="C3100" s="20" t="s">
        <v>15268</v>
      </c>
      <c r="D3100" s="21" t="s">
        <v>15269</v>
      </c>
      <c r="E3100" s="3" t="s">
        <v>15270</v>
      </c>
      <c r="F3100" s="69">
        <v>75</v>
      </c>
      <c r="G3100" s="3" t="s">
        <v>15271</v>
      </c>
      <c r="H3100" s="2" t="s">
        <v>290</v>
      </c>
      <c r="I3100" s="20" t="s">
        <v>291</v>
      </c>
      <c r="J3100" s="78"/>
      <c r="K3100" s="73">
        <v>46041</v>
      </c>
      <c r="L3100" s="59" t="s">
        <v>2543</v>
      </c>
      <c r="M3100" s="5" t="s">
        <v>15272</v>
      </c>
      <c r="N3100" s="3" t="s">
        <v>15273</v>
      </c>
      <c r="O3100" s="3" t="s">
        <v>15274</v>
      </c>
    </row>
    <row r="3101" s="3" customFormat="1" spans="1:15">
      <c r="A3101" s="16">
        <v>3100</v>
      </c>
      <c r="C3101" s="3" t="s">
        <v>15275</v>
      </c>
      <c r="D3101" s="21" t="s">
        <v>15276</v>
      </c>
      <c r="E3101" s="3" t="s">
        <v>15277</v>
      </c>
      <c r="F3101" s="69">
        <v>35</v>
      </c>
      <c r="G3101" s="3" t="s">
        <v>20</v>
      </c>
      <c r="J3101" s="55"/>
      <c r="K3101" s="73">
        <v>45306</v>
      </c>
      <c r="L3101" s="59"/>
      <c r="M3101" s="5"/>
      <c r="N3101" s="3" t="s">
        <v>15278</v>
      </c>
      <c r="O3101" s="5" t="s">
        <v>15279</v>
      </c>
    </row>
    <row r="3102" s="5" customFormat="1" spans="1:15">
      <c r="A3102" s="16">
        <v>3101</v>
      </c>
      <c r="C3102" s="5" t="s">
        <v>15280</v>
      </c>
      <c r="D3102" s="66" t="s">
        <v>15281</v>
      </c>
      <c r="E3102" s="20" t="s">
        <v>15282</v>
      </c>
      <c r="F3102" s="69">
        <v>149</v>
      </c>
      <c r="J3102" s="62"/>
      <c r="K3102" s="73">
        <v>45646</v>
      </c>
      <c r="L3102" s="59"/>
      <c r="M3102" s="5"/>
      <c r="N3102" s="5" t="s">
        <v>15283</v>
      </c>
      <c r="O3102" s="5" t="s">
        <v>15284</v>
      </c>
    </row>
    <row r="3103" s="3" customFormat="1" spans="1:15">
      <c r="A3103" s="16">
        <v>3102</v>
      </c>
      <c r="C3103" s="3" t="s">
        <v>15285</v>
      </c>
      <c r="D3103" s="21" t="s">
        <v>15286</v>
      </c>
      <c r="E3103" s="61" t="s">
        <v>15287</v>
      </c>
      <c r="F3103" s="69">
        <v>59.9</v>
      </c>
      <c r="G3103" s="3" t="s">
        <v>15288</v>
      </c>
      <c r="J3103" s="55"/>
      <c r="K3103" s="73">
        <v>46064</v>
      </c>
      <c r="L3103" s="59"/>
      <c r="M3103" s="5"/>
      <c r="N3103" s="3" t="s">
        <v>15289</v>
      </c>
      <c r="O3103" s="5" t="s">
        <v>15290</v>
      </c>
    </row>
    <row r="3104" s="69" customFormat="1" spans="1:15">
      <c r="A3104" s="16">
        <v>3103</v>
      </c>
      <c r="B3104" s="17"/>
      <c r="C3104" s="2" t="s">
        <v>15291</v>
      </c>
      <c r="D3104" s="17" t="s">
        <v>15292</v>
      </c>
      <c r="E3104" s="2" t="s">
        <v>14970</v>
      </c>
      <c r="F3104" s="69">
        <v>65</v>
      </c>
      <c r="G3104" s="3" t="s">
        <v>20</v>
      </c>
      <c r="H3104" s="17"/>
      <c r="I3104" s="17"/>
      <c r="J3104" s="85"/>
      <c r="K3104" s="73">
        <v>46051</v>
      </c>
      <c r="L3104" s="5" t="s">
        <v>6139</v>
      </c>
      <c r="M3104" s="5"/>
      <c r="N3104" s="60" t="s">
        <v>15293</v>
      </c>
      <c r="O3104" s="5" t="s">
        <v>15294</v>
      </c>
    </row>
    <row r="3105" s="3" customFormat="1" spans="1:15">
      <c r="A3105" s="16">
        <v>3104</v>
      </c>
      <c r="B3105" s="3" t="s">
        <v>15295</v>
      </c>
      <c r="C3105" s="3" t="s">
        <v>15291</v>
      </c>
      <c r="D3105" s="21" t="s">
        <v>15295</v>
      </c>
      <c r="E3105" s="3" t="s">
        <v>15296</v>
      </c>
      <c r="F3105" s="69">
        <v>49.8</v>
      </c>
      <c r="G3105" s="20" t="s">
        <v>15297</v>
      </c>
      <c r="J3105" s="55"/>
      <c r="K3105" s="73">
        <v>46056</v>
      </c>
      <c r="L3105" s="61" t="s">
        <v>249</v>
      </c>
      <c r="N3105" s="3" t="s">
        <v>15298</v>
      </c>
      <c r="O3105" s="3" t="s">
        <v>15299</v>
      </c>
    </row>
    <row r="3106" s="3" customFormat="1" spans="1:15">
      <c r="A3106" s="16">
        <v>3105</v>
      </c>
      <c r="B3106" s="21"/>
      <c r="C3106" s="3" t="s">
        <v>15241</v>
      </c>
      <c r="D3106" s="21" t="s">
        <v>15300</v>
      </c>
      <c r="E3106" s="20" t="s">
        <v>15301</v>
      </c>
      <c r="F3106" s="69">
        <v>89</v>
      </c>
      <c r="G3106" s="61" t="s">
        <v>15302</v>
      </c>
      <c r="J3106" s="55"/>
      <c r="K3106" s="73">
        <v>45908</v>
      </c>
      <c r="N3106" s="3" t="s">
        <v>15303</v>
      </c>
      <c r="O3106" s="5" t="s">
        <v>15304</v>
      </c>
    </row>
    <row r="3107" s="69" customFormat="1" spans="1:15">
      <c r="A3107" s="16">
        <v>3106</v>
      </c>
      <c r="B3107" s="17"/>
      <c r="C3107" s="2" t="s">
        <v>15241</v>
      </c>
      <c r="D3107" s="17" t="s">
        <v>15305</v>
      </c>
      <c r="E3107" s="2" t="s">
        <v>15306</v>
      </c>
      <c r="F3107" s="69">
        <v>49.8</v>
      </c>
      <c r="G3107" s="2" t="s">
        <v>20</v>
      </c>
      <c r="H3107" s="2"/>
      <c r="I3107" s="2"/>
      <c r="J3107" s="16"/>
      <c r="K3107" s="73">
        <v>45887</v>
      </c>
      <c r="L3107" s="59"/>
      <c r="M3107" s="5"/>
      <c r="N3107" s="60" t="s">
        <v>15307</v>
      </c>
      <c r="O3107" s="5" t="s">
        <v>15308</v>
      </c>
    </row>
    <row r="3108" s="3" customFormat="1" spans="1:15">
      <c r="A3108" s="16">
        <v>3107</v>
      </c>
      <c r="B3108" s="21"/>
      <c r="C3108" s="3" t="s">
        <v>15309</v>
      </c>
      <c r="D3108" s="21" t="s">
        <v>15310</v>
      </c>
      <c r="E3108" s="3" t="s">
        <v>15311</v>
      </c>
      <c r="F3108" s="69">
        <v>49.8</v>
      </c>
      <c r="G3108" s="2" t="s">
        <v>20</v>
      </c>
      <c r="J3108" s="55"/>
      <c r="K3108" s="73">
        <v>46051</v>
      </c>
      <c r="N3108" s="3" t="s">
        <v>15312</v>
      </c>
      <c r="O3108" s="5" t="s">
        <v>15313</v>
      </c>
    </row>
    <row r="3109" s="3" customFormat="1" spans="1:15">
      <c r="A3109" s="16">
        <v>3108</v>
      </c>
      <c r="B3109" s="3" t="s">
        <v>15314</v>
      </c>
      <c r="C3109" s="3" t="s">
        <v>15315</v>
      </c>
      <c r="D3109" s="21" t="s">
        <v>15314</v>
      </c>
      <c r="E3109" s="3" t="s">
        <v>15316</v>
      </c>
      <c r="F3109" s="69">
        <v>79.8</v>
      </c>
      <c r="G3109" s="3" t="s">
        <v>15317</v>
      </c>
      <c r="J3109" s="55" t="s">
        <v>200</v>
      </c>
      <c r="K3109" s="73">
        <v>45881</v>
      </c>
      <c r="L3109" s="3" t="s">
        <v>201</v>
      </c>
      <c r="M3109" s="20"/>
      <c r="N3109" s="3" t="s">
        <v>15318</v>
      </c>
      <c r="O3109" s="3" t="s">
        <v>15319</v>
      </c>
    </row>
    <row r="3110" s="69" customFormat="1" spans="1:15">
      <c r="A3110" s="16">
        <v>3109</v>
      </c>
      <c r="B3110" s="17"/>
      <c r="C3110" s="2" t="s">
        <v>15241</v>
      </c>
      <c r="D3110" s="17" t="s">
        <v>15320</v>
      </c>
      <c r="E3110" s="2" t="s">
        <v>15321</v>
      </c>
      <c r="F3110" s="69">
        <v>59</v>
      </c>
      <c r="G3110" s="2" t="s">
        <v>20</v>
      </c>
      <c r="H3110" s="16"/>
      <c r="I3110" s="16"/>
      <c r="J3110" s="16"/>
      <c r="K3110" s="73">
        <v>45861</v>
      </c>
      <c r="L3110" s="59"/>
      <c r="M3110" s="5"/>
      <c r="N3110" s="60" t="s">
        <v>15322</v>
      </c>
      <c r="O3110" s="5" t="s">
        <v>15323</v>
      </c>
    </row>
    <row r="3111" s="3" customFormat="1" spans="1:15">
      <c r="A3111" s="16">
        <v>3110</v>
      </c>
      <c r="B3111" s="3" t="s">
        <v>15324</v>
      </c>
      <c r="C3111" s="3" t="s">
        <v>15315</v>
      </c>
      <c r="D3111" s="21" t="s">
        <v>15324</v>
      </c>
      <c r="E3111" s="3" t="s">
        <v>15325</v>
      </c>
      <c r="F3111" s="69">
        <v>59.8</v>
      </c>
      <c r="G3111" s="2" t="s">
        <v>20</v>
      </c>
      <c r="H3111" s="20" t="s">
        <v>290</v>
      </c>
      <c r="J3111" s="55"/>
      <c r="K3111" s="73">
        <v>46020</v>
      </c>
      <c r="L3111" s="3" t="s">
        <v>412</v>
      </c>
      <c r="N3111" s="3" t="s">
        <v>15326</v>
      </c>
      <c r="O3111" s="3" t="s">
        <v>15327</v>
      </c>
    </row>
    <row r="3112" s="3" customFormat="1" spans="1:15">
      <c r="A3112" s="16">
        <v>3111</v>
      </c>
      <c r="B3112" s="3" t="s">
        <v>15328</v>
      </c>
      <c r="C3112" s="3" t="s">
        <v>15291</v>
      </c>
      <c r="D3112" s="21" t="s">
        <v>15328</v>
      </c>
      <c r="E3112" s="3" t="s">
        <v>15329</v>
      </c>
      <c r="F3112" s="69">
        <v>59.8</v>
      </c>
      <c r="G3112" s="3" t="s">
        <v>15330</v>
      </c>
      <c r="J3112" s="55"/>
      <c r="K3112" s="73">
        <v>45868</v>
      </c>
      <c r="N3112" s="3" t="s">
        <v>15331</v>
      </c>
      <c r="O3112" s="3" t="s">
        <v>15332</v>
      </c>
    </row>
    <row r="3113" s="69" customFormat="1" spans="1:15">
      <c r="A3113" s="16">
        <v>3112</v>
      </c>
      <c r="B3113" s="17"/>
      <c r="C3113" s="2" t="s">
        <v>15241</v>
      </c>
      <c r="D3113" s="17" t="s">
        <v>15333</v>
      </c>
      <c r="E3113" s="2" t="s">
        <v>15334</v>
      </c>
      <c r="F3113" s="69">
        <v>49.8</v>
      </c>
      <c r="G3113" s="2" t="s">
        <v>20</v>
      </c>
      <c r="H3113" s="2" t="s">
        <v>290</v>
      </c>
      <c r="I3113" s="2"/>
      <c r="J3113" s="16"/>
      <c r="K3113" s="73">
        <v>45163</v>
      </c>
      <c r="L3113" s="59" t="s">
        <v>412</v>
      </c>
      <c r="M3113" s="5"/>
      <c r="N3113" s="60" t="s">
        <v>15335</v>
      </c>
      <c r="O3113" s="5" t="s">
        <v>15336</v>
      </c>
    </row>
    <row r="3114" s="69" customFormat="1" spans="1:15">
      <c r="A3114" s="16">
        <v>3113</v>
      </c>
      <c r="B3114" s="17"/>
      <c r="C3114" s="2" t="s">
        <v>15315</v>
      </c>
      <c r="D3114" s="17" t="s">
        <v>15337</v>
      </c>
      <c r="E3114" s="2" t="s">
        <v>15338</v>
      </c>
      <c r="F3114" s="69">
        <v>39</v>
      </c>
      <c r="G3114" s="2" t="s">
        <v>20</v>
      </c>
      <c r="H3114" s="2"/>
      <c r="I3114" s="2"/>
      <c r="J3114" s="16"/>
      <c r="K3114" s="73">
        <v>45828</v>
      </c>
      <c r="L3114" s="59"/>
      <c r="M3114" s="5"/>
      <c r="N3114" s="60" t="s">
        <v>15339</v>
      </c>
      <c r="O3114" s="5" t="s">
        <v>15340</v>
      </c>
    </row>
    <row r="3115" s="16" customFormat="1" spans="1:15">
      <c r="A3115" s="16">
        <v>3114</v>
      </c>
      <c r="C3115" s="62" t="s">
        <v>15241</v>
      </c>
      <c r="D3115" s="77" t="s">
        <v>15341</v>
      </c>
      <c r="E3115" s="77" t="s">
        <v>15342</v>
      </c>
      <c r="F3115" s="69">
        <v>69</v>
      </c>
      <c r="G3115" s="16" t="s">
        <v>15343</v>
      </c>
      <c r="K3115" s="73">
        <v>46046</v>
      </c>
      <c r="L3115" s="59"/>
      <c r="M3115" s="5"/>
      <c r="N3115" s="77" t="s">
        <v>15344</v>
      </c>
      <c r="O3115" s="5" t="s">
        <v>15345</v>
      </c>
    </row>
    <row r="3116" s="3" customFormat="1" spans="1:15">
      <c r="A3116" s="16">
        <v>3115</v>
      </c>
      <c r="C3116" s="3" t="s">
        <v>15346</v>
      </c>
      <c r="D3116" s="21" t="s">
        <v>15347</v>
      </c>
      <c r="E3116" s="3" t="s">
        <v>15348</v>
      </c>
      <c r="F3116" s="69">
        <v>35</v>
      </c>
      <c r="G3116" s="2" t="s">
        <v>20</v>
      </c>
      <c r="J3116" s="55"/>
      <c r="K3116" s="73">
        <v>45663</v>
      </c>
      <c r="L3116" s="59"/>
      <c r="M3116" s="5"/>
      <c r="N3116" s="3" t="s">
        <v>15349</v>
      </c>
      <c r="O3116" s="5" t="s">
        <v>15350</v>
      </c>
    </row>
    <row r="3117" s="69" customFormat="1" ht="14.25" spans="1:15">
      <c r="A3117" s="16">
        <v>3116</v>
      </c>
      <c r="B3117" s="17"/>
      <c r="C3117" s="18" t="s">
        <v>15351</v>
      </c>
      <c r="D3117" s="17"/>
      <c r="E3117" s="2"/>
      <c r="F3117" s="69"/>
      <c r="G3117" s="2"/>
      <c r="H3117" s="16"/>
      <c r="I3117" s="16"/>
      <c r="J3117" s="16"/>
      <c r="K3117" s="73"/>
      <c r="L3117" s="59"/>
      <c r="M3117" s="5"/>
      <c r="N3117" s="60"/>
      <c r="O3117" s="5"/>
    </row>
    <row r="3118" s="3" customFormat="1" spans="1:15">
      <c r="A3118" s="16">
        <v>3117</v>
      </c>
      <c r="C3118" s="3" t="s">
        <v>15352</v>
      </c>
      <c r="D3118" s="21" t="s">
        <v>15353</v>
      </c>
      <c r="E3118" s="3" t="s">
        <v>15354</v>
      </c>
      <c r="F3118" s="69">
        <v>69</v>
      </c>
      <c r="G3118" s="3" t="s">
        <v>15355</v>
      </c>
      <c r="J3118" s="55"/>
      <c r="K3118" s="73">
        <v>46041</v>
      </c>
      <c r="M3118" s="5" t="s">
        <v>15356</v>
      </c>
      <c r="N3118" s="3" t="s">
        <v>15357</v>
      </c>
      <c r="O3118" s="5" t="s">
        <v>15358</v>
      </c>
    </row>
    <row r="3119" s="69" customFormat="1" spans="1:15">
      <c r="A3119" s="16">
        <v>3118</v>
      </c>
      <c r="B3119" s="17"/>
      <c r="C3119" s="2" t="s">
        <v>15359</v>
      </c>
      <c r="D3119" s="17" t="s">
        <v>15360</v>
      </c>
      <c r="E3119" s="2" t="s">
        <v>15361</v>
      </c>
      <c r="F3119" s="69">
        <v>34</v>
      </c>
      <c r="G3119" s="2" t="s">
        <v>20</v>
      </c>
      <c r="H3119" s="2"/>
      <c r="I3119" s="2"/>
      <c r="J3119" s="16"/>
      <c r="K3119" s="73">
        <v>46034</v>
      </c>
      <c r="L3119" s="59"/>
      <c r="M3119" s="5"/>
      <c r="N3119" s="60" t="s">
        <v>15362</v>
      </c>
      <c r="O3119" s="5" t="s">
        <v>15363</v>
      </c>
    </row>
    <row r="3120" s="3" customFormat="1" spans="1:15">
      <c r="A3120" s="16">
        <v>3119</v>
      </c>
      <c r="B3120" s="21"/>
      <c r="C3120" s="3" t="s">
        <v>15359</v>
      </c>
      <c r="D3120" s="21" t="s">
        <v>15364</v>
      </c>
      <c r="E3120" s="3" t="s">
        <v>15365</v>
      </c>
      <c r="F3120" s="69">
        <v>49</v>
      </c>
      <c r="G3120" s="3" t="s">
        <v>20</v>
      </c>
      <c r="J3120" s="55"/>
      <c r="K3120" s="73">
        <v>46059</v>
      </c>
      <c r="N3120" s="3" t="s">
        <v>15366</v>
      </c>
      <c r="O3120" s="3" t="s">
        <v>15367</v>
      </c>
    </row>
    <row r="3121" s="5" customFormat="1" spans="1:15">
      <c r="A3121" s="16">
        <v>3120</v>
      </c>
      <c r="C3121" s="5" t="s">
        <v>15359</v>
      </c>
      <c r="D3121" s="66" t="s">
        <v>15368</v>
      </c>
      <c r="E3121" s="5" t="s">
        <v>10618</v>
      </c>
      <c r="F3121" s="69">
        <v>35.8</v>
      </c>
      <c r="G3121" s="20" t="s">
        <v>20</v>
      </c>
      <c r="H3121" s="20"/>
      <c r="I3121" s="20"/>
      <c r="J3121" s="78"/>
      <c r="K3121" s="73">
        <v>46078</v>
      </c>
      <c r="L3121" s="59" t="s">
        <v>85</v>
      </c>
      <c r="M3121" s="5"/>
      <c r="N3121" s="5" t="s">
        <v>15369</v>
      </c>
      <c r="O3121" s="5" t="s">
        <v>15370</v>
      </c>
    </row>
    <row r="3122" s="3" customFormat="1" spans="1:15">
      <c r="A3122" s="16">
        <v>3121</v>
      </c>
      <c r="C3122" s="3" t="s">
        <v>15359</v>
      </c>
      <c r="D3122" s="21" t="s">
        <v>15371</v>
      </c>
      <c r="E3122" s="20" t="s">
        <v>15372</v>
      </c>
      <c r="F3122" s="69">
        <v>45</v>
      </c>
      <c r="G3122" s="3" t="s">
        <v>15373</v>
      </c>
      <c r="J3122" s="55"/>
      <c r="K3122" s="73">
        <v>45859</v>
      </c>
      <c r="L3122" s="59"/>
      <c r="M3122" s="5"/>
      <c r="N3122" s="3" t="s">
        <v>15374</v>
      </c>
      <c r="O3122" s="5" t="s">
        <v>15375</v>
      </c>
    </row>
    <row r="3123" s="55" customFormat="1" spans="1:15">
      <c r="A3123" s="16">
        <v>3122</v>
      </c>
      <c r="B3123" s="55" t="s">
        <v>15376</v>
      </c>
      <c r="C3123" s="55" t="s">
        <v>15352</v>
      </c>
      <c r="D3123" s="55" t="s">
        <v>15376</v>
      </c>
      <c r="E3123" s="55" t="s">
        <v>15377</v>
      </c>
      <c r="F3123" s="69">
        <v>65</v>
      </c>
      <c r="G3123" s="55" t="s">
        <v>15378</v>
      </c>
      <c r="H3123" s="2" t="s">
        <v>290</v>
      </c>
      <c r="J3123" s="55" t="s">
        <v>200</v>
      </c>
      <c r="K3123" s="73">
        <v>46011</v>
      </c>
      <c r="L3123" s="55" t="s">
        <v>3576</v>
      </c>
      <c r="M3123" s="5" t="s">
        <v>15379</v>
      </c>
      <c r="N3123" s="55" t="s">
        <v>15380</v>
      </c>
      <c r="O3123" s="55" t="s">
        <v>15381</v>
      </c>
    </row>
    <row r="3124" s="69" customFormat="1" spans="1:15">
      <c r="A3124" s="16">
        <v>3123</v>
      </c>
      <c r="B3124" s="17"/>
      <c r="C3124" s="2" t="s">
        <v>15382</v>
      </c>
      <c r="D3124" s="17" t="s">
        <v>15383</v>
      </c>
      <c r="E3124" s="2" t="s">
        <v>15384</v>
      </c>
      <c r="F3124" s="69">
        <v>39</v>
      </c>
      <c r="G3124" s="3" t="s">
        <v>20</v>
      </c>
      <c r="H3124" s="17"/>
      <c r="I3124" s="17"/>
      <c r="J3124" s="85"/>
      <c r="K3124" s="73">
        <v>45524</v>
      </c>
      <c r="L3124" s="59" t="s">
        <v>183</v>
      </c>
      <c r="M3124" s="5"/>
      <c r="N3124" s="60" t="s">
        <v>15385</v>
      </c>
      <c r="O3124" s="5" t="s">
        <v>15386</v>
      </c>
    </row>
    <row r="3125" s="69" customFormat="1" spans="1:15">
      <c r="A3125" s="16">
        <v>3124</v>
      </c>
      <c r="B3125" s="17"/>
      <c r="C3125" s="2" t="s">
        <v>15359</v>
      </c>
      <c r="D3125" s="17" t="s">
        <v>15387</v>
      </c>
      <c r="E3125" s="2" t="s">
        <v>15388</v>
      </c>
      <c r="F3125" s="69">
        <v>59</v>
      </c>
      <c r="G3125" s="2" t="s">
        <v>20</v>
      </c>
      <c r="H3125" s="16"/>
      <c r="I3125" s="16"/>
      <c r="J3125" s="16"/>
      <c r="K3125" s="73">
        <v>46049</v>
      </c>
      <c r="L3125" s="59"/>
      <c r="M3125" s="5"/>
      <c r="N3125" s="60" t="s">
        <v>15389</v>
      </c>
      <c r="O3125" s="5" t="s">
        <v>15390</v>
      </c>
    </row>
    <row r="3126" s="69" customFormat="1" spans="1:15">
      <c r="A3126" s="16">
        <v>3125</v>
      </c>
      <c r="B3126" s="17"/>
      <c r="C3126" s="2" t="s">
        <v>15391</v>
      </c>
      <c r="D3126" s="17" t="s">
        <v>15392</v>
      </c>
      <c r="E3126" s="2" t="s">
        <v>15393</v>
      </c>
      <c r="F3126" s="69">
        <v>49.8</v>
      </c>
      <c r="G3126" s="2" t="s">
        <v>20</v>
      </c>
      <c r="H3126" s="16"/>
      <c r="I3126" s="16"/>
      <c r="J3126" s="16"/>
      <c r="K3126" s="73">
        <v>45519</v>
      </c>
      <c r="L3126" s="59"/>
      <c r="M3126" s="5"/>
      <c r="N3126" s="60" t="s">
        <v>15394</v>
      </c>
      <c r="O3126" s="5" t="s">
        <v>15395</v>
      </c>
    </row>
    <row r="3127" s="3" customFormat="1" spans="1:15">
      <c r="A3127" s="16">
        <v>3126</v>
      </c>
      <c r="B3127" s="21"/>
      <c r="C3127" s="3" t="s">
        <v>15396</v>
      </c>
      <c r="D3127" s="21" t="s">
        <v>15397</v>
      </c>
      <c r="E3127" s="3" t="s">
        <v>15398</v>
      </c>
      <c r="F3127" s="69">
        <v>69</v>
      </c>
      <c r="G3127" s="3" t="s">
        <v>15399</v>
      </c>
      <c r="H3127" s="3"/>
      <c r="I3127" s="3"/>
      <c r="J3127" s="55"/>
      <c r="K3127" s="73">
        <v>45702</v>
      </c>
      <c r="L3127" s="3"/>
      <c r="M3127" s="3"/>
      <c r="N3127" s="3" t="s">
        <v>15400</v>
      </c>
      <c r="O3127" s="3" t="s">
        <v>15401</v>
      </c>
    </row>
    <row r="3128" s="4" customFormat="1" spans="1:15">
      <c r="A3128" s="16">
        <v>3127</v>
      </c>
      <c r="B3128" s="4" t="s">
        <v>15402</v>
      </c>
      <c r="C3128" s="4" t="s">
        <v>15403</v>
      </c>
      <c r="D3128" s="4" t="s">
        <v>15402</v>
      </c>
      <c r="E3128" s="4" t="s">
        <v>15404</v>
      </c>
      <c r="F3128" s="4">
        <v>65</v>
      </c>
      <c r="G3128" s="4" t="s">
        <v>15405</v>
      </c>
      <c r="K3128" s="76">
        <v>46112</v>
      </c>
      <c r="N3128" s="4" t="s">
        <v>15406</v>
      </c>
      <c r="O3128" s="4" t="s">
        <v>15407</v>
      </c>
    </row>
    <row r="3129" s="3" customFormat="1" spans="1:15">
      <c r="A3129" s="16">
        <v>3128</v>
      </c>
      <c r="C3129" s="3" t="s">
        <v>15408</v>
      </c>
      <c r="D3129" s="21" t="s">
        <v>15409</v>
      </c>
      <c r="E3129" s="3" t="s">
        <v>14528</v>
      </c>
      <c r="F3129" s="69">
        <v>79</v>
      </c>
      <c r="G3129" s="3" t="s">
        <v>20</v>
      </c>
      <c r="H3129" s="2" t="s">
        <v>290</v>
      </c>
      <c r="J3129" s="55"/>
      <c r="K3129" s="73">
        <v>46064</v>
      </c>
      <c r="L3129" s="2" t="s">
        <v>412</v>
      </c>
      <c r="N3129" s="3" t="s">
        <v>15410</v>
      </c>
      <c r="O3129" s="3" t="s">
        <v>15411</v>
      </c>
    </row>
    <row r="3130" s="69" customFormat="1" spans="1:15">
      <c r="A3130" s="16">
        <v>3129</v>
      </c>
      <c r="B3130" s="17"/>
      <c r="C3130" s="2" t="s">
        <v>15412</v>
      </c>
      <c r="D3130" s="17" t="s">
        <v>15413</v>
      </c>
      <c r="E3130" s="2" t="s">
        <v>15414</v>
      </c>
      <c r="F3130" s="69">
        <v>43</v>
      </c>
      <c r="G3130" s="2" t="s">
        <v>20</v>
      </c>
      <c r="H3130" s="16"/>
      <c r="I3130" s="16"/>
      <c r="J3130" s="16"/>
      <c r="K3130" s="73">
        <v>45680</v>
      </c>
      <c r="L3130" s="59"/>
      <c r="M3130" s="5"/>
      <c r="N3130" s="60" t="s">
        <v>15415</v>
      </c>
      <c r="O3130" s="5" t="s">
        <v>15416</v>
      </c>
    </row>
    <row r="3131" s="3" customFormat="1" spans="1:15">
      <c r="A3131" s="16">
        <v>3130</v>
      </c>
      <c r="B3131" s="3"/>
      <c r="C3131" s="3" t="s">
        <v>15403</v>
      </c>
      <c r="D3131" s="21" t="s">
        <v>15417</v>
      </c>
      <c r="E3131" s="3" t="s">
        <v>15418</v>
      </c>
      <c r="F3131" s="69">
        <v>69</v>
      </c>
      <c r="G3131" s="61" t="s">
        <v>15419</v>
      </c>
      <c r="H3131" s="61"/>
      <c r="I3131" s="61"/>
      <c r="J3131" s="64"/>
      <c r="K3131" s="73">
        <v>45860</v>
      </c>
      <c r="N3131" s="3" t="s">
        <v>15420</v>
      </c>
      <c r="O3131" s="3" t="s">
        <v>15421</v>
      </c>
    </row>
    <row r="3132" s="69" customFormat="1" spans="1:15">
      <c r="A3132" s="16">
        <v>3131</v>
      </c>
      <c r="B3132" s="17"/>
      <c r="C3132" s="2" t="s">
        <v>15412</v>
      </c>
      <c r="D3132" s="17" t="s">
        <v>15422</v>
      </c>
      <c r="E3132" s="2" t="s">
        <v>15423</v>
      </c>
      <c r="F3132" s="69">
        <v>49.8</v>
      </c>
      <c r="G3132" s="2" t="s">
        <v>20</v>
      </c>
      <c r="H3132" s="2"/>
      <c r="I3132" s="2"/>
      <c r="J3132" s="16"/>
      <c r="K3132" s="73">
        <v>46043</v>
      </c>
      <c r="L3132" s="59"/>
      <c r="M3132" s="5"/>
      <c r="N3132" s="60" t="s">
        <v>15424</v>
      </c>
      <c r="O3132" s="5" t="s">
        <v>15425</v>
      </c>
    </row>
    <row r="3133" s="69" customFormat="1" spans="1:15">
      <c r="A3133" s="16">
        <v>3132</v>
      </c>
      <c r="B3133" s="17"/>
      <c r="C3133" s="2" t="s">
        <v>15412</v>
      </c>
      <c r="D3133" s="17" t="s">
        <v>15426</v>
      </c>
      <c r="E3133" s="2" t="s">
        <v>15427</v>
      </c>
      <c r="F3133" s="69">
        <v>55</v>
      </c>
      <c r="G3133" s="2" t="s">
        <v>20</v>
      </c>
      <c r="H3133" s="16"/>
      <c r="I3133" s="16"/>
      <c r="J3133" s="16"/>
      <c r="K3133" s="73">
        <v>45314</v>
      </c>
      <c r="L3133" s="59"/>
      <c r="M3133" s="5"/>
      <c r="N3133" s="60" t="s">
        <v>15428</v>
      </c>
      <c r="O3133" s="5" t="s">
        <v>15429</v>
      </c>
    </row>
    <row r="3134" s="69" customFormat="1" spans="1:15">
      <c r="A3134" s="16">
        <v>3133</v>
      </c>
      <c r="B3134" s="17"/>
      <c r="C3134" s="2" t="s">
        <v>15430</v>
      </c>
      <c r="D3134" s="17" t="s">
        <v>15431</v>
      </c>
      <c r="E3134" s="2" t="s">
        <v>15432</v>
      </c>
      <c r="F3134" s="69">
        <v>59</v>
      </c>
      <c r="G3134" s="3" t="s">
        <v>20</v>
      </c>
      <c r="H3134" s="17"/>
      <c r="I3134" s="17"/>
      <c r="J3134" s="85"/>
      <c r="K3134" s="73">
        <v>46053</v>
      </c>
      <c r="L3134" s="59"/>
      <c r="M3134" s="5"/>
      <c r="N3134" s="60" t="s">
        <v>15433</v>
      </c>
      <c r="O3134" s="5" t="s">
        <v>15434</v>
      </c>
    </row>
    <row r="3135" s="69" customFormat="1" ht="14.25" spans="1:15">
      <c r="A3135" s="16">
        <v>3134</v>
      </c>
      <c r="B3135" s="17"/>
      <c r="C3135" s="18" t="s">
        <v>15435</v>
      </c>
      <c r="D3135" s="17"/>
      <c r="E3135" s="2"/>
      <c r="F3135" s="69"/>
      <c r="G3135" s="2"/>
      <c r="H3135" s="16"/>
      <c r="I3135" s="16"/>
      <c r="J3135" s="16"/>
      <c r="K3135" s="73"/>
      <c r="L3135" s="59"/>
      <c r="M3135" s="5"/>
      <c r="N3135" s="60"/>
      <c r="O3135" s="5"/>
    </row>
    <row r="3136" s="55" customFormat="1" spans="1:15">
      <c r="A3136" s="16">
        <v>3135</v>
      </c>
      <c r="C3136" s="55" t="s">
        <v>15436</v>
      </c>
      <c r="D3136" s="63" t="s">
        <v>15437</v>
      </c>
      <c r="E3136" s="55" t="s">
        <v>15438</v>
      </c>
      <c r="F3136" s="69">
        <v>39</v>
      </c>
      <c r="G3136" s="64"/>
      <c r="K3136" s="73">
        <v>45702</v>
      </c>
      <c r="L3136" s="55" t="s">
        <v>85</v>
      </c>
      <c r="M3136" s="65"/>
      <c r="N3136" s="64" t="s">
        <v>15439</v>
      </c>
      <c r="O3136" s="5" t="s">
        <v>15440</v>
      </c>
    </row>
    <row r="3137" s="3" customFormat="1" spans="1:15">
      <c r="A3137" s="16">
        <v>3136</v>
      </c>
      <c r="B3137" s="3" t="s">
        <v>15441</v>
      </c>
      <c r="C3137" s="3" t="s">
        <v>15442</v>
      </c>
      <c r="D3137" s="3" t="s">
        <v>15441</v>
      </c>
      <c r="E3137" s="3" t="s">
        <v>15443</v>
      </c>
      <c r="F3137" s="69">
        <v>65</v>
      </c>
      <c r="G3137" s="20" t="s">
        <v>15444</v>
      </c>
      <c r="H3137" s="20" t="s">
        <v>290</v>
      </c>
      <c r="I3137" s="3"/>
      <c r="J3137" s="55"/>
      <c r="K3137" s="73">
        <v>45896</v>
      </c>
      <c r="L3137" s="3" t="s">
        <v>412</v>
      </c>
      <c r="M3137" s="3"/>
      <c r="N3137" s="3" t="s">
        <v>15445</v>
      </c>
      <c r="O3137" s="3" t="s">
        <v>15446</v>
      </c>
    </row>
    <row r="3138" s="3" customFormat="1" spans="1:15">
      <c r="A3138" s="16">
        <v>3137</v>
      </c>
      <c r="B3138" s="21"/>
      <c r="C3138" s="3" t="s">
        <v>15447</v>
      </c>
      <c r="D3138" s="21" t="s">
        <v>15448</v>
      </c>
      <c r="E3138" s="3" t="s">
        <v>15449</v>
      </c>
      <c r="F3138" s="69">
        <v>69</v>
      </c>
      <c r="G3138" s="5" t="s">
        <v>248</v>
      </c>
      <c r="H3138" s="61" t="s">
        <v>290</v>
      </c>
      <c r="J3138" s="55" t="s">
        <v>200</v>
      </c>
      <c r="K3138" s="73">
        <v>46026</v>
      </c>
      <c r="L3138" s="3" t="s">
        <v>201</v>
      </c>
      <c r="N3138" s="3" t="s">
        <v>15450</v>
      </c>
      <c r="O3138" s="5" t="s">
        <v>15451</v>
      </c>
    </row>
    <row r="3139" s="3" customFormat="1" spans="1:15">
      <c r="A3139" s="16">
        <v>3138</v>
      </c>
      <c r="C3139" s="3" t="s">
        <v>15452</v>
      </c>
      <c r="D3139" s="21" t="s">
        <v>15453</v>
      </c>
      <c r="E3139" s="20" t="s">
        <v>15454</v>
      </c>
      <c r="F3139" s="69">
        <v>69.8</v>
      </c>
      <c r="G3139" s="2" t="s">
        <v>15455</v>
      </c>
      <c r="J3139" s="55" t="s">
        <v>200</v>
      </c>
      <c r="K3139" s="73">
        <v>45867</v>
      </c>
      <c r="L3139" s="3" t="s">
        <v>201</v>
      </c>
      <c r="M3139" s="5" t="s">
        <v>15456</v>
      </c>
      <c r="N3139" s="3" t="s">
        <v>15457</v>
      </c>
      <c r="O3139" s="5" t="s">
        <v>15458</v>
      </c>
    </row>
    <row r="3140" s="69" customFormat="1" spans="1:15">
      <c r="A3140" s="16">
        <v>3139</v>
      </c>
      <c r="B3140" s="17"/>
      <c r="C3140" s="2" t="s">
        <v>15459</v>
      </c>
      <c r="D3140" s="17" t="s">
        <v>15460</v>
      </c>
      <c r="E3140" s="2" t="s">
        <v>15461</v>
      </c>
      <c r="F3140" s="69">
        <v>49</v>
      </c>
      <c r="G3140" s="3" t="s">
        <v>20</v>
      </c>
      <c r="H3140" s="2"/>
      <c r="I3140" s="2" t="s">
        <v>291</v>
      </c>
      <c r="J3140" s="16"/>
      <c r="K3140" s="73">
        <v>46009</v>
      </c>
      <c r="L3140" s="59" t="s">
        <v>645</v>
      </c>
      <c r="M3140" s="5"/>
      <c r="N3140" s="60" t="s">
        <v>15462</v>
      </c>
      <c r="O3140" s="5" t="s">
        <v>15463</v>
      </c>
    </row>
    <row r="3141" s="69" customFormat="1" spans="1:15">
      <c r="A3141" s="16">
        <v>3140</v>
      </c>
      <c r="B3141" s="17"/>
      <c r="C3141" s="2" t="s">
        <v>15464</v>
      </c>
      <c r="D3141" s="17" t="s">
        <v>15465</v>
      </c>
      <c r="E3141" s="2" t="s">
        <v>15466</v>
      </c>
      <c r="F3141" s="69">
        <v>59.8</v>
      </c>
      <c r="G3141" s="2" t="s">
        <v>20</v>
      </c>
      <c r="H3141" s="2" t="s">
        <v>290</v>
      </c>
      <c r="I3141" s="16"/>
      <c r="J3141" s="16"/>
      <c r="K3141" s="73">
        <v>46020</v>
      </c>
      <c r="L3141" s="59" t="s">
        <v>412</v>
      </c>
      <c r="M3141" s="5"/>
      <c r="N3141" s="60" t="s">
        <v>15467</v>
      </c>
      <c r="O3141" s="5" t="s">
        <v>15468</v>
      </c>
    </row>
    <row r="3142" s="69" customFormat="1" spans="1:15">
      <c r="A3142" s="16">
        <v>3141</v>
      </c>
      <c r="B3142" s="17"/>
      <c r="C3142" s="2" t="s">
        <v>15469</v>
      </c>
      <c r="D3142" s="17" t="s">
        <v>15470</v>
      </c>
      <c r="E3142" s="2" t="s">
        <v>15466</v>
      </c>
      <c r="F3142" s="69">
        <v>45</v>
      </c>
      <c r="G3142" s="2" t="s">
        <v>20</v>
      </c>
      <c r="H3142" s="2" t="s">
        <v>290</v>
      </c>
      <c r="I3142" s="16"/>
      <c r="J3142" s="16"/>
      <c r="K3142" s="73">
        <v>45885</v>
      </c>
      <c r="L3142" s="59" t="s">
        <v>412</v>
      </c>
      <c r="M3142" s="5"/>
      <c r="N3142" s="60" t="s">
        <v>15471</v>
      </c>
      <c r="O3142" s="5" t="s">
        <v>15472</v>
      </c>
    </row>
    <row r="3143" s="3" customFormat="1" spans="1:15">
      <c r="A3143" s="16">
        <v>3142</v>
      </c>
      <c r="B3143" s="3" t="s">
        <v>15473</v>
      </c>
      <c r="C3143" s="3" t="s">
        <v>15474</v>
      </c>
      <c r="D3143" s="3" t="s">
        <v>15473</v>
      </c>
      <c r="E3143" s="3" t="s">
        <v>15475</v>
      </c>
      <c r="F3143" s="69">
        <v>65</v>
      </c>
      <c r="G3143" s="3" t="s">
        <v>4727</v>
      </c>
      <c r="H3143" s="3"/>
      <c r="I3143" s="3"/>
      <c r="J3143" s="55"/>
      <c r="K3143" s="73">
        <v>45876</v>
      </c>
      <c r="L3143" s="3"/>
      <c r="M3143" s="3"/>
      <c r="N3143" s="3" t="s">
        <v>15476</v>
      </c>
      <c r="O3143" s="3" t="s">
        <v>15477</v>
      </c>
    </row>
    <row r="3144" s="3" customFormat="1" spans="1:15">
      <c r="A3144" s="16">
        <v>3143</v>
      </c>
      <c r="B3144" s="21"/>
      <c r="C3144" s="3" t="s">
        <v>15478</v>
      </c>
      <c r="D3144" s="21" t="s">
        <v>15479</v>
      </c>
      <c r="E3144" s="20" t="s">
        <v>13706</v>
      </c>
      <c r="F3144" s="69">
        <v>68</v>
      </c>
      <c r="G3144" s="3" t="s">
        <v>20</v>
      </c>
      <c r="J3144" s="55"/>
      <c r="K3144" s="73">
        <v>45546</v>
      </c>
      <c r="L3144" s="61" t="s">
        <v>4093</v>
      </c>
      <c r="M3144" s="61"/>
      <c r="N3144" s="3" t="s">
        <v>15480</v>
      </c>
      <c r="O3144" s="3" t="s">
        <v>15481</v>
      </c>
    </row>
    <row r="3145" s="3" customFormat="1" spans="1:15">
      <c r="A3145" s="16">
        <v>3144</v>
      </c>
      <c r="C3145" s="3" t="s">
        <v>15482</v>
      </c>
      <c r="D3145" s="21" t="s">
        <v>15483</v>
      </c>
      <c r="E3145" s="3" t="s">
        <v>15484</v>
      </c>
      <c r="F3145" s="69">
        <v>59</v>
      </c>
      <c r="G3145" s="3" t="s">
        <v>2560</v>
      </c>
      <c r="J3145" s="55"/>
      <c r="K3145" s="73">
        <v>46056</v>
      </c>
      <c r="L3145" s="59"/>
      <c r="M3145" s="5"/>
      <c r="N3145" s="3" t="s">
        <v>15485</v>
      </c>
      <c r="O3145" s="5" t="s">
        <v>15486</v>
      </c>
    </row>
    <row r="3146" s="4" customFormat="1" spans="1:15">
      <c r="A3146" s="16">
        <v>3145</v>
      </c>
      <c r="B3146" s="4" t="s">
        <v>15487</v>
      </c>
      <c r="C3146" s="4" t="s">
        <v>15488</v>
      </c>
      <c r="D3146" s="22" t="s">
        <v>15487</v>
      </c>
      <c r="E3146" s="25" t="s">
        <v>15489</v>
      </c>
      <c r="F3146" s="69">
        <v>53</v>
      </c>
      <c r="G3146" s="4" t="s">
        <v>20</v>
      </c>
      <c r="H3146" s="4"/>
      <c r="I3146" s="25" t="s">
        <v>291</v>
      </c>
      <c r="J3146" s="4"/>
      <c r="K3146" s="73">
        <v>46020</v>
      </c>
      <c r="L3146" s="4" t="s">
        <v>645</v>
      </c>
      <c r="M3146" s="4"/>
      <c r="N3146" s="4" t="s">
        <v>15490</v>
      </c>
      <c r="O3146" s="4" t="s">
        <v>15491</v>
      </c>
    </row>
    <row r="3147" s="3" customFormat="1" spans="1:15">
      <c r="A3147" s="16">
        <v>3146</v>
      </c>
      <c r="B3147" s="3"/>
      <c r="C3147" s="3" t="s">
        <v>15492</v>
      </c>
      <c r="D3147" s="3" t="s">
        <v>15493</v>
      </c>
      <c r="E3147" s="3" t="s">
        <v>15494</v>
      </c>
      <c r="F3147" s="69">
        <v>69</v>
      </c>
      <c r="G3147" s="2" t="s">
        <v>20</v>
      </c>
      <c r="J3147" s="55"/>
      <c r="K3147" s="73">
        <v>45463</v>
      </c>
      <c r="N3147" s="3" t="s">
        <v>15495</v>
      </c>
      <c r="O3147" s="3" t="s">
        <v>15496</v>
      </c>
    </row>
    <row r="3148" s="69" customFormat="1" spans="1:15">
      <c r="A3148" s="16">
        <v>3147</v>
      </c>
      <c r="B3148" s="17"/>
      <c r="C3148" s="2" t="s">
        <v>15497</v>
      </c>
      <c r="D3148" s="17" t="s">
        <v>15498</v>
      </c>
      <c r="E3148" s="2" t="s">
        <v>15499</v>
      </c>
      <c r="F3148" s="69">
        <v>69.8</v>
      </c>
      <c r="G3148" s="3" t="s">
        <v>20</v>
      </c>
      <c r="H3148" s="2"/>
      <c r="I3148" s="2"/>
      <c r="J3148" s="16"/>
      <c r="K3148" s="73">
        <v>46046</v>
      </c>
      <c r="L3148" s="59"/>
      <c r="M3148" s="5"/>
      <c r="N3148" s="60" t="s">
        <v>15500</v>
      </c>
      <c r="O3148" s="5" t="s">
        <v>15501</v>
      </c>
    </row>
    <row r="3149" s="69" customFormat="1" spans="1:15">
      <c r="A3149" s="16">
        <v>3148</v>
      </c>
      <c r="B3149" s="17"/>
      <c r="C3149" s="2" t="s">
        <v>15502</v>
      </c>
      <c r="D3149" s="17" t="s">
        <v>15503</v>
      </c>
      <c r="E3149" s="2" t="s">
        <v>15504</v>
      </c>
      <c r="F3149" s="69">
        <v>59.8</v>
      </c>
      <c r="G3149" s="2" t="s">
        <v>20</v>
      </c>
      <c r="H3149" s="2"/>
      <c r="I3149" s="2"/>
      <c r="J3149" s="16"/>
      <c r="K3149" s="73">
        <v>45853</v>
      </c>
      <c r="L3149" s="59"/>
      <c r="M3149" s="5"/>
      <c r="N3149" s="60" t="s">
        <v>15505</v>
      </c>
      <c r="O3149" s="5" t="s">
        <v>15506</v>
      </c>
    </row>
    <row r="3150" s="4" customFormat="1" spans="1:15">
      <c r="A3150" s="16">
        <v>3149</v>
      </c>
      <c r="B3150" s="4" t="s">
        <v>15507</v>
      </c>
      <c r="C3150" s="4" t="s">
        <v>15508</v>
      </c>
      <c r="D3150" s="4" t="s">
        <v>15507</v>
      </c>
      <c r="E3150" s="4" t="s">
        <v>15509</v>
      </c>
      <c r="F3150" s="4">
        <v>63</v>
      </c>
      <c r="G3150" s="4" t="s">
        <v>20</v>
      </c>
      <c r="H3150" s="4"/>
      <c r="I3150" s="4"/>
      <c r="J3150" s="4"/>
      <c r="K3150" s="76">
        <v>46083</v>
      </c>
      <c r="L3150" s="4"/>
      <c r="M3150" s="4"/>
      <c r="N3150" s="4" t="s">
        <v>15510</v>
      </c>
      <c r="O3150" s="4" t="s">
        <v>15511</v>
      </c>
    </row>
    <row r="3151" s="3" customFormat="1" spans="1:15">
      <c r="A3151" s="16">
        <v>3150</v>
      </c>
      <c r="B3151" s="21"/>
      <c r="C3151" s="3" t="s">
        <v>15508</v>
      </c>
      <c r="D3151" s="21" t="s">
        <v>15512</v>
      </c>
      <c r="E3151" s="3" t="s">
        <v>15513</v>
      </c>
      <c r="F3151" s="69">
        <v>69</v>
      </c>
      <c r="G3151" s="3" t="s">
        <v>248</v>
      </c>
      <c r="H3151" s="3"/>
      <c r="I3151" s="3"/>
      <c r="J3151" s="55"/>
      <c r="K3151" s="73">
        <v>45694</v>
      </c>
      <c r="L3151" s="3"/>
      <c r="M3151" s="3"/>
      <c r="N3151" s="3" t="s">
        <v>15514</v>
      </c>
      <c r="O3151" s="3" t="s">
        <v>15515</v>
      </c>
    </row>
    <row r="3152" s="55" customFormat="1" spans="1:15">
      <c r="A3152" s="16">
        <v>3151</v>
      </c>
      <c r="C3152" s="55" t="s">
        <v>15508</v>
      </c>
      <c r="D3152" s="63" t="s">
        <v>15516</v>
      </c>
      <c r="E3152" s="55" t="s">
        <v>15517</v>
      </c>
      <c r="F3152" s="69">
        <v>59.8</v>
      </c>
      <c r="G3152" s="2" t="s">
        <v>15518</v>
      </c>
      <c r="K3152" s="73">
        <v>46020</v>
      </c>
      <c r="L3152" s="64" t="s">
        <v>85</v>
      </c>
      <c r="M3152" s="5"/>
      <c r="N3152" s="55" t="s">
        <v>15519</v>
      </c>
      <c r="O3152" s="5" t="s">
        <v>15520</v>
      </c>
    </row>
    <row r="3153" s="3" customFormat="1" spans="1:15">
      <c r="A3153" s="16">
        <v>3152</v>
      </c>
      <c r="C3153" s="3" t="s">
        <v>15508</v>
      </c>
      <c r="D3153" s="21" t="s">
        <v>15521</v>
      </c>
      <c r="E3153" s="3" t="s">
        <v>15504</v>
      </c>
      <c r="F3153" s="69">
        <v>65</v>
      </c>
      <c r="G3153" s="3" t="s">
        <v>892</v>
      </c>
      <c r="J3153" s="55"/>
      <c r="K3153" s="73">
        <v>46035</v>
      </c>
      <c r="L3153" s="61" t="s">
        <v>85</v>
      </c>
      <c r="M3153" s="5"/>
      <c r="N3153" s="3" t="s">
        <v>15522</v>
      </c>
      <c r="O3153" s="5" t="s">
        <v>15523</v>
      </c>
    </row>
    <row r="3154" s="16" customFormat="1" spans="1:15">
      <c r="A3154" s="16">
        <v>3153</v>
      </c>
      <c r="B3154" s="17"/>
      <c r="C3154" s="2" t="s">
        <v>15508</v>
      </c>
      <c r="D3154" s="17" t="s">
        <v>15524</v>
      </c>
      <c r="E3154" s="2" t="s">
        <v>15525</v>
      </c>
      <c r="F3154" s="69">
        <v>55</v>
      </c>
      <c r="G3154" s="2" t="s">
        <v>20</v>
      </c>
      <c r="H3154" s="2"/>
      <c r="I3154" s="2"/>
      <c r="K3154" s="73">
        <v>46035</v>
      </c>
      <c r="L3154" s="59"/>
      <c r="M3154" s="5"/>
      <c r="N3154" s="60" t="s">
        <v>15526</v>
      </c>
      <c r="O3154" s="5" t="s">
        <v>15527</v>
      </c>
    </row>
    <row r="3155" s="70" customFormat="1" spans="1:15">
      <c r="A3155" s="16">
        <v>3154</v>
      </c>
      <c r="B3155" s="17"/>
      <c r="C3155" s="2" t="s">
        <v>15528</v>
      </c>
      <c r="D3155" s="17" t="s">
        <v>15529</v>
      </c>
      <c r="E3155" s="2" t="s">
        <v>15530</v>
      </c>
      <c r="F3155" s="69">
        <v>45</v>
      </c>
      <c r="G3155" s="2" t="s">
        <v>20</v>
      </c>
      <c r="H3155" s="2" t="s">
        <v>290</v>
      </c>
      <c r="I3155" s="2"/>
      <c r="J3155" s="16"/>
      <c r="K3155" s="73">
        <v>44941</v>
      </c>
      <c r="L3155" s="59" t="s">
        <v>412</v>
      </c>
      <c r="M3155" s="5"/>
      <c r="N3155" s="60" t="s">
        <v>15531</v>
      </c>
      <c r="O3155" s="5" t="s">
        <v>15532</v>
      </c>
    </row>
    <row r="3156" s="69" customFormat="1" spans="1:15">
      <c r="A3156" s="16">
        <v>3155</v>
      </c>
      <c r="B3156" s="17"/>
      <c r="C3156" s="2" t="s">
        <v>15533</v>
      </c>
      <c r="D3156" s="17" t="s">
        <v>15534</v>
      </c>
      <c r="E3156" s="2" t="s">
        <v>15535</v>
      </c>
      <c r="F3156" s="69">
        <v>59.8</v>
      </c>
      <c r="G3156" s="2" t="s">
        <v>20</v>
      </c>
      <c r="H3156" s="16"/>
      <c r="I3156" s="16"/>
      <c r="J3156" s="16"/>
      <c r="K3156" s="73">
        <v>46020</v>
      </c>
      <c r="L3156" s="59"/>
      <c r="M3156" s="5"/>
      <c r="N3156" s="60" t="s">
        <v>15536</v>
      </c>
      <c r="O3156" s="5" t="s">
        <v>15537</v>
      </c>
    </row>
    <row r="3157" s="69" customFormat="1" spans="1:15">
      <c r="A3157" s="16">
        <v>3156</v>
      </c>
      <c r="B3157" s="17"/>
      <c r="C3157" s="2" t="s">
        <v>15538</v>
      </c>
      <c r="D3157" s="17" t="s">
        <v>15539</v>
      </c>
      <c r="E3157" s="2" t="s">
        <v>15540</v>
      </c>
      <c r="F3157" s="69">
        <v>79</v>
      </c>
      <c r="G3157" s="2" t="s">
        <v>20</v>
      </c>
      <c r="H3157" s="2" t="s">
        <v>290</v>
      </c>
      <c r="I3157" s="16"/>
      <c r="J3157" s="16"/>
      <c r="K3157" s="73">
        <v>46013</v>
      </c>
      <c r="L3157" s="2" t="s">
        <v>412</v>
      </c>
      <c r="M3157" s="5"/>
      <c r="N3157" s="60" t="s">
        <v>15541</v>
      </c>
      <c r="O3157" s="5" t="s">
        <v>15542</v>
      </c>
    </row>
    <row r="3158" s="69" customFormat="1" spans="1:15">
      <c r="A3158" s="16">
        <v>3157</v>
      </c>
      <c r="B3158" s="17"/>
      <c r="C3158" s="2" t="s">
        <v>15533</v>
      </c>
      <c r="D3158" s="17" t="s">
        <v>15543</v>
      </c>
      <c r="E3158" s="2" t="s">
        <v>15544</v>
      </c>
      <c r="F3158" s="69">
        <v>49</v>
      </c>
      <c r="G3158" s="2" t="s">
        <v>20</v>
      </c>
      <c r="H3158" s="2"/>
      <c r="I3158" s="2"/>
      <c r="J3158" s="16"/>
      <c r="K3158" s="73">
        <v>45868</v>
      </c>
      <c r="L3158" s="59"/>
      <c r="M3158" s="5"/>
      <c r="N3158" s="60" t="s">
        <v>15545</v>
      </c>
      <c r="O3158" s="5" t="s">
        <v>15546</v>
      </c>
    </row>
    <row r="3159" s="69" customFormat="1" spans="1:15">
      <c r="A3159" s="16">
        <v>3158</v>
      </c>
      <c r="B3159" s="17"/>
      <c r="C3159" s="2" t="s">
        <v>15533</v>
      </c>
      <c r="D3159" s="17" t="s">
        <v>15547</v>
      </c>
      <c r="E3159" s="2" t="s">
        <v>15544</v>
      </c>
      <c r="F3159" s="69">
        <v>55</v>
      </c>
      <c r="G3159" s="2" t="s">
        <v>20</v>
      </c>
      <c r="H3159" s="2"/>
      <c r="I3159" s="2"/>
      <c r="J3159" s="16"/>
      <c r="K3159" s="73">
        <v>45308</v>
      </c>
      <c r="L3159" s="59"/>
      <c r="M3159" s="5"/>
      <c r="N3159" s="60" t="s">
        <v>15548</v>
      </c>
      <c r="O3159" s="5" t="s">
        <v>15549</v>
      </c>
    </row>
    <row r="3160" s="3" customFormat="1" spans="1:15">
      <c r="A3160" s="16">
        <v>3159</v>
      </c>
      <c r="B3160" s="3" t="s">
        <v>15550</v>
      </c>
      <c r="C3160" s="3" t="s">
        <v>15551</v>
      </c>
      <c r="D3160" s="3" t="s">
        <v>15550</v>
      </c>
      <c r="E3160" s="3" t="s">
        <v>15552</v>
      </c>
      <c r="F3160" s="69">
        <v>79.8</v>
      </c>
      <c r="G3160" s="61" t="s">
        <v>15553</v>
      </c>
      <c r="H3160" s="3"/>
      <c r="I3160" s="20" t="s">
        <v>291</v>
      </c>
      <c r="J3160" s="55" t="s">
        <v>200</v>
      </c>
      <c r="K3160" s="73">
        <v>46064</v>
      </c>
      <c r="L3160" s="3" t="s">
        <v>201</v>
      </c>
      <c r="M3160" s="5" t="s">
        <v>15554</v>
      </c>
      <c r="N3160" s="3" t="s">
        <v>15555</v>
      </c>
      <c r="O3160" s="3" t="s">
        <v>15556</v>
      </c>
    </row>
    <row r="3161" s="3" customFormat="1" spans="1:15">
      <c r="A3161" s="16">
        <v>3160</v>
      </c>
      <c r="B3161" s="3" t="s">
        <v>15557</v>
      </c>
      <c r="C3161" s="3" t="s">
        <v>15558</v>
      </c>
      <c r="D3161" s="3" t="s">
        <v>15557</v>
      </c>
      <c r="E3161" s="3" t="s">
        <v>15559</v>
      </c>
      <c r="F3161" s="69">
        <v>43.8</v>
      </c>
      <c r="G3161" s="3"/>
      <c r="J3161" s="55"/>
      <c r="K3161" s="73">
        <v>45916</v>
      </c>
      <c r="N3161" s="3" t="s">
        <v>15560</v>
      </c>
      <c r="O3161" s="3" t="s">
        <v>15561</v>
      </c>
    </row>
    <row r="3162" s="3" customFormat="1" spans="1:15">
      <c r="A3162" s="16">
        <v>3161</v>
      </c>
      <c r="C3162" s="3" t="s">
        <v>15562</v>
      </c>
      <c r="D3162" s="21" t="s">
        <v>15563</v>
      </c>
      <c r="E3162" s="3" t="s">
        <v>15564</v>
      </c>
      <c r="F3162" s="69">
        <v>65</v>
      </c>
      <c r="G3162" s="3" t="s">
        <v>20</v>
      </c>
      <c r="J3162" s="55"/>
      <c r="K3162" s="73">
        <v>46058</v>
      </c>
      <c r="N3162" s="3" t="s">
        <v>15565</v>
      </c>
      <c r="O3162" s="3" t="s">
        <v>15566</v>
      </c>
    </row>
    <row r="3163" s="69" customFormat="1" spans="1:15">
      <c r="A3163" s="16">
        <v>3162</v>
      </c>
      <c r="B3163" s="17"/>
      <c r="C3163" s="2" t="s">
        <v>15567</v>
      </c>
      <c r="D3163" s="17" t="s">
        <v>15568</v>
      </c>
      <c r="E3163" s="2" t="s">
        <v>15569</v>
      </c>
      <c r="F3163" s="69">
        <v>69</v>
      </c>
      <c r="G3163" s="2" t="s">
        <v>20</v>
      </c>
      <c r="H3163" s="2"/>
      <c r="I3163" s="16"/>
      <c r="J3163" s="16"/>
      <c r="K3163" s="73">
        <v>46018</v>
      </c>
      <c r="L3163" s="59"/>
      <c r="M3163" s="5"/>
      <c r="N3163" s="60" t="s">
        <v>15570</v>
      </c>
      <c r="O3163" s="5" t="s">
        <v>15571</v>
      </c>
    </row>
    <row r="3164" s="69" customFormat="1" spans="1:15">
      <c r="A3164" s="16">
        <v>3163</v>
      </c>
      <c r="B3164" s="17"/>
      <c r="C3164" s="2" t="s">
        <v>15572</v>
      </c>
      <c r="D3164" s="17" t="s">
        <v>15573</v>
      </c>
      <c r="E3164" s="2" t="s">
        <v>15574</v>
      </c>
      <c r="F3164" s="69">
        <v>49.8</v>
      </c>
      <c r="G3164" s="2" t="s">
        <v>20</v>
      </c>
      <c r="H3164" s="16"/>
      <c r="I3164" s="16"/>
      <c r="J3164" s="16"/>
      <c r="K3164" s="73">
        <v>45444</v>
      </c>
      <c r="L3164" s="59"/>
      <c r="M3164" s="5"/>
      <c r="N3164" s="60" t="s">
        <v>15575</v>
      </c>
      <c r="O3164" s="5" t="s">
        <v>15576</v>
      </c>
    </row>
    <row r="3165" s="5" customFormat="1" spans="1:15">
      <c r="A3165" s="16">
        <v>3164</v>
      </c>
      <c r="B3165" s="17"/>
      <c r="C3165" s="20" t="s">
        <v>15577</v>
      </c>
      <c r="D3165" s="17" t="s">
        <v>15578</v>
      </c>
      <c r="E3165" s="5" t="s">
        <v>15579</v>
      </c>
      <c r="F3165" s="69">
        <v>49</v>
      </c>
      <c r="G3165" s="2" t="s">
        <v>20</v>
      </c>
      <c r="J3165" s="62"/>
      <c r="K3165" s="73">
        <v>45825</v>
      </c>
      <c r="L3165" s="59" t="s">
        <v>85</v>
      </c>
      <c r="N3165" s="5" t="s">
        <v>15580</v>
      </c>
      <c r="O3165" s="5" t="s">
        <v>15581</v>
      </c>
    </row>
    <row r="3166" s="4" customFormat="1" spans="1:15">
      <c r="A3166" s="16">
        <v>3165</v>
      </c>
      <c r="B3166" s="4" t="s">
        <v>15582</v>
      </c>
      <c r="C3166" s="4" t="s">
        <v>15583</v>
      </c>
      <c r="D3166" s="22" t="s">
        <v>15582</v>
      </c>
      <c r="E3166" s="25" t="s">
        <v>15584</v>
      </c>
      <c r="F3166" s="69">
        <v>45</v>
      </c>
      <c r="G3166" s="4"/>
      <c r="K3166" s="73">
        <v>46057</v>
      </c>
      <c r="L3166" s="4"/>
      <c r="M3166" s="4"/>
      <c r="N3166" s="4" t="s">
        <v>15585</v>
      </c>
      <c r="O3166" s="4" t="s">
        <v>15586</v>
      </c>
    </row>
    <row r="3167" s="69" customFormat="1" spans="1:15">
      <c r="A3167" s="16">
        <v>3166</v>
      </c>
      <c r="B3167" s="17"/>
      <c r="C3167" s="2" t="s">
        <v>15587</v>
      </c>
      <c r="D3167" s="17" t="s">
        <v>15588</v>
      </c>
      <c r="E3167" s="2" t="s">
        <v>15589</v>
      </c>
      <c r="F3167" s="69">
        <v>33</v>
      </c>
      <c r="G3167" s="3" t="s">
        <v>20</v>
      </c>
      <c r="H3167" s="16"/>
      <c r="I3167" s="16"/>
      <c r="J3167" s="16"/>
      <c r="K3167" s="73">
        <v>46056</v>
      </c>
      <c r="L3167" s="59"/>
      <c r="M3167" s="5"/>
      <c r="N3167" s="60" t="s">
        <v>15590</v>
      </c>
      <c r="O3167" s="5" t="s">
        <v>15591</v>
      </c>
    </row>
    <row r="3168" s="5" customFormat="1" spans="1:15">
      <c r="A3168" s="16">
        <v>3167</v>
      </c>
      <c r="B3168" s="17"/>
      <c r="C3168" s="5" t="s">
        <v>15592</v>
      </c>
      <c r="D3168" s="17" t="s">
        <v>15593</v>
      </c>
      <c r="E3168" s="20" t="s">
        <v>15594</v>
      </c>
      <c r="F3168" s="69">
        <v>59</v>
      </c>
      <c r="G3168" s="3" t="s">
        <v>20</v>
      </c>
      <c r="J3168" s="62"/>
      <c r="K3168" s="73">
        <v>46041</v>
      </c>
      <c r="L3168" s="59"/>
      <c r="N3168" s="5" t="s">
        <v>15595</v>
      </c>
      <c r="O3168" s="5" t="s">
        <v>15596</v>
      </c>
    </row>
    <row r="3169" s="5" customFormat="1" spans="1:15">
      <c r="A3169" s="16">
        <v>3168</v>
      </c>
      <c r="B3169" s="17"/>
      <c r="C3169" s="20" t="s">
        <v>15597</v>
      </c>
      <c r="D3169" s="17" t="s">
        <v>15598</v>
      </c>
      <c r="E3169" s="5" t="s">
        <v>15599</v>
      </c>
      <c r="F3169" s="69">
        <v>45</v>
      </c>
      <c r="G3169" s="2" t="s">
        <v>20</v>
      </c>
      <c r="J3169" s="62"/>
      <c r="K3169" s="73">
        <v>45713</v>
      </c>
      <c r="L3169" s="59" t="s">
        <v>85</v>
      </c>
      <c r="N3169" s="5" t="s">
        <v>15600</v>
      </c>
      <c r="O3169" s="5" t="s">
        <v>15601</v>
      </c>
    </row>
    <row r="3170" s="69" customFormat="1" spans="1:15">
      <c r="A3170" s="16">
        <v>3169</v>
      </c>
      <c r="B3170" s="17"/>
      <c r="C3170" s="2" t="s">
        <v>15602</v>
      </c>
      <c r="D3170" s="17" t="s">
        <v>15603</v>
      </c>
      <c r="E3170" s="2" t="s">
        <v>15604</v>
      </c>
      <c r="F3170" s="69">
        <v>39</v>
      </c>
      <c r="G3170" s="2" t="s">
        <v>20</v>
      </c>
      <c r="H3170" s="16"/>
      <c r="I3170" s="16"/>
      <c r="J3170" s="16"/>
      <c r="K3170" s="73">
        <v>45639</v>
      </c>
      <c r="L3170" s="59"/>
      <c r="M3170" s="5"/>
      <c r="N3170" s="60" t="s">
        <v>15605</v>
      </c>
      <c r="O3170" s="5" t="s">
        <v>15606</v>
      </c>
    </row>
    <row r="3171" s="69" customFormat="1" spans="1:15">
      <c r="A3171" s="16">
        <v>3170</v>
      </c>
      <c r="B3171" s="17"/>
      <c r="C3171" s="2" t="s">
        <v>15607</v>
      </c>
      <c r="D3171" s="17" t="s">
        <v>15608</v>
      </c>
      <c r="E3171" s="2" t="s">
        <v>15609</v>
      </c>
      <c r="F3171" s="69">
        <v>55</v>
      </c>
      <c r="G3171" s="2" t="s">
        <v>20</v>
      </c>
      <c r="H3171" s="16"/>
      <c r="I3171" s="16"/>
      <c r="J3171" s="16"/>
      <c r="K3171" s="73">
        <v>45442</v>
      </c>
      <c r="L3171" s="59"/>
      <c r="M3171" s="5"/>
      <c r="N3171" s="60" t="s">
        <v>15610</v>
      </c>
      <c r="O3171" s="5" t="s">
        <v>15611</v>
      </c>
    </row>
    <row r="3172" s="69" customFormat="1" spans="1:15">
      <c r="A3172" s="16">
        <v>3171</v>
      </c>
      <c r="B3172" s="17"/>
      <c r="C3172" s="2" t="s">
        <v>15612</v>
      </c>
      <c r="D3172" s="17" t="s">
        <v>15613</v>
      </c>
      <c r="E3172" s="2" t="s">
        <v>15614</v>
      </c>
      <c r="F3172" s="69">
        <v>49</v>
      </c>
      <c r="G3172" s="2" t="s">
        <v>78</v>
      </c>
      <c r="H3172" s="2"/>
      <c r="I3172" s="2"/>
      <c r="J3172" s="55" t="s">
        <v>200</v>
      </c>
      <c r="K3172" s="73">
        <v>46027</v>
      </c>
      <c r="L3172" s="3" t="s">
        <v>201</v>
      </c>
      <c r="M3172" s="5"/>
      <c r="N3172" s="60" t="s">
        <v>15615</v>
      </c>
      <c r="O3172" s="5" t="s">
        <v>15616</v>
      </c>
    </row>
    <row r="3173" s="5" customFormat="1" spans="1:15">
      <c r="A3173" s="16">
        <v>3172</v>
      </c>
      <c r="C3173" s="5" t="s">
        <v>15617</v>
      </c>
      <c r="D3173" s="66" t="s">
        <v>15618</v>
      </c>
      <c r="E3173" s="5" t="s">
        <v>15619</v>
      </c>
      <c r="F3173" s="69">
        <v>49.8</v>
      </c>
      <c r="G3173" s="3" t="s">
        <v>20</v>
      </c>
      <c r="J3173" s="62"/>
      <c r="K3173" s="73">
        <v>45871</v>
      </c>
      <c r="L3173" s="59" t="s">
        <v>85</v>
      </c>
      <c r="M3173" s="5"/>
      <c r="N3173" s="5" t="s">
        <v>15620</v>
      </c>
      <c r="O3173" s="5" t="s">
        <v>15621</v>
      </c>
    </row>
    <row r="3174" s="3" customFormat="1" spans="1:15">
      <c r="A3174" s="16">
        <v>3173</v>
      </c>
      <c r="B3174" s="21"/>
      <c r="C3174" s="3" t="s">
        <v>15622</v>
      </c>
      <c r="D3174" s="21" t="s">
        <v>15623</v>
      </c>
      <c r="E3174" s="3" t="s">
        <v>15624</v>
      </c>
      <c r="F3174" s="69">
        <v>88</v>
      </c>
      <c r="J3174" s="55"/>
      <c r="K3174" s="73">
        <v>45159</v>
      </c>
      <c r="N3174" s="3" t="s">
        <v>15625</v>
      </c>
      <c r="O3174" s="3" t="s">
        <v>15626</v>
      </c>
    </row>
    <row r="3175" s="69" customFormat="1" spans="1:15">
      <c r="A3175" s="16">
        <v>3174</v>
      </c>
      <c r="B3175" s="17"/>
      <c r="C3175" s="2" t="s">
        <v>15627</v>
      </c>
      <c r="D3175" s="17" t="s">
        <v>15628</v>
      </c>
      <c r="E3175" s="2" t="s">
        <v>15629</v>
      </c>
      <c r="F3175" s="69">
        <v>36</v>
      </c>
      <c r="G3175" s="3" t="s">
        <v>20</v>
      </c>
      <c r="H3175" s="2"/>
      <c r="I3175" s="2"/>
      <c r="J3175" s="16"/>
      <c r="K3175" s="73">
        <v>45848</v>
      </c>
      <c r="L3175" s="59"/>
      <c r="M3175" s="5"/>
      <c r="N3175" s="60" t="s">
        <v>15630</v>
      </c>
      <c r="O3175" s="5" t="s">
        <v>15631</v>
      </c>
    </row>
    <row r="3176" s="5" customFormat="1" spans="1:15">
      <c r="A3176" s="16">
        <v>3175</v>
      </c>
      <c r="B3176" s="17"/>
      <c r="C3176" s="5" t="s">
        <v>15632</v>
      </c>
      <c r="D3176" s="17" t="s">
        <v>15633</v>
      </c>
      <c r="E3176" s="66" t="s">
        <v>15634</v>
      </c>
      <c r="F3176" s="69">
        <v>59</v>
      </c>
      <c r="G3176" s="3" t="s">
        <v>20</v>
      </c>
      <c r="J3176" s="62"/>
      <c r="K3176" s="73">
        <v>46026</v>
      </c>
      <c r="L3176" s="59" t="s">
        <v>85</v>
      </c>
      <c r="N3176" s="5" t="s">
        <v>15635</v>
      </c>
      <c r="O3176" s="5" t="s">
        <v>15636</v>
      </c>
    </row>
    <row r="3177" s="3" customFormat="1" spans="1:15">
      <c r="A3177" s="16">
        <v>3176</v>
      </c>
      <c r="B3177" s="21"/>
      <c r="C3177" s="3" t="s">
        <v>15637</v>
      </c>
      <c r="D3177" s="3" t="s">
        <v>15638</v>
      </c>
      <c r="E3177" s="3" t="s">
        <v>15639</v>
      </c>
      <c r="F3177" s="69">
        <v>69</v>
      </c>
      <c r="J3177" s="55"/>
      <c r="K3177" s="73">
        <v>45671</v>
      </c>
      <c r="N3177" s="3" t="s">
        <v>15640</v>
      </c>
      <c r="O3177" s="61" t="s">
        <v>15641</v>
      </c>
    </row>
    <row r="3178" s="3" customFormat="1" spans="1:15">
      <c r="A3178" s="16">
        <v>3177</v>
      </c>
      <c r="C3178" s="3" t="s">
        <v>15642</v>
      </c>
      <c r="D3178" s="21" t="s">
        <v>15643</v>
      </c>
      <c r="E3178" s="3" t="s">
        <v>15644</v>
      </c>
      <c r="F3178" s="69">
        <v>99</v>
      </c>
      <c r="G3178" s="3" t="s">
        <v>20</v>
      </c>
      <c r="J3178" s="55"/>
      <c r="K3178" s="73">
        <v>45693</v>
      </c>
      <c r="N3178" s="3" t="s">
        <v>15645</v>
      </c>
      <c r="O3178" s="3" t="s">
        <v>15646</v>
      </c>
    </row>
    <row r="3179" s="70" customFormat="1" spans="1:15">
      <c r="A3179" s="16">
        <v>3178</v>
      </c>
      <c r="B3179" s="17"/>
      <c r="C3179" s="2" t="s">
        <v>15647</v>
      </c>
      <c r="D3179" s="17" t="s">
        <v>15648</v>
      </c>
      <c r="E3179" s="2" t="s">
        <v>15649</v>
      </c>
      <c r="F3179" s="69">
        <v>59</v>
      </c>
      <c r="G3179" s="2" t="s">
        <v>20</v>
      </c>
      <c r="H3179" s="2"/>
      <c r="I3179" s="2"/>
      <c r="J3179" s="16"/>
      <c r="K3179" s="73">
        <v>45677</v>
      </c>
      <c r="L3179" s="59"/>
      <c r="M3179" s="5"/>
      <c r="N3179" s="60" t="s">
        <v>15650</v>
      </c>
      <c r="O3179" s="5" t="s">
        <v>15651</v>
      </c>
    </row>
    <row r="3180" s="3" customFormat="1" spans="1:15">
      <c r="A3180" s="16">
        <v>3179</v>
      </c>
      <c r="C3180" s="3" t="s">
        <v>15652</v>
      </c>
      <c r="D3180" s="21" t="s">
        <v>15653</v>
      </c>
      <c r="E3180" s="3" t="s">
        <v>15654</v>
      </c>
      <c r="F3180" s="69">
        <v>39.8</v>
      </c>
      <c r="G3180" s="2" t="s">
        <v>20</v>
      </c>
      <c r="J3180" s="55"/>
      <c r="K3180" s="73">
        <v>46038</v>
      </c>
      <c r="L3180" s="59" t="s">
        <v>85</v>
      </c>
      <c r="M3180" s="5"/>
      <c r="N3180" s="3" t="s">
        <v>15655</v>
      </c>
      <c r="O3180" s="5" t="s">
        <v>15656</v>
      </c>
    </row>
    <row r="3181" s="69" customFormat="1" spans="1:15">
      <c r="A3181" s="16">
        <v>3180</v>
      </c>
      <c r="B3181" s="17"/>
      <c r="C3181" s="2" t="s">
        <v>15657</v>
      </c>
      <c r="D3181" s="17" t="s">
        <v>15658</v>
      </c>
      <c r="E3181" s="2" t="s">
        <v>15659</v>
      </c>
      <c r="F3181" s="69">
        <v>39.8</v>
      </c>
      <c r="G3181" s="2" t="s">
        <v>20</v>
      </c>
      <c r="H3181" s="2" t="s">
        <v>290</v>
      </c>
      <c r="I3181" s="16"/>
      <c r="J3181" s="16"/>
      <c r="K3181" s="73">
        <v>45287</v>
      </c>
      <c r="L3181" s="59" t="s">
        <v>412</v>
      </c>
      <c r="M3181" s="5"/>
      <c r="N3181" s="60" t="s">
        <v>15660</v>
      </c>
      <c r="O3181" s="5" t="s">
        <v>15661</v>
      </c>
    </row>
    <row r="3182" s="3" customFormat="1" spans="1:15">
      <c r="A3182" s="16">
        <v>3181</v>
      </c>
      <c r="C3182" s="3" t="s">
        <v>15662</v>
      </c>
      <c r="D3182" s="21" t="s">
        <v>15663</v>
      </c>
      <c r="E3182" s="3" t="s">
        <v>15664</v>
      </c>
      <c r="F3182" s="69">
        <v>55</v>
      </c>
      <c r="G3182" s="3" t="s">
        <v>15665</v>
      </c>
      <c r="J3182" s="55"/>
      <c r="K3182" s="73">
        <v>46079</v>
      </c>
      <c r="N3182" s="3" t="s">
        <v>15666</v>
      </c>
      <c r="O3182" s="3" t="s">
        <v>15667</v>
      </c>
    </row>
    <row r="3183" s="70" customFormat="1" ht="14.25" spans="1:15">
      <c r="A3183" s="16">
        <v>3182</v>
      </c>
      <c r="B3183" s="17"/>
      <c r="C3183" s="18" t="s">
        <v>15668</v>
      </c>
      <c r="D3183" s="17"/>
      <c r="E3183" s="2"/>
      <c r="F3183" s="69"/>
      <c r="G3183" s="2"/>
      <c r="H3183" s="2"/>
      <c r="I3183" s="2"/>
      <c r="J3183" s="16"/>
      <c r="K3183" s="73"/>
      <c r="L3183" s="59"/>
      <c r="M3183" s="5"/>
      <c r="N3183" s="60"/>
      <c r="O3183" s="5"/>
    </row>
    <row r="3184" s="3" customFormat="1" spans="1:15">
      <c r="A3184" s="16">
        <v>3183</v>
      </c>
      <c r="B3184" s="21"/>
      <c r="C3184" s="3" t="s">
        <v>15669</v>
      </c>
      <c r="D3184" s="21" t="s">
        <v>15670</v>
      </c>
      <c r="E3184" s="3" t="s">
        <v>15671</v>
      </c>
      <c r="F3184" s="69">
        <v>57</v>
      </c>
      <c r="G3184" s="2" t="s">
        <v>20</v>
      </c>
      <c r="J3184" s="55"/>
      <c r="K3184" s="73">
        <v>46048</v>
      </c>
      <c r="N3184" s="3" t="s">
        <v>15672</v>
      </c>
      <c r="O3184" s="3" t="s">
        <v>15673</v>
      </c>
    </row>
    <row r="3185" s="3" customFormat="1" spans="1:15">
      <c r="A3185" s="16">
        <v>3184</v>
      </c>
      <c r="B3185" s="3" t="s">
        <v>15674</v>
      </c>
      <c r="C3185" s="3" t="s">
        <v>15675</v>
      </c>
      <c r="D3185" s="3" t="s">
        <v>15674</v>
      </c>
      <c r="E3185" s="3" t="s">
        <v>15676</v>
      </c>
      <c r="F3185" s="69">
        <v>79.8</v>
      </c>
      <c r="G3185" s="61" t="s">
        <v>15243</v>
      </c>
      <c r="J3185" s="55"/>
      <c r="K3185" s="73">
        <v>46050</v>
      </c>
      <c r="N3185" s="3" t="s">
        <v>15677</v>
      </c>
      <c r="O3185" s="3" t="s">
        <v>15678</v>
      </c>
    </row>
    <row r="3186" s="16" customFormat="1" spans="1:15">
      <c r="A3186" s="16">
        <v>3185</v>
      </c>
      <c r="B3186" s="17"/>
      <c r="C3186" s="2" t="s">
        <v>15679</v>
      </c>
      <c r="D3186" s="17" t="s">
        <v>15680</v>
      </c>
      <c r="E3186" s="2" t="s">
        <v>15681</v>
      </c>
      <c r="F3186" s="69">
        <v>25.8</v>
      </c>
      <c r="G3186" s="2" t="s">
        <v>20</v>
      </c>
      <c r="H3186" s="2"/>
      <c r="I3186" s="2"/>
      <c r="K3186" s="73">
        <v>46051</v>
      </c>
      <c r="L3186" s="59"/>
      <c r="M3186" s="5"/>
      <c r="N3186" s="60" t="s">
        <v>15682</v>
      </c>
      <c r="O3186" s="5" t="s">
        <v>15683</v>
      </c>
    </row>
    <row r="3187" s="69" customFormat="1" spans="1:15">
      <c r="A3187" s="16">
        <v>3186</v>
      </c>
      <c r="B3187" s="17"/>
      <c r="C3187" s="2" t="s">
        <v>15684</v>
      </c>
      <c r="D3187" s="17" t="s">
        <v>15685</v>
      </c>
      <c r="E3187" s="2" t="s">
        <v>15686</v>
      </c>
      <c r="F3187" s="69">
        <v>45</v>
      </c>
      <c r="G3187" s="2" t="s">
        <v>15687</v>
      </c>
      <c r="H3187" s="16"/>
      <c r="I3187" s="16"/>
      <c r="J3187" s="16"/>
      <c r="K3187" s="73">
        <v>45672</v>
      </c>
      <c r="L3187" s="59"/>
      <c r="M3187" s="5"/>
      <c r="N3187" s="60" t="s">
        <v>15688</v>
      </c>
      <c r="O3187" s="5" t="s">
        <v>15689</v>
      </c>
    </row>
    <row r="3188" s="69" customFormat="1" spans="1:15">
      <c r="A3188" s="16">
        <v>3187</v>
      </c>
      <c r="B3188" s="17"/>
      <c r="C3188" s="2" t="s">
        <v>15690</v>
      </c>
      <c r="D3188" s="17" t="s">
        <v>15691</v>
      </c>
      <c r="E3188" s="2" t="s">
        <v>15692</v>
      </c>
      <c r="F3188" s="69">
        <v>49.8</v>
      </c>
      <c r="G3188" s="2" t="s">
        <v>20</v>
      </c>
      <c r="H3188" s="16"/>
      <c r="I3188" s="16"/>
      <c r="J3188" s="16"/>
      <c r="K3188" s="73">
        <v>45841</v>
      </c>
      <c r="L3188" s="59"/>
      <c r="M3188" s="5"/>
      <c r="N3188" s="60" t="s">
        <v>15693</v>
      </c>
      <c r="O3188" s="5" t="s">
        <v>15694</v>
      </c>
    </row>
    <row r="3189" s="71" customFormat="1" spans="1:15">
      <c r="A3189" s="16">
        <v>3188</v>
      </c>
      <c r="B3189" s="4" t="s">
        <v>15695</v>
      </c>
      <c r="C3189" s="4" t="s">
        <v>15696</v>
      </c>
      <c r="D3189" s="4" t="s">
        <v>15695</v>
      </c>
      <c r="E3189" s="24" t="s">
        <v>15697</v>
      </c>
      <c r="F3189" s="4">
        <v>89</v>
      </c>
      <c r="G3189" s="4" t="s">
        <v>15698</v>
      </c>
      <c r="H3189" s="4"/>
      <c r="I3189" s="4"/>
      <c r="J3189" s="4"/>
      <c r="K3189" s="76">
        <v>46114</v>
      </c>
      <c r="L3189" s="4"/>
      <c r="M3189" s="4"/>
      <c r="N3189" s="4" t="s">
        <v>15699</v>
      </c>
      <c r="O3189" s="4" t="s">
        <v>15700</v>
      </c>
    </row>
    <row r="3190" s="3" customFormat="1" spans="1:15">
      <c r="A3190" s="16">
        <v>3189</v>
      </c>
      <c r="B3190" s="3" t="s">
        <v>15701</v>
      </c>
      <c r="C3190" s="3" t="s">
        <v>15702</v>
      </c>
      <c r="D3190" s="21" t="s">
        <v>15701</v>
      </c>
      <c r="E3190" s="3" t="s">
        <v>15703</v>
      </c>
      <c r="F3190" s="69">
        <v>43</v>
      </c>
      <c r="G3190" s="3" t="s">
        <v>15704</v>
      </c>
      <c r="J3190" s="55"/>
      <c r="K3190" s="73">
        <v>46022</v>
      </c>
      <c r="L3190" s="61" t="s">
        <v>249</v>
      </c>
      <c r="M3190" s="5" t="s">
        <v>15705</v>
      </c>
      <c r="N3190" s="3" t="s">
        <v>15706</v>
      </c>
      <c r="O3190" s="3" t="s">
        <v>15707</v>
      </c>
    </row>
    <row r="3191" s="3" customFormat="1" spans="1:15">
      <c r="A3191" s="16">
        <v>3190</v>
      </c>
      <c r="B3191" s="3" t="s">
        <v>15708</v>
      </c>
      <c r="C3191" s="3" t="s">
        <v>15709</v>
      </c>
      <c r="D3191" s="21" t="s">
        <v>15708</v>
      </c>
      <c r="E3191" s="3" t="s">
        <v>15710</v>
      </c>
      <c r="F3191" s="69">
        <v>69.8</v>
      </c>
      <c r="G3191" s="2" t="s">
        <v>78</v>
      </c>
      <c r="J3191" s="55"/>
      <c r="K3191" s="73">
        <v>46037</v>
      </c>
      <c r="L3191" s="3" t="s">
        <v>645</v>
      </c>
      <c r="N3191" s="3" t="s">
        <v>15711</v>
      </c>
      <c r="O3191" s="3" t="s">
        <v>15712</v>
      </c>
    </row>
    <row r="3192" s="69" customFormat="1" spans="1:15">
      <c r="A3192" s="16">
        <v>3191</v>
      </c>
      <c r="B3192" s="17"/>
      <c r="C3192" s="2" t="s">
        <v>15713</v>
      </c>
      <c r="D3192" s="17" t="s">
        <v>15714</v>
      </c>
      <c r="E3192" s="2" t="s">
        <v>15715</v>
      </c>
      <c r="F3192" s="69">
        <v>45</v>
      </c>
      <c r="G3192" s="2" t="s">
        <v>20</v>
      </c>
      <c r="H3192" s="16"/>
      <c r="I3192" s="16"/>
      <c r="J3192" s="16"/>
      <c r="K3192" s="73">
        <v>46062</v>
      </c>
      <c r="L3192" s="59"/>
      <c r="M3192" s="5"/>
      <c r="N3192" s="60" t="s">
        <v>15716</v>
      </c>
      <c r="O3192" s="5" t="s">
        <v>15717</v>
      </c>
    </row>
    <row r="3193" s="27" customFormat="1" spans="1:15">
      <c r="A3193" s="16">
        <v>3192</v>
      </c>
      <c r="B3193" s="75" t="s">
        <v>15718</v>
      </c>
      <c r="C3193" s="27" t="s">
        <v>15719</v>
      </c>
      <c r="D3193" s="75" t="s">
        <v>15718</v>
      </c>
      <c r="E3193" s="27" t="s">
        <v>15720</v>
      </c>
      <c r="F3193" s="69">
        <v>59</v>
      </c>
      <c r="G3193" s="79" t="s">
        <v>15721</v>
      </c>
      <c r="H3193" s="79"/>
      <c r="I3193" s="79"/>
      <c r="J3193" s="79"/>
      <c r="K3193" s="73">
        <v>45973</v>
      </c>
      <c r="L3193" s="27"/>
      <c r="M3193" s="27"/>
      <c r="N3193" s="27" t="s">
        <v>15722</v>
      </c>
      <c r="O3193" s="27" t="s">
        <v>15723</v>
      </c>
    </row>
    <row r="3194" s="55" customFormat="1" spans="1:15">
      <c r="A3194" s="16">
        <v>3193</v>
      </c>
      <c r="C3194" s="55" t="s">
        <v>15724</v>
      </c>
      <c r="D3194" s="63" t="s">
        <v>15725</v>
      </c>
      <c r="E3194" s="55" t="s">
        <v>15726</v>
      </c>
      <c r="F3194" s="69">
        <v>55</v>
      </c>
      <c r="G3194" s="64" t="s">
        <v>20</v>
      </c>
      <c r="K3194" s="73">
        <v>45877</v>
      </c>
      <c r="L3194" s="55" t="s">
        <v>183</v>
      </c>
      <c r="M3194" s="65"/>
      <c r="N3194" s="64" t="s">
        <v>15727</v>
      </c>
      <c r="O3194" s="5" t="s">
        <v>15728</v>
      </c>
    </row>
    <row r="3195" s="69" customFormat="1" spans="1:15">
      <c r="A3195" s="16">
        <v>3194</v>
      </c>
      <c r="B3195" s="17"/>
      <c r="C3195" s="2" t="s">
        <v>15729</v>
      </c>
      <c r="D3195" s="17" t="s">
        <v>15730</v>
      </c>
      <c r="E3195" s="2" t="s">
        <v>15731</v>
      </c>
      <c r="F3195" s="69">
        <v>35</v>
      </c>
      <c r="G3195" s="2" t="s">
        <v>20</v>
      </c>
      <c r="H3195" s="16"/>
      <c r="I3195" s="16"/>
      <c r="J3195" s="16"/>
      <c r="K3195" s="73">
        <v>45873</v>
      </c>
      <c r="L3195" s="59"/>
      <c r="M3195" s="5"/>
      <c r="N3195" s="60" t="s">
        <v>15732</v>
      </c>
      <c r="O3195" s="5" t="s">
        <v>15733</v>
      </c>
    </row>
    <row r="3196" s="55" customFormat="1" spans="1:15">
      <c r="A3196" s="16">
        <v>3195</v>
      </c>
      <c r="C3196" s="55" t="s">
        <v>15734</v>
      </c>
      <c r="D3196" s="63" t="s">
        <v>15735</v>
      </c>
      <c r="E3196" s="55" t="s">
        <v>15736</v>
      </c>
      <c r="F3196" s="69">
        <v>48</v>
      </c>
      <c r="G3196" s="64" t="s">
        <v>892</v>
      </c>
      <c r="K3196" s="73">
        <v>45876</v>
      </c>
      <c r="L3196" s="55" t="s">
        <v>85</v>
      </c>
      <c r="M3196" s="65"/>
      <c r="N3196" s="64" t="s">
        <v>15737</v>
      </c>
      <c r="O3196" s="5" t="s">
        <v>15738</v>
      </c>
    </row>
    <row r="3197" s="3" customFormat="1" spans="1:15">
      <c r="A3197" s="16">
        <v>3196</v>
      </c>
      <c r="B3197" s="21"/>
      <c r="C3197" s="3" t="s">
        <v>15739</v>
      </c>
      <c r="D3197" s="21" t="s">
        <v>15740</v>
      </c>
      <c r="E3197" s="20" t="s">
        <v>15741</v>
      </c>
      <c r="F3197" s="69">
        <v>59.8</v>
      </c>
      <c r="G3197" s="3" t="s">
        <v>182</v>
      </c>
      <c r="J3197" s="55"/>
      <c r="K3197" s="73">
        <v>46026</v>
      </c>
      <c r="L3197" s="3" t="s">
        <v>6139</v>
      </c>
      <c r="N3197" s="3" t="s">
        <v>15742</v>
      </c>
      <c r="O3197" s="5" t="s">
        <v>15743</v>
      </c>
    </row>
    <row r="3198" s="69" customFormat="1" spans="1:15">
      <c r="A3198" s="16">
        <v>3197</v>
      </c>
      <c r="B3198" s="17"/>
      <c r="C3198" s="2" t="s">
        <v>15744</v>
      </c>
      <c r="D3198" s="17" t="s">
        <v>15745</v>
      </c>
      <c r="E3198" s="2" t="s">
        <v>15746</v>
      </c>
      <c r="F3198" s="69">
        <v>39</v>
      </c>
      <c r="G3198" s="2" t="s">
        <v>20</v>
      </c>
      <c r="H3198" s="59"/>
      <c r="I3198" s="59"/>
      <c r="J3198" s="70"/>
      <c r="K3198" s="73">
        <v>45273</v>
      </c>
      <c r="L3198" s="59" t="s">
        <v>85</v>
      </c>
      <c r="M3198" s="5"/>
      <c r="N3198" s="60" t="s">
        <v>15747</v>
      </c>
      <c r="O3198" s="5" t="s">
        <v>15748</v>
      </c>
    </row>
    <row r="3199" s="3" customFormat="1" spans="1:15">
      <c r="A3199" s="16">
        <v>3198</v>
      </c>
      <c r="B3199" s="3" t="s">
        <v>15749</v>
      </c>
      <c r="C3199" s="3" t="s">
        <v>15744</v>
      </c>
      <c r="D3199" s="3" t="s">
        <v>15749</v>
      </c>
      <c r="E3199" s="3" t="s">
        <v>15750</v>
      </c>
      <c r="F3199" s="69">
        <v>59</v>
      </c>
      <c r="G3199" s="3" t="s">
        <v>15751</v>
      </c>
      <c r="H3199" s="3"/>
      <c r="I3199" s="3"/>
      <c r="J3199" s="55"/>
      <c r="K3199" s="73">
        <v>45916</v>
      </c>
      <c r="L3199" s="3"/>
      <c r="M3199" s="3"/>
      <c r="N3199" s="3" t="s">
        <v>15752</v>
      </c>
      <c r="O3199" s="3" t="s">
        <v>15753</v>
      </c>
    </row>
    <row r="3200" s="5" customFormat="1" spans="1:15">
      <c r="A3200" s="16">
        <v>3199</v>
      </c>
      <c r="B3200" s="17"/>
      <c r="C3200" s="5" t="s">
        <v>15754</v>
      </c>
      <c r="D3200" s="17" t="s">
        <v>15755</v>
      </c>
      <c r="E3200" s="5" t="s">
        <v>15756</v>
      </c>
      <c r="F3200" s="69">
        <v>49</v>
      </c>
      <c r="G3200" s="3" t="s">
        <v>20</v>
      </c>
      <c r="H3200" s="2" t="s">
        <v>290</v>
      </c>
      <c r="J3200" s="62"/>
      <c r="K3200" s="73">
        <v>45518</v>
      </c>
      <c r="L3200" s="59" t="s">
        <v>85</v>
      </c>
      <c r="N3200" s="5" t="s">
        <v>15757</v>
      </c>
      <c r="O3200" s="5" t="s">
        <v>15758</v>
      </c>
    </row>
    <row r="3201" s="4" customFormat="1" spans="1:15">
      <c r="A3201" s="16">
        <v>3200</v>
      </c>
      <c r="B3201" s="4" t="s">
        <v>15759</v>
      </c>
      <c r="C3201" s="4" t="s">
        <v>15760</v>
      </c>
      <c r="D3201" s="22" t="s">
        <v>15759</v>
      </c>
      <c r="E3201" s="25" t="s">
        <v>15761</v>
      </c>
      <c r="F3201" s="69">
        <v>65</v>
      </c>
      <c r="G3201" s="4" t="s">
        <v>15762</v>
      </c>
      <c r="H3201" s="4"/>
      <c r="I3201" s="4"/>
      <c r="J3201" s="4"/>
      <c r="K3201" s="73">
        <v>46052</v>
      </c>
      <c r="L3201" s="25" t="s">
        <v>3784</v>
      </c>
      <c r="N3201" s="4" t="s">
        <v>15763</v>
      </c>
      <c r="O3201" s="4" t="s">
        <v>15764</v>
      </c>
    </row>
    <row r="3202" s="3" customFormat="1" spans="1:15">
      <c r="A3202" s="16">
        <v>3201</v>
      </c>
      <c r="B3202" s="3" t="s">
        <v>15765</v>
      </c>
      <c r="C3202" s="3" t="s">
        <v>15766</v>
      </c>
      <c r="D3202" s="3" t="s">
        <v>15765</v>
      </c>
      <c r="E3202" s="3" t="s">
        <v>15767</v>
      </c>
      <c r="F3202" s="69">
        <v>79</v>
      </c>
      <c r="G3202" s="3" t="s">
        <v>15768</v>
      </c>
      <c r="H3202" s="3"/>
      <c r="I3202" s="3"/>
      <c r="J3202" s="55"/>
      <c r="K3202" s="73">
        <v>46056</v>
      </c>
      <c r="L3202" s="3"/>
      <c r="M3202" s="3"/>
      <c r="N3202" s="3" t="s">
        <v>15769</v>
      </c>
      <c r="O3202" s="3" t="s">
        <v>15770</v>
      </c>
    </row>
    <row r="3203" s="3" customFormat="1" spans="1:15">
      <c r="A3203" s="16">
        <v>3202</v>
      </c>
      <c r="C3203" s="3" t="s">
        <v>15771</v>
      </c>
      <c r="D3203" s="21" t="s">
        <v>15772</v>
      </c>
      <c r="E3203" s="3" t="s">
        <v>15773</v>
      </c>
      <c r="F3203" s="69">
        <v>69</v>
      </c>
      <c r="G3203" s="3" t="s">
        <v>20</v>
      </c>
      <c r="J3203" s="55"/>
      <c r="K3203" s="73">
        <v>46057</v>
      </c>
      <c r="N3203" s="3" t="s">
        <v>15774</v>
      </c>
      <c r="O3203" s="3" t="s">
        <v>15775</v>
      </c>
    </row>
    <row r="3204" s="3" customFormat="1" spans="1:15">
      <c r="A3204" s="16">
        <v>3203</v>
      </c>
      <c r="B3204" s="21"/>
      <c r="C3204" s="3" t="s">
        <v>15776</v>
      </c>
      <c r="D3204" s="21" t="s">
        <v>15777</v>
      </c>
      <c r="E3204" s="3" t="s">
        <v>15778</v>
      </c>
      <c r="F3204" s="69">
        <v>59.8</v>
      </c>
      <c r="G3204" s="3" t="s">
        <v>11626</v>
      </c>
      <c r="J3204" s="55"/>
      <c r="K3204" s="73">
        <v>46003</v>
      </c>
      <c r="M3204" s="5" t="s">
        <v>15779</v>
      </c>
      <c r="N3204" s="3" t="s">
        <v>15780</v>
      </c>
      <c r="O3204" s="3" t="s">
        <v>15781</v>
      </c>
    </row>
    <row r="3205" s="3" customFormat="1" spans="1:15">
      <c r="A3205" s="16">
        <v>3204</v>
      </c>
      <c r="B3205" s="21"/>
      <c r="C3205" s="3" t="s">
        <v>15782</v>
      </c>
      <c r="D3205" s="21" t="s">
        <v>15783</v>
      </c>
      <c r="E3205" s="3" t="s">
        <v>15784</v>
      </c>
      <c r="F3205" s="69">
        <v>69</v>
      </c>
      <c r="G3205" s="3" t="s">
        <v>20</v>
      </c>
      <c r="J3205" s="55"/>
      <c r="K3205" s="73">
        <v>46009</v>
      </c>
      <c r="N3205" s="3" t="s">
        <v>15785</v>
      </c>
      <c r="O3205" s="5" t="s">
        <v>15786</v>
      </c>
    </row>
    <row r="3206" s="3" customFormat="1" spans="1:15">
      <c r="A3206" s="16">
        <v>3205</v>
      </c>
      <c r="B3206" s="21" t="s">
        <v>15787</v>
      </c>
      <c r="C3206" s="20" t="s">
        <v>15788</v>
      </c>
      <c r="D3206" s="21" t="s">
        <v>15787</v>
      </c>
      <c r="E3206" s="3" t="s">
        <v>15789</v>
      </c>
      <c r="F3206" s="69">
        <v>69.8</v>
      </c>
      <c r="G3206" s="3" t="s">
        <v>15790</v>
      </c>
      <c r="H3206" s="3"/>
      <c r="I3206" s="3"/>
      <c r="J3206" s="55"/>
      <c r="K3206" s="73">
        <v>46051</v>
      </c>
      <c r="L3206" s="3"/>
      <c r="M3206" s="3"/>
      <c r="N3206" s="3" t="s">
        <v>15791</v>
      </c>
      <c r="O3206" s="3" t="s">
        <v>15792</v>
      </c>
    </row>
    <row r="3207" s="3" customFormat="1" spans="1:15">
      <c r="A3207" s="16">
        <v>3206</v>
      </c>
      <c r="C3207" s="3" t="s">
        <v>15793</v>
      </c>
      <c r="D3207" s="21" t="s">
        <v>15794</v>
      </c>
      <c r="E3207" s="3" t="s">
        <v>15795</v>
      </c>
      <c r="F3207" s="69">
        <v>69.8</v>
      </c>
      <c r="G3207" s="3" t="s">
        <v>20</v>
      </c>
      <c r="J3207" s="55" t="s">
        <v>200</v>
      </c>
      <c r="K3207" s="73">
        <v>46034</v>
      </c>
      <c r="L3207" s="3" t="s">
        <v>201</v>
      </c>
      <c r="M3207" s="5"/>
      <c r="N3207" s="3" t="s">
        <v>15796</v>
      </c>
      <c r="O3207" s="5" t="s">
        <v>15797</v>
      </c>
    </row>
    <row r="3208" s="69" customFormat="1" spans="1:15">
      <c r="A3208" s="16">
        <v>3207</v>
      </c>
      <c r="B3208" s="17"/>
      <c r="C3208" s="2" t="s">
        <v>15798</v>
      </c>
      <c r="D3208" s="17" t="s">
        <v>15799</v>
      </c>
      <c r="E3208" s="2" t="s">
        <v>15800</v>
      </c>
      <c r="F3208" s="69">
        <v>59.8</v>
      </c>
      <c r="G3208" s="2" t="s">
        <v>20</v>
      </c>
      <c r="H3208" s="16"/>
      <c r="I3208" s="16"/>
      <c r="J3208" s="16"/>
      <c r="K3208" s="73">
        <v>46037</v>
      </c>
      <c r="L3208" s="59"/>
      <c r="M3208" s="5"/>
      <c r="N3208" s="60" t="s">
        <v>15801</v>
      </c>
      <c r="O3208" s="5" t="s">
        <v>15802</v>
      </c>
    </row>
    <row r="3209" s="69" customFormat="1" spans="1:15">
      <c r="A3209" s="16">
        <v>3208</v>
      </c>
      <c r="B3209" s="17"/>
      <c r="C3209" s="2" t="s">
        <v>15803</v>
      </c>
      <c r="D3209" s="17" t="s">
        <v>15804</v>
      </c>
      <c r="E3209" s="2" t="s">
        <v>15805</v>
      </c>
      <c r="F3209" s="69">
        <v>33</v>
      </c>
      <c r="G3209" s="2" t="s">
        <v>15806</v>
      </c>
      <c r="H3209" s="2"/>
      <c r="I3209" s="2" t="s">
        <v>291</v>
      </c>
      <c r="J3209" s="16"/>
      <c r="K3209" s="73">
        <v>46046</v>
      </c>
      <c r="L3209" s="59" t="s">
        <v>645</v>
      </c>
      <c r="M3209" s="5"/>
      <c r="N3209" s="60" t="s">
        <v>15807</v>
      </c>
      <c r="O3209" s="5" t="s">
        <v>15808</v>
      </c>
    </row>
    <row r="3210" s="69" customFormat="1" spans="1:15">
      <c r="A3210" s="16">
        <v>3209</v>
      </c>
      <c r="B3210" s="17"/>
      <c r="C3210" s="2" t="s">
        <v>15809</v>
      </c>
      <c r="D3210" s="17" t="s">
        <v>15810</v>
      </c>
      <c r="E3210" s="2" t="s">
        <v>15811</v>
      </c>
      <c r="F3210" s="69">
        <v>29.8</v>
      </c>
      <c r="G3210" s="2" t="s">
        <v>20</v>
      </c>
      <c r="H3210" s="16"/>
      <c r="I3210" s="16"/>
      <c r="J3210" s="16"/>
      <c r="K3210" s="73">
        <v>46030</v>
      </c>
      <c r="L3210" s="59"/>
      <c r="M3210" s="5"/>
      <c r="N3210" s="60" t="s">
        <v>15812</v>
      </c>
      <c r="O3210" s="5" t="s">
        <v>15813</v>
      </c>
    </row>
    <row r="3211" s="69" customFormat="1" spans="1:15">
      <c r="A3211" s="16">
        <v>3210</v>
      </c>
      <c r="B3211" s="17"/>
      <c r="C3211" s="2" t="s">
        <v>15744</v>
      </c>
      <c r="D3211" s="17" t="s">
        <v>15814</v>
      </c>
      <c r="E3211" s="2" t="s">
        <v>15815</v>
      </c>
      <c r="F3211" s="69">
        <v>69</v>
      </c>
      <c r="G3211" s="2" t="s">
        <v>20</v>
      </c>
      <c r="H3211" s="2"/>
      <c r="I3211" s="2"/>
      <c r="J3211" s="16"/>
      <c r="K3211" s="73">
        <v>45873</v>
      </c>
      <c r="L3211" s="59"/>
      <c r="M3211" s="5"/>
      <c r="N3211" s="60" t="s">
        <v>15816</v>
      </c>
      <c r="O3211" s="5" t="s">
        <v>15817</v>
      </c>
    </row>
    <row r="3212" s="70" customFormat="1" spans="1:15">
      <c r="A3212" s="16">
        <v>3211</v>
      </c>
      <c r="B3212" s="17"/>
      <c r="C3212" s="2" t="s">
        <v>15818</v>
      </c>
      <c r="D3212" s="17" t="s">
        <v>15819</v>
      </c>
      <c r="E3212" s="2" t="s">
        <v>15820</v>
      </c>
      <c r="F3212" s="69">
        <v>59</v>
      </c>
      <c r="G3212" s="2" t="s">
        <v>20</v>
      </c>
      <c r="H3212" s="2"/>
      <c r="I3212" s="2"/>
      <c r="J3212" s="16"/>
      <c r="K3212" s="73">
        <v>45847</v>
      </c>
      <c r="L3212" s="59"/>
      <c r="M3212" s="5"/>
      <c r="N3212" s="60" t="s">
        <v>15821</v>
      </c>
      <c r="O3212" s="5" t="s">
        <v>15822</v>
      </c>
    </row>
    <row r="3213" s="3" customFormat="1" spans="1:15">
      <c r="A3213" s="16">
        <v>3212</v>
      </c>
      <c r="C3213" s="3" t="s">
        <v>15823</v>
      </c>
      <c r="D3213" s="21" t="s">
        <v>15824</v>
      </c>
      <c r="E3213" s="3" t="s">
        <v>15825</v>
      </c>
      <c r="F3213" s="69">
        <v>49</v>
      </c>
      <c r="G3213" s="3" t="s">
        <v>20</v>
      </c>
      <c r="J3213" s="55"/>
      <c r="K3213" s="73">
        <v>46043</v>
      </c>
      <c r="N3213" s="3" t="s">
        <v>15826</v>
      </c>
      <c r="O3213" s="3" t="s">
        <v>15827</v>
      </c>
    </row>
    <row r="3214" s="3" customFormat="1" spans="1:15">
      <c r="A3214" s="16">
        <v>3213</v>
      </c>
      <c r="B3214" s="21"/>
      <c r="C3214" s="3" t="s">
        <v>15828</v>
      </c>
      <c r="D3214" s="21" t="s">
        <v>15829</v>
      </c>
      <c r="E3214" s="3" t="s">
        <v>15830</v>
      </c>
      <c r="F3214" s="69">
        <v>35</v>
      </c>
      <c r="G3214" s="2" t="s">
        <v>20</v>
      </c>
      <c r="J3214" s="55"/>
      <c r="K3214" s="73">
        <v>45534</v>
      </c>
      <c r="L3214" s="61" t="s">
        <v>85</v>
      </c>
      <c r="M3214" s="61"/>
      <c r="N3214" s="3" t="s">
        <v>15831</v>
      </c>
      <c r="O3214" s="5" t="s">
        <v>15832</v>
      </c>
    </row>
    <row r="3215" s="69" customFormat="1" spans="1:15">
      <c r="A3215" s="16">
        <v>3214</v>
      </c>
      <c r="B3215" s="17"/>
      <c r="C3215" s="2" t="s">
        <v>15828</v>
      </c>
      <c r="D3215" s="17" t="s">
        <v>15833</v>
      </c>
      <c r="E3215" s="2" t="s">
        <v>13880</v>
      </c>
      <c r="F3215" s="69">
        <v>49.8</v>
      </c>
      <c r="G3215" s="2" t="s">
        <v>20</v>
      </c>
      <c r="H3215" s="2"/>
      <c r="I3215" s="2"/>
      <c r="J3215" s="16"/>
      <c r="K3215" s="73">
        <v>45887</v>
      </c>
      <c r="L3215" s="59"/>
      <c r="M3215" s="5"/>
      <c r="N3215" s="60" t="s">
        <v>15834</v>
      </c>
      <c r="O3215" s="5" t="s">
        <v>15835</v>
      </c>
    </row>
    <row r="3216" s="3" customFormat="1" spans="1:15">
      <c r="A3216" s="16">
        <v>3215</v>
      </c>
      <c r="B3216" s="3" t="s">
        <v>15836</v>
      </c>
      <c r="C3216" s="3" t="s">
        <v>15837</v>
      </c>
      <c r="D3216" s="21" t="s">
        <v>15836</v>
      </c>
      <c r="E3216" s="3" t="s">
        <v>15838</v>
      </c>
      <c r="F3216" s="69">
        <v>69.8</v>
      </c>
      <c r="G3216" s="3" t="s">
        <v>15839</v>
      </c>
      <c r="H3216" s="20" t="s">
        <v>290</v>
      </c>
      <c r="J3216" s="55"/>
      <c r="K3216" s="73">
        <v>46078</v>
      </c>
      <c r="L3216" s="3" t="s">
        <v>412</v>
      </c>
      <c r="N3216" s="3" t="s">
        <v>15840</v>
      </c>
      <c r="O3216" s="3" t="s">
        <v>15841</v>
      </c>
    </row>
    <row r="3217" s="69" customFormat="1" spans="1:15">
      <c r="A3217" s="16">
        <v>3216</v>
      </c>
      <c r="B3217" s="17"/>
      <c r="C3217" s="2" t="s">
        <v>15842</v>
      </c>
      <c r="D3217" s="17" t="s">
        <v>15843</v>
      </c>
      <c r="E3217" s="2" t="s">
        <v>15844</v>
      </c>
      <c r="F3217" s="69">
        <v>58</v>
      </c>
      <c r="G3217" s="3" t="s">
        <v>20</v>
      </c>
      <c r="H3217" s="16"/>
      <c r="I3217" s="16"/>
      <c r="J3217" s="16"/>
      <c r="K3217" s="73">
        <v>45861</v>
      </c>
      <c r="L3217" s="59"/>
      <c r="M3217" s="5"/>
      <c r="N3217" s="60" t="s">
        <v>15845</v>
      </c>
      <c r="O3217" s="5" t="s">
        <v>15846</v>
      </c>
    </row>
    <row r="3218" s="69" customFormat="1" spans="1:15">
      <c r="A3218" s="16">
        <v>3217</v>
      </c>
      <c r="B3218" s="17"/>
      <c r="C3218" s="2" t="s">
        <v>15847</v>
      </c>
      <c r="D3218" s="17" t="s">
        <v>15848</v>
      </c>
      <c r="E3218" s="2" t="s">
        <v>15849</v>
      </c>
      <c r="F3218" s="69">
        <v>69</v>
      </c>
      <c r="G3218" s="2" t="s">
        <v>20</v>
      </c>
      <c r="H3218" s="16"/>
      <c r="I3218" s="16"/>
      <c r="J3218" s="16"/>
      <c r="K3218" s="73">
        <v>45869</v>
      </c>
      <c r="L3218" s="59"/>
      <c r="M3218" s="5"/>
      <c r="N3218" s="60" t="s">
        <v>15850</v>
      </c>
      <c r="O3218" s="5" t="s">
        <v>15851</v>
      </c>
    </row>
    <row r="3219" s="69" customFormat="1" spans="1:15">
      <c r="A3219" s="16">
        <v>3218</v>
      </c>
      <c r="B3219" s="17"/>
      <c r="C3219" s="2" t="s">
        <v>15852</v>
      </c>
      <c r="D3219" s="17" t="s">
        <v>15853</v>
      </c>
      <c r="E3219" s="2" t="s">
        <v>15854</v>
      </c>
      <c r="F3219" s="69">
        <v>49</v>
      </c>
      <c r="G3219" s="2" t="s">
        <v>20</v>
      </c>
      <c r="H3219" s="16"/>
      <c r="I3219" s="16"/>
      <c r="J3219" s="16"/>
      <c r="K3219" s="73">
        <v>45834</v>
      </c>
      <c r="L3219" s="59"/>
      <c r="M3219" s="5"/>
      <c r="N3219" s="60" t="s">
        <v>15855</v>
      </c>
      <c r="O3219" s="5" t="s">
        <v>15856</v>
      </c>
    </row>
    <row r="3220" s="5" customFormat="1" spans="1:15">
      <c r="A3220" s="16">
        <v>3219</v>
      </c>
      <c r="C3220" s="5" t="s">
        <v>15857</v>
      </c>
      <c r="D3220" s="66" t="s">
        <v>15858</v>
      </c>
      <c r="E3220" s="5" t="s">
        <v>15859</v>
      </c>
      <c r="F3220" s="69">
        <v>49</v>
      </c>
      <c r="G3220" s="3" t="s">
        <v>20</v>
      </c>
      <c r="J3220" s="62"/>
      <c r="K3220" s="73">
        <v>43966</v>
      </c>
      <c r="L3220" s="59"/>
      <c r="M3220" s="5"/>
      <c r="N3220" s="5" t="s">
        <v>15860</v>
      </c>
      <c r="O3220" s="5" t="s">
        <v>15861</v>
      </c>
    </row>
    <row r="3221" s="69" customFormat="1" spans="1:15">
      <c r="A3221" s="16">
        <v>3220</v>
      </c>
      <c r="B3221" s="17"/>
      <c r="C3221" s="2" t="s">
        <v>15862</v>
      </c>
      <c r="D3221" s="17" t="s">
        <v>15863</v>
      </c>
      <c r="E3221" s="2" t="s">
        <v>15864</v>
      </c>
      <c r="F3221" s="69">
        <v>49</v>
      </c>
      <c r="G3221" s="2" t="s">
        <v>20</v>
      </c>
      <c r="H3221" s="2"/>
      <c r="I3221" s="2"/>
      <c r="J3221" s="16"/>
      <c r="K3221" s="73">
        <v>46044</v>
      </c>
      <c r="L3221" s="59"/>
      <c r="M3221" s="5"/>
      <c r="N3221" s="60" t="s">
        <v>15865</v>
      </c>
      <c r="O3221" s="5" t="s">
        <v>15866</v>
      </c>
    </row>
    <row r="3222" s="69" customFormat="1" spans="1:15">
      <c r="A3222" s="16">
        <v>3221</v>
      </c>
      <c r="B3222" s="17"/>
      <c r="C3222" s="2" t="s">
        <v>15867</v>
      </c>
      <c r="D3222" s="17" t="s">
        <v>15868</v>
      </c>
      <c r="E3222" s="2" t="s">
        <v>15869</v>
      </c>
      <c r="F3222" s="69">
        <v>49.8</v>
      </c>
      <c r="G3222" s="2" t="s">
        <v>20</v>
      </c>
      <c r="H3222" s="2"/>
      <c r="I3222" s="2"/>
      <c r="J3222" s="16"/>
      <c r="K3222" s="73">
        <v>45341</v>
      </c>
      <c r="L3222" s="59"/>
      <c r="M3222" s="5"/>
      <c r="N3222" s="60" t="s">
        <v>15870</v>
      </c>
      <c r="O3222" s="5" t="s">
        <v>15871</v>
      </c>
    </row>
    <row r="3223" s="16" customFormat="1" spans="1:15">
      <c r="A3223" s="16">
        <v>3222</v>
      </c>
      <c r="B3223" s="17"/>
      <c r="C3223" s="2" t="s">
        <v>15872</v>
      </c>
      <c r="D3223" s="17" t="s">
        <v>15873</v>
      </c>
      <c r="E3223" s="2" t="s">
        <v>15874</v>
      </c>
      <c r="F3223" s="69">
        <v>49</v>
      </c>
      <c r="G3223" s="2" t="s">
        <v>20</v>
      </c>
      <c r="H3223" s="2"/>
      <c r="I3223" s="2"/>
      <c r="K3223" s="73">
        <v>45838</v>
      </c>
      <c r="L3223" s="59"/>
      <c r="M3223" s="5"/>
      <c r="N3223" s="60" t="s">
        <v>15875</v>
      </c>
      <c r="O3223" s="5" t="s">
        <v>15876</v>
      </c>
    </row>
    <row r="3224" s="69" customFormat="1" spans="1:15">
      <c r="A3224" s="16">
        <v>3223</v>
      </c>
      <c r="B3224" s="17"/>
      <c r="C3224" s="2" t="s">
        <v>15877</v>
      </c>
      <c r="D3224" s="17" t="s">
        <v>15878</v>
      </c>
      <c r="E3224" s="2" t="s">
        <v>15879</v>
      </c>
      <c r="F3224" s="69">
        <v>48</v>
      </c>
      <c r="G3224" s="3" t="s">
        <v>20</v>
      </c>
      <c r="H3224" s="16"/>
      <c r="I3224" s="16"/>
      <c r="J3224" s="16"/>
      <c r="K3224" s="73">
        <v>45670</v>
      </c>
      <c r="L3224" s="59"/>
      <c r="M3224" s="5"/>
      <c r="N3224" s="60" t="s">
        <v>15880</v>
      </c>
      <c r="O3224" s="5" t="s">
        <v>15881</v>
      </c>
    </row>
    <row r="3225" s="3" customFormat="1" spans="1:15">
      <c r="A3225" s="16">
        <v>3224</v>
      </c>
      <c r="B3225" s="21"/>
      <c r="C3225" s="3" t="s">
        <v>15882</v>
      </c>
      <c r="D3225" s="21" t="s">
        <v>15883</v>
      </c>
      <c r="E3225" s="3" t="s">
        <v>15884</v>
      </c>
      <c r="F3225" s="69">
        <v>53.8</v>
      </c>
      <c r="G3225" s="2" t="s">
        <v>20</v>
      </c>
      <c r="J3225" s="55"/>
      <c r="K3225" s="73">
        <v>46062</v>
      </c>
      <c r="N3225" s="3" t="s">
        <v>15885</v>
      </c>
      <c r="O3225" s="3" t="s">
        <v>15886</v>
      </c>
    </row>
    <row r="3226" s="69" customFormat="1" spans="1:15">
      <c r="A3226" s="16">
        <v>3225</v>
      </c>
      <c r="B3226" s="17"/>
      <c r="C3226" s="2" t="s">
        <v>15887</v>
      </c>
      <c r="D3226" s="17" t="s">
        <v>15888</v>
      </c>
      <c r="E3226" s="2" t="s">
        <v>15889</v>
      </c>
      <c r="F3226" s="69">
        <v>45</v>
      </c>
      <c r="G3226" s="2" t="s">
        <v>20</v>
      </c>
      <c r="H3226" s="16"/>
      <c r="I3226" s="16"/>
      <c r="J3226" s="16"/>
      <c r="K3226" s="73">
        <v>45535</v>
      </c>
      <c r="L3226" s="59"/>
      <c r="M3226" s="5"/>
      <c r="N3226" s="60" t="s">
        <v>15890</v>
      </c>
      <c r="O3226" s="5" t="s">
        <v>15891</v>
      </c>
    </row>
    <row r="3227" s="3" customFormat="1" spans="1:15">
      <c r="A3227" s="16">
        <v>3226</v>
      </c>
      <c r="C3227" s="3" t="s">
        <v>15892</v>
      </c>
      <c r="D3227" s="21" t="s">
        <v>15893</v>
      </c>
      <c r="E3227" s="3" t="s">
        <v>15894</v>
      </c>
      <c r="F3227" s="69">
        <v>48</v>
      </c>
      <c r="G3227" s="3" t="s">
        <v>20</v>
      </c>
      <c r="J3227" s="55"/>
      <c r="K3227" s="73">
        <v>45874</v>
      </c>
      <c r="L3227" s="59"/>
      <c r="M3227" s="5"/>
      <c r="N3227" s="3" t="s">
        <v>15895</v>
      </c>
      <c r="O3227" s="5" t="s">
        <v>15896</v>
      </c>
    </row>
    <row r="3228" s="69" customFormat="1" spans="1:15">
      <c r="A3228" s="16">
        <v>3227</v>
      </c>
      <c r="B3228" s="17"/>
      <c r="C3228" s="2" t="s">
        <v>15897</v>
      </c>
      <c r="D3228" s="17" t="s">
        <v>15898</v>
      </c>
      <c r="E3228" s="2" t="s">
        <v>15899</v>
      </c>
      <c r="F3228" s="69">
        <v>49.8</v>
      </c>
      <c r="G3228" s="3" t="s">
        <v>20</v>
      </c>
      <c r="H3228" s="2"/>
      <c r="I3228" s="2"/>
      <c r="J3228" s="16"/>
      <c r="K3228" s="73">
        <v>45883</v>
      </c>
      <c r="L3228" s="59"/>
      <c r="M3228" s="5"/>
      <c r="N3228" s="60" t="s">
        <v>15900</v>
      </c>
      <c r="O3228" s="5" t="s">
        <v>15901</v>
      </c>
    </row>
    <row r="3229" s="3" customFormat="1" spans="1:15">
      <c r="A3229" s="16">
        <v>3228</v>
      </c>
      <c r="B3229" s="3" t="s">
        <v>15902</v>
      </c>
      <c r="C3229" s="3" t="s">
        <v>15903</v>
      </c>
      <c r="D3229" s="3" t="s">
        <v>15902</v>
      </c>
      <c r="E3229" s="3" t="s">
        <v>15904</v>
      </c>
      <c r="F3229" s="69">
        <v>75</v>
      </c>
      <c r="G3229" s="3" t="s">
        <v>15905</v>
      </c>
      <c r="J3229" s="55"/>
      <c r="K3229" s="73">
        <v>46020</v>
      </c>
      <c r="L3229" s="20" t="s">
        <v>144</v>
      </c>
      <c r="N3229" s="3" t="s">
        <v>15906</v>
      </c>
      <c r="O3229" s="3" t="s">
        <v>15907</v>
      </c>
    </row>
    <row r="3230" s="3" customFormat="1" spans="1:15">
      <c r="A3230" s="16">
        <v>3229</v>
      </c>
      <c r="B3230" s="3" t="s">
        <v>15908</v>
      </c>
      <c r="C3230" s="3" t="s">
        <v>15909</v>
      </c>
      <c r="D3230" s="3" t="s">
        <v>15908</v>
      </c>
      <c r="E3230" s="3" t="s">
        <v>15910</v>
      </c>
      <c r="F3230" s="69">
        <v>79</v>
      </c>
      <c r="G3230" s="3" t="s">
        <v>15911</v>
      </c>
      <c r="J3230" s="55"/>
      <c r="K3230" s="73">
        <v>45924</v>
      </c>
      <c r="L3230" s="3"/>
      <c r="M3230" s="3"/>
      <c r="N3230" s="3" t="s">
        <v>15912</v>
      </c>
      <c r="O3230" s="3" t="s">
        <v>15913</v>
      </c>
    </row>
    <row r="3231" s="69" customFormat="1" spans="1:15">
      <c r="A3231" s="16">
        <v>3230</v>
      </c>
      <c r="B3231" s="17"/>
      <c r="C3231" s="2" t="s">
        <v>15914</v>
      </c>
      <c r="D3231" s="17" t="s">
        <v>15915</v>
      </c>
      <c r="E3231" s="2" t="s">
        <v>15916</v>
      </c>
      <c r="F3231" s="69">
        <v>45</v>
      </c>
      <c r="G3231" s="2" t="s">
        <v>20</v>
      </c>
      <c r="H3231" s="16"/>
      <c r="I3231" s="16"/>
      <c r="J3231" s="16"/>
      <c r="K3231" s="73">
        <v>44925</v>
      </c>
      <c r="L3231" s="59"/>
      <c r="M3231" s="5"/>
      <c r="N3231" s="60" t="s">
        <v>15917</v>
      </c>
      <c r="O3231" s="5" t="s">
        <v>15918</v>
      </c>
    </row>
    <row r="3232" s="3" customFormat="1" spans="1:15">
      <c r="A3232" s="16">
        <v>3231</v>
      </c>
      <c r="C3232" s="3" t="s">
        <v>15919</v>
      </c>
      <c r="D3232" s="21" t="s">
        <v>15920</v>
      </c>
      <c r="E3232" s="3" t="s">
        <v>3214</v>
      </c>
      <c r="F3232" s="69">
        <v>69</v>
      </c>
      <c r="G3232" s="3" t="s">
        <v>15921</v>
      </c>
      <c r="J3232" s="55"/>
      <c r="K3232" s="73">
        <v>45873</v>
      </c>
      <c r="L3232" s="20" t="s">
        <v>144</v>
      </c>
      <c r="N3232" s="3" t="s">
        <v>15922</v>
      </c>
      <c r="O3232" s="3" t="s">
        <v>15923</v>
      </c>
    </row>
    <row r="3233" s="69" customFormat="1" spans="1:15">
      <c r="A3233" s="16">
        <v>3232</v>
      </c>
      <c r="B3233" s="17"/>
      <c r="C3233" s="2" t="s">
        <v>15924</v>
      </c>
      <c r="D3233" s="17" t="s">
        <v>15925</v>
      </c>
      <c r="E3233" s="2" t="s">
        <v>15926</v>
      </c>
      <c r="F3233" s="69">
        <v>55</v>
      </c>
      <c r="G3233" s="2" t="s">
        <v>20</v>
      </c>
      <c r="H3233" s="2"/>
      <c r="I3233" s="2"/>
      <c r="J3233" s="16"/>
      <c r="K3233" s="73">
        <v>43479</v>
      </c>
      <c r="L3233" s="59"/>
      <c r="M3233" s="5"/>
      <c r="N3233" s="60" t="s">
        <v>15927</v>
      </c>
      <c r="O3233" s="5" t="s">
        <v>15928</v>
      </c>
    </row>
    <row r="3234" s="5" customFormat="1" spans="1:15">
      <c r="A3234" s="16">
        <v>3233</v>
      </c>
      <c r="C3234" s="20" t="s">
        <v>15929</v>
      </c>
      <c r="D3234" s="66" t="s">
        <v>15930</v>
      </c>
      <c r="E3234" s="5" t="s">
        <v>15931</v>
      </c>
      <c r="F3234" s="69">
        <v>59.8</v>
      </c>
      <c r="G3234" s="2" t="s">
        <v>710</v>
      </c>
      <c r="J3234" s="62"/>
      <c r="K3234" s="73">
        <v>46006</v>
      </c>
      <c r="L3234" s="59"/>
      <c r="M3234" s="5" t="s">
        <v>15932</v>
      </c>
      <c r="N3234" s="5" t="s">
        <v>15933</v>
      </c>
      <c r="O3234" s="5" t="s">
        <v>15934</v>
      </c>
    </row>
    <row r="3235" s="3" customFormat="1" spans="1:15">
      <c r="A3235" s="16">
        <v>3234</v>
      </c>
      <c r="C3235" s="3" t="s">
        <v>15935</v>
      </c>
      <c r="D3235" s="21" t="s">
        <v>15936</v>
      </c>
      <c r="E3235" s="3" t="s">
        <v>15937</v>
      </c>
      <c r="F3235" s="69">
        <v>59</v>
      </c>
      <c r="G3235" s="20" t="s">
        <v>15938</v>
      </c>
      <c r="H3235" s="20"/>
      <c r="I3235" s="20"/>
      <c r="J3235" s="78"/>
      <c r="K3235" s="73">
        <v>45476</v>
      </c>
      <c r="N3235" s="3" t="s">
        <v>15939</v>
      </c>
      <c r="O3235" s="3" t="s">
        <v>15940</v>
      </c>
    </row>
    <row r="3236" s="3" customFormat="1" spans="1:15">
      <c r="A3236" s="16">
        <v>3235</v>
      </c>
      <c r="B3236" s="3"/>
      <c r="C3236" s="3" t="s">
        <v>15941</v>
      </c>
      <c r="D3236" s="3" t="s">
        <v>15942</v>
      </c>
      <c r="E3236" s="3" t="s">
        <v>15943</v>
      </c>
      <c r="F3236" s="69">
        <v>43.6</v>
      </c>
      <c r="G3236" s="3"/>
      <c r="H3236" s="3"/>
      <c r="I3236" s="3"/>
      <c r="J3236" s="55"/>
      <c r="K3236" s="73">
        <v>45623</v>
      </c>
      <c r="L3236" s="3"/>
      <c r="M3236" s="3"/>
      <c r="N3236" s="3" t="s">
        <v>15944</v>
      </c>
      <c r="O3236" s="3" t="s">
        <v>15945</v>
      </c>
    </row>
    <row r="3237" s="5" customFormat="1" spans="1:15">
      <c r="A3237" s="16">
        <v>3236</v>
      </c>
      <c r="B3237" s="17"/>
      <c r="C3237" s="2" t="s">
        <v>15946</v>
      </c>
      <c r="D3237" s="17" t="s">
        <v>15947</v>
      </c>
      <c r="E3237" s="2" t="s">
        <v>15931</v>
      </c>
      <c r="F3237" s="69">
        <v>59</v>
      </c>
      <c r="G3237" s="3" t="s">
        <v>20</v>
      </c>
      <c r="J3237" s="62"/>
      <c r="K3237" s="73">
        <v>45867</v>
      </c>
      <c r="L3237" s="59"/>
      <c r="M3237" s="5" t="s">
        <v>15948</v>
      </c>
      <c r="N3237" s="60" t="s">
        <v>15949</v>
      </c>
      <c r="O3237" s="5" t="s">
        <v>15950</v>
      </c>
    </row>
    <row r="3238" s="3" customFormat="1" spans="1:15">
      <c r="A3238" s="16">
        <v>3237</v>
      </c>
      <c r="B3238" s="3" t="s">
        <v>15951</v>
      </c>
      <c r="C3238" s="3" t="s">
        <v>15952</v>
      </c>
      <c r="D3238" s="3" t="s">
        <v>15951</v>
      </c>
      <c r="E3238" s="61" t="s">
        <v>15953</v>
      </c>
      <c r="F3238" s="69">
        <v>55</v>
      </c>
      <c r="G3238" s="3" t="s">
        <v>15954</v>
      </c>
      <c r="J3238" s="55"/>
      <c r="K3238" s="73">
        <v>45722</v>
      </c>
      <c r="L3238" s="3"/>
      <c r="M3238" s="3"/>
      <c r="N3238" s="3" t="s">
        <v>15955</v>
      </c>
      <c r="O3238" s="3" t="s">
        <v>15956</v>
      </c>
    </row>
    <row r="3239" s="3" customFormat="1" spans="1:15">
      <c r="A3239" s="16">
        <v>3238</v>
      </c>
      <c r="B3239" s="3" t="s">
        <v>15957</v>
      </c>
      <c r="C3239" s="61" t="s">
        <v>15958</v>
      </c>
      <c r="D3239" s="3" t="s">
        <v>15957</v>
      </c>
      <c r="E3239" s="3" t="s">
        <v>15959</v>
      </c>
      <c r="F3239" s="69">
        <v>59</v>
      </c>
      <c r="G3239" s="3" t="s">
        <v>20</v>
      </c>
      <c r="J3239" s="55"/>
      <c r="K3239" s="73">
        <v>46034</v>
      </c>
      <c r="N3239" s="3" t="s">
        <v>15960</v>
      </c>
      <c r="O3239" s="3" t="s">
        <v>15961</v>
      </c>
    </row>
    <row r="3240" s="5" customFormat="1" spans="1:15">
      <c r="A3240" s="16">
        <v>3239</v>
      </c>
      <c r="B3240" s="17"/>
      <c r="C3240" s="2" t="s">
        <v>15962</v>
      </c>
      <c r="D3240" s="17" t="s">
        <v>15963</v>
      </c>
      <c r="E3240" s="2" t="s">
        <v>15931</v>
      </c>
      <c r="F3240" s="69">
        <v>49</v>
      </c>
      <c r="G3240" s="2" t="s">
        <v>20</v>
      </c>
      <c r="H3240" s="5" t="s">
        <v>290</v>
      </c>
      <c r="J3240" s="62"/>
      <c r="K3240" s="73">
        <v>46022</v>
      </c>
      <c r="L3240" s="2" t="s">
        <v>412</v>
      </c>
      <c r="N3240" s="60" t="s">
        <v>15964</v>
      </c>
      <c r="O3240" s="5" t="s">
        <v>15965</v>
      </c>
    </row>
    <row r="3241" s="3" customFormat="1" spans="1:15">
      <c r="A3241" s="16">
        <v>3240</v>
      </c>
      <c r="C3241" s="3" t="s">
        <v>15966</v>
      </c>
      <c r="D3241" s="21" t="s">
        <v>15967</v>
      </c>
      <c r="E3241" s="3" t="s">
        <v>15931</v>
      </c>
      <c r="F3241" s="69">
        <v>59.8</v>
      </c>
      <c r="G3241" s="3" t="s">
        <v>15968</v>
      </c>
      <c r="J3241" s="55"/>
      <c r="K3241" s="73">
        <v>46003</v>
      </c>
      <c r="M3241" s="5" t="s">
        <v>15969</v>
      </c>
      <c r="N3241" s="3" t="s">
        <v>15970</v>
      </c>
      <c r="O3241" s="3" t="s">
        <v>15971</v>
      </c>
    </row>
    <row r="3242" s="5" customFormat="1" spans="1:15">
      <c r="A3242" s="16">
        <v>3241</v>
      </c>
      <c r="B3242" s="17"/>
      <c r="C3242" s="2" t="s">
        <v>15972</v>
      </c>
      <c r="D3242" s="17" t="s">
        <v>15973</v>
      </c>
      <c r="E3242" s="2" t="s">
        <v>15974</v>
      </c>
      <c r="F3242" s="69">
        <v>49</v>
      </c>
      <c r="G3242" s="2" t="s">
        <v>20</v>
      </c>
      <c r="J3242" s="62"/>
      <c r="K3242" s="73">
        <v>46035</v>
      </c>
      <c r="L3242" s="59" t="s">
        <v>85</v>
      </c>
      <c r="N3242" s="60" t="s">
        <v>15975</v>
      </c>
      <c r="O3242" s="5" t="s">
        <v>15976</v>
      </c>
    </row>
    <row r="3243" s="5" customFormat="1" spans="1:15">
      <c r="A3243" s="16">
        <v>3242</v>
      </c>
      <c r="B3243" s="17"/>
      <c r="C3243" s="20" t="s">
        <v>15977</v>
      </c>
      <c r="D3243" s="17" t="s">
        <v>15978</v>
      </c>
      <c r="E3243" s="5" t="s">
        <v>15926</v>
      </c>
      <c r="F3243" s="69">
        <v>69.8</v>
      </c>
      <c r="G3243" s="20" t="s">
        <v>20</v>
      </c>
      <c r="J3243" s="62"/>
      <c r="K3243" s="73">
        <v>46063</v>
      </c>
      <c r="L3243" s="59"/>
      <c r="N3243" s="5" t="s">
        <v>15979</v>
      </c>
      <c r="O3243" s="5" t="s">
        <v>15980</v>
      </c>
    </row>
    <row r="3244" s="5" customFormat="1" spans="1:15">
      <c r="A3244" s="16">
        <v>3243</v>
      </c>
      <c r="C3244" s="5" t="s">
        <v>15981</v>
      </c>
      <c r="D3244" s="66" t="s">
        <v>15982</v>
      </c>
      <c r="E3244" s="20" t="s">
        <v>15983</v>
      </c>
      <c r="F3244" s="69">
        <v>45</v>
      </c>
      <c r="G3244" s="20" t="s">
        <v>20</v>
      </c>
      <c r="J3244" s="62"/>
      <c r="K3244" s="73">
        <v>45898</v>
      </c>
      <c r="L3244" s="59"/>
      <c r="M3244" s="5"/>
      <c r="N3244" s="5" t="s">
        <v>15984</v>
      </c>
      <c r="O3244" s="5" t="s">
        <v>15985</v>
      </c>
    </row>
    <row r="3245" s="69" customFormat="1" spans="1:15">
      <c r="A3245" s="16">
        <v>3244</v>
      </c>
      <c r="B3245" s="17"/>
      <c r="C3245" s="2" t="s">
        <v>15986</v>
      </c>
      <c r="D3245" s="17" t="s">
        <v>15987</v>
      </c>
      <c r="E3245" s="2" t="s">
        <v>15805</v>
      </c>
      <c r="F3245" s="69">
        <v>45</v>
      </c>
      <c r="G3245" s="2" t="s">
        <v>20</v>
      </c>
      <c r="H3245" s="2"/>
      <c r="I3245" s="16"/>
      <c r="J3245" s="16"/>
      <c r="K3245" s="73">
        <v>45521</v>
      </c>
      <c r="L3245" s="59"/>
      <c r="M3245" s="5"/>
      <c r="N3245" s="60" t="s">
        <v>15988</v>
      </c>
      <c r="O3245" s="5" t="s">
        <v>15989</v>
      </c>
    </row>
    <row r="3246" s="69" customFormat="1" spans="1:15">
      <c r="A3246" s="16">
        <v>3245</v>
      </c>
      <c r="B3246" s="17"/>
      <c r="C3246" s="2" t="s">
        <v>15990</v>
      </c>
      <c r="D3246" s="17" t="s">
        <v>15991</v>
      </c>
      <c r="E3246" s="2" t="s">
        <v>15844</v>
      </c>
      <c r="F3246" s="69">
        <v>59</v>
      </c>
      <c r="G3246" s="2" t="s">
        <v>20</v>
      </c>
      <c r="H3246" s="16"/>
      <c r="I3246" s="16"/>
      <c r="J3246" s="16"/>
      <c r="K3246" s="73">
        <v>45828</v>
      </c>
      <c r="L3246" s="59"/>
      <c r="M3246" s="5"/>
      <c r="N3246" s="60" t="s">
        <v>15992</v>
      </c>
      <c r="O3246" s="5" t="s">
        <v>15993</v>
      </c>
    </row>
    <row r="3247" s="3" customFormat="1" spans="1:15">
      <c r="A3247" s="16">
        <v>3246</v>
      </c>
      <c r="C3247" s="3" t="s">
        <v>15994</v>
      </c>
      <c r="D3247" s="21" t="s">
        <v>15995</v>
      </c>
      <c r="E3247" s="3" t="s">
        <v>15996</v>
      </c>
      <c r="F3247" s="69">
        <v>69.9</v>
      </c>
      <c r="G3247" s="3" t="s">
        <v>15997</v>
      </c>
      <c r="J3247" s="55"/>
      <c r="K3247" s="73">
        <v>45870</v>
      </c>
      <c r="L3247" s="59"/>
      <c r="M3247" s="5"/>
      <c r="N3247" s="3" t="s">
        <v>15998</v>
      </c>
      <c r="O3247" s="5" t="s">
        <v>15999</v>
      </c>
    </row>
    <row r="3248" s="3" customFormat="1" spans="1:15">
      <c r="A3248" s="16">
        <v>3247</v>
      </c>
      <c r="B3248" s="3"/>
      <c r="C3248" s="3" t="s">
        <v>16000</v>
      </c>
      <c r="D3248" s="3" t="s">
        <v>16001</v>
      </c>
      <c r="E3248" s="3" t="s">
        <v>16002</v>
      </c>
      <c r="F3248" s="69">
        <v>49.8</v>
      </c>
      <c r="G3248" s="2" t="s">
        <v>16003</v>
      </c>
      <c r="J3248" s="55"/>
      <c r="K3248" s="73">
        <v>45601</v>
      </c>
      <c r="L3248" s="3" t="s">
        <v>1135</v>
      </c>
      <c r="M3248" s="3"/>
      <c r="N3248" s="3" t="s">
        <v>16004</v>
      </c>
      <c r="O3248" s="3" t="s">
        <v>16005</v>
      </c>
    </row>
    <row r="3249" s="69" customFormat="1" spans="1:15">
      <c r="A3249" s="16">
        <v>3248</v>
      </c>
      <c r="B3249" s="17"/>
      <c r="C3249" s="2" t="s">
        <v>16006</v>
      </c>
      <c r="D3249" s="17" t="s">
        <v>16007</v>
      </c>
      <c r="E3249" s="2" t="s">
        <v>15931</v>
      </c>
      <c r="F3249" s="69">
        <v>69</v>
      </c>
      <c r="G3249" s="2" t="s">
        <v>7310</v>
      </c>
      <c r="H3249" s="16"/>
      <c r="I3249" s="16"/>
      <c r="J3249" s="16"/>
      <c r="K3249" s="73">
        <v>46037</v>
      </c>
      <c r="L3249" s="59"/>
      <c r="M3249" s="5"/>
      <c r="N3249" s="60" t="s">
        <v>16008</v>
      </c>
      <c r="O3249" s="5" t="s">
        <v>16009</v>
      </c>
    </row>
    <row r="3250" s="69" customFormat="1" spans="1:15">
      <c r="A3250" s="16">
        <v>3249</v>
      </c>
      <c r="B3250" s="17"/>
      <c r="C3250" s="2" t="s">
        <v>16010</v>
      </c>
      <c r="D3250" s="17" t="s">
        <v>16011</v>
      </c>
      <c r="E3250" s="2" t="s">
        <v>16012</v>
      </c>
      <c r="F3250" s="69">
        <v>39</v>
      </c>
      <c r="G3250" s="2" t="s">
        <v>20</v>
      </c>
      <c r="H3250" s="16"/>
      <c r="I3250" s="16"/>
      <c r="J3250" s="16"/>
      <c r="K3250" s="73">
        <v>45150</v>
      </c>
      <c r="L3250" s="59"/>
      <c r="M3250" s="5"/>
      <c r="N3250" s="60" t="s">
        <v>16013</v>
      </c>
      <c r="O3250" s="5" t="s">
        <v>16014</v>
      </c>
    </row>
    <row r="3251" s="69" customFormat="1" spans="1:15">
      <c r="A3251" s="16">
        <v>3250</v>
      </c>
      <c r="B3251" s="17"/>
      <c r="C3251" s="2" t="s">
        <v>16015</v>
      </c>
      <c r="D3251" s="17" t="s">
        <v>16016</v>
      </c>
      <c r="E3251" s="2" t="s">
        <v>16017</v>
      </c>
      <c r="F3251" s="69">
        <v>55</v>
      </c>
      <c r="G3251" s="2" t="s">
        <v>20</v>
      </c>
      <c r="H3251" s="16"/>
      <c r="I3251" s="2" t="s">
        <v>291</v>
      </c>
      <c r="J3251" s="16"/>
      <c r="K3251" s="73">
        <v>45639</v>
      </c>
      <c r="L3251" s="59" t="s">
        <v>645</v>
      </c>
      <c r="M3251" s="5"/>
      <c r="N3251" s="60" t="s">
        <v>16018</v>
      </c>
      <c r="O3251" s="5" t="s">
        <v>16019</v>
      </c>
    </row>
    <row r="3252" s="5" customFormat="1" spans="1:15">
      <c r="A3252" s="16">
        <v>3251</v>
      </c>
      <c r="C3252" s="20" t="s">
        <v>16020</v>
      </c>
      <c r="D3252" s="66" t="s">
        <v>16021</v>
      </c>
      <c r="E3252" s="5" t="s">
        <v>16022</v>
      </c>
      <c r="F3252" s="69">
        <v>49.8</v>
      </c>
      <c r="G3252" s="2" t="s">
        <v>20</v>
      </c>
      <c r="H3252" s="20" t="s">
        <v>290</v>
      </c>
      <c r="I3252" s="20" t="s">
        <v>291</v>
      </c>
      <c r="J3252" s="78"/>
      <c r="K3252" s="73">
        <v>45894</v>
      </c>
      <c r="L3252" s="59" t="s">
        <v>9250</v>
      </c>
      <c r="M3252" s="5"/>
      <c r="N3252" s="5" t="s">
        <v>16023</v>
      </c>
      <c r="O3252" s="5" t="s">
        <v>16024</v>
      </c>
    </row>
    <row r="3253" s="3" customFormat="1" spans="1:15">
      <c r="A3253" s="16">
        <v>3252</v>
      </c>
      <c r="C3253" s="3" t="s">
        <v>16025</v>
      </c>
      <c r="D3253" s="21" t="s">
        <v>16026</v>
      </c>
      <c r="E3253" s="3" t="s">
        <v>16027</v>
      </c>
      <c r="F3253" s="69">
        <v>69.9</v>
      </c>
      <c r="G3253" s="3" t="s">
        <v>16028</v>
      </c>
      <c r="J3253" s="55"/>
      <c r="K3253" s="73">
        <v>45670</v>
      </c>
      <c r="M3253" s="5"/>
      <c r="N3253" s="3" t="s">
        <v>16029</v>
      </c>
      <c r="O3253" s="5" t="s">
        <v>16030</v>
      </c>
    </row>
    <row r="3254" s="69" customFormat="1" ht="14.25" spans="1:15">
      <c r="A3254" s="16">
        <v>3253</v>
      </c>
      <c r="B3254" s="17"/>
      <c r="C3254" s="18" t="s">
        <v>16031</v>
      </c>
      <c r="D3254" s="17"/>
      <c r="E3254" s="2"/>
      <c r="F3254" s="69"/>
      <c r="G3254" s="2"/>
      <c r="H3254" s="16"/>
      <c r="I3254" s="16"/>
      <c r="J3254" s="16"/>
      <c r="K3254" s="73"/>
      <c r="L3254" s="59"/>
      <c r="M3254" s="5"/>
      <c r="N3254" s="60"/>
      <c r="O3254" s="5"/>
    </row>
    <row r="3255" s="69" customFormat="1" spans="1:15">
      <c r="A3255" s="16">
        <v>3254</v>
      </c>
      <c r="B3255" s="17"/>
      <c r="C3255" s="2" t="s">
        <v>16032</v>
      </c>
      <c r="D3255" s="17" t="s">
        <v>16033</v>
      </c>
      <c r="E3255" s="2" t="s">
        <v>16034</v>
      </c>
      <c r="F3255" s="69">
        <v>37</v>
      </c>
      <c r="G3255" s="2" t="s">
        <v>20</v>
      </c>
      <c r="H3255" s="2"/>
      <c r="I3255" s="2"/>
      <c r="J3255" s="16"/>
      <c r="K3255" s="73">
        <v>45856</v>
      </c>
      <c r="L3255" s="59"/>
      <c r="M3255" s="5"/>
      <c r="N3255" s="60" t="s">
        <v>16035</v>
      </c>
      <c r="O3255" s="5" t="s">
        <v>16036</v>
      </c>
    </row>
    <row r="3256" s="55" customFormat="1" spans="1:15">
      <c r="A3256" s="16">
        <v>3255</v>
      </c>
      <c r="C3256" s="55" t="s">
        <v>16037</v>
      </c>
      <c r="D3256" s="63" t="s">
        <v>16038</v>
      </c>
      <c r="E3256" s="55" t="s">
        <v>16039</v>
      </c>
      <c r="F3256" s="69">
        <v>59</v>
      </c>
      <c r="G3256" s="55" t="s">
        <v>16040</v>
      </c>
      <c r="K3256" s="73">
        <v>46057</v>
      </c>
      <c r="L3256" s="65"/>
      <c r="M3256" s="5"/>
      <c r="N3256" s="55" t="s">
        <v>16041</v>
      </c>
      <c r="O3256" s="5" t="s">
        <v>16042</v>
      </c>
    </row>
    <row r="3257" s="3" customFormat="1" spans="1:15">
      <c r="A3257" s="16">
        <v>3256</v>
      </c>
      <c r="C3257" s="3" t="s">
        <v>16043</v>
      </c>
      <c r="D3257" s="21" t="s">
        <v>16044</v>
      </c>
      <c r="E3257" s="3" t="s">
        <v>16045</v>
      </c>
      <c r="F3257" s="69">
        <v>59</v>
      </c>
      <c r="G3257" s="3" t="s">
        <v>16046</v>
      </c>
      <c r="J3257" s="55"/>
      <c r="K3257" s="73">
        <v>45859</v>
      </c>
      <c r="N3257" s="3" t="s">
        <v>16047</v>
      </c>
      <c r="O3257" s="3" t="s">
        <v>16048</v>
      </c>
    </row>
    <row r="3258" s="3" customFormat="1" spans="1:15">
      <c r="A3258" s="16">
        <v>3257</v>
      </c>
      <c r="B3258" s="3" t="s">
        <v>16049</v>
      </c>
      <c r="C3258" s="3" t="s">
        <v>16050</v>
      </c>
      <c r="D3258" s="21" t="s">
        <v>16049</v>
      </c>
      <c r="E3258" s="3" t="s">
        <v>16051</v>
      </c>
      <c r="F3258" s="69">
        <v>69.8</v>
      </c>
      <c r="G3258" s="3" t="s">
        <v>16052</v>
      </c>
      <c r="J3258" s="55"/>
      <c r="K3258" s="73">
        <v>45864</v>
      </c>
      <c r="N3258" s="3" t="s">
        <v>16053</v>
      </c>
      <c r="O3258" s="3" t="s">
        <v>16054</v>
      </c>
    </row>
    <row r="3259" s="3" customFormat="1" spans="1:15">
      <c r="A3259" s="16">
        <v>3258</v>
      </c>
      <c r="B3259" s="21" t="s">
        <v>16055</v>
      </c>
      <c r="C3259" s="3" t="s">
        <v>16056</v>
      </c>
      <c r="D3259" s="21" t="s">
        <v>16055</v>
      </c>
      <c r="E3259" s="3" t="s">
        <v>15098</v>
      </c>
      <c r="F3259" s="69">
        <v>69</v>
      </c>
      <c r="G3259" s="3" t="s">
        <v>16057</v>
      </c>
      <c r="J3259" s="55"/>
      <c r="K3259" s="73">
        <v>45874</v>
      </c>
      <c r="L3259" s="3"/>
      <c r="N3259" s="3" t="s">
        <v>16058</v>
      </c>
      <c r="O3259" s="3" t="s">
        <v>16059</v>
      </c>
    </row>
    <row r="3260" s="55" customFormat="1" spans="1:15">
      <c r="A3260" s="16">
        <v>3259</v>
      </c>
      <c r="B3260" s="55" t="s">
        <v>16060</v>
      </c>
      <c r="C3260" s="55" t="s">
        <v>16061</v>
      </c>
      <c r="D3260" s="55" t="s">
        <v>16060</v>
      </c>
      <c r="E3260" s="55" t="s">
        <v>16062</v>
      </c>
      <c r="F3260" s="69">
        <v>55</v>
      </c>
      <c r="G3260" s="55" t="s">
        <v>16063</v>
      </c>
      <c r="K3260" s="73">
        <v>46035</v>
      </c>
      <c r="N3260" s="55" t="s">
        <v>16064</v>
      </c>
      <c r="O3260" s="55" t="s">
        <v>16065</v>
      </c>
    </row>
    <row r="3261" s="3" customFormat="1" spans="1:15">
      <c r="A3261" s="16">
        <v>3260</v>
      </c>
      <c r="B3261" s="3" t="s">
        <v>16066</v>
      </c>
      <c r="C3261" s="3" t="s">
        <v>16067</v>
      </c>
      <c r="D3261" s="3" t="s">
        <v>16066</v>
      </c>
      <c r="E3261" s="3" t="s">
        <v>14528</v>
      </c>
      <c r="F3261" s="69">
        <v>69</v>
      </c>
      <c r="G3261" s="20" t="s">
        <v>16068</v>
      </c>
      <c r="H3261" s="20"/>
      <c r="I3261" s="20"/>
      <c r="J3261" s="78"/>
      <c r="K3261" s="73">
        <v>46030</v>
      </c>
      <c r="N3261" s="3" t="s">
        <v>16069</v>
      </c>
      <c r="O3261" s="3" t="s">
        <v>16070</v>
      </c>
    </row>
    <row r="3262" s="3" customFormat="1" spans="1:15">
      <c r="A3262" s="16">
        <v>3261</v>
      </c>
      <c r="B3262" s="3" t="s">
        <v>16071</v>
      </c>
      <c r="C3262" s="3" t="s">
        <v>16072</v>
      </c>
      <c r="D3262" s="3" t="s">
        <v>16071</v>
      </c>
      <c r="E3262" s="3" t="s">
        <v>16073</v>
      </c>
      <c r="F3262" s="69">
        <v>45</v>
      </c>
      <c r="G3262" s="3" t="s">
        <v>16074</v>
      </c>
      <c r="J3262" s="55"/>
      <c r="K3262" s="73">
        <v>45887</v>
      </c>
      <c r="N3262" s="3" t="s">
        <v>16075</v>
      </c>
      <c r="O3262" s="3" t="s">
        <v>16076</v>
      </c>
    </row>
    <row r="3263" s="69" customFormat="1" spans="1:15">
      <c r="A3263" s="16">
        <v>3262</v>
      </c>
      <c r="B3263" s="17"/>
      <c r="C3263" s="2" t="s">
        <v>16077</v>
      </c>
      <c r="D3263" s="17" t="s">
        <v>16078</v>
      </c>
      <c r="E3263" s="2" t="s">
        <v>16079</v>
      </c>
      <c r="F3263" s="69">
        <v>45</v>
      </c>
      <c r="G3263" s="2" t="s">
        <v>20</v>
      </c>
      <c r="H3263" s="16"/>
      <c r="I3263" s="16"/>
      <c r="J3263" s="16"/>
      <c r="K3263" s="73">
        <v>46059</v>
      </c>
      <c r="L3263" s="59"/>
      <c r="M3263" s="5"/>
      <c r="N3263" s="60" t="s">
        <v>16080</v>
      </c>
      <c r="O3263" s="5" t="s">
        <v>16081</v>
      </c>
    </row>
    <row r="3264" s="3" customFormat="1" spans="1:15">
      <c r="A3264" s="16">
        <v>3263</v>
      </c>
      <c r="B3264" s="3" t="s">
        <v>16082</v>
      </c>
      <c r="C3264" s="3" t="s">
        <v>16083</v>
      </c>
      <c r="D3264" s="3" t="s">
        <v>16082</v>
      </c>
      <c r="E3264" s="3" t="s">
        <v>16084</v>
      </c>
      <c r="F3264" s="69">
        <v>58</v>
      </c>
      <c r="G3264" s="3" t="s">
        <v>16085</v>
      </c>
      <c r="H3264" s="3"/>
      <c r="I3264" s="3"/>
      <c r="J3264" s="55"/>
      <c r="K3264" s="73">
        <v>45957</v>
      </c>
      <c r="N3264" s="3" t="s">
        <v>16086</v>
      </c>
      <c r="O3264" s="3" t="s">
        <v>16087</v>
      </c>
    </row>
    <row r="3265" s="3" customFormat="1" spans="1:15">
      <c r="A3265" s="16">
        <v>3264</v>
      </c>
      <c r="B3265" s="3" t="s">
        <v>16088</v>
      </c>
      <c r="C3265" s="3" t="s">
        <v>16089</v>
      </c>
      <c r="D3265" s="21" t="s">
        <v>16088</v>
      </c>
      <c r="E3265" s="20" t="s">
        <v>15098</v>
      </c>
      <c r="F3265" s="69">
        <v>69</v>
      </c>
      <c r="G3265" s="3" t="s">
        <v>16090</v>
      </c>
      <c r="J3265" s="55"/>
      <c r="K3265" s="73">
        <v>45867</v>
      </c>
      <c r="N3265" s="3" t="s">
        <v>16091</v>
      </c>
      <c r="O3265" s="3" t="s">
        <v>16092</v>
      </c>
    </row>
    <row r="3266" s="3" customFormat="1" spans="1:15">
      <c r="A3266" s="16">
        <v>3265</v>
      </c>
      <c r="C3266" s="3" t="s">
        <v>16093</v>
      </c>
      <c r="D3266" s="21" t="s">
        <v>16094</v>
      </c>
      <c r="E3266" s="20" t="s">
        <v>16095</v>
      </c>
      <c r="F3266" s="69">
        <v>55</v>
      </c>
      <c r="G3266" s="3" t="s">
        <v>16096</v>
      </c>
      <c r="J3266" s="55"/>
      <c r="K3266" s="73">
        <v>46064</v>
      </c>
      <c r="N3266" s="3" t="s">
        <v>16097</v>
      </c>
      <c r="O3266" s="3" t="s">
        <v>16098</v>
      </c>
    </row>
    <row r="3267" s="3" customFormat="1" spans="1:15">
      <c r="A3267" s="16">
        <v>3266</v>
      </c>
      <c r="B3267" s="21"/>
      <c r="C3267" s="3" t="s">
        <v>16099</v>
      </c>
      <c r="D3267" s="21" t="s">
        <v>16100</v>
      </c>
      <c r="E3267" s="3" t="s">
        <v>16101</v>
      </c>
      <c r="F3267" s="69">
        <v>45</v>
      </c>
      <c r="G3267" s="3" t="s">
        <v>20</v>
      </c>
      <c r="J3267" s="55"/>
      <c r="K3267" s="73">
        <v>45444</v>
      </c>
      <c r="N3267" s="3" t="s">
        <v>16102</v>
      </c>
      <c r="O3267" s="5" t="s">
        <v>16103</v>
      </c>
    </row>
    <row r="3268" s="3" customFormat="1" spans="1:15">
      <c r="A3268" s="16">
        <v>3267</v>
      </c>
      <c r="C3268" s="3" t="s">
        <v>16104</v>
      </c>
      <c r="D3268" s="21" t="s">
        <v>16105</v>
      </c>
      <c r="E3268" s="3" t="s">
        <v>15098</v>
      </c>
      <c r="F3268" s="69">
        <v>69.8</v>
      </c>
      <c r="G3268" s="61" t="s">
        <v>15243</v>
      </c>
      <c r="J3268" s="55"/>
      <c r="K3268" s="73">
        <v>45874</v>
      </c>
      <c r="N3268" s="3" t="s">
        <v>16106</v>
      </c>
      <c r="O3268" s="3" t="s">
        <v>16107</v>
      </c>
    </row>
    <row r="3269" s="3" customFormat="1" spans="1:15">
      <c r="A3269" s="16">
        <v>3268</v>
      </c>
      <c r="B3269" s="3" t="s">
        <v>16108</v>
      </c>
      <c r="C3269" s="3" t="s">
        <v>16109</v>
      </c>
      <c r="D3269" s="21" t="s">
        <v>16108</v>
      </c>
      <c r="E3269" s="3" t="s">
        <v>15098</v>
      </c>
      <c r="F3269" s="69">
        <v>59</v>
      </c>
      <c r="G3269" s="3" t="s">
        <v>16110</v>
      </c>
      <c r="J3269" s="55"/>
      <c r="K3269" s="73">
        <v>46034</v>
      </c>
      <c r="N3269" s="3" t="s">
        <v>16111</v>
      </c>
      <c r="O3269" s="3" t="s">
        <v>16112</v>
      </c>
    </row>
    <row r="3270" s="27" customFormat="1" spans="1:15">
      <c r="A3270" s="16">
        <v>3269</v>
      </c>
      <c r="B3270" s="75" t="s">
        <v>16113</v>
      </c>
      <c r="C3270" s="27" t="s">
        <v>16114</v>
      </c>
      <c r="D3270" s="75" t="s">
        <v>16113</v>
      </c>
      <c r="E3270" s="27" t="s">
        <v>16115</v>
      </c>
      <c r="F3270" s="69">
        <v>65</v>
      </c>
      <c r="G3270" s="79" t="s">
        <v>16116</v>
      </c>
      <c r="H3270" s="79"/>
      <c r="I3270" s="79"/>
      <c r="J3270" s="79"/>
      <c r="K3270" s="73">
        <v>45974</v>
      </c>
      <c r="N3270" s="27" t="s">
        <v>16117</v>
      </c>
      <c r="O3270" s="27" t="s">
        <v>16118</v>
      </c>
    </row>
    <row r="3271" s="5" customFormat="1" spans="1:15">
      <c r="A3271" s="16">
        <v>3270</v>
      </c>
      <c r="B3271" s="17"/>
      <c r="C3271" s="5" t="s">
        <v>16119</v>
      </c>
      <c r="D3271" s="17" t="s">
        <v>16120</v>
      </c>
      <c r="E3271" s="5" t="s">
        <v>16121</v>
      </c>
      <c r="F3271" s="69">
        <v>39.8</v>
      </c>
      <c r="G3271" s="5" t="s">
        <v>20</v>
      </c>
      <c r="J3271" s="62"/>
      <c r="K3271" s="73">
        <v>46013</v>
      </c>
      <c r="L3271" s="59" t="s">
        <v>85</v>
      </c>
      <c r="M3271" s="5" t="s">
        <v>16122</v>
      </c>
      <c r="N3271" s="5" t="s">
        <v>16123</v>
      </c>
      <c r="O3271" s="5" t="s">
        <v>16124</v>
      </c>
    </row>
    <row r="3272" s="3" customFormat="1" spans="1:15">
      <c r="A3272" s="16">
        <v>3271</v>
      </c>
      <c r="B3272" s="3" t="s">
        <v>16125</v>
      </c>
      <c r="C3272" s="3" t="s">
        <v>16126</v>
      </c>
      <c r="D3272" s="3" t="s">
        <v>16125</v>
      </c>
      <c r="E3272" s="3" t="s">
        <v>16127</v>
      </c>
      <c r="F3272" s="69">
        <v>99.8</v>
      </c>
      <c r="G3272" s="3" t="s">
        <v>16128</v>
      </c>
      <c r="J3272" s="55"/>
      <c r="K3272" s="73">
        <v>45948</v>
      </c>
      <c r="L3272" s="3"/>
      <c r="N3272" s="3" t="s">
        <v>16129</v>
      </c>
      <c r="O3272" s="3" t="s">
        <v>16130</v>
      </c>
    </row>
    <row r="3273" s="3" customFormat="1" spans="1:15">
      <c r="A3273" s="16">
        <v>3272</v>
      </c>
      <c r="C3273" s="3" t="s">
        <v>16131</v>
      </c>
      <c r="D3273" s="21" t="s">
        <v>16132</v>
      </c>
      <c r="E3273" s="3" t="s">
        <v>16133</v>
      </c>
      <c r="F3273" s="69">
        <v>39.8</v>
      </c>
      <c r="G3273" s="3" t="s">
        <v>16134</v>
      </c>
      <c r="J3273" s="55"/>
      <c r="K3273" s="73">
        <v>46034</v>
      </c>
      <c r="L3273" s="59"/>
      <c r="M3273" s="5" t="s">
        <v>16135</v>
      </c>
      <c r="N3273" s="3" t="s">
        <v>16136</v>
      </c>
      <c r="O3273" s="5" t="s">
        <v>16137</v>
      </c>
    </row>
    <row r="3274" s="3" customFormat="1" spans="1:15">
      <c r="A3274" s="16">
        <v>3273</v>
      </c>
      <c r="B3274" s="3" t="s">
        <v>16138</v>
      </c>
      <c r="C3274" s="3" t="s">
        <v>16139</v>
      </c>
      <c r="D3274" s="21" t="s">
        <v>16138</v>
      </c>
      <c r="E3274" s="3" t="s">
        <v>16140</v>
      </c>
      <c r="F3274" s="69">
        <v>55</v>
      </c>
      <c r="G3274" s="2" t="s">
        <v>16141</v>
      </c>
      <c r="J3274" s="55"/>
      <c r="K3274" s="73">
        <v>46048</v>
      </c>
      <c r="L3274" s="3"/>
      <c r="M3274" s="3"/>
      <c r="N3274" s="3" t="s">
        <v>16142</v>
      </c>
      <c r="O3274" s="3" t="s">
        <v>16143</v>
      </c>
    </row>
    <row r="3275" s="69" customFormat="1" spans="1:15">
      <c r="A3275" s="16">
        <v>3274</v>
      </c>
      <c r="B3275" s="17"/>
      <c r="C3275" s="2" t="s">
        <v>16144</v>
      </c>
      <c r="D3275" s="17" t="s">
        <v>16145</v>
      </c>
      <c r="E3275" s="2" t="s">
        <v>16146</v>
      </c>
      <c r="F3275" s="69">
        <v>49.8</v>
      </c>
      <c r="G3275" s="2" t="s">
        <v>20</v>
      </c>
      <c r="H3275" s="2"/>
      <c r="I3275" s="2"/>
      <c r="J3275" s="16"/>
      <c r="K3275" s="73">
        <v>46035</v>
      </c>
      <c r="L3275" s="59"/>
      <c r="M3275" s="5"/>
      <c r="N3275" s="60" t="s">
        <v>16147</v>
      </c>
      <c r="O3275" s="5" t="s">
        <v>16148</v>
      </c>
    </row>
    <row r="3276" s="3" customFormat="1" spans="1:15">
      <c r="A3276" s="16">
        <v>3275</v>
      </c>
      <c r="B3276" s="3" t="s">
        <v>16149</v>
      </c>
      <c r="C3276" s="3" t="s">
        <v>16150</v>
      </c>
      <c r="D3276" s="21" t="s">
        <v>16149</v>
      </c>
      <c r="E3276" s="3" t="s">
        <v>16151</v>
      </c>
      <c r="F3276" s="69">
        <v>79.9</v>
      </c>
      <c r="G3276" s="3" t="s">
        <v>16152</v>
      </c>
      <c r="J3276" s="55"/>
      <c r="K3276" s="73">
        <v>46037</v>
      </c>
      <c r="N3276" s="3" t="s">
        <v>16153</v>
      </c>
      <c r="O3276" s="3" t="s">
        <v>16154</v>
      </c>
    </row>
    <row r="3277" s="69" customFormat="1" spans="1:15">
      <c r="A3277" s="16">
        <v>3276</v>
      </c>
      <c r="B3277" s="17"/>
      <c r="C3277" s="2" t="s">
        <v>16155</v>
      </c>
      <c r="D3277" s="17" t="s">
        <v>16156</v>
      </c>
      <c r="E3277" s="2" t="s">
        <v>16157</v>
      </c>
      <c r="F3277" s="69">
        <v>49</v>
      </c>
      <c r="G3277" s="2" t="s">
        <v>20</v>
      </c>
      <c r="H3277" s="16"/>
      <c r="I3277" s="16"/>
      <c r="J3277" s="16"/>
      <c r="K3277" s="73">
        <v>45811</v>
      </c>
      <c r="L3277" s="59"/>
      <c r="M3277" s="5"/>
      <c r="N3277" s="60" t="s">
        <v>16158</v>
      </c>
      <c r="O3277" s="5" t="s">
        <v>16159</v>
      </c>
    </row>
    <row r="3278" s="3" customFormat="1" spans="1:15">
      <c r="A3278" s="16">
        <v>3277</v>
      </c>
      <c r="B3278" s="3" t="s">
        <v>16160</v>
      </c>
      <c r="C3278" s="3" t="s">
        <v>16161</v>
      </c>
      <c r="D3278" s="3" t="s">
        <v>16160</v>
      </c>
      <c r="E3278" s="3" t="s">
        <v>16162</v>
      </c>
      <c r="F3278" s="69">
        <v>79</v>
      </c>
      <c r="G3278" s="3" t="s">
        <v>16163</v>
      </c>
      <c r="H3278" s="3"/>
      <c r="I3278" s="3"/>
      <c r="J3278" s="55"/>
      <c r="K3278" s="73">
        <v>45845</v>
      </c>
      <c r="L3278" s="3"/>
      <c r="M3278" s="3"/>
      <c r="N3278" s="3" t="s">
        <v>16164</v>
      </c>
      <c r="O3278" s="3" t="s">
        <v>16165</v>
      </c>
    </row>
    <row r="3279" s="3" customFormat="1" spans="1:15">
      <c r="A3279" s="16">
        <v>3278</v>
      </c>
      <c r="B3279" s="21" t="s">
        <v>16166</v>
      </c>
      <c r="C3279" s="3" t="s">
        <v>16167</v>
      </c>
      <c r="D3279" s="21" t="s">
        <v>16166</v>
      </c>
      <c r="E3279" s="3" t="s">
        <v>16168</v>
      </c>
      <c r="F3279" s="69">
        <v>89.9</v>
      </c>
      <c r="G3279" s="3" t="s">
        <v>16169</v>
      </c>
      <c r="J3279" s="55"/>
      <c r="K3279" s="73">
        <v>45854</v>
      </c>
      <c r="L3279" s="3"/>
      <c r="N3279" s="3" t="s">
        <v>16170</v>
      </c>
      <c r="O3279" s="3" t="s">
        <v>16171</v>
      </c>
    </row>
    <row r="3280" s="3" customFormat="1" spans="1:15">
      <c r="A3280" s="16">
        <v>3279</v>
      </c>
      <c r="C3280" s="3" t="s">
        <v>16172</v>
      </c>
      <c r="D3280" s="21" t="s">
        <v>16173</v>
      </c>
      <c r="E3280" s="3" t="s">
        <v>16174</v>
      </c>
      <c r="F3280" s="69">
        <v>79</v>
      </c>
      <c r="J3280" s="55"/>
      <c r="K3280" s="73">
        <v>45118</v>
      </c>
      <c r="N3280" s="3" t="s">
        <v>16175</v>
      </c>
      <c r="O3280" s="3" t="s">
        <v>16176</v>
      </c>
    </row>
    <row r="3281" s="69" customFormat="1" spans="1:15">
      <c r="A3281" s="16">
        <v>3280</v>
      </c>
      <c r="B3281" s="17"/>
      <c r="C3281" s="2" t="s">
        <v>16177</v>
      </c>
      <c r="D3281" s="17" t="s">
        <v>16178</v>
      </c>
      <c r="E3281" s="2" t="s">
        <v>16179</v>
      </c>
      <c r="F3281" s="69">
        <v>39</v>
      </c>
      <c r="G3281" s="2" t="s">
        <v>20</v>
      </c>
      <c r="H3281" s="16"/>
      <c r="I3281" s="16"/>
      <c r="J3281" s="16"/>
      <c r="K3281" s="73">
        <v>44956</v>
      </c>
      <c r="L3281" s="59"/>
      <c r="M3281" s="5"/>
      <c r="N3281" s="60" t="s">
        <v>16180</v>
      </c>
      <c r="O3281" s="5" t="s">
        <v>16181</v>
      </c>
    </row>
    <row r="3282" s="69" customFormat="1" spans="1:15">
      <c r="A3282" s="16">
        <v>3281</v>
      </c>
      <c r="B3282" s="17"/>
      <c r="C3282" s="2" t="s">
        <v>16177</v>
      </c>
      <c r="D3282" s="17" t="s">
        <v>16182</v>
      </c>
      <c r="E3282" s="2" t="s">
        <v>16183</v>
      </c>
      <c r="F3282" s="69">
        <v>58</v>
      </c>
      <c r="G3282" s="2" t="s">
        <v>20</v>
      </c>
      <c r="H3282" s="2"/>
      <c r="I3282" s="2"/>
      <c r="J3282" s="16"/>
      <c r="K3282" s="73">
        <v>45516</v>
      </c>
      <c r="L3282" s="59"/>
      <c r="M3282" s="5"/>
      <c r="N3282" s="60" t="s">
        <v>16184</v>
      </c>
      <c r="O3282" s="5" t="s">
        <v>16185</v>
      </c>
    </row>
    <row r="3283" s="69" customFormat="1" spans="1:15">
      <c r="A3283" s="16">
        <v>3282</v>
      </c>
      <c r="B3283" s="17"/>
      <c r="C3283" s="2" t="s">
        <v>16186</v>
      </c>
      <c r="D3283" s="17" t="s">
        <v>16187</v>
      </c>
      <c r="E3283" s="2" t="s">
        <v>16188</v>
      </c>
      <c r="F3283" s="69">
        <v>49</v>
      </c>
      <c r="G3283" s="2" t="s">
        <v>20</v>
      </c>
      <c r="H3283" s="16"/>
      <c r="I3283" s="16"/>
      <c r="J3283" s="16"/>
      <c r="K3283" s="73">
        <v>45341</v>
      </c>
      <c r="L3283" s="59"/>
      <c r="M3283" s="5"/>
      <c r="N3283" s="60" t="s">
        <v>16189</v>
      </c>
      <c r="O3283" s="5" t="s">
        <v>16190</v>
      </c>
    </row>
    <row r="3284" s="5" customFormat="1" spans="1:15">
      <c r="A3284" s="16">
        <v>3283</v>
      </c>
      <c r="B3284" s="17"/>
      <c r="C3284" s="2" t="s">
        <v>16191</v>
      </c>
      <c r="D3284" s="17" t="s">
        <v>16192</v>
      </c>
      <c r="E3284" s="2" t="s">
        <v>16193</v>
      </c>
      <c r="F3284" s="69">
        <v>49.8</v>
      </c>
      <c r="G3284" s="3" t="s">
        <v>20</v>
      </c>
      <c r="J3284" s="62"/>
      <c r="K3284" s="73">
        <v>45852</v>
      </c>
      <c r="L3284" s="59"/>
      <c r="M3284" s="5"/>
      <c r="N3284" s="60" t="s">
        <v>16194</v>
      </c>
      <c r="O3284" s="5" t="s">
        <v>16195</v>
      </c>
    </row>
    <row r="3285" s="3" customFormat="1" spans="1:15">
      <c r="A3285" s="16">
        <v>3284</v>
      </c>
      <c r="B3285" s="3" t="s">
        <v>16196</v>
      </c>
      <c r="C3285" s="3" t="s">
        <v>16197</v>
      </c>
      <c r="D3285" s="3" t="s">
        <v>16196</v>
      </c>
      <c r="E3285" s="3" t="s">
        <v>16198</v>
      </c>
      <c r="F3285" s="69">
        <v>59</v>
      </c>
      <c r="G3285" s="3" t="s">
        <v>16199</v>
      </c>
      <c r="J3285" s="55"/>
      <c r="K3285" s="73">
        <v>45945</v>
      </c>
      <c r="L3285" s="3"/>
      <c r="N3285" s="3" t="s">
        <v>16200</v>
      </c>
      <c r="O3285" s="3" t="s">
        <v>16201</v>
      </c>
    </row>
    <row r="3286" s="3" customFormat="1" spans="1:15">
      <c r="A3286" s="16">
        <v>3285</v>
      </c>
      <c r="B3286" s="3" t="s">
        <v>16202</v>
      </c>
      <c r="C3286" s="3" t="s">
        <v>16203</v>
      </c>
      <c r="D3286" s="21" t="s">
        <v>16202</v>
      </c>
      <c r="E3286" s="3" t="s">
        <v>16204</v>
      </c>
      <c r="F3286" s="69">
        <v>79</v>
      </c>
      <c r="G3286" s="3" t="s">
        <v>892</v>
      </c>
      <c r="J3286" s="55"/>
      <c r="K3286" s="73">
        <v>45874</v>
      </c>
      <c r="L3286" s="20" t="s">
        <v>144</v>
      </c>
      <c r="N3286" s="3" t="s">
        <v>16205</v>
      </c>
      <c r="O3286" s="3" t="s">
        <v>16206</v>
      </c>
    </row>
    <row r="3287" s="3" customFormat="1" spans="1:15">
      <c r="A3287" s="16">
        <v>3286</v>
      </c>
      <c r="C3287" s="3" t="s">
        <v>16207</v>
      </c>
      <c r="D3287" s="21" t="s">
        <v>16208</v>
      </c>
      <c r="E3287" s="3" t="s">
        <v>16209</v>
      </c>
      <c r="F3287" s="69">
        <v>65</v>
      </c>
      <c r="G3287" s="20" t="s">
        <v>16210</v>
      </c>
      <c r="J3287" s="55"/>
      <c r="K3287" s="73">
        <v>45112</v>
      </c>
      <c r="N3287" s="3" t="s">
        <v>16211</v>
      </c>
      <c r="O3287" s="5" t="s">
        <v>16212</v>
      </c>
    </row>
    <row r="3288" s="3" customFormat="1" spans="1:15">
      <c r="A3288" s="16">
        <v>3287</v>
      </c>
      <c r="B3288" s="21"/>
      <c r="C3288" s="3" t="s">
        <v>16213</v>
      </c>
      <c r="D3288" s="21" t="s">
        <v>16214</v>
      </c>
      <c r="E3288" s="61" t="s">
        <v>16215</v>
      </c>
      <c r="F3288" s="69">
        <v>89</v>
      </c>
      <c r="G3288" s="3" t="s">
        <v>16216</v>
      </c>
      <c r="J3288" s="55"/>
      <c r="K3288" s="73">
        <v>44929</v>
      </c>
      <c r="L3288" s="59" t="s">
        <v>144</v>
      </c>
      <c r="N3288" s="3" t="s">
        <v>16217</v>
      </c>
      <c r="O3288" s="5" t="s">
        <v>16218</v>
      </c>
    </row>
    <row r="3289" s="3" customFormat="1" spans="1:15">
      <c r="A3289" s="16">
        <v>3288</v>
      </c>
      <c r="B3289" s="3" t="s">
        <v>16219</v>
      </c>
      <c r="C3289" s="20" t="s">
        <v>16220</v>
      </c>
      <c r="D3289" s="21" t="s">
        <v>16219</v>
      </c>
      <c r="E3289" s="3" t="s">
        <v>16221</v>
      </c>
      <c r="F3289" s="69">
        <v>69</v>
      </c>
      <c r="G3289" s="3" t="s">
        <v>16222</v>
      </c>
      <c r="J3289" s="55"/>
      <c r="K3289" s="73">
        <v>45874</v>
      </c>
      <c r="N3289" s="3" t="s">
        <v>16223</v>
      </c>
      <c r="O3289" s="3" t="s">
        <v>16224</v>
      </c>
    </row>
    <row r="3290" s="3" customFormat="1" spans="1:15">
      <c r="A3290" s="16">
        <v>3289</v>
      </c>
      <c r="B3290" s="21"/>
      <c r="C3290" s="3" t="s">
        <v>16225</v>
      </c>
      <c r="D3290" s="21" t="s">
        <v>16226</v>
      </c>
      <c r="E3290" s="20" t="s">
        <v>16227</v>
      </c>
      <c r="F3290" s="69">
        <v>75</v>
      </c>
      <c r="G3290" s="3" t="s">
        <v>16228</v>
      </c>
      <c r="J3290" s="55"/>
      <c r="K3290" s="73">
        <v>46000</v>
      </c>
      <c r="N3290" s="3" t="s">
        <v>16229</v>
      </c>
      <c r="O3290" s="5" t="s">
        <v>16230</v>
      </c>
    </row>
    <row r="3291" s="3" customFormat="1" spans="1:15">
      <c r="A3291" s="16">
        <v>3290</v>
      </c>
      <c r="C3291" s="3" t="s">
        <v>16231</v>
      </c>
      <c r="D3291" s="21" t="s">
        <v>16232</v>
      </c>
      <c r="E3291" s="20" t="s">
        <v>16233</v>
      </c>
      <c r="F3291" s="69">
        <v>59</v>
      </c>
      <c r="G3291" s="3" t="s">
        <v>16234</v>
      </c>
      <c r="J3291" s="55"/>
      <c r="K3291" s="73">
        <v>45643</v>
      </c>
      <c r="N3291" s="3" t="s">
        <v>16235</v>
      </c>
      <c r="O3291" s="5" t="s">
        <v>16236</v>
      </c>
    </row>
    <row r="3292" s="3" customFormat="1" spans="1:15">
      <c r="A3292" s="16">
        <v>3291</v>
      </c>
      <c r="B3292" s="21"/>
      <c r="C3292" s="3" t="s">
        <v>16237</v>
      </c>
      <c r="D3292" s="3" t="s">
        <v>16238</v>
      </c>
      <c r="E3292" s="3" t="s">
        <v>16239</v>
      </c>
      <c r="F3292" s="69">
        <v>59</v>
      </c>
      <c r="J3292" s="55"/>
      <c r="K3292" s="73">
        <v>45869</v>
      </c>
      <c r="N3292" s="3" t="s">
        <v>16240</v>
      </c>
      <c r="O3292" s="61" t="s">
        <v>16241</v>
      </c>
    </row>
    <row r="3293" s="69" customFormat="1" spans="1:15">
      <c r="A3293" s="16">
        <v>3292</v>
      </c>
      <c r="B3293" s="17"/>
      <c r="C3293" s="2" t="s">
        <v>16237</v>
      </c>
      <c r="D3293" s="17" t="s">
        <v>16242</v>
      </c>
      <c r="E3293" s="2" t="s">
        <v>16243</v>
      </c>
      <c r="F3293" s="69">
        <v>59</v>
      </c>
      <c r="G3293" s="2" t="s">
        <v>20</v>
      </c>
      <c r="H3293" s="16"/>
      <c r="I3293" s="16"/>
      <c r="J3293" s="16"/>
      <c r="K3293" s="73">
        <v>45154</v>
      </c>
      <c r="L3293" s="59"/>
      <c r="M3293" s="5"/>
      <c r="N3293" s="60" t="s">
        <v>16244</v>
      </c>
      <c r="O3293" s="5" t="s">
        <v>16245</v>
      </c>
    </row>
    <row r="3294" s="3" customFormat="1" spans="1:15">
      <c r="A3294" s="16">
        <v>3293</v>
      </c>
      <c r="B3294" s="3" t="s">
        <v>16246</v>
      </c>
      <c r="C3294" s="3" t="s">
        <v>16247</v>
      </c>
      <c r="D3294" s="21" t="s">
        <v>16246</v>
      </c>
      <c r="E3294" s="3" t="s">
        <v>16248</v>
      </c>
      <c r="F3294" s="69">
        <v>69</v>
      </c>
      <c r="G3294" s="3" t="s">
        <v>16249</v>
      </c>
      <c r="J3294" s="55"/>
      <c r="K3294" s="73">
        <v>45864</v>
      </c>
      <c r="N3294" s="3" t="s">
        <v>16250</v>
      </c>
      <c r="O3294" s="3" t="s">
        <v>16251</v>
      </c>
    </row>
    <row r="3295" s="69" customFormat="1" spans="1:15">
      <c r="A3295" s="16">
        <v>3294</v>
      </c>
      <c r="B3295" s="17"/>
      <c r="C3295" s="2" t="s">
        <v>16252</v>
      </c>
      <c r="D3295" s="17" t="s">
        <v>16253</v>
      </c>
      <c r="E3295" s="2" t="s">
        <v>16254</v>
      </c>
      <c r="F3295" s="69">
        <v>46</v>
      </c>
      <c r="G3295" s="2" t="s">
        <v>20</v>
      </c>
      <c r="H3295" s="2"/>
      <c r="I3295" s="2"/>
      <c r="J3295" s="16"/>
      <c r="K3295" s="73">
        <v>45302</v>
      </c>
      <c r="L3295" s="59"/>
      <c r="M3295" s="5"/>
      <c r="N3295" s="60" t="s">
        <v>16255</v>
      </c>
      <c r="O3295" s="5" t="s">
        <v>16256</v>
      </c>
    </row>
    <row r="3296" s="69" customFormat="1" spans="1:15">
      <c r="A3296" s="16">
        <v>3295</v>
      </c>
      <c r="B3296" s="17"/>
      <c r="C3296" s="2" t="s">
        <v>16257</v>
      </c>
      <c r="D3296" s="17" t="s">
        <v>16258</v>
      </c>
      <c r="E3296" s="2" t="s">
        <v>16259</v>
      </c>
      <c r="F3296" s="69">
        <v>35</v>
      </c>
      <c r="G3296" s="2" t="s">
        <v>20</v>
      </c>
      <c r="H3296" s="16"/>
      <c r="I3296" s="2"/>
      <c r="J3296" s="16"/>
      <c r="K3296" s="73">
        <v>45847</v>
      </c>
      <c r="L3296" s="59"/>
      <c r="M3296" s="5"/>
      <c r="N3296" s="60" t="s">
        <v>16260</v>
      </c>
      <c r="O3296" s="5" t="s">
        <v>16261</v>
      </c>
    </row>
    <row r="3297" s="3" customFormat="1" spans="1:15">
      <c r="A3297" s="16">
        <v>3296</v>
      </c>
      <c r="B3297" s="3" t="s">
        <v>16262</v>
      </c>
      <c r="C3297" s="3" t="s">
        <v>16263</v>
      </c>
      <c r="D3297" s="21" t="s">
        <v>16262</v>
      </c>
      <c r="E3297" s="3" t="s">
        <v>16264</v>
      </c>
      <c r="F3297" s="69">
        <v>69</v>
      </c>
      <c r="G3297" s="3" t="s">
        <v>16265</v>
      </c>
      <c r="J3297" s="55"/>
      <c r="K3297" s="73">
        <v>45835</v>
      </c>
      <c r="L3297" s="20" t="s">
        <v>144</v>
      </c>
      <c r="N3297" s="3" t="s">
        <v>16266</v>
      </c>
      <c r="O3297" s="3" t="s">
        <v>16267</v>
      </c>
    </row>
    <row r="3298" s="3" customFormat="1" spans="1:15">
      <c r="A3298" s="16">
        <v>3297</v>
      </c>
      <c r="B3298" s="3"/>
      <c r="C3298" s="3" t="s">
        <v>16268</v>
      </c>
      <c r="D3298" s="21" t="s">
        <v>16269</v>
      </c>
      <c r="E3298" s="3" t="s">
        <v>16270</v>
      </c>
      <c r="F3298" s="69">
        <v>89</v>
      </c>
      <c r="G3298" s="3" t="s">
        <v>20</v>
      </c>
      <c r="J3298" s="55"/>
      <c r="K3298" s="73">
        <v>45504</v>
      </c>
      <c r="N3298" s="3" t="s">
        <v>16271</v>
      </c>
      <c r="O3298" s="3" t="s">
        <v>16272</v>
      </c>
    </row>
    <row r="3299" s="69" customFormat="1" spans="1:15">
      <c r="A3299" s="16">
        <v>3298</v>
      </c>
      <c r="B3299" s="17"/>
      <c r="C3299" s="2" t="s">
        <v>16268</v>
      </c>
      <c r="D3299" s="17" t="s">
        <v>16273</v>
      </c>
      <c r="E3299" s="2" t="s">
        <v>16274</v>
      </c>
      <c r="F3299" s="69">
        <v>39.8</v>
      </c>
      <c r="G3299" s="2" t="s">
        <v>20</v>
      </c>
      <c r="H3299" s="2"/>
      <c r="I3299" s="2"/>
      <c r="J3299" s="16"/>
      <c r="K3299" s="73">
        <v>45859</v>
      </c>
      <c r="L3299" s="59"/>
      <c r="M3299" s="5"/>
      <c r="N3299" s="60" t="s">
        <v>16275</v>
      </c>
      <c r="O3299" s="5" t="s">
        <v>16276</v>
      </c>
    </row>
    <row r="3300" s="69" customFormat="1" spans="1:15">
      <c r="A3300" s="16">
        <v>3299</v>
      </c>
      <c r="B3300" s="17"/>
      <c r="C3300" s="2" t="s">
        <v>16277</v>
      </c>
      <c r="D3300" s="17" t="s">
        <v>16278</v>
      </c>
      <c r="E3300" s="2" t="s">
        <v>16279</v>
      </c>
      <c r="F3300" s="69">
        <v>55</v>
      </c>
      <c r="G3300" s="2" t="s">
        <v>20</v>
      </c>
      <c r="H3300" s="16"/>
      <c r="I3300" s="16"/>
      <c r="J3300" s="16"/>
      <c r="K3300" s="73">
        <v>46052</v>
      </c>
      <c r="L3300" s="59"/>
      <c r="M3300" s="5"/>
      <c r="N3300" s="60" t="s">
        <v>16280</v>
      </c>
      <c r="O3300" s="5" t="s">
        <v>16281</v>
      </c>
    </row>
    <row r="3301" s="3" customFormat="1" spans="1:15">
      <c r="A3301" s="16">
        <v>3300</v>
      </c>
      <c r="B3301" s="21"/>
      <c r="C3301" s="3" t="s">
        <v>16282</v>
      </c>
      <c r="D3301" s="21" t="s">
        <v>16283</v>
      </c>
      <c r="E3301" s="3" t="s">
        <v>16284</v>
      </c>
      <c r="F3301" s="69">
        <v>59</v>
      </c>
      <c r="G3301" s="3" t="s">
        <v>16285</v>
      </c>
      <c r="H3301" s="3"/>
      <c r="I3301" s="3"/>
      <c r="J3301" s="55"/>
      <c r="K3301" s="73">
        <v>45679</v>
      </c>
      <c r="L3301" s="3"/>
      <c r="M3301" s="3"/>
      <c r="N3301" s="3" t="s">
        <v>16286</v>
      </c>
      <c r="O3301" s="3" t="s">
        <v>16287</v>
      </c>
    </row>
    <row r="3302" s="5" customFormat="1" spans="1:15">
      <c r="A3302" s="16">
        <v>3301</v>
      </c>
      <c r="C3302" s="5" t="s">
        <v>16288</v>
      </c>
      <c r="D3302" s="66" t="s">
        <v>16289</v>
      </c>
      <c r="E3302" s="5" t="s">
        <v>16264</v>
      </c>
      <c r="F3302" s="69">
        <v>65</v>
      </c>
      <c r="G3302" s="20" t="s">
        <v>20</v>
      </c>
      <c r="H3302" s="20"/>
      <c r="I3302" s="20"/>
      <c r="J3302" s="78"/>
      <c r="K3302" s="73">
        <v>46027</v>
      </c>
      <c r="L3302" s="5" t="s">
        <v>16290</v>
      </c>
      <c r="M3302" s="5"/>
      <c r="N3302" s="5" t="s">
        <v>16291</v>
      </c>
      <c r="O3302" s="5" t="s">
        <v>16292</v>
      </c>
    </row>
    <row r="3303" s="5" customFormat="1" spans="1:15">
      <c r="A3303" s="16">
        <v>3302</v>
      </c>
      <c r="B3303" s="17"/>
      <c r="C3303" s="2" t="s">
        <v>16237</v>
      </c>
      <c r="D3303" s="17" t="s">
        <v>16293</v>
      </c>
      <c r="E3303" s="2" t="s">
        <v>16294</v>
      </c>
      <c r="F3303" s="69">
        <v>49.8</v>
      </c>
      <c r="G3303" s="3" t="s">
        <v>20</v>
      </c>
      <c r="J3303" s="62"/>
      <c r="K3303" s="73">
        <v>46064</v>
      </c>
      <c r="L3303" s="59" t="s">
        <v>85</v>
      </c>
      <c r="N3303" s="60" t="s">
        <v>16295</v>
      </c>
      <c r="O3303" s="5" t="s">
        <v>16296</v>
      </c>
    </row>
    <row r="3304" s="3" customFormat="1" spans="1:15">
      <c r="A3304" s="16">
        <v>3303</v>
      </c>
      <c r="C3304" s="3" t="s">
        <v>16247</v>
      </c>
      <c r="D3304" s="21" t="s">
        <v>16297</v>
      </c>
      <c r="E3304" s="20" t="s">
        <v>16298</v>
      </c>
      <c r="F3304" s="69">
        <v>69</v>
      </c>
      <c r="G3304" s="3" t="s">
        <v>16299</v>
      </c>
      <c r="H3304" s="2" t="s">
        <v>290</v>
      </c>
      <c r="J3304" s="55"/>
      <c r="K3304" s="73">
        <v>44812</v>
      </c>
      <c r="L3304" s="59" t="s">
        <v>412</v>
      </c>
      <c r="M3304" s="5"/>
      <c r="N3304" s="3" t="s">
        <v>16300</v>
      </c>
      <c r="O3304" s="5" t="s">
        <v>16301</v>
      </c>
    </row>
    <row r="3305" s="69" customFormat="1" spans="1:15">
      <c r="A3305" s="16">
        <v>3304</v>
      </c>
      <c r="B3305" s="17"/>
      <c r="C3305" s="2" t="s">
        <v>16302</v>
      </c>
      <c r="D3305" s="17" t="s">
        <v>16303</v>
      </c>
      <c r="E3305" s="55" t="s">
        <v>16304</v>
      </c>
      <c r="F3305" s="69">
        <v>65</v>
      </c>
      <c r="G3305" s="2" t="s">
        <v>20</v>
      </c>
      <c r="H3305" s="16"/>
      <c r="I3305" s="16"/>
      <c r="J3305" s="16"/>
      <c r="K3305" s="73">
        <v>46062</v>
      </c>
      <c r="L3305" s="59" t="s">
        <v>1196</v>
      </c>
      <c r="M3305" s="5"/>
      <c r="N3305" s="60" t="s">
        <v>16305</v>
      </c>
      <c r="O3305" s="5" t="s">
        <v>16306</v>
      </c>
    </row>
    <row r="3306" s="5" customFormat="1" spans="1:15">
      <c r="A3306" s="16">
        <v>3305</v>
      </c>
      <c r="C3306" s="5" t="s">
        <v>16307</v>
      </c>
      <c r="D3306" s="66" t="s">
        <v>16308</v>
      </c>
      <c r="E3306" s="5" t="s">
        <v>15926</v>
      </c>
      <c r="F3306" s="69">
        <v>65</v>
      </c>
      <c r="G3306" s="20" t="s">
        <v>20</v>
      </c>
      <c r="H3306" s="20"/>
      <c r="I3306" s="20"/>
      <c r="J3306" s="78"/>
      <c r="K3306" s="73">
        <v>46034</v>
      </c>
      <c r="L3306" s="59"/>
      <c r="M3306" s="5"/>
      <c r="N3306" s="5" t="s">
        <v>16309</v>
      </c>
      <c r="O3306" s="5" t="s">
        <v>16310</v>
      </c>
    </row>
    <row r="3307" s="3" customFormat="1" spans="1:15">
      <c r="A3307" s="16">
        <v>3306</v>
      </c>
      <c r="B3307" s="3" t="s">
        <v>16311</v>
      </c>
      <c r="C3307" s="3" t="s">
        <v>16312</v>
      </c>
      <c r="D3307" s="21" t="s">
        <v>16311</v>
      </c>
      <c r="E3307" s="3" t="s">
        <v>16313</v>
      </c>
      <c r="F3307" s="69">
        <v>69.8</v>
      </c>
      <c r="G3307" s="3" t="s">
        <v>16314</v>
      </c>
      <c r="I3307" s="20"/>
      <c r="J3307" s="78"/>
      <c r="K3307" s="73">
        <v>46078</v>
      </c>
      <c r="L3307" s="61" t="s">
        <v>16315</v>
      </c>
      <c r="N3307" s="3" t="s">
        <v>16316</v>
      </c>
      <c r="O3307" s="3" t="s">
        <v>16317</v>
      </c>
    </row>
    <row r="3308" s="3" customFormat="1" spans="1:15">
      <c r="A3308" s="16">
        <v>3307</v>
      </c>
      <c r="B3308" s="3" t="s">
        <v>16318</v>
      </c>
      <c r="C3308" s="3" t="s">
        <v>16319</v>
      </c>
      <c r="D3308" s="21" t="s">
        <v>16318</v>
      </c>
      <c r="E3308" s="3" t="s">
        <v>16320</v>
      </c>
      <c r="F3308" s="69">
        <v>45</v>
      </c>
      <c r="G3308" s="3" t="s">
        <v>16321</v>
      </c>
      <c r="J3308" s="55"/>
      <c r="K3308" s="73">
        <v>46022</v>
      </c>
      <c r="L3308" s="20" t="s">
        <v>144</v>
      </c>
      <c r="N3308" s="3" t="s">
        <v>16322</v>
      </c>
      <c r="O3308" s="3" t="s">
        <v>16323</v>
      </c>
    </row>
    <row r="3309" s="5" customFormat="1" spans="1:15">
      <c r="A3309" s="16">
        <v>3308</v>
      </c>
      <c r="C3309" s="5" t="s">
        <v>16312</v>
      </c>
      <c r="D3309" s="66" t="s">
        <v>16324</v>
      </c>
      <c r="E3309" s="20" t="s">
        <v>16325</v>
      </c>
      <c r="F3309" s="69">
        <v>49.8</v>
      </c>
      <c r="G3309" s="20" t="s">
        <v>20</v>
      </c>
      <c r="J3309" s="62"/>
      <c r="K3309" s="73">
        <v>46042</v>
      </c>
      <c r="L3309" s="59" t="s">
        <v>85</v>
      </c>
      <c r="M3309" s="5"/>
      <c r="N3309" s="5" t="s">
        <v>16326</v>
      </c>
      <c r="O3309" s="5" t="s">
        <v>16327</v>
      </c>
    </row>
    <row r="3310" s="5" customFormat="1" spans="1:15">
      <c r="A3310" s="16">
        <v>3309</v>
      </c>
      <c r="B3310" s="17"/>
      <c r="C3310" s="20" t="s">
        <v>16328</v>
      </c>
      <c r="D3310" s="17" t="s">
        <v>16329</v>
      </c>
      <c r="E3310" s="66" t="s">
        <v>16330</v>
      </c>
      <c r="F3310" s="69">
        <v>47.8</v>
      </c>
      <c r="G3310" s="20" t="s">
        <v>20</v>
      </c>
      <c r="H3310" s="20" t="s">
        <v>290</v>
      </c>
      <c r="I3310" s="20"/>
      <c r="J3310" s="78"/>
      <c r="K3310" s="73">
        <v>46034</v>
      </c>
      <c r="L3310" s="59" t="s">
        <v>1319</v>
      </c>
      <c r="N3310" s="5" t="s">
        <v>16331</v>
      </c>
      <c r="O3310" s="5" t="s">
        <v>16332</v>
      </c>
    </row>
    <row r="3311" s="3" customFormat="1" spans="1:15">
      <c r="A3311" s="16">
        <v>3310</v>
      </c>
      <c r="C3311" s="3" t="s">
        <v>16333</v>
      </c>
      <c r="D3311" s="21" t="s">
        <v>16334</v>
      </c>
      <c r="E3311" s="3" t="s">
        <v>16335</v>
      </c>
      <c r="F3311" s="69">
        <v>79</v>
      </c>
      <c r="G3311" s="3" t="s">
        <v>892</v>
      </c>
      <c r="H3311" s="2" t="s">
        <v>290</v>
      </c>
      <c r="I3311" s="2" t="s">
        <v>291</v>
      </c>
      <c r="J3311" s="55" t="s">
        <v>200</v>
      </c>
      <c r="K3311" s="73">
        <v>46048</v>
      </c>
      <c r="L3311" s="3" t="s">
        <v>201</v>
      </c>
      <c r="M3311" s="5"/>
      <c r="N3311" s="3" t="s">
        <v>16336</v>
      </c>
      <c r="O3311" s="5" t="s">
        <v>16337</v>
      </c>
    </row>
    <row r="3312" s="69" customFormat="1" spans="1:15">
      <c r="A3312" s="16">
        <v>3311</v>
      </c>
      <c r="B3312" s="17"/>
      <c r="C3312" s="2" t="s">
        <v>16338</v>
      </c>
      <c r="D3312" s="17" t="s">
        <v>16339</v>
      </c>
      <c r="E3312" s="2" t="s">
        <v>16340</v>
      </c>
      <c r="F3312" s="69">
        <v>69.8</v>
      </c>
      <c r="G3312" s="2" t="s">
        <v>20</v>
      </c>
      <c r="H3312" s="16"/>
      <c r="I3312" s="16"/>
      <c r="J3312" s="16"/>
      <c r="K3312" s="73">
        <v>45847</v>
      </c>
      <c r="L3312" s="59"/>
      <c r="M3312" s="5"/>
      <c r="N3312" s="60" t="s">
        <v>16341</v>
      </c>
      <c r="O3312" s="5" t="s">
        <v>16342</v>
      </c>
    </row>
    <row r="3313" s="5" customFormat="1" spans="1:15">
      <c r="A3313" s="16">
        <v>3312</v>
      </c>
      <c r="B3313" s="17"/>
      <c r="C3313" s="5" t="s">
        <v>16343</v>
      </c>
      <c r="D3313" s="17" t="s">
        <v>16344</v>
      </c>
      <c r="E3313" s="66" t="s">
        <v>16345</v>
      </c>
      <c r="F3313" s="69">
        <v>59</v>
      </c>
      <c r="G3313" s="3" t="s">
        <v>20</v>
      </c>
      <c r="J3313" s="62"/>
      <c r="K3313" s="73">
        <v>46035</v>
      </c>
      <c r="L3313" s="59"/>
      <c r="N3313" s="5" t="s">
        <v>16346</v>
      </c>
      <c r="O3313" s="5" t="s">
        <v>16347</v>
      </c>
    </row>
    <row r="3314" s="3" customFormat="1" spans="1:15">
      <c r="A3314" s="16">
        <v>3313</v>
      </c>
      <c r="B3314" s="21"/>
      <c r="C3314" s="3" t="s">
        <v>16348</v>
      </c>
      <c r="D3314" s="21" t="s">
        <v>16349</v>
      </c>
      <c r="E3314" s="3" t="s">
        <v>14087</v>
      </c>
      <c r="F3314" s="69">
        <v>48</v>
      </c>
      <c r="G3314" s="5" t="s">
        <v>20</v>
      </c>
      <c r="J3314" s="55"/>
      <c r="K3314" s="73">
        <v>45890</v>
      </c>
      <c r="L3314" s="3" t="s">
        <v>16350</v>
      </c>
      <c r="N3314" s="3" t="s">
        <v>16351</v>
      </c>
      <c r="O3314" s="3" t="s">
        <v>16352</v>
      </c>
    </row>
    <row r="3315" s="69" customFormat="1" spans="1:15">
      <c r="A3315" s="16">
        <v>3314</v>
      </c>
      <c r="B3315" s="17"/>
      <c r="C3315" s="2" t="s">
        <v>16353</v>
      </c>
      <c r="D3315" s="17" t="s">
        <v>16354</v>
      </c>
      <c r="E3315" s="2" t="s">
        <v>16355</v>
      </c>
      <c r="F3315" s="69">
        <v>45</v>
      </c>
      <c r="G3315" s="2" t="s">
        <v>20</v>
      </c>
      <c r="H3315" s="16"/>
      <c r="I3315" s="16"/>
      <c r="J3315" s="16"/>
      <c r="K3315" s="73">
        <v>45519</v>
      </c>
      <c r="L3315" s="59"/>
      <c r="M3315" s="5"/>
      <c r="N3315" s="60" t="s">
        <v>16356</v>
      </c>
      <c r="O3315" s="5" t="s">
        <v>16357</v>
      </c>
    </row>
    <row r="3316" s="69" customFormat="1" spans="1:15">
      <c r="A3316" s="16">
        <v>3315</v>
      </c>
      <c r="B3316" s="17"/>
      <c r="C3316" s="2" t="s">
        <v>16358</v>
      </c>
      <c r="D3316" s="17" t="s">
        <v>16359</v>
      </c>
      <c r="E3316" s="2" t="s">
        <v>16360</v>
      </c>
      <c r="F3316" s="69">
        <v>55</v>
      </c>
      <c r="G3316" s="2" t="s">
        <v>20</v>
      </c>
      <c r="H3316" s="16"/>
      <c r="I3316" s="16"/>
      <c r="J3316" s="16"/>
      <c r="K3316" s="73">
        <v>45889</v>
      </c>
      <c r="L3316" s="59"/>
      <c r="M3316" s="5"/>
      <c r="N3316" s="60" t="s">
        <v>16361</v>
      </c>
      <c r="O3316" s="5" t="s">
        <v>16362</v>
      </c>
    </row>
    <row r="3317" s="16" customFormat="1" spans="1:15">
      <c r="A3317" s="16">
        <v>3316</v>
      </c>
      <c r="B3317" s="17"/>
      <c r="C3317" s="2" t="s">
        <v>16363</v>
      </c>
      <c r="D3317" s="17" t="s">
        <v>16364</v>
      </c>
      <c r="E3317" s="2" t="s">
        <v>16365</v>
      </c>
      <c r="F3317" s="69">
        <v>59</v>
      </c>
      <c r="G3317" s="2" t="s">
        <v>20</v>
      </c>
      <c r="H3317" s="2"/>
      <c r="I3317" s="2"/>
      <c r="K3317" s="73">
        <v>44954</v>
      </c>
      <c r="L3317" s="59"/>
      <c r="M3317" s="5"/>
      <c r="N3317" s="60" t="s">
        <v>16366</v>
      </c>
      <c r="O3317" s="5" t="s">
        <v>16367</v>
      </c>
    </row>
    <row r="3318" s="69" customFormat="1" spans="1:15">
      <c r="A3318" s="16">
        <v>3317</v>
      </c>
      <c r="B3318" s="17"/>
      <c r="C3318" s="2" t="s">
        <v>16368</v>
      </c>
      <c r="D3318" s="17" t="s">
        <v>16369</v>
      </c>
      <c r="E3318" s="2" t="s">
        <v>16370</v>
      </c>
      <c r="F3318" s="69">
        <v>59.8</v>
      </c>
      <c r="G3318" s="2" t="s">
        <v>20</v>
      </c>
      <c r="H3318" s="2"/>
      <c r="I3318" s="16"/>
      <c r="J3318" s="16"/>
      <c r="K3318" s="73">
        <v>45946</v>
      </c>
      <c r="L3318" s="59"/>
      <c r="M3318" s="5"/>
      <c r="N3318" s="60" t="s">
        <v>16371</v>
      </c>
      <c r="O3318" s="5" t="s">
        <v>16372</v>
      </c>
    </row>
    <row r="3319" s="69" customFormat="1" spans="1:15">
      <c r="A3319" s="16">
        <v>3318</v>
      </c>
      <c r="B3319" s="17"/>
      <c r="C3319" s="2" t="s">
        <v>16368</v>
      </c>
      <c r="D3319" s="17" t="s">
        <v>16373</v>
      </c>
      <c r="E3319" s="2" t="s">
        <v>16374</v>
      </c>
      <c r="F3319" s="69">
        <v>55</v>
      </c>
      <c r="G3319" s="2" t="s">
        <v>20</v>
      </c>
      <c r="H3319" s="16"/>
      <c r="I3319" s="16"/>
      <c r="J3319" s="16"/>
      <c r="K3319" s="73">
        <v>45874</v>
      </c>
      <c r="L3319" s="59" t="s">
        <v>3991</v>
      </c>
      <c r="M3319" s="5"/>
      <c r="N3319" s="60" t="s">
        <v>16375</v>
      </c>
      <c r="O3319" s="5" t="s">
        <v>16376</v>
      </c>
    </row>
    <row r="3320" s="70" customFormat="1" spans="1:15">
      <c r="A3320" s="16">
        <v>3319</v>
      </c>
      <c r="B3320" s="17"/>
      <c r="C3320" s="2" t="s">
        <v>16377</v>
      </c>
      <c r="D3320" s="17" t="s">
        <v>16378</v>
      </c>
      <c r="E3320" s="2" t="s">
        <v>16379</v>
      </c>
      <c r="F3320" s="69">
        <v>39.8</v>
      </c>
      <c r="G3320" s="2" t="s">
        <v>20</v>
      </c>
      <c r="H3320" s="2"/>
      <c r="I3320" s="2"/>
      <c r="J3320" s="16"/>
      <c r="K3320" s="73">
        <v>46010</v>
      </c>
      <c r="L3320" s="59"/>
      <c r="M3320" s="5"/>
      <c r="N3320" s="60" t="s">
        <v>16380</v>
      </c>
      <c r="O3320" s="5" t="s">
        <v>16381</v>
      </c>
    </row>
    <row r="3321" s="69" customFormat="1" spans="1:15">
      <c r="A3321" s="16">
        <v>3320</v>
      </c>
      <c r="B3321" s="17"/>
      <c r="C3321" s="2" t="s">
        <v>16382</v>
      </c>
      <c r="D3321" s="17" t="s">
        <v>16383</v>
      </c>
      <c r="E3321" s="2" t="s">
        <v>16384</v>
      </c>
      <c r="F3321" s="69">
        <v>55</v>
      </c>
      <c r="G3321" s="2" t="s">
        <v>20</v>
      </c>
      <c r="H3321" s="16"/>
      <c r="I3321" s="16"/>
      <c r="J3321" s="16"/>
      <c r="K3321" s="73">
        <v>46049</v>
      </c>
      <c r="L3321" s="59"/>
      <c r="M3321" s="5"/>
      <c r="N3321" s="60" t="s">
        <v>16385</v>
      </c>
      <c r="O3321" s="5" t="s">
        <v>16386</v>
      </c>
    </row>
    <row r="3322" s="69" customFormat="1" ht="14.25" spans="1:15">
      <c r="A3322" s="16">
        <v>3321</v>
      </c>
      <c r="B3322" s="17"/>
      <c r="C3322" s="18" t="s">
        <v>16387</v>
      </c>
      <c r="D3322" s="17"/>
      <c r="E3322" s="2"/>
      <c r="F3322" s="69"/>
      <c r="G3322" s="2"/>
      <c r="H3322" s="16"/>
      <c r="I3322" s="2"/>
      <c r="J3322" s="16"/>
      <c r="K3322" s="73"/>
      <c r="L3322" s="59"/>
      <c r="M3322" s="5"/>
      <c r="N3322" s="60"/>
      <c r="O3322" s="5"/>
    </row>
    <row r="3323" s="70" customFormat="1" spans="1:15">
      <c r="A3323" s="16">
        <v>3322</v>
      </c>
      <c r="B3323" s="17"/>
      <c r="C3323" s="2" t="s">
        <v>16388</v>
      </c>
      <c r="D3323" s="17" t="s">
        <v>16389</v>
      </c>
      <c r="E3323" s="2" t="s">
        <v>16390</v>
      </c>
      <c r="F3323" s="69">
        <v>32</v>
      </c>
      <c r="G3323" s="2" t="s">
        <v>20</v>
      </c>
      <c r="H3323" s="2"/>
      <c r="I3323" s="2"/>
      <c r="J3323" s="16"/>
      <c r="K3323" s="73">
        <v>45859</v>
      </c>
      <c r="L3323" s="59"/>
      <c r="M3323" s="5"/>
      <c r="N3323" s="60" t="s">
        <v>16391</v>
      </c>
      <c r="O3323" s="5" t="s">
        <v>16392</v>
      </c>
    </row>
    <row r="3324" s="3" customFormat="1" spans="1:15">
      <c r="A3324" s="16">
        <v>3323</v>
      </c>
      <c r="B3324" s="3"/>
      <c r="C3324" s="3" t="s">
        <v>16393</v>
      </c>
      <c r="D3324" s="21" t="s">
        <v>16394</v>
      </c>
      <c r="E3324" s="20" t="s">
        <v>16395</v>
      </c>
      <c r="F3324" s="69">
        <v>49.8</v>
      </c>
      <c r="G3324" s="3" t="s">
        <v>248</v>
      </c>
      <c r="J3324" s="55"/>
      <c r="K3324" s="73">
        <v>45271</v>
      </c>
      <c r="N3324" s="3" t="s">
        <v>16396</v>
      </c>
      <c r="O3324" s="3" t="s">
        <v>16397</v>
      </c>
    </row>
    <row r="3325" s="3" customFormat="1" spans="1:15">
      <c r="A3325" s="16">
        <v>3324</v>
      </c>
      <c r="B3325" s="3"/>
      <c r="C3325" s="3" t="s">
        <v>16393</v>
      </c>
      <c r="D3325" s="21" t="s">
        <v>16398</v>
      </c>
      <c r="E3325" s="3" t="s">
        <v>16399</v>
      </c>
      <c r="F3325" s="69">
        <v>65</v>
      </c>
      <c r="G3325" s="3" t="s">
        <v>20</v>
      </c>
      <c r="J3325" s="55"/>
      <c r="K3325" s="73">
        <v>45867</v>
      </c>
      <c r="N3325" s="3" t="s">
        <v>16400</v>
      </c>
      <c r="O3325" s="3" t="s">
        <v>16401</v>
      </c>
    </row>
    <row r="3326" s="3" customFormat="1" spans="1:15">
      <c r="A3326" s="16">
        <v>3325</v>
      </c>
      <c r="B3326" s="3"/>
      <c r="C3326" s="3" t="s">
        <v>16402</v>
      </c>
      <c r="D3326" s="21" t="s">
        <v>16403</v>
      </c>
      <c r="E3326" s="3" t="s">
        <v>16404</v>
      </c>
      <c r="F3326" s="69">
        <v>68</v>
      </c>
      <c r="G3326" s="3" t="s">
        <v>20</v>
      </c>
      <c r="J3326" s="55"/>
      <c r="K3326" s="73">
        <v>45761</v>
      </c>
      <c r="N3326" s="3" t="s">
        <v>16405</v>
      </c>
      <c r="O3326" s="3" t="s">
        <v>16406</v>
      </c>
    </row>
    <row r="3327" s="3" customFormat="1" spans="1:15">
      <c r="A3327" s="16">
        <v>3326</v>
      </c>
      <c r="B3327" s="21"/>
      <c r="C3327" s="3" t="s">
        <v>16407</v>
      </c>
      <c r="D3327" s="21" t="s">
        <v>16408</v>
      </c>
      <c r="E3327" s="3" t="s">
        <v>16409</v>
      </c>
      <c r="F3327" s="69">
        <v>65</v>
      </c>
      <c r="G3327" s="5" t="s">
        <v>20</v>
      </c>
      <c r="J3327" s="55"/>
      <c r="K3327" s="73">
        <v>46035</v>
      </c>
      <c r="N3327" s="3" t="s">
        <v>16410</v>
      </c>
      <c r="O3327" s="3" t="s">
        <v>16411</v>
      </c>
    </row>
    <row r="3328" s="55" customFormat="1" spans="1:15">
      <c r="A3328" s="16">
        <v>3327</v>
      </c>
      <c r="C3328" s="55" t="s">
        <v>16412</v>
      </c>
      <c r="D3328" s="63" t="s">
        <v>16413</v>
      </c>
      <c r="E3328" s="55" t="s">
        <v>16414</v>
      </c>
      <c r="F3328" s="69">
        <v>49.8</v>
      </c>
      <c r="G3328" s="3" t="s">
        <v>20</v>
      </c>
      <c r="K3328" s="73">
        <v>45096</v>
      </c>
      <c r="L3328" s="55" t="s">
        <v>183</v>
      </c>
      <c r="M3328" s="65"/>
      <c r="N3328" s="64" t="s">
        <v>16415</v>
      </c>
      <c r="O3328" s="5" t="s">
        <v>16416</v>
      </c>
    </row>
    <row r="3329" s="5" customFormat="1" spans="1:15">
      <c r="A3329" s="16">
        <v>3328</v>
      </c>
      <c r="B3329" s="17"/>
      <c r="C3329" s="5" t="s">
        <v>16417</v>
      </c>
      <c r="D3329" s="17" t="s">
        <v>16418</v>
      </c>
      <c r="E3329" s="66" t="s">
        <v>16419</v>
      </c>
      <c r="F3329" s="69">
        <v>39</v>
      </c>
      <c r="G3329" s="3" t="s">
        <v>20</v>
      </c>
      <c r="J3329" s="62"/>
      <c r="K3329" s="73">
        <v>45323</v>
      </c>
      <c r="L3329" s="59"/>
      <c r="N3329" s="5" t="s">
        <v>16420</v>
      </c>
      <c r="O3329" s="5" t="s">
        <v>16421</v>
      </c>
    </row>
    <row r="3330" s="5" customFormat="1" spans="1:15">
      <c r="A3330" s="16">
        <v>3329</v>
      </c>
      <c r="B3330" s="17"/>
      <c r="C3330" s="2" t="s">
        <v>16422</v>
      </c>
      <c r="D3330" s="17" t="s">
        <v>16423</v>
      </c>
      <c r="E3330" s="2" t="s">
        <v>16424</v>
      </c>
      <c r="F3330" s="69">
        <v>69</v>
      </c>
      <c r="G3330" s="2" t="s">
        <v>20</v>
      </c>
      <c r="J3330" s="62"/>
      <c r="K3330" s="73">
        <v>45874</v>
      </c>
      <c r="L3330" s="59"/>
      <c r="N3330" s="60" t="s">
        <v>16425</v>
      </c>
      <c r="O3330" s="5" t="s">
        <v>16426</v>
      </c>
    </row>
    <row r="3331" s="69" customFormat="1" spans="1:15">
      <c r="A3331" s="16">
        <v>3330</v>
      </c>
      <c r="B3331" s="17"/>
      <c r="C3331" s="2" t="s">
        <v>16427</v>
      </c>
      <c r="D3331" s="17" t="s">
        <v>16428</v>
      </c>
      <c r="E3331" s="2" t="s">
        <v>15544</v>
      </c>
      <c r="F3331" s="69">
        <v>48</v>
      </c>
      <c r="G3331" s="2" t="s">
        <v>20</v>
      </c>
      <c r="H3331" s="16"/>
      <c r="I3331" s="16"/>
      <c r="J3331" s="16"/>
      <c r="K3331" s="73">
        <v>45880</v>
      </c>
      <c r="L3331" s="59"/>
      <c r="M3331" s="5"/>
      <c r="N3331" s="60" t="s">
        <v>16429</v>
      </c>
      <c r="O3331" s="5" t="s">
        <v>16430</v>
      </c>
    </row>
    <row r="3332" s="3" customFormat="1" spans="1:15">
      <c r="A3332" s="16">
        <v>3331</v>
      </c>
      <c r="B3332" s="21"/>
      <c r="C3332" s="3" t="s">
        <v>16412</v>
      </c>
      <c r="D3332" s="21" t="s">
        <v>16431</v>
      </c>
      <c r="E3332" s="3" t="s">
        <v>16432</v>
      </c>
      <c r="F3332" s="69">
        <v>49.8</v>
      </c>
      <c r="G3332" s="3" t="s">
        <v>16433</v>
      </c>
      <c r="J3332" s="55"/>
      <c r="K3332" s="73">
        <v>45644</v>
      </c>
      <c r="L3332" s="3" t="s">
        <v>144</v>
      </c>
      <c r="N3332" s="3" t="s">
        <v>16434</v>
      </c>
      <c r="O3332" s="3" t="s">
        <v>16435</v>
      </c>
    </row>
    <row r="3333" s="3" customFormat="1" spans="1:15">
      <c r="A3333" s="16">
        <v>3332</v>
      </c>
      <c r="C3333" s="3" t="s">
        <v>16412</v>
      </c>
      <c r="D3333" s="21" t="s">
        <v>16436</v>
      </c>
      <c r="E3333" s="3" t="s">
        <v>12092</v>
      </c>
      <c r="F3333" s="69">
        <v>45</v>
      </c>
      <c r="G3333" s="2" t="s">
        <v>20</v>
      </c>
      <c r="J3333" s="55"/>
      <c r="K3333" s="73">
        <v>45996</v>
      </c>
      <c r="L3333" s="59" t="s">
        <v>6139</v>
      </c>
      <c r="M3333" s="5"/>
      <c r="N3333" s="3" t="s">
        <v>16437</v>
      </c>
      <c r="O3333" s="5" t="s">
        <v>16438</v>
      </c>
    </row>
    <row r="3334" s="3" customFormat="1" spans="1:15">
      <c r="A3334" s="16">
        <v>3333</v>
      </c>
      <c r="C3334" s="3" t="s">
        <v>16412</v>
      </c>
      <c r="D3334" s="21" t="s">
        <v>16439</v>
      </c>
      <c r="E3334" s="3" t="s">
        <v>16440</v>
      </c>
      <c r="F3334" s="69">
        <v>68</v>
      </c>
      <c r="G3334" s="3" t="s">
        <v>20</v>
      </c>
      <c r="J3334" s="55" t="s">
        <v>200</v>
      </c>
      <c r="K3334" s="73">
        <v>45958</v>
      </c>
      <c r="L3334" s="3" t="s">
        <v>201</v>
      </c>
      <c r="M3334" s="5"/>
      <c r="N3334" s="3" t="s">
        <v>16441</v>
      </c>
      <c r="O3334" s="5" t="s">
        <v>16442</v>
      </c>
    </row>
    <row r="3335" s="3" customFormat="1" spans="1:15">
      <c r="A3335" s="16">
        <v>3334</v>
      </c>
      <c r="C3335" s="3" t="s">
        <v>16443</v>
      </c>
      <c r="D3335" s="21" t="s">
        <v>16444</v>
      </c>
      <c r="E3335" s="20" t="s">
        <v>16445</v>
      </c>
      <c r="F3335" s="69">
        <v>55</v>
      </c>
      <c r="G3335" s="2" t="s">
        <v>16446</v>
      </c>
      <c r="H3335" s="2" t="s">
        <v>290</v>
      </c>
      <c r="I3335" s="20" t="s">
        <v>291</v>
      </c>
      <c r="J3335" s="55" t="s">
        <v>200</v>
      </c>
      <c r="K3335" s="73">
        <v>46043</v>
      </c>
      <c r="L3335" s="3" t="s">
        <v>3576</v>
      </c>
      <c r="M3335" s="5" t="s">
        <v>16447</v>
      </c>
      <c r="N3335" s="3" t="s">
        <v>16448</v>
      </c>
      <c r="O3335" s="3" t="s">
        <v>16449</v>
      </c>
    </row>
    <row r="3336" s="4" customFormat="1" spans="1:15">
      <c r="A3336" s="16">
        <v>3335</v>
      </c>
      <c r="B3336" s="4" t="s">
        <v>16450</v>
      </c>
      <c r="C3336" s="4" t="s">
        <v>16451</v>
      </c>
      <c r="D3336" s="22" t="s">
        <v>16450</v>
      </c>
      <c r="E3336" s="4" t="s">
        <v>16452</v>
      </c>
      <c r="F3336" s="69">
        <v>35</v>
      </c>
      <c r="G3336" s="4"/>
      <c r="H3336" s="4"/>
      <c r="I3336" s="4"/>
      <c r="J3336" s="4"/>
      <c r="K3336" s="73">
        <v>46009</v>
      </c>
      <c r="L3336" s="4" t="s">
        <v>1135</v>
      </c>
      <c r="M3336" s="4"/>
      <c r="N3336" s="4" t="s">
        <v>16453</v>
      </c>
      <c r="O3336" s="4" t="s">
        <v>16454</v>
      </c>
    </row>
    <row r="3337" s="3" customFormat="1" spans="1:15">
      <c r="A3337" s="16">
        <v>3336</v>
      </c>
      <c r="B3337" s="21" t="s">
        <v>16455</v>
      </c>
      <c r="C3337" s="3" t="s">
        <v>16456</v>
      </c>
      <c r="D3337" s="21" t="s">
        <v>16455</v>
      </c>
      <c r="E3337" s="3" t="s">
        <v>16457</v>
      </c>
      <c r="F3337" s="69">
        <v>59</v>
      </c>
      <c r="G3337" s="3"/>
      <c r="H3337" s="3"/>
      <c r="I3337" s="3"/>
      <c r="J3337" s="55"/>
      <c r="K3337" s="73">
        <v>45870</v>
      </c>
      <c r="L3337" s="3"/>
      <c r="M3337" s="3"/>
      <c r="N3337" s="3" t="s">
        <v>16458</v>
      </c>
      <c r="O3337" s="3" t="s">
        <v>16459</v>
      </c>
    </row>
    <row r="3338" s="69" customFormat="1" spans="1:15">
      <c r="A3338" s="16">
        <v>3337</v>
      </c>
      <c r="B3338" s="17"/>
      <c r="C3338" s="2" t="s">
        <v>16460</v>
      </c>
      <c r="D3338" s="17" t="s">
        <v>16461</v>
      </c>
      <c r="E3338" s="2" t="s">
        <v>16462</v>
      </c>
      <c r="F3338" s="69">
        <v>39</v>
      </c>
      <c r="G3338" s="2" t="s">
        <v>20</v>
      </c>
      <c r="H3338" s="2"/>
      <c r="I3338" s="16"/>
      <c r="J3338" s="16"/>
      <c r="K3338" s="73">
        <v>45957</v>
      </c>
      <c r="L3338" s="59"/>
      <c r="M3338" s="5"/>
      <c r="N3338" s="60" t="s">
        <v>16463</v>
      </c>
      <c r="O3338" s="5" t="s">
        <v>16464</v>
      </c>
    </row>
    <row r="3339" s="69" customFormat="1" spans="1:15">
      <c r="A3339" s="16">
        <v>3338</v>
      </c>
      <c r="B3339" s="17"/>
      <c r="C3339" s="2" t="s">
        <v>16465</v>
      </c>
      <c r="D3339" s="17" t="s">
        <v>16466</v>
      </c>
      <c r="E3339" s="2" t="s">
        <v>16467</v>
      </c>
      <c r="F3339" s="69">
        <v>28</v>
      </c>
      <c r="G3339" s="3" t="s">
        <v>20</v>
      </c>
      <c r="H3339" s="59"/>
      <c r="I3339" s="59"/>
      <c r="J3339" s="70"/>
      <c r="K3339" s="73">
        <v>46018</v>
      </c>
      <c r="L3339" s="59" t="s">
        <v>16468</v>
      </c>
      <c r="M3339" s="5"/>
      <c r="N3339" s="60" t="s">
        <v>16469</v>
      </c>
      <c r="O3339" s="5" t="s">
        <v>16470</v>
      </c>
    </row>
    <row r="3340" s="3" customFormat="1" spans="1:15">
      <c r="A3340" s="16">
        <v>3339</v>
      </c>
      <c r="B3340" s="3"/>
      <c r="C3340" s="3" t="s">
        <v>16471</v>
      </c>
      <c r="D3340" s="21" t="s">
        <v>16472</v>
      </c>
      <c r="E3340" s="3" t="s">
        <v>16473</v>
      </c>
      <c r="F3340" s="69">
        <v>43</v>
      </c>
      <c r="G3340" s="2" t="s">
        <v>20</v>
      </c>
      <c r="H3340" s="3"/>
      <c r="I3340" s="3"/>
      <c r="J3340" s="55"/>
      <c r="K3340" s="73">
        <v>45546</v>
      </c>
      <c r="L3340" s="3"/>
      <c r="M3340" s="3"/>
      <c r="N3340" s="3" t="s">
        <v>16474</v>
      </c>
      <c r="O3340" s="3" t="s">
        <v>16475</v>
      </c>
    </row>
    <row r="3341" s="69" customFormat="1" spans="1:15">
      <c r="A3341" s="16">
        <v>3340</v>
      </c>
      <c r="B3341" s="17"/>
      <c r="C3341" s="2" t="s">
        <v>16476</v>
      </c>
      <c r="D3341" s="17" t="s">
        <v>16477</v>
      </c>
      <c r="E3341" s="2" t="s">
        <v>15589</v>
      </c>
      <c r="F3341" s="69">
        <v>38</v>
      </c>
      <c r="G3341" s="2" t="s">
        <v>20</v>
      </c>
      <c r="H3341" s="2"/>
      <c r="I3341" s="2"/>
      <c r="J3341" s="16"/>
      <c r="K3341" s="73">
        <v>45869</v>
      </c>
      <c r="L3341" s="59"/>
      <c r="M3341" s="5"/>
      <c r="N3341" s="60" t="s">
        <v>16478</v>
      </c>
      <c r="O3341" s="5" t="s">
        <v>16479</v>
      </c>
    </row>
    <row r="3342" s="3" customFormat="1" spans="1:15">
      <c r="A3342" s="16">
        <v>3341</v>
      </c>
      <c r="C3342" s="3" t="s">
        <v>16480</v>
      </c>
      <c r="D3342" s="21" t="s">
        <v>16481</v>
      </c>
      <c r="E3342" s="3" t="s">
        <v>16482</v>
      </c>
      <c r="F3342" s="69">
        <v>59.8</v>
      </c>
      <c r="G3342" s="3" t="s">
        <v>20</v>
      </c>
      <c r="J3342" s="55"/>
      <c r="K3342" s="73">
        <v>45873</v>
      </c>
      <c r="N3342" s="3" t="s">
        <v>16483</v>
      </c>
      <c r="O3342" s="5" t="s">
        <v>16484</v>
      </c>
    </row>
    <row r="3343" s="69" customFormat="1" spans="1:15">
      <c r="A3343" s="16">
        <v>3342</v>
      </c>
      <c r="B3343" s="17"/>
      <c r="C3343" s="2" t="s">
        <v>16485</v>
      </c>
      <c r="D3343" s="17" t="s">
        <v>16486</v>
      </c>
      <c r="E3343" s="2" t="s">
        <v>25</v>
      </c>
      <c r="F3343" s="69">
        <v>59.8</v>
      </c>
      <c r="G3343" s="2" t="s">
        <v>20</v>
      </c>
      <c r="H3343" s="16"/>
      <c r="I3343" s="16"/>
      <c r="J3343" s="16"/>
      <c r="K3343" s="73">
        <v>46079</v>
      </c>
      <c r="L3343" s="59"/>
      <c r="M3343" s="5"/>
      <c r="N3343" s="60" t="s">
        <v>16487</v>
      </c>
      <c r="O3343" s="5" t="s">
        <v>16488</v>
      </c>
    </row>
    <row r="3344" s="3" customFormat="1" spans="1:15">
      <c r="A3344" s="16">
        <v>3343</v>
      </c>
      <c r="C3344" s="3" t="s">
        <v>16489</v>
      </c>
      <c r="D3344" s="21" t="s">
        <v>16490</v>
      </c>
      <c r="E3344" s="3" t="s">
        <v>16491</v>
      </c>
      <c r="F3344" s="69">
        <v>39.8</v>
      </c>
      <c r="G3344" s="3" t="s">
        <v>20</v>
      </c>
      <c r="J3344" s="55" t="s">
        <v>200</v>
      </c>
      <c r="K3344" s="73">
        <v>46078</v>
      </c>
      <c r="L3344" s="3" t="s">
        <v>201</v>
      </c>
      <c r="M3344" s="5"/>
      <c r="N3344" s="3" t="s">
        <v>16492</v>
      </c>
      <c r="O3344" s="5" t="s">
        <v>16493</v>
      </c>
    </row>
    <row r="3345" s="69" customFormat="1" ht="14.25" spans="1:15">
      <c r="A3345" s="16">
        <v>3344</v>
      </c>
      <c r="B3345" s="17"/>
      <c r="C3345" s="18" t="s">
        <v>16494</v>
      </c>
      <c r="D3345" s="17"/>
      <c r="E3345" s="2"/>
      <c r="F3345" s="69"/>
      <c r="G3345" s="2"/>
      <c r="H3345" s="16"/>
      <c r="I3345" s="16"/>
      <c r="J3345" s="16"/>
      <c r="K3345" s="73"/>
      <c r="L3345" s="59"/>
      <c r="M3345" s="5"/>
      <c r="N3345" s="60"/>
      <c r="O3345" s="5"/>
    </row>
    <row r="3346" s="3" customFormat="1" spans="1:15">
      <c r="A3346" s="16">
        <v>3345</v>
      </c>
      <c r="B3346" s="3"/>
      <c r="C3346" s="3" t="s">
        <v>16495</v>
      </c>
      <c r="D3346" s="3" t="s">
        <v>16496</v>
      </c>
      <c r="E3346" s="3" t="s">
        <v>16497</v>
      </c>
      <c r="F3346" s="69">
        <v>59</v>
      </c>
      <c r="G3346" s="3" t="s">
        <v>16498</v>
      </c>
      <c r="J3346" s="55"/>
      <c r="K3346" s="73">
        <v>45460</v>
      </c>
      <c r="L3346" s="20" t="s">
        <v>144</v>
      </c>
      <c r="N3346" s="3" t="s">
        <v>16499</v>
      </c>
      <c r="O3346" s="3" t="s">
        <v>16500</v>
      </c>
    </row>
    <row r="3347" s="3" customFormat="1" spans="1:15">
      <c r="A3347" s="16">
        <v>3346</v>
      </c>
      <c r="B3347" s="3" t="s">
        <v>16501</v>
      </c>
      <c r="C3347" s="3" t="s">
        <v>16502</v>
      </c>
      <c r="D3347" s="3" t="s">
        <v>16501</v>
      </c>
      <c r="E3347" s="3" t="s">
        <v>16503</v>
      </c>
      <c r="F3347" s="69">
        <v>69</v>
      </c>
      <c r="G3347" s="3" t="s">
        <v>16504</v>
      </c>
      <c r="J3347" s="55"/>
      <c r="K3347" s="73">
        <v>46010</v>
      </c>
      <c r="L3347" s="3"/>
      <c r="M3347" s="3"/>
      <c r="N3347" s="3" t="s">
        <v>16505</v>
      </c>
      <c r="O3347" s="3" t="s">
        <v>16506</v>
      </c>
    </row>
    <row r="3348" s="69" customFormat="1" spans="1:15">
      <c r="A3348" s="16">
        <v>3347</v>
      </c>
      <c r="B3348" s="17"/>
      <c r="C3348" s="2" t="s">
        <v>16507</v>
      </c>
      <c r="D3348" s="17" t="s">
        <v>16508</v>
      </c>
      <c r="E3348" s="2" t="s">
        <v>16509</v>
      </c>
      <c r="F3348" s="69">
        <v>79</v>
      </c>
      <c r="G3348" s="2" t="s">
        <v>20</v>
      </c>
      <c r="H3348" s="16" t="s">
        <v>290</v>
      </c>
      <c r="I3348" s="16"/>
      <c r="J3348" s="55" t="s">
        <v>200</v>
      </c>
      <c r="K3348" s="73">
        <v>46048</v>
      </c>
      <c r="L3348" s="3" t="s">
        <v>201</v>
      </c>
      <c r="M3348" s="5"/>
      <c r="N3348" s="60" t="s">
        <v>16510</v>
      </c>
      <c r="O3348" s="5" t="s">
        <v>16511</v>
      </c>
    </row>
    <row r="3349" s="69" customFormat="1" spans="1:15">
      <c r="A3349" s="16">
        <v>3348</v>
      </c>
      <c r="B3349" s="17"/>
      <c r="C3349" s="2" t="s">
        <v>16512</v>
      </c>
      <c r="D3349" s="17" t="s">
        <v>16513</v>
      </c>
      <c r="E3349" s="2" t="s">
        <v>16509</v>
      </c>
      <c r="F3349" s="69">
        <v>75</v>
      </c>
      <c r="G3349" s="3" t="s">
        <v>20</v>
      </c>
      <c r="H3349" s="2" t="s">
        <v>290</v>
      </c>
      <c r="I3349" s="16"/>
      <c r="J3349" s="16"/>
      <c r="K3349" s="73">
        <v>46064</v>
      </c>
      <c r="L3349" s="2" t="s">
        <v>412</v>
      </c>
      <c r="M3349" s="5"/>
      <c r="N3349" s="60" t="s">
        <v>16514</v>
      </c>
      <c r="O3349" s="5" t="s">
        <v>16515</v>
      </c>
    </row>
    <row r="3350" s="69" customFormat="1" spans="1:15">
      <c r="A3350" s="16">
        <v>3349</v>
      </c>
      <c r="B3350" s="17"/>
      <c r="C3350" s="2" t="s">
        <v>16516</v>
      </c>
      <c r="D3350" s="17" t="s">
        <v>16517</v>
      </c>
      <c r="E3350" s="2" t="s">
        <v>16509</v>
      </c>
      <c r="F3350" s="69">
        <v>39.8</v>
      </c>
      <c r="G3350" s="2"/>
      <c r="H3350" s="16"/>
      <c r="I3350" s="16"/>
      <c r="J3350" s="16"/>
      <c r="K3350" s="73">
        <v>45874</v>
      </c>
      <c r="L3350" s="59"/>
      <c r="M3350" s="5"/>
      <c r="N3350" s="60" t="s">
        <v>16518</v>
      </c>
      <c r="O3350" s="5" t="s">
        <v>16519</v>
      </c>
    </row>
    <row r="3351" s="3" customFormat="1" spans="1:15">
      <c r="A3351" s="16">
        <v>3350</v>
      </c>
      <c r="C3351" s="3" t="s">
        <v>16520</v>
      </c>
      <c r="D3351" s="21" t="s">
        <v>16521</v>
      </c>
      <c r="E3351" s="3" t="s">
        <v>16522</v>
      </c>
      <c r="F3351" s="69">
        <v>58</v>
      </c>
      <c r="G3351" s="3" t="s">
        <v>20</v>
      </c>
      <c r="J3351" s="55"/>
      <c r="K3351" s="73">
        <v>46026</v>
      </c>
      <c r="N3351" s="3" t="s">
        <v>16523</v>
      </c>
      <c r="O3351" s="3" t="s">
        <v>16524</v>
      </c>
    </row>
    <row r="3352" s="69" customFormat="1" spans="1:15">
      <c r="A3352" s="16">
        <v>3351</v>
      </c>
      <c r="B3352" s="17"/>
      <c r="C3352" s="2" t="s">
        <v>16525</v>
      </c>
      <c r="D3352" s="17" t="s">
        <v>16526</v>
      </c>
      <c r="E3352" s="2" t="s">
        <v>12092</v>
      </c>
      <c r="F3352" s="69">
        <v>49</v>
      </c>
      <c r="G3352" s="2" t="s">
        <v>20</v>
      </c>
      <c r="H3352" s="16"/>
      <c r="I3352" s="16"/>
      <c r="J3352" s="16"/>
      <c r="K3352" s="73">
        <v>46021</v>
      </c>
      <c r="L3352" s="59"/>
      <c r="M3352" s="5"/>
      <c r="N3352" s="60" t="s">
        <v>16527</v>
      </c>
      <c r="O3352" s="5" t="s">
        <v>16528</v>
      </c>
    </row>
    <row r="3353" s="55" customFormat="1" spans="1:15">
      <c r="A3353" s="16">
        <v>3352</v>
      </c>
      <c r="C3353" s="55" t="s">
        <v>16525</v>
      </c>
      <c r="D3353" s="63" t="s">
        <v>16529</v>
      </c>
      <c r="E3353" s="55" t="s">
        <v>16530</v>
      </c>
      <c r="F3353" s="69">
        <v>69</v>
      </c>
      <c r="G3353" s="3" t="s">
        <v>20</v>
      </c>
      <c r="K3353" s="73">
        <v>45506</v>
      </c>
      <c r="L3353" s="64" t="s">
        <v>85</v>
      </c>
      <c r="M3353" s="5"/>
      <c r="N3353" s="55" t="s">
        <v>16531</v>
      </c>
      <c r="O3353" s="5" t="s">
        <v>16532</v>
      </c>
    </row>
    <row r="3354" s="3" customFormat="1" spans="1:15">
      <c r="A3354" s="16">
        <v>3353</v>
      </c>
      <c r="B3354" s="3" t="s">
        <v>16533</v>
      </c>
      <c r="C3354" s="3" t="s">
        <v>16534</v>
      </c>
      <c r="D3354" s="21" t="s">
        <v>16533</v>
      </c>
      <c r="E3354" s="3" t="s">
        <v>16535</v>
      </c>
      <c r="F3354" s="69">
        <v>49.8</v>
      </c>
      <c r="G3354" s="20" t="s">
        <v>16536</v>
      </c>
      <c r="H3354" s="20" t="s">
        <v>290</v>
      </c>
      <c r="J3354" s="55" t="s">
        <v>200</v>
      </c>
      <c r="K3354" s="73">
        <v>46056</v>
      </c>
      <c r="L3354" s="3" t="s">
        <v>201</v>
      </c>
      <c r="N3354" s="3" t="s">
        <v>16537</v>
      </c>
      <c r="O3354" s="3" t="s">
        <v>16538</v>
      </c>
    </row>
    <row r="3355" s="69" customFormat="1" spans="1:15">
      <c r="A3355" s="16">
        <v>3354</v>
      </c>
      <c r="B3355" s="17"/>
      <c r="C3355" s="2" t="s">
        <v>16539</v>
      </c>
      <c r="D3355" s="17" t="s">
        <v>16540</v>
      </c>
      <c r="E3355" s="2" t="s">
        <v>16541</v>
      </c>
      <c r="F3355" s="69">
        <v>59.8</v>
      </c>
      <c r="G3355" s="2" t="s">
        <v>20</v>
      </c>
      <c r="H3355" s="2"/>
      <c r="I3355" s="2"/>
      <c r="J3355" s="16"/>
      <c r="K3355" s="73">
        <v>46062</v>
      </c>
      <c r="L3355" s="59"/>
      <c r="M3355" s="5"/>
      <c r="N3355" s="60" t="s">
        <v>16542</v>
      </c>
      <c r="O3355" s="5" t="s">
        <v>16543</v>
      </c>
    </row>
    <row r="3356" s="69" customFormat="1" spans="1:15">
      <c r="A3356" s="16">
        <v>3355</v>
      </c>
      <c r="B3356" s="17"/>
      <c r="C3356" s="2" t="s">
        <v>16544</v>
      </c>
      <c r="D3356" s="17" t="s">
        <v>16545</v>
      </c>
      <c r="E3356" s="2" t="s">
        <v>16546</v>
      </c>
      <c r="F3356" s="69">
        <v>55</v>
      </c>
      <c r="G3356" s="2" t="s">
        <v>20</v>
      </c>
      <c r="H3356" s="2" t="s">
        <v>290</v>
      </c>
      <c r="I3356" s="16"/>
      <c r="J3356" s="16"/>
      <c r="K3356" s="73">
        <v>44931</v>
      </c>
      <c r="L3356" s="59" t="s">
        <v>412</v>
      </c>
      <c r="M3356" s="5"/>
      <c r="N3356" s="60" t="s">
        <v>16547</v>
      </c>
      <c r="O3356" s="5" t="s">
        <v>16548</v>
      </c>
    </row>
    <row r="3357" s="5" customFormat="1" spans="1:15">
      <c r="A3357" s="16">
        <v>3356</v>
      </c>
      <c r="B3357" s="17"/>
      <c r="C3357" s="5" t="s">
        <v>16549</v>
      </c>
      <c r="D3357" s="17" t="s">
        <v>16550</v>
      </c>
      <c r="E3357" s="5" t="s">
        <v>16546</v>
      </c>
      <c r="F3357" s="69">
        <v>59.8</v>
      </c>
      <c r="G3357" s="5" t="s">
        <v>20</v>
      </c>
      <c r="J3357" s="62"/>
      <c r="K3357" s="73">
        <v>46042</v>
      </c>
      <c r="L3357" s="59"/>
      <c r="M3357" s="5"/>
      <c r="N3357" s="5" t="s">
        <v>16551</v>
      </c>
      <c r="O3357" s="5" t="s">
        <v>16552</v>
      </c>
    </row>
    <row r="3358" s="3" customFormat="1" spans="1:15">
      <c r="A3358" s="16">
        <v>3357</v>
      </c>
      <c r="B3358" s="3" t="s">
        <v>16553</v>
      </c>
      <c r="C3358" s="3" t="s">
        <v>16554</v>
      </c>
      <c r="D3358" s="21" t="s">
        <v>16553</v>
      </c>
      <c r="E3358" s="20" t="s">
        <v>16555</v>
      </c>
      <c r="F3358" s="69">
        <v>69</v>
      </c>
      <c r="G3358" s="3" t="s">
        <v>20</v>
      </c>
      <c r="J3358" s="55"/>
      <c r="K3358" s="73">
        <v>45812</v>
      </c>
      <c r="N3358" s="3" t="s">
        <v>16556</v>
      </c>
      <c r="O3358" s="3" t="s">
        <v>16557</v>
      </c>
    </row>
    <row r="3359" s="69" customFormat="1" spans="1:15">
      <c r="A3359" s="16">
        <v>3358</v>
      </c>
      <c r="B3359" s="17"/>
      <c r="C3359" s="2" t="s">
        <v>16558</v>
      </c>
      <c r="D3359" s="17" t="s">
        <v>16559</v>
      </c>
      <c r="E3359" s="2" t="s">
        <v>16560</v>
      </c>
      <c r="F3359" s="69">
        <v>59</v>
      </c>
      <c r="G3359" s="2" t="s">
        <v>20</v>
      </c>
      <c r="H3359" s="2"/>
      <c r="I3359" s="16"/>
      <c r="J3359" s="16"/>
      <c r="K3359" s="73">
        <v>46057</v>
      </c>
      <c r="L3359" s="59"/>
      <c r="M3359" s="5"/>
      <c r="N3359" s="60" t="s">
        <v>16561</v>
      </c>
      <c r="O3359" s="5" t="s">
        <v>16562</v>
      </c>
    </row>
    <row r="3360" s="3" customFormat="1" spans="1:15">
      <c r="A3360" s="16">
        <v>3359</v>
      </c>
      <c r="B3360" s="21" t="s">
        <v>16563</v>
      </c>
      <c r="C3360" s="3" t="s">
        <v>16564</v>
      </c>
      <c r="D3360" s="21" t="s">
        <v>16563</v>
      </c>
      <c r="E3360" s="3" t="s">
        <v>16565</v>
      </c>
      <c r="F3360" s="69">
        <v>65</v>
      </c>
      <c r="G3360" s="2" t="s">
        <v>20</v>
      </c>
      <c r="H3360" s="3"/>
      <c r="I3360" s="3"/>
      <c r="J3360" s="55"/>
      <c r="K3360" s="73">
        <v>46039</v>
      </c>
      <c r="L3360" s="61" t="s">
        <v>249</v>
      </c>
      <c r="M3360" s="61"/>
      <c r="N3360" s="3" t="s">
        <v>16566</v>
      </c>
      <c r="O3360" s="3" t="s">
        <v>16567</v>
      </c>
    </row>
    <row r="3361" s="3" customFormat="1" spans="1:15">
      <c r="A3361" s="16">
        <v>3360</v>
      </c>
      <c r="B3361" s="17"/>
      <c r="C3361" s="17" t="s">
        <v>16568</v>
      </c>
      <c r="D3361" s="17" t="s">
        <v>16569</v>
      </c>
      <c r="E3361" s="3" t="s">
        <v>16570</v>
      </c>
      <c r="F3361" s="69">
        <v>65</v>
      </c>
      <c r="G3361" s="3" t="s">
        <v>20</v>
      </c>
      <c r="J3361" s="55"/>
      <c r="K3361" s="73">
        <v>45708</v>
      </c>
      <c r="N3361" s="60" t="s">
        <v>16571</v>
      </c>
      <c r="O3361" s="3" t="s">
        <v>16572</v>
      </c>
    </row>
    <row r="3362" s="4" customFormat="1" spans="1:15">
      <c r="A3362" s="16">
        <v>3361</v>
      </c>
      <c r="B3362" s="4" t="s">
        <v>16573</v>
      </c>
      <c r="C3362" s="4" t="s">
        <v>16574</v>
      </c>
      <c r="D3362" s="4" t="s">
        <v>16573</v>
      </c>
      <c r="E3362" s="4" t="s">
        <v>16575</v>
      </c>
      <c r="F3362" s="69">
        <v>69</v>
      </c>
      <c r="G3362" s="4" t="s">
        <v>16576</v>
      </c>
      <c r="K3362" s="73">
        <v>46058</v>
      </c>
      <c r="L3362" s="24" t="s">
        <v>4093</v>
      </c>
      <c r="N3362" s="4" t="s">
        <v>16577</v>
      </c>
      <c r="O3362" s="4" t="s">
        <v>16578</v>
      </c>
    </row>
    <row r="3363" s="5" customFormat="1" spans="1:15">
      <c r="A3363" s="16">
        <v>3362</v>
      </c>
      <c r="B3363" s="17"/>
      <c r="C3363" s="5" t="s">
        <v>16579</v>
      </c>
      <c r="D3363" s="17" t="s">
        <v>16580</v>
      </c>
      <c r="E3363" s="66" t="s">
        <v>16581</v>
      </c>
      <c r="F3363" s="69">
        <v>29.8</v>
      </c>
      <c r="J3363" s="62"/>
      <c r="K3363" s="73">
        <v>45859</v>
      </c>
      <c r="L3363" s="59" t="s">
        <v>85</v>
      </c>
      <c r="N3363" s="5" t="s">
        <v>16582</v>
      </c>
      <c r="O3363" s="5" t="s">
        <v>16583</v>
      </c>
    </row>
    <row r="3364" s="3" customFormat="1" spans="1:15">
      <c r="A3364" s="16">
        <v>3363</v>
      </c>
      <c r="C3364" s="61" t="s">
        <v>16584</v>
      </c>
      <c r="D3364" s="21" t="s">
        <v>16585</v>
      </c>
      <c r="E3364" s="3" t="s">
        <v>16586</v>
      </c>
      <c r="F3364" s="69">
        <v>69.8</v>
      </c>
      <c r="G3364" s="2" t="s">
        <v>20</v>
      </c>
      <c r="J3364" s="55"/>
      <c r="K3364" s="73">
        <v>46058</v>
      </c>
      <c r="L3364" s="61" t="s">
        <v>85</v>
      </c>
      <c r="M3364" s="5"/>
      <c r="N3364" s="3" t="s">
        <v>16587</v>
      </c>
      <c r="O3364" s="5" t="s">
        <v>16588</v>
      </c>
    </row>
    <row r="3365" s="4" customFormat="1" spans="1:15">
      <c r="A3365" s="16">
        <v>3364</v>
      </c>
      <c r="B3365" s="4" t="s">
        <v>16589</v>
      </c>
      <c r="C3365" s="4" t="s">
        <v>16590</v>
      </c>
      <c r="D3365" s="22" t="s">
        <v>16589</v>
      </c>
      <c r="E3365" s="4" t="s">
        <v>16591</v>
      </c>
      <c r="F3365" s="69">
        <v>53</v>
      </c>
      <c r="G3365" s="4"/>
      <c r="K3365" s="73">
        <v>46003</v>
      </c>
      <c r="L3365" s="4"/>
      <c r="M3365" s="4"/>
      <c r="N3365" s="4" t="s">
        <v>16592</v>
      </c>
      <c r="O3365" s="4" t="s">
        <v>16593</v>
      </c>
    </row>
    <row r="3366" s="69" customFormat="1" spans="1:15">
      <c r="A3366" s="16">
        <v>3365</v>
      </c>
      <c r="B3366" s="17"/>
      <c r="C3366" s="2" t="s">
        <v>16594</v>
      </c>
      <c r="D3366" s="17" t="s">
        <v>16595</v>
      </c>
      <c r="E3366" s="2" t="s">
        <v>16596</v>
      </c>
      <c r="F3366" s="69">
        <v>39.8</v>
      </c>
      <c r="G3366" s="2"/>
      <c r="H3366" s="2"/>
      <c r="I3366" s="2"/>
      <c r="J3366" s="16"/>
      <c r="K3366" s="73">
        <v>45485</v>
      </c>
      <c r="L3366" s="59"/>
      <c r="M3366" s="5"/>
      <c r="N3366" s="60" t="s">
        <v>16597</v>
      </c>
      <c r="O3366" s="5" t="s">
        <v>16598</v>
      </c>
    </row>
    <row r="3367" s="5" customFormat="1" spans="1:15">
      <c r="A3367" s="16">
        <v>3366</v>
      </c>
      <c r="B3367" s="17"/>
      <c r="C3367" s="5" t="s">
        <v>16599</v>
      </c>
      <c r="D3367" s="17" t="s">
        <v>16600</v>
      </c>
      <c r="E3367" s="20" t="s">
        <v>16601</v>
      </c>
      <c r="F3367" s="69">
        <v>43.8</v>
      </c>
      <c r="G3367" s="5" t="s">
        <v>16602</v>
      </c>
      <c r="J3367" s="62"/>
      <c r="K3367" s="73">
        <v>46064</v>
      </c>
      <c r="L3367" s="59" t="s">
        <v>85</v>
      </c>
      <c r="N3367" s="5" t="s">
        <v>16603</v>
      </c>
      <c r="O3367" s="5" t="s">
        <v>16604</v>
      </c>
    </row>
    <row r="3368" s="4" customFormat="1" spans="1:15">
      <c r="A3368" s="16">
        <v>3367</v>
      </c>
      <c r="B3368" s="4" t="s">
        <v>16605</v>
      </c>
      <c r="C3368" s="4" t="s">
        <v>16606</v>
      </c>
      <c r="D3368" s="22" t="s">
        <v>16605</v>
      </c>
      <c r="E3368" s="4" t="s">
        <v>16607</v>
      </c>
      <c r="F3368" s="69">
        <v>59</v>
      </c>
      <c r="G3368" s="4" t="s">
        <v>16608</v>
      </c>
      <c r="K3368" s="73">
        <v>46017</v>
      </c>
      <c r="L3368" s="4"/>
      <c r="N3368" s="4" t="s">
        <v>16609</v>
      </c>
      <c r="O3368" s="4" t="s">
        <v>16610</v>
      </c>
    </row>
    <row r="3369" s="3" customFormat="1" spans="1:15">
      <c r="A3369" s="16">
        <v>3368</v>
      </c>
      <c r="B3369" s="3" t="s">
        <v>16611</v>
      </c>
      <c r="C3369" s="3" t="s">
        <v>16612</v>
      </c>
      <c r="D3369" s="3" t="s">
        <v>16611</v>
      </c>
      <c r="E3369" s="3" t="s">
        <v>16613</v>
      </c>
      <c r="F3369" s="69">
        <v>98</v>
      </c>
      <c r="J3369" s="55"/>
      <c r="K3369" s="73">
        <v>45922</v>
      </c>
      <c r="L3369" s="3"/>
      <c r="N3369" s="3" t="s">
        <v>16614</v>
      </c>
      <c r="O3369" s="3" t="s">
        <v>16615</v>
      </c>
    </row>
    <row r="3370" s="3" customFormat="1" spans="1:15">
      <c r="A3370" s="16">
        <v>3369</v>
      </c>
      <c r="B3370" s="3" t="s">
        <v>16616</v>
      </c>
      <c r="C3370" s="3" t="s">
        <v>16617</v>
      </c>
      <c r="D3370" s="21" t="s">
        <v>16616</v>
      </c>
      <c r="E3370" s="3" t="s">
        <v>16618</v>
      </c>
      <c r="F3370" s="69">
        <v>49</v>
      </c>
      <c r="G3370" s="3" t="s">
        <v>16619</v>
      </c>
      <c r="J3370" s="55"/>
      <c r="K3370" s="73">
        <v>46064</v>
      </c>
      <c r="N3370" s="3" t="s">
        <v>16620</v>
      </c>
      <c r="O3370" s="3" t="s">
        <v>16621</v>
      </c>
    </row>
    <row r="3371" s="3" customFormat="1" spans="1:15">
      <c r="A3371" s="16">
        <v>3370</v>
      </c>
      <c r="B3371" s="3"/>
      <c r="C3371" s="3" t="s">
        <v>16622</v>
      </c>
      <c r="D3371" s="21" t="s">
        <v>16623</v>
      </c>
      <c r="E3371" s="3" t="s">
        <v>16624</v>
      </c>
      <c r="F3371" s="69">
        <v>79.8</v>
      </c>
      <c r="G3371" s="2" t="s">
        <v>20</v>
      </c>
      <c r="I3371" s="20" t="s">
        <v>291</v>
      </c>
      <c r="J3371" s="78"/>
      <c r="K3371" s="73">
        <v>45784</v>
      </c>
      <c r="L3371" s="3" t="s">
        <v>645</v>
      </c>
      <c r="N3371" s="3" t="s">
        <v>16625</v>
      </c>
      <c r="O3371" s="3" t="s">
        <v>16626</v>
      </c>
    </row>
    <row r="3372" s="70" customFormat="1" spans="1:15">
      <c r="A3372" s="16">
        <v>3371</v>
      </c>
      <c r="B3372" s="17"/>
      <c r="C3372" s="2" t="s">
        <v>16627</v>
      </c>
      <c r="D3372" s="17" t="s">
        <v>16628</v>
      </c>
      <c r="E3372" s="2" t="s">
        <v>16629</v>
      </c>
      <c r="F3372" s="69">
        <v>29</v>
      </c>
      <c r="G3372" s="2"/>
      <c r="H3372" s="2"/>
      <c r="I3372" s="2"/>
      <c r="J3372" s="16"/>
      <c r="K3372" s="73">
        <v>45517</v>
      </c>
      <c r="L3372" s="59" t="s">
        <v>16468</v>
      </c>
      <c r="M3372" s="5"/>
      <c r="N3372" s="60" t="s">
        <v>16630</v>
      </c>
      <c r="O3372" s="5" t="s">
        <v>16631</v>
      </c>
    </row>
    <row r="3373" s="5" customFormat="1" spans="1:15">
      <c r="A3373" s="16">
        <v>3372</v>
      </c>
      <c r="B3373" s="17"/>
      <c r="C3373" s="5" t="s">
        <v>16632</v>
      </c>
      <c r="D3373" s="17" t="s">
        <v>16633</v>
      </c>
      <c r="E3373" s="20" t="s">
        <v>16634</v>
      </c>
      <c r="F3373" s="69">
        <v>54.9</v>
      </c>
      <c r="J3373" s="62"/>
      <c r="K3373" s="73">
        <v>43900</v>
      </c>
      <c r="L3373" s="59" t="s">
        <v>85</v>
      </c>
      <c r="N3373" s="5" t="s">
        <v>16635</v>
      </c>
      <c r="O3373" s="5" t="s">
        <v>16636</v>
      </c>
    </row>
    <row r="3374" s="69" customFormat="1" spans="1:15">
      <c r="A3374" s="16">
        <v>3373</v>
      </c>
      <c r="B3374" s="17"/>
      <c r="C3374" s="2" t="s">
        <v>16632</v>
      </c>
      <c r="D3374" s="17" t="s">
        <v>16637</v>
      </c>
      <c r="E3374" s="2" t="s">
        <v>16638</v>
      </c>
      <c r="F3374" s="69">
        <v>42</v>
      </c>
      <c r="G3374" s="3" t="s">
        <v>20</v>
      </c>
      <c r="H3374" s="2"/>
      <c r="I3374" s="2"/>
      <c r="J3374" s="16"/>
      <c r="K3374" s="73">
        <v>45866</v>
      </c>
      <c r="L3374" s="59"/>
      <c r="M3374" s="5"/>
      <c r="N3374" s="60" t="s">
        <v>16639</v>
      </c>
      <c r="O3374" s="5" t="s">
        <v>16640</v>
      </c>
    </row>
    <row r="3375" s="3" customFormat="1" spans="1:15">
      <c r="A3375" s="16">
        <v>3374</v>
      </c>
      <c r="B3375" s="3" t="s">
        <v>16641</v>
      </c>
      <c r="C3375" s="3" t="s">
        <v>16642</v>
      </c>
      <c r="D3375" s="21" t="s">
        <v>16641</v>
      </c>
      <c r="E3375" s="20" t="s">
        <v>16643</v>
      </c>
      <c r="F3375" s="69">
        <v>65</v>
      </c>
      <c r="G3375" s="3" t="s">
        <v>16644</v>
      </c>
      <c r="J3375" s="55"/>
      <c r="K3375" s="73">
        <v>46035</v>
      </c>
      <c r="N3375" s="3" t="s">
        <v>16645</v>
      </c>
      <c r="O3375" s="3" t="s">
        <v>16646</v>
      </c>
    </row>
    <row r="3376" s="3" customFormat="1" spans="1:15">
      <c r="A3376" s="16">
        <v>3375</v>
      </c>
      <c r="B3376" s="21"/>
      <c r="C3376" s="3" t="s">
        <v>16647</v>
      </c>
      <c r="D3376" s="21" t="s">
        <v>16648</v>
      </c>
      <c r="E3376" s="20" t="s">
        <v>16649</v>
      </c>
      <c r="F3376" s="69">
        <v>65</v>
      </c>
      <c r="G3376" s="3" t="s">
        <v>16650</v>
      </c>
      <c r="J3376" s="55"/>
      <c r="K3376" s="73">
        <v>45616</v>
      </c>
      <c r="N3376" s="3" t="s">
        <v>16651</v>
      </c>
      <c r="O3376" s="3" t="s">
        <v>16652</v>
      </c>
    </row>
    <row r="3377" s="3" customFormat="1" spans="1:15">
      <c r="A3377" s="16">
        <v>3376</v>
      </c>
      <c r="B3377" s="3"/>
      <c r="C3377" s="3" t="s">
        <v>16653</v>
      </c>
      <c r="D3377" s="21" t="s">
        <v>16654</v>
      </c>
      <c r="E3377" s="3" t="s">
        <v>16655</v>
      </c>
      <c r="F3377" s="69">
        <v>88</v>
      </c>
      <c r="J3377" s="55"/>
      <c r="K3377" s="73">
        <v>45831</v>
      </c>
      <c r="L3377" s="61" t="s">
        <v>4093</v>
      </c>
      <c r="N3377" s="3" t="s">
        <v>16656</v>
      </c>
      <c r="O3377" s="3" t="s">
        <v>16657</v>
      </c>
    </row>
    <row r="3378" s="3" customFormat="1" spans="1:15">
      <c r="A3378" s="16">
        <v>3377</v>
      </c>
      <c r="B3378" s="21"/>
      <c r="C3378" s="3" t="s">
        <v>16658</v>
      </c>
      <c r="D3378" s="21" t="s">
        <v>16659</v>
      </c>
      <c r="E3378" s="20" t="s">
        <v>16660</v>
      </c>
      <c r="F3378" s="69">
        <v>59</v>
      </c>
      <c r="G3378" s="20" t="s">
        <v>16661</v>
      </c>
      <c r="J3378" s="55"/>
      <c r="K3378" s="73">
        <v>46051</v>
      </c>
      <c r="N3378" s="3" t="s">
        <v>16662</v>
      </c>
      <c r="O3378" s="3" t="s">
        <v>16663</v>
      </c>
    </row>
    <row r="3379" s="3" customFormat="1" spans="1:15">
      <c r="A3379" s="16">
        <v>3378</v>
      </c>
      <c r="B3379" s="3" t="s">
        <v>16664</v>
      </c>
      <c r="C3379" s="3" t="s">
        <v>16665</v>
      </c>
      <c r="D3379" s="21" t="s">
        <v>16664</v>
      </c>
      <c r="E3379" s="3" t="s">
        <v>16666</v>
      </c>
      <c r="F3379" s="69">
        <v>69.8</v>
      </c>
      <c r="G3379" s="3" t="s">
        <v>16667</v>
      </c>
      <c r="J3379" s="55" t="s">
        <v>200</v>
      </c>
      <c r="K3379" s="73">
        <v>46013</v>
      </c>
      <c r="L3379" s="3" t="s">
        <v>201</v>
      </c>
      <c r="N3379" s="3" t="s">
        <v>16668</v>
      </c>
      <c r="O3379" s="3" t="s">
        <v>16669</v>
      </c>
    </row>
    <row r="3380" s="3" customFormat="1" spans="1:15">
      <c r="A3380" s="16">
        <v>3379</v>
      </c>
      <c r="B3380" s="3"/>
      <c r="C3380" s="3" t="s">
        <v>16670</v>
      </c>
      <c r="D3380" s="21" t="s">
        <v>16671</v>
      </c>
      <c r="E3380" s="3" t="s">
        <v>16672</v>
      </c>
      <c r="F3380" s="69">
        <v>65</v>
      </c>
      <c r="J3380" s="55"/>
      <c r="K3380" s="73">
        <v>45650</v>
      </c>
      <c r="L3380" s="61" t="s">
        <v>67</v>
      </c>
      <c r="N3380" s="3" t="s">
        <v>16673</v>
      </c>
      <c r="O3380" s="3" t="s">
        <v>16674</v>
      </c>
    </row>
    <row r="3381" s="3" customFormat="1" spans="1:15">
      <c r="A3381" s="16">
        <v>3380</v>
      </c>
      <c r="B3381" s="3" t="s">
        <v>16675</v>
      </c>
      <c r="C3381" s="3" t="s">
        <v>16670</v>
      </c>
      <c r="D3381" s="3" t="s">
        <v>16675</v>
      </c>
      <c r="E3381" s="3" t="s">
        <v>16676</v>
      </c>
      <c r="F3381" s="69">
        <v>59.8</v>
      </c>
      <c r="G3381" s="3" t="s">
        <v>7026</v>
      </c>
      <c r="J3381" s="55"/>
      <c r="K3381" s="73">
        <v>45832</v>
      </c>
      <c r="L3381" s="3"/>
      <c r="N3381" s="3" t="s">
        <v>16677</v>
      </c>
      <c r="O3381" s="3" t="s">
        <v>16678</v>
      </c>
    </row>
    <row r="3382" s="3" customFormat="1" spans="1:15">
      <c r="A3382" s="16">
        <v>3381</v>
      </c>
      <c r="C3382" s="3" t="s">
        <v>16670</v>
      </c>
      <c r="D3382" s="21" t="s">
        <v>16679</v>
      </c>
      <c r="E3382" s="3" t="s">
        <v>16680</v>
      </c>
      <c r="F3382" s="69">
        <v>69</v>
      </c>
      <c r="G3382" s="3" t="s">
        <v>20</v>
      </c>
      <c r="J3382" s="55" t="s">
        <v>200</v>
      </c>
      <c r="K3382" s="73">
        <v>45846</v>
      </c>
      <c r="L3382" s="3" t="s">
        <v>201</v>
      </c>
      <c r="N3382" s="3" t="s">
        <v>16681</v>
      </c>
      <c r="O3382" s="5" t="s">
        <v>16682</v>
      </c>
    </row>
    <row r="3383" s="69" customFormat="1" spans="1:15">
      <c r="A3383" s="16">
        <v>3382</v>
      </c>
      <c r="B3383" s="17"/>
      <c r="C3383" s="2" t="s">
        <v>16665</v>
      </c>
      <c r="D3383" s="17" t="s">
        <v>16683</v>
      </c>
      <c r="E3383" s="2" t="s">
        <v>16684</v>
      </c>
      <c r="F3383" s="69">
        <v>49.8</v>
      </c>
      <c r="G3383" s="2" t="s">
        <v>16685</v>
      </c>
      <c r="H3383" s="2"/>
      <c r="I3383" s="2"/>
      <c r="J3383" s="16"/>
      <c r="K3383" s="73">
        <v>46079</v>
      </c>
      <c r="L3383" s="59"/>
      <c r="M3383" s="5"/>
      <c r="N3383" s="60" t="s">
        <v>16686</v>
      </c>
      <c r="O3383" s="5" t="s">
        <v>16687</v>
      </c>
    </row>
    <row r="3384" s="3" customFormat="1" spans="1:15">
      <c r="A3384" s="16">
        <v>3383</v>
      </c>
      <c r="B3384" s="3" t="s">
        <v>16688</v>
      </c>
      <c r="C3384" s="3" t="s">
        <v>16665</v>
      </c>
      <c r="D3384" s="3" t="s">
        <v>16688</v>
      </c>
      <c r="E3384" s="3" t="s">
        <v>16643</v>
      </c>
      <c r="F3384" s="69">
        <v>55</v>
      </c>
      <c r="G3384" s="3" t="s">
        <v>16689</v>
      </c>
      <c r="H3384" s="3"/>
      <c r="I3384" s="3"/>
      <c r="J3384" s="55"/>
      <c r="K3384" s="73">
        <v>46078</v>
      </c>
      <c r="L3384" s="3"/>
      <c r="M3384" s="3"/>
      <c r="N3384" s="3" t="s">
        <v>16690</v>
      </c>
      <c r="O3384" s="3" t="s">
        <v>16691</v>
      </c>
    </row>
    <row r="3385" s="69" customFormat="1" spans="1:15">
      <c r="A3385" s="16">
        <v>3384</v>
      </c>
      <c r="B3385" s="17"/>
      <c r="C3385" s="2" t="s">
        <v>16665</v>
      </c>
      <c r="D3385" s="17" t="s">
        <v>16692</v>
      </c>
      <c r="E3385" s="2" t="s">
        <v>16693</v>
      </c>
      <c r="F3385" s="69">
        <v>44</v>
      </c>
      <c r="G3385" s="2" t="s">
        <v>20</v>
      </c>
      <c r="H3385" s="17"/>
      <c r="I3385" s="17"/>
      <c r="J3385" s="85"/>
      <c r="K3385" s="73">
        <v>45909</v>
      </c>
      <c r="L3385" s="59"/>
      <c r="M3385" s="5"/>
      <c r="N3385" s="60" t="s">
        <v>16694</v>
      </c>
      <c r="O3385" s="5" t="s">
        <v>16695</v>
      </c>
    </row>
    <row r="3386" s="3" customFormat="1" spans="1:15">
      <c r="A3386" s="16">
        <v>3385</v>
      </c>
      <c r="B3386" s="21"/>
      <c r="C3386" s="3" t="s">
        <v>16696</v>
      </c>
      <c r="D3386" s="21" t="s">
        <v>16697</v>
      </c>
      <c r="E3386" s="3" t="s">
        <v>16698</v>
      </c>
      <c r="F3386" s="69">
        <v>39.8</v>
      </c>
      <c r="G3386" s="3" t="s">
        <v>248</v>
      </c>
      <c r="J3386" s="55"/>
      <c r="K3386" s="73">
        <v>46062</v>
      </c>
      <c r="L3386" s="59" t="s">
        <v>144</v>
      </c>
      <c r="N3386" s="3" t="s">
        <v>16699</v>
      </c>
      <c r="O3386" s="3" t="s">
        <v>16700</v>
      </c>
    </row>
    <row r="3387" s="3" customFormat="1" spans="1:15">
      <c r="A3387" s="16">
        <v>3386</v>
      </c>
      <c r="B3387" s="3" t="s">
        <v>16701</v>
      </c>
      <c r="C3387" s="3" t="s">
        <v>16702</v>
      </c>
      <c r="D3387" s="21" t="s">
        <v>16701</v>
      </c>
      <c r="E3387" s="3" t="s">
        <v>16703</v>
      </c>
      <c r="F3387" s="69">
        <v>68</v>
      </c>
      <c r="G3387" s="20" t="s">
        <v>16704</v>
      </c>
      <c r="J3387" s="55"/>
      <c r="K3387" s="73">
        <v>45913</v>
      </c>
      <c r="L3387" s="61" t="s">
        <v>249</v>
      </c>
      <c r="N3387" s="3" t="s">
        <v>16705</v>
      </c>
      <c r="O3387" s="3" t="s">
        <v>16706</v>
      </c>
    </row>
    <row r="3388" s="3" customFormat="1" spans="1:15">
      <c r="A3388" s="16">
        <v>3387</v>
      </c>
      <c r="B3388" s="3" t="s">
        <v>16707</v>
      </c>
      <c r="C3388" s="20" t="s">
        <v>16708</v>
      </c>
      <c r="D3388" s="21" t="s">
        <v>16707</v>
      </c>
      <c r="E3388" s="3" t="s">
        <v>16709</v>
      </c>
      <c r="F3388" s="69">
        <v>55</v>
      </c>
      <c r="G3388" s="3" t="s">
        <v>20</v>
      </c>
      <c r="H3388" s="2" t="s">
        <v>290</v>
      </c>
      <c r="I3388" s="20" t="s">
        <v>291</v>
      </c>
      <c r="J3388" s="55" t="s">
        <v>200</v>
      </c>
      <c r="K3388" s="73">
        <v>46035</v>
      </c>
      <c r="L3388" s="3" t="s">
        <v>3576</v>
      </c>
      <c r="N3388" s="3" t="s">
        <v>16710</v>
      </c>
      <c r="O3388" s="3" t="s">
        <v>16711</v>
      </c>
    </row>
    <row r="3389" s="69" customFormat="1" spans="1:15">
      <c r="A3389" s="16">
        <v>3388</v>
      </c>
      <c r="B3389" s="17"/>
      <c r="C3389" s="2" t="s">
        <v>16712</v>
      </c>
      <c r="D3389" s="17" t="s">
        <v>16713</v>
      </c>
      <c r="E3389" s="2" t="s">
        <v>16714</v>
      </c>
      <c r="F3389" s="69">
        <v>49.8</v>
      </c>
      <c r="G3389" s="2" t="s">
        <v>20</v>
      </c>
      <c r="H3389" s="2" t="s">
        <v>290</v>
      </c>
      <c r="I3389" s="2"/>
      <c r="J3389" s="16"/>
      <c r="K3389" s="73">
        <v>46043</v>
      </c>
      <c r="L3389" s="59" t="s">
        <v>412</v>
      </c>
      <c r="M3389" s="5"/>
      <c r="N3389" s="60" t="s">
        <v>16715</v>
      </c>
      <c r="O3389" s="5" t="s">
        <v>16716</v>
      </c>
    </row>
    <row r="3390" s="5" customFormat="1" spans="1:15">
      <c r="A3390" s="16">
        <v>3389</v>
      </c>
      <c r="B3390" s="17"/>
      <c r="C3390" s="2" t="s">
        <v>16717</v>
      </c>
      <c r="D3390" s="17" t="s">
        <v>16718</v>
      </c>
      <c r="E3390" s="2" t="s">
        <v>16719</v>
      </c>
      <c r="F3390" s="69">
        <v>39.8</v>
      </c>
      <c r="G3390" s="3" t="s">
        <v>20</v>
      </c>
      <c r="J3390" s="62"/>
      <c r="K3390" s="73">
        <v>46048</v>
      </c>
      <c r="L3390" s="59" t="s">
        <v>85</v>
      </c>
      <c r="N3390" s="60" t="s">
        <v>16720</v>
      </c>
      <c r="O3390" s="5" t="s">
        <v>16721</v>
      </c>
    </row>
    <row r="3391" s="3" customFormat="1" spans="1:15">
      <c r="A3391" s="16">
        <v>3390</v>
      </c>
      <c r="B3391" s="21" t="s">
        <v>16722</v>
      </c>
      <c r="C3391" s="3" t="s">
        <v>16723</v>
      </c>
      <c r="D3391" s="21" t="s">
        <v>16722</v>
      </c>
      <c r="E3391" s="3" t="s">
        <v>16724</v>
      </c>
      <c r="F3391" s="69">
        <v>59</v>
      </c>
      <c r="G3391" s="3" t="s">
        <v>16725</v>
      </c>
      <c r="H3391" s="3"/>
      <c r="I3391" s="3"/>
      <c r="J3391" s="55"/>
      <c r="K3391" s="73">
        <v>46056</v>
      </c>
      <c r="L3391" s="3"/>
      <c r="M3391" s="3"/>
      <c r="N3391" s="3" t="s">
        <v>16726</v>
      </c>
      <c r="O3391" s="3" t="s">
        <v>16727</v>
      </c>
    </row>
    <row r="3392" s="16" customFormat="1" spans="1:15">
      <c r="A3392" s="16">
        <v>3391</v>
      </c>
      <c r="B3392" s="17"/>
      <c r="C3392" s="2" t="s">
        <v>16728</v>
      </c>
      <c r="D3392" s="17" t="s">
        <v>16729</v>
      </c>
      <c r="E3392" s="2" t="s">
        <v>16730</v>
      </c>
      <c r="F3392" s="69">
        <v>45</v>
      </c>
      <c r="G3392" s="2" t="s">
        <v>20</v>
      </c>
      <c r="H3392" s="2"/>
      <c r="I3392" s="2"/>
      <c r="K3392" s="73">
        <v>46055</v>
      </c>
      <c r="L3392" s="59"/>
      <c r="M3392" s="5"/>
      <c r="N3392" s="60" t="s">
        <v>16731</v>
      </c>
      <c r="O3392" s="5" t="s">
        <v>16732</v>
      </c>
    </row>
    <row r="3393" s="3" customFormat="1" spans="1:15">
      <c r="A3393" s="16">
        <v>3392</v>
      </c>
      <c r="B3393" s="3" t="s">
        <v>16733</v>
      </c>
      <c r="C3393" s="3" t="s">
        <v>16728</v>
      </c>
      <c r="D3393" s="21" t="s">
        <v>16733</v>
      </c>
      <c r="E3393" s="3" t="s">
        <v>16734</v>
      </c>
      <c r="F3393" s="69">
        <v>79</v>
      </c>
      <c r="G3393" s="20" t="s">
        <v>16735</v>
      </c>
      <c r="H3393" s="20"/>
      <c r="I3393" s="20"/>
      <c r="J3393" s="78"/>
      <c r="K3393" s="73">
        <v>46051</v>
      </c>
      <c r="N3393" s="3" t="s">
        <v>16736</v>
      </c>
      <c r="O3393" s="3" t="s">
        <v>16737</v>
      </c>
    </row>
    <row r="3394" s="69" customFormat="1" spans="1:15">
      <c r="A3394" s="16">
        <v>3393</v>
      </c>
      <c r="B3394" s="17"/>
      <c r="C3394" s="2" t="s">
        <v>16738</v>
      </c>
      <c r="D3394" s="17" t="s">
        <v>16739</v>
      </c>
      <c r="E3394" s="2" t="s">
        <v>16740</v>
      </c>
      <c r="F3394" s="69">
        <v>55</v>
      </c>
      <c r="G3394" s="3" t="s">
        <v>20</v>
      </c>
      <c r="H3394" s="16"/>
      <c r="I3394" s="16"/>
      <c r="J3394" s="16"/>
      <c r="K3394" s="73">
        <v>45861</v>
      </c>
      <c r="L3394" s="59"/>
      <c r="M3394" s="5"/>
      <c r="N3394" s="60" t="s">
        <v>16741</v>
      </c>
      <c r="O3394" s="5" t="s">
        <v>16742</v>
      </c>
    </row>
    <row r="3395" s="69" customFormat="1" spans="1:15">
      <c r="A3395" s="16">
        <v>3394</v>
      </c>
      <c r="B3395" s="17"/>
      <c r="C3395" s="2" t="s">
        <v>16743</v>
      </c>
      <c r="D3395" s="17" t="s">
        <v>16744</v>
      </c>
      <c r="E3395" s="2" t="s">
        <v>16745</v>
      </c>
      <c r="F3395" s="69">
        <v>45</v>
      </c>
      <c r="G3395" s="2" t="s">
        <v>20</v>
      </c>
      <c r="H3395" s="16"/>
      <c r="I3395" s="16"/>
      <c r="J3395" s="16"/>
      <c r="K3395" s="73">
        <v>45792</v>
      </c>
      <c r="L3395" s="59"/>
      <c r="M3395" s="5"/>
      <c r="N3395" s="60" t="s">
        <v>16746</v>
      </c>
      <c r="O3395" s="5" t="s">
        <v>16747</v>
      </c>
    </row>
    <row r="3396" s="5" customFormat="1" spans="1:15">
      <c r="A3396" s="16">
        <v>3395</v>
      </c>
      <c r="B3396" s="17"/>
      <c r="C3396" s="20" t="s">
        <v>16748</v>
      </c>
      <c r="D3396" s="17" t="s">
        <v>16749</v>
      </c>
      <c r="E3396" s="20" t="s">
        <v>16618</v>
      </c>
      <c r="F3396" s="69">
        <v>35</v>
      </c>
      <c r="G3396" s="2" t="s">
        <v>20</v>
      </c>
      <c r="J3396" s="62"/>
      <c r="K3396" s="73">
        <v>46064</v>
      </c>
      <c r="L3396" s="59" t="s">
        <v>85</v>
      </c>
      <c r="N3396" s="5" t="s">
        <v>16750</v>
      </c>
      <c r="O3396" s="5" t="s">
        <v>16751</v>
      </c>
    </row>
    <row r="3397" s="69" customFormat="1" spans="1:15">
      <c r="A3397" s="16">
        <v>3396</v>
      </c>
      <c r="B3397" s="17"/>
      <c r="C3397" s="2" t="s">
        <v>16752</v>
      </c>
      <c r="D3397" s="17" t="s">
        <v>16753</v>
      </c>
      <c r="E3397" s="2" t="s">
        <v>16754</v>
      </c>
      <c r="F3397" s="69">
        <v>38</v>
      </c>
      <c r="G3397" s="2"/>
      <c r="H3397" s="16"/>
      <c r="I3397" s="16"/>
      <c r="J3397" s="16"/>
      <c r="K3397" s="73">
        <v>45283</v>
      </c>
      <c r="L3397" s="59"/>
      <c r="M3397" s="5"/>
      <c r="N3397" s="60" t="s">
        <v>16755</v>
      </c>
      <c r="O3397" s="5" t="s">
        <v>16756</v>
      </c>
    </row>
    <row r="3398" s="3" customFormat="1" spans="1:15">
      <c r="A3398" s="16">
        <v>3397</v>
      </c>
      <c r="C3398" s="20" t="s">
        <v>16757</v>
      </c>
      <c r="D3398" s="21" t="s">
        <v>16758</v>
      </c>
      <c r="E3398" s="3" t="s">
        <v>16759</v>
      </c>
      <c r="F3398" s="69">
        <v>42</v>
      </c>
      <c r="G3398" s="2" t="s">
        <v>20</v>
      </c>
      <c r="J3398" s="55"/>
      <c r="K3398" s="73">
        <v>46063</v>
      </c>
      <c r="N3398" s="3" t="s">
        <v>16760</v>
      </c>
      <c r="O3398" s="3" t="s">
        <v>16761</v>
      </c>
    </row>
    <row r="3399" s="16" customFormat="1" spans="1:15">
      <c r="A3399" s="16">
        <v>3398</v>
      </c>
      <c r="B3399" s="17"/>
      <c r="C3399" s="2" t="s">
        <v>16762</v>
      </c>
      <c r="D3399" s="17" t="s">
        <v>16763</v>
      </c>
      <c r="E3399" s="2" t="s">
        <v>16764</v>
      </c>
      <c r="F3399" s="69">
        <v>49</v>
      </c>
      <c r="G3399" s="2" t="s">
        <v>20</v>
      </c>
      <c r="H3399" s="2"/>
      <c r="I3399" s="2"/>
      <c r="K3399" s="73">
        <v>45667</v>
      </c>
      <c r="L3399" s="59"/>
      <c r="M3399" s="5"/>
      <c r="N3399" s="60" t="s">
        <v>16765</v>
      </c>
      <c r="O3399" s="5" t="s">
        <v>16766</v>
      </c>
    </row>
    <row r="3400" s="3" customFormat="1" spans="1:15">
      <c r="A3400" s="16">
        <v>3399</v>
      </c>
      <c r="C3400" s="3" t="s">
        <v>16767</v>
      </c>
      <c r="D3400" s="21" t="s">
        <v>16768</v>
      </c>
      <c r="E3400" s="3" t="s">
        <v>16769</v>
      </c>
      <c r="F3400" s="69">
        <v>49.8</v>
      </c>
      <c r="G3400" s="3" t="s">
        <v>20</v>
      </c>
      <c r="J3400" s="55"/>
      <c r="K3400" s="73">
        <v>46026</v>
      </c>
      <c r="L3400" s="61" t="s">
        <v>85</v>
      </c>
      <c r="M3400" s="5"/>
      <c r="N3400" s="3" t="s">
        <v>16770</v>
      </c>
      <c r="O3400" s="5" t="s">
        <v>16771</v>
      </c>
    </row>
    <row r="3401" s="69" customFormat="1" spans="1:15">
      <c r="A3401" s="16">
        <v>3400</v>
      </c>
      <c r="B3401" s="17"/>
      <c r="C3401" s="2" t="s">
        <v>16772</v>
      </c>
      <c r="D3401" s="17" t="s">
        <v>16773</v>
      </c>
      <c r="E3401" s="2" t="s">
        <v>16774</v>
      </c>
      <c r="F3401" s="69">
        <v>43</v>
      </c>
      <c r="G3401" s="2" t="s">
        <v>20</v>
      </c>
      <c r="H3401" s="2"/>
      <c r="I3401" s="16"/>
      <c r="J3401" s="16"/>
      <c r="K3401" s="73">
        <v>45852</v>
      </c>
      <c r="L3401" s="59"/>
      <c r="M3401" s="5"/>
      <c r="N3401" s="60" t="s">
        <v>16775</v>
      </c>
      <c r="O3401" s="5" t="s">
        <v>16776</v>
      </c>
    </row>
    <row r="3402" s="3" customFormat="1" spans="1:15">
      <c r="A3402" s="16">
        <v>3401</v>
      </c>
      <c r="C3402" s="3" t="s">
        <v>16777</v>
      </c>
      <c r="D3402" s="21" t="s">
        <v>16778</v>
      </c>
      <c r="E3402" s="61" t="s">
        <v>16779</v>
      </c>
      <c r="F3402" s="69">
        <v>88</v>
      </c>
      <c r="G3402" s="3" t="s">
        <v>20</v>
      </c>
      <c r="J3402" s="55"/>
      <c r="K3402" s="73">
        <v>45617</v>
      </c>
      <c r="N3402" s="3" t="s">
        <v>16780</v>
      </c>
      <c r="O3402" s="3" t="s">
        <v>16781</v>
      </c>
    </row>
    <row r="3403" s="3" customFormat="1" spans="1:15">
      <c r="A3403" s="16">
        <v>3402</v>
      </c>
      <c r="B3403" s="3" t="s">
        <v>16782</v>
      </c>
      <c r="C3403" s="3" t="s">
        <v>16783</v>
      </c>
      <c r="D3403" s="3" t="s">
        <v>16782</v>
      </c>
      <c r="E3403" s="3" t="s">
        <v>16784</v>
      </c>
      <c r="F3403" s="69">
        <v>79.8</v>
      </c>
      <c r="J3403" s="55"/>
      <c r="K3403" s="73">
        <v>46064</v>
      </c>
      <c r="N3403" s="3" t="s">
        <v>16785</v>
      </c>
      <c r="O3403" s="3" t="s">
        <v>16786</v>
      </c>
    </row>
    <row r="3404" s="3" customFormat="1" spans="1:15">
      <c r="A3404" s="16">
        <v>3403</v>
      </c>
      <c r="C3404" s="3" t="s">
        <v>16787</v>
      </c>
      <c r="D3404" s="21" t="s">
        <v>16788</v>
      </c>
      <c r="E3404" s="3" t="s">
        <v>16789</v>
      </c>
      <c r="F3404" s="69">
        <v>39</v>
      </c>
      <c r="G3404" s="3" t="s">
        <v>20</v>
      </c>
      <c r="J3404" s="55"/>
      <c r="K3404" s="73">
        <v>46022</v>
      </c>
      <c r="L3404" s="59" t="s">
        <v>85</v>
      </c>
      <c r="M3404" s="5"/>
      <c r="N3404" s="3" t="s">
        <v>16790</v>
      </c>
      <c r="O3404" s="5" t="s">
        <v>16791</v>
      </c>
    </row>
    <row r="3405" s="69" customFormat="1" spans="1:15">
      <c r="A3405" s="16">
        <v>3404</v>
      </c>
      <c r="B3405" s="17"/>
      <c r="C3405" s="2" t="s">
        <v>16792</v>
      </c>
      <c r="D3405" s="17" t="s">
        <v>16793</v>
      </c>
      <c r="E3405" s="2" t="s">
        <v>16794</v>
      </c>
      <c r="F3405" s="69">
        <v>49.8</v>
      </c>
      <c r="G3405" s="2" t="s">
        <v>20</v>
      </c>
      <c r="H3405" s="2" t="s">
        <v>290</v>
      </c>
      <c r="I3405" s="2"/>
      <c r="J3405" s="16"/>
      <c r="K3405" s="73">
        <v>46003</v>
      </c>
      <c r="L3405" s="2" t="s">
        <v>412</v>
      </c>
      <c r="M3405" s="5"/>
      <c r="N3405" s="60" t="s">
        <v>16795</v>
      </c>
      <c r="O3405" s="5" t="s">
        <v>16796</v>
      </c>
    </row>
    <row r="3406" s="3" customFormat="1" spans="1:15">
      <c r="A3406" s="16">
        <v>3405</v>
      </c>
      <c r="C3406" s="3" t="s">
        <v>16797</v>
      </c>
      <c r="D3406" s="21" t="s">
        <v>16798</v>
      </c>
      <c r="E3406" s="3" t="s">
        <v>16799</v>
      </c>
      <c r="F3406" s="69">
        <v>55</v>
      </c>
      <c r="G3406" s="3" t="s">
        <v>20</v>
      </c>
      <c r="H3406" s="2" t="s">
        <v>290</v>
      </c>
      <c r="I3406" s="20" t="s">
        <v>291</v>
      </c>
      <c r="J3406" s="55" t="s">
        <v>200</v>
      </c>
      <c r="K3406" s="73">
        <v>46031</v>
      </c>
      <c r="L3406" s="3" t="s">
        <v>3576</v>
      </c>
      <c r="M3406" s="5" t="s">
        <v>16800</v>
      </c>
      <c r="N3406" s="3" t="s">
        <v>16801</v>
      </c>
      <c r="O3406" s="3" t="s">
        <v>16802</v>
      </c>
    </row>
    <row r="3407" s="3" customFormat="1" spans="1:15">
      <c r="A3407" s="16">
        <v>3406</v>
      </c>
      <c r="C3407" s="3" t="s">
        <v>16803</v>
      </c>
      <c r="D3407" s="21" t="s">
        <v>16804</v>
      </c>
      <c r="E3407" s="61" t="s">
        <v>16805</v>
      </c>
      <c r="F3407" s="69">
        <v>99</v>
      </c>
      <c r="G3407" s="3" t="s">
        <v>20</v>
      </c>
      <c r="J3407" s="55"/>
      <c r="K3407" s="73">
        <v>45979</v>
      </c>
      <c r="N3407" s="3" t="s">
        <v>16806</v>
      </c>
      <c r="O3407" s="3" t="s">
        <v>16807</v>
      </c>
    </row>
    <row r="3408" s="55" customFormat="1" spans="1:15">
      <c r="A3408" s="16">
        <v>3407</v>
      </c>
      <c r="C3408" s="55" t="s">
        <v>16808</v>
      </c>
      <c r="D3408" s="63" t="s">
        <v>16809</v>
      </c>
      <c r="E3408" s="55" t="s">
        <v>16810</v>
      </c>
      <c r="F3408" s="69">
        <v>59.8</v>
      </c>
      <c r="G3408" s="2" t="s">
        <v>20</v>
      </c>
      <c r="K3408" s="73">
        <v>45869</v>
      </c>
      <c r="L3408" s="55" t="s">
        <v>85</v>
      </c>
      <c r="M3408" s="65"/>
      <c r="N3408" s="64" t="s">
        <v>16811</v>
      </c>
      <c r="O3408" s="5" t="s">
        <v>16812</v>
      </c>
    </row>
    <row r="3409" s="69" customFormat="1" ht="14.25" spans="1:15">
      <c r="A3409" s="16">
        <v>3408</v>
      </c>
      <c r="B3409" s="17"/>
      <c r="C3409" s="18" t="s">
        <v>16813</v>
      </c>
      <c r="D3409" s="17"/>
      <c r="E3409" s="2"/>
      <c r="F3409" s="69"/>
      <c r="G3409" s="2"/>
      <c r="H3409" s="16"/>
      <c r="I3409" s="16"/>
      <c r="J3409" s="16"/>
      <c r="K3409" s="73"/>
      <c r="L3409" s="59"/>
      <c r="M3409" s="5"/>
      <c r="N3409" s="60"/>
      <c r="O3409" s="5"/>
    </row>
    <row r="3410" s="3" customFormat="1" spans="1:15">
      <c r="A3410" s="16">
        <v>3409</v>
      </c>
      <c r="B3410" s="3"/>
      <c r="C3410" s="3" t="s">
        <v>8836</v>
      </c>
      <c r="D3410" s="21" t="s">
        <v>16814</v>
      </c>
      <c r="E3410" s="3" t="s">
        <v>16815</v>
      </c>
      <c r="F3410" s="69">
        <v>55</v>
      </c>
      <c r="G3410" s="3" t="s">
        <v>16816</v>
      </c>
      <c r="J3410" s="55"/>
      <c r="K3410" s="73">
        <v>46037</v>
      </c>
      <c r="L3410" s="61" t="s">
        <v>4112</v>
      </c>
      <c r="N3410" s="3" t="s">
        <v>16817</v>
      </c>
      <c r="O3410" s="3" t="s">
        <v>16818</v>
      </c>
    </row>
    <row r="3411" s="3" customFormat="1" spans="1:15">
      <c r="A3411" s="16">
        <v>3410</v>
      </c>
      <c r="B3411" s="3" t="s">
        <v>16819</v>
      </c>
      <c r="C3411" s="3" t="s">
        <v>16820</v>
      </c>
      <c r="D3411" s="3" t="s">
        <v>16819</v>
      </c>
      <c r="E3411" s="3" t="s">
        <v>16649</v>
      </c>
      <c r="F3411" s="69">
        <v>59</v>
      </c>
      <c r="G3411" s="3" t="s">
        <v>16821</v>
      </c>
      <c r="J3411" s="55"/>
      <c r="K3411" s="73">
        <v>46016</v>
      </c>
      <c r="L3411" s="3"/>
      <c r="N3411" s="3" t="s">
        <v>16822</v>
      </c>
      <c r="O3411" s="3" t="s">
        <v>16823</v>
      </c>
    </row>
    <row r="3412" s="3" customFormat="1" spans="1:15">
      <c r="A3412" s="16">
        <v>3411</v>
      </c>
      <c r="B3412" s="3" t="s">
        <v>16824</v>
      </c>
      <c r="C3412" s="3" t="s">
        <v>16825</v>
      </c>
      <c r="D3412" s="3" t="s">
        <v>16824</v>
      </c>
      <c r="E3412" s="3" t="s">
        <v>16826</v>
      </c>
      <c r="F3412" s="69">
        <v>49</v>
      </c>
      <c r="G3412" s="3" t="s">
        <v>432</v>
      </c>
      <c r="J3412" s="55"/>
      <c r="K3412" s="73">
        <v>45944</v>
      </c>
      <c r="L3412" s="61" t="s">
        <v>249</v>
      </c>
      <c r="M3412" s="5" t="s">
        <v>16827</v>
      </c>
      <c r="N3412" s="3" t="s">
        <v>16828</v>
      </c>
      <c r="O3412" s="3" t="s">
        <v>16829</v>
      </c>
    </row>
    <row r="3413" s="3" customFormat="1" spans="1:15">
      <c r="A3413" s="16">
        <v>3412</v>
      </c>
      <c r="B3413" s="3" t="s">
        <v>16830</v>
      </c>
      <c r="C3413" s="3" t="s">
        <v>16831</v>
      </c>
      <c r="D3413" s="21" t="s">
        <v>16830</v>
      </c>
      <c r="E3413" s="3" t="s">
        <v>16832</v>
      </c>
      <c r="F3413" s="69">
        <v>49</v>
      </c>
      <c r="G3413" s="3" t="s">
        <v>892</v>
      </c>
      <c r="J3413" s="55"/>
      <c r="K3413" s="73">
        <v>45817</v>
      </c>
      <c r="L3413" s="3" t="s">
        <v>1135</v>
      </c>
      <c r="N3413" s="3" t="s">
        <v>16833</v>
      </c>
      <c r="O3413" s="3" t="s">
        <v>16834</v>
      </c>
    </row>
    <row r="3414" s="69" customFormat="1" spans="1:15">
      <c r="A3414" s="16">
        <v>3413</v>
      </c>
      <c r="B3414" s="17"/>
      <c r="C3414" s="2" t="s">
        <v>16835</v>
      </c>
      <c r="D3414" s="17" t="s">
        <v>16836</v>
      </c>
      <c r="E3414" s="2" t="s">
        <v>16837</v>
      </c>
      <c r="F3414" s="69">
        <v>39.8</v>
      </c>
      <c r="G3414" s="2" t="s">
        <v>20</v>
      </c>
      <c r="H3414" s="16"/>
      <c r="I3414" s="16"/>
      <c r="J3414" s="16"/>
      <c r="K3414" s="73">
        <v>45677</v>
      </c>
      <c r="L3414" s="59"/>
      <c r="M3414" s="5"/>
      <c r="N3414" s="60" t="s">
        <v>16838</v>
      </c>
      <c r="O3414" s="5" t="s">
        <v>16839</v>
      </c>
    </row>
    <row r="3415" s="4" customFormat="1" spans="1:15">
      <c r="A3415" s="16">
        <v>3414</v>
      </c>
      <c r="B3415" s="4" t="s">
        <v>16840</v>
      </c>
      <c r="C3415" s="4" t="s">
        <v>16841</v>
      </c>
      <c r="D3415" s="4" t="s">
        <v>16840</v>
      </c>
      <c r="E3415" s="4" t="s">
        <v>16842</v>
      </c>
      <c r="F3415" s="4">
        <v>79.8</v>
      </c>
      <c r="G3415" s="4" t="s">
        <v>16843</v>
      </c>
      <c r="H3415" s="4"/>
      <c r="I3415" s="4"/>
      <c r="J3415" s="4"/>
      <c r="K3415" s="76">
        <v>46115</v>
      </c>
      <c r="L3415" s="4"/>
      <c r="M3415" s="4"/>
      <c r="N3415" s="4" t="s">
        <v>16844</v>
      </c>
      <c r="O3415" s="4" t="s">
        <v>16845</v>
      </c>
    </row>
    <row r="3416" s="69" customFormat="1" spans="1:15">
      <c r="A3416" s="16">
        <v>3415</v>
      </c>
      <c r="B3416" s="17"/>
      <c r="C3416" s="2" t="s">
        <v>16846</v>
      </c>
      <c r="D3416" s="17" t="s">
        <v>16847</v>
      </c>
      <c r="E3416" s="2" t="s">
        <v>16848</v>
      </c>
      <c r="F3416" s="69">
        <v>39.8</v>
      </c>
      <c r="G3416" s="2" t="s">
        <v>20</v>
      </c>
      <c r="H3416" s="2"/>
      <c r="I3416" s="2"/>
      <c r="J3416" s="16"/>
      <c r="K3416" s="73">
        <v>46062</v>
      </c>
      <c r="L3416" s="59"/>
      <c r="M3416" s="5"/>
      <c r="N3416" s="60" t="s">
        <v>16849</v>
      </c>
      <c r="O3416" s="5" t="s">
        <v>16850</v>
      </c>
    </row>
    <row r="3417" s="69" customFormat="1" spans="1:15">
      <c r="A3417" s="16">
        <v>3416</v>
      </c>
      <c r="B3417" s="17"/>
      <c r="C3417" s="2" t="s">
        <v>16851</v>
      </c>
      <c r="D3417" s="17" t="s">
        <v>16852</v>
      </c>
      <c r="E3417" s="2" t="s">
        <v>16853</v>
      </c>
      <c r="F3417" s="69">
        <v>49</v>
      </c>
      <c r="G3417" s="3" t="s">
        <v>20</v>
      </c>
      <c r="H3417" s="2"/>
      <c r="I3417" s="2"/>
      <c r="J3417" s="16"/>
      <c r="K3417" s="73">
        <v>46035</v>
      </c>
      <c r="L3417" s="59" t="s">
        <v>85</v>
      </c>
      <c r="M3417" s="5"/>
      <c r="N3417" s="60" t="s">
        <v>16854</v>
      </c>
      <c r="O3417" s="5" t="s">
        <v>16855</v>
      </c>
    </row>
    <row r="3418" s="69" customFormat="1" spans="1:15">
      <c r="A3418" s="16">
        <v>3417</v>
      </c>
      <c r="B3418" s="17"/>
      <c r="C3418" s="2" t="s">
        <v>16856</v>
      </c>
      <c r="D3418" s="17" t="s">
        <v>16857</v>
      </c>
      <c r="E3418" s="2" t="s">
        <v>16858</v>
      </c>
      <c r="F3418" s="69">
        <v>32</v>
      </c>
      <c r="G3418" s="2" t="s">
        <v>20</v>
      </c>
      <c r="H3418" s="16"/>
      <c r="I3418" s="16"/>
      <c r="J3418" s="16"/>
      <c r="K3418" s="73">
        <v>45693</v>
      </c>
      <c r="L3418" s="59"/>
      <c r="M3418" s="5"/>
      <c r="N3418" s="60" t="s">
        <v>16859</v>
      </c>
      <c r="O3418" s="5" t="s">
        <v>16860</v>
      </c>
    </row>
    <row r="3419" s="3" customFormat="1" spans="1:15">
      <c r="A3419" s="16">
        <v>3418</v>
      </c>
      <c r="B3419" s="3" t="s">
        <v>16861</v>
      </c>
      <c r="C3419" s="3" t="s">
        <v>16862</v>
      </c>
      <c r="D3419" s="3" t="s">
        <v>16861</v>
      </c>
      <c r="E3419" s="3" t="s">
        <v>16863</v>
      </c>
      <c r="F3419" s="69">
        <v>69</v>
      </c>
      <c r="G3419" s="3" t="s">
        <v>16864</v>
      </c>
      <c r="H3419" s="3"/>
      <c r="I3419" s="3"/>
      <c r="J3419" s="55"/>
      <c r="K3419" s="73">
        <v>45774</v>
      </c>
      <c r="L3419" s="3"/>
      <c r="M3419" s="3"/>
      <c r="N3419" s="3" t="s">
        <v>16865</v>
      </c>
      <c r="O3419" s="3" t="s">
        <v>16866</v>
      </c>
    </row>
    <row r="3420" s="4" customFormat="1" spans="1:15">
      <c r="A3420" s="16">
        <v>3419</v>
      </c>
      <c r="B3420" s="4" t="s">
        <v>16867</v>
      </c>
      <c r="C3420" s="4" t="s">
        <v>16868</v>
      </c>
      <c r="D3420" s="4" t="s">
        <v>16867</v>
      </c>
      <c r="E3420" s="4" t="s">
        <v>16869</v>
      </c>
      <c r="F3420" s="4">
        <v>59.8</v>
      </c>
      <c r="G3420" s="4" t="s">
        <v>16870</v>
      </c>
      <c r="K3420" s="76">
        <v>46093</v>
      </c>
      <c r="N3420" s="4" t="s">
        <v>16871</v>
      </c>
      <c r="O3420" s="4" t="s">
        <v>16872</v>
      </c>
    </row>
    <row r="3421" s="3" customFormat="1" spans="1:15">
      <c r="A3421" s="16">
        <v>3420</v>
      </c>
      <c r="C3421" s="3" t="s">
        <v>16873</v>
      </c>
      <c r="D3421" s="21" t="s">
        <v>16874</v>
      </c>
      <c r="E3421" s="3" t="s">
        <v>16875</v>
      </c>
      <c r="F3421" s="69">
        <v>45</v>
      </c>
      <c r="G3421" s="3" t="s">
        <v>20</v>
      </c>
      <c r="J3421" s="55"/>
      <c r="K3421" s="73">
        <v>45874</v>
      </c>
      <c r="N3421" s="3" t="s">
        <v>16876</v>
      </c>
      <c r="O3421" s="5" t="s">
        <v>16877</v>
      </c>
    </row>
    <row r="3422" s="69" customFormat="1" spans="1:15">
      <c r="A3422" s="16">
        <v>3421</v>
      </c>
      <c r="B3422" s="17"/>
      <c r="C3422" s="2" t="s">
        <v>16878</v>
      </c>
      <c r="D3422" s="17" t="s">
        <v>16879</v>
      </c>
      <c r="E3422" s="2" t="s">
        <v>16880</v>
      </c>
      <c r="F3422" s="69">
        <v>29</v>
      </c>
      <c r="G3422" s="2" t="s">
        <v>20</v>
      </c>
      <c r="H3422" s="16"/>
      <c r="I3422" s="16"/>
      <c r="J3422" s="16"/>
      <c r="K3422" s="73">
        <v>46031</v>
      </c>
      <c r="L3422" s="59"/>
      <c r="M3422" s="5"/>
      <c r="N3422" s="60" t="s">
        <v>16881</v>
      </c>
      <c r="O3422" s="5" t="s">
        <v>16882</v>
      </c>
    </row>
    <row r="3423" s="69" customFormat="1" spans="1:15">
      <c r="A3423" s="16">
        <v>3422</v>
      </c>
      <c r="B3423" s="17"/>
      <c r="C3423" s="2" t="s">
        <v>16883</v>
      </c>
      <c r="D3423" s="17" t="s">
        <v>16884</v>
      </c>
      <c r="E3423" s="2" t="s">
        <v>16885</v>
      </c>
      <c r="F3423" s="69">
        <v>29.8</v>
      </c>
      <c r="G3423" s="2"/>
      <c r="H3423" s="16"/>
      <c r="I3423" s="16"/>
      <c r="J3423" s="16"/>
      <c r="K3423" s="73">
        <v>44713</v>
      </c>
      <c r="L3423" s="59"/>
      <c r="M3423" s="5"/>
      <c r="N3423" s="60" t="s">
        <v>16886</v>
      </c>
      <c r="O3423" s="5" t="s">
        <v>16887</v>
      </c>
    </row>
    <row r="3424" s="69" customFormat="1" spans="1:15">
      <c r="A3424" s="16">
        <v>3423</v>
      </c>
      <c r="B3424" s="17"/>
      <c r="C3424" s="2" t="s">
        <v>16888</v>
      </c>
      <c r="D3424" s="17" t="s">
        <v>16889</v>
      </c>
      <c r="E3424" s="2" t="s">
        <v>16890</v>
      </c>
      <c r="F3424" s="69">
        <v>49</v>
      </c>
      <c r="G3424" s="2" t="s">
        <v>20</v>
      </c>
      <c r="H3424" s="16"/>
      <c r="I3424" s="16"/>
      <c r="J3424" s="16"/>
      <c r="K3424" s="73">
        <v>46029</v>
      </c>
      <c r="L3424" s="59"/>
      <c r="M3424" s="5"/>
      <c r="N3424" s="60" t="s">
        <v>16891</v>
      </c>
      <c r="O3424" s="5" t="s">
        <v>16892</v>
      </c>
    </row>
    <row r="3425" s="3" customFormat="1" spans="1:15">
      <c r="A3425" s="16">
        <v>3424</v>
      </c>
      <c r="C3425" s="3" t="s">
        <v>16893</v>
      </c>
      <c r="D3425" s="21" t="s">
        <v>16894</v>
      </c>
      <c r="E3425" s="3" t="s">
        <v>16895</v>
      </c>
      <c r="F3425" s="69">
        <v>99</v>
      </c>
      <c r="G3425" s="3" t="s">
        <v>20</v>
      </c>
      <c r="H3425" s="2" t="s">
        <v>290</v>
      </c>
      <c r="J3425" s="55" t="s">
        <v>200</v>
      </c>
      <c r="K3425" s="73">
        <v>46057</v>
      </c>
      <c r="L3425" s="3" t="s">
        <v>201</v>
      </c>
      <c r="M3425" s="5"/>
      <c r="N3425" s="3" t="s">
        <v>16896</v>
      </c>
      <c r="O3425" s="5" t="s">
        <v>16897</v>
      </c>
    </row>
    <row r="3426" s="69" customFormat="1" spans="1:15">
      <c r="A3426" s="16">
        <v>3425</v>
      </c>
      <c r="B3426" s="17"/>
      <c r="C3426" s="2" t="s">
        <v>16898</v>
      </c>
      <c r="D3426" s="17" t="s">
        <v>16899</v>
      </c>
      <c r="E3426" s="2" t="s">
        <v>16900</v>
      </c>
      <c r="F3426" s="69">
        <v>45</v>
      </c>
      <c r="G3426" s="2" t="s">
        <v>20</v>
      </c>
      <c r="H3426" s="2" t="s">
        <v>290</v>
      </c>
      <c r="I3426" s="2"/>
      <c r="J3426" s="55" t="s">
        <v>200</v>
      </c>
      <c r="K3426" s="73">
        <v>46021</v>
      </c>
      <c r="L3426" s="59" t="s">
        <v>9422</v>
      </c>
      <c r="M3426" s="5" t="s">
        <v>16901</v>
      </c>
      <c r="N3426" s="60" t="s">
        <v>16902</v>
      </c>
      <c r="O3426" s="5" t="s">
        <v>16903</v>
      </c>
    </row>
    <row r="3427" s="69" customFormat="1" spans="1:15">
      <c r="A3427" s="16">
        <v>3426</v>
      </c>
      <c r="B3427" s="17"/>
      <c r="C3427" s="2" t="s">
        <v>16904</v>
      </c>
      <c r="D3427" s="17" t="s">
        <v>16905</v>
      </c>
      <c r="E3427" s="2" t="s">
        <v>16906</v>
      </c>
      <c r="F3427" s="69">
        <v>69.8</v>
      </c>
      <c r="G3427" s="2" t="s">
        <v>20</v>
      </c>
      <c r="H3427" s="2"/>
      <c r="I3427" s="2"/>
      <c r="J3427" s="16"/>
      <c r="K3427" s="73">
        <v>45462</v>
      </c>
      <c r="L3427" s="59"/>
      <c r="M3427" s="5"/>
      <c r="N3427" s="60" t="s">
        <v>16907</v>
      </c>
      <c r="O3427" s="5" t="s">
        <v>16908</v>
      </c>
    </row>
    <row r="3428" s="3" customFormat="1" spans="1:15">
      <c r="A3428" s="16">
        <v>3427</v>
      </c>
      <c r="B3428" s="3" t="s">
        <v>16909</v>
      </c>
      <c r="C3428" s="3" t="s">
        <v>16910</v>
      </c>
      <c r="D3428" s="21" t="s">
        <v>16909</v>
      </c>
      <c r="E3428" s="3" t="s">
        <v>16911</v>
      </c>
      <c r="F3428" s="69">
        <v>79</v>
      </c>
      <c r="G3428" s="3" t="s">
        <v>16912</v>
      </c>
      <c r="J3428" s="55"/>
      <c r="K3428" s="73">
        <v>46063</v>
      </c>
      <c r="N3428" s="3" t="s">
        <v>16913</v>
      </c>
      <c r="O3428" s="3" t="s">
        <v>16914</v>
      </c>
    </row>
    <row r="3429" s="3" customFormat="1" spans="1:15">
      <c r="A3429" s="16">
        <v>3428</v>
      </c>
      <c r="B3429" s="3" t="s">
        <v>16915</v>
      </c>
      <c r="C3429" s="3" t="s">
        <v>16916</v>
      </c>
      <c r="D3429" s="21" t="s">
        <v>16915</v>
      </c>
      <c r="E3429" s="20" t="s">
        <v>16917</v>
      </c>
      <c r="F3429" s="69">
        <v>59.8</v>
      </c>
      <c r="J3429" s="55"/>
      <c r="K3429" s="73">
        <v>45999</v>
      </c>
      <c r="N3429" s="3" t="s">
        <v>16918</v>
      </c>
      <c r="O3429" s="3" t="s">
        <v>16919</v>
      </c>
    </row>
    <row r="3430" s="3" customFormat="1" spans="1:15">
      <c r="A3430" s="16">
        <v>3429</v>
      </c>
      <c r="B3430" s="21"/>
      <c r="C3430" s="3" t="s">
        <v>16920</v>
      </c>
      <c r="D3430" s="21" t="s">
        <v>16921</v>
      </c>
      <c r="E3430" s="20" t="s">
        <v>16922</v>
      </c>
      <c r="F3430" s="69">
        <v>79</v>
      </c>
      <c r="J3430" s="55"/>
      <c r="K3430" s="73">
        <v>45132</v>
      </c>
      <c r="N3430" s="3" t="s">
        <v>16923</v>
      </c>
      <c r="O3430" s="3" t="s">
        <v>16924</v>
      </c>
    </row>
    <row r="3431" s="3" customFormat="1" spans="1:15">
      <c r="A3431" s="16">
        <v>3430</v>
      </c>
      <c r="C3431" s="61" t="s">
        <v>16925</v>
      </c>
      <c r="D3431" s="21" t="s">
        <v>16926</v>
      </c>
      <c r="E3431" s="20" t="s">
        <v>16927</v>
      </c>
      <c r="F3431" s="69">
        <v>79</v>
      </c>
      <c r="G3431" s="2" t="s">
        <v>16928</v>
      </c>
      <c r="J3431" s="55"/>
      <c r="K3431" s="73">
        <v>45062</v>
      </c>
      <c r="L3431" s="20" t="s">
        <v>144</v>
      </c>
      <c r="N3431" s="3" t="s">
        <v>16929</v>
      </c>
      <c r="O3431" s="3" t="s">
        <v>16930</v>
      </c>
    </row>
    <row r="3432" s="3" customFormat="1" spans="1:15">
      <c r="A3432" s="16">
        <v>3431</v>
      </c>
      <c r="C3432" s="3" t="s">
        <v>16931</v>
      </c>
      <c r="D3432" s="21" t="s">
        <v>16932</v>
      </c>
      <c r="E3432" s="3" t="s">
        <v>16933</v>
      </c>
      <c r="F3432" s="69">
        <v>65</v>
      </c>
      <c r="J3432" s="55"/>
      <c r="K3432" s="73">
        <v>45042</v>
      </c>
      <c r="N3432" s="3" t="s">
        <v>16934</v>
      </c>
      <c r="O3432" s="3" t="s">
        <v>16935</v>
      </c>
    </row>
    <row r="3433" s="16" customFormat="1" spans="1:15">
      <c r="A3433" s="16">
        <v>3432</v>
      </c>
      <c r="C3433" s="16" t="s">
        <v>16936</v>
      </c>
      <c r="D3433" s="77" t="s">
        <v>16937</v>
      </c>
      <c r="E3433" s="16" t="s">
        <v>16938</v>
      </c>
      <c r="F3433" s="69">
        <v>35</v>
      </c>
      <c r="G3433" s="16" t="s">
        <v>16939</v>
      </c>
      <c r="K3433" s="73">
        <v>46058</v>
      </c>
      <c r="L3433" s="59"/>
      <c r="M3433" s="5"/>
      <c r="N3433" s="77" t="s">
        <v>16940</v>
      </c>
      <c r="O3433" s="5" t="s">
        <v>16941</v>
      </c>
    </row>
    <row r="3434" s="69" customFormat="1" spans="1:15">
      <c r="A3434" s="16">
        <v>3433</v>
      </c>
      <c r="B3434" s="17"/>
      <c r="C3434" s="2" t="s">
        <v>16942</v>
      </c>
      <c r="D3434" s="17" t="s">
        <v>16943</v>
      </c>
      <c r="E3434" s="2" t="s">
        <v>16944</v>
      </c>
      <c r="F3434" s="69">
        <v>65</v>
      </c>
      <c r="G3434" s="2" t="s">
        <v>20</v>
      </c>
      <c r="H3434" s="16"/>
      <c r="I3434" s="16"/>
      <c r="J3434" s="16"/>
      <c r="K3434" s="73">
        <v>45512</v>
      </c>
      <c r="L3434" s="59"/>
      <c r="M3434" s="5"/>
      <c r="N3434" s="60" t="s">
        <v>16945</v>
      </c>
      <c r="O3434" s="5" t="s">
        <v>16946</v>
      </c>
    </row>
    <row r="3435" s="5" customFormat="1" spans="1:15">
      <c r="A3435" s="16">
        <v>3434</v>
      </c>
      <c r="B3435" s="17"/>
      <c r="C3435" s="5" t="s">
        <v>16947</v>
      </c>
      <c r="D3435" s="17" t="s">
        <v>16948</v>
      </c>
      <c r="E3435" s="5" t="s">
        <v>16949</v>
      </c>
      <c r="F3435" s="69">
        <v>65</v>
      </c>
      <c r="G3435" s="5" t="s">
        <v>20</v>
      </c>
      <c r="J3435" s="62"/>
      <c r="K3435" s="73">
        <v>46051</v>
      </c>
      <c r="L3435" s="59"/>
      <c r="N3435" s="5" t="s">
        <v>16950</v>
      </c>
      <c r="O3435" s="5" t="s">
        <v>16951</v>
      </c>
    </row>
    <row r="3436" s="3" customFormat="1" spans="1:15">
      <c r="A3436" s="16">
        <v>3435</v>
      </c>
      <c r="B3436" s="3" t="s">
        <v>16952</v>
      </c>
      <c r="C3436" s="3" t="s">
        <v>16953</v>
      </c>
      <c r="D3436" s="3" t="s">
        <v>16952</v>
      </c>
      <c r="E3436" s="3" t="s">
        <v>16954</v>
      </c>
      <c r="F3436" s="69">
        <v>69.9</v>
      </c>
      <c r="G3436" s="3" t="s">
        <v>16955</v>
      </c>
      <c r="H3436" s="3"/>
      <c r="I3436" s="3"/>
      <c r="J3436" s="55"/>
      <c r="K3436" s="73">
        <v>45999</v>
      </c>
      <c r="L3436" s="3"/>
      <c r="M3436" s="3"/>
      <c r="N3436" s="3" t="s">
        <v>16956</v>
      </c>
      <c r="O3436" s="3" t="s">
        <v>16957</v>
      </c>
    </row>
    <row r="3437" s="69" customFormat="1" spans="1:15">
      <c r="A3437" s="16">
        <v>3436</v>
      </c>
      <c r="B3437" s="17"/>
      <c r="C3437" s="2" t="s">
        <v>16958</v>
      </c>
      <c r="D3437" s="17" t="s">
        <v>16959</v>
      </c>
      <c r="E3437" s="2" t="s">
        <v>16960</v>
      </c>
      <c r="F3437" s="69">
        <v>33</v>
      </c>
      <c r="G3437" s="3" t="s">
        <v>20</v>
      </c>
      <c r="H3437" s="2"/>
      <c r="I3437" s="2"/>
      <c r="J3437" s="16"/>
      <c r="K3437" s="73">
        <v>46055</v>
      </c>
      <c r="L3437" s="59" t="s">
        <v>85</v>
      </c>
      <c r="M3437" s="5"/>
      <c r="N3437" s="60" t="s">
        <v>16961</v>
      </c>
      <c r="O3437" s="5" t="s">
        <v>16962</v>
      </c>
    </row>
    <row r="3438" s="5" customFormat="1" spans="1:15">
      <c r="A3438" s="16">
        <v>3437</v>
      </c>
      <c r="B3438" s="17"/>
      <c r="C3438" s="5" t="s">
        <v>16963</v>
      </c>
      <c r="D3438" s="17" t="s">
        <v>16964</v>
      </c>
      <c r="E3438" s="5" t="s">
        <v>16965</v>
      </c>
      <c r="F3438" s="69">
        <v>42</v>
      </c>
      <c r="G3438" s="5" t="s">
        <v>20</v>
      </c>
      <c r="J3438" s="62"/>
      <c r="K3438" s="73">
        <v>45544</v>
      </c>
      <c r="L3438" s="59"/>
      <c r="N3438" s="5" t="s">
        <v>16966</v>
      </c>
      <c r="O3438" s="5" t="s">
        <v>16967</v>
      </c>
    </row>
    <row r="3439" s="3" customFormat="1" spans="1:15">
      <c r="A3439" s="16">
        <v>3438</v>
      </c>
      <c r="B3439" s="3"/>
      <c r="C3439" s="3" t="s">
        <v>16968</v>
      </c>
      <c r="D3439" s="3" t="s">
        <v>16969</v>
      </c>
      <c r="E3439" s="3" t="s">
        <v>16970</v>
      </c>
      <c r="F3439" s="69">
        <v>65</v>
      </c>
      <c r="G3439" s="3" t="s">
        <v>20</v>
      </c>
      <c r="J3439" s="55"/>
      <c r="K3439" s="73">
        <v>45469</v>
      </c>
      <c r="N3439" s="3" t="s">
        <v>16971</v>
      </c>
      <c r="O3439" s="3" t="s">
        <v>16972</v>
      </c>
    </row>
    <row r="3440" s="69" customFormat="1" spans="1:15">
      <c r="A3440" s="16">
        <v>3439</v>
      </c>
      <c r="B3440" s="17"/>
      <c r="C3440" s="2" t="s">
        <v>16973</v>
      </c>
      <c r="D3440" s="17" t="s">
        <v>16974</v>
      </c>
      <c r="E3440" s="2" t="s">
        <v>16975</v>
      </c>
      <c r="F3440" s="69">
        <v>29.8</v>
      </c>
      <c r="G3440" s="2" t="s">
        <v>20</v>
      </c>
      <c r="H3440" s="59"/>
      <c r="I3440" s="59"/>
      <c r="J3440" s="70"/>
      <c r="K3440" s="73">
        <v>45461</v>
      </c>
      <c r="L3440" s="59"/>
      <c r="M3440" s="5"/>
      <c r="N3440" s="60" t="s">
        <v>16976</v>
      </c>
      <c r="O3440" s="5" t="s">
        <v>16977</v>
      </c>
    </row>
    <row r="3441" s="3" customFormat="1" spans="1:15">
      <c r="A3441" s="16">
        <v>3440</v>
      </c>
      <c r="B3441" s="3" t="s">
        <v>16978</v>
      </c>
      <c r="C3441" s="3" t="s">
        <v>16979</v>
      </c>
      <c r="D3441" s="21" t="s">
        <v>16978</v>
      </c>
      <c r="E3441" s="3" t="s">
        <v>16980</v>
      </c>
      <c r="F3441" s="69">
        <v>59.8</v>
      </c>
      <c r="G3441" s="3" t="s">
        <v>16981</v>
      </c>
      <c r="H3441" s="3"/>
      <c r="I3441" s="3"/>
      <c r="J3441" s="55"/>
      <c r="K3441" s="73">
        <v>45918</v>
      </c>
      <c r="L3441" s="3" t="s">
        <v>144</v>
      </c>
      <c r="M3441" s="3"/>
      <c r="N3441" s="3" t="s">
        <v>16982</v>
      </c>
      <c r="O3441" s="3" t="s">
        <v>16983</v>
      </c>
    </row>
    <row r="3442" s="3" customFormat="1" spans="1:15">
      <c r="A3442" s="16">
        <v>3441</v>
      </c>
      <c r="C3442" s="3" t="s">
        <v>16984</v>
      </c>
      <c r="D3442" s="21" t="s">
        <v>16985</v>
      </c>
      <c r="E3442" s="3" t="s">
        <v>16986</v>
      </c>
      <c r="F3442" s="69">
        <v>55</v>
      </c>
      <c r="G3442" s="2" t="s">
        <v>20</v>
      </c>
      <c r="J3442" s="55"/>
      <c r="K3442" s="73">
        <v>45864</v>
      </c>
      <c r="L3442" s="59" t="s">
        <v>85</v>
      </c>
      <c r="M3442" s="5"/>
      <c r="N3442" s="3" t="s">
        <v>16987</v>
      </c>
      <c r="O3442" s="5" t="s">
        <v>16988</v>
      </c>
    </row>
    <row r="3443" s="3" customFormat="1" spans="1:15">
      <c r="A3443" s="16">
        <v>3442</v>
      </c>
      <c r="B3443" s="21"/>
      <c r="C3443" s="3" t="s">
        <v>16989</v>
      </c>
      <c r="D3443" s="21" t="s">
        <v>16990</v>
      </c>
      <c r="E3443" s="3" t="s">
        <v>16991</v>
      </c>
      <c r="F3443" s="69">
        <v>49.8</v>
      </c>
      <c r="G3443" s="3" t="s">
        <v>7509</v>
      </c>
      <c r="J3443" s="55"/>
      <c r="K3443" s="73">
        <v>46056</v>
      </c>
      <c r="N3443" s="3" t="s">
        <v>16992</v>
      </c>
      <c r="O3443" s="5" t="s">
        <v>16993</v>
      </c>
    </row>
    <row r="3444" s="3" customFormat="1" spans="1:15">
      <c r="A3444" s="16">
        <v>3443</v>
      </c>
      <c r="B3444" s="21"/>
      <c r="C3444" s="3" t="s">
        <v>16994</v>
      </c>
      <c r="D3444" s="21" t="s">
        <v>16995</v>
      </c>
      <c r="E3444" s="61" t="s">
        <v>16996</v>
      </c>
      <c r="F3444" s="69">
        <v>65</v>
      </c>
      <c r="G3444" s="2" t="s">
        <v>16997</v>
      </c>
      <c r="J3444" s="55"/>
      <c r="K3444" s="73">
        <v>45467</v>
      </c>
      <c r="L3444" s="61" t="s">
        <v>85</v>
      </c>
      <c r="N3444" s="3" t="s">
        <v>16998</v>
      </c>
      <c r="O3444" s="3" t="s">
        <v>16999</v>
      </c>
    </row>
    <row r="3445" s="3" customFormat="1" spans="1:15">
      <c r="A3445" s="16">
        <v>3444</v>
      </c>
      <c r="B3445" s="3"/>
      <c r="C3445" s="3" t="s">
        <v>17000</v>
      </c>
      <c r="D3445" s="21" t="s">
        <v>17001</v>
      </c>
      <c r="E3445" s="3" t="s">
        <v>17002</v>
      </c>
      <c r="F3445" s="69">
        <v>59.8</v>
      </c>
      <c r="J3445" s="55"/>
      <c r="K3445" s="73">
        <v>45380</v>
      </c>
      <c r="L3445" s="3" t="s">
        <v>1345</v>
      </c>
      <c r="N3445" s="3" t="s">
        <v>17003</v>
      </c>
      <c r="O3445" s="3" t="s">
        <v>17004</v>
      </c>
    </row>
    <row r="3446" s="69" customFormat="1" spans="1:15">
      <c r="A3446" s="16">
        <v>3445</v>
      </c>
      <c r="B3446" s="17"/>
      <c r="C3446" s="2" t="s">
        <v>17005</v>
      </c>
      <c r="D3446" s="17" t="s">
        <v>17006</v>
      </c>
      <c r="E3446" s="2" t="s">
        <v>17007</v>
      </c>
      <c r="F3446" s="69">
        <v>59.8</v>
      </c>
      <c r="G3446" s="2" t="s">
        <v>20</v>
      </c>
      <c r="H3446" s="2"/>
      <c r="I3446" s="16"/>
      <c r="J3446" s="16"/>
      <c r="K3446" s="73">
        <v>45726</v>
      </c>
      <c r="L3446" s="59"/>
      <c r="M3446" s="5"/>
      <c r="N3446" s="60" t="s">
        <v>17008</v>
      </c>
      <c r="O3446" s="5" t="s">
        <v>17009</v>
      </c>
    </row>
    <row r="3447" s="69" customFormat="1" spans="1:15">
      <c r="A3447" s="16">
        <v>3446</v>
      </c>
      <c r="B3447" s="17"/>
      <c r="C3447" s="2" t="s">
        <v>17010</v>
      </c>
      <c r="D3447" s="17" t="s">
        <v>17011</v>
      </c>
      <c r="E3447" s="2" t="s">
        <v>17012</v>
      </c>
      <c r="F3447" s="69">
        <v>39</v>
      </c>
      <c r="G3447" s="2" t="s">
        <v>20</v>
      </c>
      <c r="H3447" s="2"/>
      <c r="I3447" s="2"/>
      <c r="J3447" s="16"/>
      <c r="K3447" s="73">
        <v>45304</v>
      </c>
      <c r="L3447" s="59"/>
      <c r="M3447" s="5"/>
      <c r="N3447" s="60" t="s">
        <v>17013</v>
      </c>
      <c r="O3447" s="5" t="s">
        <v>17014</v>
      </c>
    </row>
    <row r="3448" s="3" customFormat="1" spans="1:15">
      <c r="A3448" s="16">
        <v>3447</v>
      </c>
      <c r="B3448" s="3" t="s">
        <v>17015</v>
      </c>
      <c r="C3448" s="3" t="s">
        <v>17016</v>
      </c>
      <c r="D3448" s="3" t="s">
        <v>17015</v>
      </c>
      <c r="E3448" s="3" t="s">
        <v>15931</v>
      </c>
      <c r="F3448" s="69">
        <v>69</v>
      </c>
      <c r="G3448" s="20" t="s">
        <v>17017</v>
      </c>
      <c r="H3448" s="20"/>
      <c r="I3448" s="20"/>
      <c r="J3448" s="78"/>
      <c r="K3448" s="73">
        <v>46034</v>
      </c>
      <c r="L3448" s="3"/>
      <c r="M3448" s="3"/>
      <c r="N3448" s="3" t="s">
        <v>17018</v>
      </c>
      <c r="O3448" s="3" t="s">
        <v>17019</v>
      </c>
    </row>
    <row r="3449" s="3" customFormat="1" spans="1:15">
      <c r="A3449" s="16">
        <v>3448</v>
      </c>
      <c r="B3449" s="3" t="s">
        <v>17020</v>
      </c>
      <c r="C3449" s="3" t="s">
        <v>17021</v>
      </c>
      <c r="D3449" s="3" t="s">
        <v>17020</v>
      </c>
      <c r="E3449" s="3" t="s">
        <v>17022</v>
      </c>
      <c r="F3449" s="69">
        <v>69</v>
      </c>
      <c r="G3449" s="3" t="s">
        <v>17023</v>
      </c>
      <c r="H3449" s="3"/>
      <c r="I3449" s="3"/>
      <c r="J3449" s="55"/>
      <c r="K3449" s="73">
        <v>46044</v>
      </c>
      <c r="L3449" s="3"/>
      <c r="M3449" s="5" t="s">
        <v>17024</v>
      </c>
      <c r="N3449" s="3" t="s">
        <v>17025</v>
      </c>
      <c r="O3449" s="3" t="s">
        <v>17026</v>
      </c>
    </row>
    <row r="3450" s="3" customFormat="1" spans="1:15">
      <c r="A3450" s="16">
        <v>3449</v>
      </c>
      <c r="B3450" s="3"/>
      <c r="C3450" s="3" t="s">
        <v>17027</v>
      </c>
      <c r="D3450" s="21" t="s">
        <v>17028</v>
      </c>
      <c r="E3450" s="3" t="s">
        <v>17029</v>
      </c>
      <c r="F3450" s="69">
        <v>69</v>
      </c>
      <c r="G3450" s="3" t="s">
        <v>17030</v>
      </c>
      <c r="J3450" s="55"/>
      <c r="K3450" s="73">
        <v>45503</v>
      </c>
      <c r="N3450" s="3" t="s">
        <v>17031</v>
      </c>
      <c r="O3450" s="3" t="s">
        <v>17032</v>
      </c>
    </row>
    <row r="3451" s="69" customFormat="1" spans="1:15">
      <c r="A3451" s="16">
        <v>3450</v>
      </c>
      <c r="B3451" s="17"/>
      <c r="C3451" s="2" t="s">
        <v>17033</v>
      </c>
      <c r="D3451" s="17" t="s">
        <v>17034</v>
      </c>
      <c r="E3451" s="2" t="s">
        <v>17035</v>
      </c>
      <c r="F3451" s="69">
        <v>55</v>
      </c>
      <c r="G3451" s="2" t="s">
        <v>20</v>
      </c>
      <c r="H3451" s="2"/>
      <c r="I3451" s="2"/>
      <c r="J3451" s="16"/>
      <c r="K3451" s="73">
        <v>45849</v>
      </c>
      <c r="L3451" s="59"/>
      <c r="M3451" s="5"/>
      <c r="N3451" s="60" t="s">
        <v>17036</v>
      </c>
      <c r="O3451" s="5" t="s">
        <v>17037</v>
      </c>
    </row>
    <row r="3452" s="69" customFormat="1" spans="1:15">
      <c r="A3452" s="16">
        <v>3451</v>
      </c>
      <c r="B3452" s="17"/>
      <c r="C3452" s="2" t="s">
        <v>17038</v>
      </c>
      <c r="D3452" s="17" t="s">
        <v>17039</v>
      </c>
      <c r="E3452" s="2" t="s">
        <v>15849</v>
      </c>
      <c r="F3452" s="69">
        <v>59.8</v>
      </c>
      <c r="G3452" s="2" t="s">
        <v>20</v>
      </c>
      <c r="H3452" s="2"/>
      <c r="I3452" s="2"/>
      <c r="J3452" s="16"/>
      <c r="K3452" s="73">
        <v>46052</v>
      </c>
      <c r="L3452" s="59"/>
      <c r="M3452" s="5"/>
      <c r="N3452" s="60" t="s">
        <v>17040</v>
      </c>
      <c r="O3452" s="5" t="s">
        <v>17041</v>
      </c>
    </row>
    <row r="3453" s="3" customFormat="1" spans="1:15">
      <c r="A3453" s="16">
        <v>3452</v>
      </c>
      <c r="C3453" s="3" t="s">
        <v>17042</v>
      </c>
      <c r="D3453" s="21" t="s">
        <v>17043</v>
      </c>
      <c r="E3453" s="3" t="s">
        <v>17044</v>
      </c>
      <c r="F3453" s="69">
        <v>69</v>
      </c>
      <c r="G3453" s="3" t="s">
        <v>20</v>
      </c>
      <c r="J3453" s="55"/>
      <c r="K3453" s="73">
        <v>46078</v>
      </c>
      <c r="N3453" s="3" t="s">
        <v>17045</v>
      </c>
      <c r="O3453" s="5" t="s">
        <v>17046</v>
      </c>
    </row>
    <row r="3454" s="69" customFormat="1" ht="14.25" spans="1:15">
      <c r="A3454" s="16">
        <v>3453</v>
      </c>
      <c r="B3454" s="17"/>
      <c r="C3454" s="18" t="s">
        <v>17047</v>
      </c>
      <c r="D3454" s="17"/>
      <c r="E3454" s="2"/>
      <c r="F3454" s="69"/>
      <c r="G3454" s="2"/>
      <c r="H3454" s="16"/>
      <c r="I3454" s="16"/>
      <c r="J3454" s="16"/>
      <c r="K3454" s="73"/>
      <c r="L3454" s="59"/>
      <c r="M3454" s="5"/>
      <c r="N3454" s="60"/>
      <c r="O3454" s="5"/>
    </row>
    <row r="3455" s="69" customFormat="1" ht="14.25" spans="1:15">
      <c r="A3455" s="16">
        <v>3454</v>
      </c>
      <c r="B3455" s="17"/>
      <c r="C3455" s="18" t="s">
        <v>17048</v>
      </c>
      <c r="D3455" s="17"/>
      <c r="E3455" s="2"/>
      <c r="F3455" s="69"/>
      <c r="G3455" s="2"/>
      <c r="H3455" s="16"/>
      <c r="I3455" s="16"/>
      <c r="J3455" s="16"/>
      <c r="K3455" s="73"/>
      <c r="L3455" s="59"/>
      <c r="M3455" s="5"/>
      <c r="N3455" s="60"/>
      <c r="O3455" s="5"/>
    </row>
    <row r="3456" s="4" customFormat="1" spans="1:15">
      <c r="A3456" s="16">
        <v>3455</v>
      </c>
      <c r="B3456" s="4" t="s">
        <v>17049</v>
      </c>
      <c r="C3456" s="4" t="s">
        <v>17050</v>
      </c>
      <c r="D3456" s="4" t="s">
        <v>17049</v>
      </c>
      <c r="E3456" s="4" t="s">
        <v>17051</v>
      </c>
      <c r="F3456" s="4">
        <v>39</v>
      </c>
      <c r="G3456" s="4"/>
      <c r="H3456" s="4"/>
      <c r="I3456" s="4"/>
      <c r="J3456" s="4"/>
      <c r="K3456" s="76">
        <v>46122</v>
      </c>
      <c r="L3456" s="4"/>
      <c r="M3456" s="4"/>
      <c r="N3456" s="4" t="s">
        <v>17052</v>
      </c>
      <c r="O3456" s="4" t="s">
        <v>17053</v>
      </c>
    </row>
    <row r="3457" s="3" customFormat="1" spans="1:15">
      <c r="A3457" s="16">
        <v>3456</v>
      </c>
      <c r="B3457" s="3" t="s">
        <v>17054</v>
      </c>
      <c r="C3457" s="3" t="s">
        <v>17055</v>
      </c>
      <c r="D3457" s="3" t="s">
        <v>17054</v>
      </c>
      <c r="E3457" s="3" t="s">
        <v>17056</v>
      </c>
      <c r="F3457" s="69">
        <v>49.8</v>
      </c>
      <c r="G3457" s="3" t="s">
        <v>17057</v>
      </c>
      <c r="J3457" s="55"/>
      <c r="K3457" s="73">
        <v>45765</v>
      </c>
      <c r="L3457" s="3" t="s">
        <v>8520</v>
      </c>
      <c r="M3457" s="3"/>
      <c r="N3457" s="3" t="s">
        <v>17058</v>
      </c>
      <c r="O3457" s="3" t="s">
        <v>17059</v>
      </c>
    </row>
    <row r="3458" s="3" customFormat="1" spans="1:15">
      <c r="A3458" s="16">
        <v>3457</v>
      </c>
      <c r="B3458" s="3" t="s">
        <v>17060</v>
      </c>
      <c r="C3458" s="3" t="s">
        <v>17061</v>
      </c>
      <c r="D3458" s="3" t="s">
        <v>17060</v>
      </c>
      <c r="E3458" s="3" t="s">
        <v>17062</v>
      </c>
      <c r="F3458" s="69">
        <v>48</v>
      </c>
      <c r="J3458" s="55"/>
      <c r="K3458" s="73">
        <v>45915</v>
      </c>
      <c r="N3458" s="3" t="s">
        <v>17063</v>
      </c>
      <c r="O3458" s="3" t="s">
        <v>17064</v>
      </c>
    </row>
    <row r="3459" s="3" customFormat="1" spans="1:15">
      <c r="A3459" s="16">
        <v>3458</v>
      </c>
      <c r="B3459" s="3" t="s">
        <v>17065</v>
      </c>
      <c r="C3459" s="3" t="s">
        <v>17066</v>
      </c>
      <c r="D3459" s="21" t="s">
        <v>17065</v>
      </c>
      <c r="E3459" s="3" t="s">
        <v>17067</v>
      </c>
      <c r="F3459" s="69">
        <v>39</v>
      </c>
      <c r="G3459" s="3" t="s">
        <v>4421</v>
      </c>
      <c r="J3459" s="55"/>
      <c r="K3459" s="73">
        <v>45871</v>
      </c>
      <c r="M3459" s="5" t="s">
        <v>17068</v>
      </c>
      <c r="N3459" s="3" t="s">
        <v>17069</v>
      </c>
      <c r="O3459" s="3" t="s">
        <v>17070</v>
      </c>
    </row>
    <row r="3460" s="3" customFormat="1" spans="1:15">
      <c r="A3460" s="16">
        <v>3459</v>
      </c>
      <c r="B3460" s="3"/>
      <c r="C3460" s="3" t="s">
        <v>17071</v>
      </c>
      <c r="D3460" s="21" t="s">
        <v>17072</v>
      </c>
      <c r="E3460" s="3" t="s">
        <v>17073</v>
      </c>
      <c r="F3460" s="69">
        <v>48</v>
      </c>
      <c r="G3460" s="3" t="s">
        <v>248</v>
      </c>
      <c r="J3460" s="55"/>
      <c r="K3460" s="73">
        <v>45210</v>
      </c>
      <c r="L3460" s="20" t="s">
        <v>144</v>
      </c>
      <c r="N3460" s="3" t="s">
        <v>17074</v>
      </c>
      <c r="O3460" s="3" t="s">
        <v>17075</v>
      </c>
    </row>
    <row r="3461" s="69" customFormat="1" spans="1:15">
      <c r="A3461" s="16">
        <v>3460</v>
      </c>
      <c r="B3461" s="17"/>
      <c r="C3461" s="2" t="s">
        <v>17076</v>
      </c>
      <c r="D3461" s="17" t="s">
        <v>17077</v>
      </c>
      <c r="E3461" s="2" t="s">
        <v>5576</v>
      </c>
      <c r="F3461" s="69">
        <v>59.8</v>
      </c>
      <c r="G3461" s="2" t="s">
        <v>20</v>
      </c>
      <c r="H3461" s="2"/>
      <c r="I3461" s="2"/>
      <c r="J3461" s="16"/>
      <c r="K3461" s="73">
        <v>45673</v>
      </c>
      <c r="L3461" s="59"/>
      <c r="M3461" s="5"/>
      <c r="N3461" s="60" t="s">
        <v>17078</v>
      </c>
      <c r="O3461" s="5" t="s">
        <v>17079</v>
      </c>
    </row>
    <row r="3462" s="5" customFormat="1" spans="1:15">
      <c r="A3462" s="16">
        <v>3461</v>
      </c>
      <c r="B3462" s="17"/>
      <c r="C3462" s="5" t="s">
        <v>17080</v>
      </c>
      <c r="D3462" s="17" t="s">
        <v>17081</v>
      </c>
      <c r="E3462" s="66" t="s">
        <v>5576</v>
      </c>
      <c r="F3462" s="69">
        <v>39</v>
      </c>
      <c r="G3462" s="3" t="s">
        <v>20</v>
      </c>
      <c r="J3462" s="55" t="s">
        <v>200</v>
      </c>
      <c r="K3462" s="73">
        <v>46050</v>
      </c>
      <c r="L3462" s="3" t="s">
        <v>201</v>
      </c>
      <c r="M3462" s="5" t="s">
        <v>17082</v>
      </c>
      <c r="N3462" s="5" t="s">
        <v>17083</v>
      </c>
      <c r="O3462" s="5" t="s">
        <v>17084</v>
      </c>
    </row>
    <row r="3463" s="3" customFormat="1" spans="1:15">
      <c r="A3463" s="16">
        <v>3462</v>
      </c>
      <c r="C3463" s="3" t="s">
        <v>17085</v>
      </c>
      <c r="D3463" s="21" t="s">
        <v>17086</v>
      </c>
      <c r="E3463" s="3" t="s">
        <v>17087</v>
      </c>
      <c r="F3463" s="69">
        <v>49</v>
      </c>
      <c r="G3463" s="2" t="s">
        <v>20</v>
      </c>
      <c r="J3463" s="55"/>
      <c r="K3463" s="73">
        <v>45715</v>
      </c>
      <c r="L3463" s="59"/>
      <c r="M3463" s="5"/>
      <c r="N3463" s="3" t="s">
        <v>17088</v>
      </c>
      <c r="O3463" s="5" t="s">
        <v>17089</v>
      </c>
    </row>
    <row r="3464" s="3" customFormat="1" spans="1:15">
      <c r="A3464" s="16">
        <v>3463</v>
      </c>
      <c r="B3464" s="3" t="s">
        <v>17090</v>
      </c>
      <c r="C3464" s="3" t="s">
        <v>17091</v>
      </c>
      <c r="D3464" s="3" t="s">
        <v>17090</v>
      </c>
      <c r="E3464" s="3" t="s">
        <v>17092</v>
      </c>
      <c r="F3464" s="69">
        <v>59</v>
      </c>
      <c r="J3464" s="55"/>
      <c r="K3464" s="73">
        <v>45923</v>
      </c>
      <c r="N3464" s="3" t="s">
        <v>17093</v>
      </c>
      <c r="O3464" s="3" t="s">
        <v>17094</v>
      </c>
    </row>
    <row r="3465" s="3" customFormat="1" spans="1:15">
      <c r="A3465" s="16">
        <v>3464</v>
      </c>
      <c r="B3465" s="3"/>
      <c r="C3465" s="3" t="s">
        <v>17091</v>
      </c>
      <c r="D3465" s="21" t="s">
        <v>17095</v>
      </c>
      <c r="E3465" s="3" t="s">
        <v>17096</v>
      </c>
      <c r="F3465" s="69">
        <v>75</v>
      </c>
      <c r="G3465" s="3" t="s">
        <v>17097</v>
      </c>
      <c r="J3465" s="55"/>
      <c r="K3465" s="73">
        <v>46020</v>
      </c>
      <c r="L3465" s="20" t="s">
        <v>144</v>
      </c>
      <c r="N3465" s="3" t="s">
        <v>17098</v>
      </c>
      <c r="O3465" s="3" t="s">
        <v>17099</v>
      </c>
    </row>
    <row r="3466" s="5" customFormat="1" spans="1:15">
      <c r="A3466" s="16">
        <v>3465</v>
      </c>
      <c r="B3466" s="17"/>
      <c r="C3466" s="5" t="s">
        <v>17091</v>
      </c>
      <c r="D3466" s="17" t="s">
        <v>17100</v>
      </c>
      <c r="E3466" s="5" t="s">
        <v>17101</v>
      </c>
      <c r="F3466" s="69">
        <v>28</v>
      </c>
      <c r="G3466" s="3" t="s">
        <v>20</v>
      </c>
      <c r="J3466" s="62"/>
      <c r="K3466" s="73">
        <v>45889</v>
      </c>
      <c r="L3466" s="59"/>
      <c r="N3466" s="5" t="s">
        <v>17102</v>
      </c>
      <c r="O3466" s="5" t="s">
        <v>17103</v>
      </c>
    </row>
    <row r="3467" s="3" customFormat="1" spans="1:15">
      <c r="A3467" s="16">
        <v>3466</v>
      </c>
      <c r="B3467" s="21"/>
      <c r="C3467" s="3" t="s">
        <v>17091</v>
      </c>
      <c r="D3467" s="21" t="s">
        <v>17104</v>
      </c>
      <c r="E3467" s="3" t="s">
        <v>17105</v>
      </c>
      <c r="F3467" s="69">
        <v>55</v>
      </c>
      <c r="G3467" s="3" t="s">
        <v>20</v>
      </c>
      <c r="J3467" s="55"/>
      <c r="K3467" s="73">
        <v>45992</v>
      </c>
      <c r="L3467" s="61" t="s">
        <v>85</v>
      </c>
      <c r="N3467" s="3" t="s">
        <v>17106</v>
      </c>
      <c r="O3467" s="5" t="s">
        <v>17107</v>
      </c>
    </row>
    <row r="3468" s="3" customFormat="1" spans="1:15">
      <c r="A3468" s="16">
        <v>3467</v>
      </c>
      <c r="B3468" s="21" t="s">
        <v>17108</v>
      </c>
      <c r="C3468" s="3" t="s">
        <v>17109</v>
      </c>
      <c r="D3468" s="21" t="s">
        <v>17108</v>
      </c>
      <c r="E3468" s="3" t="s">
        <v>17110</v>
      </c>
      <c r="F3468" s="69">
        <v>58</v>
      </c>
      <c r="G3468" s="3" t="s">
        <v>4727</v>
      </c>
      <c r="J3468" s="55"/>
      <c r="K3468" s="73">
        <v>46051</v>
      </c>
      <c r="L3468" s="3" t="s">
        <v>8520</v>
      </c>
      <c r="N3468" s="3" t="s">
        <v>17111</v>
      </c>
      <c r="O3468" s="3" t="s">
        <v>17112</v>
      </c>
    </row>
    <row r="3469" s="3" customFormat="1" spans="1:15">
      <c r="A3469" s="16">
        <v>3468</v>
      </c>
      <c r="B3469" s="3" t="s">
        <v>17113</v>
      </c>
      <c r="C3469" s="3" t="s">
        <v>17114</v>
      </c>
      <c r="D3469" s="3" t="s">
        <v>17113</v>
      </c>
      <c r="E3469" s="3" t="s">
        <v>17115</v>
      </c>
      <c r="F3469" s="69">
        <v>68</v>
      </c>
      <c r="G3469" s="3" t="s">
        <v>17116</v>
      </c>
      <c r="J3469" s="55"/>
      <c r="K3469" s="73">
        <v>45841</v>
      </c>
      <c r="L3469" s="3" t="s">
        <v>8520</v>
      </c>
      <c r="N3469" s="3" t="s">
        <v>17117</v>
      </c>
      <c r="O3469" s="3" t="s">
        <v>17118</v>
      </c>
    </row>
    <row r="3470" s="3" customFormat="1" spans="1:15">
      <c r="A3470" s="16">
        <v>3469</v>
      </c>
      <c r="B3470" s="3"/>
      <c r="C3470" s="3" t="s">
        <v>17119</v>
      </c>
      <c r="D3470" s="3" t="s">
        <v>17120</v>
      </c>
      <c r="E3470" s="3" t="s">
        <v>17121</v>
      </c>
      <c r="F3470" s="69">
        <v>65</v>
      </c>
      <c r="G3470" s="3" t="s">
        <v>17122</v>
      </c>
      <c r="H3470" s="3"/>
      <c r="I3470" s="3"/>
      <c r="J3470" s="55"/>
      <c r="K3470" s="73">
        <v>45594</v>
      </c>
      <c r="L3470" s="3"/>
      <c r="M3470" s="3"/>
      <c r="N3470" s="3" t="s">
        <v>17123</v>
      </c>
      <c r="O3470" s="3" t="s">
        <v>17124</v>
      </c>
    </row>
    <row r="3471" s="4" customFormat="1" spans="1:15">
      <c r="A3471" s="16">
        <v>3470</v>
      </c>
      <c r="B3471" s="4" t="s">
        <v>17125</v>
      </c>
      <c r="C3471" s="4" t="s">
        <v>17126</v>
      </c>
      <c r="D3471" s="22" t="s">
        <v>17125</v>
      </c>
      <c r="E3471" s="4" t="s">
        <v>17127</v>
      </c>
      <c r="F3471" s="69">
        <v>74.8</v>
      </c>
      <c r="K3471" s="73">
        <v>46003</v>
      </c>
      <c r="L3471" s="25" t="s">
        <v>3784</v>
      </c>
      <c r="N3471" s="4" t="s">
        <v>17128</v>
      </c>
      <c r="O3471" s="4" t="s">
        <v>17129</v>
      </c>
    </row>
    <row r="3472" s="3" customFormat="1" spans="1:15">
      <c r="A3472" s="16">
        <v>3471</v>
      </c>
      <c r="B3472" s="3" t="s">
        <v>17130</v>
      </c>
      <c r="C3472" s="3" t="s">
        <v>17131</v>
      </c>
      <c r="D3472" s="3" t="s">
        <v>17130</v>
      </c>
      <c r="E3472" s="3" t="s">
        <v>17132</v>
      </c>
      <c r="F3472" s="69">
        <v>65</v>
      </c>
      <c r="G3472" s="3" t="s">
        <v>17133</v>
      </c>
      <c r="H3472" s="3"/>
      <c r="I3472" s="3"/>
      <c r="J3472" s="55"/>
      <c r="K3472" s="73">
        <v>46006</v>
      </c>
      <c r="L3472" s="3"/>
      <c r="M3472" s="3"/>
      <c r="N3472" s="3" t="s">
        <v>17134</v>
      </c>
      <c r="O3472" s="3" t="s">
        <v>17135</v>
      </c>
    </row>
    <row r="3473" s="3" customFormat="1" spans="1:15">
      <c r="A3473" s="16">
        <v>3472</v>
      </c>
      <c r="B3473" s="21"/>
      <c r="C3473" s="3" t="s">
        <v>17136</v>
      </c>
      <c r="D3473" s="21" t="s">
        <v>17137</v>
      </c>
      <c r="E3473" s="61" t="s">
        <v>17138</v>
      </c>
      <c r="F3473" s="69">
        <v>39.8</v>
      </c>
      <c r="G3473" s="3" t="s">
        <v>15968</v>
      </c>
      <c r="J3473" s="55" t="s">
        <v>200</v>
      </c>
      <c r="K3473" s="73">
        <v>45832</v>
      </c>
      <c r="L3473" s="3" t="s">
        <v>201</v>
      </c>
      <c r="M3473" s="5" t="s">
        <v>17139</v>
      </c>
      <c r="N3473" s="3" t="s">
        <v>17140</v>
      </c>
      <c r="O3473" s="5" t="s">
        <v>17141</v>
      </c>
    </row>
    <row r="3474" s="55" customFormat="1" spans="1:15">
      <c r="A3474" s="16">
        <v>3473</v>
      </c>
      <c r="C3474" s="55" t="s">
        <v>17136</v>
      </c>
      <c r="D3474" s="63" t="s">
        <v>17142</v>
      </c>
      <c r="E3474" s="55" t="s">
        <v>17143</v>
      </c>
      <c r="F3474" s="69">
        <v>45</v>
      </c>
      <c r="G3474" s="55" t="s">
        <v>20</v>
      </c>
      <c r="K3474" s="73">
        <v>46022</v>
      </c>
      <c r="L3474" s="64" t="s">
        <v>85</v>
      </c>
      <c r="M3474" s="5"/>
      <c r="N3474" s="55" t="s">
        <v>17144</v>
      </c>
      <c r="O3474" s="5" t="s">
        <v>17145</v>
      </c>
    </row>
    <row r="3475" s="3" customFormat="1" spans="1:15">
      <c r="A3475" s="16">
        <v>3474</v>
      </c>
      <c r="B3475" s="5"/>
      <c r="C3475" s="5" t="s">
        <v>17146</v>
      </c>
      <c r="D3475" s="66" t="s">
        <v>17147</v>
      </c>
      <c r="E3475" s="5" t="s">
        <v>17148</v>
      </c>
      <c r="F3475" s="69">
        <v>35</v>
      </c>
      <c r="G3475" s="5" t="s">
        <v>248</v>
      </c>
      <c r="J3475" s="55"/>
      <c r="K3475" s="73">
        <v>45098</v>
      </c>
      <c r="L3475" s="5" t="s">
        <v>144</v>
      </c>
      <c r="N3475" s="5" t="s">
        <v>17149</v>
      </c>
      <c r="O3475" s="5" t="s">
        <v>17150</v>
      </c>
    </row>
    <row r="3476" s="3" customFormat="1" spans="1:15">
      <c r="A3476" s="16">
        <v>3475</v>
      </c>
      <c r="B3476" s="3" t="s">
        <v>17151</v>
      </c>
      <c r="C3476" s="3" t="s">
        <v>17152</v>
      </c>
      <c r="D3476" s="21" t="s">
        <v>17151</v>
      </c>
      <c r="E3476" s="3" t="s">
        <v>17153</v>
      </c>
      <c r="F3476" s="69">
        <v>69</v>
      </c>
      <c r="G3476" s="3" t="s">
        <v>877</v>
      </c>
      <c r="J3476" s="55"/>
      <c r="K3476" s="73">
        <v>45868</v>
      </c>
      <c r="N3476" s="3" t="s">
        <v>17154</v>
      </c>
      <c r="O3476" s="3" t="s">
        <v>17155</v>
      </c>
    </row>
    <row r="3477" s="3" customFormat="1" spans="1:15">
      <c r="A3477" s="16">
        <v>3476</v>
      </c>
      <c r="B3477" s="3" t="s">
        <v>17156</v>
      </c>
      <c r="C3477" s="3" t="s">
        <v>17157</v>
      </c>
      <c r="D3477" s="21" t="s">
        <v>17156</v>
      </c>
      <c r="E3477" s="3" t="s">
        <v>17158</v>
      </c>
      <c r="F3477" s="69">
        <v>35</v>
      </c>
      <c r="G3477" s="2" t="s">
        <v>20</v>
      </c>
      <c r="J3477" s="55"/>
      <c r="K3477" s="73">
        <v>45871</v>
      </c>
      <c r="N3477" s="3" t="s">
        <v>17159</v>
      </c>
      <c r="O3477" s="3" t="s">
        <v>17160</v>
      </c>
    </row>
    <row r="3478" s="69" customFormat="1" spans="1:15">
      <c r="A3478" s="16">
        <v>3477</v>
      </c>
      <c r="B3478" s="17"/>
      <c r="C3478" s="2" t="s">
        <v>17161</v>
      </c>
      <c r="D3478" s="17" t="s">
        <v>17162</v>
      </c>
      <c r="E3478" s="2" t="s">
        <v>17163</v>
      </c>
      <c r="F3478" s="69">
        <v>49</v>
      </c>
      <c r="G3478" s="2" t="s">
        <v>20</v>
      </c>
      <c r="H3478" s="16"/>
      <c r="I3478" s="16"/>
      <c r="J3478" s="16"/>
      <c r="K3478" s="73">
        <v>45874</v>
      </c>
      <c r="L3478" s="59" t="s">
        <v>85</v>
      </c>
      <c r="M3478" s="5"/>
      <c r="N3478" s="60" t="s">
        <v>17164</v>
      </c>
      <c r="O3478" s="5" t="s">
        <v>17165</v>
      </c>
    </row>
    <row r="3479" s="3" customFormat="1" spans="1:15">
      <c r="A3479" s="16">
        <v>3478</v>
      </c>
      <c r="C3479" s="3" t="s">
        <v>17131</v>
      </c>
      <c r="D3479" s="21" t="s">
        <v>17166</v>
      </c>
      <c r="E3479" s="3" t="s">
        <v>17167</v>
      </c>
      <c r="F3479" s="69">
        <v>35</v>
      </c>
      <c r="G3479" s="2" t="s">
        <v>20</v>
      </c>
      <c r="J3479" s="55"/>
      <c r="K3479" s="73">
        <v>45474</v>
      </c>
      <c r="N3479" s="3" t="s">
        <v>17168</v>
      </c>
      <c r="O3479" s="3" t="s">
        <v>17169</v>
      </c>
    </row>
    <row r="3480" s="3" customFormat="1" spans="1:15">
      <c r="A3480" s="16">
        <v>3479</v>
      </c>
      <c r="B3480" s="3"/>
      <c r="C3480" s="3" t="s">
        <v>17170</v>
      </c>
      <c r="D3480" s="21" t="s">
        <v>17171</v>
      </c>
      <c r="E3480" s="3" t="s">
        <v>17172</v>
      </c>
      <c r="F3480" s="69">
        <v>79</v>
      </c>
      <c r="G3480" s="3" t="s">
        <v>17173</v>
      </c>
      <c r="J3480" s="55"/>
      <c r="K3480" s="73">
        <v>45652</v>
      </c>
      <c r="L3480" s="20" t="s">
        <v>144</v>
      </c>
      <c r="N3480" s="3" t="s">
        <v>17174</v>
      </c>
      <c r="O3480" s="3" t="s">
        <v>17175</v>
      </c>
    </row>
    <row r="3481" s="3" customFormat="1" spans="1:15">
      <c r="A3481" s="16">
        <v>3480</v>
      </c>
      <c r="B3481" s="3" t="s">
        <v>17176</v>
      </c>
      <c r="C3481" s="3" t="s">
        <v>17177</v>
      </c>
      <c r="D3481" s="3" t="s">
        <v>17176</v>
      </c>
      <c r="E3481" s="3" t="s">
        <v>17178</v>
      </c>
      <c r="F3481" s="69">
        <v>49.8</v>
      </c>
      <c r="G3481" s="3" t="s">
        <v>248</v>
      </c>
      <c r="J3481" s="55"/>
      <c r="K3481" s="73">
        <v>45928</v>
      </c>
      <c r="L3481" s="3"/>
      <c r="M3481" s="3"/>
      <c r="N3481" s="3" t="s">
        <v>17179</v>
      </c>
      <c r="O3481" s="3" t="s">
        <v>17180</v>
      </c>
    </row>
    <row r="3482" s="3" customFormat="1" spans="1:15">
      <c r="A3482" s="16">
        <v>3481</v>
      </c>
      <c r="B3482" s="3" t="s">
        <v>17181</v>
      </c>
      <c r="C3482" s="3" t="s">
        <v>17182</v>
      </c>
      <c r="D3482" s="3" t="s">
        <v>17181</v>
      </c>
      <c r="E3482" s="3" t="s">
        <v>17183</v>
      </c>
      <c r="F3482" s="69">
        <v>59</v>
      </c>
      <c r="G3482" s="3" t="s">
        <v>17184</v>
      </c>
      <c r="J3482" s="55"/>
      <c r="K3482" s="73">
        <v>45833</v>
      </c>
      <c r="L3482" s="3"/>
      <c r="M3482" s="3"/>
      <c r="N3482" s="3" t="s">
        <v>17185</v>
      </c>
      <c r="O3482" s="3" t="s">
        <v>17186</v>
      </c>
    </row>
    <row r="3483" s="55" customFormat="1" spans="1:15">
      <c r="A3483" s="16">
        <v>3482</v>
      </c>
      <c r="C3483" s="55" t="s">
        <v>17187</v>
      </c>
      <c r="D3483" s="63" t="s">
        <v>17188</v>
      </c>
      <c r="E3483" s="64" t="s">
        <v>17189</v>
      </c>
      <c r="F3483" s="69">
        <v>49</v>
      </c>
      <c r="G3483" s="55" t="s">
        <v>17190</v>
      </c>
      <c r="K3483" s="73">
        <v>46039</v>
      </c>
      <c r="L3483" s="64" t="s">
        <v>85</v>
      </c>
      <c r="M3483" s="5"/>
      <c r="N3483" s="55" t="s">
        <v>17191</v>
      </c>
      <c r="O3483" s="5" t="s">
        <v>17192</v>
      </c>
    </row>
    <row r="3484" s="3" customFormat="1" spans="1:15">
      <c r="A3484" s="16">
        <v>3483</v>
      </c>
      <c r="B3484" s="21"/>
      <c r="C3484" s="3" t="s">
        <v>17193</v>
      </c>
      <c r="D3484" s="21" t="s">
        <v>17194</v>
      </c>
      <c r="E3484" s="3" t="s">
        <v>17195</v>
      </c>
      <c r="F3484" s="69">
        <v>29.8</v>
      </c>
      <c r="G3484" s="3" t="s">
        <v>20</v>
      </c>
      <c r="J3484" s="55"/>
      <c r="K3484" s="73">
        <v>45706</v>
      </c>
      <c r="N3484" s="3" t="s">
        <v>17196</v>
      </c>
      <c r="O3484" s="3" t="s">
        <v>17197</v>
      </c>
    </row>
    <row r="3485" s="3" customFormat="1" spans="1:15">
      <c r="A3485" s="16">
        <v>3484</v>
      </c>
      <c r="B3485" s="21"/>
      <c r="C3485" s="3" t="s">
        <v>17193</v>
      </c>
      <c r="D3485" s="21" t="s">
        <v>17198</v>
      </c>
      <c r="E3485" s="3" t="s">
        <v>17199</v>
      </c>
      <c r="F3485" s="69">
        <v>68</v>
      </c>
      <c r="G3485" s="3" t="s">
        <v>20</v>
      </c>
      <c r="J3485" s="55"/>
      <c r="K3485" s="73">
        <v>46026</v>
      </c>
      <c r="N3485" s="3" t="s">
        <v>17200</v>
      </c>
      <c r="O3485" s="5" t="s">
        <v>17201</v>
      </c>
    </row>
    <row r="3486" s="5" customFormat="1" spans="1:15">
      <c r="A3486" s="16">
        <v>3485</v>
      </c>
      <c r="C3486" s="5" t="s">
        <v>17193</v>
      </c>
      <c r="D3486" s="66" t="s">
        <v>17202</v>
      </c>
      <c r="E3486" s="5" t="s">
        <v>17203</v>
      </c>
      <c r="F3486" s="69">
        <v>49.8</v>
      </c>
      <c r="G3486" s="20" t="s">
        <v>20</v>
      </c>
      <c r="H3486" s="20"/>
      <c r="I3486" s="20"/>
      <c r="J3486" s="78"/>
      <c r="K3486" s="73">
        <v>46016</v>
      </c>
      <c r="L3486" s="59" t="s">
        <v>85</v>
      </c>
      <c r="M3486" s="5"/>
      <c r="N3486" s="5" t="s">
        <v>17204</v>
      </c>
      <c r="O3486" s="5" t="s">
        <v>17205</v>
      </c>
    </row>
    <row r="3487" s="3" customFormat="1" spans="1:15">
      <c r="A3487" s="16">
        <v>3486</v>
      </c>
      <c r="C3487" s="3" t="s">
        <v>17206</v>
      </c>
      <c r="D3487" s="21" t="s">
        <v>17207</v>
      </c>
      <c r="E3487" s="20" t="s">
        <v>17208</v>
      </c>
      <c r="F3487" s="69">
        <v>98</v>
      </c>
      <c r="G3487" s="2" t="s">
        <v>20</v>
      </c>
      <c r="J3487" s="55"/>
      <c r="K3487" s="73">
        <v>45874</v>
      </c>
      <c r="L3487" s="61" t="s">
        <v>85</v>
      </c>
      <c r="M3487" s="5"/>
      <c r="N3487" s="3" t="s">
        <v>17209</v>
      </c>
      <c r="O3487" s="5" t="s">
        <v>17210</v>
      </c>
    </row>
    <row r="3488" s="3" customFormat="1" spans="1:15">
      <c r="A3488" s="16">
        <v>3487</v>
      </c>
      <c r="B3488" s="3"/>
      <c r="C3488" s="3" t="s">
        <v>17211</v>
      </c>
      <c r="D3488" s="3" t="s">
        <v>17212</v>
      </c>
      <c r="E3488" s="3" t="s">
        <v>17213</v>
      </c>
      <c r="F3488" s="69">
        <v>69</v>
      </c>
      <c r="G3488" s="3"/>
      <c r="H3488" s="3"/>
      <c r="I3488" s="3"/>
      <c r="J3488" s="55"/>
      <c r="K3488" s="73">
        <v>45630</v>
      </c>
      <c r="L3488" s="20" t="s">
        <v>3784</v>
      </c>
      <c r="M3488" s="20"/>
      <c r="N3488" s="3" t="s">
        <v>17214</v>
      </c>
      <c r="O3488" s="3" t="s">
        <v>17215</v>
      </c>
    </row>
    <row r="3489" s="3" customFormat="1" spans="1:15">
      <c r="A3489" s="16">
        <v>3488</v>
      </c>
      <c r="C3489" s="3" t="s">
        <v>17216</v>
      </c>
      <c r="D3489" s="21" t="s">
        <v>17217</v>
      </c>
      <c r="E3489" s="3" t="s">
        <v>17218</v>
      </c>
      <c r="F3489" s="69">
        <v>55</v>
      </c>
      <c r="G3489" s="3" t="s">
        <v>17219</v>
      </c>
      <c r="J3489" s="55"/>
      <c r="K3489" s="73">
        <v>46064</v>
      </c>
      <c r="L3489" s="3" t="s">
        <v>85</v>
      </c>
      <c r="N3489" s="3" t="s">
        <v>17220</v>
      </c>
      <c r="O3489" s="5" t="s">
        <v>17221</v>
      </c>
    </row>
    <row r="3490" s="2" customFormat="1" spans="1:15">
      <c r="A3490" s="16">
        <v>3489</v>
      </c>
      <c r="B3490" s="2" t="s">
        <v>17222</v>
      </c>
      <c r="C3490" s="2" t="s">
        <v>17223</v>
      </c>
      <c r="D3490" s="2" t="s">
        <v>17222</v>
      </c>
      <c r="E3490" s="2" t="s">
        <v>17224</v>
      </c>
      <c r="F3490" s="69">
        <v>58</v>
      </c>
      <c r="G3490" s="2" t="s">
        <v>20</v>
      </c>
      <c r="H3490" s="2"/>
      <c r="I3490" s="2"/>
      <c r="J3490" s="16"/>
      <c r="K3490" s="73">
        <v>45915</v>
      </c>
      <c r="L3490" s="2" t="s">
        <v>8520</v>
      </c>
      <c r="M3490" s="2"/>
      <c r="N3490" s="2" t="s">
        <v>17225</v>
      </c>
      <c r="O3490" s="2" t="s">
        <v>17226</v>
      </c>
    </row>
    <row r="3491" s="3" customFormat="1" spans="1:15">
      <c r="A3491" s="16">
        <v>3490</v>
      </c>
      <c r="B3491" s="3" t="s">
        <v>17227</v>
      </c>
      <c r="C3491" s="3" t="s">
        <v>17228</v>
      </c>
      <c r="D3491" s="3" t="s">
        <v>17227</v>
      </c>
      <c r="E3491" s="3" t="s">
        <v>17229</v>
      </c>
      <c r="F3491" s="69">
        <v>45</v>
      </c>
      <c r="G3491" s="2" t="s">
        <v>17230</v>
      </c>
      <c r="H3491" s="3"/>
      <c r="I3491" s="3"/>
      <c r="J3491" s="55" t="s">
        <v>200</v>
      </c>
      <c r="K3491" s="73">
        <v>45944</v>
      </c>
      <c r="L3491" s="3" t="s">
        <v>201</v>
      </c>
      <c r="M3491" s="3"/>
      <c r="N3491" s="3" t="s">
        <v>17231</v>
      </c>
      <c r="O3491" s="3" t="s">
        <v>17232</v>
      </c>
    </row>
    <row r="3492" s="3" customFormat="1" spans="1:15">
      <c r="A3492" s="16">
        <v>3491</v>
      </c>
      <c r="C3492" s="3" t="s">
        <v>17233</v>
      </c>
      <c r="D3492" s="21" t="s">
        <v>17234</v>
      </c>
      <c r="E3492" s="20" t="s">
        <v>17235</v>
      </c>
      <c r="F3492" s="69">
        <v>29.8</v>
      </c>
      <c r="G3492" s="3" t="s">
        <v>20</v>
      </c>
      <c r="J3492" s="55"/>
      <c r="K3492" s="73">
        <v>46037</v>
      </c>
      <c r="L3492" s="59"/>
      <c r="M3492" s="5"/>
      <c r="N3492" s="3" t="s">
        <v>17236</v>
      </c>
      <c r="O3492" s="5" t="s">
        <v>17237</v>
      </c>
    </row>
    <row r="3493" s="3" customFormat="1" spans="1:15">
      <c r="A3493" s="16">
        <v>3492</v>
      </c>
      <c r="C3493" s="3" t="s">
        <v>17238</v>
      </c>
      <c r="D3493" s="21" t="s">
        <v>17239</v>
      </c>
      <c r="E3493" s="3" t="s">
        <v>17240</v>
      </c>
      <c r="F3493" s="69">
        <v>39</v>
      </c>
      <c r="G3493" s="3" t="s">
        <v>20</v>
      </c>
      <c r="J3493" s="55"/>
      <c r="K3493" s="73">
        <v>45860</v>
      </c>
      <c r="N3493" s="3" t="s">
        <v>17241</v>
      </c>
      <c r="O3493" s="3" t="s">
        <v>17242</v>
      </c>
    </row>
    <row r="3494" s="3" customFormat="1" spans="1:15">
      <c r="A3494" s="16">
        <v>3493</v>
      </c>
      <c r="B3494" s="21"/>
      <c r="C3494" s="3" t="s">
        <v>17243</v>
      </c>
      <c r="D3494" s="21" t="s">
        <v>17244</v>
      </c>
      <c r="E3494" s="3" t="s">
        <v>17245</v>
      </c>
      <c r="F3494" s="69">
        <v>49</v>
      </c>
      <c r="G3494" s="3" t="s">
        <v>17246</v>
      </c>
      <c r="J3494" s="55"/>
      <c r="K3494" s="73">
        <v>46045</v>
      </c>
      <c r="N3494" s="3" t="s">
        <v>17247</v>
      </c>
      <c r="O3494" s="5" t="s">
        <v>17248</v>
      </c>
    </row>
    <row r="3495" s="3" customFormat="1" spans="1:15">
      <c r="A3495" s="16">
        <v>3494</v>
      </c>
      <c r="B3495" s="21"/>
      <c r="C3495" s="3" t="s">
        <v>17249</v>
      </c>
      <c r="D3495" s="21" t="s">
        <v>17250</v>
      </c>
      <c r="E3495" s="3" t="s">
        <v>17251</v>
      </c>
      <c r="F3495" s="69">
        <v>59</v>
      </c>
      <c r="G3495" s="3" t="s">
        <v>17252</v>
      </c>
      <c r="J3495" s="55"/>
      <c r="K3495" s="73">
        <v>46021</v>
      </c>
      <c r="N3495" s="3" t="s">
        <v>17253</v>
      </c>
      <c r="O3495" s="3" t="s">
        <v>17254</v>
      </c>
    </row>
    <row r="3496" s="3" customFormat="1" spans="1:15">
      <c r="A3496" s="16">
        <v>3495</v>
      </c>
      <c r="B3496" s="3" t="s">
        <v>17255</v>
      </c>
      <c r="C3496" s="3" t="s">
        <v>17256</v>
      </c>
      <c r="D3496" s="21" t="s">
        <v>17255</v>
      </c>
      <c r="E3496" s="3" t="s">
        <v>17251</v>
      </c>
      <c r="F3496" s="69">
        <v>79.8</v>
      </c>
      <c r="G3496" s="3" t="s">
        <v>17257</v>
      </c>
      <c r="J3496" s="55"/>
      <c r="K3496" s="73">
        <v>46063</v>
      </c>
      <c r="N3496" s="3" t="s">
        <v>17258</v>
      </c>
      <c r="O3496" s="3" t="s">
        <v>17259</v>
      </c>
    </row>
    <row r="3497" s="3" customFormat="1" spans="1:15">
      <c r="A3497" s="16">
        <v>3496</v>
      </c>
      <c r="B3497" s="3" t="s">
        <v>17260</v>
      </c>
      <c r="C3497" s="3" t="s">
        <v>17261</v>
      </c>
      <c r="D3497" s="21" t="s">
        <v>17260</v>
      </c>
      <c r="E3497" s="3" t="s">
        <v>17262</v>
      </c>
      <c r="F3497" s="69">
        <v>39.8</v>
      </c>
      <c r="G3497" s="20" t="s">
        <v>7036</v>
      </c>
      <c r="J3497" s="55"/>
      <c r="K3497" s="73">
        <v>46040</v>
      </c>
      <c r="L3497" s="61" t="s">
        <v>13680</v>
      </c>
      <c r="N3497" s="3" t="s">
        <v>17263</v>
      </c>
      <c r="O3497" s="3" t="s">
        <v>17264</v>
      </c>
    </row>
    <row r="3498" s="3" customFormat="1" spans="1:15">
      <c r="A3498" s="16">
        <v>3497</v>
      </c>
      <c r="B3498" s="3" t="s">
        <v>17265</v>
      </c>
      <c r="C3498" s="3" t="s">
        <v>17266</v>
      </c>
      <c r="D3498" s="3" t="s">
        <v>17265</v>
      </c>
      <c r="E3498" s="3" t="s">
        <v>17267</v>
      </c>
      <c r="F3498" s="69">
        <v>55</v>
      </c>
      <c r="G3498" s="3" t="s">
        <v>17268</v>
      </c>
      <c r="J3498" s="55"/>
      <c r="K3498" s="73">
        <v>45761</v>
      </c>
      <c r="L3498" s="3" t="s">
        <v>8520</v>
      </c>
      <c r="M3498" s="3"/>
      <c r="N3498" s="3" t="s">
        <v>17269</v>
      </c>
      <c r="O3498" s="3" t="s">
        <v>17270</v>
      </c>
    </row>
    <row r="3499" s="3" customFormat="1" spans="1:15">
      <c r="A3499" s="16">
        <v>3498</v>
      </c>
      <c r="B3499" s="3" t="s">
        <v>17271</v>
      </c>
      <c r="C3499" s="3" t="s">
        <v>17272</v>
      </c>
      <c r="D3499" s="3" t="s">
        <v>17271</v>
      </c>
      <c r="E3499" s="3" t="s">
        <v>17273</v>
      </c>
      <c r="F3499" s="69">
        <v>49.8</v>
      </c>
      <c r="G3499" s="3" t="s">
        <v>4727</v>
      </c>
      <c r="J3499" s="55"/>
      <c r="K3499" s="73">
        <v>46021</v>
      </c>
      <c r="L3499" s="3" t="s">
        <v>8520</v>
      </c>
      <c r="M3499" s="3"/>
      <c r="N3499" s="3" t="s">
        <v>17274</v>
      </c>
      <c r="O3499" s="3" t="s">
        <v>17275</v>
      </c>
    </row>
    <row r="3500" s="3" customFormat="1" spans="1:15">
      <c r="A3500" s="16">
        <v>3499</v>
      </c>
      <c r="B3500" s="3" t="s">
        <v>17276</v>
      </c>
      <c r="C3500" s="3" t="s">
        <v>17277</v>
      </c>
      <c r="D3500" s="3" t="s">
        <v>17276</v>
      </c>
      <c r="E3500" s="3" t="s">
        <v>17278</v>
      </c>
      <c r="F3500" s="69">
        <v>49.8</v>
      </c>
      <c r="G3500" s="3" t="s">
        <v>4727</v>
      </c>
      <c r="J3500" s="55"/>
      <c r="K3500" s="73">
        <v>45999</v>
      </c>
      <c r="L3500" s="3" t="s">
        <v>8520</v>
      </c>
      <c r="M3500" s="3"/>
      <c r="N3500" s="3" t="s">
        <v>17279</v>
      </c>
      <c r="O3500" s="3" t="s">
        <v>17280</v>
      </c>
    </row>
    <row r="3501" s="3" customFormat="1" spans="1:15">
      <c r="A3501" s="16">
        <v>3500</v>
      </c>
      <c r="B3501" s="3" t="s">
        <v>17281</v>
      </c>
      <c r="C3501" s="3" t="s">
        <v>17282</v>
      </c>
      <c r="D3501" s="3" t="s">
        <v>17281</v>
      </c>
      <c r="E3501" s="3" t="s">
        <v>17283</v>
      </c>
      <c r="F3501" s="69">
        <v>43</v>
      </c>
      <c r="G3501" s="3" t="s">
        <v>17284</v>
      </c>
      <c r="J3501" s="55"/>
      <c r="K3501" s="73">
        <v>45748</v>
      </c>
      <c r="L3501" s="3" t="s">
        <v>8520</v>
      </c>
      <c r="M3501" s="3"/>
      <c r="N3501" s="3" t="s">
        <v>17285</v>
      </c>
      <c r="O3501" s="3" t="s">
        <v>17286</v>
      </c>
    </row>
    <row r="3502" s="3" customFormat="1" spans="1:15">
      <c r="A3502" s="16">
        <v>3501</v>
      </c>
      <c r="B3502" s="5" t="s">
        <v>17287</v>
      </c>
      <c r="C3502" s="5" t="s">
        <v>17288</v>
      </c>
      <c r="D3502" s="66" t="s">
        <v>17287</v>
      </c>
      <c r="E3502" s="5" t="s">
        <v>17289</v>
      </c>
      <c r="F3502" s="69">
        <v>39</v>
      </c>
      <c r="G3502" s="5" t="s">
        <v>3916</v>
      </c>
      <c r="H3502" s="5"/>
      <c r="I3502" s="5"/>
      <c r="J3502" s="62"/>
      <c r="K3502" s="73">
        <v>45972</v>
      </c>
      <c r="L3502" s="5"/>
      <c r="M3502" s="5"/>
      <c r="N3502" s="5" t="s">
        <v>17290</v>
      </c>
      <c r="O3502" s="3" t="s">
        <v>17291</v>
      </c>
    </row>
    <row r="3503" s="3" customFormat="1" spans="1:15">
      <c r="A3503" s="16">
        <v>3502</v>
      </c>
      <c r="B3503" s="3" t="s">
        <v>17292</v>
      </c>
      <c r="C3503" s="3" t="s">
        <v>17293</v>
      </c>
      <c r="D3503" s="3" t="s">
        <v>17292</v>
      </c>
      <c r="E3503" s="3" t="s">
        <v>17294</v>
      </c>
      <c r="F3503" s="69">
        <v>79</v>
      </c>
      <c r="G3503" s="3" t="s">
        <v>17295</v>
      </c>
      <c r="J3503" s="55"/>
      <c r="K3503" s="73">
        <v>46052</v>
      </c>
      <c r="L3503" s="3"/>
      <c r="N3503" s="3" t="s">
        <v>17296</v>
      </c>
      <c r="O3503" s="3" t="s">
        <v>17297</v>
      </c>
    </row>
    <row r="3504" s="3" customFormat="1" spans="1:15">
      <c r="A3504" s="16">
        <v>3503</v>
      </c>
      <c r="C3504" s="3" t="s">
        <v>17298</v>
      </c>
      <c r="D3504" s="21" t="s">
        <v>17299</v>
      </c>
      <c r="E3504" s="3" t="s">
        <v>17300</v>
      </c>
      <c r="F3504" s="69">
        <v>53.8</v>
      </c>
      <c r="G3504" s="3" t="s">
        <v>15968</v>
      </c>
      <c r="J3504" s="55"/>
      <c r="K3504" s="73">
        <v>46046</v>
      </c>
      <c r="M3504" s="5" t="s">
        <v>17301</v>
      </c>
      <c r="N3504" s="3" t="s">
        <v>17302</v>
      </c>
      <c r="O3504" s="5" t="s">
        <v>17303</v>
      </c>
    </row>
    <row r="3505" s="3" customFormat="1" spans="1:15">
      <c r="A3505" s="16">
        <v>3504</v>
      </c>
      <c r="C3505" s="3" t="s">
        <v>17298</v>
      </c>
      <c r="D3505" s="21" t="s">
        <v>17304</v>
      </c>
      <c r="E3505" s="3" t="s">
        <v>17305</v>
      </c>
      <c r="F3505" s="69">
        <v>89</v>
      </c>
      <c r="J3505" s="55"/>
      <c r="K3505" s="73">
        <v>45105</v>
      </c>
      <c r="N3505" s="3" t="s">
        <v>17306</v>
      </c>
      <c r="O3505" s="3" t="s">
        <v>17307</v>
      </c>
    </row>
    <row r="3506" s="3" customFormat="1" spans="1:15">
      <c r="A3506" s="16">
        <v>3505</v>
      </c>
      <c r="B3506" s="21" t="s">
        <v>17308</v>
      </c>
      <c r="C3506" s="3" t="s">
        <v>17309</v>
      </c>
      <c r="D3506" s="21" t="s">
        <v>17308</v>
      </c>
      <c r="E3506" s="3" t="s">
        <v>17310</v>
      </c>
      <c r="F3506" s="69">
        <v>69.8</v>
      </c>
      <c r="G3506" s="3" t="s">
        <v>4727</v>
      </c>
      <c r="J3506" s="55"/>
      <c r="K3506" s="73">
        <v>45818</v>
      </c>
      <c r="L3506" s="3" t="s">
        <v>8520</v>
      </c>
      <c r="N3506" s="3" t="s">
        <v>17311</v>
      </c>
      <c r="O3506" s="3" t="s">
        <v>17312</v>
      </c>
    </row>
    <row r="3507" s="3" customFormat="1" spans="1:15">
      <c r="A3507" s="16">
        <v>3506</v>
      </c>
      <c r="B3507" s="3" t="s">
        <v>17313</v>
      </c>
      <c r="C3507" s="3" t="s">
        <v>17314</v>
      </c>
      <c r="D3507" s="21" t="s">
        <v>17313</v>
      </c>
      <c r="E3507" s="3" t="s">
        <v>17315</v>
      </c>
      <c r="F3507" s="69">
        <v>59.8</v>
      </c>
      <c r="G3507" s="3"/>
      <c r="H3507" s="3"/>
      <c r="I3507" s="3"/>
      <c r="J3507" s="55"/>
      <c r="K3507" s="73">
        <v>45891</v>
      </c>
      <c r="L3507" s="3"/>
      <c r="M3507" s="3"/>
      <c r="N3507" s="3" t="s">
        <v>17316</v>
      </c>
      <c r="O3507" s="3" t="s">
        <v>17317</v>
      </c>
    </row>
    <row r="3508" s="3" customFormat="1" spans="1:15">
      <c r="A3508" s="16">
        <v>3507</v>
      </c>
      <c r="B3508" s="21" t="s">
        <v>17318</v>
      </c>
      <c r="C3508" s="3" t="s">
        <v>17319</v>
      </c>
      <c r="D3508" s="21" t="s">
        <v>17318</v>
      </c>
      <c r="E3508" s="3" t="s">
        <v>17320</v>
      </c>
      <c r="F3508" s="69">
        <v>69</v>
      </c>
      <c r="G3508" s="3" t="s">
        <v>17321</v>
      </c>
      <c r="H3508" s="3"/>
      <c r="I3508" s="3"/>
      <c r="J3508" s="55"/>
      <c r="K3508" s="73">
        <v>45862</v>
      </c>
      <c r="L3508" s="3" t="s">
        <v>8520</v>
      </c>
      <c r="M3508" s="3"/>
      <c r="N3508" s="3" t="s">
        <v>17322</v>
      </c>
      <c r="O3508" s="3" t="s">
        <v>17323</v>
      </c>
    </row>
    <row r="3509" s="70" customFormat="1" spans="1:15">
      <c r="A3509" s="16">
        <v>3508</v>
      </c>
      <c r="B3509" s="17"/>
      <c r="C3509" s="2" t="s">
        <v>17324</v>
      </c>
      <c r="D3509" s="17" t="s">
        <v>17325</v>
      </c>
      <c r="E3509" s="2" t="s">
        <v>17326</v>
      </c>
      <c r="F3509" s="69">
        <v>65</v>
      </c>
      <c r="G3509" s="2" t="s">
        <v>20</v>
      </c>
      <c r="H3509" s="2"/>
      <c r="I3509" s="2"/>
      <c r="J3509" s="16"/>
      <c r="K3509" s="73">
        <v>46051</v>
      </c>
      <c r="L3509" s="59"/>
      <c r="M3509" s="5"/>
      <c r="N3509" s="60" t="s">
        <v>17327</v>
      </c>
      <c r="O3509" s="5" t="s">
        <v>17328</v>
      </c>
    </row>
    <row r="3510" s="3" customFormat="1" spans="1:15">
      <c r="A3510" s="16">
        <v>3509</v>
      </c>
      <c r="C3510" s="3" t="s">
        <v>17324</v>
      </c>
      <c r="D3510" s="21" t="s">
        <v>17329</v>
      </c>
      <c r="E3510" s="3" t="s">
        <v>17330</v>
      </c>
      <c r="F3510" s="69">
        <v>35</v>
      </c>
      <c r="G3510" s="3" t="s">
        <v>20</v>
      </c>
      <c r="J3510" s="55"/>
      <c r="K3510" s="73">
        <v>45902</v>
      </c>
      <c r="L3510" s="59"/>
      <c r="M3510" s="5" t="s">
        <v>17331</v>
      </c>
      <c r="N3510" s="3" t="s">
        <v>17332</v>
      </c>
      <c r="O3510" s="5" t="s">
        <v>17333</v>
      </c>
    </row>
    <row r="3511" s="3" customFormat="1" spans="1:15">
      <c r="A3511" s="16">
        <v>3510</v>
      </c>
      <c r="B3511" s="21"/>
      <c r="C3511" s="3" t="s">
        <v>17334</v>
      </c>
      <c r="D3511" s="21" t="s">
        <v>17335</v>
      </c>
      <c r="E3511" s="3" t="s">
        <v>14151</v>
      </c>
      <c r="F3511" s="69">
        <v>59</v>
      </c>
      <c r="G3511" s="3" t="s">
        <v>8889</v>
      </c>
      <c r="J3511" s="55"/>
      <c r="K3511" s="73">
        <v>45904</v>
      </c>
      <c r="N3511" s="3" t="s">
        <v>17336</v>
      </c>
      <c r="O3511" s="3" t="s">
        <v>17337</v>
      </c>
    </row>
    <row r="3512" s="55" customFormat="1" spans="1:15">
      <c r="A3512" s="16">
        <v>3511</v>
      </c>
      <c r="C3512" s="55" t="s">
        <v>17338</v>
      </c>
      <c r="D3512" s="63" t="s">
        <v>17339</v>
      </c>
      <c r="E3512" s="55" t="s">
        <v>17340</v>
      </c>
      <c r="F3512" s="69">
        <v>59</v>
      </c>
      <c r="G3512" s="64" t="s">
        <v>20</v>
      </c>
      <c r="K3512" s="73">
        <v>45867</v>
      </c>
      <c r="L3512" s="55" t="s">
        <v>85</v>
      </c>
      <c r="M3512" s="65"/>
      <c r="N3512" s="64" t="s">
        <v>17341</v>
      </c>
      <c r="O3512" s="5" t="s">
        <v>17342</v>
      </c>
    </row>
    <row r="3513" s="3" customFormat="1" spans="1:15">
      <c r="A3513" s="16">
        <v>3512</v>
      </c>
      <c r="B3513" s="3" t="s">
        <v>17343</v>
      </c>
      <c r="C3513" s="3" t="s">
        <v>17344</v>
      </c>
      <c r="D3513" s="3" t="s">
        <v>17343</v>
      </c>
      <c r="E3513" s="61" t="s">
        <v>17345</v>
      </c>
      <c r="F3513" s="69">
        <v>149</v>
      </c>
      <c r="G3513" s="3"/>
      <c r="J3513" s="55"/>
      <c r="K3513" s="73">
        <v>45786</v>
      </c>
      <c r="N3513" s="3" t="s">
        <v>17346</v>
      </c>
      <c r="O3513" s="3" t="s">
        <v>17347</v>
      </c>
    </row>
    <row r="3514" s="3" customFormat="1" spans="1:15">
      <c r="A3514" s="16">
        <v>3513</v>
      </c>
      <c r="B3514" s="3" t="s">
        <v>17348</v>
      </c>
      <c r="C3514" s="3" t="s">
        <v>17349</v>
      </c>
      <c r="D3514" s="21" t="s">
        <v>17348</v>
      </c>
      <c r="E3514" s="3" t="s">
        <v>17350</v>
      </c>
      <c r="F3514" s="69">
        <v>45</v>
      </c>
      <c r="G3514" s="61" t="s">
        <v>17351</v>
      </c>
      <c r="J3514" s="55"/>
      <c r="K3514" s="73">
        <v>45838</v>
      </c>
      <c r="L3514" s="3" t="s">
        <v>8520</v>
      </c>
      <c r="M3514" s="3"/>
      <c r="N3514" s="3" t="s">
        <v>17352</v>
      </c>
      <c r="O3514" s="3" t="s">
        <v>17353</v>
      </c>
    </row>
    <row r="3515" s="3" customFormat="1" spans="1:15">
      <c r="A3515" s="16">
        <v>3514</v>
      </c>
      <c r="C3515" s="3" t="s">
        <v>17354</v>
      </c>
      <c r="D3515" s="21" t="s">
        <v>17355</v>
      </c>
      <c r="E3515" s="20" t="s">
        <v>17356</v>
      </c>
      <c r="F3515" s="69">
        <v>59</v>
      </c>
      <c r="J3515" s="55"/>
      <c r="K3515" s="73">
        <v>44925</v>
      </c>
      <c r="N3515" s="3" t="s">
        <v>17357</v>
      </c>
      <c r="O3515" s="3" t="s">
        <v>17358</v>
      </c>
    </row>
    <row r="3516" s="3" customFormat="1" spans="1:15">
      <c r="A3516" s="16">
        <v>3515</v>
      </c>
      <c r="B3516" s="21"/>
      <c r="C3516" s="3" t="s">
        <v>17359</v>
      </c>
      <c r="D3516" s="21" t="s">
        <v>17360</v>
      </c>
      <c r="E3516" s="3" t="s">
        <v>17361</v>
      </c>
      <c r="F3516" s="69">
        <v>79.9</v>
      </c>
      <c r="G3516" s="2" t="s">
        <v>20</v>
      </c>
      <c r="J3516" s="55"/>
      <c r="K3516" s="73">
        <v>45672</v>
      </c>
      <c r="L3516" s="61" t="s">
        <v>85</v>
      </c>
      <c r="N3516" s="3" t="s">
        <v>17362</v>
      </c>
      <c r="O3516" s="5" t="s">
        <v>17363</v>
      </c>
    </row>
    <row r="3517" s="4" customFormat="1" spans="1:15">
      <c r="A3517" s="16">
        <v>3516</v>
      </c>
      <c r="B3517" s="4" t="s">
        <v>17364</v>
      </c>
      <c r="C3517" s="4" t="s">
        <v>17365</v>
      </c>
      <c r="D3517" s="22" t="s">
        <v>17364</v>
      </c>
      <c r="E3517" s="4" t="s">
        <v>17366</v>
      </c>
      <c r="F3517" s="69">
        <v>69</v>
      </c>
      <c r="G3517" s="4" t="s">
        <v>17367</v>
      </c>
      <c r="K3517" s="73">
        <v>46041</v>
      </c>
      <c r="L3517" s="24" t="s">
        <v>4093</v>
      </c>
      <c r="N3517" s="4" t="s">
        <v>17368</v>
      </c>
      <c r="O3517" s="4" t="s">
        <v>17369</v>
      </c>
    </row>
    <row r="3518" s="3" customFormat="1" spans="1:15">
      <c r="A3518" s="16">
        <v>3517</v>
      </c>
      <c r="B3518" s="21" t="s">
        <v>17370</v>
      </c>
      <c r="C3518" s="3" t="s">
        <v>17371</v>
      </c>
      <c r="D3518" s="21" t="s">
        <v>17370</v>
      </c>
      <c r="E3518" s="3" t="s">
        <v>17372</v>
      </c>
      <c r="F3518" s="69">
        <v>63</v>
      </c>
      <c r="J3518" s="55"/>
      <c r="K3518" s="73">
        <v>46043</v>
      </c>
      <c r="L3518" s="3" t="s">
        <v>8520</v>
      </c>
      <c r="M3518" s="3"/>
      <c r="N3518" s="3" t="s">
        <v>17373</v>
      </c>
      <c r="O3518" s="3" t="s">
        <v>17374</v>
      </c>
    </row>
    <row r="3519" s="3" customFormat="1" spans="1:15">
      <c r="A3519" s="16">
        <v>3518</v>
      </c>
      <c r="B3519" s="3" t="s">
        <v>17375</v>
      </c>
      <c r="C3519" s="3" t="s">
        <v>17376</v>
      </c>
      <c r="D3519" s="3" t="s">
        <v>17375</v>
      </c>
      <c r="E3519" s="3" t="s">
        <v>17377</v>
      </c>
      <c r="F3519" s="69">
        <v>69</v>
      </c>
      <c r="G3519" s="2" t="s">
        <v>20</v>
      </c>
      <c r="J3519" s="55"/>
      <c r="K3519" s="73">
        <v>45909</v>
      </c>
      <c r="N3519" s="3" t="s">
        <v>17378</v>
      </c>
      <c r="O3519" s="3" t="s">
        <v>17379</v>
      </c>
    </row>
    <row r="3520" s="3" customFormat="1" spans="1:15">
      <c r="A3520" s="16">
        <v>3519</v>
      </c>
      <c r="B3520" s="3"/>
      <c r="C3520" s="3" t="s">
        <v>17380</v>
      </c>
      <c r="D3520" s="21" t="s">
        <v>17381</v>
      </c>
      <c r="E3520" s="3" t="s">
        <v>10428</v>
      </c>
      <c r="F3520" s="69">
        <v>49.8</v>
      </c>
      <c r="G3520" s="2" t="s">
        <v>17382</v>
      </c>
      <c r="J3520" s="55"/>
      <c r="K3520" s="73">
        <v>45619</v>
      </c>
      <c r="N3520" s="3" t="s">
        <v>17383</v>
      </c>
      <c r="O3520" s="3" t="s">
        <v>17384</v>
      </c>
    </row>
    <row r="3521" s="3" customFormat="1" spans="1:15">
      <c r="A3521" s="16">
        <v>3520</v>
      </c>
      <c r="B3521" s="3" t="s">
        <v>17385</v>
      </c>
      <c r="C3521" s="3" t="s">
        <v>17386</v>
      </c>
      <c r="D3521" s="3" t="s">
        <v>17385</v>
      </c>
      <c r="E3521" s="3" t="s">
        <v>17387</v>
      </c>
      <c r="F3521" s="69">
        <v>58</v>
      </c>
      <c r="G3521" s="3" t="s">
        <v>17388</v>
      </c>
      <c r="J3521" s="55"/>
      <c r="K3521" s="73">
        <v>45996</v>
      </c>
      <c r="L3521" s="3" t="s">
        <v>8520</v>
      </c>
      <c r="M3521" s="3"/>
      <c r="N3521" s="3" t="s">
        <v>17389</v>
      </c>
      <c r="O3521" s="3" t="s">
        <v>17390</v>
      </c>
    </row>
    <row r="3522" s="3" customFormat="1" spans="1:15">
      <c r="A3522" s="16">
        <v>3521</v>
      </c>
      <c r="B3522" s="3" t="s">
        <v>17391</v>
      </c>
      <c r="C3522" s="3" t="s">
        <v>17392</v>
      </c>
      <c r="D3522" s="3" t="s">
        <v>17391</v>
      </c>
      <c r="E3522" s="3" t="s">
        <v>17393</v>
      </c>
      <c r="F3522" s="69">
        <v>59</v>
      </c>
      <c r="G3522" s="3"/>
      <c r="J3522" s="55"/>
      <c r="K3522" s="73">
        <v>45800</v>
      </c>
      <c r="N3522" s="3" t="s">
        <v>17394</v>
      </c>
      <c r="O3522" s="3" t="s">
        <v>17395</v>
      </c>
    </row>
    <row r="3523" s="3" customFormat="1" spans="1:15">
      <c r="A3523" s="16">
        <v>3522</v>
      </c>
      <c r="B3523" s="3" t="s">
        <v>17396</v>
      </c>
      <c r="C3523" s="3" t="s">
        <v>17397</v>
      </c>
      <c r="D3523" s="3" t="s">
        <v>17396</v>
      </c>
      <c r="E3523" s="3" t="s">
        <v>17398</v>
      </c>
      <c r="F3523" s="69">
        <v>59</v>
      </c>
      <c r="G3523" s="3" t="s">
        <v>17399</v>
      </c>
      <c r="J3523" s="55"/>
      <c r="K3523" s="73">
        <v>45796</v>
      </c>
      <c r="L3523" s="3" t="s">
        <v>8520</v>
      </c>
      <c r="N3523" s="3" t="s">
        <v>17400</v>
      </c>
      <c r="O3523" s="3" t="s">
        <v>17401</v>
      </c>
    </row>
    <row r="3524" s="55" customFormat="1" spans="1:15">
      <c r="A3524" s="16">
        <v>3523</v>
      </c>
      <c r="C3524" s="55" t="s">
        <v>17402</v>
      </c>
      <c r="D3524" s="63" t="s">
        <v>17403</v>
      </c>
      <c r="E3524" s="55" t="s">
        <v>17404</v>
      </c>
      <c r="F3524" s="69">
        <v>55</v>
      </c>
      <c r="G3524" s="3" t="s">
        <v>20</v>
      </c>
      <c r="K3524" s="73">
        <v>45951</v>
      </c>
      <c r="L3524" s="64" t="s">
        <v>85</v>
      </c>
      <c r="M3524" s="5" t="s">
        <v>17405</v>
      </c>
      <c r="N3524" s="55" t="s">
        <v>17406</v>
      </c>
      <c r="O3524" s="5" t="s">
        <v>17407</v>
      </c>
    </row>
    <row r="3525" s="3" customFormat="1" spans="1:15">
      <c r="A3525" s="16">
        <v>3524</v>
      </c>
      <c r="B3525" s="3" t="s">
        <v>17408</v>
      </c>
      <c r="C3525" s="3" t="s">
        <v>17409</v>
      </c>
      <c r="D3525" s="3" t="s">
        <v>17408</v>
      </c>
      <c r="E3525" s="3" t="s">
        <v>17410</v>
      </c>
      <c r="F3525" s="69">
        <v>59</v>
      </c>
      <c r="G3525" s="3"/>
      <c r="J3525" s="55"/>
      <c r="K3525" s="73">
        <v>45814</v>
      </c>
      <c r="L3525" s="3"/>
      <c r="M3525" s="3"/>
      <c r="N3525" s="3" t="s">
        <v>17411</v>
      </c>
      <c r="O3525" s="3" t="s">
        <v>17412</v>
      </c>
    </row>
    <row r="3526" s="3" customFormat="1" spans="1:15">
      <c r="A3526" s="16">
        <v>3525</v>
      </c>
      <c r="B3526" s="3" t="s">
        <v>17413</v>
      </c>
      <c r="C3526" s="3" t="s">
        <v>17414</v>
      </c>
      <c r="D3526" s="3" t="s">
        <v>17413</v>
      </c>
      <c r="E3526" s="3" t="s">
        <v>17415</v>
      </c>
      <c r="F3526" s="69">
        <v>39</v>
      </c>
      <c r="J3526" s="55"/>
      <c r="K3526" s="73">
        <v>45898</v>
      </c>
      <c r="N3526" s="3" t="s">
        <v>17416</v>
      </c>
      <c r="O3526" s="3" t="s">
        <v>17417</v>
      </c>
    </row>
    <row r="3527" s="3" customFormat="1" spans="1:15">
      <c r="A3527" s="16">
        <v>3526</v>
      </c>
      <c r="B3527" s="3" t="s">
        <v>17418</v>
      </c>
      <c r="C3527" s="3" t="s">
        <v>17419</v>
      </c>
      <c r="D3527" s="3" t="s">
        <v>17418</v>
      </c>
      <c r="E3527" s="3" t="s">
        <v>17420</v>
      </c>
      <c r="F3527" s="69">
        <v>55</v>
      </c>
      <c r="G3527" s="3" t="s">
        <v>17421</v>
      </c>
      <c r="J3527" s="55"/>
      <c r="K3527" s="73">
        <v>45798</v>
      </c>
      <c r="L3527" s="3" t="s">
        <v>8520</v>
      </c>
      <c r="N3527" s="3" t="s">
        <v>17422</v>
      </c>
      <c r="O3527" s="3" t="s">
        <v>17423</v>
      </c>
    </row>
    <row r="3528" s="3" customFormat="1" spans="1:15">
      <c r="A3528" s="16">
        <v>3527</v>
      </c>
      <c r="C3528" s="3" t="s">
        <v>17424</v>
      </c>
      <c r="D3528" s="21" t="s">
        <v>17425</v>
      </c>
      <c r="E3528" s="3" t="s">
        <v>17426</v>
      </c>
      <c r="F3528" s="69">
        <v>49.8</v>
      </c>
      <c r="G3528" s="3" t="s">
        <v>17427</v>
      </c>
      <c r="J3528" s="55"/>
      <c r="K3528" s="73">
        <v>46014</v>
      </c>
      <c r="N3528" s="3" t="s">
        <v>17428</v>
      </c>
      <c r="O3528" s="5" t="s">
        <v>17429</v>
      </c>
    </row>
    <row r="3529" s="3" customFormat="1" spans="1:15">
      <c r="A3529" s="16">
        <v>3528</v>
      </c>
      <c r="B3529" s="3"/>
      <c r="C3529" s="3" t="s">
        <v>17430</v>
      </c>
      <c r="D3529" s="21" t="s">
        <v>17431</v>
      </c>
      <c r="E3529" s="3" t="s">
        <v>17432</v>
      </c>
      <c r="F3529" s="69">
        <v>59</v>
      </c>
      <c r="G3529" s="3" t="s">
        <v>17433</v>
      </c>
      <c r="J3529" s="55"/>
      <c r="K3529" s="73">
        <v>45645</v>
      </c>
      <c r="N3529" s="3" t="s">
        <v>17434</v>
      </c>
      <c r="O3529" s="3" t="s">
        <v>17435</v>
      </c>
    </row>
    <row r="3530" s="5" customFormat="1" spans="1:15">
      <c r="A3530" s="16">
        <v>3529</v>
      </c>
      <c r="B3530" s="17"/>
      <c r="C3530" s="5" t="s">
        <v>17436</v>
      </c>
      <c r="D3530" s="17" t="s">
        <v>17437</v>
      </c>
      <c r="E3530" s="23" t="s">
        <v>17438</v>
      </c>
      <c r="F3530" s="69">
        <v>159</v>
      </c>
      <c r="J3530" s="62"/>
      <c r="K3530" s="73">
        <v>45615</v>
      </c>
      <c r="L3530" s="59"/>
      <c r="N3530" s="5" t="s">
        <v>17439</v>
      </c>
      <c r="O3530" s="5" t="s">
        <v>17440</v>
      </c>
    </row>
    <row r="3531" s="55" customFormat="1" spans="1:15">
      <c r="A3531" s="16">
        <v>3530</v>
      </c>
      <c r="C3531" s="55" t="s">
        <v>17441</v>
      </c>
      <c r="D3531" s="63" t="s">
        <v>17442</v>
      </c>
      <c r="E3531" s="55" t="s">
        <v>17443</v>
      </c>
      <c r="F3531" s="69">
        <v>169</v>
      </c>
      <c r="G3531" s="64"/>
      <c r="K3531" s="73">
        <v>44501</v>
      </c>
      <c r="L3531" s="55" t="s">
        <v>183</v>
      </c>
      <c r="M3531" s="65"/>
      <c r="N3531" s="64" t="s">
        <v>17444</v>
      </c>
      <c r="O3531" s="5" t="s">
        <v>17445</v>
      </c>
    </row>
    <row r="3532" s="3" customFormat="1" spans="1:15">
      <c r="A3532" s="16">
        <v>3531</v>
      </c>
      <c r="B3532" s="3"/>
      <c r="C3532" s="3" t="s">
        <v>17446</v>
      </c>
      <c r="D3532" s="21" t="s">
        <v>17447</v>
      </c>
      <c r="E3532" s="3" t="s">
        <v>14151</v>
      </c>
      <c r="F3532" s="69">
        <v>69</v>
      </c>
      <c r="G3532" s="3" t="s">
        <v>20</v>
      </c>
      <c r="J3532" s="55"/>
      <c r="K3532" s="73">
        <v>45649</v>
      </c>
      <c r="N3532" s="3" t="s">
        <v>17448</v>
      </c>
      <c r="O3532" s="3" t="s">
        <v>17449</v>
      </c>
    </row>
    <row r="3533" s="3" customFormat="1" spans="1:15">
      <c r="A3533" s="16">
        <v>3532</v>
      </c>
      <c r="C3533" s="3" t="s">
        <v>17450</v>
      </c>
      <c r="D3533" s="21" t="s">
        <v>17451</v>
      </c>
      <c r="E3533" s="3" t="s">
        <v>17452</v>
      </c>
      <c r="F3533" s="69">
        <v>49</v>
      </c>
      <c r="J3533" s="55"/>
      <c r="K3533" s="73">
        <v>46002</v>
      </c>
      <c r="N3533" s="3" t="s">
        <v>17453</v>
      </c>
      <c r="O3533" s="3" t="s">
        <v>17454</v>
      </c>
    </row>
    <row r="3534" s="3" customFormat="1" spans="1:15">
      <c r="A3534" s="16">
        <v>3533</v>
      </c>
      <c r="B3534" s="3" t="s">
        <v>17455</v>
      </c>
      <c r="C3534" s="3" t="s">
        <v>17456</v>
      </c>
      <c r="D3534" s="3" t="s">
        <v>17455</v>
      </c>
      <c r="E3534" s="3" t="s">
        <v>17457</v>
      </c>
      <c r="F3534" s="69">
        <v>45</v>
      </c>
      <c r="G3534" s="3" t="s">
        <v>17458</v>
      </c>
      <c r="H3534" s="3"/>
      <c r="I3534" s="3"/>
      <c r="J3534" s="55"/>
      <c r="K3534" s="73">
        <v>46009</v>
      </c>
      <c r="L3534" s="3"/>
      <c r="M3534" s="3"/>
      <c r="N3534" s="3" t="s">
        <v>17459</v>
      </c>
      <c r="O3534" s="3" t="s">
        <v>17460</v>
      </c>
    </row>
    <row r="3535" s="3" customFormat="1" spans="1:15">
      <c r="A3535" s="16">
        <v>3534</v>
      </c>
      <c r="B3535" s="3" t="s">
        <v>17461</v>
      </c>
      <c r="C3535" s="3" t="s">
        <v>17462</v>
      </c>
      <c r="D3535" s="3" t="s">
        <v>17461</v>
      </c>
      <c r="E3535" s="3" t="s">
        <v>17463</v>
      </c>
      <c r="F3535" s="69">
        <v>69.8</v>
      </c>
      <c r="G3535" s="3" t="s">
        <v>17464</v>
      </c>
      <c r="J3535" s="55"/>
      <c r="K3535" s="73">
        <v>45777</v>
      </c>
      <c r="L3535" s="3" t="s">
        <v>8520</v>
      </c>
      <c r="N3535" s="3" t="s">
        <v>17465</v>
      </c>
      <c r="O3535" s="3" t="s">
        <v>17466</v>
      </c>
    </row>
    <row r="3536" s="3" customFormat="1" spans="1:15">
      <c r="A3536" s="16">
        <v>3535</v>
      </c>
      <c r="B3536" s="3" t="s">
        <v>17467</v>
      </c>
      <c r="C3536" s="3" t="s">
        <v>17468</v>
      </c>
      <c r="D3536" s="3" t="s">
        <v>17467</v>
      </c>
      <c r="E3536" s="3" t="s">
        <v>17469</v>
      </c>
      <c r="F3536" s="69">
        <v>35.8</v>
      </c>
      <c r="G3536" s="3" t="s">
        <v>7026</v>
      </c>
      <c r="J3536" s="55"/>
      <c r="K3536" s="73">
        <v>45832</v>
      </c>
      <c r="L3536" s="3"/>
      <c r="N3536" s="3" t="s">
        <v>17470</v>
      </c>
      <c r="O3536" s="3" t="s">
        <v>17471</v>
      </c>
    </row>
    <row r="3537" s="3" customFormat="1" spans="1:15">
      <c r="A3537" s="16">
        <v>3536</v>
      </c>
      <c r="C3537" s="3" t="s">
        <v>17472</v>
      </c>
      <c r="D3537" s="21" t="s">
        <v>17473</v>
      </c>
      <c r="E3537" s="20" t="s">
        <v>17474</v>
      </c>
      <c r="F3537" s="69">
        <v>49.8</v>
      </c>
      <c r="G3537" s="3" t="s">
        <v>17475</v>
      </c>
      <c r="J3537" s="55"/>
      <c r="K3537" s="73">
        <v>45876</v>
      </c>
      <c r="L3537" s="3" t="s">
        <v>1986</v>
      </c>
      <c r="N3537" s="3" t="s">
        <v>17476</v>
      </c>
      <c r="O3537" s="3" t="s">
        <v>17477</v>
      </c>
    </row>
    <row r="3538" s="3" customFormat="1" spans="1:15">
      <c r="A3538" s="16">
        <v>3537</v>
      </c>
      <c r="C3538" s="3" t="s">
        <v>17478</v>
      </c>
      <c r="D3538" s="21" t="s">
        <v>17479</v>
      </c>
      <c r="E3538" s="3" t="s">
        <v>17480</v>
      </c>
      <c r="F3538" s="69">
        <v>43.8</v>
      </c>
      <c r="G3538" s="2" t="s">
        <v>20</v>
      </c>
      <c r="J3538" s="55"/>
      <c r="K3538" s="73">
        <v>46049</v>
      </c>
      <c r="N3538" s="3" t="s">
        <v>17481</v>
      </c>
      <c r="O3538" s="3" t="s">
        <v>17482</v>
      </c>
    </row>
    <row r="3539" s="3" customFormat="1" spans="1:15">
      <c r="A3539" s="16">
        <v>3538</v>
      </c>
      <c r="B3539" s="3" t="s">
        <v>17483</v>
      </c>
      <c r="C3539" s="3" t="s">
        <v>17484</v>
      </c>
      <c r="D3539" s="3" t="s">
        <v>17483</v>
      </c>
      <c r="E3539" s="3" t="s">
        <v>17485</v>
      </c>
      <c r="F3539" s="69">
        <v>48.8</v>
      </c>
      <c r="G3539" s="3" t="s">
        <v>17486</v>
      </c>
      <c r="J3539" s="55"/>
      <c r="K3539" s="73">
        <v>46062</v>
      </c>
      <c r="L3539" s="20" t="s">
        <v>6621</v>
      </c>
      <c r="M3539" s="20"/>
      <c r="N3539" s="3" t="s">
        <v>17487</v>
      </c>
      <c r="O3539" s="3" t="s">
        <v>17488</v>
      </c>
    </row>
    <row r="3540" s="3" customFormat="1" spans="1:15">
      <c r="A3540" s="16">
        <v>3539</v>
      </c>
      <c r="B3540" s="3" t="s">
        <v>17489</v>
      </c>
      <c r="C3540" s="3" t="s">
        <v>17490</v>
      </c>
      <c r="D3540" s="3" t="s">
        <v>17489</v>
      </c>
      <c r="E3540" s="3" t="s">
        <v>17491</v>
      </c>
      <c r="F3540" s="69">
        <v>42</v>
      </c>
      <c r="G3540" s="3" t="s">
        <v>17492</v>
      </c>
      <c r="J3540" s="55"/>
      <c r="K3540" s="73">
        <v>45750</v>
      </c>
      <c r="L3540" s="3" t="s">
        <v>8520</v>
      </c>
      <c r="M3540" s="3"/>
      <c r="N3540" s="3" t="s">
        <v>17493</v>
      </c>
      <c r="O3540" s="3" t="s">
        <v>17494</v>
      </c>
    </row>
    <row r="3541" s="3" customFormat="1" spans="1:15">
      <c r="A3541" s="16">
        <v>3540</v>
      </c>
      <c r="C3541" s="3" t="s">
        <v>17495</v>
      </c>
      <c r="D3541" s="21" t="s">
        <v>17496</v>
      </c>
      <c r="E3541" s="20" t="s">
        <v>17497</v>
      </c>
      <c r="F3541" s="69">
        <v>39.8</v>
      </c>
      <c r="G3541" s="3" t="s">
        <v>17498</v>
      </c>
      <c r="J3541" s="55"/>
      <c r="K3541" s="73">
        <v>46034</v>
      </c>
      <c r="N3541" s="3" t="s">
        <v>17499</v>
      </c>
      <c r="O3541" s="3" t="s">
        <v>17500</v>
      </c>
    </row>
    <row r="3542" s="3" customFormat="1" spans="1:15">
      <c r="A3542" s="16">
        <v>3541</v>
      </c>
      <c r="C3542" s="3" t="s">
        <v>17501</v>
      </c>
      <c r="D3542" s="21" t="s">
        <v>17502</v>
      </c>
      <c r="E3542" s="3" t="s">
        <v>17503</v>
      </c>
      <c r="F3542" s="69">
        <v>29.8</v>
      </c>
      <c r="G3542" s="3" t="s">
        <v>20</v>
      </c>
      <c r="J3542" s="55"/>
      <c r="K3542" s="73">
        <v>46034</v>
      </c>
      <c r="L3542" s="59"/>
      <c r="M3542" s="5"/>
      <c r="N3542" s="3" t="s">
        <v>17504</v>
      </c>
      <c r="O3542" s="5" t="s">
        <v>17505</v>
      </c>
    </row>
    <row r="3543" s="3" customFormat="1" spans="1:15">
      <c r="A3543" s="16">
        <v>3542</v>
      </c>
      <c r="B3543" s="21"/>
      <c r="C3543" s="3" t="s">
        <v>17506</v>
      </c>
      <c r="D3543" s="21" t="s">
        <v>17507</v>
      </c>
      <c r="E3543" s="3" t="s">
        <v>17508</v>
      </c>
      <c r="F3543" s="69">
        <v>55</v>
      </c>
      <c r="G3543" s="3" t="s">
        <v>17509</v>
      </c>
      <c r="J3543" s="55"/>
      <c r="K3543" s="73">
        <v>46016</v>
      </c>
      <c r="N3543" s="3" t="s">
        <v>17510</v>
      </c>
      <c r="O3543" s="5" t="s">
        <v>17511</v>
      </c>
    </row>
    <row r="3544" s="3" customFormat="1" spans="1:15">
      <c r="A3544" s="16">
        <v>3543</v>
      </c>
      <c r="C3544" s="3" t="s">
        <v>17512</v>
      </c>
      <c r="D3544" s="21" t="s">
        <v>17513</v>
      </c>
      <c r="E3544" s="3" t="s">
        <v>17514</v>
      </c>
      <c r="F3544" s="69">
        <v>58.8</v>
      </c>
      <c r="G3544" s="3" t="s">
        <v>17515</v>
      </c>
      <c r="J3544" s="55"/>
      <c r="K3544" s="73">
        <v>46042</v>
      </c>
      <c r="L3544" s="59" t="s">
        <v>85</v>
      </c>
      <c r="M3544" s="5"/>
      <c r="N3544" s="3" t="s">
        <v>17516</v>
      </c>
      <c r="O3544" s="5" t="s">
        <v>17517</v>
      </c>
    </row>
    <row r="3545" s="3" customFormat="1" spans="1:15">
      <c r="A3545" s="16">
        <v>3544</v>
      </c>
      <c r="C3545" s="3" t="s">
        <v>17518</v>
      </c>
      <c r="D3545" s="21" t="s">
        <v>17519</v>
      </c>
      <c r="E3545" s="3" t="s">
        <v>17520</v>
      </c>
      <c r="F3545" s="69">
        <v>35</v>
      </c>
      <c r="G3545" s="3" t="s">
        <v>20</v>
      </c>
      <c r="J3545" s="55"/>
      <c r="K3545" s="73">
        <v>46034</v>
      </c>
      <c r="L3545" s="59"/>
      <c r="M3545" s="5"/>
      <c r="N3545" s="3" t="s">
        <v>17521</v>
      </c>
      <c r="O3545" s="5" t="s">
        <v>17522</v>
      </c>
    </row>
    <row r="3546" s="3" customFormat="1" spans="1:15">
      <c r="A3546" s="16">
        <v>3545</v>
      </c>
      <c r="B3546" s="21" t="s">
        <v>17523</v>
      </c>
      <c r="C3546" s="3" t="s">
        <v>17524</v>
      </c>
      <c r="D3546" s="21" t="s">
        <v>17523</v>
      </c>
      <c r="E3546" s="3" t="s">
        <v>17525</v>
      </c>
      <c r="F3546" s="69">
        <v>99</v>
      </c>
      <c r="G3546" s="3" t="s">
        <v>432</v>
      </c>
      <c r="J3546" s="55"/>
      <c r="K3546" s="73">
        <v>45868</v>
      </c>
      <c r="L3546" s="3"/>
      <c r="M3546" s="3"/>
      <c r="N3546" s="3" t="s">
        <v>17526</v>
      </c>
      <c r="O3546" s="3" t="s">
        <v>17527</v>
      </c>
    </row>
    <row r="3547" s="3" customFormat="1" spans="1:15">
      <c r="A3547" s="16">
        <v>3546</v>
      </c>
      <c r="C3547" s="3" t="s">
        <v>17528</v>
      </c>
      <c r="D3547" s="21" t="s">
        <v>17529</v>
      </c>
      <c r="E3547" s="3" t="s">
        <v>17530</v>
      </c>
      <c r="F3547" s="69">
        <v>24.8</v>
      </c>
      <c r="G3547" s="3" t="s">
        <v>20</v>
      </c>
      <c r="J3547" s="55"/>
      <c r="K3547" s="73">
        <v>46035</v>
      </c>
      <c r="L3547" s="59"/>
      <c r="M3547" s="5"/>
      <c r="N3547" s="3" t="s">
        <v>17531</v>
      </c>
      <c r="O3547" s="5" t="s">
        <v>17532</v>
      </c>
    </row>
    <row r="3548" s="5" customFormat="1" spans="1:15">
      <c r="A3548" s="16">
        <v>3547</v>
      </c>
      <c r="B3548" s="17"/>
      <c r="C3548" s="2" t="s">
        <v>17533</v>
      </c>
      <c r="D3548" s="17" t="s">
        <v>17534</v>
      </c>
      <c r="E3548" s="2" t="s">
        <v>17535</v>
      </c>
      <c r="F3548" s="69">
        <v>39.8</v>
      </c>
      <c r="G3548" s="2" t="s">
        <v>20</v>
      </c>
      <c r="J3548" s="62"/>
      <c r="K3548" s="73">
        <v>46035</v>
      </c>
      <c r="L3548" s="59" t="s">
        <v>85</v>
      </c>
      <c r="N3548" s="60" t="s">
        <v>17536</v>
      </c>
      <c r="O3548" s="5" t="s">
        <v>17537</v>
      </c>
    </row>
    <row r="3549" s="5" customFormat="1" spans="1:15">
      <c r="A3549" s="16">
        <v>3548</v>
      </c>
      <c r="B3549" s="17"/>
      <c r="C3549" s="5" t="s">
        <v>17538</v>
      </c>
      <c r="D3549" s="17" t="s">
        <v>17539</v>
      </c>
      <c r="E3549" s="66" t="s">
        <v>17540</v>
      </c>
      <c r="F3549" s="69">
        <v>49.8</v>
      </c>
      <c r="G3549" s="20" t="s">
        <v>17541</v>
      </c>
      <c r="J3549" s="55" t="s">
        <v>200</v>
      </c>
      <c r="K3549" s="73">
        <v>46036</v>
      </c>
      <c r="L3549" s="3" t="s">
        <v>201</v>
      </c>
      <c r="M3549" s="5" t="s">
        <v>17542</v>
      </c>
      <c r="N3549" s="5" t="s">
        <v>17543</v>
      </c>
      <c r="O3549" s="5" t="s">
        <v>17544</v>
      </c>
    </row>
    <row r="3550" s="5" customFormat="1" spans="1:15">
      <c r="A3550" s="16">
        <v>3549</v>
      </c>
      <c r="B3550" s="17"/>
      <c r="C3550" s="5" t="s">
        <v>17545</v>
      </c>
      <c r="D3550" s="17" t="s">
        <v>17546</v>
      </c>
      <c r="E3550" s="5" t="s">
        <v>17547</v>
      </c>
      <c r="F3550" s="69">
        <v>45</v>
      </c>
      <c r="G3550" s="20" t="s">
        <v>20</v>
      </c>
      <c r="J3550" s="62"/>
      <c r="K3550" s="73">
        <v>46059</v>
      </c>
      <c r="L3550" s="59" t="s">
        <v>85</v>
      </c>
      <c r="N3550" s="5" t="s">
        <v>17548</v>
      </c>
      <c r="O3550" s="5" t="s">
        <v>17549</v>
      </c>
    </row>
    <row r="3551" s="3" customFormat="1" spans="1:15">
      <c r="A3551" s="16">
        <v>3550</v>
      </c>
      <c r="B3551" s="3" t="s">
        <v>17550</v>
      </c>
      <c r="C3551" s="61" t="s">
        <v>17551</v>
      </c>
      <c r="D3551" s="3" t="s">
        <v>17550</v>
      </c>
      <c r="E3551" s="3" t="s">
        <v>17508</v>
      </c>
      <c r="F3551" s="69">
        <v>59</v>
      </c>
      <c r="G3551" s="3" t="s">
        <v>17552</v>
      </c>
      <c r="J3551" s="55"/>
      <c r="K3551" s="73">
        <v>46056</v>
      </c>
      <c r="L3551" s="3"/>
      <c r="N3551" s="3" t="s">
        <v>17553</v>
      </c>
      <c r="O3551" s="3" t="s">
        <v>17554</v>
      </c>
    </row>
    <row r="3552" s="55" customFormat="1" spans="1:15">
      <c r="A3552" s="16">
        <v>3551</v>
      </c>
      <c r="C3552" s="55" t="s">
        <v>17555</v>
      </c>
      <c r="D3552" s="63" t="s">
        <v>17556</v>
      </c>
      <c r="E3552" s="64" t="s">
        <v>17557</v>
      </c>
      <c r="F3552" s="69">
        <v>29.8</v>
      </c>
      <c r="G3552" s="2" t="s">
        <v>20</v>
      </c>
      <c r="K3552" s="73">
        <v>45866</v>
      </c>
      <c r="L3552" s="64" t="s">
        <v>85</v>
      </c>
      <c r="M3552" s="5"/>
      <c r="N3552" s="55" t="s">
        <v>17558</v>
      </c>
      <c r="O3552" s="5" t="s">
        <v>17559</v>
      </c>
    </row>
    <row r="3553" s="69" customFormat="1" spans="1:15">
      <c r="A3553" s="16">
        <v>3552</v>
      </c>
      <c r="B3553" s="17"/>
      <c r="C3553" s="2" t="s">
        <v>17560</v>
      </c>
      <c r="D3553" s="17" t="s">
        <v>17561</v>
      </c>
      <c r="E3553" s="2" t="s">
        <v>17562</v>
      </c>
      <c r="F3553" s="69">
        <v>49.8</v>
      </c>
      <c r="G3553" s="2" t="s">
        <v>20</v>
      </c>
      <c r="H3553" s="2"/>
      <c r="I3553" s="2"/>
      <c r="J3553" s="16"/>
      <c r="K3553" s="73">
        <v>45860</v>
      </c>
      <c r="L3553" s="59"/>
      <c r="M3553" s="5"/>
      <c r="N3553" s="60" t="s">
        <v>17563</v>
      </c>
      <c r="O3553" s="5" t="s">
        <v>17564</v>
      </c>
    </row>
    <row r="3554" s="3" customFormat="1" spans="1:15">
      <c r="A3554" s="16">
        <v>3553</v>
      </c>
      <c r="C3554" s="3" t="s">
        <v>17565</v>
      </c>
      <c r="D3554" s="21" t="s">
        <v>17566</v>
      </c>
      <c r="E3554" s="3" t="s">
        <v>17567</v>
      </c>
      <c r="F3554" s="69">
        <v>55</v>
      </c>
      <c r="G3554" s="3" t="s">
        <v>20</v>
      </c>
      <c r="J3554" s="55"/>
      <c r="K3554" s="73">
        <v>45895</v>
      </c>
      <c r="N3554" s="3" t="s">
        <v>17568</v>
      </c>
      <c r="O3554" s="5" t="s">
        <v>17569</v>
      </c>
    </row>
    <row r="3555" s="3" customFormat="1" spans="1:15">
      <c r="A3555" s="16">
        <v>3554</v>
      </c>
      <c r="C3555" s="3" t="s">
        <v>17570</v>
      </c>
      <c r="D3555" s="21" t="s">
        <v>17571</v>
      </c>
      <c r="E3555" s="3" t="s">
        <v>17572</v>
      </c>
      <c r="F3555" s="69">
        <v>34.8</v>
      </c>
      <c r="G3555" s="3" t="s">
        <v>248</v>
      </c>
      <c r="J3555" s="55"/>
      <c r="K3555" s="73">
        <v>46031</v>
      </c>
      <c r="L3555" s="59" t="s">
        <v>85</v>
      </c>
      <c r="M3555" s="5"/>
      <c r="N3555" s="3" t="s">
        <v>17573</v>
      </c>
      <c r="O3555" s="5" t="s">
        <v>17574</v>
      </c>
    </row>
    <row r="3556" s="16" customFormat="1" spans="1:15">
      <c r="A3556" s="16">
        <v>3555</v>
      </c>
      <c r="B3556" s="17"/>
      <c r="C3556" s="2" t="s">
        <v>17575</v>
      </c>
      <c r="D3556" s="17" t="s">
        <v>17576</v>
      </c>
      <c r="E3556" s="2" t="s">
        <v>17577</v>
      </c>
      <c r="F3556" s="69">
        <v>49</v>
      </c>
      <c r="G3556" s="2" t="s">
        <v>20</v>
      </c>
      <c r="H3556" s="2"/>
      <c r="I3556" s="2"/>
      <c r="K3556" s="73">
        <v>45667</v>
      </c>
      <c r="L3556" s="59"/>
      <c r="M3556" s="5"/>
      <c r="N3556" s="60" t="s">
        <v>17578</v>
      </c>
      <c r="O3556" s="5" t="s">
        <v>17579</v>
      </c>
    </row>
    <row r="3557" s="3" customFormat="1" spans="1:15">
      <c r="A3557" s="16">
        <v>3556</v>
      </c>
      <c r="B3557" s="21"/>
      <c r="C3557" s="3" t="s">
        <v>17580</v>
      </c>
      <c r="D3557" s="21" t="s">
        <v>17581</v>
      </c>
      <c r="E3557" s="3" t="s">
        <v>17051</v>
      </c>
      <c r="F3557" s="69">
        <v>29.8</v>
      </c>
      <c r="G3557" s="3" t="s">
        <v>17582</v>
      </c>
      <c r="J3557" s="55"/>
      <c r="K3557" s="73">
        <v>46062</v>
      </c>
      <c r="L3557" s="61" t="s">
        <v>85</v>
      </c>
      <c r="N3557" s="3" t="s">
        <v>17583</v>
      </c>
      <c r="O3557" s="5" t="s">
        <v>17584</v>
      </c>
    </row>
    <row r="3558" s="5" customFormat="1" spans="1:15">
      <c r="A3558" s="16">
        <v>3557</v>
      </c>
      <c r="B3558" s="17"/>
      <c r="C3558" s="5" t="s">
        <v>17585</v>
      </c>
      <c r="D3558" s="17" t="s">
        <v>17586</v>
      </c>
      <c r="E3558" s="5" t="s">
        <v>17587</v>
      </c>
      <c r="F3558" s="69">
        <v>39.8</v>
      </c>
      <c r="G3558" s="3" t="s">
        <v>20</v>
      </c>
      <c r="J3558" s="62"/>
      <c r="K3558" s="73">
        <v>45267</v>
      </c>
      <c r="L3558" s="59" t="s">
        <v>85</v>
      </c>
      <c r="N3558" s="5" t="s">
        <v>17588</v>
      </c>
      <c r="O3558" s="5" t="s">
        <v>17589</v>
      </c>
    </row>
    <row r="3559" s="69" customFormat="1" spans="1:15">
      <c r="A3559" s="16">
        <v>3558</v>
      </c>
      <c r="B3559" s="17"/>
      <c r="C3559" s="2" t="s">
        <v>17590</v>
      </c>
      <c r="D3559" s="17" t="s">
        <v>17591</v>
      </c>
      <c r="E3559" s="2" t="s">
        <v>17508</v>
      </c>
      <c r="F3559" s="69">
        <v>59</v>
      </c>
      <c r="G3559" s="2" t="s">
        <v>17592</v>
      </c>
      <c r="H3559" s="59"/>
      <c r="I3559" s="59"/>
      <c r="J3559" s="70"/>
      <c r="K3559" s="73">
        <v>46026</v>
      </c>
      <c r="L3559" s="59"/>
      <c r="M3559" s="5"/>
      <c r="N3559" s="60" t="s">
        <v>17593</v>
      </c>
      <c r="O3559" s="5" t="s">
        <v>17594</v>
      </c>
    </row>
    <row r="3560" s="3" customFormat="1" spans="1:15">
      <c r="A3560" s="16">
        <v>3559</v>
      </c>
      <c r="B3560" s="3"/>
      <c r="C3560" s="3" t="s">
        <v>17595</v>
      </c>
      <c r="D3560" s="21" t="s">
        <v>17596</v>
      </c>
      <c r="E3560" s="3" t="s">
        <v>17597</v>
      </c>
      <c r="F3560" s="69">
        <v>53</v>
      </c>
      <c r="G3560" s="2" t="s">
        <v>17598</v>
      </c>
      <c r="J3560" s="55"/>
      <c r="K3560" s="73">
        <v>45366</v>
      </c>
      <c r="L3560" s="55" t="s">
        <v>85</v>
      </c>
      <c r="N3560" s="3" t="s">
        <v>17599</v>
      </c>
      <c r="O3560" s="3" t="s">
        <v>17600</v>
      </c>
    </row>
    <row r="3561" s="16" customFormat="1" spans="1:15">
      <c r="A3561" s="16">
        <v>3560</v>
      </c>
      <c r="C3561" s="62" t="s">
        <v>17601</v>
      </c>
      <c r="D3561" s="77" t="s">
        <v>17602</v>
      </c>
      <c r="E3561" s="77" t="s">
        <v>17603</v>
      </c>
      <c r="F3561" s="69">
        <v>59</v>
      </c>
      <c r="G3561" s="16" t="s">
        <v>17604</v>
      </c>
      <c r="K3561" s="73">
        <v>46064</v>
      </c>
      <c r="L3561" s="59"/>
      <c r="M3561" s="5"/>
      <c r="N3561" s="77" t="s">
        <v>17605</v>
      </c>
      <c r="O3561" s="5" t="s">
        <v>17606</v>
      </c>
    </row>
    <row r="3562" s="3" customFormat="1" spans="1:15">
      <c r="A3562" s="16">
        <v>3561</v>
      </c>
      <c r="C3562" s="3" t="s">
        <v>17607</v>
      </c>
      <c r="D3562" s="21" t="s">
        <v>17608</v>
      </c>
      <c r="E3562" s="3" t="s">
        <v>17609</v>
      </c>
      <c r="F3562" s="69">
        <v>49.8</v>
      </c>
      <c r="G3562" s="3" t="s">
        <v>20</v>
      </c>
      <c r="J3562" s="55"/>
      <c r="K3562" s="73">
        <v>45710</v>
      </c>
      <c r="L3562" s="59"/>
      <c r="M3562" s="5"/>
      <c r="N3562" s="3" t="s">
        <v>17610</v>
      </c>
      <c r="O3562" s="5" t="s">
        <v>17611</v>
      </c>
    </row>
    <row r="3563" s="3" customFormat="1" spans="1:15">
      <c r="A3563" s="16">
        <v>3562</v>
      </c>
      <c r="B3563" s="21"/>
      <c r="C3563" s="3" t="s">
        <v>17612</v>
      </c>
      <c r="D3563" s="21" t="s">
        <v>17613</v>
      </c>
      <c r="E3563" s="3" t="s">
        <v>17614</v>
      </c>
      <c r="F3563" s="69">
        <v>35</v>
      </c>
      <c r="J3563" s="55"/>
      <c r="K3563" s="73">
        <v>45836</v>
      </c>
      <c r="N3563" s="3" t="s">
        <v>17615</v>
      </c>
      <c r="O3563" s="5" t="s">
        <v>17616</v>
      </c>
    </row>
    <row r="3564" s="69" customFormat="1" ht="14.25" spans="1:15">
      <c r="A3564" s="16">
        <v>3563</v>
      </c>
      <c r="B3564" s="17"/>
      <c r="C3564" s="18" t="s">
        <v>17617</v>
      </c>
      <c r="D3564" s="17"/>
      <c r="E3564" s="2"/>
      <c r="F3564" s="69"/>
      <c r="G3564" s="2"/>
      <c r="H3564" s="16"/>
      <c r="I3564" s="16"/>
      <c r="J3564" s="16"/>
      <c r="K3564" s="73"/>
      <c r="L3564" s="59"/>
      <c r="M3564" s="5"/>
      <c r="N3564" s="60"/>
      <c r="O3564" s="5"/>
    </row>
    <row r="3565" s="69" customFormat="1" ht="14.25" spans="1:15">
      <c r="A3565" s="16">
        <v>3564</v>
      </c>
      <c r="B3565" s="17"/>
      <c r="C3565" s="18" t="s">
        <v>17618</v>
      </c>
      <c r="D3565" s="17"/>
      <c r="E3565" s="2"/>
      <c r="F3565" s="69"/>
      <c r="G3565" s="2"/>
      <c r="H3565" s="16"/>
      <c r="I3565" s="16"/>
      <c r="J3565" s="16"/>
      <c r="K3565" s="73"/>
      <c r="L3565" s="59"/>
      <c r="M3565" s="5"/>
      <c r="N3565" s="60"/>
      <c r="O3565" s="5"/>
    </row>
    <row r="3566" s="55" customFormat="1" spans="1:15">
      <c r="A3566" s="16">
        <v>3565</v>
      </c>
      <c r="C3566" s="55" t="s">
        <v>17619</v>
      </c>
      <c r="D3566" s="63" t="s">
        <v>17620</v>
      </c>
      <c r="E3566" s="55" t="s">
        <v>17621</v>
      </c>
      <c r="F3566" s="69">
        <v>79</v>
      </c>
      <c r="G3566" s="64" t="s">
        <v>17622</v>
      </c>
      <c r="K3566" s="73">
        <v>45880</v>
      </c>
      <c r="L3566" s="55" t="s">
        <v>183</v>
      </c>
      <c r="M3566" s="65"/>
      <c r="N3566" s="64" t="s">
        <v>17623</v>
      </c>
      <c r="O3566" s="5" t="s">
        <v>17624</v>
      </c>
    </row>
    <row r="3567" s="3" customFormat="1" spans="1:15">
      <c r="A3567" s="16">
        <v>3566</v>
      </c>
      <c r="B3567" s="3"/>
      <c r="C3567" s="3" t="s">
        <v>17625</v>
      </c>
      <c r="D3567" s="3" t="s">
        <v>17626</v>
      </c>
      <c r="E3567" s="3" t="s">
        <v>17627</v>
      </c>
      <c r="F3567" s="69">
        <v>69</v>
      </c>
      <c r="G3567" s="2" t="s">
        <v>20</v>
      </c>
      <c r="H3567" s="3"/>
      <c r="I3567" s="3"/>
      <c r="J3567" s="55"/>
      <c r="K3567" s="73">
        <v>45633</v>
      </c>
      <c r="L3567" s="3"/>
      <c r="M3567" s="3"/>
      <c r="N3567" s="3" t="s">
        <v>17628</v>
      </c>
      <c r="O3567" s="3" t="s">
        <v>17629</v>
      </c>
    </row>
    <row r="3568" s="3" customFormat="1" spans="1:15">
      <c r="A3568" s="16">
        <v>3567</v>
      </c>
      <c r="C3568" s="3" t="s">
        <v>17630</v>
      </c>
      <c r="D3568" s="21" t="s">
        <v>17631</v>
      </c>
      <c r="E3568" s="20" t="s">
        <v>17632</v>
      </c>
      <c r="F3568" s="69">
        <v>79</v>
      </c>
      <c r="G3568" s="3" t="s">
        <v>1489</v>
      </c>
      <c r="J3568" s="55"/>
      <c r="K3568" s="73">
        <v>45460</v>
      </c>
      <c r="N3568" s="3" t="s">
        <v>17633</v>
      </c>
      <c r="O3568" s="3" t="s">
        <v>17634</v>
      </c>
    </row>
    <row r="3569" s="3" customFormat="1" spans="1:15">
      <c r="A3569" s="16">
        <v>3568</v>
      </c>
      <c r="C3569" s="3" t="s">
        <v>17635</v>
      </c>
      <c r="D3569" s="21" t="s">
        <v>17636</v>
      </c>
      <c r="E3569" s="20" t="s">
        <v>17637</v>
      </c>
      <c r="F3569" s="69">
        <v>48</v>
      </c>
      <c r="G3569" s="3" t="s">
        <v>20</v>
      </c>
      <c r="J3569" s="55"/>
      <c r="K3569" s="73">
        <v>46035</v>
      </c>
      <c r="L3569" s="59"/>
      <c r="M3569" s="5"/>
      <c r="N3569" s="3" t="s">
        <v>17638</v>
      </c>
      <c r="O3569" s="5" t="s">
        <v>17639</v>
      </c>
    </row>
    <row r="3570" s="5" customFormat="1" spans="1:15">
      <c r="A3570" s="16">
        <v>3569</v>
      </c>
      <c r="B3570" s="17"/>
      <c r="C3570" s="2" t="s">
        <v>17640</v>
      </c>
      <c r="D3570" s="17" t="s">
        <v>17641</v>
      </c>
      <c r="E3570" s="2" t="s">
        <v>17642</v>
      </c>
      <c r="F3570" s="69">
        <v>45</v>
      </c>
      <c r="G3570" s="2" t="s">
        <v>20</v>
      </c>
      <c r="J3570" s="62"/>
      <c r="K3570" s="73">
        <v>46032</v>
      </c>
      <c r="L3570" s="59"/>
      <c r="N3570" s="60" t="s">
        <v>17643</v>
      </c>
      <c r="O3570" s="5" t="s">
        <v>17644</v>
      </c>
    </row>
    <row r="3571" s="3" customFormat="1" spans="1:15">
      <c r="A3571" s="16">
        <v>3570</v>
      </c>
      <c r="B3571" s="3" t="s">
        <v>17645</v>
      </c>
      <c r="C3571" s="3" t="s">
        <v>17646</v>
      </c>
      <c r="D3571" s="21" t="s">
        <v>17645</v>
      </c>
      <c r="E3571" s="3" t="s">
        <v>17647</v>
      </c>
      <c r="F3571" s="69">
        <v>75</v>
      </c>
      <c r="G3571" s="20" t="s">
        <v>17648</v>
      </c>
      <c r="H3571" s="20"/>
      <c r="I3571" s="20"/>
      <c r="J3571" s="78"/>
      <c r="K3571" s="73">
        <v>46000</v>
      </c>
      <c r="N3571" s="3" t="s">
        <v>17649</v>
      </c>
      <c r="O3571" s="3" t="s">
        <v>17650</v>
      </c>
    </row>
    <row r="3572" s="16" customFormat="1" spans="1:15">
      <c r="A3572" s="16">
        <v>3571</v>
      </c>
      <c r="B3572" s="17"/>
      <c r="C3572" s="2" t="s">
        <v>17651</v>
      </c>
      <c r="D3572" s="17" t="s">
        <v>17652</v>
      </c>
      <c r="E3572" s="2" t="s">
        <v>17653</v>
      </c>
      <c r="F3572" s="69">
        <v>59</v>
      </c>
      <c r="G3572" s="2" t="s">
        <v>7310</v>
      </c>
      <c r="H3572" s="2"/>
      <c r="I3572" s="2"/>
      <c r="K3572" s="73">
        <v>45523</v>
      </c>
      <c r="L3572" s="59"/>
      <c r="M3572" s="5"/>
      <c r="N3572" s="60" t="s">
        <v>17654</v>
      </c>
      <c r="O3572" s="5" t="s">
        <v>17655</v>
      </c>
    </row>
    <row r="3573" s="69" customFormat="1" spans="1:15">
      <c r="A3573" s="16">
        <v>3572</v>
      </c>
      <c r="B3573" s="17"/>
      <c r="C3573" s="2" t="s">
        <v>17656</v>
      </c>
      <c r="D3573" s="17" t="s">
        <v>17657</v>
      </c>
      <c r="E3573" s="2" t="s">
        <v>8149</v>
      </c>
      <c r="F3573" s="69">
        <v>59</v>
      </c>
      <c r="G3573" s="2" t="s">
        <v>20</v>
      </c>
      <c r="H3573" s="2"/>
      <c r="I3573" s="2"/>
      <c r="J3573" s="16"/>
      <c r="K3573" s="73">
        <v>46056</v>
      </c>
      <c r="L3573" s="59"/>
      <c r="M3573" s="5"/>
      <c r="N3573" s="60" t="s">
        <v>17658</v>
      </c>
      <c r="O3573" s="5" t="s">
        <v>17659</v>
      </c>
    </row>
    <row r="3574" s="3" customFormat="1" spans="1:15">
      <c r="A3574" s="16">
        <v>3573</v>
      </c>
      <c r="B3574" s="3" t="s">
        <v>17660</v>
      </c>
      <c r="C3574" s="3" t="s">
        <v>17661</v>
      </c>
      <c r="D3574" s="21" t="s">
        <v>17660</v>
      </c>
      <c r="E3574" s="3" t="s">
        <v>17662</v>
      </c>
      <c r="F3574" s="69">
        <v>75</v>
      </c>
      <c r="G3574" s="2" t="s">
        <v>20</v>
      </c>
      <c r="J3574" s="55"/>
      <c r="K3574" s="73">
        <v>45885</v>
      </c>
      <c r="N3574" s="3" t="s">
        <v>17663</v>
      </c>
      <c r="O3574" s="3" t="s">
        <v>17664</v>
      </c>
    </row>
    <row r="3575" s="69" customFormat="1" spans="1:15">
      <c r="A3575" s="16">
        <v>3574</v>
      </c>
      <c r="B3575" s="17"/>
      <c r="C3575" s="2" t="s">
        <v>17665</v>
      </c>
      <c r="D3575" s="17" t="s">
        <v>17666</v>
      </c>
      <c r="E3575" s="2" t="s">
        <v>17667</v>
      </c>
      <c r="F3575" s="69">
        <v>59</v>
      </c>
      <c r="G3575" s="2" t="s">
        <v>20</v>
      </c>
      <c r="H3575" s="16"/>
      <c r="I3575" s="16"/>
      <c r="J3575" s="16"/>
      <c r="K3575" s="73">
        <v>45880</v>
      </c>
      <c r="L3575" s="59"/>
      <c r="M3575" s="5"/>
      <c r="N3575" s="60" t="s">
        <v>17668</v>
      </c>
      <c r="O3575" s="5" t="s">
        <v>17669</v>
      </c>
    </row>
    <row r="3576" s="3" customFormat="1" spans="1:15">
      <c r="A3576" s="16">
        <v>3575</v>
      </c>
      <c r="B3576" s="21"/>
      <c r="C3576" s="3" t="s">
        <v>17670</v>
      </c>
      <c r="D3576" s="21" t="s">
        <v>17671</v>
      </c>
      <c r="E3576" s="3" t="s">
        <v>17672</v>
      </c>
      <c r="F3576" s="69">
        <v>69.9</v>
      </c>
      <c r="G3576" s="3" t="s">
        <v>17673</v>
      </c>
      <c r="J3576" s="55"/>
      <c r="K3576" s="73">
        <v>45822</v>
      </c>
      <c r="N3576" s="3" t="s">
        <v>17674</v>
      </c>
      <c r="O3576" s="3" t="s">
        <v>17675</v>
      </c>
    </row>
    <row r="3577" s="16" customFormat="1" spans="1:15">
      <c r="A3577" s="16">
        <v>3576</v>
      </c>
      <c r="B3577" s="17"/>
      <c r="C3577" s="2" t="s">
        <v>17676</v>
      </c>
      <c r="D3577" s="17" t="s">
        <v>17677</v>
      </c>
      <c r="E3577" s="2" t="s">
        <v>17667</v>
      </c>
      <c r="F3577" s="69">
        <v>59.9</v>
      </c>
      <c r="G3577" s="2" t="s">
        <v>20</v>
      </c>
      <c r="H3577" s="2"/>
      <c r="I3577" s="2"/>
      <c r="K3577" s="73">
        <v>45654</v>
      </c>
      <c r="L3577" s="59"/>
      <c r="M3577" s="5"/>
      <c r="N3577" s="60" t="s">
        <v>17678</v>
      </c>
      <c r="O3577" s="5" t="s">
        <v>17679</v>
      </c>
    </row>
    <row r="3578" s="5" customFormat="1" spans="1:15">
      <c r="A3578" s="16">
        <v>3577</v>
      </c>
      <c r="B3578" s="17"/>
      <c r="C3578" s="2" t="s">
        <v>17680</v>
      </c>
      <c r="D3578" s="17" t="s">
        <v>17681</v>
      </c>
      <c r="E3578" s="66" t="s">
        <v>16944</v>
      </c>
      <c r="F3578" s="69">
        <v>59.9</v>
      </c>
      <c r="G3578" s="20" t="s">
        <v>20</v>
      </c>
      <c r="H3578" s="20"/>
      <c r="I3578" s="20"/>
      <c r="J3578" s="78"/>
      <c r="K3578" s="73">
        <v>46050</v>
      </c>
      <c r="L3578" s="59"/>
      <c r="N3578" s="5" t="s">
        <v>17682</v>
      </c>
      <c r="O3578" s="5" t="s">
        <v>17683</v>
      </c>
    </row>
    <row r="3579" s="5" customFormat="1" spans="1:15">
      <c r="A3579" s="16">
        <v>3578</v>
      </c>
      <c r="C3579" s="5" t="s">
        <v>17684</v>
      </c>
      <c r="D3579" s="66" t="s">
        <v>17685</v>
      </c>
      <c r="E3579" s="5" t="s">
        <v>17686</v>
      </c>
      <c r="F3579" s="69">
        <v>49.8</v>
      </c>
      <c r="G3579" s="20" t="s">
        <v>20</v>
      </c>
      <c r="H3579" s="20"/>
      <c r="I3579" s="20"/>
      <c r="J3579" s="78"/>
      <c r="K3579" s="73">
        <v>45695</v>
      </c>
      <c r="L3579" s="59"/>
      <c r="M3579" s="5"/>
      <c r="N3579" s="5" t="s">
        <v>17687</v>
      </c>
      <c r="O3579" s="5" t="s">
        <v>17688</v>
      </c>
    </row>
    <row r="3580" s="3" customFormat="1" spans="1:15">
      <c r="A3580" s="16">
        <v>3579</v>
      </c>
      <c r="C3580" s="3" t="s">
        <v>17689</v>
      </c>
      <c r="D3580" s="21" t="s">
        <v>17690</v>
      </c>
      <c r="E3580" s="3" t="s">
        <v>17691</v>
      </c>
      <c r="F3580" s="69">
        <v>69.9</v>
      </c>
      <c r="G3580" s="3" t="s">
        <v>4541</v>
      </c>
      <c r="J3580" s="55"/>
      <c r="K3580" s="73">
        <v>46029</v>
      </c>
      <c r="L3580" s="20" t="s">
        <v>144</v>
      </c>
      <c r="N3580" s="3" t="s">
        <v>17692</v>
      </c>
      <c r="O3580" s="5" t="s">
        <v>17693</v>
      </c>
    </row>
    <row r="3581" s="3" customFormat="1" spans="1:15">
      <c r="A3581" s="16">
        <v>3580</v>
      </c>
      <c r="B3581" s="3" t="s">
        <v>17694</v>
      </c>
      <c r="C3581" s="3" t="s">
        <v>17695</v>
      </c>
      <c r="D3581" s="3" t="s">
        <v>17694</v>
      </c>
      <c r="E3581" s="3" t="s">
        <v>17696</v>
      </c>
      <c r="F3581" s="69">
        <v>69</v>
      </c>
      <c r="G3581" s="3" t="s">
        <v>17697</v>
      </c>
      <c r="J3581" s="55"/>
      <c r="K3581" s="73">
        <v>46034</v>
      </c>
      <c r="N3581" s="3" t="s">
        <v>17698</v>
      </c>
      <c r="O3581" s="3" t="s">
        <v>17699</v>
      </c>
    </row>
    <row r="3582" s="3" customFormat="1" spans="1:15">
      <c r="A3582" s="16">
        <v>3581</v>
      </c>
      <c r="B3582" s="3" t="s">
        <v>17700</v>
      </c>
      <c r="C3582" s="3" t="s">
        <v>17701</v>
      </c>
      <c r="D3582" s="21" t="s">
        <v>17700</v>
      </c>
      <c r="E3582" s="61" t="s">
        <v>17702</v>
      </c>
      <c r="F3582" s="69">
        <v>69</v>
      </c>
      <c r="G3582" s="3" t="s">
        <v>17703</v>
      </c>
      <c r="J3582" s="55"/>
      <c r="K3582" s="73">
        <v>45978</v>
      </c>
      <c r="N3582" s="3" t="s">
        <v>17704</v>
      </c>
      <c r="O3582" s="3" t="s">
        <v>17705</v>
      </c>
    </row>
    <row r="3583" s="5" customFormat="1" spans="1:15">
      <c r="A3583" s="16">
        <v>3582</v>
      </c>
      <c r="B3583" s="17"/>
      <c r="C3583" s="2" t="s">
        <v>17706</v>
      </c>
      <c r="D3583" s="17" t="s">
        <v>17707</v>
      </c>
      <c r="E3583" s="20" t="s">
        <v>17708</v>
      </c>
      <c r="F3583" s="69">
        <v>45.8</v>
      </c>
      <c r="G3583" s="3" t="s">
        <v>20</v>
      </c>
      <c r="J3583" s="62"/>
      <c r="K3583" s="73">
        <v>46064</v>
      </c>
      <c r="L3583" s="59"/>
      <c r="N3583" s="5" t="s">
        <v>17709</v>
      </c>
      <c r="O3583" s="5" t="s">
        <v>17710</v>
      </c>
    </row>
    <row r="3584" s="69" customFormat="1" spans="1:15">
      <c r="A3584" s="16">
        <v>3583</v>
      </c>
      <c r="B3584" s="17"/>
      <c r="C3584" s="2" t="s">
        <v>17711</v>
      </c>
      <c r="D3584" s="17" t="s">
        <v>17712</v>
      </c>
      <c r="E3584" s="2" t="s">
        <v>14313</v>
      </c>
      <c r="F3584" s="69">
        <v>35</v>
      </c>
      <c r="G3584" s="2" t="s">
        <v>20</v>
      </c>
      <c r="H3584" s="59"/>
      <c r="I3584" s="59"/>
      <c r="J3584" s="70"/>
      <c r="K3584" s="73">
        <v>46079</v>
      </c>
      <c r="L3584" s="59"/>
      <c r="M3584" s="5"/>
      <c r="N3584" s="60" t="s">
        <v>17713</v>
      </c>
      <c r="O3584" s="5" t="s">
        <v>17714</v>
      </c>
    </row>
    <row r="3585" s="3" customFormat="1" spans="1:15">
      <c r="A3585" s="16">
        <v>3584</v>
      </c>
      <c r="B3585" s="3" t="s">
        <v>17715</v>
      </c>
      <c r="C3585" s="3" t="s">
        <v>17716</v>
      </c>
      <c r="D3585" s="3" t="s">
        <v>17715</v>
      </c>
      <c r="E3585" s="3" t="s">
        <v>17717</v>
      </c>
      <c r="F3585" s="69">
        <v>49</v>
      </c>
      <c r="G3585" s="3" t="s">
        <v>17718</v>
      </c>
      <c r="H3585" s="3"/>
      <c r="I3585" s="3"/>
      <c r="J3585" s="55"/>
      <c r="K3585" s="73">
        <v>45832</v>
      </c>
      <c r="L3585" s="3"/>
      <c r="M3585" s="3"/>
      <c r="N3585" s="3" t="s">
        <v>17719</v>
      </c>
      <c r="O3585" s="3" t="s">
        <v>17720</v>
      </c>
    </row>
    <row r="3586" s="69" customFormat="1" spans="1:15">
      <c r="A3586" s="16">
        <v>3585</v>
      </c>
      <c r="B3586" s="17"/>
      <c r="C3586" s="2" t="s">
        <v>17721</v>
      </c>
      <c r="D3586" s="17" t="s">
        <v>17722</v>
      </c>
      <c r="E3586" s="2" t="s">
        <v>14313</v>
      </c>
      <c r="F3586" s="69">
        <v>49.8</v>
      </c>
      <c r="G3586" s="2" t="s">
        <v>20</v>
      </c>
      <c r="H3586" s="2"/>
      <c r="I3586" s="2"/>
      <c r="J3586" s="16"/>
      <c r="K3586" s="73">
        <v>46057</v>
      </c>
      <c r="L3586" s="59"/>
      <c r="M3586" s="5"/>
      <c r="N3586" s="60" t="s">
        <v>17723</v>
      </c>
      <c r="O3586" s="5" t="s">
        <v>17724</v>
      </c>
    </row>
    <row r="3587" s="4" customFormat="1" spans="1:15">
      <c r="A3587" s="16">
        <v>3586</v>
      </c>
      <c r="B3587" s="4" t="s">
        <v>17725</v>
      </c>
      <c r="C3587" s="4" t="s">
        <v>17726</v>
      </c>
      <c r="D3587" s="4" t="s">
        <v>17725</v>
      </c>
      <c r="E3587" s="25" t="s">
        <v>17727</v>
      </c>
      <c r="F3587" s="4">
        <v>69</v>
      </c>
      <c r="G3587" s="4"/>
      <c r="H3587" s="4"/>
      <c r="I3587" s="4"/>
      <c r="J3587" s="4"/>
      <c r="K3587" s="76">
        <v>46127</v>
      </c>
      <c r="L3587" s="4"/>
      <c r="M3587" s="4"/>
      <c r="N3587" s="4" t="s">
        <v>17728</v>
      </c>
      <c r="O3587" s="4" t="s">
        <v>17729</v>
      </c>
    </row>
    <row r="3588" s="55" customFormat="1" spans="1:15">
      <c r="A3588" s="16">
        <v>3587</v>
      </c>
      <c r="C3588" s="55" t="s">
        <v>17730</v>
      </c>
      <c r="D3588" s="63" t="s">
        <v>17731</v>
      </c>
      <c r="E3588" s="55" t="s">
        <v>17732</v>
      </c>
      <c r="F3588" s="69">
        <v>45</v>
      </c>
      <c r="G3588" s="64" t="s">
        <v>17733</v>
      </c>
      <c r="K3588" s="73">
        <v>45115</v>
      </c>
      <c r="L3588" s="55" t="s">
        <v>183</v>
      </c>
      <c r="M3588" s="65"/>
      <c r="N3588" s="64" t="s">
        <v>17734</v>
      </c>
      <c r="O3588" s="5" t="s">
        <v>17735</v>
      </c>
    </row>
    <row r="3589" s="3" customFormat="1" spans="1:15">
      <c r="A3589" s="16">
        <v>3588</v>
      </c>
      <c r="C3589" s="3" t="s">
        <v>17736</v>
      </c>
      <c r="D3589" s="21" t="s">
        <v>17737</v>
      </c>
      <c r="E3589" s="3" t="s">
        <v>17738</v>
      </c>
      <c r="F3589" s="69">
        <v>59.8</v>
      </c>
      <c r="G3589" s="3" t="s">
        <v>17739</v>
      </c>
      <c r="J3589" s="55"/>
      <c r="K3589" s="73">
        <v>45293</v>
      </c>
      <c r="N3589" s="3" t="s">
        <v>17740</v>
      </c>
      <c r="O3589" s="3" t="s">
        <v>17741</v>
      </c>
    </row>
    <row r="3590" s="3" customFormat="1" spans="1:15">
      <c r="A3590" s="16">
        <v>3589</v>
      </c>
      <c r="B3590" s="3"/>
      <c r="C3590" s="3" t="s">
        <v>17742</v>
      </c>
      <c r="D3590" s="21" t="s">
        <v>17743</v>
      </c>
      <c r="E3590" s="3" t="s">
        <v>17744</v>
      </c>
      <c r="F3590" s="69">
        <v>49.8</v>
      </c>
      <c r="G3590" s="3" t="s">
        <v>10714</v>
      </c>
      <c r="J3590" s="55"/>
      <c r="K3590" s="73">
        <v>45673</v>
      </c>
      <c r="L3590" s="20" t="s">
        <v>144</v>
      </c>
      <c r="N3590" s="3" t="s">
        <v>17745</v>
      </c>
      <c r="O3590" s="3" t="s">
        <v>17746</v>
      </c>
    </row>
    <row r="3591" s="3" customFormat="1" spans="1:15">
      <c r="A3591" s="16">
        <v>3590</v>
      </c>
      <c r="B3591" s="21"/>
      <c r="C3591" s="3" t="s">
        <v>17747</v>
      </c>
      <c r="D3591" s="21" t="s">
        <v>17748</v>
      </c>
      <c r="E3591" s="3" t="s">
        <v>17749</v>
      </c>
      <c r="F3591" s="69">
        <v>55</v>
      </c>
      <c r="G3591" s="3" t="s">
        <v>20</v>
      </c>
      <c r="J3591" s="55"/>
      <c r="K3591" s="73">
        <v>46035</v>
      </c>
      <c r="N3591" s="3" t="s">
        <v>17750</v>
      </c>
      <c r="O3591" s="5" t="s">
        <v>17751</v>
      </c>
    </row>
    <row r="3592" s="69" customFormat="1" spans="1:15">
      <c r="A3592" s="16">
        <v>3591</v>
      </c>
      <c r="B3592" s="17"/>
      <c r="C3592" s="2" t="s">
        <v>17747</v>
      </c>
      <c r="D3592" s="17" t="s">
        <v>17752</v>
      </c>
      <c r="E3592" s="2" t="s">
        <v>17753</v>
      </c>
      <c r="F3592" s="69">
        <v>39.8</v>
      </c>
      <c r="G3592" s="2" t="s">
        <v>20</v>
      </c>
      <c r="H3592" s="2"/>
      <c r="I3592" s="2"/>
      <c r="J3592" s="16"/>
      <c r="K3592" s="73">
        <v>45860</v>
      </c>
      <c r="L3592" s="59"/>
      <c r="M3592" s="5"/>
      <c r="N3592" s="60" t="s">
        <v>17754</v>
      </c>
      <c r="O3592" s="5" t="s">
        <v>17755</v>
      </c>
    </row>
    <row r="3593" s="3" customFormat="1" spans="1:15">
      <c r="A3593" s="16">
        <v>3592</v>
      </c>
      <c r="B3593" s="21"/>
      <c r="C3593" s="3" t="s">
        <v>17756</v>
      </c>
      <c r="D3593" s="21" t="s">
        <v>17757</v>
      </c>
      <c r="E3593" s="3" t="s">
        <v>17758</v>
      </c>
      <c r="F3593" s="69">
        <v>45</v>
      </c>
      <c r="G3593" s="3" t="s">
        <v>20</v>
      </c>
      <c r="J3593" s="55"/>
      <c r="K3593" s="73">
        <v>45342</v>
      </c>
      <c r="N3593" s="3" t="s">
        <v>17759</v>
      </c>
      <c r="O3593" s="5" t="s">
        <v>17760</v>
      </c>
    </row>
    <row r="3594" s="5" customFormat="1" spans="1:15">
      <c r="A3594" s="16">
        <v>3593</v>
      </c>
      <c r="B3594" s="17"/>
      <c r="C3594" s="2" t="s">
        <v>17761</v>
      </c>
      <c r="D3594" s="17" t="s">
        <v>17762</v>
      </c>
      <c r="E3594" s="2" t="s">
        <v>17763</v>
      </c>
      <c r="F3594" s="69">
        <v>49.8</v>
      </c>
      <c r="G3594" s="3" t="s">
        <v>20</v>
      </c>
      <c r="I3594" s="20" t="s">
        <v>291</v>
      </c>
      <c r="J3594" s="78"/>
      <c r="K3594" s="73">
        <v>46043</v>
      </c>
      <c r="L3594" s="59" t="s">
        <v>645</v>
      </c>
      <c r="M3594" s="5"/>
      <c r="N3594" s="60" t="s">
        <v>17764</v>
      </c>
      <c r="O3594" s="5" t="s">
        <v>17765</v>
      </c>
    </row>
    <row r="3595" s="69" customFormat="1" spans="1:15">
      <c r="A3595" s="16">
        <v>3594</v>
      </c>
      <c r="B3595" s="17"/>
      <c r="C3595" s="2" t="s">
        <v>17766</v>
      </c>
      <c r="D3595" s="17" t="s">
        <v>17767</v>
      </c>
      <c r="E3595" s="2" t="s">
        <v>8149</v>
      </c>
      <c r="F3595" s="69">
        <v>59</v>
      </c>
      <c r="G3595" s="2" t="s">
        <v>20</v>
      </c>
      <c r="H3595" s="16"/>
      <c r="I3595" s="16"/>
      <c r="J3595" s="16"/>
      <c r="K3595" s="73">
        <v>46063</v>
      </c>
      <c r="L3595" s="59"/>
      <c r="M3595" s="5"/>
      <c r="N3595" s="60" t="s">
        <v>17768</v>
      </c>
      <c r="O3595" s="5" t="s">
        <v>17769</v>
      </c>
    </row>
    <row r="3596" s="69" customFormat="1" spans="1:15">
      <c r="A3596" s="16">
        <v>3595</v>
      </c>
      <c r="B3596" s="17"/>
      <c r="C3596" s="2" t="s">
        <v>17770</v>
      </c>
      <c r="D3596" s="17" t="s">
        <v>17771</v>
      </c>
      <c r="E3596" s="2" t="s">
        <v>17772</v>
      </c>
      <c r="F3596" s="69">
        <v>55</v>
      </c>
      <c r="G3596" s="2" t="s">
        <v>20</v>
      </c>
      <c r="H3596" s="2"/>
      <c r="I3596" s="2"/>
      <c r="J3596" s="16"/>
      <c r="K3596" s="73">
        <v>45649</v>
      </c>
      <c r="L3596" s="59"/>
      <c r="M3596" s="5"/>
      <c r="N3596" s="60" t="s">
        <v>17773</v>
      </c>
      <c r="O3596" s="5" t="s">
        <v>17774</v>
      </c>
    </row>
    <row r="3597" s="3" customFormat="1" spans="1:15">
      <c r="A3597" s="16">
        <v>3596</v>
      </c>
      <c r="B3597" s="21"/>
      <c r="C3597" s="3" t="s">
        <v>17775</v>
      </c>
      <c r="D3597" s="21" t="s">
        <v>17776</v>
      </c>
      <c r="E3597" s="3" t="s">
        <v>17777</v>
      </c>
      <c r="F3597" s="69">
        <v>60</v>
      </c>
      <c r="G3597" s="2" t="s">
        <v>20</v>
      </c>
      <c r="J3597" s="55"/>
      <c r="K3597" s="73">
        <v>45876</v>
      </c>
      <c r="N3597" s="3" t="s">
        <v>17778</v>
      </c>
      <c r="O3597" s="5" t="s">
        <v>17779</v>
      </c>
    </row>
    <row r="3598" s="3" customFormat="1" spans="1:15">
      <c r="A3598" s="16">
        <v>3597</v>
      </c>
      <c r="B3598" s="21" t="s">
        <v>17780</v>
      </c>
      <c r="C3598" s="3" t="s">
        <v>17781</v>
      </c>
      <c r="D3598" s="21" t="s">
        <v>17780</v>
      </c>
      <c r="E3598" s="3" t="s">
        <v>17782</v>
      </c>
      <c r="F3598" s="69">
        <v>98</v>
      </c>
      <c r="G3598" s="3"/>
      <c r="H3598" s="3"/>
      <c r="I3598" s="3"/>
      <c r="J3598" s="55"/>
      <c r="K3598" s="73">
        <v>46062</v>
      </c>
      <c r="L3598" s="20" t="s">
        <v>11566</v>
      </c>
      <c r="M3598" s="20"/>
      <c r="N3598" s="3" t="s">
        <v>17783</v>
      </c>
      <c r="O3598" s="3" t="s">
        <v>17784</v>
      </c>
    </row>
    <row r="3599" s="3" customFormat="1" spans="1:15">
      <c r="A3599" s="16">
        <v>3598</v>
      </c>
      <c r="B3599" s="3" t="s">
        <v>17785</v>
      </c>
      <c r="C3599" s="3" t="s">
        <v>17786</v>
      </c>
      <c r="D3599" s="3" t="s">
        <v>17785</v>
      </c>
      <c r="E3599" s="3" t="s">
        <v>17787</v>
      </c>
      <c r="F3599" s="69">
        <v>59</v>
      </c>
      <c r="G3599" s="3"/>
      <c r="J3599" s="55"/>
      <c r="K3599" s="73">
        <v>46062</v>
      </c>
      <c r="L3599" s="20" t="s">
        <v>11566</v>
      </c>
      <c r="M3599" s="20"/>
      <c r="N3599" s="3" t="s">
        <v>17788</v>
      </c>
      <c r="O3599" s="3" t="s">
        <v>17789</v>
      </c>
    </row>
    <row r="3600" s="3" customFormat="1" spans="1:15">
      <c r="A3600" s="16">
        <v>3599</v>
      </c>
      <c r="B3600" s="3"/>
      <c r="C3600" s="3" t="s">
        <v>17790</v>
      </c>
      <c r="D3600" s="3" t="s">
        <v>17791</v>
      </c>
      <c r="E3600" s="3" t="s">
        <v>17792</v>
      </c>
      <c r="F3600" s="69">
        <v>69</v>
      </c>
      <c r="G3600" s="20" t="s">
        <v>892</v>
      </c>
      <c r="H3600" s="3"/>
      <c r="I3600" s="3"/>
      <c r="J3600" s="55"/>
      <c r="K3600" s="73">
        <v>45526</v>
      </c>
      <c r="L3600" s="3"/>
      <c r="M3600" s="3"/>
      <c r="N3600" s="3" t="s">
        <v>17793</v>
      </c>
      <c r="O3600" s="3" t="s">
        <v>17794</v>
      </c>
    </row>
    <row r="3601" s="69" customFormat="1" spans="1:15">
      <c r="A3601" s="16">
        <v>3600</v>
      </c>
      <c r="B3601" s="17"/>
      <c r="C3601" s="2" t="s">
        <v>17795</v>
      </c>
      <c r="D3601" s="17" t="s">
        <v>17796</v>
      </c>
      <c r="E3601" s="2" t="s">
        <v>17797</v>
      </c>
      <c r="F3601" s="69">
        <v>49</v>
      </c>
      <c r="G3601" s="2" t="s">
        <v>20</v>
      </c>
      <c r="H3601" s="2"/>
      <c r="I3601" s="2" t="s">
        <v>291</v>
      </c>
      <c r="J3601" s="16"/>
      <c r="K3601" s="73">
        <v>46043</v>
      </c>
      <c r="L3601" s="59" t="s">
        <v>645</v>
      </c>
      <c r="M3601" s="5"/>
      <c r="N3601" s="60" t="s">
        <v>17798</v>
      </c>
      <c r="O3601" s="5" t="s">
        <v>17799</v>
      </c>
    </row>
    <row r="3602" s="70" customFormat="1" spans="1:15">
      <c r="A3602" s="16">
        <v>3601</v>
      </c>
      <c r="B3602" s="17"/>
      <c r="C3602" s="2" t="s">
        <v>17800</v>
      </c>
      <c r="D3602" s="17" t="s">
        <v>17801</v>
      </c>
      <c r="E3602" s="2" t="s">
        <v>17802</v>
      </c>
      <c r="F3602" s="69">
        <v>49.8</v>
      </c>
      <c r="G3602" s="2" t="s">
        <v>20</v>
      </c>
      <c r="H3602" s="2"/>
      <c r="I3602" s="2"/>
      <c r="J3602" s="16"/>
      <c r="K3602" s="73">
        <v>46062</v>
      </c>
      <c r="L3602" s="59"/>
      <c r="M3602" s="5"/>
      <c r="N3602" s="60" t="s">
        <v>17803</v>
      </c>
      <c r="O3602" s="5" t="s">
        <v>17804</v>
      </c>
    </row>
    <row r="3603" s="3" customFormat="1" spans="1:15">
      <c r="A3603" s="16">
        <v>3602</v>
      </c>
      <c r="B3603" s="3" t="s">
        <v>17805</v>
      </c>
      <c r="C3603" s="3" t="s">
        <v>17806</v>
      </c>
      <c r="D3603" s="3" t="s">
        <v>17805</v>
      </c>
      <c r="E3603" s="3" t="s">
        <v>17807</v>
      </c>
      <c r="F3603" s="69">
        <v>69</v>
      </c>
      <c r="G3603" s="3" t="s">
        <v>17808</v>
      </c>
      <c r="H3603" s="3"/>
      <c r="I3603" s="3"/>
      <c r="J3603" s="55"/>
      <c r="K3603" s="73">
        <v>45944</v>
      </c>
      <c r="L3603" s="3"/>
      <c r="M3603" s="3"/>
      <c r="N3603" s="3" t="s">
        <v>17809</v>
      </c>
      <c r="O3603" s="3" t="s">
        <v>17810</v>
      </c>
    </row>
    <row r="3604" s="4" customFormat="1" spans="1:15">
      <c r="A3604" s="16">
        <v>3603</v>
      </c>
      <c r="B3604" s="4" t="s">
        <v>17811</v>
      </c>
      <c r="C3604" s="4" t="s">
        <v>17812</v>
      </c>
      <c r="D3604" s="22" t="s">
        <v>17811</v>
      </c>
      <c r="E3604" s="4" t="s">
        <v>17813</v>
      </c>
      <c r="F3604" s="69">
        <v>69</v>
      </c>
      <c r="G3604" s="4" t="s">
        <v>17814</v>
      </c>
      <c r="K3604" s="73">
        <v>46037</v>
      </c>
      <c r="L3604" s="24" t="s">
        <v>4093</v>
      </c>
      <c r="N3604" s="4" t="s">
        <v>17815</v>
      </c>
      <c r="O3604" s="4" t="s">
        <v>17816</v>
      </c>
    </row>
    <row r="3605" s="3" customFormat="1" spans="1:15">
      <c r="A3605" s="16">
        <v>3604</v>
      </c>
      <c r="C3605" s="3" t="s">
        <v>17817</v>
      </c>
      <c r="D3605" s="21" t="s">
        <v>17818</v>
      </c>
      <c r="E3605" s="3" t="s">
        <v>17819</v>
      </c>
      <c r="F3605" s="69">
        <v>79</v>
      </c>
      <c r="G3605" s="3" t="s">
        <v>20</v>
      </c>
      <c r="J3605" s="55"/>
      <c r="K3605" s="73">
        <v>46057</v>
      </c>
      <c r="N3605" s="3" t="s">
        <v>17820</v>
      </c>
      <c r="O3605" s="3" t="s">
        <v>17821</v>
      </c>
    </row>
    <row r="3606" s="69" customFormat="1" spans="1:15">
      <c r="A3606" s="16">
        <v>3605</v>
      </c>
      <c r="B3606" s="17"/>
      <c r="C3606" s="2" t="s">
        <v>17822</v>
      </c>
      <c r="D3606" s="17" t="s">
        <v>17823</v>
      </c>
      <c r="E3606" s="2" t="s">
        <v>17824</v>
      </c>
      <c r="F3606" s="69">
        <v>59.8</v>
      </c>
      <c r="G3606" s="2"/>
      <c r="H3606" s="16"/>
      <c r="I3606" s="16"/>
      <c r="J3606" s="16"/>
      <c r="K3606" s="73">
        <v>45313</v>
      </c>
      <c r="L3606" s="59"/>
      <c r="M3606" s="5"/>
      <c r="N3606" s="60" t="s">
        <v>17825</v>
      </c>
      <c r="O3606" s="5" t="s">
        <v>17826</v>
      </c>
    </row>
    <row r="3607" s="69" customFormat="1" spans="1:15">
      <c r="A3607" s="16">
        <v>3606</v>
      </c>
      <c r="B3607" s="17"/>
      <c r="C3607" s="2" t="s">
        <v>17827</v>
      </c>
      <c r="D3607" s="17" t="s">
        <v>17828</v>
      </c>
      <c r="E3607" s="2" t="s">
        <v>17829</v>
      </c>
      <c r="F3607" s="69">
        <v>46</v>
      </c>
      <c r="G3607" s="2" t="s">
        <v>20</v>
      </c>
      <c r="H3607" s="2"/>
      <c r="I3607" s="2"/>
      <c r="J3607" s="16"/>
      <c r="K3607" s="73">
        <v>45717</v>
      </c>
      <c r="L3607" s="59"/>
      <c r="M3607" s="5"/>
      <c r="N3607" s="60" t="s">
        <v>17830</v>
      </c>
      <c r="O3607" s="5" t="s">
        <v>17831</v>
      </c>
    </row>
    <row r="3608" s="69" customFormat="1" spans="1:15">
      <c r="A3608" s="16">
        <v>3607</v>
      </c>
      <c r="B3608" s="17"/>
      <c r="C3608" s="2" t="s">
        <v>17832</v>
      </c>
      <c r="D3608" s="17" t="s">
        <v>17833</v>
      </c>
      <c r="E3608" s="2" t="s">
        <v>17834</v>
      </c>
      <c r="F3608" s="69">
        <v>39.8</v>
      </c>
      <c r="G3608" s="2" t="s">
        <v>20</v>
      </c>
      <c r="H3608" s="2"/>
      <c r="I3608" s="2"/>
      <c r="J3608" s="16"/>
      <c r="K3608" s="73">
        <v>45663</v>
      </c>
      <c r="L3608" s="59"/>
      <c r="M3608" s="5"/>
      <c r="N3608" s="60" t="s">
        <v>17835</v>
      </c>
      <c r="O3608" s="5" t="s">
        <v>17836</v>
      </c>
    </row>
    <row r="3609" s="69" customFormat="1" spans="1:15">
      <c r="A3609" s="16">
        <v>3608</v>
      </c>
      <c r="B3609" s="17"/>
      <c r="C3609" s="2" t="s">
        <v>17837</v>
      </c>
      <c r="D3609" s="17" t="s">
        <v>17838</v>
      </c>
      <c r="E3609" s="2" t="s">
        <v>17839</v>
      </c>
      <c r="F3609" s="69">
        <v>35</v>
      </c>
      <c r="G3609" s="2"/>
      <c r="H3609" s="16"/>
      <c r="I3609" s="16"/>
      <c r="J3609" s="16"/>
      <c r="K3609" s="73">
        <v>45129</v>
      </c>
      <c r="L3609" s="59"/>
      <c r="M3609" s="5"/>
      <c r="N3609" s="60" t="s">
        <v>17840</v>
      </c>
      <c r="O3609" s="5" t="s">
        <v>17841</v>
      </c>
    </row>
    <row r="3610" s="69" customFormat="1" spans="1:15">
      <c r="A3610" s="16">
        <v>3609</v>
      </c>
      <c r="B3610" s="17"/>
      <c r="C3610" s="2" t="s">
        <v>17842</v>
      </c>
      <c r="D3610" s="17" t="s">
        <v>17843</v>
      </c>
      <c r="E3610" s="2" t="s">
        <v>14408</v>
      </c>
      <c r="F3610" s="69">
        <v>29.8</v>
      </c>
      <c r="G3610" s="2"/>
      <c r="H3610" s="2"/>
      <c r="I3610" s="2"/>
      <c r="J3610" s="16"/>
      <c r="K3610" s="73">
        <v>45482</v>
      </c>
      <c r="L3610" s="59"/>
      <c r="M3610" s="5"/>
      <c r="N3610" s="60" t="s">
        <v>17844</v>
      </c>
      <c r="O3610" s="5" t="s">
        <v>17845</v>
      </c>
    </row>
    <row r="3611" s="3" customFormat="1" spans="1:15">
      <c r="A3611" s="16">
        <v>3610</v>
      </c>
      <c r="B3611" s="3" t="s">
        <v>17846</v>
      </c>
      <c r="C3611" s="3" t="s">
        <v>17847</v>
      </c>
      <c r="D3611" s="3" t="s">
        <v>17846</v>
      </c>
      <c r="E3611" s="3" t="s">
        <v>17848</v>
      </c>
      <c r="F3611" s="69">
        <v>79</v>
      </c>
      <c r="G3611" s="3"/>
      <c r="H3611" s="3"/>
      <c r="I3611" s="3"/>
      <c r="J3611" s="55"/>
      <c r="K3611" s="73">
        <v>45737</v>
      </c>
      <c r="L3611" s="3"/>
      <c r="M3611" s="3"/>
      <c r="N3611" s="3" t="s">
        <v>17849</v>
      </c>
      <c r="O3611" s="3" t="s">
        <v>17850</v>
      </c>
    </row>
    <row r="3612" s="3" customFormat="1" spans="1:15">
      <c r="A3612" s="16">
        <v>3611</v>
      </c>
      <c r="B3612" s="3" t="s">
        <v>17851</v>
      </c>
      <c r="C3612" s="3" t="s">
        <v>17852</v>
      </c>
      <c r="D3612" s="3" t="s">
        <v>17851</v>
      </c>
      <c r="E3612" s="3" t="s">
        <v>17848</v>
      </c>
      <c r="F3612" s="69">
        <v>59</v>
      </c>
      <c r="J3612" s="55"/>
      <c r="K3612" s="73">
        <v>45770</v>
      </c>
      <c r="N3612" s="3" t="s">
        <v>17853</v>
      </c>
      <c r="O3612" s="3" t="s">
        <v>17854</v>
      </c>
    </row>
    <row r="3613" s="3" customFormat="1" spans="1:15">
      <c r="A3613" s="16">
        <v>3612</v>
      </c>
      <c r="B3613" s="21"/>
      <c r="C3613" s="3" t="s">
        <v>17855</v>
      </c>
      <c r="D3613" s="21" t="s">
        <v>17856</v>
      </c>
      <c r="E3613" s="3" t="s">
        <v>17857</v>
      </c>
      <c r="F3613" s="69">
        <v>99</v>
      </c>
      <c r="G3613" s="3" t="s">
        <v>17858</v>
      </c>
      <c r="J3613" s="55"/>
      <c r="K3613" s="73">
        <v>46031</v>
      </c>
      <c r="N3613" s="3" t="s">
        <v>17859</v>
      </c>
      <c r="O3613" s="5" t="s">
        <v>17860</v>
      </c>
    </row>
    <row r="3614" s="69" customFormat="1" spans="1:15">
      <c r="A3614" s="16">
        <v>3613</v>
      </c>
      <c r="B3614" s="17"/>
      <c r="C3614" s="2" t="s">
        <v>17861</v>
      </c>
      <c r="D3614" s="17" t="s">
        <v>17862</v>
      </c>
      <c r="E3614" s="2" t="s">
        <v>17863</v>
      </c>
      <c r="F3614" s="69">
        <v>49</v>
      </c>
      <c r="G3614" s="3" t="s">
        <v>20</v>
      </c>
      <c r="H3614" s="2"/>
      <c r="I3614" s="16"/>
      <c r="J3614" s="16"/>
      <c r="K3614" s="73">
        <v>45479</v>
      </c>
      <c r="L3614" s="59"/>
      <c r="M3614" s="5"/>
      <c r="N3614" s="60" t="s">
        <v>17864</v>
      </c>
      <c r="O3614" s="5" t="s">
        <v>17865</v>
      </c>
    </row>
    <row r="3615" s="55" customFormat="1" spans="1:15">
      <c r="A3615" s="16">
        <v>3614</v>
      </c>
      <c r="C3615" s="55" t="s">
        <v>17866</v>
      </c>
      <c r="D3615" s="63" t="s">
        <v>17867</v>
      </c>
      <c r="E3615" s="64" t="s">
        <v>15634</v>
      </c>
      <c r="F3615" s="69">
        <v>49</v>
      </c>
      <c r="G3615" s="3" t="s">
        <v>20</v>
      </c>
      <c r="K3615" s="73">
        <v>45887</v>
      </c>
      <c r="L3615" s="55" t="s">
        <v>85</v>
      </c>
      <c r="M3615" s="65"/>
      <c r="N3615" s="64" t="s">
        <v>17868</v>
      </c>
      <c r="O3615" s="5" t="s">
        <v>17869</v>
      </c>
    </row>
    <row r="3616" s="5" customFormat="1" spans="1:15">
      <c r="A3616" s="16">
        <v>3615</v>
      </c>
      <c r="B3616" s="17"/>
      <c r="C3616" s="2" t="s">
        <v>17870</v>
      </c>
      <c r="D3616" s="17" t="s">
        <v>17871</v>
      </c>
      <c r="E3616" s="2" t="s">
        <v>17872</v>
      </c>
      <c r="F3616" s="69">
        <v>139</v>
      </c>
      <c r="G3616" s="2"/>
      <c r="J3616" s="62"/>
      <c r="K3616" s="73">
        <v>45605</v>
      </c>
      <c r="L3616" s="59"/>
      <c r="N3616" s="60" t="s">
        <v>17873</v>
      </c>
      <c r="O3616" s="5" t="s">
        <v>17874</v>
      </c>
    </row>
    <row r="3617" s="69" customFormat="1" spans="1:15">
      <c r="A3617" s="16">
        <v>3616</v>
      </c>
      <c r="B3617" s="17"/>
      <c r="C3617" s="2" t="s">
        <v>17875</v>
      </c>
      <c r="D3617" s="17" t="s">
        <v>17876</v>
      </c>
      <c r="E3617" s="2" t="s">
        <v>17877</v>
      </c>
      <c r="F3617" s="69">
        <v>49.8</v>
      </c>
      <c r="G3617" s="2" t="s">
        <v>20</v>
      </c>
      <c r="H3617" s="16"/>
      <c r="I3617" s="16"/>
      <c r="J3617" s="16"/>
      <c r="K3617" s="73">
        <v>45887</v>
      </c>
      <c r="L3617" s="59"/>
      <c r="M3617" s="5"/>
      <c r="N3617" s="60" t="s">
        <v>17878</v>
      </c>
      <c r="O3617" s="5" t="s">
        <v>17879</v>
      </c>
    </row>
    <row r="3618" s="5" customFormat="1" spans="1:15">
      <c r="A3618" s="16">
        <v>3617</v>
      </c>
      <c r="B3618" s="17"/>
      <c r="C3618" s="5" t="s">
        <v>17880</v>
      </c>
      <c r="D3618" s="17" t="s">
        <v>17881</v>
      </c>
      <c r="E3618" s="20" t="s">
        <v>17882</v>
      </c>
      <c r="F3618" s="69">
        <v>59.8</v>
      </c>
      <c r="G3618" s="3" t="s">
        <v>20</v>
      </c>
      <c r="J3618" s="62"/>
      <c r="K3618" s="73">
        <v>46062</v>
      </c>
      <c r="L3618" s="59" t="s">
        <v>85</v>
      </c>
      <c r="N3618" s="5" t="s">
        <v>17883</v>
      </c>
      <c r="O3618" s="5" t="s">
        <v>17884</v>
      </c>
    </row>
    <row r="3619" s="3" customFormat="1" spans="1:15">
      <c r="A3619" s="16">
        <v>3618</v>
      </c>
      <c r="B3619" s="21"/>
      <c r="C3619" s="3" t="s">
        <v>17885</v>
      </c>
      <c r="D3619" s="21" t="s">
        <v>17886</v>
      </c>
      <c r="E3619" s="20" t="s">
        <v>17887</v>
      </c>
      <c r="F3619" s="69">
        <v>79.9</v>
      </c>
      <c r="G3619" s="3" t="s">
        <v>78</v>
      </c>
      <c r="J3619" s="55" t="s">
        <v>200</v>
      </c>
      <c r="K3619" s="73">
        <v>45891</v>
      </c>
      <c r="L3619" s="3" t="s">
        <v>201</v>
      </c>
      <c r="N3619" s="3" t="s">
        <v>17888</v>
      </c>
      <c r="O3619" s="5" t="s">
        <v>17889</v>
      </c>
    </row>
    <row r="3620" s="69" customFormat="1" spans="1:15">
      <c r="A3620" s="16">
        <v>3619</v>
      </c>
      <c r="B3620" s="17"/>
      <c r="C3620" s="2" t="s">
        <v>17890</v>
      </c>
      <c r="D3620" s="17" t="s">
        <v>17891</v>
      </c>
      <c r="E3620" s="2" t="s">
        <v>17892</v>
      </c>
      <c r="F3620" s="69">
        <v>49.9</v>
      </c>
      <c r="G3620" s="2" t="s">
        <v>20</v>
      </c>
      <c r="H3620" s="16"/>
      <c r="I3620" s="16"/>
      <c r="J3620" s="16"/>
      <c r="K3620" s="73">
        <v>46028</v>
      </c>
      <c r="L3620" s="59" t="s">
        <v>17893</v>
      </c>
      <c r="M3620" s="5"/>
      <c r="N3620" s="60" t="s">
        <v>17894</v>
      </c>
      <c r="O3620" s="5" t="s">
        <v>17895</v>
      </c>
    </row>
    <row r="3621" s="69" customFormat="1" spans="1:15">
      <c r="A3621" s="16">
        <v>3620</v>
      </c>
      <c r="B3621" s="17"/>
      <c r="C3621" s="2" t="s">
        <v>17896</v>
      </c>
      <c r="D3621" s="17" t="s">
        <v>17897</v>
      </c>
      <c r="E3621" s="2" t="s">
        <v>17898</v>
      </c>
      <c r="F3621" s="69">
        <v>89</v>
      </c>
      <c r="G3621" s="2"/>
      <c r="H3621" s="2"/>
      <c r="I3621" s="2"/>
      <c r="J3621" s="16"/>
      <c r="K3621" s="73">
        <v>45861</v>
      </c>
      <c r="L3621" s="59"/>
      <c r="M3621" s="5"/>
      <c r="N3621" s="60" t="s">
        <v>17899</v>
      </c>
      <c r="O3621" s="5" t="s">
        <v>17900</v>
      </c>
    </row>
    <row r="3622" s="3" customFormat="1" spans="1:15">
      <c r="A3622" s="16">
        <v>3621</v>
      </c>
      <c r="B3622" s="21"/>
      <c r="C3622" s="3" t="s">
        <v>17901</v>
      </c>
      <c r="D3622" s="21" t="s">
        <v>17902</v>
      </c>
      <c r="E3622" s="3" t="s">
        <v>17903</v>
      </c>
      <c r="F3622" s="69">
        <v>49</v>
      </c>
      <c r="G3622" s="3" t="s">
        <v>20</v>
      </c>
      <c r="J3622" s="55"/>
      <c r="K3622" s="73">
        <v>45644</v>
      </c>
      <c r="N3622" s="3" t="s">
        <v>17904</v>
      </c>
      <c r="O3622" s="5" t="s">
        <v>17905</v>
      </c>
    </row>
    <row r="3623" s="4" customFormat="1" spans="1:15">
      <c r="A3623" s="16">
        <v>3622</v>
      </c>
      <c r="B3623" s="4" t="s">
        <v>17906</v>
      </c>
      <c r="C3623" s="4" t="s">
        <v>17907</v>
      </c>
      <c r="D3623" s="22" t="s">
        <v>17906</v>
      </c>
      <c r="E3623" s="25" t="s">
        <v>17908</v>
      </c>
      <c r="F3623" s="69">
        <v>59</v>
      </c>
      <c r="K3623" s="73">
        <v>46009</v>
      </c>
      <c r="N3623" s="4" t="s">
        <v>17909</v>
      </c>
      <c r="O3623" s="4" t="s">
        <v>17910</v>
      </c>
    </row>
    <row r="3624" s="4" customFormat="1" spans="1:15">
      <c r="A3624" s="16">
        <v>3623</v>
      </c>
      <c r="B3624" s="4" t="s">
        <v>17911</v>
      </c>
      <c r="C3624" s="4" t="s">
        <v>17912</v>
      </c>
      <c r="D3624" s="4" t="s">
        <v>17911</v>
      </c>
      <c r="E3624" s="4" t="s">
        <v>14140</v>
      </c>
      <c r="F3624" s="4">
        <v>69</v>
      </c>
      <c r="G3624" s="4" t="s">
        <v>17913</v>
      </c>
      <c r="K3624" s="76">
        <v>46114</v>
      </c>
      <c r="N3624" s="4" t="s">
        <v>17914</v>
      </c>
      <c r="O3624" s="4" t="s">
        <v>17915</v>
      </c>
    </row>
    <row r="3625" s="3" customFormat="1" spans="1:15">
      <c r="A3625" s="16">
        <v>3624</v>
      </c>
      <c r="B3625" s="21" t="s">
        <v>17916</v>
      </c>
      <c r="C3625" s="3" t="s">
        <v>17917</v>
      </c>
      <c r="D3625" s="21" t="s">
        <v>17916</v>
      </c>
      <c r="E3625" s="3" t="s">
        <v>17918</v>
      </c>
      <c r="F3625" s="69">
        <v>69</v>
      </c>
      <c r="G3625" s="3" t="s">
        <v>17919</v>
      </c>
      <c r="J3625" s="55"/>
      <c r="K3625" s="73">
        <v>46051</v>
      </c>
      <c r="L3625" s="3"/>
      <c r="N3625" s="3" t="s">
        <v>17920</v>
      </c>
      <c r="O3625" s="3" t="s">
        <v>17921</v>
      </c>
    </row>
    <row r="3626" s="69" customFormat="1" spans="1:15">
      <c r="A3626" s="16">
        <v>3625</v>
      </c>
      <c r="B3626" s="17"/>
      <c r="C3626" s="2" t="s">
        <v>17922</v>
      </c>
      <c r="D3626" s="17" t="s">
        <v>17923</v>
      </c>
      <c r="E3626" s="2" t="s">
        <v>17924</v>
      </c>
      <c r="F3626" s="69">
        <v>45</v>
      </c>
      <c r="G3626" s="2" t="s">
        <v>20</v>
      </c>
      <c r="H3626" s="59"/>
      <c r="I3626" s="59"/>
      <c r="J3626" s="70"/>
      <c r="K3626" s="73">
        <v>45863</v>
      </c>
      <c r="L3626" s="59"/>
      <c r="M3626" s="5"/>
      <c r="N3626" s="60" t="s">
        <v>17925</v>
      </c>
      <c r="O3626" s="5" t="s">
        <v>17926</v>
      </c>
    </row>
    <row r="3627" s="3" customFormat="1" spans="1:15">
      <c r="A3627" s="16">
        <v>3626</v>
      </c>
      <c r="C3627" s="3" t="s">
        <v>17927</v>
      </c>
      <c r="D3627" s="21" t="s">
        <v>17928</v>
      </c>
      <c r="E3627" s="20" t="s">
        <v>17929</v>
      </c>
      <c r="F3627" s="69">
        <v>99</v>
      </c>
      <c r="G3627" s="2" t="s">
        <v>20</v>
      </c>
      <c r="J3627" s="55"/>
      <c r="K3627" s="73">
        <v>46079</v>
      </c>
      <c r="N3627" s="3" t="s">
        <v>17930</v>
      </c>
      <c r="O3627" s="5" t="s">
        <v>17931</v>
      </c>
    </row>
    <row r="3628" s="3" customFormat="1" spans="1:15">
      <c r="A3628" s="16">
        <v>3627</v>
      </c>
      <c r="B3628" s="3" t="s">
        <v>17932</v>
      </c>
      <c r="C3628" s="3" t="s">
        <v>17933</v>
      </c>
      <c r="D3628" s="3" t="s">
        <v>17932</v>
      </c>
      <c r="E3628" s="3" t="s">
        <v>17934</v>
      </c>
      <c r="F3628" s="69">
        <v>49.8</v>
      </c>
      <c r="G3628" s="20" t="s">
        <v>20</v>
      </c>
      <c r="H3628" s="20" t="s">
        <v>290</v>
      </c>
      <c r="J3628" s="55"/>
      <c r="K3628" s="73">
        <v>46058</v>
      </c>
      <c r="L3628" s="3" t="s">
        <v>412</v>
      </c>
      <c r="N3628" s="3" t="s">
        <v>17935</v>
      </c>
      <c r="O3628" s="3" t="s">
        <v>17936</v>
      </c>
    </row>
    <row r="3629" s="3" customFormat="1" spans="1:15">
      <c r="A3629" s="16">
        <v>3628</v>
      </c>
      <c r="B3629" s="3" t="s">
        <v>17937</v>
      </c>
      <c r="C3629" s="3" t="s">
        <v>17938</v>
      </c>
      <c r="D3629" s="21" t="s">
        <v>17937</v>
      </c>
      <c r="E3629" s="3" t="s">
        <v>17939</v>
      </c>
      <c r="F3629" s="69">
        <v>59.8</v>
      </c>
      <c r="G3629" s="3" t="s">
        <v>17940</v>
      </c>
      <c r="J3629" s="55"/>
      <c r="K3629" s="73">
        <v>45861</v>
      </c>
      <c r="N3629" s="3" t="s">
        <v>17941</v>
      </c>
      <c r="O3629" s="3" t="s">
        <v>17942</v>
      </c>
    </row>
    <row r="3630" s="3" customFormat="1" spans="1:15">
      <c r="A3630" s="16">
        <v>3629</v>
      </c>
      <c r="B3630" s="3" t="s">
        <v>17943</v>
      </c>
      <c r="C3630" s="3" t="s">
        <v>17944</v>
      </c>
      <c r="D3630" s="3" t="s">
        <v>17943</v>
      </c>
      <c r="E3630" s="3" t="s">
        <v>17945</v>
      </c>
      <c r="F3630" s="69">
        <v>65</v>
      </c>
      <c r="G3630" s="20" t="s">
        <v>877</v>
      </c>
      <c r="H3630" s="20"/>
      <c r="I3630" s="20"/>
      <c r="J3630" s="78"/>
      <c r="K3630" s="73">
        <v>46062</v>
      </c>
      <c r="L3630" s="3" t="s">
        <v>8520</v>
      </c>
      <c r="N3630" s="3" t="s">
        <v>17946</v>
      </c>
      <c r="O3630" s="3" t="s">
        <v>17947</v>
      </c>
    </row>
    <row r="3631" s="3" customFormat="1" spans="1:15">
      <c r="A3631" s="16">
        <v>3630</v>
      </c>
      <c r="C3631" s="3" t="s">
        <v>17948</v>
      </c>
      <c r="D3631" s="21" t="s">
        <v>17949</v>
      </c>
      <c r="E3631" s="20" t="s">
        <v>17950</v>
      </c>
      <c r="F3631" s="69">
        <v>49.8</v>
      </c>
      <c r="G3631" s="3" t="s">
        <v>17951</v>
      </c>
      <c r="J3631" s="55"/>
      <c r="K3631" s="73">
        <v>46049</v>
      </c>
      <c r="N3631" s="3" t="s">
        <v>17952</v>
      </c>
      <c r="O3631" s="5" t="s">
        <v>17953</v>
      </c>
    </row>
    <row r="3632" s="3" customFormat="1" spans="1:15">
      <c r="A3632" s="16">
        <v>3631</v>
      </c>
      <c r="B3632" s="21" t="s">
        <v>17954</v>
      </c>
      <c r="C3632" s="3" t="s">
        <v>17955</v>
      </c>
      <c r="D3632" s="21" t="s">
        <v>17954</v>
      </c>
      <c r="E3632" s="3" t="s">
        <v>17956</v>
      </c>
      <c r="F3632" s="69">
        <v>59.8</v>
      </c>
      <c r="G3632" s="3" t="s">
        <v>17957</v>
      </c>
      <c r="J3632" s="55"/>
      <c r="K3632" s="73">
        <v>46063</v>
      </c>
      <c r="L3632" s="3"/>
      <c r="M3632" s="3"/>
      <c r="N3632" s="3" t="s">
        <v>17958</v>
      </c>
      <c r="O3632" s="3" t="s">
        <v>17959</v>
      </c>
    </row>
    <row r="3633" s="3" customFormat="1" spans="1:15">
      <c r="A3633" s="16">
        <v>3632</v>
      </c>
      <c r="C3633" s="3" t="s">
        <v>17960</v>
      </c>
      <c r="D3633" s="21" t="s">
        <v>17961</v>
      </c>
      <c r="E3633" s="3" t="s">
        <v>17962</v>
      </c>
      <c r="F3633" s="69">
        <v>79</v>
      </c>
      <c r="G3633" s="3" t="s">
        <v>17963</v>
      </c>
      <c r="J3633" s="55"/>
      <c r="K3633" s="73">
        <v>46051</v>
      </c>
      <c r="N3633" s="3" t="s">
        <v>17964</v>
      </c>
      <c r="O3633" s="3" t="s">
        <v>17965</v>
      </c>
    </row>
    <row r="3634" s="69" customFormat="1" spans="1:15">
      <c r="A3634" s="16">
        <v>3633</v>
      </c>
      <c r="B3634" s="17"/>
      <c r="C3634" s="2" t="s">
        <v>17966</v>
      </c>
      <c r="D3634" s="17" t="s">
        <v>17967</v>
      </c>
      <c r="E3634" s="2" t="s">
        <v>17968</v>
      </c>
      <c r="F3634" s="69">
        <v>59</v>
      </c>
      <c r="G3634" s="2" t="s">
        <v>20</v>
      </c>
      <c r="H3634" s="2"/>
      <c r="I3634" s="2"/>
      <c r="J3634" s="16"/>
      <c r="K3634" s="73">
        <v>45645</v>
      </c>
      <c r="L3634" s="59"/>
      <c r="M3634" s="5"/>
      <c r="N3634" s="60" t="s">
        <v>17969</v>
      </c>
      <c r="O3634" s="5" t="s">
        <v>17970</v>
      </c>
    </row>
    <row r="3635" s="69" customFormat="1" spans="1:15">
      <c r="A3635" s="16">
        <v>3634</v>
      </c>
      <c r="B3635" s="17"/>
      <c r="C3635" s="2" t="s">
        <v>17971</v>
      </c>
      <c r="D3635" s="17" t="s">
        <v>17972</v>
      </c>
      <c r="E3635" s="2" t="s">
        <v>17973</v>
      </c>
      <c r="F3635" s="69">
        <v>59</v>
      </c>
      <c r="G3635" s="2" t="s">
        <v>20</v>
      </c>
      <c r="H3635" s="16"/>
      <c r="I3635" s="16"/>
      <c r="J3635" s="16"/>
      <c r="K3635" s="73">
        <v>46036</v>
      </c>
      <c r="L3635" s="59"/>
      <c r="M3635" s="5"/>
      <c r="N3635" s="60" t="s">
        <v>17974</v>
      </c>
      <c r="O3635" s="5" t="s">
        <v>17975</v>
      </c>
    </row>
    <row r="3636" s="69" customFormat="1" spans="1:15">
      <c r="A3636" s="16">
        <v>3635</v>
      </c>
      <c r="B3636" s="17"/>
      <c r="C3636" s="2" t="s">
        <v>17976</v>
      </c>
      <c r="D3636" s="17" t="s">
        <v>17977</v>
      </c>
      <c r="E3636" s="2" t="s">
        <v>17978</v>
      </c>
      <c r="F3636" s="69">
        <v>49.9</v>
      </c>
      <c r="G3636" s="2" t="s">
        <v>20</v>
      </c>
      <c r="H3636" s="2"/>
      <c r="I3636" s="2"/>
      <c r="J3636" s="16"/>
      <c r="K3636" s="73">
        <v>45878</v>
      </c>
      <c r="L3636" s="59"/>
      <c r="M3636" s="5"/>
      <c r="N3636" s="60" t="s">
        <v>17979</v>
      </c>
      <c r="O3636" s="21" t="s">
        <v>17980</v>
      </c>
    </row>
    <row r="3637" s="3" customFormat="1" spans="1:15">
      <c r="A3637" s="16">
        <v>3636</v>
      </c>
      <c r="C3637" s="3" t="s">
        <v>17981</v>
      </c>
      <c r="D3637" s="21" t="s">
        <v>17982</v>
      </c>
      <c r="E3637" s="3" t="s">
        <v>17983</v>
      </c>
      <c r="F3637" s="69">
        <v>68</v>
      </c>
      <c r="G3637" s="2" t="s">
        <v>17984</v>
      </c>
      <c r="J3637" s="55"/>
      <c r="K3637" s="73">
        <v>46079</v>
      </c>
      <c r="N3637" s="3" t="s">
        <v>17985</v>
      </c>
      <c r="O3637" s="3" t="s">
        <v>17986</v>
      </c>
    </row>
    <row r="3638" s="69" customFormat="1" spans="1:15">
      <c r="A3638" s="16">
        <v>3637</v>
      </c>
      <c r="B3638" s="17"/>
      <c r="C3638" s="2" t="s">
        <v>17987</v>
      </c>
      <c r="D3638" s="17" t="s">
        <v>17988</v>
      </c>
      <c r="E3638" s="2" t="s">
        <v>17989</v>
      </c>
      <c r="F3638" s="69">
        <v>59.8</v>
      </c>
      <c r="G3638" s="3" t="s">
        <v>20</v>
      </c>
      <c r="H3638" s="90"/>
      <c r="I3638" s="90"/>
      <c r="J3638" s="91"/>
      <c r="K3638" s="73">
        <v>45636</v>
      </c>
      <c r="L3638" s="59" t="s">
        <v>6139</v>
      </c>
      <c r="M3638" s="5"/>
      <c r="N3638" s="60" t="s">
        <v>17990</v>
      </c>
      <c r="O3638" s="5" t="s">
        <v>17991</v>
      </c>
    </row>
    <row r="3639" s="3" customFormat="1" spans="1:15">
      <c r="A3639" s="16">
        <v>3638</v>
      </c>
      <c r="B3639" s="3" t="s">
        <v>17992</v>
      </c>
      <c r="C3639" s="3" t="s">
        <v>17993</v>
      </c>
      <c r="D3639" s="3" t="s">
        <v>17992</v>
      </c>
      <c r="E3639" s="3" t="s">
        <v>17989</v>
      </c>
      <c r="F3639" s="69">
        <v>85</v>
      </c>
      <c r="G3639" s="3" t="s">
        <v>17994</v>
      </c>
      <c r="H3639" s="3"/>
      <c r="I3639" s="3"/>
      <c r="J3639" s="55"/>
      <c r="K3639" s="73">
        <v>46045</v>
      </c>
      <c r="L3639" s="61" t="s">
        <v>17995</v>
      </c>
      <c r="N3639" s="3" t="s">
        <v>17996</v>
      </c>
      <c r="O3639" s="3" t="s">
        <v>17997</v>
      </c>
    </row>
    <row r="3640" s="55" customFormat="1" spans="1:15">
      <c r="A3640" s="16">
        <v>3639</v>
      </c>
      <c r="C3640" s="55" t="s">
        <v>17998</v>
      </c>
      <c r="D3640" s="63" t="s">
        <v>17999</v>
      </c>
      <c r="E3640" s="55" t="s">
        <v>18000</v>
      </c>
      <c r="F3640" s="69">
        <v>89</v>
      </c>
      <c r="G3640" s="64" t="s">
        <v>11626</v>
      </c>
      <c r="K3640" s="73">
        <v>45849</v>
      </c>
      <c r="L3640" s="55" t="s">
        <v>183</v>
      </c>
      <c r="M3640" s="65"/>
      <c r="N3640" s="64" t="s">
        <v>18001</v>
      </c>
      <c r="O3640" s="5" t="s">
        <v>18002</v>
      </c>
    </row>
    <row r="3641" s="69" customFormat="1" ht="14.25" spans="1:15">
      <c r="A3641" s="16">
        <v>3640</v>
      </c>
      <c r="B3641" s="17"/>
      <c r="C3641" s="18" t="s">
        <v>18003</v>
      </c>
      <c r="D3641" s="17"/>
      <c r="E3641" s="2"/>
      <c r="F3641" s="69"/>
      <c r="G3641" s="2"/>
      <c r="H3641" s="2"/>
      <c r="I3641" s="2"/>
      <c r="J3641" s="16"/>
      <c r="K3641" s="73"/>
      <c r="L3641" s="59"/>
      <c r="M3641" s="5"/>
      <c r="N3641" s="60"/>
      <c r="O3641" s="5"/>
    </row>
    <row r="3642" s="5" customFormat="1" spans="1:15">
      <c r="A3642" s="16">
        <v>3641</v>
      </c>
      <c r="B3642" s="17"/>
      <c r="C3642" s="20" t="s">
        <v>18004</v>
      </c>
      <c r="D3642" s="17" t="s">
        <v>18005</v>
      </c>
      <c r="E3642" s="5" t="s">
        <v>18006</v>
      </c>
      <c r="F3642" s="69">
        <v>59.8</v>
      </c>
      <c r="G3642" s="5" t="s">
        <v>20</v>
      </c>
      <c r="J3642" s="62"/>
      <c r="K3642" s="73">
        <v>45863</v>
      </c>
      <c r="L3642" s="59"/>
      <c r="N3642" s="5" t="s">
        <v>18007</v>
      </c>
      <c r="O3642" s="5" t="s">
        <v>18008</v>
      </c>
    </row>
    <row r="3643" s="3" customFormat="1" spans="1:15">
      <c r="A3643" s="16">
        <v>3642</v>
      </c>
      <c r="B3643" s="3" t="s">
        <v>18009</v>
      </c>
      <c r="C3643" s="3" t="s">
        <v>18010</v>
      </c>
      <c r="D3643" s="3" t="s">
        <v>18009</v>
      </c>
      <c r="E3643" s="3" t="s">
        <v>18011</v>
      </c>
      <c r="F3643" s="69">
        <v>69</v>
      </c>
      <c r="G3643" s="3" t="s">
        <v>18012</v>
      </c>
      <c r="H3643" s="3"/>
      <c r="I3643" s="3"/>
      <c r="J3643" s="55"/>
      <c r="K3643" s="73">
        <v>46057</v>
      </c>
      <c r="L3643" s="3"/>
      <c r="M3643" s="3"/>
      <c r="N3643" s="3" t="s">
        <v>18013</v>
      </c>
      <c r="O3643" s="3" t="s">
        <v>18014</v>
      </c>
    </row>
    <row r="3644" s="3" customFormat="1" spans="1:15">
      <c r="A3644" s="16">
        <v>3643</v>
      </c>
      <c r="B3644" s="21"/>
      <c r="C3644" s="3" t="s">
        <v>18015</v>
      </c>
      <c r="D3644" s="21" t="s">
        <v>18016</v>
      </c>
      <c r="E3644" s="3" t="s">
        <v>18017</v>
      </c>
      <c r="F3644" s="69">
        <v>79</v>
      </c>
      <c r="G3644" s="20" t="s">
        <v>18018</v>
      </c>
      <c r="J3644" s="55"/>
      <c r="K3644" s="73">
        <v>45825</v>
      </c>
      <c r="N3644" s="3" t="s">
        <v>18019</v>
      </c>
      <c r="O3644" s="5" t="s">
        <v>18020</v>
      </c>
    </row>
    <row r="3645" s="3" customFormat="1" spans="1:15">
      <c r="A3645" s="16">
        <v>3644</v>
      </c>
      <c r="C3645" s="3" t="s">
        <v>18021</v>
      </c>
      <c r="D3645" s="21" t="s">
        <v>18022</v>
      </c>
      <c r="E3645" s="3" t="s">
        <v>18023</v>
      </c>
      <c r="F3645" s="69">
        <v>85</v>
      </c>
      <c r="G3645" s="2" t="s">
        <v>710</v>
      </c>
      <c r="H3645" s="2" t="s">
        <v>290</v>
      </c>
      <c r="J3645" s="55" t="s">
        <v>200</v>
      </c>
      <c r="K3645" s="73">
        <v>46062</v>
      </c>
      <c r="L3645" s="59" t="s">
        <v>3576</v>
      </c>
      <c r="M3645" s="5"/>
      <c r="N3645" s="3" t="s">
        <v>18024</v>
      </c>
      <c r="O3645" s="5" t="s">
        <v>18025</v>
      </c>
    </row>
    <row r="3646" s="55" customFormat="1" spans="1:15">
      <c r="A3646" s="16">
        <v>3645</v>
      </c>
      <c r="C3646" s="55" t="s">
        <v>18026</v>
      </c>
      <c r="D3646" s="63" t="s">
        <v>18027</v>
      </c>
      <c r="E3646" s="55" t="s">
        <v>18028</v>
      </c>
      <c r="F3646" s="69">
        <v>49</v>
      </c>
      <c r="K3646" s="73">
        <v>46062</v>
      </c>
      <c r="L3646" s="65"/>
      <c r="M3646" s="5"/>
      <c r="N3646" s="55" t="s">
        <v>18029</v>
      </c>
      <c r="O3646" s="5" t="s">
        <v>18030</v>
      </c>
    </row>
    <row r="3647" s="16" customFormat="1" spans="1:15">
      <c r="A3647" s="16">
        <v>3646</v>
      </c>
      <c r="C3647" s="62" t="s">
        <v>18015</v>
      </c>
      <c r="D3647" s="77" t="s">
        <v>18031</v>
      </c>
      <c r="E3647" s="77" t="s">
        <v>18032</v>
      </c>
      <c r="F3647" s="69">
        <v>59.8</v>
      </c>
      <c r="G3647" s="16" t="s">
        <v>20</v>
      </c>
      <c r="K3647" s="73">
        <v>44917</v>
      </c>
      <c r="L3647" s="59"/>
      <c r="M3647" s="5"/>
      <c r="N3647" s="77" t="s">
        <v>18033</v>
      </c>
      <c r="O3647" s="5" t="s">
        <v>18034</v>
      </c>
    </row>
    <row r="3648" s="3" customFormat="1" spans="1:15">
      <c r="A3648" s="16">
        <v>3647</v>
      </c>
      <c r="B3648" s="3" t="s">
        <v>18035</v>
      </c>
      <c r="C3648" s="3" t="s">
        <v>18036</v>
      </c>
      <c r="D3648" s="21" t="s">
        <v>18035</v>
      </c>
      <c r="E3648" s="3" t="s">
        <v>18037</v>
      </c>
      <c r="F3648" s="69">
        <v>59</v>
      </c>
      <c r="G3648" s="3" t="s">
        <v>18038</v>
      </c>
      <c r="J3648" s="55"/>
      <c r="K3648" s="73">
        <v>45860</v>
      </c>
      <c r="N3648" s="3" t="s">
        <v>18039</v>
      </c>
      <c r="O3648" s="3" t="s">
        <v>18040</v>
      </c>
    </row>
    <row r="3649" s="5" customFormat="1" spans="1:15">
      <c r="A3649" s="16">
        <v>3648</v>
      </c>
      <c r="B3649" s="17"/>
      <c r="C3649" s="2" t="s">
        <v>18041</v>
      </c>
      <c r="D3649" s="17" t="s">
        <v>18042</v>
      </c>
      <c r="E3649" s="2" t="s">
        <v>18043</v>
      </c>
      <c r="F3649" s="69">
        <v>39.8</v>
      </c>
      <c r="G3649" s="2" t="s">
        <v>20</v>
      </c>
      <c r="J3649" s="62"/>
      <c r="K3649" s="73">
        <v>46063</v>
      </c>
      <c r="L3649" s="59"/>
      <c r="N3649" s="60" t="s">
        <v>18044</v>
      </c>
      <c r="O3649" s="5" t="s">
        <v>18045</v>
      </c>
    </row>
    <row r="3650" s="69" customFormat="1" spans="1:15">
      <c r="A3650" s="16">
        <v>3649</v>
      </c>
      <c r="B3650" s="17"/>
      <c r="C3650" s="2" t="s">
        <v>18036</v>
      </c>
      <c r="D3650" s="17" t="s">
        <v>18046</v>
      </c>
      <c r="E3650" s="2" t="s">
        <v>18047</v>
      </c>
      <c r="F3650" s="69">
        <v>35</v>
      </c>
      <c r="G3650" s="2" t="s">
        <v>20</v>
      </c>
      <c r="H3650" s="2"/>
      <c r="I3650" s="2"/>
      <c r="J3650" s="16"/>
      <c r="K3650" s="73">
        <v>46059</v>
      </c>
      <c r="L3650" s="59" t="s">
        <v>3991</v>
      </c>
      <c r="M3650" s="5"/>
      <c r="N3650" s="60" t="s">
        <v>18048</v>
      </c>
      <c r="O3650" s="5" t="s">
        <v>18049</v>
      </c>
    </row>
    <row r="3651" s="3" customFormat="1" spans="1:15">
      <c r="A3651" s="16">
        <v>3650</v>
      </c>
      <c r="B3651" s="21" t="s">
        <v>18050</v>
      </c>
      <c r="C3651" s="3" t="s">
        <v>18051</v>
      </c>
      <c r="D3651" s="21" t="s">
        <v>18050</v>
      </c>
      <c r="E3651" s="3" t="s">
        <v>18052</v>
      </c>
      <c r="F3651" s="69">
        <v>59</v>
      </c>
      <c r="G3651" s="3"/>
      <c r="H3651" s="3"/>
      <c r="I3651" s="3"/>
      <c r="J3651" s="55"/>
      <c r="K3651" s="73">
        <v>45862</v>
      </c>
      <c r="L3651" s="3"/>
      <c r="M3651" s="3"/>
      <c r="N3651" s="3" t="s">
        <v>18053</v>
      </c>
      <c r="O3651" s="3" t="s">
        <v>18054</v>
      </c>
    </row>
    <row r="3652" s="69" customFormat="1" spans="1:15">
      <c r="A3652" s="16">
        <v>3651</v>
      </c>
      <c r="B3652" s="17"/>
      <c r="C3652" s="2" t="s">
        <v>18055</v>
      </c>
      <c r="D3652" s="17" t="s">
        <v>18056</v>
      </c>
      <c r="E3652" s="2" t="s">
        <v>18057</v>
      </c>
      <c r="F3652" s="69">
        <v>39</v>
      </c>
      <c r="G3652" s="3" t="s">
        <v>20</v>
      </c>
      <c r="H3652" s="90"/>
      <c r="I3652" s="90"/>
      <c r="J3652" s="91"/>
      <c r="K3652" s="73">
        <v>45850</v>
      </c>
      <c r="L3652" s="59"/>
      <c r="M3652" s="5"/>
      <c r="N3652" s="60" t="s">
        <v>18058</v>
      </c>
      <c r="O3652" s="5" t="s">
        <v>18059</v>
      </c>
    </row>
    <row r="3653" s="3" customFormat="1" spans="1:15">
      <c r="A3653" s="16">
        <v>3652</v>
      </c>
      <c r="C3653" s="3" t="s">
        <v>18060</v>
      </c>
      <c r="D3653" s="21" t="s">
        <v>18061</v>
      </c>
      <c r="E3653" s="3" t="s">
        <v>18006</v>
      </c>
      <c r="F3653" s="69">
        <v>59</v>
      </c>
      <c r="G3653" s="3" t="s">
        <v>18062</v>
      </c>
      <c r="J3653" s="55"/>
      <c r="K3653" s="73">
        <v>46050</v>
      </c>
      <c r="L3653" s="59" t="s">
        <v>85</v>
      </c>
      <c r="M3653" s="5"/>
      <c r="N3653" s="3" t="s">
        <v>18063</v>
      </c>
      <c r="O3653" s="5" t="s">
        <v>18064</v>
      </c>
    </row>
    <row r="3654" s="5" customFormat="1" spans="1:15">
      <c r="A3654" s="16">
        <v>3653</v>
      </c>
      <c r="B3654" s="17"/>
      <c r="C3654" s="2" t="s">
        <v>18065</v>
      </c>
      <c r="D3654" s="17" t="s">
        <v>18066</v>
      </c>
      <c r="E3654" s="2" t="s">
        <v>18067</v>
      </c>
      <c r="F3654" s="69">
        <v>69.8</v>
      </c>
      <c r="G3654" s="2" t="s">
        <v>20</v>
      </c>
      <c r="J3654" s="62"/>
      <c r="K3654" s="73">
        <v>46052</v>
      </c>
      <c r="L3654" s="59"/>
      <c r="N3654" s="60" t="s">
        <v>18068</v>
      </c>
      <c r="O3654" s="5" t="s">
        <v>18069</v>
      </c>
    </row>
    <row r="3655" s="5" customFormat="1" spans="1:15">
      <c r="A3655" s="16">
        <v>3654</v>
      </c>
      <c r="C3655" s="5" t="s">
        <v>18070</v>
      </c>
      <c r="D3655" s="66" t="s">
        <v>18071</v>
      </c>
      <c r="E3655" s="5" t="s">
        <v>18072</v>
      </c>
      <c r="F3655" s="69">
        <v>48</v>
      </c>
      <c r="G3655" s="3" t="s">
        <v>20</v>
      </c>
      <c r="J3655" s="62"/>
      <c r="K3655" s="73">
        <v>46057</v>
      </c>
      <c r="L3655" s="59" t="s">
        <v>85</v>
      </c>
      <c r="M3655" s="5"/>
      <c r="N3655" s="5" t="s">
        <v>18073</v>
      </c>
      <c r="O3655" s="5" t="s">
        <v>18074</v>
      </c>
    </row>
    <row r="3656" s="3" customFormat="1" spans="1:15">
      <c r="A3656" s="16">
        <v>3655</v>
      </c>
      <c r="C3656" s="3" t="s">
        <v>18075</v>
      </c>
      <c r="D3656" s="21" t="s">
        <v>18076</v>
      </c>
      <c r="E3656" s="20" t="s">
        <v>18077</v>
      </c>
      <c r="F3656" s="69">
        <v>53</v>
      </c>
      <c r="G3656" s="2" t="s">
        <v>20</v>
      </c>
      <c r="J3656" s="55"/>
      <c r="K3656" s="73">
        <v>46062</v>
      </c>
      <c r="N3656" s="3" t="s">
        <v>18078</v>
      </c>
      <c r="O3656" s="5" t="s">
        <v>18079</v>
      </c>
    </row>
    <row r="3657" s="69" customFormat="1" spans="1:15">
      <c r="A3657" s="16">
        <v>3656</v>
      </c>
      <c r="B3657" s="17"/>
      <c r="C3657" s="2" t="s">
        <v>18080</v>
      </c>
      <c r="D3657" s="17" t="s">
        <v>18081</v>
      </c>
      <c r="E3657" s="2" t="s">
        <v>18082</v>
      </c>
      <c r="F3657" s="69">
        <v>59</v>
      </c>
      <c r="G3657" s="2" t="s">
        <v>20</v>
      </c>
      <c r="H3657" s="2"/>
      <c r="I3657" s="2"/>
      <c r="J3657" s="16"/>
      <c r="K3657" s="73">
        <v>45696</v>
      </c>
      <c r="L3657" s="59"/>
      <c r="M3657" s="5"/>
      <c r="N3657" s="60" t="s">
        <v>18083</v>
      </c>
      <c r="O3657" s="5" t="s">
        <v>18084</v>
      </c>
    </row>
    <row r="3658" s="55" customFormat="1" spans="1:15">
      <c r="A3658" s="16">
        <v>3657</v>
      </c>
      <c r="B3658" s="55"/>
      <c r="C3658" s="55" t="s">
        <v>18085</v>
      </c>
      <c r="D3658" s="55" t="s">
        <v>18086</v>
      </c>
      <c r="E3658" s="55" t="s">
        <v>18087</v>
      </c>
      <c r="F3658" s="69">
        <v>78</v>
      </c>
      <c r="K3658" s="73">
        <v>45166</v>
      </c>
      <c r="N3658" s="55" t="s">
        <v>18088</v>
      </c>
      <c r="O3658" s="55" t="s">
        <v>18089</v>
      </c>
    </row>
    <row r="3659" s="5" customFormat="1" spans="1:15">
      <c r="A3659" s="16">
        <v>3658</v>
      </c>
      <c r="B3659" s="17"/>
      <c r="C3659" s="20" t="s">
        <v>18090</v>
      </c>
      <c r="D3659" s="17" t="s">
        <v>18091</v>
      </c>
      <c r="E3659" s="5" t="s">
        <v>18092</v>
      </c>
      <c r="F3659" s="69">
        <v>46.8</v>
      </c>
      <c r="G3659" s="3" t="s">
        <v>20</v>
      </c>
      <c r="J3659" s="62"/>
      <c r="K3659" s="73">
        <v>46038</v>
      </c>
      <c r="L3659" s="59"/>
      <c r="N3659" s="5" t="s">
        <v>18093</v>
      </c>
      <c r="O3659" s="5" t="s">
        <v>18094</v>
      </c>
    </row>
    <row r="3660" s="3" customFormat="1" spans="1:15">
      <c r="A3660" s="16">
        <v>3659</v>
      </c>
      <c r="B3660" s="21"/>
      <c r="C3660" s="3" t="s">
        <v>18095</v>
      </c>
      <c r="D3660" s="21" t="s">
        <v>18096</v>
      </c>
      <c r="E3660" s="3" t="s">
        <v>18097</v>
      </c>
      <c r="F3660" s="69">
        <v>63</v>
      </c>
      <c r="G3660" s="2" t="s">
        <v>20</v>
      </c>
      <c r="J3660" s="55"/>
      <c r="K3660" s="73">
        <v>45870</v>
      </c>
      <c r="L3660" s="61" t="s">
        <v>85</v>
      </c>
      <c r="N3660" s="3" t="s">
        <v>18098</v>
      </c>
      <c r="O3660" s="5" t="s">
        <v>18099</v>
      </c>
    </row>
    <row r="3661" s="3" customFormat="1" spans="1:15">
      <c r="A3661" s="16">
        <v>3660</v>
      </c>
      <c r="B3661" s="3"/>
      <c r="C3661" s="3" t="s">
        <v>18100</v>
      </c>
      <c r="D3661" s="21" t="s">
        <v>18101</v>
      </c>
      <c r="E3661" s="20" t="s">
        <v>18102</v>
      </c>
      <c r="F3661" s="69">
        <v>79</v>
      </c>
      <c r="G3661" s="3" t="s">
        <v>18103</v>
      </c>
      <c r="J3661" s="55"/>
      <c r="K3661" s="73">
        <v>45308</v>
      </c>
      <c r="N3661" s="3" t="s">
        <v>18104</v>
      </c>
      <c r="O3661" s="3" t="s">
        <v>18105</v>
      </c>
    </row>
    <row r="3662" s="5" customFormat="1" spans="1:15">
      <c r="A3662" s="16">
        <v>3661</v>
      </c>
      <c r="B3662" s="17"/>
      <c r="C3662" s="2" t="s">
        <v>18106</v>
      </c>
      <c r="D3662" s="17" t="s">
        <v>18107</v>
      </c>
      <c r="E3662" s="2" t="s">
        <v>18108</v>
      </c>
      <c r="F3662" s="69">
        <v>65</v>
      </c>
      <c r="G3662" s="3" t="s">
        <v>20</v>
      </c>
      <c r="H3662" s="2"/>
      <c r="I3662" s="2"/>
      <c r="J3662" s="16"/>
      <c r="K3662" s="73">
        <v>45888</v>
      </c>
      <c r="L3662" s="59" t="s">
        <v>85</v>
      </c>
      <c r="N3662" s="60" t="s">
        <v>18109</v>
      </c>
      <c r="O3662" s="5" t="s">
        <v>18110</v>
      </c>
    </row>
    <row r="3663" s="3" customFormat="1" spans="1:15">
      <c r="A3663" s="16">
        <v>3662</v>
      </c>
      <c r="B3663" s="21"/>
      <c r="C3663" s="3" t="s">
        <v>18111</v>
      </c>
      <c r="D3663" s="21" t="s">
        <v>18112</v>
      </c>
      <c r="E3663" s="3" t="s">
        <v>18113</v>
      </c>
      <c r="F3663" s="69">
        <v>79</v>
      </c>
      <c r="J3663" s="55"/>
      <c r="K3663" s="73">
        <v>45660</v>
      </c>
      <c r="N3663" s="3" t="s">
        <v>18114</v>
      </c>
      <c r="O3663" s="3" t="s">
        <v>18115</v>
      </c>
    </row>
    <row r="3664" s="55" customFormat="1" spans="1:15">
      <c r="A3664" s="16">
        <v>3663</v>
      </c>
      <c r="C3664" s="55" t="s">
        <v>18116</v>
      </c>
      <c r="D3664" s="63" t="s">
        <v>18117</v>
      </c>
      <c r="E3664" s="64" t="s">
        <v>18118</v>
      </c>
      <c r="F3664" s="69">
        <v>69</v>
      </c>
      <c r="G3664" s="3" t="s">
        <v>20</v>
      </c>
      <c r="J3664" s="55" t="s">
        <v>200</v>
      </c>
      <c r="K3664" s="73">
        <v>46041</v>
      </c>
      <c r="L3664" s="3" t="s">
        <v>201</v>
      </c>
      <c r="M3664" s="5"/>
      <c r="N3664" s="55" t="s">
        <v>18119</v>
      </c>
      <c r="O3664" s="5" t="s">
        <v>18120</v>
      </c>
    </row>
    <row r="3665" s="69" customFormat="1" spans="1:15">
      <c r="A3665" s="16">
        <v>3664</v>
      </c>
      <c r="B3665" s="17"/>
      <c r="C3665" s="2" t="s">
        <v>18121</v>
      </c>
      <c r="D3665" s="17" t="s">
        <v>18122</v>
      </c>
      <c r="E3665" s="2" t="s">
        <v>18123</v>
      </c>
      <c r="F3665" s="69">
        <v>39.8</v>
      </c>
      <c r="G3665" s="2" t="s">
        <v>20</v>
      </c>
      <c r="H3665" s="2"/>
      <c r="I3665" s="2"/>
      <c r="J3665" s="16"/>
      <c r="K3665" s="73">
        <v>46078</v>
      </c>
      <c r="L3665" s="59"/>
      <c r="M3665" s="5"/>
      <c r="N3665" s="60" t="s">
        <v>18124</v>
      </c>
      <c r="O3665" s="5" t="s">
        <v>18125</v>
      </c>
    </row>
    <row r="3666" s="69" customFormat="1" spans="1:15">
      <c r="A3666" s="16">
        <v>3665</v>
      </c>
      <c r="B3666" s="17"/>
      <c r="C3666" s="2" t="s">
        <v>18126</v>
      </c>
      <c r="D3666" s="17" t="s">
        <v>18127</v>
      </c>
      <c r="E3666" s="2" t="s">
        <v>18128</v>
      </c>
      <c r="F3666" s="69">
        <v>39</v>
      </c>
      <c r="G3666" s="2" t="s">
        <v>20</v>
      </c>
      <c r="H3666" s="16"/>
      <c r="I3666" s="16"/>
      <c r="J3666" s="16"/>
      <c r="K3666" s="73">
        <v>45478</v>
      </c>
      <c r="L3666" s="59"/>
      <c r="M3666" s="5"/>
      <c r="N3666" s="60" t="s">
        <v>18129</v>
      </c>
      <c r="O3666" s="5" t="s">
        <v>18130</v>
      </c>
    </row>
    <row r="3667" s="3" customFormat="1" spans="1:15">
      <c r="A3667" s="16">
        <v>3666</v>
      </c>
      <c r="B3667" s="3" t="s">
        <v>18131</v>
      </c>
      <c r="C3667" s="3" t="s">
        <v>18132</v>
      </c>
      <c r="D3667" s="3" t="s">
        <v>18131</v>
      </c>
      <c r="E3667" s="3" t="s">
        <v>18133</v>
      </c>
      <c r="F3667" s="69">
        <v>69</v>
      </c>
      <c r="G3667" s="3" t="s">
        <v>17994</v>
      </c>
      <c r="H3667" s="2" t="s">
        <v>290</v>
      </c>
      <c r="I3667" s="3"/>
      <c r="J3667" s="55"/>
      <c r="K3667" s="73">
        <v>45884</v>
      </c>
      <c r="L3667" s="59" t="s">
        <v>18134</v>
      </c>
      <c r="M3667" s="3"/>
      <c r="N3667" s="3" t="s">
        <v>18135</v>
      </c>
      <c r="O3667" s="3" t="s">
        <v>18136</v>
      </c>
    </row>
    <row r="3668" s="3" customFormat="1" spans="1:15">
      <c r="A3668" s="16">
        <v>3667</v>
      </c>
      <c r="B3668" s="21"/>
      <c r="C3668" s="3" t="s">
        <v>18137</v>
      </c>
      <c r="D3668" s="3" t="s">
        <v>18138</v>
      </c>
      <c r="E3668" s="3" t="s">
        <v>18139</v>
      </c>
      <c r="F3668" s="69">
        <v>59</v>
      </c>
      <c r="G3668" s="2" t="s">
        <v>20</v>
      </c>
      <c r="J3668" s="55"/>
      <c r="K3668" s="73">
        <v>45656</v>
      </c>
      <c r="N3668" s="3" t="s">
        <v>18140</v>
      </c>
      <c r="O3668" s="61" t="s">
        <v>18141</v>
      </c>
    </row>
    <row r="3669" s="69" customFormat="1" spans="1:15">
      <c r="A3669" s="16">
        <v>3668</v>
      </c>
      <c r="B3669" s="17"/>
      <c r="C3669" s="2" t="s">
        <v>18142</v>
      </c>
      <c r="D3669" s="17" t="s">
        <v>18143</v>
      </c>
      <c r="E3669" s="2" t="s">
        <v>18144</v>
      </c>
      <c r="F3669" s="69">
        <v>59.8</v>
      </c>
      <c r="G3669" s="2" t="s">
        <v>20</v>
      </c>
      <c r="H3669" s="2"/>
      <c r="I3669" s="2"/>
      <c r="J3669" s="16"/>
      <c r="K3669" s="73">
        <v>45863</v>
      </c>
      <c r="L3669" s="59"/>
      <c r="M3669" s="5"/>
      <c r="N3669" s="60" t="s">
        <v>18145</v>
      </c>
      <c r="O3669" s="5" t="s">
        <v>18146</v>
      </c>
    </row>
    <row r="3670" s="3" customFormat="1" spans="1:15">
      <c r="A3670" s="16">
        <v>3669</v>
      </c>
      <c r="B3670" s="3" t="s">
        <v>18147</v>
      </c>
      <c r="C3670" s="3" t="s">
        <v>18148</v>
      </c>
      <c r="D3670" s="3" t="s">
        <v>18147</v>
      </c>
      <c r="E3670" s="3" t="s">
        <v>18149</v>
      </c>
      <c r="F3670" s="69">
        <v>69</v>
      </c>
      <c r="G3670" s="3" t="s">
        <v>18150</v>
      </c>
      <c r="H3670" s="3"/>
      <c r="I3670" s="3"/>
      <c r="J3670" s="55"/>
      <c r="K3670" s="73">
        <v>46026</v>
      </c>
      <c r="L3670" s="3" t="s">
        <v>8520</v>
      </c>
      <c r="M3670" s="3"/>
      <c r="N3670" s="3" t="s">
        <v>18151</v>
      </c>
      <c r="O3670" s="3" t="s">
        <v>18152</v>
      </c>
    </row>
    <row r="3671" s="3" customFormat="1" spans="1:15">
      <c r="A3671" s="16">
        <v>3670</v>
      </c>
      <c r="B3671" s="21"/>
      <c r="C3671" s="3" t="s">
        <v>18153</v>
      </c>
      <c r="D3671" s="21" t="s">
        <v>18154</v>
      </c>
      <c r="E3671" s="3" t="s">
        <v>18155</v>
      </c>
      <c r="F3671" s="69">
        <v>79</v>
      </c>
      <c r="G3671" s="3" t="s">
        <v>15968</v>
      </c>
      <c r="J3671" s="55"/>
      <c r="K3671" s="73">
        <v>46044</v>
      </c>
      <c r="M3671" s="5" t="s">
        <v>18156</v>
      </c>
      <c r="N3671" s="3" t="s">
        <v>18157</v>
      </c>
      <c r="O3671" s="3" t="s">
        <v>18158</v>
      </c>
    </row>
    <row r="3672" s="3" customFormat="1" spans="1:15">
      <c r="A3672" s="16">
        <v>3671</v>
      </c>
      <c r="C3672" s="3" t="s">
        <v>18159</v>
      </c>
      <c r="D3672" s="21" t="s">
        <v>18160</v>
      </c>
      <c r="E3672" s="3" t="s">
        <v>18161</v>
      </c>
      <c r="F3672" s="69">
        <v>43</v>
      </c>
      <c r="G3672" s="2" t="s">
        <v>20</v>
      </c>
      <c r="J3672" s="55"/>
      <c r="K3672" s="73">
        <v>45134</v>
      </c>
      <c r="N3672" s="3" t="s">
        <v>18162</v>
      </c>
      <c r="O3672" s="5" t="s">
        <v>18163</v>
      </c>
    </row>
    <row r="3673" s="3" customFormat="1" spans="1:15">
      <c r="A3673" s="16">
        <v>3672</v>
      </c>
      <c r="B3673" s="21"/>
      <c r="C3673" s="3" t="s">
        <v>18164</v>
      </c>
      <c r="D3673" s="21" t="s">
        <v>18165</v>
      </c>
      <c r="E3673" s="3" t="s">
        <v>18166</v>
      </c>
      <c r="F3673" s="69">
        <v>59.8</v>
      </c>
      <c r="J3673" s="55"/>
      <c r="K3673" s="73">
        <v>45894</v>
      </c>
      <c r="N3673" s="3" t="s">
        <v>18167</v>
      </c>
      <c r="O3673" s="3" t="s">
        <v>18168</v>
      </c>
    </row>
    <row r="3674" s="69" customFormat="1" spans="1:15">
      <c r="A3674" s="16">
        <v>3673</v>
      </c>
      <c r="B3674" s="17"/>
      <c r="C3674" s="2" t="s">
        <v>18159</v>
      </c>
      <c r="D3674" s="17" t="s">
        <v>18169</v>
      </c>
      <c r="E3674" s="2" t="s">
        <v>18170</v>
      </c>
      <c r="F3674" s="69">
        <v>58</v>
      </c>
      <c r="G3674" s="2" t="s">
        <v>20</v>
      </c>
      <c r="H3674" s="16"/>
      <c r="I3674" s="16"/>
      <c r="J3674" s="16"/>
      <c r="K3674" s="73">
        <v>45860</v>
      </c>
      <c r="L3674" s="59"/>
      <c r="M3674" s="5"/>
      <c r="N3674" s="60" t="s">
        <v>18171</v>
      </c>
      <c r="O3674" s="5" t="s">
        <v>18172</v>
      </c>
    </row>
    <row r="3675" s="69" customFormat="1" spans="1:15">
      <c r="A3675" s="16">
        <v>3674</v>
      </c>
      <c r="B3675" s="17"/>
      <c r="C3675" s="2" t="s">
        <v>18164</v>
      </c>
      <c r="D3675" s="17" t="s">
        <v>18173</v>
      </c>
      <c r="E3675" s="2" t="s">
        <v>18174</v>
      </c>
      <c r="F3675" s="69">
        <v>49.8</v>
      </c>
      <c r="G3675" s="2" t="s">
        <v>710</v>
      </c>
      <c r="H3675" s="2" t="s">
        <v>290</v>
      </c>
      <c r="I3675" s="16"/>
      <c r="J3675" s="16"/>
      <c r="K3675" s="73">
        <v>45488</v>
      </c>
      <c r="L3675" s="59" t="s">
        <v>412</v>
      </c>
      <c r="M3675" s="5"/>
      <c r="N3675" s="60" t="s">
        <v>18175</v>
      </c>
      <c r="O3675" s="5" t="s">
        <v>18176</v>
      </c>
    </row>
    <row r="3676" s="69" customFormat="1" spans="1:15">
      <c r="A3676" s="16">
        <v>3675</v>
      </c>
      <c r="B3676" s="17"/>
      <c r="C3676" s="2" t="s">
        <v>18177</v>
      </c>
      <c r="D3676" s="17" t="s">
        <v>18178</v>
      </c>
      <c r="E3676" s="2" t="s">
        <v>18179</v>
      </c>
      <c r="F3676" s="69">
        <v>59</v>
      </c>
      <c r="G3676" s="2" t="s">
        <v>20</v>
      </c>
      <c r="H3676" s="2"/>
      <c r="I3676" s="2"/>
      <c r="J3676" s="16"/>
      <c r="K3676" s="73">
        <v>45517</v>
      </c>
      <c r="L3676" s="59"/>
      <c r="M3676" s="5"/>
      <c r="N3676" s="60" t="s">
        <v>18180</v>
      </c>
      <c r="O3676" s="5" t="s">
        <v>18181</v>
      </c>
    </row>
    <row r="3677" s="3" customFormat="1" spans="1:15">
      <c r="A3677" s="16">
        <v>3676</v>
      </c>
      <c r="C3677" s="3" t="s">
        <v>18182</v>
      </c>
      <c r="D3677" s="21" t="s">
        <v>18183</v>
      </c>
      <c r="E3677" s="3" t="s">
        <v>18184</v>
      </c>
      <c r="F3677" s="69">
        <v>33</v>
      </c>
      <c r="J3677" s="55"/>
      <c r="K3677" s="73">
        <v>46052</v>
      </c>
      <c r="L3677" s="59"/>
      <c r="M3677" s="5"/>
      <c r="N3677" s="3" t="s">
        <v>18185</v>
      </c>
      <c r="O3677" s="5" t="s">
        <v>18186</v>
      </c>
    </row>
    <row r="3678" s="3" customFormat="1" spans="1:15">
      <c r="A3678" s="16">
        <v>3677</v>
      </c>
      <c r="B3678" s="21"/>
      <c r="C3678" s="3" t="s">
        <v>18187</v>
      </c>
      <c r="D3678" s="21" t="s">
        <v>18188</v>
      </c>
      <c r="E3678" s="3" t="s">
        <v>18189</v>
      </c>
      <c r="F3678" s="69">
        <v>69</v>
      </c>
      <c r="G3678" s="3" t="s">
        <v>20</v>
      </c>
      <c r="J3678" s="55"/>
      <c r="K3678" s="73">
        <v>46037</v>
      </c>
      <c r="N3678" s="3" t="s">
        <v>18190</v>
      </c>
      <c r="O3678" s="5" t="s">
        <v>18191</v>
      </c>
    </row>
    <row r="3679" s="3" customFormat="1" spans="1:15">
      <c r="A3679" s="16">
        <v>3678</v>
      </c>
      <c r="C3679" s="3" t="s">
        <v>18187</v>
      </c>
      <c r="D3679" s="21" t="s">
        <v>18192</v>
      </c>
      <c r="E3679" s="20" t="s">
        <v>18193</v>
      </c>
      <c r="F3679" s="69">
        <v>58</v>
      </c>
      <c r="G3679" s="3" t="s">
        <v>20</v>
      </c>
      <c r="J3679" s="55"/>
      <c r="K3679" s="73">
        <v>45827</v>
      </c>
      <c r="N3679" s="3" t="s">
        <v>18194</v>
      </c>
      <c r="O3679" s="3" t="s">
        <v>18195</v>
      </c>
    </row>
    <row r="3680" s="3" customFormat="1" spans="1:15">
      <c r="A3680" s="16">
        <v>3679</v>
      </c>
      <c r="B3680" s="21" t="s">
        <v>18196</v>
      </c>
      <c r="C3680" s="3" t="s">
        <v>18197</v>
      </c>
      <c r="D3680" s="21" t="s">
        <v>18196</v>
      </c>
      <c r="E3680" s="3" t="s">
        <v>18198</v>
      </c>
      <c r="F3680" s="69">
        <v>59</v>
      </c>
      <c r="G3680" s="3"/>
      <c r="J3680" s="55"/>
      <c r="K3680" s="73">
        <v>45856</v>
      </c>
      <c r="L3680" s="20" t="s">
        <v>3784</v>
      </c>
      <c r="M3680" s="20"/>
      <c r="N3680" s="3" t="s">
        <v>18199</v>
      </c>
      <c r="O3680" s="3" t="s">
        <v>18200</v>
      </c>
    </row>
    <row r="3681" s="3" customFormat="1" spans="1:15">
      <c r="A3681" s="16">
        <v>3680</v>
      </c>
      <c r="C3681" s="3" t="s">
        <v>18201</v>
      </c>
      <c r="D3681" s="21" t="s">
        <v>18202</v>
      </c>
      <c r="E3681" s="3" t="s">
        <v>18203</v>
      </c>
      <c r="F3681" s="69">
        <v>29</v>
      </c>
      <c r="G3681" s="3" t="s">
        <v>20</v>
      </c>
      <c r="J3681" s="55"/>
      <c r="K3681" s="73">
        <v>46063</v>
      </c>
      <c r="L3681" s="59"/>
      <c r="M3681" s="5"/>
      <c r="N3681" s="3" t="s">
        <v>18204</v>
      </c>
      <c r="O3681" s="5" t="s">
        <v>18205</v>
      </c>
    </row>
    <row r="3682" s="3" customFormat="1" spans="1:15">
      <c r="A3682" s="16">
        <v>3681</v>
      </c>
      <c r="C3682" s="3" t="s">
        <v>18206</v>
      </c>
      <c r="D3682" s="21" t="s">
        <v>18207</v>
      </c>
      <c r="E3682" s="3" t="s">
        <v>18203</v>
      </c>
      <c r="F3682" s="69">
        <v>28</v>
      </c>
      <c r="G3682" s="2" t="s">
        <v>20</v>
      </c>
      <c r="J3682" s="55"/>
      <c r="K3682" s="73">
        <v>45857</v>
      </c>
      <c r="L3682" s="59"/>
      <c r="M3682" s="5"/>
      <c r="N3682" s="3" t="s">
        <v>18208</v>
      </c>
      <c r="O3682" s="5" t="s">
        <v>18209</v>
      </c>
    </row>
    <row r="3683" s="3" customFormat="1" spans="1:15">
      <c r="A3683" s="16">
        <v>3682</v>
      </c>
      <c r="B3683" s="3" t="s">
        <v>18210</v>
      </c>
      <c r="C3683" s="3" t="s">
        <v>18211</v>
      </c>
      <c r="D3683" s="21" t="s">
        <v>18210</v>
      </c>
      <c r="E3683" s="3" t="s">
        <v>18212</v>
      </c>
      <c r="F3683" s="69">
        <v>59.8</v>
      </c>
      <c r="G3683" s="3" t="s">
        <v>18213</v>
      </c>
      <c r="J3683" s="55"/>
      <c r="K3683" s="73">
        <v>46022</v>
      </c>
      <c r="L3683" s="3"/>
      <c r="M3683" s="3"/>
      <c r="N3683" s="3" t="s">
        <v>18214</v>
      </c>
      <c r="O3683" s="3" t="s">
        <v>18215</v>
      </c>
    </row>
    <row r="3684" s="3" customFormat="1" spans="1:15">
      <c r="A3684" s="16">
        <v>3683</v>
      </c>
      <c r="B3684" s="21"/>
      <c r="C3684" s="3" t="s">
        <v>18216</v>
      </c>
      <c r="D3684" s="21" t="s">
        <v>18217</v>
      </c>
      <c r="E3684" s="3" t="s">
        <v>18218</v>
      </c>
      <c r="F3684" s="69">
        <v>49.8</v>
      </c>
      <c r="J3684" s="55"/>
      <c r="K3684" s="73">
        <v>45159</v>
      </c>
      <c r="N3684" s="3" t="s">
        <v>18219</v>
      </c>
      <c r="O3684" s="3" t="s">
        <v>18220</v>
      </c>
    </row>
    <row r="3685" s="69" customFormat="1" spans="1:15">
      <c r="A3685" s="16">
        <v>3684</v>
      </c>
      <c r="B3685" s="17"/>
      <c r="C3685" s="2" t="s">
        <v>18221</v>
      </c>
      <c r="D3685" s="17" t="s">
        <v>18222</v>
      </c>
      <c r="E3685" s="2" t="s">
        <v>18223</v>
      </c>
      <c r="F3685" s="69">
        <v>49.8</v>
      </c>
      <c r="G3685" s="2" t="s">
        <v>20</v>
      </c>
      <c r="H3685" s="2" t="s">
        <v>290</v>
      </c>
      <c r="I3685" s="16"/>
      <c r="J3685" s="16"/>
      <c r="K3685" s="73">
        <v>46013</v>
      </c>
      <c r="L3685" s="59" t="s">
        <v>412</v>
      </c>
      <c r="M3685" s="5"/>
      <c r="N3685" s="60" t="s">
        <v>18224</v>
      </c>
      <c r="O3685" s="5" t="s">
        <v>18225</v>
      </c>
    </row>
    <row r="3686" s="3" customFormat="1" spans="1:15">
      <c r="A3686" s="16">
        <v>3685</v>
      </c>
      <c r="B3686" s="3"/>
      <c r="C3686" s="3" t="s">
        <v>18226</v>
      </c>
      <c r="D3686" s="21" t="s">
        <v>18227</v>
      </c>
      <c r="E3686" s="3" t="s">
        <v>18228</v>
      </c>
      <c r="F3686" s="69">
        <v>69</v>
      </c>
      <c r="G3686" s="3" t="s">
        <v>18229</v>
      </c>
      <c r="J3686" s="55"/>
      <c r="K3686" s="73">
        <v>45850</v>
      </c>
      <c r="N3686" s="3" t="s">
        <v>18230</v>
      </c>
      <c r="O3686" s="3" t="s">
        <v>18231</v>
      </c>
    </row>
    <row r="3687" s="3" customFormat="1" spans="1:15">
      <c r="A3687" s="16">
        <v>3686</v>
      </c>
      <c r="B3687" s="3" t="s">
        <v>18232</v>
      </c>
      <c r="C3687" s="3" t="s">
        <v>18233</v>
      </c>
      <c r="D3687" s="3" t="s">
        <v>18232</v>
      </c>
      <c r="E3687" s="3" t="s">
        <v>18234</v>
      </c>
      <c r="F3687" s="69">
        <v>59</v>
      </c>
      <c r="G3687" s="3"/>
      <c r="J3687" s="55"/>
      <c r="K3687" s="73">
        <v>46059</v>
      </c>
      <c r="L3687" s="3"/>
      <c r="M3687" s="3"/>
      <c r="N3687" s="3" t="s">
        <v>18235</v>
      </c>
      <c r="O3687" s="3" t="s">
        <v>18236</v>
      </c>
    </row>
    <row r="3688" s="3" customFormat="1" spans="1:15">
      <c r="A3688" s="16">
        <v>3687</v>
      </c>
      <c r="B3688" s="3" t="s">
        <v>18237</v>
      </c>
      <c r="C3688" s="3" t="s">
        <v>18238</v>
      </c>
      <c r="D3688" s="3" t="s">
        <v>18237</v>
      </c>
      <c r="E3688" s="3" t="s">
        <v>18239</v>
      </c>
      <c r="F3688" s="69">
        <v>69</v>
      </c>
      <c r="G3688" s="3" t="s">
        <v>17957</v>
      </c>
      <c r="J3688" s="55"/>
      <c r="K3688" s="73">
        <v>46058</v>
      </c>
      <c r="L3688" s="3"/>
      <c r="M3688" s="3"/>
      <c r="N3688" s="3" t="s">
        <v>18240</v>
      </c>
      <c r="O3688" s="3" t="s">
        <v>18241</v>
      </c>
    </row>
    <row r="3689" s="5" customFormat="1" spans="1:15">
      <c r="A3689" s="16">
        <v>3688</v>
      </c>
      <c r="C3689" s="5" t="s">
        <v>18242</v>
      </c>
      <c r="D3689" s="66" t="s">
        <v>18243</v>
      </c>
      <c r="E3689" s="5" t="s">
        <v>18244</v>
      </c>
      <c r="F3689" s="69">
        <v>38</v>
      </c>
      <c r="G3689" s="3" t="s">
        <v>20</v>
      </c>
      <c r="J3689" s="62"/>
      <c r="K3689" s="73">
        <v>45869</v>
      </c>
      <c r="L3689" s="59"/>
      <c r="M3689" s="5"/>
      <c r="N3689" s="5" t="s">
        <v>18245</v>
      </c>
      <c r="O3689" s="5" t="s">
        <v>18246</v>
      </c>
    </row>
    <row r="3690" s="3" customFormat="1" spans="1:15">
      <c r="A3690" s="16">
        <v>3689</v>
      </c>
      <c r="B3690" s="21"/>
      <c r="C3690" s="3" t="s">
        <v>18247</v>
      </c>
      <c r="D3690" s="21" t="s">
        <v>18248</v>
      </c>
      <c r="E3690" s="20" t="s">
        <v>18249</v>
      </c>
      <c r="F3690" s="69">
        <v>59.8</v>
      </c>
      <c r="G3690" s="3" t="s">
        <v>18250</v>
      </c>
      <c r="J3690" s="55"/>
      <c r="K3690" s="73">
        <v>45159</v>
      </c>
      <c r="N3690" s="3" t="s">
        <v>18251</v>
      </c>
      <c r="O3690" s="3" t="s">
        <v>18252</v>
      </c>
    </row>
    <row r="3691" s="3" customFormat="1" spans="1:15">
      <c r="A3691" s="16">
        <v>3690</v>
      </c>
      <c r="B3691" s="3" t="s">
        <v>18253</v>
      </c>
      <c r="C3691" s="3" t="s">
        <v>18254</v>
      </c>
      <c r="D3691" s="21" t="s">
        <v>18253</v>
      </c>
      <c r="E3691" s="20" t="s">
        <v>18255</v>
      </c>
      <c r="F3691" s="69">
        <v>69.8</v>
      </c>
      <c r="G3691" s="3" t="s">
        <v>78</v>
      </c>
      <c r="J3691" s="55"/>
      <c r="K3691" s="73">
        <v>46006</v>
      </c>
      <c r="N3691" s="3" t="s">
        <v>18256</v>
      </c>
      <c r="O3691" s="3" t="s">
        <v>18257</v>
      </c>
    </row>
    <row r="3692" s="3" customFormat="1" spans="1:15">
      <c r="A3692" s="16">
        <v>3691</v>
      </c>
      <c r="B3692" s="3"/>
      <c r="C3692" s="3" t="s">
        <v>18258</v>
      </c>
      <c r="D3692" s="21" t="s">
        <v>18259</v>
      </c>
      <c r="E3692" s="3" t="s">
        <v>18260</v>
      </c>
      <c r="F3692" s="69">
        <v>35</v>
      </c>
      <c r="J3692" s="55"/>
      <c r="K3692" s="73">
        <v>45411</v>
      </c>
      <c r="L3692" s="65"/>
      <c r="N3692" s="3" t="s">
        <v>18261</v>
      </c>
      <c r="O3692" s="3" t="s">
        <v>18262</v>
      </c>
    </row>
    <row r="3693" s="69" customFormat="1" spans="1:15">
      <c r="A3693" s="16">
        <v>3692</v>
      </c>
      <c r="B3693" s="17"/>
      <c r="C3693" s="2" t="s">
        <v>18263</v>
      </c>
      <c r="D3693" s="17" t="s">
        <v>18264</v>
      </c>
      <c r="E3693" s="2" t="s">
        <v>18265</v>
      </c>
      <c r="F3693" s="69">
        <v>59.9</v>
      </c>
      <c r="G3693" s="2" t="s">
        <v>20</v>
      </c>
      <c r="H3693" s="2"/>
      <c r="I3693" s="2"/>
      <c r="J3693" s="16"/>
      <c r="K3693" s="73">
        <v>46078</v>
      </c>
      <c r="L3693" s="59"/>
      <c r="M3693" s="5"/>
      <c r="N3693" s="60" t="s">
        <v>18266</v>
      </c>
      <c r="O3693" s="5" t="s">
        <v>18267</v>
      </c>
    </row>
    <row r="3694" s="3" customFormat="1" spans="1:15">
      <c r="A3694" s="16">
        <v>3693</v>
      </c>
      <c r="B3694" s="21"/>
      <c r="C3694" s="3" t="s">
        <v>18268</v>
      </c>
      <c r="D3694" s="21" t="s">
        <v>18269</v>
      </c>
      <c r="E3694" s="3" t="s">
        <v>18270</v>
      </c>
      <c r="F3694" s="69">
        <v>89</v>
      </c>
      <c r="G3694" s="3" t="s">
        <v>892</v>
      </c>
      <c r="I3694" s="2" t="s">
        <v>291</v>
      </c>
      <c r="J3694" s="55" t="s">
        <v>200</v>
      </c>
      <c r="K3694" s="73">
        <v>46006</v>
      </c>
      <c r="L3694" s="3" t="s">
        <v>201</v>
      </c>
      <c r="M3694" s="5" t="s">
        <v>18271</v>
      </c>
      <c r="N3694" s="3" t="s">
        <v>18272</v>
      </c>
      <c r="O3694" s="5" t="s">
        <v>18273</v>
      </c>
    </row>
    <row r="3695" s="69" customFormat="1" spans="1:15">
      <c r="A3695" s="16">
        <v>3694</v>
      </c>
      <c r="B3695" s="17"/>
      <c r="C3695" s="2" t="s">
        <v>18274</v>
      </c>
      <c r="D3695" s="17" t="s">
        <v>18275</v>
      </c>
      <c r="E3695" s="2" t="s">
        <v>18276</v>
      </c>
      <c r="F3695" s="69">
        <v>39.8</v>
      </c>
      <c r="G3695" s="2" t="s">
        <v>20</v>
      </c>
      <c r="H3695" s="2"/>
      <c r="I3695" s="2"/>
      <c r="J3695" s="16"/>
      <c r="K3695" s="73">
        <v>45258</v>
      </c>
      <c r="L3695" s="59"/>
      <c r="M3695" s="5"/>
      <c r="N3695" s="60" t="s">
        <v>18277</v>
      </c>
      <c r="O3695" s="5" t="s">
        <v>18278</v>
      </c>
    </row>
    <row r="3696" s="4" customFormat="1" spans="1:15">
      <c r="A3696" s="16">
        <v>3695</v>
      </c>
      <c r="B3696" s="4" t="s">
        <v>18279</v>
      </c>
      <c r="C3696" s="4" t="s">
        <v>18280</v>
      </c>
      <c r="D3696" s="4" t="s">
        <v>18279</v>
      </c>
      <c r="E3696" s="4" t="s">
        <v>18281</v>
      </c>
      <c r="F3696" s="4">
        <v>59</v>
      </c>
      <c r="G3696" s="4" t="s">
        <v>78</v>
      </c>
      <c r="H3696" s="4"/>
      <c r="I3696" s="4"/>
      <c r="J3696" s="4"/>
      <c r="K3696" s="76">
        <v>46091</v>
      </c>
      <c r="L3696" s="4"/>
      <c r="M3696" s="4"/>
      <c r="N3696" s="4" t="s">
        <v>18282</v>
      </c>
      <c r="O3696" s="4" t="s">
        <v>18283</v>
      </c>
    </row>
    <row r="3697" s="3" customFormat="1" spans="1:15">
      <c r="A3697" s="16">
        <v>3696</v>
      </c>
      <c r="B3697" s="3"/>
      <c r="C3697" s="3" t="s">
        <v>18284</v>
      </c>
      <c r="D3697" s="21" t="s">
        <v>18285</v>
      </c>
      <c r="E3697" s="3" t="s">
        <v>18286</v>
      </c>
      <c r="F3697" s="69">
        <v>59</v>
      </c>
      <c r="G3697" s="3"/>
      <c r="H3697" s="3"/>
      <c r="I3697" s="3"/>
      <c r="J3697" s="55"/>
      <c r="K3697" s="73">
        <v>45630</v>
      </c>
      <c r="L3697" s="3"/>
      <c r="M3697" s="3"/>
      <c r="N3697" s="3" t="s">
        <v>18287</v>
      </c>
      <c r="O3697" s="3" t="s">
        <v>18288</v>
      </c>
    </row>
    <row r="3698" s="3" customFormat="1" spans="1:15">
      <c r="A3698" s="16">
        <v>3697</v>
      </c>
      <c r="B3698" s="21"/>
      <c r="C3698" s="3" t="s">
        <v>18289</v>
      </c>
      <c r="D3698" s="21" t="s">
        <v>18290</v>
      </c>
      <c r="E3698" s="3" t="s">
        <v>18291</v>
      </c>
      <c r="F3698" s="69">
        <v>79</v>
      </c>
      <c r="G3698" s="3" t="s">
        <v>18292</v>
      </c>
      <c r="J3698" s="55"/>
      <c r="K3698" s="73">
        <v>46051</v>
      </c>
      <c r="N3698" s="3" t="s">
        <v>18293</v>
      </c>
      <c r="O3698" s="5" t="s">
        <v>18294</v>
      </c>
    </row>
    <row r="3699" s="3" customFormat="1" spans="1:15">
      <c r="A3699" s="16">
        <v>3698</v>
      </c>
      <c r="B3699" s="3" t="s">
        <v>18295</v>
      </c>
      <c r="C3699" s="3" t="s">
        <v>18296</v>
      </c>
      <c r="D3699" s="21" t="s">
        <v>18295</v>
      </c>
      <c r="E3699" s="3" t="s">
        <v>18297</v>
      </c>
      <c r="F3699" s="69">
        <v>69.8</v>
      </c>
      <c r="G3699" s="3" t="s">
        <v>20</v>
      </c>
      <c r="J3699" s="55" t="s">
        <v>200</v>
      </c>
      <c r="K3699" s="73">
        <v>46006</v>
      </c>
      <c r="L3699" s="3" t="s">
        <v>201</v>
      </c>
      <c r="M3699" s="3"/>
      <c r="N3699" s="3" t="s">
        <v>18298</v>
      </c>
      <c r="O3699" s="3" t="s">
        <v>18299</v>
      </c>
    </row>
    <row r="3700" s="69" customFormat="1" spans="1:15">
      <c r="A3700" s="16">
        <v>3699</v>
      </c>
      <c r="B3700" s="17"/>
      <c r="C3700" s="2" t="s">
        <v>18300</v>
      </c>
      <c r="D3700" s="17" t="s">
        <v>18301</v>
      </c>
      <c r="E3700" s="2" t="s">
        <v>18302</v>
      </c>
      <c r="F3700" s="69">
        <v>59</v>
      </c>
      <c r="G3700" s="2" t="s">
        <v>20</v>
      </c>
      <c r="H3700" s="16"/>
      <c r="I3700" s="16"/>
      <c r="J3700" s="16"/>
      <c r="K3700" s="73">
        <v>45822</v>
      </c>
      <c r="L3700" s="59"/>
      <c r="M3700" s="5"/>
      <c r="N3700" s="60" t="s">
        <v>18303</v>
      </c>
      <c r="O3700" s="5" t="s">
        <v>18304</v>
      </c>
    </row>
    <row r="3701" s="69" customFormat="1" spans="1:15">
      <c r="A3701" s="16">
        <v>3700</v>
      </c>
      <c r="B3701" s="17"/>
      <c r="C3701" s="2" t="s">
        <v>18305</v>
      </c>
      <c r="D3701" s="17" t="s">
        <v>18306</v>
      </c>
      <c r="E3701" s="2" t="s">
        <v>18307</v>
      </c>
      <c r="F3701" s="69">
        <v>49.8</v>
      </c>
      <c r="G3701" s="2" t="s">
        <v>20</v>
      </c>
      <c r="H3701" s="2" t="s">
        <v>290</v>
      </c>
      <c r="I3701" s="16"/>
      <c r="J3701" s="16"/>
      <c r="K3701" s="73">
        <v>45874</v>
      </c>
      <c r="L3701" s="59" t="s">
        <v>412</v>
      </c>
      <c r="M3701" s="5"/>
      <c r="N3701" s="60" t="s">
        <v>18308</v>
      </c>
      <c r="O3701" s="5" t="s">
        <v>18309</v>
      </c>
    </row>
    <row r="3702" s="3" customFormat="1" spans="1:15">
      <c r="A3702" s="16">
        <v>3701</v>
      </c>
      <c r="C3702" s="3" t="s">
        <v>18310</v>
      </c>
      <c r="D3702" s="21" t="s">
        <v>18311</v>
      </c>
      <c r="E3702" s="3" t="s">
        <v>14151</v>
      </c>
      <c r="F3702" s="69">
        <v>59</v>
      </c>
      <c r="G3702" s="3" t="s">
        <v>18312</v>
      </c>
      <c r="J3702" s="55"/>
      <c r="K3702" s="73">
        <v>45887</v>
      </c>
      <c r="L3702" s="59"/>
      <c r="M3702" s="5"/>
      <c r="N3702" s="3" t="s">
        <v>18313</v>
      </c>
      <c r="O3702" s="5" t="s">
        <v>18314</v>
      </c>
    </row>
    <row r="3703" s="3" customFormat="1" spans="1:15">
      <c r="A3703" s="16">
        <v>3702</v>
      </c>
      <c r="B3703" s="3"/>
      <c r="C3703" s="3" t="s">
        <v>18315</v>
      </c>
      <c r="D3703" s="3" t="s">
        <v>18316</v>
      </c>
      <c r="E3703" s="3" t="s">
        <v>18317</v>
      </c>
      <c r="F3703" s="69">
        <v>65</v>
      </c>
      <c r="G3703" s="3" t="s">
        <v>18318</v>
      </c>
      <c r="J3703" s="55"/>
      <c r="K3703" s="73">
        <v>45623</v>
      </c>
      <c r="L3703" s="3"/>
      <c r="M3703" s="3"/>
      <c r="N3703" s="3" t="s">
        <v>18319</v>
      </c>
      <c r="O3703" s="3" t="s">
        <v>18320</v>
      </c>
    </row>
    <row r="3704" s="3" customFormat="1" spans="1:15">
      <c r="A3704" s="16">
        <v>3703</v>
      </c>
      <c r="B3704" s="21"/>
      <c r="C3704" s="3" t="s">
        <v>18321</v>
      </c>
      <c r="D3704" s="21" t="s">
        <v>18322</v>
      </c>
      <c r="E3704" s="20" t="s">
        <v>18323</v>
      </c>
      <c r="F3704" s="69">
        <v>55</v>
      </c>
      <c r="G3704" s="2" t="s">
        <v>20</v>
      </c>
      <c r="J3704" s="55"/>
      <c r="K3704" s="73">
        <v>46014</v>
      </c>
      <c r="N3704" s="3" t="s">
        <v>18324</v>
      </c>
      <c r="O3704" s="5" t="s">
        <v>18325</v>
      </c>
    </row>
    <row r="3705" s="3" customFormat="1" spans="1:15">
      <c r="A3705" s="16">
        <v>3704</v>
      </c>
      <c r="B3705" s="3" t="s">
        <v>18326</v>
      </c>
      <c r="C3705" s="3" t="s">
        <v>18327</v>
      </c>
      <c r="D3705" s="21" t="s">
        <v>18326</v>
      </c>
      <c r="E3705" s="3" t="s">
        <v>18328</v>
      </c>
      <c r="F3705" s="69">
        <v>69.8</v>
      </c>
      <c r="G3705" s="3" t="s">
        <v>18329</v>
      </c>
      <c r="H3705" s="3"/>
      <c r="I3705" s="3"/>
      <c r="J3705" s="55"/>
      <c r="K3705" s="73">
        <v>45896</v>
      </c>
      <c r="L3705" s="3"/>
      <c r="M3705" s="3"/>
      <c r="N3705" s="3" t="s">
        <v>18330</v>
      </c>
      <c r="O3705" s="3" t="s">
        <v>18331</v>
      </c>
    </row>
    <row r="3706" s="69" customFormat="1" spans="1:15">
      <c r="A3706" s="16">
        <v>3705</v>
      </c>
      <c r="B3706" s="17"/>
      <c r="C3706" s="2" t="s">
        <v>18332</v>
      </c>
      <c r="D3706" s="17" t="s">
        <v>18333</v>
      </c>
      <c r="E3706" s="2" t="s">
        <v>18334</v>
      </c>
      <c r="F3706" s="69">
        <v>36.8</v>
      </c>
      <c r="G3706" s="2"/>
      <c r="H3706" s="2"/>
      <c r="I3706" s="2"/>
      <c r="J3706" s="16"/>
      <c r="K3706" s="73">
        <v>45693</v>
      </c>
      <c r="L3706" s="59"/>
      <c r="M3706" s="5"/>
      <c r="N3706" s="60" t="s">
        <v>18335</v>
      </c>
      <c r="O3706" s="5" t="s">
        <v>18336</v>
      </c>
    </row>
    <row r="3707" s="3" customFormat="1" spans="1:15">
      <c r="A3707" s="16">
        <v>3706</v>
      </c>
      <c r="C3707" s="3" t="s">
        <v>18332</v>
      </c>
      <c r="D3707" s="21" t="s">
        <v>18337</v>
      </c>
      <c r="E3707" s="3" t="s">
        <v>14215</v>
      </c>
      <c r="F3707" s="69">
        <v>59</v>
      </c>
      <c r="J3707" s="55"/>
      <c r="K3707" s="73">
        <v>46032</v>
      </c>
      <c r="N3707" s="3" t="s">
        <v>18338</v>
      </c>
      <c r="O3707" s="3" t="s">
        <v>18339</v>
      </c>
    </row>
    <row r="3708" s="3" customFormat="1" spans="1:15">
      <c r="A3708" s="16">
        <v>3707</v>
      </c>
      <c r="C3708" s="3" t="s">
        <v>18340</v>
      </c>
      <c r="D3708" s="21" t="s">
        <v>18341</v>
      </c>
      <c r="E3708" s="3" t="s">
        <v>18342</v>
      </c>
      <c r="F3708" s="69">
        <v>45</v>
      </c>
      <c r="G3708" s="2" t="s">
        <v>710</v>
      </c>
      <c r="J3708" s="55"/>
      <c r="K3708" s="73">
        <v>45839</v>
      </c>
      <c r="N3708" s="3" t="s">
        <v>18343</v>
      </c>
      <c r="O3708" s="3" t="s">
        <v>18344</v>
      </c>
    </row>
    <row r="3709" s="69" customFormat="1" spans="1:15">
      <c r="A3709" s="16">
        <v>3708</v>
      </c>
      <c r="B3709" s="17"/>
      <c r="C3709" s="2" t="s">
        <v>18345</v>
      </c>
      <c r="D3709" s="17" t="s">
        <v>18346</v>
      </c>
      <c r="E3709" s="2" t="s">
        <v>18347</v>
      </c>
      <c r="F3709" s="69">
        <v>65</v>
      </c>
      <c r="G3709" s="3" t="s">
        <v>20</v>
      </c>
      <c r="H3709" s="2"/>
      <c r="I3709" s="2" t="s">
        <v>291</v>
      </c>
      <c r="J3709" s="16"/>
      <c r="K3709" s="73">
        <v>46064</v>
      </c>
      <c r="L3709" s="59" t="s">
        <v>645</v>
      </c>
      <c r="M3709" s="5"/>
      <c r="N3709" s="60" t="s">
        <v>18348</v>
      </c>
      <c r="O3709" s="5" t="s">
        <v>18349</v>
      </c>
    </row>
    <row r="3710" s="3" customFormat="1" spans="1:15">
      <c r="A3710" s="16">
        <v>3709</v>
      </c>
      <c r="C3710" s="3" t="s">
        <v>18340</v>
      </c>
      <c r="D3710" s="21" t="s">
        <v>18350</v>
      </c>
      <c r="E3710" s="3" t="s">
        <v>18351</v>
      </c>
      <c r="F3710" s="69">
        <v>69.8</v>
      </c>
      <c r="G3710" s="3" t="s">
        <v>78</v>
      </c>
      <c r="J3710" s="55"/>
      <c r="K3710" s="73">
        <v>45273</v>
      </c>
      <c r="N3710" s="3" t="s">
        <v>18352</v>
      </c>
      <c r="O3710" s="5" t="s">
        <v>18353</v>
      </c>
    </row>
    <row r="3711" s="3" customFormat="1" spans="1:15">
      <c r="A3711" s="16">
        <v>3710</v>
      </c>
      <c r="B3711" s="21"/>
      <c r="C3711" s="3" t="s">
        <v>18340</v>
      </c>
      <c r="D3711" s="21" t="s">
        <v>18354</v>
      </c>
      <c r="E3711" s="3" t="s">
        <v>18355</v>
      </c>
      <c r="F3711" s="69">
        <v>69</v>
      </c>
      <c r="G3711" s="61" t="s">
        <v>18356</v>
      </c>
      <c r="J3711" s="55"/>
      <c r="K3711" s="73">
        <v>46059</v>
      </c>
      <c r="N3711" s="3" t="s">
        <v>18357</v>
      </c>
      <c r="O3711" s="5" t="s">
        <v>18358</v>
      </c>
    </row>
    <row r="3712" s="3" customFormat="1" spans="1:15">
      <c r="A3712" s="16">
        <v>3711</v>
      </c>
      <c r="B3712" s="3" t="s">
        <v>18359</v>
      </c>
      <c r="C3712" s="3" t="s">
        <v>18345</v>
      </c>
      <c r="D3712" s="21" t="s">
        <v>18359</v>
      </c>
      <c r="E3712" s="3" t="s">
        <v>18360</v>
      </c>
      <c r="F3712" s="69">
        <v>79.8</v>
      </c>
      <c r="G3712" s="3" t="s">
        <v>18361</v>
      </c>
      <c r="J3712" s="55"/>
      <c r="K3712" s="73">
        <v>46013</v>
      </c>
      <c r="N3712" s="3" t="s">
        <v>18362</v>
      </c>
      <c r="O3712" s="3" t="s">
        <v>18363</v>
      </c>
    </row>
    <row r="3713" s="69" customFormat="1" spans="1:15">
      <c r="A3713" s="16">
        <v>3712</v>
      </c>
      <c r="B3713" s="17"/>
      <c r="C3713" s="2" t="s">
        <v>18340</v>
      </c>
      <c r="D3713" s="17" t="s">
        <v>18364</v>
      </c>
      <c r="E3713" s="2" t="s">
        <v>18365</v>
      </c>
      <c r="F3713" s="69">
        <v>49</v>
      </c>
      <c r="G3713" s="2" t="s">
        <v>78</v>
      </c>
      <c r="H3713" s="2"/>
      <c r="I3713" s="16"/>
      <c r="J3713" s="16"/>
      <c r="K3713" s="73">
        <v>45663</v>
      </c>
      <c r="L3713" s="59"/>
      <c r="M3713" s="5"/>
      <c r="N3713" s="60" t="s">
        <v>18366</v>
      </c>
      <c r="O3713" s="5" t="s">
        <v>18367</v>
      </c>
    </row>
    <row r="3714" s="69" customFormat="1" spans="1:15">
      <c r="A3714" s="16">
        <v>3713</v>
      </c>
      <c r="B3714" s="17"/>
      <c r="C3714" s="2" t="s">
        <v>18368</v>
      </c>
      <c r="D3714" s="17" t="s">
        <v>18369</v>
      </c>
      <c r="E3714" s="2" t="s">
        <v>18370</v>
      </c>
      <c r="F3714" s="69">
        <v>38</v>
      </c>
      <c r="G3714" s="2" t="s">
        <v>20</v>
      </c>
      <c r="H3714" s="16"/>
      <c r="I3714" s="16"/>
      <c r="J3714" s="16"/>
      <c r="K3714" s="73">
        <v>45313</v>
      </c>
      <c r="L3714" s="59"/>
      <c r="M3714" s="5"/>
      <c r="N3714" s="60" t="s">
        <v>18371</v>
      </c>
      <c r="O3714" s="5" t="s">
        <v>18372</v>
      </c>
    </row>
    <row r="3715" s="69" customFormat="1" spans="1:15">
      <c r="A3715" s="16">
        <v>3714</v>
      </c>
      <c r="B3715" s="17"/>
      <c r="C3715" s="2" t="s">
        <v>18373</v>
      </c>
      <c r="D3715" s="17" t="s">
        <v>18374</v>
      </c>
      <c r="E3715" s="2" t="s">
        <v>18375</v>
      </c>
      <c r="F3715" s="69">
        <v>49.8</v>
      </c>
      <c r="G3715" s="2" t="s">
        <v>20</v>
      </c>
      <c r="H3715" s="16"/>
      <c r="I3715" s="16"/>
      <c r="J3715" s="16"/>
      <c r="K3715" s="73">
        <v>46064</v>
      </c>
      <c r="L3715" s="59"/>
      <c r="M3715" s="5"/>
      <c r="N3715" s="60" t="s">
        <v>18376</v>
      </c>
      <c r="O3715" s="5" t="s">
        <v>18377</v>
      </c>
    </row>
    <row r="3716" s="69" customFormat="1" spans="1:15">
      <c r="A3716" s="16">
        <v>3715</v>
      </c>
      <c r="B3716" s="17"/>
      <c r="C3716" s="2" t="s">
        <v>18378</v>
      </c>
      <c r="D3716" s="17" t="s">
        <v>18379</v>
      </c>
      <c r="E3716" s="2" t="s">
        <v>18380</v>
      </c>
      <c r="F3716" s="69">
        <v>33</v>
      </c>
      <c r="G3716" s="2" t="s">
        <v>20</v>
      </c>
      <c r="H3716" s="16"/>
      <c r="I3716" s="16"/>
      <c r="J3716" s="16"/>
      <c r="K3716" s="73">
        <v>45710</v>
      </c>
      <c r="L3716" s="59"/>
      <c r="M3716" s="5"/>
      <c r="N3716" s="60" t="s">
        <v>18381</v>
      </c>
      <c r="O3716" s="5" t="s">
        <v>18382</v>
      </c>
    </row>
    <row r="3717" s="3" customFormat="1" spans="1:15">
      <c r="A3717" s="16">
        <v>3716</v>
      </c>
      <c r="B3717" s="3" t="s">
        <v>18383</v>
      </c>
      <c r="C3717" s="3" t="s">
        <v>18384</v>
      </c>
      <c r="D3717" s="21" t="s">
        <v>18383</v>
      </c>
      <c r="E3717" s="3" t="s">
        <v>18385</v>
      </c>
      <c r="F3717" s="69">
        <v>79.8</v>
      </c>
      <c r="G3717" s="20" t="s">
        <v>18386</v>
      </c>
      <c r="I3717" s="20" t="s">
        <v>291</v>
      </c>
      <c r="J3717" s="55" t="s">
        <v>200</v>
      </c>
      <c r="K3717" s="73">
        <v>46036</v>
      </c>
      <c r="L3717" s="3" t="s">
        <v>201</v>
      </c>
      <c r="M3717" s="3"/>
      <c r="N3717" s="3" t="s">
        <v>18387</v>
      </c>
      <c r="O3717" s="3" t="s">
        <v>18388</v>
      </c>
    </row>
    <row r="3718" s="3" customFormat="1" spans="1:15">
      <c r="A3718" s="16">
        <v>3717</v>
      </c>
      <c r="C3718" s="3" t="s">
        <v>18389</v>
      </c>
      <c r="D3718" s="21" t="s">
        <v>18390</v>
      </c>
      <c r="E3718" s="3" t="s">
        <v>18391</v>
      </c>
      <c r="F3718" s="69">
        <v>59.8</v>
      </c>
      <c r="G3718" s="61" t="s">
        <v>20</v>
      </c>
      <c r="J3718" s="55"/>
      <c r="K3718" s="73">
        <v>45871</v>
      </c>
      <c r="L3718" s="61" t="s">
        <v>85</v>
      </c>
      <c r="M3718" s="5"/>
      <c r="N3718" s="3" t="s">
        <v>18392</v>
      </c>
      <c r="O3718" s="5" t="s">
        <v>18393</v>
      </c>
    </row>
    <row r="3719" s="3" customFormat="1" spans="1:15">
      <c r="A3719" s="16">
        <v>3718</v>
      </c>
      <c r="B3719" s="21"/>
      <c r="C3719" s="3" t="s">
        <v>18394</v>
      </c>
      <c r="D3719" s="21" t="s">
        <v>18395</v>
      </c>
      <c r="E3719" s="3" t="s">
        <v>18396</v>
      </c>
      <c r="F3719" s="69">
        <v>59</v>
      </c>
      <c r="G3719" s="2" t="s">
        <v>20</v>
      </c>
      <c r="H3719" s="20" t="s">
        <v>290</v>
      </c>
      <c r="J3719" s="55"/>
      <c r="K3719" s="73">
        <v>45882</v>
      </c>
      <c r="L3719" s="3" t="s">
        <v>412</v>
      </c>
      <c r="N3719" s="3" t="s">
        <v>18397</v>
      </c>
      <c r="O3719" s="5" t="s">
        <v>18398</v>
      </c>
    </row>
    <row r="3720" s="69" customFormat="1" ht="14.25" spans="1:15">
      <c r="A3720" s="16">
        <v>3719</v>
      </c>
      <c r="B3720" s="17"/>
      <c r="C3720" s="18" t="s">
        <v>18399</v>
      </c>
      <c r="D3720" s="17"/>
      <c r="E3720" s="2"/>
      <c r="F3720" s="69"/>
      <c r="G3720" s="2"/>
      <c r="H3720" s="2"/>
      <c r="I3720" s="2"/>
      <c r="J3720" s="16"/>
      <c r="K3720" s="73"/>
      <c r="L3720" s="59"/>
      <c r="M3720" s="5"/>
      <c r="N3720" s="60"/>
      <c r="O3720" s="5"/>
    </row>
    <row r="3721" s="3" customFormat="1" spans="1:15">
      <c r="A3721" s="16">
        <v>3720</v>
      </c>
      <c r="B3721" s="3" t="s">
        <v>18400</v>
      </c>
      <c r="C3721" s="3" t="s">
        <v>18401</v>
      </c>
      <c r="D3721" s="3" t="s">
        <v>18400</v>
      </c>
      <c r="E3721" s="3" t="s">
        <v>18402</v>
      </c>
      <c r="F3721" s="69">
        <v>69.8</v>
      </c>
      <c r="G3721" s="3" t="s">
        <v>18403</v>
      </c>
      <c r="H3721" s="3"/>
      <c r="I3721" s="3"/>
      <c r="J3721" s="55"/>
      <c r="K3721" s="73">
        <v>45734</v>
      </c>
      <c r="L3721" s="3"/>
      <c r="M3721" s="3"/>
      <c r="N3721" s="3" t="s">
        <v>18404</v>
      </c>
      <c r="O3721" s="3" t="s">
        <v>18405</v>
      </c>
    </row>
    <row r="3722" s="3" customFormat="1" spans="1:15">
      <c r="A3722" s="16">
        <v>3721</v>
      </c>
      <c r="B3722" s="3" t="s">
        <v>18406</v>
      </c>
      <c r="C3722" s="3" t="s">
        <v>18407</v>
      </c>
      <c r="D3722" s="21" t="s">
        <v>18406</v>
      </c>
      <c r="E3722" s="3" t="s">
        <v>866</v>
      </c>
      <c r="F3722" s="69">
        <v>29.8</v>
      </c>
      <c r="G3722" s="3" t="s">
        <v>248</v>
      </c>
      <c r="J3722" s="55"/>
      <c r="K3722" s="73">
        <v>45870</v>
      </c>
      <c r="L3722" s="61" t="s">
        <v>144</v>
      </c>
      <c r="N3722" s="3" t="s">
        <v>18408</v>
      </c>
      <c r="O3722" s="3" t="s">
        <v>18409</v>
      </c>
    </row>
    <row r="3723" s="3" customFormat="1" spans="1:15">
      <c r="A3723" s="16">
        <v>3722</v>
      </c>
      <c r="B3723" s="21"/>
      <c r="C3723" s="3" t="s">
        <v>18410</v>
      </c>
      <c r="D3723" s="21" t="s">
        <v>18411</v>
      </c>
      <c r="E3723" s="20" t="s">
        <v>18412</v>
      </c>
      <c r="F3723" s="69">
        <v>29</v>
      </c>
      <c r="J3723" s="55"/>
      <c r="K3723" s="73">
        <v>45821</v>
      </c>
      <c r="N3723" s="3" t="s">
        <v>18413</v>
      </c>
      <c r="O3723" s="5" t="s">
        <v>18414</v>
      </c>
    </row>
    <row r="3724" s="5" customFormat="1" spans="1:15">
      <c r="A3724" s="16">
        <v>3723</v>
      </c>
      <c r="B3724" s="17"/>
      <c r="C3724" s="2" t="s">
        <v>18415</v>
      </c>
      <c r="D3724" s="17" t="s">
        <v>18416</v>
      </c>
      <c r="E3724" s="2" t="s">
        <v>18417</v>
      </c>
      <c r="F3724" s="69">
        <v>29.8</v>
      </c>
      <c r="G3724" s="2"/>
      <c r="J3724" s="62"/>
      <c r="K3724" s="73">
        <v>46034</v>
      </c>
      <c r="L3724" s="59"/>
      <c r="N3724" s="60" t="s">
        <v>18418</v>
      </c>
      <c r="O3724" s="5" t="s">
        <v>18419</v>
      </c>
    </row>
    <row r="3725" s="69" customFormat="1" ht="14.25" spans="1:15">
      <c r="A3725" s="16">
        <v>3724</v>
      </c>
      <c r="B3725" s="17"/>
      <c r="C3725" s="18" t="s">
        <v>18420</v>
      </c>
      <c r="D3725" s="17"/>
      <c r="E3725" s="2"/>
      <c r="F3725" s="69"/>
      <c r="G3725" s="2"/>
      <c r="H3725" s="2"/>
      <c r="I3725" s="2"/>
      <c r="J3725" s="16"/>
      <c r="K3725" s="73"/>
      <c r="L3725" s="59"/>
      <c r="M3725" s="5"/>
      <c r="N3725" s="60"/>
      <c r="O3725" s="5"/>
    </row>
    <row r="3726" s="4" customFormat="1" spans="1:15">
      <c r="A3726" s="16">
        <v>3725</v>
      </c>
      <c r="B3726" s="4" t="s">
        <v>18421</v>
      </c>
      <c r="C3726" s="4" t="s">
        <v>18422</v>
      </c>
      <c r="D3726" s="22" t="s">
        <v>18421</v>
      </c>
      <c r="E3726" s="4" t="s">
        <v>18423</v>
      </c>
      <c r="F3726" s="69">
        <v>59</v>
      </c>
      <c r="G3726" s="4" t="s">
        <v>18424</v>
      </c>
      <c r="H3726" s="4"/>
      <c r="I3726" s="4"/>
      <c r="J3726" s="4"/>
      <c r="K3726" s="73">
        <v>46057</v>
      </c>
      <c r="L3726" s="4"/>
      <c r="M3726" s="4"/>
      <c r="N3726" s="4" t="s">
        <v>18425</v>
      </c>
      <c r="O3726" s="4" t="s">
        <v>18426</v>
      </c>
    </row>
    <row r="3727" s="3" customFormat="1" spans="1:15">
      <c r="A3727" s="16">
        <v>3726</v>
      </c>
      <c r="B3727" s="3" t="s">
        <v>18427</v>
      </c>
      <c r="C3727" s="3" t="s">
        <v>18428</v>
      </c>
      <c r="D3727" s="3" t="s">
        <v>18427</v>
      </c>
      <c r="E3727" s="3" t="s">
        <v>17807</v>
      </c>
      <c r="F3727" s="69">
        <v>59</v>
      </c>
      <c r="G3727" s="3" t="s">
        <v>3916</v>
      </c>
      <c r="H3727" s="3"/>
      <c r="I3727" s="3"/>
      <c r="J3727" s="55"/>
      <c r="K3727" s="73">
        <v>45908</v>
      </c>
      <c r="L3727" s="3"/>
      <c r="M3727" s="3"/>
      <c r="N3727" s="3" t="s">
        <v>18429</v>
      </c>
      <c r="O3727" s="3" t="s">
        <v>18430</v>
      </c>
    </row>
    <row r="3728" s="3" customFormat="1" spans="1:15">
      <c r="A3728" s="16">
        <v>3727</v>
      </c>
      <c r="B3728" s="21" t="s">
        <v>18431</v>
      </c>
      <c r="C3728" s="20" t="s">
        <v>18432</v>
      </c>
      <c r="D3728" s="21" t="s">
        <v>18431</v>
      </c>
      <c r="E3728" s="3" t="s">
        <v>18433</v>
      </c>
      <c r="F3728" s="69">
        <v>99</v>
      </c>
      <c r="G3728" s="3"/>
      <c r="H3728" s="3"/>
      <c r="I3728" s="3"/>
      <c r="J3728" s="55"/>
      <c r="K3728" s="73">
        <v>45824</v>
      </c>
      <c r="L3728" s="61" t="s">
        <v>18434</v>
      </c>
      <c r="N3728" s="3" t="s">
        <v>18435</v>
      </c>
      <c r="O3728" s="3" t="s">
        <v>18436</v>
      </c>
    </row>
    <row r="3729" s="69" customFormat="1" spans="1:15">
      <c r="A3729" s="16">
        <v>3728</v>
      </c>
      <c r="B3729" s="17"/>
      <c r="C3729" s="2" t="s">
        <v>18437</v>
      </c>
      <c r="D3729" s="17" t="s">
        <v>18438</v>
      </c>
      <c r="E3729" s="2" t="s">
        <v>18439</v>
      </c>
      <c r="F3729" s="69">
        <v>89</v>
      </c>
      <c r="G3729" s="2"/>
      <c r="H3729" s="2"/>
      <c r="I3729" s="2"/>
      <c r="J3729" s="16"/>
      <c r="K3729" s="73">
        <v>45600</v>
      </c>
      <c r="L3729" s="59"/>
      <c r="M3729" s="5"/>
      <c r="N3729" s="60" t="s">
        <v>18440</v>
      </c>
      <c r="O3729" s="5" t="s">
        <v>18441</v>
      </c>
    </row>
    <row r="3730" s="69" customFormat="1" ht="14.25" spans="1:15">
      <c r="A3730" s="16">
        <v>3729</v>
      </c>
      <c r="B3730" s="17"/>
      <c r="C3730" s="18" t="s">
        <v>18442</v>
      </c>
      <c r="D3730" s="17"/>
      <c r="E3730" s="2"/>
      <c r="F3730" s="69"/>
      <c r="G3730" s="2"/>
      <c r="H3730" s="2"/>
      <c r="I3730" s="16"/>
      <c r="J3730" s="16"/>
      <c r="K3730" s="73"/>
      <c r="L3730" s="59"/>
      <c r="M3730" s="5"/>
      <c r="N3730" s="60"/>
      <c r="O3730" s="5"/>
    </row>
    <row r="3731" s="3" customFormat="1" spans="1:15">
      <c r="A3731" s="16">
        <v>3730</v>
      </c>
      <c r="B3731" s="3" t="s">
        <v>18443</v>
      </c>
      <c r="C3731" s="3" t="s">
        <v>18444</v>
      </c>
      <c r="D3731" s="3" t="s">
        <v>18443</v>
      </c>
      <c r="E3731" s="3" t="s">
        <v>18445</v>
      </c>
      <c r="F3731" s="69">
        <v>39.8</v>
      </c>
      <c r="G3731" s="3" t="s">
        <v>8914</v>
      </c>
      <c r="H3731" s="3"/>
      <c r="I3731" s="3"/>
      <c r="J3731" s="55"/>
      <c r="K3731" s="73">
        <v>45895</v>
      </c>
      <c r="L3731" s="3"/>
      <c r="M3731" s="3"/>
      <c r="N3731" s="3" t="s">
        <v>18446</v>
      </c>
      <c r="O3731" s="3" t="s">
        <v>18447</v>
      </c>
    </row>
    <row r="3732" s="3" customFormat="1" spans="1:15">
      <c r="A3732" s="16">
        <v>3731</v>
      </c>
      <c r="B3732" s="3" t="s">
        <v>18448</v>
      </c>
      <c r="C3732" s="3" t="s">
        <v>18449</v>
      </c>
      <c r="D3732" s="3" t="s">
        <v>18448</v>
      </c>
      <c r="E3732" s="3" t="s">
        <v>18450</v>
      </c>
      <c r="F3732" s="69">
        <v>79</v>
      </c>
      <c r="G3732" s="20" t="s">
        <v>18451</v>
      </c>
      <c r="H3732" s="20"/>
      <c r="I3732" s="20"/>
      <c r="J3732" s="78"/>
      <c r="K3732" s="73">
        <v>45898</v>
      </c>
      <c r="L3732" s="3"/>
      <c r="M3732" s="3"/>
      <c r="N3732" s="3" t="s">
        <v>18452</v>
      </c>
      <c r="O3732" s="3" t="s">
        <v>18453</v>
      </c>
    </row>
    <row r="3733" s="3" customFormat="1" spans="1:15">
      <c r="A3733" s="16">
        <v>3732</v>
      </c>
      <c r="B3733" s="3" t="s">
        <v>18454</v>
      </c>
      <c r="C3733" s="3" t="s">
        <v>18455</v>
      </c>
      <c r="D3733" s="3" t="s">
        <v>18454</v>
      </c>
      <c r="E3733" s="20" t="s">
        <v>18456</v>
      </c>
      <c r="F3733" s="69">
        <v>89</v>
      </c>
      <c r="G3733" s="3"/>
      <c r="H3733" s="3"/>
      <c r="I3733" s="3"/>
      <c r="J3733" s="55"/>
      <c r="K3733" s="73">
        <v>45834</v>
      </c>
      <c r="L3733" s="3"/>
      <c r="M3733" s="3"/>
      <c r="N3733" s="3" t="s">
        <v>18457</v>
      </c>
      <c r="O3733" s="3" t="s">
        <v>18458</v>
      </c>
    </row>
    <row r="3734" s="3" customFormat="1" spans="1:15">
      <c r="A3734" s="16">
        <v>3733</v>
      </c>
      <c r="B3734" s="3" t="s">
        <v>18459</v>
      </c>
      <c r="C3734" s="3" t="s">
        <v>18460</v>
      </c>
      <c r="D3734" s="3" t="s">
        <v>18459</v>
      </c>
      <c r="E3734" s="3" t="s">
        <v>18461</v>
      </c>
      <c r="F3734" s="69">
        <v>69</v>
      </c>
      <c r="J3734" s="55"/>
      <c r="K3734" s="73">
        <v>45811</v>
      </c>
      <c r="N3734" s="3" t="s">
        <v>18462</v>
      </c>
      <c r="O3734" s="3" t="s">
        <v>18463</v>
      </c>
    </row>
    <row r="3735" s="3" customFormat="1" spans="1:15">
      <c r="A3735" s="16">
        <v>3734</v>
      </c>
      <c r="B3735" s="21" t="s">
        <v>18464</v>
      </c>
      <c r="C3735" s="3" t="s">
        <v>18460</v>
      </c>
      <c r="D3735" s="21" t="s">
        <v>18464</v>
      </c>
      <c r="E3735" s="3" t="s">
        <v>18465</v>
      </c>
      <c r="F3735" s="69">
        <v>69</v>
      </c>
      <c r="G3735" s="3" t="s">
        <v>18466</v>
      </c>
      <c r="J3735" s="55"/>
      <c r="K3735" s="73">
        <v>45848</v>
      </c>
      <c r="L3735" s="3"/>
      <c r="N3735" s="3" t="s">
        <v>18467</v>
      </c>
      <c r="O3735" s="3" t="s">
        <v>18468</v>
      </c>
    </row>
    <row r="3736" s="3" customFormat="1" spans="1:15">
      <c r="A3736" s="16">
        <v>3735</v>
      </c>
      <c r="B3736" s="3" t="s">
        <v>18469</v>
      </c>
      <c r="C3736" s="3" t="s">
        <v>18470</v>
      </c>
      <c r="D3736" s="3" t="s">
        <v>18469</v>
      </c>
      <c r="E3736" s="3" t="s">
        <v>18471</v>
      </c>
      <c r="F3736" s="69">
        <v>59</v>
      </c>
      <c r="G3736" s="3" t="s">
        <v>18472</v>
      </c>
      <c r="H3736" s="3"/>
      <c r="I3736" s="3"/>
      <c r="J3736" s="55"/>
      <c r="K3736" s="73">
        <v>45896</v>
      </c>
      <c r="L3736" s="3"/>
      <c r="M3736" s="3"/>
      <c r="N3736" s="3" t="s">
        <v>18473</v>
      </c>
      <c r="O3736" s="3" t="s">
        <v>18474</v>
      </c>
    </row>
    <row r="3737" s="3" customFormat="1" spans="1:15">
      <c r="A3737" s="16">
        <v>3736</v>
      </c>
      <c r="B3737" s="3" t="s">
        <v>18475</v>
      </c>
      <c r="C3737" s="3" t="s">
        <v>18470</v>
      </c>
      <c r="D3737" s="3" t="s">
        <v>18475</v>
      </c>
      <c r="E3737" s="3" t="s">
        <v>14528</v>
      </c>
      <c r="F3737" s="69">
        <v>59</v>
      </c>
      <c r="G3737" s="3" t="s">
        <v>18476</v>
      </c>
      <c r="H3737" s="3"/>
      <c r="I3737" s="3"/>
      <c r="J3737" s="55"/>
      <c r="K3737" s="73">
        <v>45964</v>
      </c>
      <c r="L3737" s="3"/>
      <c r="M3737" s="3"/>
      <c r="N3737" s="3" t="s">
        <v>18477</v>
      </c>
      <c r="O3737" s="3" t="s">
        <v>18478</v>
      </c>
    </row>
    <row r="3738" s="3" customFormat="1" spans="1:15">
      <c r="A3738" s="16">
        <v>3737</v>
      </c>
      <c r="B3738" s="3" t="s">
        <v>18479</v>
      </c>
      <c r="C3738" s="3" t="s">
        <v>18480</v>
      </c>
      <c r="D3738" s="3" t="s">
        <v>18479</v>
      </c>
      <c r="E3738" s="3" t="s">
        <v>18481</v>
      </c>
      <c r="F3738" s="69">
        <v>69</v>
      </c>
      <c r="G3738" s="3"/>
      <c r="H3738" s="3"/>
      <c r="I3738" s="3"/>
      <c r="J3738" s="55"/>
      <c r="K3738" s="73">
        <v>46059</v>
      </c>
      <c r="L3738" s="3"/>
      <c r="M3738" s="3"/>
      <c r="N3738" s="3" t="s">
        <v>18482</v>
      </c>
      <c r="O3738" s="3" t="s">
        <v>18483</v>
      </c>
    </row>
    <row r="3739" s="3" customFormat="1" spans="1:15">
      <c r="A3739" s="16">
        <v>3738</v>
      </c>
      <c r="B3739" s="21" t="s">
        <v>18484</v>
      </c>
      <c r="C3739" s="3" t="s">
        <v>18485</v>
      </c>
      <c r="D3739" s="21" t="s">
        <v>18484</v>
      </c>
      <c r="E3739" s="3" t="s">
        <v>18486</v>
      </c>
      <c r="F3739" s="69">
        <v>59</v>
      </c>
      <c r="G3739" s="3"/>
      <c r="H3739" s="3"/>
      <c r="I3739" s="3"/>
      <c r="J3739" s="55"/>
      <c r="K3739" s="73">
        <v>45895</v>
      </c>
      <c r="L3739" s="65"/>
      <c r="M3739" s="3"/>
      <c r="N3739" s="3" t="s">
        <v>18487</v>
      </c>
      <c r="O3739" s="3" t="s">
        <v>18488</v>
      </c>
    </row>
    <row r="3740" s="3" customFormat="1" spans="1:15">
      <c r="A3740" s="16">
        <v>3739</v>
      </c>
      <c r="B3740" s="3" t="s">
        <v>18489</v>
      </c>
      <c r="C3740" s="3" t="s">
        <v>18490</v>
      </c>
      <c r="D3740" s="3" t="s">
        <v>18489</v>
      </c>
      <c r="E3740" s="3" t="s">
        <v>18491</v>
      </c>
      <c r="F3740" s="69">
        <v>79</v>
      </c>
      <c r="G3740" s="3"/>
      <c r="H3740" s="3"/>
      <c r="I3740" s="3"/>
      <c r="J3740" s="55"/>
      <c r="K3740" s="73">
        <v>45845</v>
      </c>
      <c r="L3740" s="3"/>
      <c r="M3740" s="3"/>
      <c r="N3740" s="3" t="s">
        <v>18492</v>
      </c>
      <c r="O3740" s="3" t="s">
        <v>18493</v>
      </c>
    </row>
    <row r="3741" s="3" customFormat="1" spans="1:15">
      <c r="A3741" s="16">
        <v>3740</v>
      </c>
      <c r="B3741" s="3" t="s">
        <v>18494</v>
      </c>
      <c r="C3741" s="3" t="s">
        <v>18495</v>
      </c>
      <c r="D3741" s="3" t="s">
        <v>18494</v>
      </c>
      <c r="E3741" s="3" t="s">
        <v>18496</v>
      </c>
      <c r="F3741" s="69">
        <v>55</v>
      </c>
      <c r="G3741" s="3" t="s">
        <v>18497</v>
      </c>
      <c r="J3741" s="55"/>
      <c r="K3741" s="73">
        <v>45944</v>
      </c>
      <c r="N3741" s="3" t="s">
        <v>18498</v>
      </c>
      <c r="O3741" s="3" t="s">
        <v>18499</v>
      </c>
    </row>
    <row r="3742" s="3" customFormat="1" spans="1:15">
      <c r="A3742" s="16">
        <v>3741</v>
      </c>
      <c r="B3742" s="3" t="s">
        <v>18500</v>
      </c>
      <c r="C3742" s="3" t="s">
        <v>18501</v>
      </c>
      <c r="D3742" s="3" t="s">
        <v>18500</v>
      </c>
      <c r="E3742" s="3" t="s">
        <v>18502</v>
      </c>
      <c r="F3742" s="69">
        <v>59.9</v>
      </c>
      <c r="G3742" s="3" t="s">
        <v>18503</v>
      </c>
      <c r="J3742" s="55"/>
      <c r="K3742" s="73">
        <v>45838</v>
      </c>
      <c r="L3742" s="3"/>
      <c r="N3742" s="3" t="s">
        <v>18504</v>
      </c>
      <c r="O3742" s="3" t="s">
        <v>18505</v>
      </c>
    </row>
    <row r="3743" s="27" customFormat="1" spans="1:15">
      <c r="A3743" s="16">
        <v>3742</v>
      </c>
      <c r="B3743" s="75" t="s">
        <v>18506</v>
      </c>
      <c r="C3743" s="27" t="s">
        <v>18507</v>
      </c>
      <c r="D3743" s="75" t="s">
        <v>18506</v>
      </c>
      <c r="E3743" s="27" t="s">
        <v>18508</v>
      </c>
      <c r="F3743" s="69">
        <v>49.8</v>
      </c>
      <c r="G3743" s="27" t="s">
        <v>3916</v>
      </c>
      <c r="K3743" s="73">
        <v>45987</v>
      </c>
      <c r="N3743" s="27" t="s">
        <v>18509</v>
      </c>
      <c r="O3743" s="27" t="s">
        <v>18510</v>
      </c>
    </row>
    <row r="3744" s="3" customFormat="1" spans="1:15">
      <c r="A3744" s="16">
        <v>3743</v>
      </c>
      <c r="B3744" s="3" t="s">
        <v>18511</v>
      </c>
      <c r="C3744" s="3" t="s">
        <v>18512</v>
      </c>
      <c r="D3744" s="3" t="s">
        <v>18511</v>
      </c>
      <c r="E3744" s="3" t="s">
        <v>18513</v>
      </c>
      <c r="F3744" s="69">
        <v>69</v>
      </c>
      <c r="G3744" s="3"/>
      <c r="J3744" s="55"/>
      <c r="K3744" s="73">
        <v>45839</v>
      </c>
      <c r="L3744" s="3"/>
      <c r="N3744" s="3" t="s">
        <v>18514</v>
      </c>
      <c r="O3744" s="3" t="s">
        <v>18515</v>
      </c>
    </row>
    <row r="3745" s="3" customFormat="1" spans="1:15">
      <c r="A3745" s="16">
        <v>3744</v>
      </c>
      <c r="B3745" s="3" t="s">
        <v>18516</v>
      </c>
      <c r="C3745" s="3" t="s">
        <v>18517</v>
      </c>
      <c r="D3745" s="3" t="s">
        <v>18516</v>
      </c>
      <c r="E3745" s="3" t="s">
        <v>18518</v>
      </c>
      <c r="F3745" s="69">
        <v>69</v>
      </c>
      <c r="G3745" s="3" t="s">
        <v>18519</v>
      </c>
      <c r="H3745" s="3"/>
      <c r="I3745" s="3"/>
      <c r="J3745" s="55"/>
      <c r="K3745" s="73">
        <v>45868</v>
      </c>
      <c r="L3745" s="3"/>
      <c r="M3745" s="3"/>
      <c r="N3745" s="3" t="s">
        <v>18520</v>
      </c>
      <c r="O3745" s="3" t="s">
        <v>18521</v>
      </c>
    </row>
    <row r="3746" s="3" customFormat="1" spans="1:15">
      <c r="A3746" s="16">
        <v>3745</v>
      </c>
      <c r="B3746" s="3" t="s">
        <v>18522</v>
      </c>
      <c r="C3746" s="3" t="s">
        <v>18523</v>
      </c>
      <c r="D3746" s="3" t="s">
        <v>18522</v>
      </c>
      <c r="E3746" s="3" t="s">
        <v>18524</v>
      </c>
      <c r="F3746" s="69">
        <v>58</v>
      </c>
      <c r="G3746" s="3" t="s">
        <v>13804</v>
      </c>
      <c r="J3746" s="55"/>
      <c r="K3746" s="73">
        <v>46021</v>
      </c>
      <c r="L3746" s="3" t="s">
        <v>8520</v>
      </c>
      <c r="M3746" s="3"/>
      <c r="N3746" s="3" t="s">
        <v>18525</v>
      </c>
      <c r="O3746" s="3" t="s">
        <v>18526</v>
      </c>
    </row>
    <row r="3747" s="2" customFormat="1" spans="1:15">
      <c r="A3747" s="16">
        <v>3746</v>
      </c>
      <c r="B3747" s="2"/>
      <c r="C3747" s="2" t="s">
        <v>18527</v>
      </c>
      <c r="D3747" s="2" t="s">
        <v>18528</v>
      </c>
      <c r="E3747" s="2" t="s">
        <v>18529</v>
      </c>
      <c r="F3747" s="69">
        <v>59.8</v>
      </c>
      <c r="G3747" s="2" t="s">
        <v>20</v>
      </c>
      <c r="H3747" s="2"/>
      <c r="I3747" s="2"/>
      <c r="J3747" s="16"/>
      <c r="K3747" s="73">
        <v>45706</v>
      </c>
      <c r="L3747" s="2" t="s">
        <v>8520</v>
      </c>
      <c r="M3747" s="2"/>
      <c r="N3747" s="2" t="s">
        <v>18530</v>
      </c>
      <c r="O3747" s="2" t="s">
        <v>18531</v>
      </c>
    </row>
    <row r="3748" s="3" customFormat="1" spans="1:15">
      <c r="A3748" s="16">
        <v>3747</v>
      </c>
      <c r="B3748" s="3"/>
      <c r="C3748" s="3" t="s">
        <v>18532</v>
      </c>
      <c r="D3748" s="3" t="s">
        <v>18533</v>
      </c>
      <c r="E3748" s="3" t="s">
        <v>18534</v>
      </c>
      <c r="F3748" s="69">
        <v>59</v>
      </c>
      <c r="G3748" s="3" t="s">
        <v>18535</v>
      </c>
      <c r="H3748" s="3"/>
      <c r="I3748" s="3"/>
      <c r="J3748" s="55"/>
      <c r="K3748" s="73">
        <v>45624</v>
      </c>
      <c r="L3748" s="3"/>
      <c r="M3748" s="3"/>
      <c r="N3748" s="3" t="s">
        <v>18536</v>
      </c>
      <c r="O3748" s="3" t="s">
        <v>18537</v>
      </c>
    </row>
    <row r="3749" s="3" customFormat="1" spans="1:15">
      <c r="A3749" s="16">
        <v>3748</v>
      </c>
      <c r="B3749" s="3"/>
      <c r="C3749" s="3" t="s">
        <v>18538</v>
      </c>
      <c r="D3749" s="3" t="s">
        <v>18539</v>
      </c>
      <c r="E3749" s="3" t="s">
        <v>18540</v>
      </c>
      <c r="F3749" s="69">
        <v>68</v>
      </c>
      <c r="G3749" s="3" t="s">
        <v>20</v>
      </c>
      <c r="J3749" s="55"/>
      <c r="K3749" s="73">
        <v>45497</v>
      </c>
      <c r="N3749" s="3" t="s">
        <v>18541</v>
      </c>
      <c r="O3749" s="3" t="s">
        <v>18542</v>
      </c>
    </row>
    <row r="3750" s="55" customFormat="1" spans="1:15">
      <c r="A3750" s="16">
        <v>3749</v>
      </c>
      <c r="C3750" s="55" t="s">
        <v>18543</v>
      </c>
      <c r="D3750" s="63" t="s">
        <v>18544</v>
      </c>
      <c r="E3750" s="55" t="s">
        <v>18545</v>
      </c>
      <c r="F3750" s="69">
        <v>49</v>
      </c>
      <c r="G3750" s="3" t="s">
        <v>20</v>
      </c>
      <c r="K3750" s="73">
        <v>45845</v>
      </c>
      <c r="L3750" s="55" t="s">
        <v>183</v>
      </c>
      <c r="M3750" s="65"/>
      <c r="N3750" s="64" t="s">
        <v>18546</v>
      </c>
      <c r="O3750" s="5" t="s">
        <v>18547</v>
      </c>
    </row>
    <row r="3751" s="3" customFormat="1" spans="1:15">
      <c r="A3751" s="16">
        <v>3750</v>
      </c>
      <c r="C3751" s="61" t="s">
        <v>18548</v>
      </c>
      <c r="D3751" s="21" t="s">
        <v>18549</v>
      </c>
      <c r="E3751" s="3" t="s">
        <v>18550</v>
      </c>
      <c r="F3751" s="69">
        <v>75</v>
      </c>
      <c r="G3751" s="3" t="s">
        <v>20</v>
      </c>
      <c r="J3751" s="55"/>
      <c r="K3751" s="73">
        <v>45887</v>
      </c>
      <c r="L3751" s="59"/>
      <c r="M3751" s="5"/>
      <c r="N3751" s="3" t="s">
        <v>18551</v>
      </c>
      <c r="O3751" s="5" t="s">
        <v>18552</v>
      </c>
    </row>
    <row r="3752" s="3" customFormat="1" spans="1:15">
      <c r="A3752" s="16">
        <v>3751</v>
      </c>
      <c r="B3752" s="3" t="s">
        <v>18553</v>
      </c>
      <c r="C3752" s="3" t="s">
        <v>18548</v>
      </c>
      <c r="D3752" s="21" t="s">
        <v>18553</v>
      </c>
      <c r="E3752" s="3" t="s">
        <v>18554</v>
      </c>
      <c r="F3752" s="69">
        <v>79</v>
      </c>
      <c r="G3752" s="3" t="s">
        <v>18555</v>
      </c>
      <c r="J3752" s="55"/>
      <c r="K3752" s="73">
        <v>45867</v>
      </c>
      <c r="L3752" s="3" t="s">
        <v>144</v>
      </c>
      <c r="M3752" s="5" t="s">
        <v>18556</v>
      </c>
      <c r="N3752" s="3" t="s">
        <v>18557</v>
      </c>
      <c r="O3752" s="3" t="s">
        <v>18558</v>
      </c>
    </row>
    <row r="3753" s="3" customFormat="1" spans="1:15">
      <c r="A3753" s="16">
        <v>3752</v>
      </c>
      <c r="C3753" s="3" t="s">
        <v>18559</v>
      </c>
      <c r="D3753" s="21" t="s">
        <v>18560</v>
      </c>
      <c r="E3753" s="3" t="s">
        <v>18561</v>
      </c>
      <c r="F3753" s="69">
        <v>59</v>
      </c>
      <c r="G3753" s="3" t="s">
        <v>20</v>
      </c>
      <c r="J3753" s="55"/>
      <c r="K3753" s="73">
        <v>45868</v>
      </c>
      <c r="N3753" s="3" t="s">
        <v>18562</v>
      </c>
      <c r="O3753" s="5" t="s">
        <v>18563</v>
      </c>
    </row>
    <row r="3754" s="5" customFormat="1" spans="1:15">
      <c r="A3754" s="16">
        <v>3753</v>
      </c>
      <c r="B3754" s="17"/>
      <c r="C3754" s="5" t="s">
        <v>18559</v>
      </c>
      <c r="D3754" s="17" t="s">
        <v>18564</v>
      </c>
      <c r="E3754" s="66" t="s">
        <v>18565</v>
      </c>
      <c r="F3754" s="69">
        <v>49</v>
      </c>
      <c r="G3754" s="20" t="s">
        <v>20</v>
      </c>
      <c r="H3754" s="20"/>
      <c r="I3754" s="20"/>
      <c r="J3754" s="78"/>
      <c r="K3754" s="73">
        <v>45852</v>
      </c>
      <c r="L3754" s="59"/>
      <c r="N3754" s="5" t="s">
        <v>18566</v>
      </c>
      <c r="O3754" s="5" t="s">
        <v>18567</v>
      </c>
    </row>
    <row r="3755" s="3" customFormat="1" spans="1:15">
      <c r="A3755" s="16">
        <v>3754</v>
      </c>
      <c r="B3755" s="21"/>
      <c r="C3755" s="3" t="s">
        <v>18444</v>
      </c>
      <c r="D3755" s="21" t="s">
        <v>18568</v>
      </c>
      <c r="E3755" s="3" t="s">
        <v>18569</v>
      </c>
      <c r="F3755" s="69">
        <v>43</v>
      </c>
      <c r="G3755" s="2" t="s">
        <v>18570</v>
      </c>
      <c r="J3755" s="55"/>
      <c r="K3755" s="73">
        <v>46057</v>
      </c>
      <c r="L3755" s="3" t="s">
        <v>85</v>
      </c>
      <c r="N3755" s="3" t="s">
        <v>18571</v>
      </c>
      <c r="O3755" s="5" t="s">
        <v>18572</v>
      </c>
    </row>
    <row r="3756" s="5" customFormat="1" spans="1:15">
      <c r="A3756" s="16">
        <v>3755</v>
      </c>
      <c r="C3756" s="5" t="s">
        <v>18444</v>
      </c>
      <c r="D3756" s="66" t="s">
        <v>18573</v>
      </c>
      <c r="E3756" s="5" t="s">
        <v>18574</v>
      </c>
      <c r="F3756" s="69">
        <v>35</v>
      </c>
      <c r="G3756" s="3" t="s">
        <v>20</v>
      </c>
      <c r="J3756" s="62"/>
      <c r="K3756" s="73">
        <v>45564</v>
      </c>
      <c r="L3756" s="59"/>
      <c r="M3756" s="5" t="s">
        <v>18575</v>
      </c>
      <c r="N3756" s="5" t="s">
        <v>18576</v>
      </c>
      <c r="O3756" s="5" t="s">
        <v>18577</v>
      </c>
    </row>
    <row r="3757" s="3" customFormat="1" spans="1:15">
      <c r="A3757" s="16">
        <v>3756</v>
      </c>
      <c r="C3757" s="3" t="s">
        <v>18578</v>
      </c>
      <c r="D3757" s="21" t="s">
        <v>18579</v>
      </c>
      <c r="E3757" s="3" t="s">
        <v>18580</v>
      </c>
      <c r="F3757" s="69">
        <v>65</v>
      </c>
      <c r="G3757" s="5" t="s">
        <v>8889</v>
      </c>
      <c r="J3757" s="55"/>
      <c r="K3757" s="73">
        <v>46041</v>
      </c>
      <c r="N3757" s="3" t="s">
        <v>18581</v>
      </c>
      <c r="O3757" s="5" t="s">
        <v>18582</v>
      </c>
    </row>
    <row r="3758" s="3" customFormat="1" spans="1:15">
      <c r="A3758" s="16">
        <v>3757</v>
      </c>
      <c r="B3758" s="3" t="s">
        <v>18583</v>
      </c>
      <c r="C3758" s="3" t="s">
        <v>18584</v>
      </c>
      <c r="D3758" s="3" t="s">
        <v>18583</v>
      </c>
      <c r="E3758" s="61" t="s">
        <v>18585</v>
      </c>
      <c r="F3758" s="69">
        <v>65</v>
      </c>
      <c r="G3758" s="3" t="s">
        <v>18586</v>
      </c>
      <c r="J3758" s="55"/>
      <c r="K3758" s="73">
        <v>46036</v>
      </c>
      <c r="M3758" s="5" t="s">
        <v>18587</v>
      </c>
      <c r="N3758" s="3" t="s">
        <v>18588</v>
      </c>
      <c r="O3758" s="3" t="s">
        <v>18589</v>
      </c>
    </row>
    <row r="3759" s="3" customFormat="1" spans="1:15">
      <c r="A3759" s="16">
        <v>3758</v>
      </c>
      <c r="B3759" s="3" t="s">
        <v>18590</v>
      </c>
      <c r="C3759" s="3" t="s">
        <v>18591</v>
      </c>
      <c r="D3759" s="21" t="s">
        <v>18590</v>
      </c>
      <c r="E3759" s="3" t="s">
        <v>18592</v>
      </c>
      <c r="F3759" s="69">
        <v>79</v>
      </c>
      <c r="J3759" s="55"/>
      <c r="K3759" s="73">
        <v>45820</v>
      </c>
      <c r="L3759" s="65"/>
      <c r="N3759" s="3" t="s">
        <v>18593</v>
      </c>
      <c r="O3759" s="3" t="s">
        <v>18594</v>
      </c>
    </row>
    <row r="3760" s="16" customFormat="1" spans="1:15">
      <c r="A3760" s="16">
        <v>3759</v>
      </c>
      <c r="B3760" s="17"/>
      <c r="C3760" s="2" t="s">
        <v>18595</v>
      </c>
      <c r="D3760" s="17" t="s">
        <v>18596</v>
      </c>
      <c r="E3760" s="2" t="s">
        <v>18597</v>
      </c>
      <c r="F3760" s="69">
        <v>44</v>
      </c>
      <c r="G3760" s="3" t="s">
        <v>20</v>
      </c>
      <c r="H3760" s="2"/>
      <c r="I3760" s="2"/>
      <c r="K3760" s="73">
        <v>45675</v>
      </c>
      <c r="L3760" s="59"/>
      <c r="M3760" s="5"/>
      <c r="N3760" s="60" t="s">
        <v>18598</v>
      </c>
      <c r="O3760" s="5" t="s">
        <v>18599</v>
      </c>
    </row>
    <row r="3761" s="3" customFormat="1" spans="1:15">
      <c r="A3761" s="16">
        <v>3760</v>
      </c>
      <c r="B3761" s="3" t="s">
        <v>18600</v>
      </c>
      <c r="C3761" s="3" t="s">
        <v>18601</v>
      </c>
      <c r="D3761" s="21" t="s">
        <v>18600</v>
      </c>
      <c r="E3761" s="3" t="s">
        <v>18602</v>
      </c>
      <c r="F3761" s="69">
        <v>59</v>
      </c>
      <c r="G3761" s="2" t="s">
        <v>2871</v>
      </c>
      <c r="J3761" s="55"/>
      <c r="K3761" s="73">
        <v>46044</v>
      </c>
      <c r="N3761" s="3" t="s">
        <v>18603</v>
      </c>
      <c r="O3761" s="3" t="s">
        <v>18604</v>
      </c>
    </row>
    <row r="3762" s="3" customFormat="1" spans="1:15">
      <c r="A3762" s="16">
        <v>3761</v>
      </c>
      <c r="B3762" s="3" t="s">
        <v>18605</v>
      </c>
      <c r="C3762" s="3" t="s">
        <v>18606</v>
      </c>
      <c r="D3762" s="21" t="s">
        <v>18605</v>
      </c>
      <c r="E3762" s="3" t="s">
        <v>18607</v>
      </c>
      <c r="F3762" s="69">
        <v>89.9</v>
      </c>
      <c r="G3762" s="20" t="s">
        <v>18608</v>
      </c>
      <c r="H3762" s="20"/>
      <c r="I3762" s="20"/>
      <c r="J3762" s="78"/>
      <c r="K3762" s="73">
        <v>45990</v>
      </c>
      <c r="N3762" s="3" t="s">
        <v>18609</v>
      </c>
      <c r="O3762" s="3" t="s">
        <v>18610</v>
      </c>
    </row>
    <row r="3763" s="3" customFormat="1" spans="1:15">
      <c r="A3763" s="16">
        <v>3762</v>
      </c>
      <c r="C3763" s="3" t="s">
        <v>18611</v>
      </c>
      <c r="D3763" s="21" t="s">
        <v>18612</v>
      </c>
      <c r="E3763" s="3" t="s">
        <v>18613</v>
      </c>
      <c r="F3763" s="69">
        <v>69</v>
      </c>
      <c r="G3763" s="3" t="s">
        <v>18614</v>
      </c>
      <c r="J3763" s="55"/>
      <c r="K3763" s="73">
        <v>46010</v>
      </c>
      <c r="N3763" s="3" t="s">
        <v>18615</v>
      </c>
      <c r="O3763" s="5" t="s">
        <v>18616</v>
      </c>
    </row>
    <row r="3764" s="3" customFormat="1" spans="1:15">
      <c r="A3764" s="16">
        <v>3763</v>
      </c>
      <c r="C3764" s="3" t="s">
        <v>18617</v>
      </c>
      <c r="D3764" s="21" t="s">
        <v>18618</v>
      </c>
      <c r="E3764" s="3" t="s">
        <v>18619</v>
      </c>
      <c r="F3764" s="69">
        <v>59</v>
      </c>
      <c r="G3764" s="3" t="s">
        <v>18620</v>
      </c>
      <c r="J3764" s="55"/>
      <c r="K3764" s="73">
        <v>46032</v>
      </c>
      <c r="L3764" s="59" t="s">
        <v>144</v>
      </c>
      <c r="N3764" s="3" t="s">
        <v>18621</v>
      </c>
      <c r="O3764" s="5" t="s">
        <v>18622</v>
      </c>
    </row>
    <row r="3765" s="3" customFormat="1" spans="1:15">
      <c r="A3765" s="16">
        <v>3764</v>
      </c>
      <c r="C3765" s="3" t="s">
        <v>18623</v>
      </c>
      <c r="D3765" s="21" t="s">
        <v>18624</v>
      </c>
      <c r="E3765" s="3" t="s">
        <v>18625</v>
      </c>
      <c r="F3765" s="69">
        <v>69</v>
      </c>
      <c r="G3765" s="3" t="s">
        <v>18626</v>
      </c>
      <c r="J3765" s="55"/>
      <c r="K3765" s="73">
        <v>45839</v>
      </c>
      <c r="N3765" s="3" t="s">
        <v>18627</v>
      </c>
      <c r="O3765" s="5" t="s">
        <v>18628</v>
      </c>
    </row>
    <row r="3766" s="3" customFormat="1" spans="1:15">
      <c r="A3766" s="16">
        <v>3765</v>
      </c>
      <c r="B3766" s="3"/>
      <c r="C3766" s="3" t="s">
        <v>18629</v>
      </c>
      <c r="D3766" s="21" t="s">
        <v>18630</v>
      </c>
      <c r="E3766" s="3" t="s">
        <v>18631</v>
      </c>
      <c r="F3766" s="69">
        <v>129</v>
      </c>
      <c r="G3766" s="3" t="s">
        <v>20</v>
      </c>
      <c r="J3766" s="55"/>
      <c r="K3766" s="73">
        <v>46035</v>
      </c>
      <c r="N3766" s="3" t="s">
        <v>18632</v>
      </c>
      <c r="O3766" s="3" t="s">
        <v>18633</v>
      </c>
    </row>
    <row r="3767" s="3" customFormat="1" spans="1:15">
      <c r="A3767" s="16">
        <v>3766</v>
      </c>
      <c r="B3767" s="3" t="s">
        <v>18634</v>
      </c>
      <c r="C3767" s="3" t="s">
        <v>18635</v>
      </c>
      <c r="D3767" s="21" t="s">
        <v>18634</v>
      </c>
      <c r="E3767" s="3" t="s">
        <v>18636</v>
      </c>
      <c r="F3767" s="69">
        <v>58</v>
      </c>
      <c r="G3767" s="20" t="s">
        <v>7036</v>
      </c>
      <c r="J3767" s="55"/>
      <c r="K3767" s="73">
        <v>45820</v>
      </c>
      <c r="L3767" s="20" t="s">
        <v>144</v>
      </c>
      <c r="N3767" s="3" t="s">
        <v>18637</v>
      </c>
      <c r="O3767" s="3" t="s">
        <v>18638</v>
      </c>
    </row>
    <row r="3768" s="3" customFormat="1" spans="1:15">
      <c r="A3768" s="16">
        <v>3767</v>
      </c>
      <c r="B3768" s="21"/>
      <c r="C3768" s="3" t="s">
        <v>18639</v>
      </c>
      <c r="D3768" s="21" t="s">
        <v>18640</v>
      </c>
      <c r="E3768" s="3" t="s">
        <v>18641</v>
      </c>
      <c r="F3768" s="3">
        <v>149</v>
      </c>
      <c r="G3768" s="3"/>
      <c r="J3768" s="3" t="s">
        <v>200</v>
      </c>
      <c r="K3768" s="87">
        <v>45715</v>
      </c>
      <c r="L3768" s="3" t="s">
        <v>201</v>
      </c>
      <c r="N3768" s="3" t="s">
        <v>18642</v>
      </c>
      <c r="O3768" s="3" t="s">
        <v>18643</v>
      </c>
    </row>
    <row r="3769" s="3" customFormat="1" spans="1:15">
      <c r="A3769" s="16">
        <v>3768</v>
      </c>
      <c r="B3769" s="3"/>
      <c r="C3769" s="3" t="s">
        <v>18644</v>
      </c>
      <c r="D3769" s="21" t="s">
        <v>18645</v>
      </c>
      <c r="E3769" s="3" t="s">
        <v>18646</v>
      </c>
      <c r="F3769" s="69">
        <v>79</v>
      </c>
      <c r="G3769" s="3"/>
      <c r="H3769" s="3"/>
      <c r="I3769" s="3"/>
      <c r="J3769" s="55"/>
      <c r="K3769" s="73">
        <v>45652</v>
      </c>
      <c r="L3769" s="3"/>
      <c r="M3769" s="3"/>
      <c r="N3769" s="3" t="s">
        <v>18647</v>
      </c>
      <c r="O3769" s="3" t="s">
        <v>18648</v>
      </c>
    </row>
    <row r="3770" s="69" customFormat="1" spans="1:15">
      <c r="A3770" s="16">
        <v>3769</v>
      </c>
      <c r="B3770" s="17"/>
      <c r="C3770" s="2" t="s">
        <v>18649</v>
      </c>
      <c r="D3770" s="17" t="s">
        <v>18650</v>
      </c>
      <c r="E3770" s="2" t="s">
        <v>18651</v>
      </c>
      <c r="F3770" s="69">
        <v>49.8</v>
      </c>
      <c r="G3770" s="3" t="s">
        <v>20</v>
      </c>
      <c r="H3770" s="16"/>
      <c r="I3770" s="16"/>
      <c r="J3770" s="16"/>
      <c r="K3770" s="73">
        <v>45696</v>
      </c>
      <c r="L3770" s="59"/>
      <c r="M3770" s="5"/>
      <c r="N3770" s="60" t="s">
        <v>18652</v>
      </c>
      <c r="O3770" s="5" t="s">
        <v>18653</v>
      </c>
    </row>
    <row r="3771" s="3" customFormat="1" spans="1:15">
      <c r="A3771" s="16">
        <v>3770</v>
      </c>
      <c r="B3771" s="3" t="s">
        <v>18654</v>
      </c>
      <c r="C3771" s="3" t="s">
        <v>18655</v>
      </c>
      <c r="D3771" s="3" t="s">
        <v>18654</v>
      </c>
      <c r="E3771" s="3" t="s">
        <v>18656</v>
      </c>
      <c r="F3771" s="69">
        <v>45</v>
      </c>
      <c r="G3771" s="3" t="s">
        <v>4727</v>
      </c>
      <c r="H3771" s="3"/>
      <c r="I3771" s="3"/>
      <c r="J3771" s="55"/>
      <c r="K3771" s="73">
        <v>45834</v>
      </c>
      <c r="L3771" s="3" t="s">
        <v>8520</v>
      </c>
      <c r="M3771" s="3"/>
      <c r="N3771" s="3" t="s">
        <v>18657</v>
      </c>
      <c r="O3771" s="3" t="s">
        <v>18658</v>
      </c>
    </row>
    <row r="3772" s="3" customFormat="1" spans="1:15">
      <c r="A3772" s="16">
        <v>3771</v>
      </c>
      <c r="B3772" s="3" t="s">
        <v>18659</v>
      </c>
      <c r="C3772" s="3" t="s">
        <v>18660</v>
      </c>
      <c r="D3772" s="3" t="s">
        <v>18659</v>
      </c>
      <c r="E3772" s="3" t="s">
        <v>18661</v>
      </c>
      <c r="F3772" s="69">
        <v>58</v>
      </c>
      <c r="G3772" s="3" t="s">
        <v>13804</v>
      </c>
      <c r="J3772" s="55"/>
      <c r="K3772" s="73">
        <v>45722</v>
      </c>
      <c r="L3772" s="3" t="s">
        <v>8520</v>
      </c>
      <c r="M3772" s="3"/>
      <c r="N3772" s="3" t="s">
        <v>18662</v>
      </c>
      <c r="O3772" s="3" t="s">
        <v>18663</v>
      </c>
    </row>
    <row r="3773" s="2" customFormat="1" spans="1:15">
      <c r="A3773" s="16">
        <v>3772</v>
      </c>
      <c r="B3773" s="2" t="s">
        <v>18664</v>
      </c>
      <c r="C3773" s="2" t="s">
        <v>18665</v>
      </c>
      <c r="D3773" s="2" t="s">
        <v>18664</v>
      </c>
      <c r="E3773" s="2" t="s">
        <v>18666</v>
      </c>
      <c r="F3773" s="69">
        <v>78</v>
      </c>
      <c r="G3773" s="2" t="s">
        <v>20</v>
      </c>
      <c r="H3773" s="2"/>
      <c r="I3773" s="2"/>
      <c r="J3773" s="16"/>
      <c r="K3773" s="73">
        <v>46079</v>
      </c>
      <c r="L3773" s="2" t="s">
        <v>8520</v>
      </c>
      <c r="M3773" s="2"/>
      <c r="N3773" s="2" t="s">
        <v>18667</v>
      </c>
      <c r="O3773" s="2" t="s">
        <v>18668</v>
      </c>
    </row>
    <row r="3774" s="3" customFormat="1" spans="1:15">
      <c r="A3774" s="16">
        <v>3773</v>
      </c>
      <c r="B3774" s="3" t="s">
        <v>18669</v>
      </c>
      <c r="C3774" s="3" t="s">
        <v>18670</v>
      </c>
      <c r="D3774" s="3" t="s">
        <v>18669</v>
      </c>
      <c r="E3774" s="3" t="s">
        <v>18671</v>
      </c>
      <c r="F3774" s="69">
        <v>49.8</v>
      </c>
      <c r="G3774" s="3" t="s">
        <v>18672</v>
      </c>
      <c r="J3774" s="55"/>
      <c r="K3774" s="73">
        <v>45763</v>
      </c>
      <c r="L3774" s="3" t="s">
        <v>8520</v>
      </c>
      <c r="M3774" s="3"/>
      <c r="N3774" s="3" t="s">
        <v>18673</v>
      </c>
      <c r="O3774" s="3" t="s">
        <v>18674</v>
      </c>
    </row>
    <row r="3775" s="3" customFormat="1" spans="1:15">
      <c r="A3775" s="16">
        <v>3774</v>
      </c>
      <c r="B3775" s="21" t="s">
        <v>18675</v>
      </c>
      <c r="C3775" s="3" t="s">
        <v>18676</v>
      </c>
      <c r="D3775" s="21" t="s">
        <v>18675</v>
      </c>
      <c r="E3775" s="3" t="s">
        <v>18677</v>
      </c>
      <c r="F3775" s="69">
        <v>59.8</v>
      </c>
      <c r="G3775" s="3" t="s">
        <v>248</v>
      </c>
      <c r="J3775" s="55"/>
      <c r="K3775" s="73">
        <v>45821</v>
      </c>
      <c r="N3775" s="3" t="s">
        <v>18678</v>
      </c>
      <c r="O3775" s="3" t="s">
        <v>18679</v>
      </c>
    </row>
    <row r="3776" s="3" customFormat="1" spans="1:15">
      <c r="A3776" s="16">
        <v>3775</v>
      </c>
      <c r="B3776" s="21" t="s">
        <v>18680</v>
      </c>
      <c r="C3776" s="3" t="s">
        <v>18681</v>
      </c>
      <c r="D3776" s="21" t="s">
        <v>18680</v>
      </c>
      <c r="E3776" s="3" t="s">
        <v>18682</v>
      </c>
      <c r="F3776" s="69">
        <v>69.8</v>
      </c>
      <c r="G3776" s="3" t="s">
        <v>18683</v>
      </c>
      <c r="J3776" s="55"/>
      <c r="K3776" s="73">
        <v>45888</v>
      </c>
      <c r="L3776" s="3"/>
      <c r="N3776" s="3" t="s">
        <v>18684</v>
      </c>
      <c r="O3776" s="3" t="s">
        <v>18685</v>
      </c>
    </row>
    <row r="3777" s="3" customFormat="1" spans="1:15">
      <c r="A3777" s="16">
        <v>3776</v>
      </c>
      <c r="B3777" s="3" t="s">
        <v>18686</v>
      </c>
      <c r="C3777" s="3" t="s">
        <v>18687</v>
      </c>
      <c r="D3777" s="3" t="s">
        <v>18686</v>
      </c>
      <c r="E3777" s="3" t="s">
        <v>18688</v>
      </c>
      <c r="F3777" s="69">
        <v>49.8</v>
      </c>
      <c r="G3777" s="3" t="s">
        <v>18689</v>
      </c>
      <c r="J3777" s="55"/>
      <c r="K3777" s="73">
        <v>46022</v>
      </c>
      <c r="N3777" s="3" t="s">
        <v>18690</v>
      </c>
      <c r="O3777" s="3" t="s">
        <v>18691</v>
      </c>
    </row>
    <row r="3778" s="3" customFormat="1" spans="1:15">
      <c r="A3778" s="16">
        <v>3777</v>
      </c>
      <c r="B3778" s="3" t="s">
        <v>18692</v>
      </c>
      <c r="C3778" s="3" t="s">
        <v>18693</v>
      </c>
      <c r="D3778" s="21" t="s">
        <v>18692</v>
      </c>
      <c r="E3778" s="3" t="s">
        <v>18694</v>
      </c>
      <c r="F3778" s="69">
        <v>59</v>
      </c>
      <c r="G3778" s="2" t="s">
        <v>18695</v>
      </c>
      <c r="H3778" s="3"/>
      <c r="I3778" s="3"/>
      <c r="J3778" s="55"/>
      <c r="K3778" s="73">
        <v>45878</v>
      </c>
      <c r="L3778" s="3"/>
      <c r="M3778" s="3"/>
      <c r="N3778" s="3" t="s">
        <v>18696</v>
      </c>
      <c r="O3778" s="3" t="s">
        <v>18697</v>
      </c>
    </row>
    <row r="3779" s="3" customFormat="1" spans="1:15">
      <c r="A3779" s="16">
        <v>3778</v>
      </c>
      <c r="B3779" s="21"/>
      <c r="C3779" s="3" t="s">
        <v>18698</v>
      </c>
      <c r="D3779" s="21" t="s">
        <v>18699</v>
      </c>
      <c r="E3779" s="3" t="s">
        <v>18700</v>
      </c>
      <c r="F3779" s="69">
        <v>39.8</v>
      </c>
      <c r="G3779" s="3" t="s">
        <v>20</v>
      </c>
      <c r="J3779" s="55"/>
      <c r="K3779" s="73">
        <v>46044</v>
      </c>
      <c r="N3779" s="3" t="s">
        <v>18701</v>
      </c>
      <c r="O3779" s="5" t="s">
        <v>18702</v>
      </c>
    </row>
    <row r="3780" s="3" customFormat="1" spans="1:15">
      <c r="A3780" s="16">
        <v>3779</v>
      </c>
      <c r="B3780" s="3" t="s">
        <v>18703</v>
      </c>
      <c r="C3780" s="3" t="s">
        <v>18704</v>
      </c>
      <c r="D3780" s="21" t="s">
        <v>18703</v>
      </c>
      <c r="E3780" s="3" t="s">
        <v>18705</v>
      </c>
      <c r="F3780" s="69">
        <v>65</v>
      </c>
      <c r="G3780" s="20" t="s">
        <v>7036</v>
      </c>
      <c r="J3780" s="55"/>
      <c r="K3780" s="73">
        <v>46026</v>
      </c>
      <c r="L3780" s="20" t="s">
        <v>144</v>
      </c>
      <c r="N3780" s="3" t="s">
        <v>18706</v>
      </c>
      <c r="O3780" s="3" t="s">
        <v>18707</v>
      </c>
    </row>
    <row r="3781" s="3" customFormat="1" spans="1:15">
      <c r="A3781" s="16">
        <v>3780</v>
      </c>
      <c r="B3781" s="3"/>
      <c r="C3781" s="3" t="s">
        <v>18708</v>
      </c>
      <c r="D3781" s="21" t="s">
        <v>18709</v>
      </c>
      <c r="E3781" s="3" t="s">
        <v>18710</v>
      </c>
      <c r="F3781" s="69">
        <v>79</v>
      </c>
      <c r="G3781" s="20" t="s">
        <v>18711</v>
      </c>
      <c r="J3781" s="55"/>
      <c r="K3781" s="73">
        <v>45643</v>
      </c>
      <c r="L3781" s="20" t="s">
        <v>144</v>
      </c>
      <c r="N3781" s="3" t="s">
        <v>18712</v>
      </c>
      <c r="O3781" s="3" t="s">
        <v>18713</v>
      </c>
    </row>
    <row r="3782" s="3" customFormat="1" spans="1:15">
      <c r="A3782" s="16">
        <v>3781</v>
      </c>
      <c r="B3782" s="3"/>
      <c r="C3782" s="3" t="s">
        <v>18714</v>
      </c>
      <c r="D3782" s="3" t="s">
        <v>18715</v>
      </c>
      <c r="E3782" s="3" t="s">
        <v>18716</v>
      </c>
      <c r="F3782" s="69">
        <v>55</v>
      </c>
      <c r="G3782" s="3" t="s">
        <v>18717</v>
      </c>
      <c r="J3782" s="55"/>
      <c r="K3782" s="73">
        <v>45457</v>
      </c>
      <c r="N3782" s="3" t="s">
        <v>18718</v>
      </c>
      <c r="O3782" s="3" t="s">
        <v>18719</v>
      </c>
    </row>
    <row r="3783" s="4" customFormat="1" spans="1:15">
      <c r="A3783" s="16">
        <v>3782</v>
      </c>
      <c r="B3783" s="4" t="s">
        <v>18720</v>
      </c>
      <c r="C3783" s="4" t="s">
        <v>18721</v>
      </c>
      <c r="D3783" s="22" t="s">
        <v>18720</v>
      </c>
      <c r="E3783" s="25" t="s">
        <v>18722</v>
      </c>
      <c r="F3783" s="69">
        <v>79</v>
      </c>
      <c r="K3783" s="73">
        <v>46003</v>
      </c>
      <c r="L3783" s="4" t="s">
        <v>8520</v>
      </c>
      <c r="N3783" s="4" t="s">
        <v>18723</v>
      </c>
      <c r="O3783" s="4" t="s">
        <v>18724</v>
      </c>
    </row>
    <row r="3784" s="3" customFormat="1" spans="1:15">
      <c r="A3784" s="16">
        <v>3783</v>
      </c>
      <c r="B3784" s="21" t="s">
        <v>18725</v>
      </c>
      <c r="C3784" s="3" t="s">
        <v>18726</v>
      </c>
      <c r="D3784" s="21" t="s">
        <v>18725</v>
      </c>
      <c r="E3784" s="3" t="s">
        <v>18727</v>
      </c>
      <c r="F3784" s="69">
        <v>78</v>
      </c>
      <c r="J3784" s="55"/>
      <c r="K3784" s="73">
        <v>45821</v>
      </c>
      <c r="N3784" s="3" t="s">
        <v>18728</v>
      </c>
      <c r="O3784" s="3" t="s">
        <v>18729</v>
      </c>
    </row>
    <row r="3785" s="3" customFormat="1" spans="1:15">
      <c r="A3785" s="16">
        <v>3784</v>
      </c>
      <c r="B3785" s="21" t="s">
        <v>18730</v>
      </c>
      <c r="C3785" s="3" t="s">
        <v>18731</v>
      </c>
      <c r="D3785" s="21" t="s">
        <v>18730</v>
      </c>
      <c r="E3785" s="3" t="s">
        <v>18732</v>
      </c>
      <c r="F3785" s="69">
        <v>49.8</v>
      </c>
      <c r="G3785" s="3" t="s">
        <v>18733</v>
      </c>
      <c r="J3785" s="55"/>
      <c r="K3785" s="73">
        <v>45818</v>
      </c>
      <c r="L3785" s="3" t="s">
        <v>8520</v>
      </c>
      <c r="N3785" s="3" t="s">
        <v>18734</v>
      </c>
      <c r="O3785" s="3" t="s">
        <v>18735</v>
      </c>
    </row>
    <row r="3786" s="3" customFormat="1" spans="1:15">
      <c r="A3786" s="16">
        <v>3785</v>
      </c>
      <c r="B3786" s="3" t="s">
        <v>18736</v>
      </c>
      <c r="C3786" s="3" t="s">
        <v>18737</v>
      </c>
      <c r="D3786" s="3" t="s">
        <v>18736</v>
      </c>
      <c r="E3786" s="3" t="s">
        <v>18738</v>
      </c>
      <c r="F3786" s="69">
        <v>79.9</v>
      </c>
      <c r="G3786" s="3" t="s">
        <v>20</v>
      </c>
      <c r="J3786" s="55"/>
      <c r="K3786" s="73">
        <v>46000</v>
      </c>
      <c r="N3786" s="3" t="s">
        <v>18739</v>
      </c>
      <c r="O3786" s="3" t="s">
        <v>18740</v>
      </c>
    </row>
    <row r="3787" s="3" customFormat="1" spans="1:15">
      <c r="A3787" s="16">
        <v>3786</v>
      </c>
      <c r="B3787" s="3" t="s">
        <v>18741</v>
      </c>
      <c r="C3787" s="3" t="s">
        <v>18742</v>
      </c>
      <c r="D3787" s="21" t="s">
        <v>18741</v>
      </c>
      <c r="E3787" s="3" t="s">
        <v>18743</v>
      </c>
      <c r="F3787" s="69">
        <v>48</v>
      </c>
      <c r="G3787" s="3" t="s">
        <v>18744</v>
      </c>
      <c r="J3787" s="55"/>
      <c r="K3787" s="73">
        <v>46049</v>
      </c>
      <c r="L3787" s="3"/>
      <c r="N3787" s="3" t="s">
        <v>18745</v>
      </c>
      <c r="O3787" s="3" t="s">
        <v>18746</v>
      </c>
    </row>
    <row r="3788" s="3" customFormat="1" spans="1:15">
      <c r="A3788" s="16">
        <v>3787</v>
      </c>
      <c r="B3788" s="21"/>
      <c r="C3788" s="3" t="s">
        <v>18747</v>
      </c>
      <c r="D3788" s="21" t="s">
        <v>18748</v>
      </c>
      <c r="E3788" s="3" t="s">
        <v>18749</v>
      </c>
      <c r="F3788" s="69">
        <v>89.9</v>
      </c>
      <c r="G3788" s="3" t="s">
        <v>18750</v>
      </c>
      <c r="J3788" s="55"/>
      <c r="K3788" s="73">
        <v>45678</v>
      </c>
      <c r="N3788" s="3" t="s">
        <v>18751</v>
      </c>
      <c r="O3788" s="3" t="s">
        <v>18752</v>
      </c>
    </row>
    <row r="3789" s="3" customFormat="1" spans="1:15">
      <c r="A3789" s="16">
        <v>3788</v>
      </c>
      <c r="B3789" s="21" t="s">
        <v>18753</v>
      </c>
      <c r="C3789" s="3" t="s">
        <v>18747</v>
      </c>
      <c r="D3789" s="21" t="s">
        <v>18753</v>
      </c>
      <c r="E3789" s="20" t="s">
        <v>18754</v>
      </c>
      <c r="F3789" s="69">
        <v>75</v>
      </c>
      <c r="G3789" s="3" t="s">
        <v>18755</v>
      </c>
      <c r="J3789" s="55"/>
      <c r="K3789" s="73">
        <v>46063</v>
      </c>
      <c r="N3789" s="3" t="s">
        <v>18756</v>
      </c>
      <c r="O3789" s="3" t="s">
        <v>18757</v>
      </c>
    </row>
    <row r="3790" s="3" customFormat="1" spans="1:15">
      <c r="A3790" s="16">
        <v>3789</v>
      </c>
      <c r="C3790" s="3" t="s">
        <v>18747</v>
      </c>
      <c r="D3790" s="21" t="s">
        <v>18758</v>
      </c>
      <c r="E3790" s="3" t="s">
        <v>18759</v>
      </c>
      <c r="F3790" s="69">
        <v>59</v>
      </c>
      <c r="G3790" s="3" t="s">
        <v>20</v>
      </c>
      <c r="J3790" s="55"/>
      <c r="K3790" s="73">
        <v>46035</v>
      </c>
      <c r="M3790" s="5"/>
      <c r="N3790" s="3" t="s">
        <v>18760</v>
      </c>
      <c r="O3790" s="5" t="s">
        <v>18761</v>
      </c>
    </row>
    <row r="3791" s="3" customFormat="1" spans="1:15">
      <c r="A3791" s="16">
        <v>3790</v>
      </c>
      <c r="B3791" s="21"/>
      <c r="C3791" s="3" t="s">
        <v>18762</v>
      </c>
      <c r="D3791" s="21" t="s">
        <v>18763</v>
      </c>
      <c r="E3791" s="3" t="s">
        <v>18705</v>
      </c>
      <c r="F3791" s="69">
        <v>49.8</v>
      </c>
      <c r="G3791" s="2" t="s">
        <v>20</v>
      </c>
      <c r="J3791" s="55"/>
      <c r="K3791" s="73">
        <v>46053</v>
      </c>
      <c r="N3791" s="3" t="s">
        <v>18764</v>
      </c>
      <c r="O3791" s="5" t="s">
        <v>18765</v>
      </c>
    </row>
    <row r="3792" s="5" customFormat="1" spans="1:15">
      <c r="A3792" s="16">
        <v>3791</v>
      </c>
      <c r="B3792" s="17"/>
      <c r="C3792" s="5" t="s">
        <v>18766</v>
      </c>
      <c r="D3792" s="17" t="s">
        <v>18767</v>
      </c>
      <c r="E3792" s="5" t="s">
        <v>18768</v>
      </c>
      <c r="F3792" s="69">
        <v>79.9</v>
      </c>
      <c r="G3792" s="5" t="s">
        <v>20</v>
      </c>
      <c r="J3792" s="62"/>
      <c r="K3792" s="73">
        <v>45864</v>
      </c>
      <c r="L3792" s="59"/>
      <c r="M3792" s="5" t="s">
        <v>18769</v>
      </c>
      <c r="N3792" s="5" t="s">
        <v>18770</v>
      </c>
      <c r="O3792" s="5" t="s">
        <v>18771</v>
      </c>
    </row>
    <row r="3793" s="4" customFormat="1" spans="1:15">
      <c r="A3793" s="16">
        <v>3792</v>
      </c>
      <c r="B3793" s="4" t="s">
        <v>18772</v>
      </c>
      <c r="C3793" s="4" t="s">
        <v>18773</v>
      </c>
      <c r="D3793" s="22" t="s">
        <v>18772</v>
      </c>
      <c r="E3793" s="25" t="s">
        <v>18774</v>
      </c>
      <c r="F3793" s="69">
        <v>79.9</v>
      </c>
      <c r="G3793" s="4" t="s">
        <v>20</v>
      </c>
      <c r="K3793" s="73">
        <v>46026</v>
      </c>
      <c r="L3793" s="4"/>
      <c r="N3793" s="4" t="s">
        <v>18775</v>
      </c>
      <c r="O3793" s="4" t="s">
        <v>18776</v>
      </c>
    </row>
    <row r="3794" s="3" customFormat="1" spans="1:15">
      <c r="A3794" s="16">
        <v>3793</v>
      </c>
      <c r="C3794" s="3" t="s">
        <v>18777</v>
      </c>
      <c r="D3794" s="21" t="s">
        <v>18778</v>
      </c>
      <c r="E3794" s="3" t="s">
        <v>17989</v>
      </c>
      <c r="F3794" s="69">
        <v>69</v>
      </c>
      <c r="G3794" s="3" t="s">
        <v>18779</v>
      </c>
      <c r="J3794" s="55"/>
      <c r="K3794" s="73">
        <v>45853</v>
      </c>
      <c r="M3794" s="5"/>
      <c r="N3794" s="3" t="s">
        <v>18780</v>
      </c>
      <c r="O3794" s="5" t="s">
        <v>18781</v>
      </c>
    </row>
    <row r="3795" s="3" customFormat="1" spans="1:15">
      <c r="A3795" s="16">
        <v>3794</v>
      </c>
      <c r="B3795" s="3" t="s">
        <v>18782</v>
      </c>
      <c r="C3795" s="3" t="s">
        <v>18731</v>
      </c>
      <c r="D3795" s="21" t="s">
        <v>18782</v>
      </c>
      <c r="E3795" s="3" t="s">
        <v>18783</v>
      </c>
      <c r="F3795" s="69">
        <v>65</v>
      </c>
      <c r="G3795" s="3" t="s">
        <v>18784</v>
      </c>
      <c r="J3795" s="55" t="s">
        <v>200</v>
      </c>
      <c r="K3795" s="73">
        <v>45817</v>
      </c>
      <c r="L3795" s="3" t="s">
        <v>201</v>
      </c>
      <c r="M3795" s="3"/>
      <c r="N3795" s="3" t="s">
        <v>18785</v>
      </c>
      <c r="O3795" s="3" t="s">
        <v>18786</v>
      </c>
    </row>
    <row r="3796" s="3" customFormat="1" spans="1:15">
      <c r="A3796" s="16">
        <v>3795</v>
      </c>
      <c r="B3796" s="3" t="s">
        <v>18787</v>
      </c>
      <c r="C3796" s="3" t="s">
        <v>18731</v>
      </c>
      <c r="D3796" s="3" t="s">
        <v>18787</v>
      </c>
      <c r="E3796" s="3" t="s">
        <v>18788</v>
      </c>
      <c r="F3796" s="69">
        <v>69</v>
      </c>
      <c r="G3796" s="3" t="s">
        <v>18789</v>
      </c>
      <c r="J3796" s="55"/>
      <c r="K3796" s="73">
        <v>45849</v>
      </c>
      <c r="N3796" s="3" t="s">
        <v>18790</v>
      </c>
      <c r="O3796" s="3" t="s">
        <v>18791</v>
      </c>
    </row>
    <row r="3797" s="2" customFormat="1" spans="1:15">
      <c r="A3797" s="16">
        <v>3796</v>
      </c>
      <c r="B3797" s="2" t="s">
        <v>18792</v>
      </c>
      <c r="C3797" s="2" t="s">
        <v>18793</v>
      </c>
      <c r="D3797" s="2" t="s">
        <v>18792</v>
      </c>
      <c r="E3797" s="2" t="s">
        <v>18794</v>
      </c>
      <c r="F3797" s="69">
        <v>69</v>
      </c>
      <c r="G3797" s="2" t="s">
        <v>20</v>
      </c>
      <c r="H3797" s="2"/>
      <c r="I3797" s="2"/>
      <c r="J3797" s="16"/>
      <c r="K3797" s="73">
        <v>45964</v>
      </c>
      <c r="L3797" s="2"/>
      <c r="M3797" s="2"/>
      <c r="N3797" s="2" t="s">
        <v>18795</v>
      </c>
      <c r="O3797" s="2" t="s">
        <v>18796</v>
      </c>
    </row>
    <row r="3798" s="3" customFormat="1" spans="1:15">
      <c r="A3798" s="16">
        <v>3797</v>
      </c>
      <c r="B3798" s="21"/>
      <c r="C3798" s="3" t="s">
        <v>18797</v>
      </c>
      <c r="D3798" s="21" t="s">
        <v>18798</v>
      </c>
      <c r="E3798" s="3" t="s">
        <v>18799</v>
      </c>
      <c r="F3798" s="69">
        <v>75</v>
      </c>
      <c r="G3798" s="3" t="s">
        <v>18800</v>
      </c>
      <c r="J3798" s="55"/>
      <c r="K3798" s="73">
        <v>46011</v>
      </c>
      <c r="N3798" s="3" t="s">
        <v>18801</v>
      </c>
      <c r="O3798" s="5" t="s">
        <v>18802</v>
      </c>
    </row>
    <row r="3799" s="3" customFormat="1" spans="1:15">
      <c r="A3799" s="16">
        <v>3798</v>
      </c>
      <c r="B3799" s="3" t="s">
        <v>18803</v>
      </c>
      <c r="C3799" s="3" t="s">
        <v>18804</v>
      </c>
      <c r="D3799" s="3" t="s">
        <v>18803</v>
      </c>
      <c r="E3799" s="3" t="s">
        <v>18805</v>
      </c>
      <c r="F3799" s="69">
        <v>45</v>
      </c>
      <c r="G3799" s="3" t="s">
        <v>20</v>
      </c>
      <c r="J3799" s="55"/>
      <c r="K3799" s="73">
        <v>45861</v>
      </c>
      <c r="N3799" s="3" t="s">
        <v>18806</v>
      </c>
      <c r="O3799" s="3" t="s">
        <v>18807</v>
      </c>
    </row>
    <row r="3800" s="3" customFormat="1" spans="1:15">
      <c r="A3800" s="16">
        <v>3799</v>
      </c>
      <c r="B3800" s="21" t="s">
        <v>18808</v>
      </c>
      <c r="C3800" s="3" t="s">
        <v>18809</v>
      </c>
      <c r="D3800" s="21" t="s">
        <v>18808</v>
      </c>
      <c r="E3800" s="3" t="s">
        <v>18810</v>
      </c>
      <c r="F3800" s="69">
        <v>63.8</v>
      </c>
      <c r="G3800" s="3" t="s">
        <v>18811</v>
      </c>
      <c r="J3800" s="55"/>
      <c r="K3800" s="73">
        <v>45859</v>
      </c>
      <c r="L3800" s="3"/>
      <c r="N3800" s="3" t="s">
        <v>18812</v>
      </c>
      <c r="O3800" s="3" t="s">
        <v>18813</v>
      </c>
    </row>
    <row r="3801" s="3" customFormat="1" spans="1:15">
      <c r="A3801" s="16">
        <v>3800</v>
      </c>
      <c r="B3801" s="3" t="s">
        <v>18814</v>
      </c>
      <c r="C3801" s="3" t="s">
        <v>18815</v>
      </c>
      <c r="D3801" s="3" t="s">
        <v>18814</v>
      </c>
      <c r="E3801" s="3" t="s">
        <v>18816</v>
      </c>
      <c r="F3801" s="69">
        <v>79.9</v>
      </c>
      <c r="G3801" s="3" t="s">
        <v>18817</v>
      </c>
      <c r="J3801" s="55"/>
      <c r="K3801" s="73">
        <v>46026</v>
      </c>
      <c r="N3801" s="3" t="s">
        <v>18818</v>
      </c>
      <c r="O3801" s="3" t="s">
        <v>18819</v>
      </c>
    </row>
    <row r="3802" s="3" customFormat="1" spans="1:15">
      <c r="A3802" s="16">
        <v>3801</v>
      </c>
      <c r="B3802" s="3" t="s">
        <v>18820</v>
      </c>
      <c r="C3802" s="3" t="s">
        <v>18821</v>
      </c>
      <c r="D3802" s="3" t="s">
        <v>18820</v>
      </c>
      <c r="E3802" s="3" t="s">
        <v>18822</v>
      </c>
      <c r="F3802" s="69">
        <v>69.9</v>
      </c>
      <c r="G3802" s="3" t="s">
        <v>18823</v>
      </c>
      <c r="J3802" s="55"/>
      <c r="K3802" s="73">
        <v>45895</v>
      </c>
      <c r="N3802" s="3" t="s">
        <v>18824</v>
      </c>
      <c r="O3802" s="3" t="s">
        <v>18825</v>
      </c>
    </row>
    <row r="3803" s="3" customFormat="1" spans="1:15">
      <c r="A3803" s="16">
        <v>3802</v>
      </c>
      <c r="B3803" s="3" t="s">
        <v>18826</v>
      </c>
      <c r="C3803" s="3" t="s">
        <v>18827</v>
      </c>
      <c r="D3803" s="3" t="s">
        <v>18826</v>
      </c>
      <c r="E3803" s="3" t="s">
        <v>11205</v>
      </c>
      <c r="F3803" s="69">
        <v>49.8</v>
      </c>
      <c r="G3803" s="3" t="s">
        <v>18828</v>
      </c>
      <c r="J3803" s="55"/>
      <c r="K3803" s="73">
        <v>45904</v>
      </c>
      <c r="N3803" s="3" t="s">
        <v>18829</v>
      </c>
      <c r="O3803" s="3" t="s">
        <v>18830</v>
      </c>
    </row>
    <row r="3804" s="3" customFormat="1" spans="1:15">
      <c r="A3804" s="16">
        <v>3803</v>
      </c>
      <c r="B3804" s="3" t="s">
        <v>18831</v>
      </c>
      <c r="C3804" s="3" t="s">
        <v>18832</v>
      </c>
      <c r="D3804" s="3" t="s">
        <v>18831</v>
      </c>
      <c r="E3804" s="3" t="s">
        <v>18833</v>
      </c>
      <c r="F3804" s="69">
        <v>59.8</v>
      </c>
      <c r="G3804" s="3" t="s">
        <v>2282</v>
      </c>
      <c r="J3804" s="55"/>
      <c r="K3804" s="73">
        <v>45888</v>
      </c>
      <c r="L3804" s="3" t="s">
        <v>8520</v>
      </c>
      <c r="M3804" s="3"/>
      <c r="N3804" s="3" t="s">
        <v>18834</v>
      </c>
      <c r="O3804" s="3" t="s">
        <v>18835</v>
      </c>
    </row>
    <row r="3805" s="3" customFormat="1" spans="1:15">
      <c r="A3805" s="16">
        <v>3804</v>
      </c>
      <c r="B3805" s="3"/>
      <c r="C3805" s="3" t="s">
        <v>18832</v>
      </c>
      <c r="D3805" s="21" t="s">
        <v>18836</v>
      </c>
      <c r="E3805" s="3" t="s">
        <v>18837</v>
      </c>
      <c r="F3805" s="69">
        <v>79</v>
      </c>
      <c r="J3805" s="55"/>
      <c r="K3805" s="73">
        <v>45953</v>
      </c>
      <c r="N3805" s="3" t="s">
        <v>18838</v>
      </c>
      <c r="O3805" s="3" t="s">
        <v>18839</v>
      </c>
    </row>
    <row r="3806" s="2" customFormat="1" spans="1:15">
      <c r="A3806" s="16">
        <v>3805</v>
      </c>
      <c r="B3806" s="2" t="s">
        <v>18840</v>
      </c>
      <c r="C3806" s="2" t="s">
        <v>18832</v>
      </c>
      <c r="D3806" s="2" t="s">
        <v>18840</v>
      </c>
      <c r="E3806" s="2" t="s">
        <v>18841</v>
      </c>
      <c r="F3806" s="69">
        <v>59</v>
      </c>
      <c r="G3806" s="2" t="s">
        <v>20</v>
      </c>
      <c r="H3806" s="2"/>
      <c r="I3806" s="2"/>
      <c r="J3806" s="16"/>
      <c r="K3806" s="73">
        <v>45888</v>
      </c>
      <c r="L3806" s="2" t="s">
        <v>8520</v>
      </c>
      <c r="M3806" s="2"/>
      <c r="N3806" s="2" t="s">
        <v>18842</v>
      </c>
      <c r="O3806" s="2" t="s">
        <v>18843</v>
      </c>
    </row>
    <row r="3807" s="3" customFormat="1" spans="1:15">
      <c r="A3807" s="16">
        <v>3806</v>
      </c>
      <c r="C3807" s="3" t="s">
        <v>18844</v>
      </c>
      <c r="D3807" s="21" t="s">
        <v>18845</v>
      </c>
      <c r="E3807" s="3" t="s">
        <v>18846</v>
      </c>
      <c r="F3807" s="69">
        <v>59</v>
      </c>
      <c r="J3807" s="55"/>
      <c r="K3807" s="73">
        <v>45619</v>
      </c>
      <c r="M3807" s="5"/>
      <c r="N3807" s="3" t="s">
        <v>18847</v>
      </c>
      <c r="O3807" s="5" t="s">
        <v>18848</v>
      </c>
    </row>
    <row r="3808" s="3" customFormat="1" spans="1:15">
      <c r="A3808" s="16">
        <v>3807</v>
      </c>
      <c r="C3808" s="3" t="s">
        <v>18849</v>
      </c>
      <c r="D3808" s="21" t="s">
        <v>18850</v>
      </c>
      <c r="E3808" s="3" t="s">
        <v>18851</v>
      </c>
      <c r="F3808" s="69">
        <v>59.8</v>
      </c>
      <c r="G3808" s="3" t="s">
        <v>20</v>
      </c>
      <c r="J3808" s="55"/>
      <c r="K3808" s="73">
        <v>45693</v>
      </c>
      <c r="N3808" s="3" t="s">
        <v>18852</v>
      </c>
      <c r="O3808" s="3" t="s">
        <v>18853</v>
      </c>
    </row>
    <row r="3809" s="3" customFormat="1" spans="1:15">
      <c r="A3809" s="16">
        <v>3808</v>
      </c>
      <c r="B3809" s="3" t="s">
        <v>18854</v>
      </c>
      <c r="C3809" s="61" t="s">
        <v>18855</v>
      </c>
      <c r="D3809" s="3" t="s">
        <v>18854</v>
      </c>
      <c r="E3809" s="61" t="s">
        <v>18856</v>
      </c>
      <c r="F3809" s="69">
        <v>39</v>
      </c>
      <c r="J3809" s="55"/>
      <c r="K3809" s="73">
        <v>45836</v>
      </c>
      <c r="N3809" s="3" t="s">
        <v>18857</v>
      </c>
      <c r="O3809" s="3" t="s">
        <v>18858</v>
      </c>
    </row>
    <row r="3810" s="3" customFormat="1" spans="1:15">
      <c r="A3810" s="16">
        <v>3809</v>
      </c>
      <c r="B3810" s="3" t="s">
        <v>18859</v>
      </c>
      <c r="C3810" s="3" t="s">
        <v>18860</v>
      </c>
      <c r="D3810" s="21" t="s">
        <v>18859</v>
      </c>
      <c r="E3810" s="3" t="s">
        <v>18861</v>
      </c>
      <c r="F3810" s="69">
        <v>59</v>
      </c>
      <c r="G3810" s="3" t="s">
        <v>16228</v>
      </c>
      <c r="J3810" s="55"/>
      <c r="K3810" s="73">
        <v>46059</v>
      </c>
      <c r="M3810" s="5" t="s">
        <v>18862</v>
      </c>
      <c r="N3810" s="3" t="s">
        <v>18863</v>
      </c>
      <c r="O3810" s="3" t="s">
        <v>18864</v>
      </c>
    </row>
    <row r="3811" s="4" customFormat="1" spans="1:15">
      <c r="A3811" s="16">
        <v>3810</v>
      </c>
      <c r="B3811" s="22" t="s">
        <v>18865</v>
      </c>
      <c r="C3811" s="4" t="s">
        <v>18866</v>
      </c>
      <c r="D3811" s="22" t="s">
        <v>18865</v>
      </c>
      <c r="E3811" s="4" t="s">
        <v>18867</v>
      </c>
      <c r="F3811" s="4">
        <v>89.9</v>
      </c>
      <c r="G3811" s="4" t="s">
        <v>20</v>
      </c>
      <c r="K3811" s="76">
        <v>46035</v>
      </c>
      <c r="N3811" s="4" t="s">
        <v>18868</v>
      </c>
      <c r="O3811" s="4" t="s">
        <v>18869</v>
      </c>
    </row>
    <row r="3812" s="4" customFormat="1" spans="1:15">
      <c r="A3812" s="16">
        <v>3811</v>
      </c>
      <c r="B3812" s="4" t="s">
        <v>18870</v>
      </c>
      <c r="C3812" s="4" t="s">
        <v>18871</v>
      </c>
      <c r="D3812" s="4" t="s">
        <v>18870</v>
      </c>
      <c r="E3812" s="4" t="s">
        <v>18872</v>
      </c>
      <c r="F3812" s="69">
        <v>89.9</v>
      </c>
      <c r="G3812" s="4" t="s">
        <v>18873</v>
      </c>
      <c r="H3812" s="4"/>
      <c r="K3812" s="73">
        <v>46058</v>
      </c>
      <c r="L3812" s="4"/>
      <c r="M3812" s="4"/>
      <c r="N3812" s="4" t="s">
        <v>18874</v>
      </c>
      <c r="O3812" s="4" t="s">
        <v>18875</v>
      </c>
    </row>
    <row r="3813" s="69" customFormat="1" spans="1:15">
      <c r="A3813" s="16">
        <v>3812</v>
      </c>
      <c r="B3813" s="17"/>
      <c r="C3813" s="2" t="s">
        <v>18876</v>
      </c>
      <c r="D3813" s="17" t="s">
        <v>18877</v>
      </c>
      <c r="E3813" s="2" t="s">
        <v>18878</v>
      </c>
      <c r="F3813" s="69">
        <v>39</v>
      </c>
      <c r="G3813" s="2" t="s">
        <v>20</v>
      </c>
      <c r="H3813" s="2"/>
      <c r="I3813" s="16"/>
      <c r="J3813" s="16"/>
      <c r="K3813" s="73">
        <v>45972</v>
      </c>
      <c r="L3813" s="59"/>
      <c r="M3813" s="5"/>
      <c r="N3813" s="60" t="s">
        <v>18879</v>
      </c>
      <c r="O3813" s="5" t="s">
        <v>18880</v>
      </c>
    </row>
    <row r="3814" s="16" customFormat="1" spans="1:15">
      <c r="A3814" s="16">
        <v>3813</v>
      </c>
      <c r="C3814" s="62" t="s">
        <v>18881</v>
      </c>
      <c r="D3814" s="77" t="s">
        <v>18882</v>
      </c>
      <c r="E3814" s="77" t="s">
        <v>18883</v>
      </c>
      <c r="F3814" s="69">
        <v>65</v>
      </c>
      <c r="G3814" s="16" t="s">
        <v>20</v>
      </c>
      <c r="K3814" s="73">
        <v>46041</v>
      </c>
      <c r="L3814" s="59"/>
      <c r="M3814" s="5" t="s">
        <v>18884</v>
      </c>
      <c r="N3814" s="77" t="s">
        <v>18885</v>
      </c>
      <c r="O3814" s="5" t="s">
        <v>18886</v>
      </c>
    </row>
    <row r="3815" s="3" customFormat="1" ht="14.25" spans="1:15">
      <c r="A3815" s="16">
        <v>3814</v>
      </c>
      <c r="B3815" s="3" t="s">
        <v>18887</v>
      </c>
      <c r="C3815" s="3" t="s">
        <v>18888</v>
      </c>
      <c r="D3815" s="3" t="s">
        <v>18887</v>
      </c>
      <c r="E3815" s="3" t="s">
        <v>4497</v>
      </c>
      <c r="F3815" s="69">
        <v>69</v>
      </c>
      <c r="G3815" s="5" t="s">
        <v>20</v>
      </c>
      <c r="J3815" s="55"/>
      <c r="K3815" s="73">
        <v>45924</v>
      </c>
      <c r="L3815" s="3" t="s">
        <v>18889</v>
      </c>
      <c r="M3815" s="3"/>
      <c r="N3815" s="3" t="s">
        <v>18890</v>
      </c>
      <c r="O3815" s="3" t="s">
        <v>18891</v>
      </c>
    </row>
    <row r="3816" s="3" customFormat="1" spans="1:15">
      <c r="A3816" s="16">
        <v>3815</v>
      </c>
      <c r="B3816" s="21" t="s">
        <v>18892</v>
      </c>
      <c r="C3816" s="3" t="s">
        <v>18893</v>
      </c>
      <c r="D3816" s="21" t="s">
        <v>18892</v>
      </c>
      <c r="E3816" s="3" t="s">
        <v>18894</v>
      </c>
      <c r="F3816" s="69">
        <v>59.8</v>
      </c>
      <c r="J3816" s="55"/>
      <c r="K3816" s="73">
        <v>45862</v>
      </c>
      <c r="L3816" s="3" t="s">
        <v>8520</v>
      </c>
      <c r="M3816" s="3"/>
      <c r="N3816" s="3" t="s">
        <v>18895</v>
      </c>
      <c r="O3816" s="3" t="s">
        <v>18896</v>
      </c>
    </row>
    <row r="3817" s="3" customFormat="1" spans="1:15">
      <c r="A3817" s="16">
        <v>3816</v>
      </c>
      <c r="B3817" s="3"/>
      <c r="C3817" s="3" t="s">
        <v>18897</v>
      </c>
      <c r="D3817" s="21" t="s">
        <v>18898</v>
      </c>
      <c r="E3817" s="3" t="s">
        <v>18899</v>
      </c>
      <c r="F3817" s="69">
        <v>59</v>
      </c>
      <c r="G3817" s="2" t="s">
        <v>20</v>
      </c>
      <c r="J3817" s="55"/>
      <c r="K3817" s="73">
        <v>45878</v>
      </c>
      <c r="N3817" s="3" t="s">
        <v>18900</v>
      </c>
      <c r="O3817" s="3" t="s">
        <v>18901</v>
      </c>
    </row>
    <row r="3818" s="3" customFormat="1" spans="1:15">
      <c r="A3818" s="16">
        <v>3817</v>
      </c>
      <c r="B3818" s="3"/>
      <c r="C3818" s="3" t="s">
        <v>18902</v>
      </c>
      <c r="D3818" s="3" t="s">
        <v>18903</v>
      </c>
      <c r="E3818" s="3" t="s">
        <v>18904</v>
      </c>
      <c r="F3818" s="69">
        <v>59</v>
      </c>
      <c r="G3818" s="3" t="s">
        <v>20</v>
      </c>
      <c r="J3818" s="55"/>
      <c r="K3818" s="73">
        <v>45488</v>
      </c>
      <c r="N3818" s="3" t="s">
        <v>18905</v>
      </c>
      <c r="O3818" s="3" t="s">
        <v>18906</v>
      </c>
    </row>
    <row r="3819" s="3" customFormat="1" spans="1:15">
      <c r="A3819" s="16">
        <v>3818</v>
      </c>
      <c r="B3819" s="21" t="s">
        <v>18907</v>
      </c>
      <c r="C3819" s="3" t="s">
        <v>18908</v>
      </c>
      <c r="D3819" s="21" t="s">
        <v>18907</v>
      </c>
      <c r="E3819" s="3" t="s">
        <v>18909</v>
      </c>
      <c r="F3819" s="69">
        <v>59</v>
      </c>
      <c r="G3819" s="3"/>
      <c r="J3819" s="55"/>
      <c r="K3819" s="73">
        <v>45983</v>
      </c>
      <c r="N3819" s="3" t="s">
        <v>18910</v>
      </c>
      <c r="O3819" s="3" t="s">
        <v>18911</v>
      </c>
    </row>
    <row r="3820" s="3" customFormat="1" spans="1:15">
      <c r="A3820" s="16">
        <v>3819</v>
      </c>
      <c r="B3820" s="3" t="s">
        <v>18912</v>
      </c>
      <c r="C3820" s="3" t="s">
        <v>18913</v>
      </c>
      <c r="D3820" s="3" t="s">
        <v>18912</v>
      </c>
      <c r="E3820" s="3" t="s">
        <v>18914</v>
      </c>
      <c r="F3820" s="69">
        <v>169</v>
      </c>
      <c r="G3820" s="3" t="s">
        <v>20</v>
      </c>
      <c r="J3820" s="55" t="s">
        <v>200</v>
      </c>
      <c r="K3820" s="73">
        <v>45944</v>
      </c>
      <c r="L3820" s="3" t="s">
        <v>201</v>
      </c>
      <c r="M3820" s="5" t="s">
        <v>18915</v>
      </c>
      <c r="N3820" s="3" t="s">
        <v>18916</v>
      </c>
      <c r="O3820" s="3" t="s">
        <v>18917</v>
      </c>
    </row>
    <row r="3821" s="3" customFormat="1" spans="1:15">
      <c r="A3821" s="16">
        <v>3820</v>
      </c>
      <c r="B3821" s="21" t="s">
        <v>18918</v>
      </c>
      <c r="C3821" s="3" t="s">
        <v>18919</v>
      </c>
      <c r="D3821" s="21" t="s">
        <v>18918</v>
      </c>
      <c r="E3821" s="3" t="s">
        <v>18920</v>
      </c>
      <c r="F3821" s="3">
        <v>139</v>
      </c>
      <c r="J3821" s="3" t="s">
        <v>200</v>
      </c>
      <c r="K3821" s="87">
        <v>46045</v>
      </c>
      <c r="L3821" s="3" t="s">
        <v>201</v>
      </c>
      <c r="N3821" s="3" t="s">
        <v>18921</v>
      </c>
      <c r="O3821" s="3" t="s">
        <v>18922</v>
      </c>
    </row>
    <row r="3822" s="3" customFormat="1" spans="1:15">
      <c r="A3822" s="16">
        <v>3821</v>
      </c>
      <c r="B3822" s="4" t="s">
        <v>18923</v>
      </c>
      <c r="C3822" s="4" t="s">
        <v>18924</v>
      </c>
      <c r="D3822" s="4" t="s">
        <v>18923</v>
      </c>
      <c r="E3822" s="4" t="s">
        <v>18925</v>
      </c>
      <c r="F3822" s="69">
        <v>99</v>
      </c>
      <c r="J3822" s="55"/>
      <c r="K3822" s="73">
        <v>45944</v>
      </c>
      <c r="M3822" s="5"/>
      <c r="N3822" s="4" t="s">
        <v>18926</v>
      </c>
      <c r="O3822" s="3" t="s">
        <v>18927</v>
      </c>
    </row>
    <row r="3823" s="3" customFormat="1" spans="1:15">
      <c r="A3823" s="16">
        <v>3822</v>
      </c>
      <c r="B3823" s="21" t="s">
        <v>18928</v>
      </c>
      <c r="C3823" s="3" t="s">
        <v>18929</v>
      </c>
      <c r="D3823" s="21" t="s">
        <v>18928</v>
      </c>
      <c r="E3823" s="3" t="s">
        <v>18930</v>
      </c>
      <c r="F3823" s="69">
        <v>79</v>
      </c>
      <c r="G3823" s="3" t="s">
        <v>18931</v>
      </c>
      <c r="J3823" s="55"/>
      <c r="K3823" s="73">
        <v>46055</v>
      </c>
      <c r="L3823" s="3" t="s">
        <v>144</v>
      </c>
      <c r="N3823" s="3" t="s">
        <v>18932</v>
      </c>
      <c r="O3823" s="3" t="s">
        <v>18933</v>
      </c>
    </row>
    <row r="3824" s="4" customFormat="1" spans="1:15">
      <c r="A3824" s="16">
        <v>3823</v>
      </c>
      <c r="B3824" s="4" t="s">
        <v>18934</v>
      </c>
      <c r="C3824" s="4" t="s">
        <v>18935</v>
      </c>
      <c r="D3824" s="22" t="s">
        <v>18934</v>
      </c>
      <c r="E3824" s="4" t="s">
        <v>18936</v>
      </c>
      <c r="F3824" s="69">
        <v>89</v>
      </c>
      <c r="G3824" s="3" t="s">
        <v>20</v>
      </c>
      <c r="J3824" s="27"/>
      <c r="K3824" s="73">
        <v>46017</v>
      </c>
      <c r="N3824" s="4" t="s">
        <v>18937</v>
      </c>
      <c r="O3824" s="4" t="s">
        <v>18938</v>
      </c>
    </row>
    <row r="3825" s="3" customFormat="1" spans="1:15">
      <c r="A3825" s="16">
        <v>3824</v>
      </c>
      <c r="C3825" s="3" t="s">
        <v>18939</v>
      </c>
      <c r="D3825" s="21" t="s">
        <v>18940</v>
      </c>
      <c r="E3825" s="3" t="s">
        <v>18941</v>
      </c>
      <c r="F3825" s="69">
        <v>49</v>
      </c>
      <c r="J3825" s="55"/>
      <c r="K3825" s="73">
        <v>45000</v>
      </c>
      <c r="N3825" s="3" t="s">
        <v>18942</v>
      </c>
      <c r="O3825" s="3" t="s">
        <v>18943</v>
      </c>
    </row>
    <row r="3826" s="3" customFormat="1" spans="1:15">
      <c r="A3826" s="16">
        <v>3825</v>
      </c>
      <c r="C3826" s="3" t="s">
        <v>18944</v>
      </c>
      <c r="D3826" s="21" t="s">
        <v>18945</v>
      </c>
      <c r="E3826" s="3" t="s">
        <v>18941</v>
      </c>
      <c r="F3826" s="69">
        <v>69</v>
      </c>
      <c r="G3826" s="3" t="s">
        <v>20</v>
      </c>
      <c r="J3826" s="55"/>
      <c r="K3826" s="73">
        <v>45030</v>
      </c>
      <c r="N3826" s="3" t="s">
        <v>18946</v>
      </c>
      <c r="O3826" s="3" t="s">
        <v>18947</v>
      </c>
    </row>
    <row r="3827" s="3" customFormat="1" spans="1:15">
      <c r="A3827" s="16">
        <v>3826</v>
      </c>
      <c r="B3827" s="3" t="s">
        <v>18948</v>
      </c>
      <c r="C3827" s="3" t="s">
        <v>18949</v>
      </c>
      <c r="D3827" s="3" t="s">
        <v>18948</v>
      </c>
      <c r="E3827" s="3" t="s">
        <v>18149</v>
      </c>
      <c r="F3827" s="69">
        <v>59.8</v>
      </c>
      <c r="G3827" s="3" t="s">
        <v>18950</v>
      </c>
      <c r="J3827" s="55"/>
      <c r="K3827" s="73">
        <v>46020</v>
      </c>
      <c r="L3827" s="3" t="s">
        <v>8520</v>
      </c>
      <c r="M3827" s="3"/>
      <c r="N3827" s="3" t="s">
        <v>18951</v>
      </c>
      <c r="O3827" s="3" t="s">
        <v>18952</v>
      </c>
    </row>
    <row r="3828" s="4" customFormat="1" spans="1:15">
      <c r="A3828" s="16">
        <v>3827</v>
      </c>
      <c r="B3828" s="4" t="s">
        <v>18953</v>
      </c>
      <c r="C3828" s="4" t="s">
        <v>18954</v>
      </c>
      <c r="D3828" s="4" t="s">
        <v>18953</v>
      </c>
      <c r="E3828" s="25" t="s">
        <v>18955</v>
      </c>
      <c r="F3828" s="4">
        <v>59.8</v>
      </c>
      <c r="G3828" s="4" t="s">
        <v>18956</v>
      </c>
      <c r="K3828" s="76">
        <v>46091</v>
      </c>
      <c r="N3828" s="4" t="s">
        <v>18957</v>
      </c>
      <c r="O3828" s="4" t="s">
        <v>18958</v>
      </c>
    </row>
    <row r="3829" s="3" customFormat="1" spans="1:15">
      <c r="A3829" s="16">
        <v>3828</v>
      </c>
      <c r="B3829" s="21"/>
      <c r="C3829" s="3" t="s">
        <v>18959</v>
      </c>
      <c r="D3829" s="21" t="s">
        <v>18960</v>
      </c>
      <c r="E3829" s="3" t="s">
        <v>18961</v>
      </c>
      <c r="F3829" s="69">
        <v>89</v>
      </c>
      <c r="G3829" s="3" t="s">
        <v>7509</v>
      </c>
      <c r="J3829" s="55"/>
      <c r="K3829" s="73">
        <v>45143</v>
      </c>
      <c r="N3829" s="3" t="s">
        <v>18962</v>
      </c>
      <c r="O3829" s="5" t="s">
        <v>18963</v>
      </c>
    </row>
    <row r="3830" s="3" customFormat="1" spans="1:15">
      <c r="A3830" s="16">
        <v>3829</v>
      </c>
      <c r="B3830" s="21" t="s">
        <v>18964</v>
      </c>
      <c r="C3830" s="3" t="s">
        <v>18965</v>
      </c>
      <c r="D3830" s="21" t="s">
        <v>18964</v>
      </c>
      <c r="E3830" s="3" t="s">
        <v>18966</v>
      </c>
      <c r="F3830" s="69">
        <v>59</v>
      </c>
      <c r="G3830" s="3" t="s">
        <v>18967</v>
      </c>
      <c r="J3830" s="55"/>
      <c r="K3830" s="73">
        <v>45818</v>
      </c>
      <c r="L3830" s="3" t="s">
        <v>8520</v>
      </c>
      <c r="N3830" s="3" t="s">
        <v>18968</v>
      </c>
      <c r="O3830" s="3" t="s">
        <v>18969</v>
      </c>
    </row>
    <row r="3831" s="2" customFormat="1" spans="1:15">
      <c r="A3831" s="16">
        <v>3830</v>
      </c>
      <c r="B3831" s="2" t="s">
        <v>18970</v>
      </c>
      <c r="C3831" s="2" t="s">
        <v>18971</v>
      </c>
      <c r="D3831" s="2" t="s">
        <v>18970</v>
      </c>
      <c r="E3831" s="2" t="s">
        <v>18972</v>
      </c>
      <c r="F3831" s="69">
        <v>49</v>
      </c>
      <c r="G3831" s="2" t="s">
        <v>20</v>
      </c>
      <c r="H3831" s="2"/>
      <c r="I3831" s="2"/>
      <c r="J3831" s="16"/>
      <c r="K3831" s="73">
        <v>46021</v>
      </c>
      <c r="L3831" s="2" t="s">
        <v>8520</v>
      </c>
      <c r="M3831" s="2"/>
      <c r="N3831" s="2" t="s">
        <v>18973</v>
      </c>
      <c r="O3831" s="2" t="s">
        <v>18974</v>
      </c>
    </row>
    <row r="3832" s="2" customFormat="1" spans="1:15">
      <c r="A3832" s="16">
        <v>3831</v>
      </c>
      <c r="B3832" s="2" t="s">
        <v>18975</v>
      </c>
      <c r="C3832" s="2" t="s">
        <v>18971</v>
      </c>
      <c r="D3832" s="2" t="s">
        <v>18975</v>
      </c>
      <c r="E3832" s="2" t="s">
        <v>18976</v>
      </c>
      <c r="F3832" s="69">
        <v>89</v>
      </c>
      <c r="G3832" s="2" t="s">
        <v>20</v>
      </c>
      <c r="H3832" s="2"/>
      <c r="I3832" s="2"/>
      <c r="J3832" s="16"/>
      <c r="K3832" s="73">
        <v>45726</v>
      </c>
      <c r="L3832" s="2"/>
      <c r="M3832" s="2"/>
      <c r="N3832" s="2" t="s">
        <v>18977</v>
      </c>
      <c r="O3832" s="2" t="s">
        <v>18978</v>
      </c>
    </row>
    <row r="3833" s="69" customFormat="1" spans="1:15">
      <c r="A3833" s="16">
        <v>3832</v>
      </c>
      <c r="B3833" s="17"/>
      <c r="C3833" s="2" t="s">
        <v>18971</v>
      </c>
      <c r="D3833" s="17" t="s">
        <v>18979</v>
      </c>
      <c r="E3833" s="2" t="s">
        <v>18980</v>
      </c>
      <c r="F3833" s="69">
        <v>39.8</v>
      </c>
      <c r="G3833" s="2" t="s">
        <v>20</v>
      </c>
      <c r="H3833" s="2"/>
      <c r="I3833" s="16"/>
      <c r="J3833" s="16"/>
      <c r="K3833" s="73">
        <v>45482</v>
      </c>
      <c r="L3833" s="59"/>
      <c r="M3833" s="5"/>
      <c r="N3833" s="60" t="s">
        <v>18981</v>
      </c>
      <c r="O3833" s="5" t="s">
        <v>18982</v>
      </c>
    </row>
    <row r="3834" s="5" customFormat="1" spans="1:15">
      <c r="A3834" s="16">
        <v>3833</v>
      </c>
      <c r="B3834" s="17"/>
      <c r="C3834" s="5" t="s">
        <v>18971</v>
      </c>
      <c r="D3834" s="17" t="s">
        <v>18983</v>
      </c>
      <c r="E3834" s="5" t="s">
        <v>18984</v>
      </c>
      <c r="F3834" s="69">
        <v>52</v>
      </c>
      <c r="G3834" s="3" t="s">
        <v>20</v>
      </c>
      <c r="J3834" s="62"/>
      <c r="K3834" s="73">
        <v>45171</v>
      </c>
      <c r="L3834" s="59"/>
      <c r="N3834" s="5" t="s">
        <v>18985</v>
      </c>
      <c r="O3834" s="5" t="s">
        <v>18986</v>
      </c>
    </row>
    <row r="3835" s="3" customFormat="1" spans="1:15">
      <c r="A3835" s="16">
        <v>3834</v>
      </c>
      <c r="B3835" s="3" t="s">
        <v>18987</v>
      </c>
      <c r="C3835" s="3" t="s">
        <v>18988</v>
      </c>
      <c r="D3835" s="3" t="s">
        <v>18987</v>
      </c>
      <c r="E3835" s="3" t="s">
        <v>18989</v>
      </c>
      <c r="F3835" s="69">
        <v>69</v>
      </c>
      <c r="G3835" s="3"/>
      <c r="J3835" s="55"/>
      <c r="K3835" s="73">
        <v>45951</v>
      </c>
      <c r="N3835" s="3" t="s">
        <v>18990</v>
      </c>
      <c r="O3835" s="3" t="s">
        <v>18991</v>
      </c>
    </row>
    <row r="3836" s="3" customFormat="1" spans="1:15">
      <c r="A3836" s="16">
        <v>3835</v>
      </c>
      <c r="B3836" s="21"/>
      <c r="C3836" s="3" t="s">
        <v>18992</v>
      </c>
      <c r="D3836" s="21" t="s">
        <v>18993</v>
      </c>
      <c r="E3836" s="20" t="s">
        <v>18994</v>
      </c>
      <c r="F3836" s="69">
        <v>69</v>
      </c>
      <c r="G3836" s="3" t="s">
        <v>20</v>
      </c>
      <c r="J3836" s="55"/>
      <c r="K3836" s="73">
        <v>45619</v>
      </c>
      <c r="N3836" s="3" t="s">
        <v>18995</v>
      </c>
      <c r="O3836" s="5" t="s">
        <v>18996</v>
      </c>
    </row>
    <row r="3837" s="3" customFormat="1" spans="1:15">
      <c r="A3837" s="16">
        <v>3836</v>
      </c>
      <c r="B3837" s="3" t="s">
        <v>18997</v>
      </c>
      <c r="C3837" s="3" t="s">
        <v>18998</v>
      </c>
      <c r="D3837" s="3" t="s">
        <v>18997</v>
      </c>
      <c r="E3837" s="3" t="s">
        <v>18999</v>
      </c>
      <c r="F3837" s="69">
        <v>39</v>
      </c>
      <c r="G3837" s="3" t="s">
        <v>5085</v>
      </c>
      <c r="J3837" s="55"/>
      <c r="K3837" s="73">
        <v>45770</v>
      </c>
      <c r="L3837" s="3" t="s">
        <v>8520</v>
      </c>
      <c r="N3837" s="3" t="s">
        <v>19000</v>
      </c>
      <c r="O3837" s="3" t="s">
        <v>19001</v>
      </c>
    </row>
    <row r="3838" s="3" customFormat="1" spans="1:15">
      <c r="A3838" s="16">
        <v>3837</v>
      </c>
      <c r="B3838" s="3" t="s">
        <v>19002</v>
      </c>
      <c r="C3838" s="3" t="s">
        <v>19003</v>
      </c>
      <c r="D3838" s="3" t="s">
        <v>19002</v>
      </c>
      <c r="E3838" s="3" t="s">
        <v>19004</v>
      </c>
      <c r="F3838" s="69">
        <v>59</v>
      </c>
      <c r="G3838" s="3" t="s">
        <v>4727</v>
      </c>
      <c r="J3838" s="55"/>
      <c r="K3838" s="73">
        <v>45776</v>
      </c>
      <c r="L3838" s="3" t="s">
        <v>8520</v>
      </c>
      <c r="N3838" s="3" t="s">
        <v>19005</v>
      </c>
      <c r="O3838" s="3" t="s">
        <v>19006</v>
      </c>
    </row>
    <row r="3839" s="69" customFormat="1" ht="14.25" spans="1:15">
      <c r="A3839" s="16">
        <v>3838</v>
      </c>
      <c r="B3839" s="17"/>
      <c r="C3839" s="18" t="s">
        <v>19007</v>
      </c>
      <c r="D3839" s="17"/>
      <c r="E3839" s="2"/>
      <c r="F3839" s="69"/>
      <c r="G3839" s="2"/>
      <c r="H3839" s="16"/>
      <c r="I3839" s="16"/>
      <c r="J3839" s="16"/>
      <c r="K3839" s="73"/>
      <c r="L3839" s="59"/>
      <c r="M3839" s="5"/>
      <c r="N3839" s="60"/>
      <c r="O3839" s="5"/>
    </row>
    <row r="3840" s="69" customFormat="1" ht="14.25" spans="1:15">
      <c r="A3840" s="16">
        <v>3839</v>
      </c>
      <c r="B3840" s="17"/>
      <c r="C3840" s="18" t="s">
        <v>19008</v>
      </c>
      <c r="D3840" s="17"/>
      <c r="E3840" s="2"/>
      <c r="F3840" s="69"/>
      <c r="G3840" s="2"/>
      <c r="H3840" s="16"/>
      <c r="I3840" s="16"/>
      <c r="J3840" s="16"/>
      <c r="K3840" s="73"/>
      <c r="L3840" s="59"/>
      <c r="M3840" s="5"/>
      <c r="N3840" s="60"/>
      <c r="O3840" s="5"/>
    </row>
    <row r="3841" s="3" customFormat="1" spans="1:15">
      <c r="A3841" s="16">
        <v>3840</v>
      </c>
      <c r="B3841" s="3"/>
      <c r="C3841" s="3" t="s">
        <v>19009</v>
      </c>
      <c r="D3841" s="3" t="s">
        <v>19010</v>
      </c>
      <c r="E3841" s="3" t="s">
        <v>19011</v>
      </c>
      <c r="F3841" s="69">
        <v>49.8</v>
      </c>
      <c r="G3841" s="3" t="s">
        <v>19012</v>
      </c>
      <c r="H3841" s="3"/>
      <c r="I3841" s="3"/>
      <c r="J3841" s="55"/>
      <c r="K3841" s="73">
        <v>45525</v>
      </c>
      <c r="L3841" s="3"/>
      <c r="M3841" s="3"/>
      <c r="N3841" s="3" t="s">
        <v>19013</v>
      </c>
      <c r="O3841" s="3" t="s">
        <v>19014</v>
      </c>
    </row>
    <row r="3842" s="3" customFormat="1" spans="1:15">
      <c r="A3842" s="16">
        <v>3841</v>
      </c>
      <c r="B3842" s="3"/>
      <c r="C3842" s="3" t="s">
        <v>19009</v>
      </c>
      <c r="D3842" s="21" t="s">
        <v>19015</v>
      </c>
      <c r="E3842" s="20" t="s">
        <v>19016</v>
      </c>
      <c r="F3842" s="69">
        <v>59.8</v>
      </c>
      <c r="G3842" s="3" t="s">
        <v>248</v>
      </c>
      <c r="J3842" s="55"/>
      <c r="K3842" s="73">
        <v>45287</v>
      </c>
      <c r="N3842" s="3" t="s">
        <v>19017</v>
      </c>
      <c r="O3842" s="3" t="s">
        <v>19018</v>
      </c>
    </row>
    <row r="3843" s="3" customFormat="1" spans="1:15">
      <c r="A3843" s="16">
        <v>3842</v>
      </c>
      <c r="B3843" s="21" t="s">
        <v>19019</v>
      </c>
      <c r="C3843" s="3" t="s">
        <v>19020</v>
      </c>
      <c r="D3843" s="21" t="s">
        <v>19019</v>
      </c>
      <c r="E3843" s="20" t="s">
        <v>19021</v>
      </c>
      <c r="F3843" s="69">
        <v>69.8</v>
      </c>
      <c r="G3843" s="3" t="s">
        <v>20</v>
      </c>
      <c r="J3843" s="55"/>
      <c r="K3843" s="73">
        <v>45909</v>
      </c>
      <c r="N3843" s="3" t="s">
        <v>19022</v>
      </c>
      <c r="O3843" s="3" t="s">
        <v>19023</v>
      </c>
    </row>
    <row r="3844" s="3" customFormat="1" spans="1:15">
      <c r="A3844" s="16">
        <v>3843</v>
      </c>
      <c r="B3844" s="3"/>
      <c r="C3844" s="3" t="s">
        <v>19024</v>
      </c>
      <c r="D3844" s="3" t="s">
        <v>19025</v>
      </c>
      <c r="E3844" s="3" t="s">
        <v>19026</v>
      </c>
      <c r="F3844" s="69">
        <v>69</v>
      </c>
      <c r="G3844" s="3" t="s">
        <v>19027</v>
      </c>
      <c r="H3844" s="3"/>
      <c r="I3844" s="3"/>
      <c r="J3844" s="55"/>
      <c r="K3844" s="73">
        <v>45601</v>
      </c>
      <c r="L3844" s="3" t="s">
        <v>1135</v>
      </c>
      <c r="M3844" s="3"/>
      <c r="N3844" s="3" t="s">
        <v>19028</v>
      </c>
      <c r="O3844" s="3" t="s">
        <v>19029</v>
      </c>
    </row>
    <row r="3845" s="55" customFormat="1" spans="1:15">
      <c r="A3845" s="16">
        <v>3844</v>
      </c>
      <c r="C3845" s="55" t="s">
        <v>19030</v>
      </c>
      <c r="D3845" s="63" t="s">
        <v>19031</v>
      </c>
      <c r="E3845" s="55" t="s">
        <v>19032</v>
      </c>
      <c r="F3845" s="69">
        <v>45</v>
      </c>
      <c r="G3845" s="64" t="s">
        <v>20</v>
      </c>
      <c r="K3845" s="73">
        <v>45873</v>
      </c>
      <c r="L3845" s="55" t="s">
        <v>183</v>
      </c>
      <c r="M3845" s="65"/>
      <c r="N3845" s="64" t="s">
        <v>19033</v>
      </c>
      <c r="O3845" s="5" t="s">
        <v>19034</v>
      </c>
    </row>
    <row r="3846" s="3" customFormat="1" spans="1:15">
      <c r="A3846" s="16">
        <v>3845</v>
      </c>
      <c r="C3846" s="3" t="s">
        <v>19035</v>
      </c>
      <c r="D3846" s="21" t="s">
        <v>19036</v>
      </c>
      <c r="E3846" s="3" t="s">
        <v>19037</v>
      </c>
      <c r="F3846" s="69">
        <v>59.9</v>
      </c>
      <c r="G3846" s="3" t="s">
        <v>19038</v>
      </c>
      <c r="J3846" s="55"/>
      <c r="K3846" s="73">
        <v>45528</v>
      </c>
      <c r="M3846" s="5"/>
      <c r="N3846" s="3" t="s">
        <v>19039</v>
      </c>
      <c r="O3846" s="5" t="s">
        <v>19040</v>
      </c>
    </row>
    <row r="3847" s="3" customFormat="1" spans="1:15">
      <c r="A3847" s="16">
        <v>3846</v>
      </c>
      <c r="B3847" s="21"/>
      <c r="C3847" s="3" t="s">
        <v>19041</v>
      </c>
      <c r="D3847" s="21" t="s">
        <v>19042</v>
      </c>
      <c r="E3847" s="3" t="s">
        <v>19043</v>
      </c>
      <c r="F3847" s="69">
        <v>49</v>
      </c>
      <c r="G3847" s="3" t="s">
        <v>248</v>
      </c>
      <c r="J3847" s="55"/>
      <c r="K3847" s="73">
        <v>44623</v>
      </c>
      <c r="L3847" s="59" t="s">
        <v>144</v>
      </c>
      <c r="N3847" s="3" t="s">
        <v>19044</v>
      </c>
      <c r="O3847" s="5" t="s">
        <v>19045</v>
      </c>
    </row>
    <row r="3848" s="69" customFormat="1" ht="14.25" spans="1:15">
      <c r="A3848" s="16">
        <v>3847</v>
      </c>
      <c r="B3848" s="17"/>
      <c r="C3848" s="18" t="s">
        <v>19046</v>
      </c>
      <c r="D3848" s="17"/>
      <c r="E3848" s="2"/>
      <c r="F3848" s="69"/>
      <c r="G3848" s="2"/>
      <c r="H3848" s="2"/>
      <c r="I3848" s="16"/>
      <c r="J3848" s="16"/>
      <c r="K3848" s="73"/>
      <c r="L3848" s="59"/>
      <c r="M3848" s="5"/>
      <c r="N3848" s="60"/>
      <c r="O3848" s="5"/>
    </row>
    <row r="3849" s="4" customFormat="1" spans="1:15">
      <c r="A3849" s="16">
        <v>3848</v>
      </c>
      <c r="B3849" s="22" t="s">
        <v>19047</v>
      </c>
      <c r="C3849" s="4" t="s">
        <v>19048</v>
      </c>
      <c r="D3849" s="22" t="s">
        <v>19047</v>
      </c>
      <c r="E3849" s="4" t="s">
        <v>19049</v>
      </c>
      <c r="F3849" s="4">
        <v>59</v>
      </c>
      <c r="G3849" s="4" t="s">
        <v>19050</v>
      </c>
      <c r="H3849" s="4"/>
      <c r="I3849" s="4"/>
      <c r="J3849" s="4"/>
      <c r="K3849" s="76">
        <v>46056</v>
      </c>
      <c r="L3849" s="4"/>
      <c r="M3849" s="4"/>
      <c r="N3849" s="4" t="s">
        <v>19051</v>
      </c>
      <c r="O3849" s="4" t="s">
        <v>19052</v>
      </c>
    </row>
    <row r="3850" s="3" customFormat="1" spans="1:15">
      <c r="A3850" s="16">
        <v>3849</v>
      </c>
      <c r="B3850" s="3"/>
      <c r="C3850" s="3" t="s">
        <v>19053</v>
      </c>
      <c r="D3850" s="21" t="s">
        <v>19054</v>
      </c>
      <c r="E3850" s="3" t="s">
        <v>19055</v>
      </c>
      <c r="F3850" s="69">
        <v>59</v>
      </c>
      <c r="G3850" s="3"/>
      <c r="H3850" s="3"/>
      <c r="I3850" s="3"/>
      <c r="J3850" s="55"/>
      <c r="K3850" s="73">
        <v>45534</v>
      </c>
      <c r="L3850" s="3"/>
      <c r="M3850" s="3"/>
      <c r="N3850" s="3" t="s">
        <v>19056</v>
      </c>
      <c r="O3850" s="3" t="s">
        <v>19057</v>
      </c>
    </row>
    <row r="3851" s="3" customFormat="1" spans="1:15">
      <c r="A3851" s="16">
        <v>3850</v>
      </c>
      <c r="C3851" s="3" t="s">
        <v>19058</v>
      </c>
      <c r="D3851" s="21" t="s">
        <v>19059</v>
      </c>
      <c r="E3851" s="20" t="s">
        <v>19060</v>
      </c>
      <c r="F3851" s="69">
        <v>65</v>
      </c>
      <c r="G3851" s="3" t="s">
        <v>20</v>
      </c>
      <c r="J3851" s="55"/>
      <c r="K3851" s="73">
        <v>46045</v>
      </c>
      <c r="N3851" s="3" t="s">
        <v>19061</v>
      </c>
      <c r="O3851" s="3" t="s">
        <v>19062</v>
      </c>
    </row>
    <row r="3852" s="3" customFormat="1" spans="1:15">
      <c r="A3852" s="16">
        <v>3851</v>
      </c>
      <c r="C3852" s="3" t="s">
        <v>19063</v>
      </c>
      <c r="D3852" s="21" t="s">
        <v>19064</v>
      </c>
      <c r="E3852" s="3" t="s">
        <v>19065</v>
      </c>
      <c r="F3852" s="69">
        <v>55</v>
      </c>
      <c r="G3852" s="3" t="s">
        <v>19066</v>
      </c>
      <c r="J3852" s="55"/>
      <c r="K3852" s="73">
        <v>45266</v>
      </c>
      <c r="N3852" s="3" t="s">
        <v>19067</v>
      </c>
      <c r="O3852" s="3" t="s">
        <v>19068</v>
      </c>
    </row>
    <row r="3853" s="3" customFormat="1" spans="1:15">
      <c r="A3853" s="16">
        <v>3852</v>
      </c>
      <c r="C3853" s="3" t="s">
        <v>19069</v>
      </c>
      <c r="D3853" s="21" t="s">
        <v>19070</v>
      </c>
      <c r="E3853" s="3" t="s">
        <v>19071</v>
      </c>
      <c r="F3853" s="69">
        <v>69</v>
      </c>
      <c r="G3853" s="2" t="s">
        <v>20</v>
      </c>
      <c r="J3853" s="55"/>
      <c r="K3853" s="73">
        <v>45944</v>
      </c>
      <c r="N3853" s="3" t="s">
        <v>19072</v>
      </c>
      <c r="O3853" s="3" t="s">
        <v>19073</v>
      </c>
    </row>
    <row r="3854" s="5" customFormat="1" spans="1:15">
      <c r="A3854" s="16">
        <v>3853</v>
      </c>
      <c r="B3854" s="17"/>
      <c r="C3854" s="2" t="s">
        <v>19074</v>
      </c>
      <c r="D3854" s="17" t="s">
        <v>19075</v>
      </c>
      <c r="E3854" s="2" t="s">
        <v>19076</v>
      </c>
      <c r="F3854" s="69">
        <v>99</v>
      </c>
      <c r="G3854" s="2"/>
      <c r="J3854" s="62"/>
      <c r="K3854" s="73">
        <v>46016</v>
      </c>
      <c r="L3854" s="59"/>
      <c r="N3854" s="60" t="s">
        <v>19077</v>
      </c>
      <c r="O3854" s="5" t="s">
        <v>19078</v>
      </c>
    </row>
    <row r="3855" s="5" customFormat="1" spans="1:15">
      <c r="A3855" s="16">
        <v>3854</v>
      </c>
      <c r="B3855" s="17"/>
      <c r="C3855" s="2" t="s">
        <v>19079</v>
      </c>
      <c r="D3855" s="17" t="s">
        <v>19080</v>
      </c>
      <c r="E3855" s="2" t="s">
        <v>19076</v>
      </c>
      <c r="F3855" s="69">
        <v>119</v>
      </c>
      <c r="G3855" s="2"/>
      <c r="J3855" s="62"/>
      <c r="K3855" s="73">
        <v>45603</v>
      </c>
      <c r="L3855" s="59"/>
      <c r="N3855" s="60" t="s">
        <v>19081</v>
      </c>
      <c r="O3855" s="5" t="s">
        <v>19082</v>
      </c>
    </row>
    <row r="3856" s="3" customFormat="1" spans="1:15">
      <c r="A3856" s="16">
        <v>3855</v>
      </c>
      <c r="B3856" s="3"/>
      <c r="C3856" s="3" t="s">
        <v>19083</v>
      </c>
      <c r="D3856" s="21" t="s">
        <v>19084</v>
      </c>
      <c r="E3856" s="3" t="s">
        <v>19085</v>
      </c>
      <c r="F3856" s="69">
        <v>43</v>
      </c>
      <c r="G3856" s="20" t="s">
        <v>19086</v>
      </c>
      <c r="H3856" s="20"/>
      <c r="I3856" s="20"/>
      <c r="J3856" s="78"/>
      <c r="K3856" s="73">
        <v>45888</v>
      </c>
      <c r="L3856" s="3" t="s">
        <v>1196</v>
      </c>
      <c r="N3856" s="3" t="s">
        <v>19087</v>
      </c>
      <c r="O3856" s="3" t="s">
        <v>19088</v>
      </c>
    </row>
    <row r="3857" s="5" customFormat="1" spans="1:15">
      <c r="A3857" s="16">
        <v>3856</v>
      </c>
      <c r="C3857" s="5" t="s">
        <v>19089</v>
      </c>
      <c r="D3857" s="66" t="s">
        <v>19090</v>
      </c>
      <c r="E3857" s="20" t="s">
        <v>19091</v>
      </c>
      <c r="F3857" s="69">
        <v>99</v>
      </c>
      <c r="J3857" s="62"/>
      <c r="K3857" s="73">
        <v>45846</v>
      </c>
      <c r="L3857" s="59"/>
      <c r="M3857" s="5"/>
      <c r="N3857" s="5" t="s">
        <v>19092</v>
      </c>
      <c r="O3857" s="5" t="s">
        <v>19093</v>
      </c>
    </row>
    <row r="3858" s="69" customFormat="1" spans="1:15">
      <c r="A3858" s="16">
        <v>3857</v>
      </c>
      <c r="B3858" s="17"/>
      <c r="C3858" s="2" t="s">
        <v>19094</v>
      </c>
      <c r="D3858" s="17" t="s">
        <v>19095</v>
      </c>
      <c r="E3858" s="2" t="s">
        <v>19096</v>
      </c>
      <c r="F3858" s="69">
        <v>69</v>
      </c>
      <c r="G3858" s="2"/>
      <c r="H3858" s="2"/>
      <c r="I3858" s="2"/>
      <c r="J3858" s="16"/>
      <c r="K3858" s="73">
        <v>45621</v>
      </c>
      <c r="L3858" s="59"/>
      <c r="M3858" s="5"/>
      <c r="N3858" s="60" t="s">
        <v>19097</v>
      </c>
      <c r="O3858" s="5" t="s">
        <v>19098</v>
      </c>
    </row>
    <row r="3859" s="55" customFormat="1" spans="1:15">
      <c r="A3859" s="16">
        <v>3858</v>
      </c>
      <c r="B3859" s="55" t="s">
        <v>19099</v>
      </c>
      <c r="C3859" s="55" t="s">
        <v>19100</v>
      </c>
      <c r="D3859" s="55" t="s">
        <v>19099</v>
      </c>
      <c r="E3859" s="55" t="s">
        <v>19101</v>
      </c>
      <c r="F3859" s="69">
        <v>69</v>
      </c>
      <c r="G3859" s="3" t="s">
        <v>20</v>
      </c>
      <c r="K3859" s="73">
        <v>45840</v>
      </c>
      <c r="N3859" s="55" t="s">
        <v>19102</v>
      </c>
      <c r="O3859" s="55" t="s">
        <v>19103</v>
      </c>
    </row>
    <row r="3860" s="55" customFormat="1" spans="1:15">
      <c r="A3860" s="16">
        <v>3859</v>
      </c>
      <c r="B3860" s="55"/>
      <c r="C3860" s="55" t="s">
        <v>19104</v>
      </c>
      <c r="D3860" s="55" t="s">
        <v>19105</v>
      </c>
      <c r="E3860" s="55" t="s">
        <v>19106</v>
      </c>
      <c r="F3860" s="69">
        <v>49</v>
      </c>
      <c r="K3860" s="73">
        <v>45162</v>
      </c>
      <c r="N3860" s="55" t="s">
        <v>19107</v>
      </c>
      <c r="O3860" s="55" t="s">
        <v>19108</v>
      </c>
    </row>
    <row r="3861" s="3" customFormat="1" spans="1:15">
      <c r="A3861" s="16">
        <v>3860</v>
      </c>
      <c r="B3861" s="21"/>
      <c r="C3861" s="3" t="s">
        <v>19109</v>
      </c>
      <c r="D3861" s="21" t="s">
        <v>19110</v>
      </c>
      <c r="E3861" s="3" t="s">
        <v>19111</v>
      </c>
      <c r="F3861" s="69">
        <v>45</v>
      </c>
      <c r="G3861" s="3" t="s">
        <v>20</v>
      </c>
      <c r="J3861" s="55"/>
      <c r="K3861" s="73">
        <v>45510</v>
      </c>
      <c r="N3861" s="3" t="s">
        <v>19112</v>
      </c>
      <c r="O3861" s="3" t="s">
        <v>19113</v>
      </c>
    </row>
    <row r="3862" s="3" customFormat="1" spans="1:15">
      <c r="A3862" s="16">
        <v>3861</v>
      </c>
      <c r="B3862" s="3" t="s">
        <v>19114</v>
      </c>
      <c r="C3862" s="3" t="s">
        <v>19115</v>
      </c>
      <c r="D3862" s="21" t="s">
        <v>19114</v>
      </c>
      <c r="E3862" s="20" t="s">
        <v>19116</v>
      </c>
      <c r="F3862" s="69">
        <v>69</v>
      </c>
      <c r="G3862" s="3" t="s">
        <v>20</v>
      </c>
      <c r="J3862" s="55"/>
      <c r="K3862" s="73">
        <v>46055</v>
      </c>
      <c r="L3862" s="59" t="s">
        <v>9699</v>
      </c>
      <c r="N3862" s="3" t="s">
        <v>19117</v>
      </c>
      <c r="O3862" s="3" t="s">
        <v>19118</v>
      </c>
    </row>
    <row r="3863" s="69" customFormat="1" spans="1:15">
      <c r="A3863" s="16">
        <v>3862</v>
      </c>
      <c r="B3863" s="17"/>
      <c r="C3863" s="2" t="s">
        <v>19119</v>
      </c>
      <c r="D3863" s="17" t="s">
        <v>19120</v>
      </c>
      <c r="E3863" s="2" t="s">
        <v>19121</v>
      </c>
      <c r="F3863" s="69">
        <v>59.8</v>
      </c>
      <c r="G3863" s="2" t="s">
        <v>20</v>
      </c>
      <c r="H3863" s="2"/>
      <c r="I3863" s="16"/>
      <c r="J3863" s="16"/>
      <c r="K3863" s="73">
        <v>46062</v>
      </c>
      <c r="L3863" s="59"/>
      <c r="M3863" s="5"/>
      <c r="N3863" s="60" t="s">
        <v>19122</v>
      </c>
      <c r="O3863" s="5" t="s">
        <v>19123</v>
      </c>
    </row>
    <row r="3864" s="3" customFormat="1" spans="1:15">
      <c r="A3864" s="16">
        <v>3863</v>
      </c>
      <c r="B3864" s="3" t="s">
        <v>19124</v>
      </c>
      <c r="C3864" s="3" t="s">
        <v>19125</v>
      </c>
      <c r="D3864" s="21" t="s">
        <v>19124</v>
      </c>
      <c r="E3864" s="3" t="s">
        <v>19126</v>
      </c>
      <c r="F3864" s="69">
        <v>65</v>
      </c>
      <c r="G3864" s="3" t="s">
        <v>19127</v>
      </c>
      <c r="H3864" s="3"/>
      <c r="I3864" s="3"/>
      <c r="J3864" s="55"/>
      <c r="K3864" s="73">
        <v>46043</v>
      </c>
      <c r="L3864" s="3"/>
      <c r="M3864" s="3"/>
      <c r="N3864" s="3" t="s">
        <v>19128</v>
      </c>
      <c r="O3864" s="3" t="s">
        <v>19129</v>
      </c>
    </row>
    <row r="3865" s="69" customFormat="1" spans="1:15">
      <c r="A3865" s="16">
        <v>3864</v>
      </c>
      <c r="B3865" s="17"/>
      <c r="C3865" s="2" t="s">
        <v>19130</v>
      </c>
      <c r="D3865" s="17" t="s">
        <v>19131</v>
      </c>
      <c r="E3865" s="2" t="s">
        <v>19132</v>
      </c>
      <c r="F3865" s="69">
        <v>49</v>
      </c>
      <c r="G3865" s="2" t="s">
        <v>20</v>
      </c>
      <c r="H3865" s="16"/>
      <c r="I3865" s="16"/>
      <c r="J3865" s="16"/>
      <c r="K3865" s="73">
        <v>45892</v>
      </c>
      <c r="L3865" s="59"/>
      <c r="M3865" s="5"/>
      <c r="N3865" s="60" t="s">
        <v>19133</v>
      </c>
      <c r="O3865" s="5" t="s">
        <v>19134</v>
      </c>
    </row>
    <row r="3866" s="16" customFormat="1" spans="1:15">
      <c r="A3866" s="16">
        <v>3865</v>
      </c>
      <c r="C3866" s="16" t="s">
        <v>19135</v>
      </c>
      <c r="D3866" s="77" t="s">
        <v>19136</v>
      </c>
      <c r="E3866" s="86" t="s">
        <v>19137</v>
      </c>
      <c r="F3866" s="69">
        <v>59.9</v>
      </c>
      <c r="G3866" s="3" t="s">
        <v>20</v>
      </c>
      <c r="K3866" s="73">
        <v>46045</v>
      </c>
      <c r="L3866" s="59"/>
      <c r="M3866" s="5"/>
      <c r="N3866" s="77" t="s">
        <v>19138</v>
      </c>
      <c r="O3866" s="5" t="s">
        <v>19139</v>
      </c>
    </row>
    <row r="3867" s="3" customFormat="1" spans="1:15">
      <c r="A3867" s="16">
        <v>3866</v>
      </c>
      <c r="C3867" s="3" t="s">
        <v>19140</v>
      </c>
      <c r="D3867" s="21" t="s">
        <v>19141</v>
      </c>
      <c r="E3867" s="3" t="s">
        <v>19142</v>
      </c>
      <c r="F3867" s="69">
        <v>79</v>
      </c>
      <c r="G3867" s="2" t="s">
        <v>20</v>
      </c>
      <c r="J3867" s="55"/>
      <c r="K3867" s="73">
        <v>45983</v>
      </c>
      <c r="L3867" s="59"/>
      <c r="M3867" s="5" t="s">
        <v>19143</v>
      </c>
      <c r="N3867" s="3" t="s">
        <v>19144</v>
      </c>
      <c r="O3867" s="5" t="s">
        <v>19145</v>
      </c>
    </row>
    <row r="3868" s="3" customFormat="1" spans="1:15">
      <c r="A3868" s="16">
        <v>3867</v>
      </c>
      <c r="B3868" s="3" t="s">
        <v>19146</v>
      </c>
      <c r="C3868" s="3" t="s">
        <v>19147</v>
      </c>
      <c r="D3868" s="21" t="s">
        <v>19146</v>
      </c>
      <c r="E3868" s="3" t="s">
        <v>19148</v>
      </c>
      <c r="F3868" s="69">
        <v>65</v>
      </c>
      <c r="G3868" s="3" t="s">
        <v>19149</v>
      </c>
      <c r="J3868" s="55"/>
      <c r="K3868" s="73">
        <v>46041</v>
      </c>
      <c r="L3868" s="61" t="s">
        <v>144</v>
      </c>
      <c r="N3868" s="3" t="s">
        <v>19150</v>
      </c>
      <c r="O3868" s="3" t="s">
        <v>19151</v>
      </c>
    </row>
    <row r="3869" s="55" customFormat="1" spans="1:15">
      <c r="A3869" s="16">
        <v>3868</v>
      </c>
      <c r="C3869" s="55" t="s">
        <v>19152</v>
      </c>
      <c r="D3869" s="63" t="s">
        <v>19153</v>
      </c>
      <c r="E3869" s="55" t="s">
        <v>19154</v>
      </c>
      <c r="F3869" s="69">
        <v>34</v>
      </c>
      <c r="K3869" s="73">
        <v>45875</v>
      </c>
      <c r="L3869" s="65"/>
      <c r="M3869" s="5"/>
      <c r="N3869" s="55" t="s">
        <v>19155</v>
      </c>
      <c r="O3869" s="5" t="s">
        <v>19156</v>
      </c>
    </row>
    <row r="3870" s="3" customFormat="1" spans="1:15">
      <c r="A3870" s="16">
        <v>3869</v>
      </c>
      <c r="B3870" s="21"/>
      <c r="C3870" s="3" t="s">
        <v>19157</v>
      </c>
      <c r="D3870" s="21" t="s">
        <v>19158</v>
      </c>
      <c r="E3870" s="3" t="s">
        <v>19159</v>
      </c>
      <c r="F3870" s="69">
        <v>39.8</v>
      </c>
      <c r="G3870" s="3" t="s">
        <v>19160</v>
      </c>
      <c r="J3870" s="55"/>
      <c r="K3870" s="73">
        <v>45700</v>
      </c>
      <c r="L3870" s="3"/>
      <c r="M3870" s="3"/>
      <c r="N3870" s="3" t="s">
        <v>19161</v>
      </c>
      <c r="O3870" s="3" t="s">
        <v>19162</v>
      </c>
    </row>
    <row r="3871" s="69" customFormat="1" spans="1:15">
      <c r="A3871" s="16">
        <v>3870</v>
      </c>
      <c r="B3871" s="17"/>
      <c r="C3871" s="2" t="s">
        <v>19157</v>
      </c>
      <c r="D3871" s="17" t="s">
        <v>19163</v>
      </c>
      <c r="E3871" s="2" t="s">
        <v>19164</v>
      </c>
      <c r="F3871" s="69">
        <v>30</v>
      </c>
      <c r="G3871" s="2"/>
      <c r="H3871" s="16"/>
      <c r="I3871" s="16"/>
      <c r="J3871" s="16"/>
      <c r="K3871" s="73">
        <v>45866</v>
      </c>
      <c r="L3871" s="59"/>
      <c r="M3871" s="5"/>
      <c r="N3871" s="60" t="s">
        <v>19165</v>
      </c>
      <c r="O3871" s="5" t="s">
        <v>19166</v>
      </c>
    </row>
    <row r="3872" s="69" customFormat="1" spans="1:15">
      <c r="A3872" s="16">
        <v>3871</v>
      </c>
      <c r="B3872" s="17"/>
      <c r="C3872" s="2" t="s">
        <v>19157</v>
      </c>
      <c r="D3872" s="17" t="s">
        <v>19167</v>
      </c>
      <c r="E3872" s="2" t="s">
        <v>19168</v>
      </c>
      <c r="F3872" s="69">
        <v>39.8</v>
      </c>
      <c r="G3872" s="2"/>
      <c r="H3872" s="16"/>
      <c r="I3872" s="16"/>
      <c r="J3872" s="16"/>
      <c r="K3872" s="73">
        <v>46037</v>
      </c>
      <c r="L3872" s="59"/>
      <c r="M3872" s="5"/>
      <c r="N3872" s="60" t="s">
        <v>19169</v>
      </c>
      <c r="O3872" s="5" t="s">
        <v>19170</v>
      </c>
    </row>
    <row r="3873" s="3" customFormat="1" spans="1:15">
      <c r="A3873" s="16">
        <v>3872</v>
      </c>
      <c r="B3873" s="3" t="s">
        <v>19171</v>
      </c>
      <c r="C3873" s="3" t="s">
        <v>19172</v>
      </c>
      <c r="D3873" s="3" t="s">
        <v>19171</v>
      </c>
      <c r="E3873" s="3" t="s">
        <v>19173</v>
      </c>
      <c r="F3873" s="69">
        <v>59</v>
      </c>
      <c r="G3873" s="3" t="s">
        <v>20</v>
      </c>
      <c r="J3873" s="55"/>
      <c r="K3873" s="73">
        <v>46016</v>
      </c>
      <c r="L3873" s="3"/>
      <c r="M3873" s="3"/>
      <c r="N3873" s="3" t="s">
        <v>19174</v>
      </c>
      <c r="O3873" s="3" t="s">
        <v>19175</v>
      </c>
    </row>
    <row r="3874" s="5" customFormat="1" spans="1:15">
      <c r="A3874" s="16">
        <v>3873</v>
      </c>
      <c r="B3874" s="17"/>
      <c r="C3874" s="5" t="s">
        <v>19176</v>
      </c>
      <c r="D3874" s="17" t="s">
        <v>19177</v>
      </c>
      <c r="E3874" s="20" t="s">
        <v>19178</v>
      </c>
      <c r="F3874" s="69">
        <v>139</v>
      </c>
      <c r="J3874" s="62"/>
      <c r="K3874" s="73">
        <v>45971</v>
      </c>
      <c r="L3874" s="59"/>
      <c r="N3874" s="5" t="s">
        <v>19179</v>
      </c>
      <c r="O3874" s="5" t="s">
        <v>19180</v>
      </c>
    </row>
    <row r="3875" s="5" customFormat="1" spans="1:15">
      <c r="A3875" s="16">
        <v>3874</v>
      </c>
      <c r="B3875" s="17"/>
      <c r="C3875" s="20" t="s">
        <v>19181</v>
      </c>
      <c r="D3875" s="17" t="s">
        <v>19182</v>
      </c>
      <c r="E3875" s="23" t="s">
        <v>19183</v>
      </c>
      <c r="F3875" s="69">
        <v>99</v>
      </c>
      <c r="J3875" s="62"/>
      <c r="K3875" s="73">
        <v>45160</v>
      </c>
      <c r="L3875" s="59"/>
      <c r="N3875" s="5" t="s">
        <v>19184</v>
      </c>
      <c r="O3875" s="5" t="s">
        <v>19185</v>
      </c>
    </row>
    <row r="3876" s="16" customFormat="1" spans="1:15">
      <c r="A3876" s="16">
        <v>3875</v>
      </c>
      <c r="B3876" s="17"/>
      <c r="C3876" s="2" t="s">
        <v>19186</v>
      </c>
      <c r="D3876" s="17" t="s">
        <v>19187</v>
      </c>
      <c r="E3876" s="2" t="s">
        <v>19188</v>
      </c>
      <c r="F3876" s="69">
        <v>48</v>
      </c>
      <c r="G3876" s="2" t="s">
        <v>20</v>
      </c>
      <c r="H3876" s="2"/>
      <c r="I3876" s="2"/>
      <c r="K3876" s="73">
        <v>45341</v>
      </c>
      <c r="L3876" s="59"/>
      <c r="M3876" s="5"/>
      <c r="N3876" s="60" t="s">
        <v>19189</v>
      </c>
      <c r="O3876" s="5" t="s">
        <v>19190</v>
      </c>
    </row>
    <row r="3877" s="16" customFormat="1" spans="1:15">
      <c r="A3877" s="16">
        <v>3876</v>
      </c>
      <c r="B3877" s="17"/>
      <c r="C3877" s="2" t="s">
        <v>19172</v>
      </c>
      <c r="D3877" s="17" t="s">
        <v>19191</v>
      </c>
      <c r="E3877" s="2" t="s">
        <v>19192</v>
      </c>
      <c r="F3877" s="69">
        <v>49</v>
      </c>
      <c r="G3877" s="2" t="s">
        <v>20</v>
      </c>
      <c r="H3877" s="2"/>
      <c r="I3877" s="2"/>
      <c r="K3877" s="73">
        <v>46050</v>
      </c>
      <c r="L3877" s="59"/>
      <c r="M3877" s="5"/>
      <c r="N3877" s="60" t="s">
        <v>19193</v>
      </c>
      <c r="O3877" s="5" t="s">
        <v>19194</v>
      </c>
    </row>
    <row r="3878" s="3" customFormat="1" spans="1:15">
      <c r="A3878" s="16">
        <v>3877</v>
      </c>
      <c r="B3878" s="3" t="s">
        <v>19195</v>
      </c>
      <c r="C3878" s="3" t="s">
        <v>19196</v>
      </c>
      <c r="D3878" s="3" t="s">
        <v>19195</v>
      </c>
      <c r="E3878" s="3" t="s">
        <v>19197</v>
      </c>
      <c r="F3878" s="69">
        <v>65</v>
      </c>
      <c r="G3878" s="3" t="s">
        <v>19198</v>
      </c>
      <c r="H3878" s="3"/>
      <c r="I3878" s="3"/>
      <c r="J3878" s="55"/>
      <c r="K3878" s="73">
        <v>45798</v>
      </c>
      <c r="L3878" s="3"/>
      <c r="M3878" s="3"/>
      <c r="N3878" s="3" t="s">
        <v>19199</v>
      </c>
      <c r="O3878" s="3" t="s">
        <v>19200</v>
      </c>
    </row>
    <row r="3879" s="5" customFormat="1" spans="1:15">
      <c r="A3879" s="16">
        <v>3878</v>
      </c>
      <c r="B3879" s="17"/>
      <c r="C3879" s="5" t="s">
        <v>19201</v>
      </c>
      <c r="D3879" s="17" t="s">
        <v>19202</v>
      </c>
      <c r="E3879" s="66" t="s">
        <v>19203</v>
      </c>
      <c r="F3879" s="69">
        <v>37</v>
      </c>
      <c r="G3879" s="3" t="s">
        <v>20</v>
      </c>
      <c r="J3879" s="62"/>
      <c r="K3879" s="73">
        <v>45117</v>
      </c>
      <c r="L3879" s="59"/>
      <c r="N3879" s="5" t="s">
        <v>19204</v>
      </c>
      <c r="O3879" s="5" t="s">
        <v>19205</v>
      </c>
    </row>
    <row r="3880" s="69" customFormat="1" spans="1:15">
      <c r="A3880" s="16">
        <v>3879</v>
      </c>
      <c r="B3880" s="17"/>
      <c r="C3880" s="2" t="s">
        <v>19201</v>
      </c>
      <c r="D3880" s="17" t="s">
        <v>19206</v>
      </c>
      <c r="E3880" s="2" t="s">
        <v>19197</v>
      </c>
      <c r="F3880" s="69">
        <v>39</v>
      </c>
      <c r="G3880" s="2" t="s">
        <v>20</v>
      </c>
      <c r="H3880" s="16"/>
      <c r="I3880" s="16"/>
      <c r="J3880" s="16"/>
      <c r="K3880" s="73">
        <v>45089</v>
      </c>
      <c r="L3880" s="59"/>
      <c r="M3880" s="5"/>
      <c r="N3880" s="60" t="s">
        <v>19207</v>
      </c>
      <c r="O3880" s="5" t="s">
        <v>19208</v>
      </c>
    </row>
    <row r="3881" s="3" customFormat="1" spans="1:15">
      <c r="A3881" s="16">
        <v>3880</v>
      </c>
      <c r="B3881" s="3" t="s">
        <v>19209</v>
      </c>
      <c r="C3881" s="3" t="s">
        <v>19210</v>
      </c>
      <c r="D3881" s="21" t="s">
        <v>19209</v>
      </c>
      <c r="E3881" s="3" t="s">
        <v>19211</v>
      </c>
      <c r="F3881" s="69">
        <v>89</v>
      </c>
      <c r="G3881" s="3" t="s">
        <v>19212</v>
      </c>
      <c r="H3881" s="3"/>
      <c r="I3881" s="3"/>
      <c r="J3881" s="55"/>
      <c r="K3881" s="73">
        <v>45868</v>
      </c>
      <c r="L3881" s="3"/>
      <c r="M3881" s="3"/>
      <c r="N3881" s="3" t="s">
        <v>19213</v>
      </c>
      <c r="O3881" s="3" t="s">
        <v>19214</v>
      </c>
    </row>
    <row r="3882" s="69" customFormat="1" spans="1:15">
      <c r="A3882" s="16">
        <v>3881</v>
      </c>
      <c r="B3882" s="17"/>
      <c r="C3882" s="2" t="s">
        <v>19215</v>
      </c>
      <c r="D3882" s="17" t="s">
        <v>19216</v>
      </c>
      <c r="E3882" s="2" t="s">
        <v>19217</v>
      </c>
      <c r="F3882" s="69">
        <v>99</v>
      </c>
      <c r="G3882" s="2"/>
      <c r="H3882" s="2"/>
      <c r="I3882" s="2"/>
      <c r="J3882" s="16"/>
      <c r="K3882" s="73">
        <v>46009</v>
      </c>
      <c r="L3882" s="59"/>
      <c r="M3882" s="5"/>
      <c r="N3882" s="60" t="s">
        <v>19218</v>
      </c>
      <c r="O3882" s="5" t="s">
        <v>19219</v>
      </c>
    </row>
    <row r="3883" s="3" customFormat="1" spans="1:15">
      <c r="A3883" s="16">
        <v>3882</v>
      </c>
      <c r="B3883" s="3" t="s">
        <v>19220</v>
      </c>
      <c r="C3883" s="3" t="s">
        <v>19221</v>
      </c>
      <c r="D3883" s="21" t="s">
        <v>19220</v>
      </c>
      <c r="E3883" s="3" t="s">
        <v>18450</v>
      </c>
      <c r="F3883" s="69">
        <v>79.9</v>
      </c>
      <c r="G3883" s="3" t="s">
        <v>19222</v>
      </c>
      <c r="H3883" s="3"/>
      <c r="I3883" s="3"/>
      <c r="J3883" s="55"/>
      <c r="K3883" s="73">
        <v>46063</v>
      </c>
      <c r="L3883" s="3"/>
      <c r="M3883" s="3"/>
      <c r="N3883" s="3" t="s">
        <v>19223</v>
      </c>
      <c r="O3883" s="3" t="s">
        <v>19224</v>
      </c>
    </row>
    <row r="3884" s="69" customFormat="1" spans="1:15">
      <c r="A3884" s="16">
        <v>3883</v>
      </c>
      <c r="B3884" s="17"/>
      <c r="C3884" s="2" t="s">
        <v>19225</v>
      </c>
      <c r="D3884" s="17" t="s">
        <v>19226</v>
      </c>
      <c r="E3884" s="2" t="s">
        <v>19227</v>
      </c>
      <c r="F3884" s="69">
        <v>59</v>
      </c>
      <c r="G3884" s="2" t="s">
        <v>20</v>
      </c>
      <c r="H3884" s="2"/>
      <c r="I3884" s="2"/>
      <c r="J3884" s="16"/>
      <c r="K3884" s="73">
        <v>46052</v>
      </c>
      <c r="L3884" s="59"/>
      <c r="M3884" s="5"/>
      <c r="N3884" s="60" t="s">
        <v>19228</v>
      </c>
      <c r="O3884" s="5" t="s">
        <v>19229</v>
      </c>
    </row>
    <row r="3885" s="5" customFormat="1" spans="1:15">
      <c r="A3885" s="16">
        <v>3884</v>
      </c>
      <c r="C3885" s="5" t="s">
        <v>19230</v>
      </c>
      <c r="D3885" s="66" t="s">
        <v>19231</v>
      </c>
      <c r="E3885" s="5" t="s">
        <v>19232</v>
      </c>
      <c r="F3885" s="69">
        <v>49</v>
      </c>
      <c r="G3885" s="20" t="s">
        <v>20</v>
      </c>
      <c r="H3885" s="20"/>
      <c r="I3885" s="20"/>
      <c r="J3885" s="78"/>
      <c r="K3885" s="73">
        <v>46055</v>
      </c>
      <c r="L3885" s="59"/>
      <c r="M3885" s="5"/>
      <c r="N3885" s="5" t="s">
        <v>19233</v>
      </c>
      <c r="O3885" s="5" t="s">
        <v>19234</v>
      </c>
    </row>
    <row r="3886" s="3" customFormat="1" spans="1:15">
      <c r="A3886" s="16">
        <v>3885</v>
      </c>
      <c r="C3886" s="3" t="s">
        <v>19235</v>
      </c>
      <c r="D3886" s="21" t="s">
        <v>19236</v>
      </c>
      <c r="E3886" s="20" t="s">
        <v>19237</v>
      </c>
      <c r="F3886" s="69">
        <v>53</v>
      </c>
      <c r="G3886" s="3" t="s">
        <v>20</v>
      </c>
      <c r="J3886" s="55"/>
      <c r="K3886" s="73">
        <v>45320</v>
      </c>
      <c r="L3886" s="59"/>
      <c r="M3886" s="5"/>
      <c r="N3886" s="3" t="s">
        <v>19238</v>
      </c>
      <c r="O3886" s="5" t="s">
        <v>19239</v>
      </c>
    </row>
    <row r="3887" s="3" customFormat="1" spans="1:15">
      <c r="A3887" s="16">
        <v>3886</v>
      </c>
      <c r="C3887" s="3" t="s">
        <v>19240</v>
      </c>
      <c r="D3887" s="21" t="s">
        <v>19241</v>
      </c>
      <c r="E3887" s="3" t="s">
        <v>18799</v>
      </c>
      <c r="F3887" s="69">
        <v>59</v>
      </c>
      <c r="G3887" s="3" t="s">
        <v>16997</v>
      </c>
      <c r="J3887" s="55"/>
      <c r="K3887" s="73">
        <v>46001</v>
      </c>
      <c r="L3887" s="59"/>
      <c r="M3887" s="5"/>
      <c r="N3887" s="3" t="s">
        <v>19242</v>
      </c>
      <c r="O3887" s="5" t="s">
        <v>19243</v>
      </c>
    </row>
    <row r="3888" s="69" customFormat="1" spans="1:15">
      <c r="A3888" s="16">
        <v>3887</v>
      </c>
      <c r="B3888" s="17"/>
      <c r="C3888" s="2" t="s">
        <v>19244</v>
      </c>
      <c r="D3888" s="17" t="s">
        <v>19245</v>
      </c>
      <c r="E3888" s="2" t="s">
        <v>19246</v>
      </c>
      <c r="F3888" s="69">
        <v>109</v>
      </c>
      <c r="G3888" s="2"/>
      <c r="H3888" s="2"/>
      <c r="I3888" s="2"/>
      <c r="J3888" s="16"/>
      <c r="K3888" s="73">
        <v>46006</v>
      </c>
      <c r="L3888" s="59"/>
      <c r="M3888" s="5"/>
      <c r="N3888" s="60" t="s">
        <v>19247</v>
      </c>
      <c r="O3888" s="5" t="s">
        <v>19248</v>
      </c>
    </row>
    <row r="3889" s="3" customFormat="1" spans="1:15">
      <c r="A3889" s="16">
        <v>3888</v>
      </c>
      <c r="B3889" s="21"/>
      <c r="C3889" s="3" t="s">
        <v>19249</v>
      </c>
      <c r="D3889" s="21" t="s">
        <v>19250</v>
      </c>
      <c r="E3889" s="3" t="s">
        <v>19251</v>
      </c>
      <c r="F3889" s="69">
        <v>79</v>
      </c>
      <c r="G3889" s="2" t="s">
        <v>20</v>
      </c>
      <c r="J3889" s="55"/>
      <c r="K3889" s="73">
        <v>46052</v>
      </c>
      <c r="M3889" s="5" t="s">
        <v>19252</v>
      </c>
      <c r="N3889" s="3" t="s">
        <v>19253</v>
      </c>
      <c r="O3889" s="5" t="s">
        <v>19254</v>
      </c>
    </row>
    <row r="3890" s="70" customFormat="1" spans="1:15">
      <c r="A3890" s="16">
        <v>3889</v>
      </c>
      <c r="B3890" s="17"/>
      <c r="C3890" s="2" t="s">
        <v>19255</v>
      </c>
      <c r="D3890" s="17" t="s">
        <v>19256</v>
      </c>
      <c r="E3890" s="2" t="s">
        <v>19257</v>
      </c>
      <c r="F3890" s="69">
        <v>69</v>
      </c>
      <c r="G3890" s="2"/>
      <c r="H3890" s="2"/>
      <c r="I3890" s="2"/>
      <c r="J3890" s="16"/>
      <c r="K3890" s="73">
        <v>45813</v>
      </c>
      <c r="L3890" s="59"/>
      <c r="M3890" s="5"/>
      <c r="N3890" s="60" t="s">
        <v>19258</v>
      </c>
      <c r="O3890" s="5" t="s">
        <v>19259</v>
      </c>
    </row>
    <row r="3891" s="3" customFormat="1" spans="1:15">
      <c r="A3891" s="16">
        <v>3890</v>
      </c>
      <c r="B3891" s="21"/>
      <c r="C3891" s="20" t="s">
        <v>19260</v>
      </c>
      <c r="D3891" s="3" t="s">
        <v>19261</v>
      </c>
      <c r="E3891" s="3" t="s">
        <v>19262</v>
      </c>
      <c r="F3891" s="69">
        <v>69</v>
      </c>
      <c r="G3891" s="3" t="s">
        <v>4541</v>
      </c>
      <c r="J3891" s="55"/>
      <c r="K3891" s="73">
        <v>45533</v>
      </c>
      <c r="N3891" s="3" t="s">
        <v>19263</v>
      </c>
      <c r="O3891" s="61" t="s">
        <v>19264</v>
      </c>
    </row>
    <row r="3892" s="3" customFormat="1" spans="1:15">
      <c r="A3892" s="16">
        <v>3891</v>
      </c>
      <c r="B3892" s="3"/>
      <c r="C3892" s="3" t="s">
        <v>19265</v>
      </c>
      <c r="D3892" s="21" t="s">
        <v>19266</v>
      </c>
      <c r="E3892" s="3" t="s">
        <v>19267</v>
      </c>
      <c r="F3892" s="69">
        <v>79</v>
      </c>
      <c r="G3892" s="3" t="s">
        <v>20</v>
      </c>
      <c r="J3892" s="55"/>
      <c r="K3892" s="73">
        <v>45410</v>
      </c>
      <c r="N3892" s="3" t="s">
        <v>19268</v>
      </c>
      <c r="O3892" s="3" t="s">
        <v>19269</v>
      </c>
    </row>
    <row r="3893" s="16" customFormat="1" spans="1:15">
      <c r="A3893" s="16">
        <v>3892</v>
      </c>
      <c r="B3893" s="62"/>
      <c r="C3893" s="62" t="s">
        <v>19270</v>
      </c>
      <c r="D3893" s="86" t="s">
        <v>19271</v>
      </c>
      <c r="E3893" s="62" t="s">
        <v>19272</v>
      </c>
      <c r="F3893" s="69">
        <v>59</v>
      </c>
      <c r="G3893" s="62" t="s">
        <v>20</v>
      </c>
      <c r="H3893" s="62"/>
      <c r="I3893" s="62"/>
      <c r="J3893" s="62"/>
      <c r="K3893" s="73">
        <v>45736</v>
      </c>
      <c r="L3893" s="59"/>
      <c r="M3893" s="5"/>
      <c r="N3893" s="86" t="s">
        <v>19273</v>
      </c>
      <c r="O3893" s="5" t="s">
        <v>19274</v>
      </c>
    </row>
    <row r="3894" s="3" customFormat="1" spans="1:15">
      <c r="A3894" s="16">
        <v>3893</v>
      </c>
      <c r="B3894" s="3" t="s">
        <v>19275</v>
      </c>
      <c r="C3894" s="3" t="s">
        <v>19276</v>
      </c>
      <c r="D3894" s="21" t="s">
        <v>19275</v>
      </c>
      <c r="E3894" s="3" t="s">
        <v>19277</v>
      </c>
      <c r="F3894" s="69">
        <v>59</v>
      </c>
      <c r="G3894" s="3" t="s">
        <v>19278</v>
      </c>
      <c r="H3894" s="3"/>
      <c r="I3894" s="3"/>
      <c r="J3894" s="55"/>
      <c r="K3894" s="73">
        <v>46027</v>
      </c>
      <c r="L3894" s="3"/>
      <c r="M3894" s="3"/>
      <c r="N3894" s="3" t="s">
        <v>19279</v>
      </c>
      <c r="O3894" s="3" t="s">
        <v>19280</v>
      </c>
    </row>
    <row r="3895" s="3" customFormat="1" spans="1:15">
      <c r="A3895" s="16">
        <v>3894</v>
      </c>
      <c r="B3895" s="21" t="s">
        <v>19281</v>
      </c>
      <c r="C3895" s="3" t="s">
        <v>19282</v>
      </c>
      <c r="D3895" s="21" t="s">
        <v>19281</v>
      </c>
      <c r="E3895" s="3" t="s">
        <v>19283</v>
      </c>
      <c r="F3895" s="69">
        <v>69</v>
      </c>
      <c r="G3895" s="3"/>
      <c r="J3895" s="55"/>
      <c r="K3895" s="73">
        <v>45881</v>
      </c>
      <c r="L3895" s="3"/>
      <c r="M3895" s="3"/>
      <c r="N3895" s="3" t="s">
        <v>19284</v>
      </c>
      <c r="O3895" s="3" t="s">
        <v>19285</v>
      </c>
    </row>
    <row r="3896" s="69" customFormat="1" ht="14.25" spans="1:15">
      <c r="A3896" s="16">
        <v>3895</v>
      </c>
      <c r="B3896" s="17"/>
      <c r="C3896" s="18" t="s">
        <v>19286</v>
      </c>
      <c r="D3896" s="17"/>
      <c r="E3896" s="2"/>
      <c r="F3896" s="69"/>
      <c r="G3896" s="2"/>
      <c r="H3896" s="16"/>
      <c r="I3896" s="16"/>
      <c r="J3896" s="16"/>
      <c r="K3896" s="73"/>
      <c r="L3896" s="59"/>
      <c r="M3896" s="5"/>
      <c r="N3896" s="60"/>
      <c r="O3896" s="5"/>
    </row>
    <row r="3897" s="69" customFormat="1" spans="1:15">
      <c r="A3897" s="16">
        <v>3896</v>
      </c>
      <c r="B3897" s="17"/>
      <c r="C3897" s="2" t="s">
        <v>19287</v>
      </c>
      <c r="D3897" s="17" t="s">
        <v>19288</v>
      </c>
      <c r="E3897" s="2" t="s">
        <v>19289</v>
      </c>
      <c r="F3897" s="69">
        <v>55</v>
      </c>
      <c r="G3897" s="2"/>
      <c r="H3897" s="2"/>
      <c r="I3897" s="2"/>
      <c r="J3897" s="16"/>
      <c r="K3897" s="73">
        <v>45700</v>
      </c>
      <c r="L3897" s="59"/>
      <c r="M3897" s="5"/>
      <c r="N3897" s="60" t="s">
        <v>19290</v>
      </c>
      <c r="O3897" s="5" t="s">
        <v>19291</v>
      </c>
    </row>
    <row r="3898" s="4" customFormat="1" spans="1:15">
      <c r="A3898" s="16">
        <v>3897</v>
      </c>
      <c r="B3898" s="4" t="s">
        <v>19292</v>
      </c>
      <c r="C3898" s="4" t="s">
        <v>19293</v>
      </c>
      <c r="D3898" s="4" t="s">
        <v>19292</v>
      </c>
      <c r="E3898" s="4" t="s">
        <v>19294</v>
      </c>
      <c r="F3898" s="4">
        <v>58</v>
      </c>
      <c r="G3898" s="4" t="s">
        <v>1362</v>
      </c>
      <c r="H3898" s="25" t="s">
        <v>290</v>
      </c>
      <c r="I3898" s="4"/>
      <c r="J3898" s="4"/>
      <c r="K3898" s="76">
        <v>46091</v>
      </c>
      <c r="L3898" s="4" t="s">
        <v>412</v>
      </c>
      <c r="M3898" s="4"/>
      <c r="N3898" s="4" t="s">
        <v>19295</v>
      </c>
      <c r="O3898" s="4" t="s">
        <v>19296</v>
      </c>
    </row>
    <row r="3899" s="3" customFormat="1" spans="1:15">
      <c r="A3899" s="16">
        <v>3898</v>
      </c>
      <c r="B3899" s="3"/>
      <c r="C3899" s="3" t="s">
        <v>19297</v>
      </c>
      <c r="D3899" s="3" t="s">
        <v>19298</v>
      </c>
      <c r="E3899" s="3" t="s">
        <v>19299</v>
      </c>
      <c r="F3899" s="69">
        <v>69</v>
      </c>
      <c r="G3899" s="3" t="s">
        <v>20</v>
      </c>
      <c r="J3899" s="55" t="s">
        <v>200</v>
      </c>
      <c r="K3899" s="73">
        <v>45490</v>
      </c>
      <c r="L3899" s="3" t="s">
        <v>201</v>
      </c>
      <c r="N3899" s="3" t="s">
        <v>19300</v>
      </c>
      <c r="O3899" s="3" t="s">
        <v>19301</v>
      </c>
    </row>
    <row r="3900" s="5" customFormat="1" spans="1:15">
      <c r="A3900" s="16">
        <v>3899</v>
      </c>
      <c r="C3900" s="5" t="s">
        <v>19302</v>
      </c>
      <c r="D3900" s="66" t="s">
        <v>19303</v>
      </c>
      <c r="E3900" s="5" t="s">
        <v>19304</v>
      </c>
      <c r="F3900" s="69">
        <v>75</v>
      </c>
      <c r="G3900" s="20" t="s">
        <v>19305</v>
      </c>
      <c r="H3900" s="20"/>
      <c r="I3900" s="20"/>
      <c r="J3900" s="78"/>
      <c r="K3900" s="73">
        <v>45678</v>
      </c>
      <c r="L3900" s="59"/>
      <c r="M3900" s="5"/>
      <c r="N3900" s="5" t="s">
        <v>19306</v>
      </c>
      <c r="O3900" s="5" t="s">
        <v>19307</v>
      </c>
    </row>
    <row r="3901" s="3" customFormat="1" spans="1:15">
      <c r="A3901" s="16">
        <v>3900</v>
      </c>
      <c r="B3901" s="3"/>
      <c r="C3901" s="3" t="s">
        <v>19308</v>
      </c>
      <c r="D3901" s="21" t="s">
        <v>19309</v>
      </c>
      <c r="E3901" s="3" t="s">
        <v>19310</v>
      </c>
      <c r="F3901" s="69">
        <v>79</v>
      </c>
      <c r="G3901" s="3" t="s">
        <v>19311</v>
      </c>
      <c r="J3901" s="55"/>
      <c r="K3901" s="73">
        <v>45373</v>
      </c>
      <c r="N3901" s="3" t="s">
        <v>19312</v>
      </c>
      <c r="O3901" s="3" t="s">
        <v>19313</v>
      </c>
    </row>
    <row r="3902" s="69" customFormat="1" spans="1:15">
      <c r="A3902" s="16">
        <v>3901</v>
      </c>
      <c r="B3902" s="17"/>
      <c r="C3902" s="2" t="s">
        <v>19314</v>
      </c>
      <c r="D3902" s="17" t="s">
        <v>19315</v>
      </c>
      <c r="E3902" s="2" t="s">
        <v>19316</v>
      </c>
      <c r="F3902" s="69">
        <v>59</v>
      </c>
      <c r="G3902" s="2" t="s">
        <v>20</v>
      </c>
      <c r="H3902" s="16"/>
      <c r="I3902" s="16"/>
      <c r="J3902" s="16"/>
      <c r="K3902" s="73">
        <v>46029</v>
      </c>
      <c r="L3902" s="59"/>
      <c r="M3902" s="5"/>
      <c r="N3902" s="60" t="s">
        <v>19317</v>
      </c>
      <c r="O3902" s="5" t="s">
        <v>19318</v>
      </c>
    </row>
    <row r="3903" s="3" customFormat="1" spans="1:15">
      <c r="A3903" s="16">
        <v>3902</v>
      </c>
      <c r="C3903" s="3" t="s">
        <v>19319</v>
      </c>
      <c r="D3903" s="21" t="s">
        <v>19320</v>
      </c>
      <c r="E3903" s="3" t="s">
        <v>19321</v>
      </c>
      <c r="F3903" s="69">
        <v>69</v>
      </c>
      <c r="G3903" s="3" t="s">
        <v>20</v>
      </c>
      <c r="J3903" s="55"/>
      <c r="K3903" s="73">
        <v>45065</v>
      </c>
      <c r="N3903" s="3" t="s">
        <v>19322</v>
      </c>
      <c r="O3903" s="3" t="s">
        <v>19323</v>
      </c>
    </row>
    <row r="3904" s="69" customFormat="1" spans="1:15">
      <c r="A3904" s="16">
        <v>3903</v>
      </c>
      <c r="B3904" s="17"/>
      <c r="C3904" s="2" t="s">
        <v>19324</v>
      </c>
      <c r="D3904" s="17" t="s">
        <v>19325</v>
      </c>
      <c r="E3904" s="2" t="s">
        <v>19251</v>
      </c>
      <c r="F3904" s="69">
        <v>39</v>
      </c>
      <c r="G3904" s="3" t="s">
        <v>20</v>
      </c>
      <c r="H3904" s="16"/>
      <c r="I3904" s="16"/>
      <c r="J3904" s="16"/>
      <c r="K3904" s="73">
        <v>44910</v>
      </c>
      <c r="L3904" s="59"/>
      <c r="M3904" s="5"/>
      <c r="N3904" s="60" t="s">
        <v>19326</v>
      </c>
      <c r="O3904" s="5" t="s">
        <v>19327</v>
      </c>
    </row>
    <row r="3905" s="69" customFormat="1" spans="1:15">
      <c r="A3905" s="16">
        <v>3904</v>
      </c>
      <c r="B3905" s="17"/>
      <c r="C3905" s="2" t="s">
        <v>19328</v>
      </c>
      <c r="D3905" s="17" t="s">
        <v>19329</v>
      </c>
      <c r="E3905" s="2" t="s">
        <v>7895</v>
      </c>
      <c r="F3905" s="69">
        <v>55</v>
      </c>
      <c r="G3905" s="3" t="s">
        <v>20</v>
      </c>
      <c r="H3905" s="2"/>
      <c r="I3905" s="2"/>
      <c r="J3905" s="16"/>
      <c r="K3905" s="73">
        <v>45670</v>
      </c>
      <c r="L3905" s="59"/>
      <c r="M3905" s="5"/>
      <c r="N3905" s="60" t="s">
        <v>19330</v>
      </c>
      <c r="O3905" s="5" t="s">
        <v>19331</v>
      </c>
    </row>
    <row r="3906" s="16" customFormat="1" spans="1:15">
      <c r="A3906" s="16">
        <v>3905</v>
      </c>
      <c r="B3906" s="17"/>
      <c r="C3906" s="2" t="s">
        <v>19332</v>
      </c>
      <c r="D3906" s="17" t="s">
        <v>19333</v>
      </c>
      <c r="E3906" s="2" t="s">
        <v>19334</v>
      </c>
      <c r="F3906" s="69">
        <v>49</v>
      </c>
      <c r="G3906" s="2" t="s">
        <v>20</v>
      </c>
      <c r="H3906" s="2"/>
      <c r="I3906" s="2"/>
      <c r="K3906" s="73">
        <v>45873</v>
      </c>
      <c r="L3906" s="59"/>
      <c r="M3906" s="5"/>
      <c r="N3906" s="60" t="s">
        <v>19335</v>
      </c>
      <c r="O3906" s="5" t="s">
        <v>19336</v>
      </c>
    </row>
    <row r="3907" s="3" customFormat="1" spans="1:15">
      <c r="A3907" s="16">
        <v>3906</v>
      </c>
      <c r="B3907" s="3" t="s">
        <v>19337</v>
      </c>
      <c r="C3907" s="3" t="s">
        <v>19338</v>
      </c>
      <c r="D3907" s="3" t="s">
        <v>19337</v>
      </c>
      <c r="E3907" s="3" t="s">
        <v>19339</v>
      </c>
      <c r="F3907" s="69">
        <v>69</v>
      </c>
      <c r="G3907" s="3"/>
      <c r="H3907" s="3"/>
      <c r="I3907" s="3"/>
      <c r="J3907" s="55"/>
      <c r="K3907" s="73">
        <v>45895</v>
      </c>
      <c r="L3907" s="3"/>
      <c r="M3907" s="3"/>
      <c r="N3907" s="3" t="s">
        <v>19340</v>
      </c>
      <c r="O3907" s="3" t="s">
        <v>19341</v>
      </c>
    </row>
    <row r="3908" s="69" customFormat="1" spans="1:15">
      <c r="A3908" s="16">
        <v>3907</v>
      </c>
      <c r="B3908" s="17"/>
      <c r="C3908" s="2" t="s">
        <v>19342</v>
      </c>
      <c r="D3908" s="17" t="s">
        <v>19343</v>
      </c>
      <c r="E3908" s="2" t="s">
        <v>19344</v>
      </c>
      <c r="F3908" s="69">
        <v>55</v>
      </c>
      <c r="G3908" s="2" t="s">
        <v>16997</v>
      </c>
      <c r="H3908" s="60"/>
      <c r="I3908" s="60"/>
      <c r="J3908" s="77"/>
      <c r="K3908" s="73">
        <v>45507</v>
      </c>
      <c r="L3908" s="59"/>
      <c r="M3908" s="5"/>
      <c r="N3908" s="60" t="s">
        <v>19345</v>
      </c>
      <c r="O3908" s="5" t="s">
        <v>19346</v>
      </c>
    </row>
    <row r="3909" s="3" customFormat="1" spans="1:15">
      <c r="A3909" s="16">
        <v>3908</v>
      </c>
      <c r="B3909" s="21"/>
      <c r="C3909" s="61" t="s">
        <v>19347</v>
      </c>
      <c r="D3909" s="21" t="s">
        <v>19348</v>
      </c>
      <c r="E3909" s="20" t="s">
        <v>19349</v>
      </c>
      <c r="F3909" s="69">
        <v>69</v>
      </c>
      <c r="G3909" s="2" t="s">
        <v>20</v>
      </c>
      <c r="J3909" s="55"/>
      <c r="K3909" s="73">
        <v>46037</v>
      </c>
      <c r="N3909" s="3" t="s">
        <v>19350</v>
      </c>
      <c r="O3909" s="5" t="s">
        <v>19351</v>
      </c>
    </row>
    <row r="3910" s="3" customFormat="1" spans="1:15">
      <c r="A3910" s="16">
        <v>3909</v>
      </c>
      <c r="B3910" s="3" t="s">
        <v>19352</v>
      </c>
      <c r="C3910" s="3" t="s">
        <v>19353</v>
      </c>
      <c r="D3910" s="3" t="s">
        <v>19352</v>
      </c>
      <c r="E3910" s="3" t="s">
        <v>19354</v>
      </c>
      <c r="F3910" s="69">
        <v>59.9</v>
      </c>
      <c r="G3910" s="3" t="s">
        <v>19355</v>
      </c>
      <c r="H3910" s="3"/>
      <c r="I3910" s="3"/>
      <c r="J3910" s="55"/>
      <c r="K3910" s="73">
        <v>46006</v>
      </c>
      <c r="L3910" s="3"/>
      <c r="M3910" s="3"/>
      <c r="N3910" s="3" t="s">
        <v>19356</v>
      </c>
      <c r="O3910" s="3" t="s">
        <v>19357</v>
      </c>
    </row>
    <row r="3911" s="69" customFormat="1" spans="1:15">
      <c r="A3911" s="16">
        <v>3910</v>
      </c>
      <c r="B3911" s="17"/>
      <c r="C3911" s="2" t="s">
        <v>19358</v>
      </c>
      <c r="D3911" s="17" t="s">
        <v>19359</v>
      </c>
      <c r="E3911" s="2" t="s">
        <v>19360</v>
      </c>
      <c r="F3911" s="69">
        <v>59</v>
      </c>
      <c r="G3911" s="2" t="s">
        <v>20</v>
      </c>
      <c r="H3911" s="2"/>
      <c r="I3911" s="2"/>
      <c r="J3911" s="16"/>
      <c r="K3911" s="73">
        <v>45513</v>
      </c>
      <c r="L3911" s="59"/>
      <c r="M3911" s="5"/>
      <c r="N3911" s="60" t="s">
        <v>19361</v>
      </c>
      <c r="O3911" s="5" t="s">
        <v>19362</v>
      </c>
    </row>
    <row r="3912" s="69" customFormat="1" spans="1:15">
      <c r="A3912" s="16">
        <v>3911</v>
      </c>
      <c r="B3912" s="17"/>
      <c r="C3912" s="2" t="s">
        <v>19363</v>
      </c>
      <c r="D3912" s="17" t="s">
        <v>19364</v>
      </c>
      <c r="E3912" s="2" t="s">
        <v>19365</v>
      </c>
      <c r="F3912" s="69">
        <v>79</v>
      </c>
      <c r="G3912" s="3" t="s">
        <v>20</v>
      </c>
      <c r="H3912" s="2"/>
      <c r="I3912" s="2"/>
      <c r="J3912" s="16"/>
      <c r="K3912" s="73">
        <v>45747</v>
      </c>
      <c r="L3912" s="59"/>
      <c r="M3912" s="5"/>
      <c r="N3912" s="60" t="s">
        <v>19366</v>
      </c>
      <c r="O3912" s="5" t="s">
        <v>19367</v>
      </c>
    </row>
    <row r="3913" s="3" customFormat="1" spans="1:15">
      <c r="A3913" s="16">
        <v>3912</v>
      </c>
      <c r="C3913" s="3" t="s">
        <v>19368</v>
      </c>
      <c r="D3913" s="21" t="s">
        <v>19369</v>
      </c>
      <c r="E3913" s="3" t="s">
        <v>19370</v>
      </c>
      <c r="F3913" s="69">
        <v>59</v>
      </c>
      <c r="G3913" s="3" t="s">
        <v>20</v>
      </c>
      <c r="J3913" s="55"/>
      <c r="K3913" s="73">
        <v>45460</v>
      </c>
      <c r="L3913" s="59"/>
      <c r="M3913" s="5"/>
      <c r="N3913" s="3" t="s">
        <v>19371</v>
      </c>
      <c r="O3913" s="5" t="s">
        <v>19372</v>
      </c>
    </row>
    <row r="3914" s="4" customFormat="1" spans="1:15">
      <c r="A3914" s="16">
        <v>3913</v>
      </c>
      <c r="B3914" s="4" t="s">
        <v>19373</v>
      </c>
      <c r="C3914" s="4" t="s">
        <v>19374</v>
      </c>
      <c r="D3914" s="4" t="s">
        <v>19373</v>
      </c>
      <c r="E3914" s="25" t="s">
        <v>19375</v>
      </c>
      <c r="F3914" s="4">
        <v>79</v>
      </c>
      <c r="G3914" s="3" t="s">
        <v>20</v>
      </c>
      <c r="H3914" s="4"/>
      <c r="I3914" s="4"/>
      <c r="J3914" s="4"/>
      <c r="K3914" s="76">
        <v>46087</v>
      </c>
      <c r="L3914" s="4"/>
      <c r="M3914" s="4"/>
      <c r="N3914" s="4" t="s">
        <v>19376</v>
      </c>
      <c r="O3914" s="4" t="s">
        <v>19377</v>
      </c>
    </row>
    <row r="3915" s="3" customFormat="1" spans="1:15">
      <c r="A3915" s="16">
        <v>3914</v>
      </c>
      <c r="B3915" s="21"/>
      <c r="C3915" s="3" t="s">
        <v>19378</v>
      </c>
      <c r="D3915" s="21" t="s">
        <v>19379</v>
      </c>
      <c r="E3915" s="3" t="s">
        <v>19380</v>
      </c>
      <c r="F3915" s="69">
        <v>69</v>
      </c>
      <c r="G3915" s="3" t="s">
        <v>20</v>
      </c>
      <c r="J3915" s="55"/>
      <c r="K3915" s="73">
        <v>45609</v>
      </c>
      <c r="N3915" s="3" t="s">
        <v>19381</v>
      </c>
      <c r="O3915" s="5" t="s">
        <v>19382</v>
      </c>
    </row>
    <row r="3916" s="3" customFormat="1" spans="1:15">
      <c r="A3916" s="16">
        <v>3915</v>
      </c>
      <c r="B3916" s="21"/>
      <c r="C3916" s="3" t="s">
        <v>19383</v>
      </c>
      <c r="D3916" s="21" t="s">
        <v>19384</v>
      </c>
      <c r="E3916" s="3" t="s">
        <v>19385</v>
      </c>
      <c r="F3916" s="69">
        <v>65</v>
      </c>
      <c r="G3916" s="2" t="s">
        <v>20</v>
      </c>
      <c r="J3916" s="55"/>
      <c r="K3916" s="73">
        <v>45811</v>
      </c>
      <c r="N3916" s="3" t="s">
        <v>19386</v>
      </c>
      <c r="O3916" s="3" t="s">
        <v>19387</v>
      </c>
    </row>
    <row r="3917" s="5" customFormat="1" spans="1:15">
      <c r="A3917" s="16">
        <v>3916</v>
      </c>
      <c r="C3917" s="5" t="s">
        <v>19388</v>
      </c>
      <c r="D3917" s="66" t="s">
        <v>19389</v>
      </c>
      <c r="E3917" s="20" t="s">
        <v>19390</v>
      </c>
      <c r="F3917" s="69">
        <v>139</v>
      </c>
      <c r="J3917" s="62"/>
      <c r="K3917" s="73">
        <v>45465</v>
      </c>
      <c r="L3917" s="59"/>
      <c r="M3917" s="5"/>
      <c r="N3917" s="5" t="s">
        <v>19391</v>
      </c>
      <c r="O3917" s="5" t="s">
        <v>19392</v>
      </c>
    </row>
    <row r="3918" s="3" customFormat="1" spans="1:15">
      <c r="A3918" s="16">
        <v>3917</v>
      </c>
      <c r="B3918" s="21"/>
      <c r="C3918" s="3" t="s">
        <v>19393</v>
      </c>
      <c r="D3918" s="21" t="s">
        <v>19394</v>
      </c>
      <c r="E3918" s="3" t="s">
        <v>19395</v>
      </c>
      <c r="F3918" s="69">
        <v>69</v>
      </c>
      <c r="G3918" s="2" t="s">
        <v>20</v>
      </c>
      <c r="J3918" s="55"/>
      <c r="K3918" s="73">
        <v>45987</v>
      </c>
      <c r="N3918" s="3" t="s">
        <v>19396</v>
      </c>
      <c r="O3918" s="3" t="s">
        <v>19397</v>
      </c>
    </row>
    <row r="3919" s="69" customFormat="1" spans="1:15">
      <c r="A3919" s="16">
        <v>3918</v>
      </c>
      <c r="B3919" s="17"/>
      <c r="C3919" s="2" t="s">
        <v>19398</v>
      </c>
      <c r="D3919" s="17" t="s">
        <v>19399</v>
      </c>
      <c r="E3919" s="2" t="s">
        <v>19400</v>
      </c>
      <c r="F3919" s="69">
        <v>49</v>
      </c>
      <c r="G3919" s="2" t="s">
        <v>20</v>
      </c>
      <c r="H3919" s="16"/>
      <c r="I3919" s="16"/>
      <c r="J3919" s="16"/>
      <c r="K3919" s="73">
        <v>45887</v>
      </c>
      <c r="L3919" s="59"/>
      <c r="M3919" s="5"/>
      <c r="N3919" s="60" t="s">
        <v>19401</v>
      </c>
      <c r="O3919" s="5" t="s">
        <v>19402</v>
      </c>
    </row>
    <row r="3920" s="5" customFormat="1" spans="1:15">
      <c r="A3920" s="16">
        <v>3919</v>
      </c>
      <c r="C3920" s="5" t="s">
        <v>19403</v>
      </c>
      <c r="D3920" s="66" t="s">
        <v>19404</v>
      </c>
      <c r="E3920" s="5" t="s">
        <v>19405</v>
      </c>
      <c r="F3920" s="69">
        <v>65</v>
      </c>
      <c r="G3920" s="20" t="s">
        <v>20</v>
      </c>
      <c r="H3920" s="20"/>
      <c r="I3920" s="20"/>
      <c r="J3920" s="78"/>
      <c r="K3920" s="73">
        <v>45866</v>
      </c>
      <c r="L3920" s="59"/>
      <c r="M3920" s="5"/>
      <c r="N3920" s="5" t="s">
        <v>19406</v>
      </c>
      <c r="O3920" s="5" t="s">
        <v>19407</v>
      </c>
    </row>
    <row r="3921" s="69" customFormat="1" spans="1:15">
      <c r="A3921" s="16">
        <v>3920</v>
      </c>
      <c r="B3921" s="17"/>
      <c r="C3921" s="2" t="s">
        <v>19408</v>
      </c>
      <c r="D3921" s="17" t="s">
        <v>19409</v>
      </c>
      <c r="E3921" s="2" t="s">
        <v>19410</v>
      </c>
      <c r="F3921" s="69">
        <v>49</v>
      </c>
      <c r="G3921" s="2" t="s">
        <v>20</v>
      </c>
      <c r="H3921" s="16"/>
      <c r="I3921" s="16"/>
      <c r="J3921" s="16"/>
      <c r="K3921" s="73">
        <v>46046</v>
      </c>
      <c r="L3921" s="59"/>
      <c r="M3921" s="5"/>
      <c r="N3921" s="60" t="s">
        <v>19411</v>
      </c>
      <c r="O3921" s="5" t="s">
        <v>19412</v>
      </c>
    </row>
    <row r="3922" s="5" customFormat="1" spans="1:15">
      <c r="A3922" s="16">
        <v>3921</v>
      </c>
      <c r="C3922" s="5" t="s">
        <v>19413</v>
      </c>
      <c r="D3922" s="66" t="s">
        <v>19414</v>
      </c>
      <c r="E3922" s="5" t="s">
        <v>19415</v>
      </c>
      <c r="F3922" s="69">
        <v>69</v>
      </c>
      <c r="J3922" s="62"/>
      <c r="K3922" s="73">
        <v>44793</v>
      </c>
      <c r="L3922" s="59"/>
      <c r="M3922" s="5"/>
      <c r="N3922" s="5" t="s">
        <v>19416</v>
      </c>
      <c r="O3922" s="5" t="s">
        <v>19417</v>
      </c>
    </row>
    <row r="3923" s="4" customFormat="1" spans="1:15">
      <c r="A3923" s="16">
        <v>3922</v>
      </c>
      <c r="B3923" s="4" t="s">
        <v>19418</v>
      </c>
      <c r="C3923" s="4" t="s">
        <v>19419</v>
      </c>
      <c r="D3923" s="4" t="s">
        <v>19418</v>
      </c>
      <c r="E3923" s="4" t="s">
        <v>19420</v>
      </c>
      <c r="F3923" s="4">
        <v>79</v>
      </c>
      <c r="K3923" s="76">
        <v>46104</v>
      </c>
      <c r="L3923" s="4"/>
      <c r="N3923" s="4" t="s">
        <v>19421</v>
      </c>
      <c r="O3923" s="4" t="s">
        <v>19422</v>
      </c>
    </row>
    <row r="3924" s="3" customFormat="1" spans="1:15">
      <c r="A3924" s="16">
        <v>3923</v>
      </c>
      <c r="C3924" s="3" t="s">
        <v>19423</v>
      </c>
      <c r="D3924" s="21" t="s">
        <v>19424</v>
      </c>
      <c r="E3924" s="20" t="s">
        <v>19425</v>
      </c>
      <c r="F3924" s="69">
        <v>65</v>
      </c>
      <c r="G3924" s="2" t="s">
        <v>19426</v>
      </c>
      <c r="J3924" s="55"/>
      <c r="K3924" s="73">
        <v>45867</v>
      </c>
      <c r="L3924" s="3" t="s">
        <v>1196</v>
      </c>
      <c r="N3924" s="3" t="s">
        <v>19427</v>
      </c>
      <c r="O3924" s="5" t="s">
        <v>19428</v>
      </c>
    </row>
    <row r="3925" s="3" customFormat="1" spans="1:15">
      <c r="A3925" s="16">
        <v>3924</v>
      </c>
      <c r="C3925" s="3" t="s">
        <v>19423</v>
      </c>
      <c r="D3925" s="21" t="s">
        <v>19429</v>
      </c>
      <c r="E3925" s="3" t="s">
        <v>19430</v>
      </c>
      <c r="F3925" s="69">
        <v>49</v>
      </c>
      <c r="G3925" s="3" t="s">
        <v>19431</v>
      </c>
      <c r="J3925" s="55"/>
      <c r="K3925" s="73">
        <v>45873</v>
      </c>
      <c r="L3925" s="59"/>
      <c r="M3925" s="5"/>
      <c r="N3925" s="3" t="s">
        <v>19432</v>
      </c>
      <c r="O3925" s="5" t="s">
        <v>19433</v>
      </c>
    </row>
    <row r="3926" s="69" customFormat="1" spans="1:15">
      <c r="A3926" s="16">
        <v>3925</v>
      </c>
      <c r="B3926" s="17"/>
      <c r="C3926" s="2" t="s">
        <v>19423</v>
      </c>
      <c r="D3926" s="17" t="s">
        <v>19434</v>
      </c>
      <c r="E3926" s="2" t="s">
        <v>19132</v>
      </c>
      <c r="F3926" s="69">
        <v>45</v>
      </c>
      <c r="G3926" s="2" t="s">
        <v>20</v>
      </c>
      <c r="H3926" s="2"/>
      <c r="I3926" s="2"/>
      <c r="J3926" s="16"/>
      <c r="K3926" s="73">
        <v>45894</v>
      </c>
      <c r="L3926" s="59"/>
      <c r="M3926" s="5"/>
      <c r="N3926" s="60" t="s">
        <v>19435</v>
      </c>
      <c r="O3926" s="5" t="s">
        <v>19436</v>
      </c>
    </row>
    <row r="3927" s="3" customFormat="1" spans="1:15">
      <c r="A3927" s="16">
        <v>3926</v>
      </c>
      <c r="B3927" s="3" t="s">
        <v>19437</v>
      </c>
      <c r="C3927" s="3" t="s">
        <v>19438</v>
      </c>
      <c r="D3927" s="21" t="s">
        <v>19437</v>
      </c>
      <c r="E3927" s="3" t="s">
        <v>19439</v>
      </c>
      <c r="F3927" s="69">
        <v>59</v>
      </c>
      <c r="G3927" s="3" t="s">
        <v>432</v>
      </c>
      <c r="H3927" s="5" t="s">
        <v>290</v>
      </c>
      <c r="I3927" s="3"/>
      <c r="J3927" s="55"/>
      <c r="K3927" s="73">
        <v>45890</v>
      </c>
      <c r="L3927" s="3" t="s">
        <v>144</v>
      </c>
      <c r="M3927" s="5" t="s">
        <v>19440</v>
      </c>
      <c r="N3927" s="3" t="s">
        <v>19441</v>
      </c>
      <c r="O3927" s="3" t="s">
        <v>19442</v>
      </c>
    </row>
    <row r="3928" s="3" customFormat="1" spans="1:15">
      <c r="A3928" s="16">
        <v>3927</v>
      </c>
      <c r="B3928" s="3" t="s">
        <v>19443</v>
      </c>
      <c r="C3928" s="3" t="s">
        <v>19444</v>
      </c>
      <c r="D3928" s="21" t="s">
        <v>19443</v>
      </c>
      <c r="E3928" s="3" t="s">
        <v>19439</v>
      </c>
      <c r="F3928" s="69">
        <v>49</v>
      </c>
      <c r="J3928" s="55"/>
      <c r="K3928" s="73">
        <v>45840</v>
      </c>
      <c r="L3928" s="3"/>
      <c r="N3928" s="3" t="s">
        <v>19445</v>
      </c>
      <c r="O3928" s="3" t="s">
        <v>19446</v>
      </c>
    </row>
    <row r="3929" s="3" customFormat="1" spans="1:15">
      <c r="A3929" s="16">
        <v>3928</v>
      </c>
      <c r="C3929" s="3" t="s">
        <v>19447</v>
      </c>
      <c r="D3929" s="21" t="s">
        <v>19448</v>
      </c>
      <c r="E3929" s="3" t="s">
        <v>19449</v>
      </c>
      <c r="F3929" s="69">
        <v>52</v>
      </c>
      <c r="G3929" s="3" t="s">
        <v>248</v>
      </c>
      <c r="J3929" s="55"/>
      <c r="K3929" s="73">
        <v>46058</v>
      </c>
      <c r="L3929" s="20" t="s">
        <v>144</v>
      </c>
      <c r="N3929" s="3" t="s">
        <v>19450</v>
      </c>
      <c r="O3929" s="3" t="s">
        <v>19451</v>
      </c>
    </row>
    <row r="3930" s="3" customFormat="1" spans="1:15">
      <c r="A3930" s="16">
        <v>3929</v>
      </c>
      <c r="B3930" s="3"/>
      <c r="C3930" s="3" t="s">
        <v>19452</v>
      </c>
      <c r="D3930" s="21" t="s">
        <v>19453</v>
      </c>
      <c r="E3930" s="20" t="s">
        <v>19454</v>
      </c>
      <c r="F3930" s="69">
        <v>69</v>
      </c>
      <c r="G3930" s="3" t="s">
        <v>19455</v>
      </c>
      <c r="J3930" s="55" t="s">
        <v>200</v>
      </c>
      <c r="K3930" s="73">
        <v>45861</v>
      </c>
      <c r="L3930" s="3" t="s">
        <v>201</v>
      </c>
      <c r="N3930" s="3" t="s">
        <v>19456</v>
      </c>
      <c r="O3930" s="3" t="s">
        <v>19457</v>
      </c>
    </row>
    <row r="3931" s="3" customFormat="1" spans="1:15">
      <c r="A3931" s="16">
        <v>3930</v>
      </c>
      <c r="B3931" s="3"/>
      <c r="C3931" s="3" t="s">
        <v>19458</v>
      </c>
      <c r="D3931" s="21" t="s">
        <v>19459</v>
      </c>
      <c r="E3931" s="20" t="s">
        <v>19460</v>
      </c>
      <c r="F3931" s="69">
        <v>49</v>
      </c>
      <c r="G3931" s="3" t="s">
        <v>20</v>
      </c>
      <c r="J3931" s="55"/>
      <c r="K3931" s="73">
        <v>45280</v>
      </c>
      <c r="N3931" s="3" t="s">
        <v>19461</v>
      </c>
      <c r="O3931" s="3" t="s">
        <v>19462</v>
      </c>
    </row>
    <row r="3932" s="3" customFormat="1" spans="1:15">
      <c r="A3932" s="16">
        <v>3931</v>
      </c>
      <c r="C3932" s="3" t="s">
        <v>19463</v>
      </c>
      <c r="D3932" s="21" t="s">
        <v>19464</v>
      </c>
      <c r="E3932" s="20" t="s">
        <v>19465</v>
      </c>
      <c r="F3932" s="69">
        <v>25.8</v>
      </c>
      <c r="G3932" s="2" t="s">
        <v>19466</v>
      </c>
      <c r="J3932" s="55"/>
      <c r="K3932" s="73">
        <v>45636</v>
      </c>
      <c r="N3932" s="3" t="s">
        <v>19467</v>
      </c>
      <c r="O3932" s="3" t="s">
        <v>19468</v>
      </c>
    </row>
    <row r="3933" s="3" customFormat="1" spans="1:15">
      <c r="A3933" s="16">
        <v>3932</v>
      </c>
      <c r="B3933" s="21"/>
      <c r="C3933" s="3" t="s">
        <v>19469</v>
      </c>
      <c r="D3933" s="21" t="s">
        <v>19470</v>
      </c>
      <c r="E3933" s="3" t="s">
        <v>19471</v>
      </c>
      <c r="F3933" s="69">
        <v>69.8</v>
      </c>
      <c r="G3933" s="3" t="s">
        <v>19472</v>
      </c>
      <c r="J3933" s="55"/>
      <c r="K3933" s="73">
        <v>45861</v>
      </c>
      <c r="N3933" s="3" t="s">
        <v>19473</v>
      </c>
      <c r="O3933" s="3" t="s">
        <v>19474</v>
      </c>
    </row>
    <row r="3934" s="3" customFormat="1" spans="1:15">
      <c r="A3934" s="16">
        <v>3933</v>
      </c>
      <c r="C3934" s="3" t="s">
        <v>19469</v>
      </c>
      <c r="D3934" s="21" t="s">
        <v>19475</v>
      </c>
      <c r="E3934" s="3" t="s">
        <v>19203</v>
      </c>
      <c r="F3934" s="69">
        <v>55</v>
      </c>
      <c r="G3934" s="3" t="s">
        <v>248</v>
      </c>
      <c r="J3934" s="55"/>
      <c r="K3934" s="73">
        <v>45863</v>
      </c>
      <c r="L3934" s="3" t="s">
        <v>1196</v>
      </c>
      <c r="N3934" s="3" t="s">
        <v>19476</v>
      </c>
      <c r="O3934" s="5" t="s">
        <v>19477</v>
      </c>
    </row>
    <row r="3935" s="3" customFormat="1" spans="1:15">
      <c r="A3935" s="16">
        <v>3934</v>
      </c>
      <c r="C3935" s="3" t="s">
        <v>19478</v>
      </c>
      <c r="D3935" s="21" t="s">
        <v>19479</v>
      </c>
      <c r="E3935" s="3" t="s">
        <v>19480</v>
      </c>
      <c r="F3935" s="69">
        <v>69.9</v>
      </c>
      <c r="G3935" s="3" t="s">
        <v>248</v>
      </c>
      <c r="J3935" s="55"/>
      <c r="K3935" s="73">
        <v>45677</v>
      </c>
      <c r="L3935" s="59" t="s">
        <v>144</v>
      </c>
      <c r="N3935" s="3" t="s">
        <v>19481</v>
      </c>
      <c r="O3935" s="5" t="s">
        <v>19482</v>
      </c>
    </row>
    <row r="3936" s="55" customFormat="1" spans="1:15">
      <c r="A3936" s="16">
        <v>3935</v>
      </c>
      <c r="C3936" s="55" t="s">
        <v>19483</v>
      </c>
      <c r="D3936" s="63" t="s">
        <v>19484</v>
      </c>
      <c r="E3936" s="55" t="s">
        <v>19485</v>
      </c>
      <c r="F3936" s="69">
        <v>139</v>
      </c>
      <c r="G3936" s="64"/>
      <c r="K3936" s="73">
        <v>45761</v>
      </c>
      <c r="L3936" s="55" t="s">
        <v>183</v>
      </c>
      <c r="M3936" s="65"/>
      <c r="N3936" s="64" t="s">
        <v>19486</v>
      </c>
      <c r="O3936" s="5" t="s">
        <v>19487</v>
      </c>
    </row>
    <row r="3937" s="69" customFormat="1" spans="1:15">
      <c r="A3937" s="16">
        <v>3936</v>
      </c>
      <c r="B3937" s="17"/>
      <c r="C3937" s="2" t="s">
        <v>19488</v>
      </c>
      <c r="D3937" s="17" t="s">
        <v>19489</v>
      </c>
      <c r="E3937" s="2" t="s">
        <v>19490</v>
      </c>
      <c r="F3937" s="69">
        <v>89</v>
      </c>
      <c r="G3937" s="2"/>
      <c r="H3937" s="2"/>
      <c r="I3937" s="2"/>
      <c r="J3937" s="16"/>
      <c r="K3937" s="73">
        <v>45629</v>
      </c>
      <c r="L3937" s="59"/>
      <c r="M3937" s="5"/>
      <c r="N3937" s="60" t="s">
        <v>19491</v>
      </c>
      <c r="O3937" s="5" t="s">
        <v>19492</v>
      </c>
    </row>
    <row r="3938" s="3" customFormat="1" spans="1:15">
      <c r="A3938" s="16">
        <v>3937</v>
      </c>
      <c r="B3938" s="21" t="s">
        <v>19493</v>
      </c>
      <c r="C3938" s="3" t="s">
        <v>19494</v>
      </c>
      <c r="D3938" s="21" t="s">
        <v>19493</v>
      </c>
      <c r="E3938" s="3" t="s">
        <v>19495</v>
      </c>
      <c r="F3938" s="69">
        <v>49.9</v>
      </c>
      <c r="G3938" s="3" t="s">
        <v>19496</v>
      </c>
      <c r="H3938" s="3"/>
      <c r="I3938" s="3"/>
      <c r="J3938" s="55"/>
      <c r="K3938" s="73">
        <v>46057</v>
      </c>
      <c r="L3938" s="3"/>
      <c r="M3938" s="3"/>
      <c r="N3938" s="3" t="s">
        <v>19497</v>
      </c>
      <c r="O3938" s="3" t="s">
        <v>19498</v>
      </c>
    </row>
    <row r="3939" s="3" customFormat="1" spans="1:15">
      <c r="A3939" s="16">
        <v>3938</v>
      </c>
      <c r="B3939" s="3" t="s">
        <v>19499</v>
      </c>
      <c r="C3939" s="3" t="s">
        <v>19500</v>
      </c>
      <c r="D3939" s="21" t="s">
        <v>19499</v>
      </c>
      <c r="E3939" s="3" t="s">
        <v>19501</v>
      </c>
      <c r="F3939" s="69">
        <v>69.9</v>
      </c>
      <c r="G3939" s="3" t="s">
        <v>19502</v>
      </c>
      <c r="J3939" s="55"/>
      <c r="K3939" s="73">
        <v>46051</v>
      </c>
      <c r="N3939" s="3" t="s">
        <v>19503</v>
      </c>
      <c r="O3939" s="3" t="s">
        <v>19504</v>
      </c>
    </row>
    <row r="3940" s="3" customFormat="1" spans="1:15">
      <c r="A3940" s="16">
        <v>3939</v>
      </c>
      <c r="B3940" s="21"/>
      <c r="C3940" s="3" t="s">
        <v>19505</v>
      </c>
      <c r="D3940" s="21" t="s">
        <v>19506</v>
      </c>
      <c r="E3940" s="3" t="s">
        <v>19507</v>
      </c>
      <c r="F3940" s="69">
        <v>59.8</v>
      </c>
      <c r="G3940" s="3" t="s">
        <v>20</v>
      </c>
      <c r="J3940" s="55"/>
      <c r="K3940" s="73">
        <v>44936</v>
      </c>
      <c r="N3940" s="3" t="s">
        <v>19508</v>
      </c>
      <c r="O3940" s="5" t="s">
        <v>19509</v>
      </c>
    </row>
    <row r="3941" s="3" customFormat="1" spans="1:15">
      <c r="A3941" s="16">
        <v>3940</v>
      </c>
      <c r="B3941" s="21"/>
      <c r="C3941" s="3" t="s">
        <v>19510</v>
      </c>
      <c r="D3941" s="21" t="s">
        <v>19511</v>
      </c>
      <c r="E3941" s="3" t="s">
        <v>19512</v>
      </c>
      <c r="F3941" s="69">
        <v>55</v>
      </c>
      <c r="G3941" s="3" t="s">
        <v>20</v>
      </c>
      <c r="J3941" s="55"/>
      <c r="K3941" s="73">
        <v>45097</v>
      </c>
      <c r="N3941" s="3" t="s">
        <v>19513</v>
      </c>
      <c r="O3941" s="5" t="s">
        <v>19514</v>
      </c>
    </row>
    <row r="3942" s="3" customFormat="1" spans="1:15">
      <c r="A3942" s="16">
        <v>3941</v>
      </c>
      <c r="B3942" s="3" t="s">
        <v>19515</v>
      </c>
      <c r="C3942" s="3" t="s">
        <v>19516</v>
      </c>
      <c r="D3942" s="21" t="s">
        <v>19515</v>
      </c>
      <c r="E3942" s="3" t="s">
        <v>19517</v>
      </c>
      <c r="F3942" s="69">
        <v>73.8</v>
      </c>
      <c r="G3942" s="3" t="s">
        <v>19518</v>
      </c>
      <c r="J3942" s="55"/>
      <c r="K3942" s="73">
        <v>46078</v>
      </c>
      <c r="N3942" s="3" t="s">
        <v>19519</v>
      </c>
      <c r="O3942" s="3" t="s">
        <v>19520</v>
      </c>
    </row>
    <row r="3943" s="3" customFormat="1" spans="1:15">
      <c r="A3943" s="16">
        <v>3942</v>
      </c>
      <c r="C3943" s="3" t="s">
        <v>19521</v>
      </c>
      <c r="D3943" s="21" t="s">
        <v>19522</v>
      </c>
      <c r="E3943" s="3" t="s">
        <v>19523</v>
      </c>
      <c r="F3943" s="69">
        <v>39.8</v>
      </c>
      <c r="G3943" s="3" t="s">
        <v>19524</v>
      </c>
      <c r="J3943" s="55"/>
      <c r="K3943" s="73">
        <v>45846</v>
      </c>
      <c r="L3943" s="59"/>
      <c r="M3943" s="5"/>
      <c r="N3943" s="3" t="s">
        <v>19525</v>
      </c>
      <c r="O3943" s="5" t="s">
        <v>19526</v>
      </c>
    </row>
    <row r="3944" s="3" customFormat="1" spans="1:15">
      <c r="A3944" s="16">
        <v>3943</v>
      </c>
      <c r="C3944" s="3" t="s">
        <v>19527</v>
      </c>
      <c r="D3944" s="21" t="s">
        <v>19528</v>
      </c>
      <c r="E3944" s="3" t="s">
        <v>19529</v>
      </c>
      <c r="F3944" s="69">
        <v>59</v>
      </c>
      <c r="G3944" s="3" t="s">
        <v>20</v>
      </c>
      <c r="J3944" s="55"/>
      <c r="K3944" s="73">
        <v>45868</v>
      </c>
      <c r="L3944" s="59"/>
      <c r="M3944" s="5"/>
      <c r="N3944" s="3" t="s">
        <v>19530</v>
      </c>
      <c r="O3944" s="5" t="s">
        <v>19531</v>
      </c>
    </row>
    <row r="3945" s="3" customFormat="1" spans="1:15">
      <c r="A3945" s="16">
        <v>3944</v>
      </c>
      <c r="C3945" s="3" t="s">
        <v>19532</v>
      </c>
      <c r="D3945" s="21" t="s">
        <v>19533</v>
      </c>
      <c r="E3945" s="3" t="s">
        <v>19534</v>
      </c>
      <c r="F3945" s="69">
        <v>55</v>
      </c>
      <c r="G3945" s="3" t="s">
        <v>20</v>
      </c>
      <c r="J3945" s="55"/>
      <c r="K3945" s="73">
        <v>46038</v>
      </c>
      <c r="M3945" s="5"/>
      <c r="N3945" s="3" t="s">
        <v>19535</v>
      </c>
      <c r="O3945" s="5" t="s">
        <v>19536</v>
      </c>
    </row>
    <row r="3946" s="5" customFormat="1" spans="1:15">
      <c r="A3946" s="16">
        <v>3945</v>
      </c>
      <c r="B3946" s="17"/>
      <c r="C3946" s="2" t="s">
        <v>19537</v>
      </c>
      <c r="D3946" s="17" t="s">
        <v>19538</v>
      </c>
      <c r="E3946" s="2" t="s">
        <v>18799</v>
      </c>
      <c r="F3946" s="69">
        <v>59</v>
      </c>
      <c r="G3946" s="2" t="s">
        <v>20</v>
      </c>
      <c r="J3946" s="62"/>
      <c r="K3946" s="73">
        <v>45657</v>
      </c>
      <c r="L3946" s="59"/>
      <c r="N3946" s="60" t="s">
        <v>19539</v>
      </c>
      <c r="O3946" s="5" t="s">
        <v>19540</v>
      </c>
    </row>
    <row r="3947" s="3" customFormat="1" spans="1:15">
      <c r="A3947" s="16">
        <v>3946</v>
      </c>
      <c r="C3947" s="3" t="s">
        <v>19541</v>
      </c>
      <c r="D3947" s="21" t="s">
        <v>19542</v>
      </c>
      <c r="E3947" s="3" t="s">
        <v>19543</v>
      </c>
      <c r="F3947" s="69">
        <v>39</v>
      </c>
      <c r="J3947" s="55"/>
      <c r="K3947" s="73">
        <v>44765</v>
      </c>
      <c r="L3947" s="59"/>
      <c r="M3947" s="5"/>
      <c r="N3947" s="3" t="s">
        <v>19544</v>
      </c>
      <c r="O3947" s="5" t="s">
        <v>19545</v>
      </c>
    </row>
    <row r="3948" s="3" customFormat="1" spans="1:15">
      <c r="A3948" s="16">
        <v>3947</v>
      </c>
      <c r="B3948" s="3" t="s">
        <v>19546</v>
      </c>
      <c r="C3948" s="3" t="s">
        <v>19547</v>
      </c>
      <c r="D3948" s="3" t="s">
        <v>19546</v>
      </c>
      <c r="E3948" s="3" t="s">
        <v>19548</v>
      </c>
      <c r="F3948" s="69">
        <v>69</v>
      </c>
      <c r="G3948" s="3" t="s">
        <v>19549</v>
      </c>
      <c r="J3948" s="55"/>
      <c r="K3948" s="73">
        <v>46057</v>
      </c>
      <c r="N3948" s="3" t="s">
        <v>19550</v>
      </c>
      <c r="O3948" s="3" t="s">
        <v>19551</v>
      </c>
    </row>
    <row r="3949" s="3" customFormat="1" spans="1:15">
      <c r="A3949" s="16">
        <v>3948</v>
      </c>
      <c r="C3949" s="3" t="s">
        <v>19552</v>
      </c>
      <c r="D3949" s="21" t="s">
        <v>19553</v>
      </c>
      <c r="E3949" s="3" t="s">
        <v>19554</v>
      </c>
      <c r="F3949" s="69">
        <v>59</v>
      </c>
      <c r="G3949" s="3" t="s">
        <v>20</v>
      </c>
      <c r="J3949" s="55"/>
      <c r="K3949" s="73">
        <v>45696</v>
      </c>
      <c r="N3949" s="3" t="s">
        <v>19555</v>
      </c>
      <c r="O3949" s="61" t="s">
        <v>19556</v>
      </c>
    </row>
    <row r="3950" s="3" customFormat="1" spans="1:15">
      <c r="A3950" s="16">
        <v>3949</v>
      </c>
      <c r="C3950" s="3" t="s">
        <v>19557</v>
      </c>
      <c r="D3950" s="21" t="s">
        <v>19558</v>
      </c>
      <c r="E3950" s="3" t="s">
        <v>19559</v>
      </c>
      <c r="F3950" s="69">
        <v>59.8</v>
      </c>
      <c r="G3950" s="3" t="s">
        <v>19560</v>
      </c>
      <c r="J3950" s="55"/>
      <c r="K3950" s="73">
        <v>45870</v>
      </c>
      <c r="M3950" s="5"/>
      <c r="N3950" s="3" t="s">
        <v>19561</v>
      </c>
      <c r="O3950" s="5" t="s">
        <v>19562</v>
      </c>
    </row>
    <row r="3951" s="3" customFormat="1" spans="1:15">
      <c r="A3951" s="16">
        <v>3950</v>
      </c>
      <c r="B3951" s="3" t="s">
        <v>19563</v>
      </c>
      <c r="C3951" s="3" t="s">
        <v>19564</v>
      </c>
      <c r="D3951" s="21" t="s">
        <v>19563</v>
      </c>
      <c r="E3951" s="3" t="s">
        <v>19565</v>
      </c>
      <c r="F3951" s="69">
        <v>59</v>
      </c>
      <c r="G3951" s="3" t="s">
        <v>15254</v>
      </c>
      <c r="J3951" s="55" t="s">
        <v>200</v>
      </c>
      <c r="K3951" s="73">
        <v>45729</v>
      </c>
      <c r="L3951" s="3" t="s">
        <v>201</v>
      </c>
      <c r="M3951" s="20"/>
      <c r="N3951" s="3" t="s">
        <v>19566</v>
      </c>
      <c r="O3951" s="3" t="s">
        <v>19567</v>
      </c>
    </row>
    <row r="3952" s="3" customFormat="1" spans="1:15">
      <c r="A3952" s="16">
        <v>3951</v>
      </c>
      <c r="C3952" s="3" t="s">
        <v>19568</v>
      </c>
      <c r="D3952" s="21" t="s">
        <v>19569</v>
      </c>
      <c r="E3952" s="3" t="s">
        <v>19570</v>
      </c>
      <c r="F3952" s="69">
        <v>79</v>
      </c>
      <c r="G3952" s="3" t="s">
        <v>19571</v>
      </c>
      <c r="J3952" s="55"/>
      <c r="K3952" s="73">
        <v>46078</v>
      </c>
      <c r="L3952" s="59"/>
      <c r="M3952" s="5"/>
      <c r="N3952" s="3" t="s">
        <v>19572</v>
      </c>
      <c r="O3952" s="5" t="s">
        <v>19573</v>
      </c>
    </row>
    <row r="3953" s="55" customFormat="1" spans="1:15">
      <c r="A3953" s="16">
        <v>3952</v>
      </c>
      <c r="C3953" s="55" t="s">
        <v>19574</v>
      </c>
      <c r="D3953" s="63" t="s">
        <v>19575</v>
      </c>
      <c r="E3953" s="55" t="s">
        <v>19576</v>
      </c>
      <c r="F3953" s="69">
        <v>75</v>
      </c>
      <c r="G3953" s="55" t="s">
        <v>19577</v>
      </c>
      <c r="K3953" s="73">
        <v>46044</v>
      </c>
      <c r="L3953" s="65"/>
      <c r="M3953" s="5"/>
      <c r="N3953" s="55" t="s">
        <v>19578</v>
      </c>
      <c r="O3953" s="5" t="s">
        <v>19579</v>
      </c>
    </row>
    <row r="3954" s="3" customFormat="1" spans="1:15">
      <c r="A3954" s="16">
        <v>3953</v>
      </c>
      <c r="C3954" s="3" t="s">
        <v>19580</v>
      </c>
      <c r="D3954" s="21" t="s">
        <v>19581</v>
      </c>
      <c r="E3954" s="3" t="s">
        <v>19582</v>
      </c>
      <c r="F3954" s="69">
        <v>59.8</v>
      </c>
      <c r="G3954" s="3" t="s">
        <v>20</v>
      </c>
      <c r="J3954" s="55"/>
      <c r="K3954" s="73">
        <v>45881</v>
      </c>
      <c r="N3954" s="3" t="s">
        <v>19583</v>
      </c>
      <c r="O3954" s="3" t="s">
        <v>19584</v>
      </c>
    </row>
    <row r="3955" s="5" customFormat="1" spans="1:15">
      <c r="A3955" s="16">
        <v>3954</v>
      </c>
      <c r="B3955" s="17"/>
      <c r="C3955" s="2" t="s">
        <v>19585</v>
      </c>
      <c r="D3955" s="17" t="s">
        <v>19586</v>
      </c>
      <c r="E3955" s="2" t="s">
        <v>19587</v>
      </c>
      <c r="F3955" s="69">
        <v>59</v>
      </c>
      <c r="G3955" s="3" t="s">
        <v>20</v>
      </c>
      <c r="J3955" s="62"/>
      <c r="K3955" s="73">
        <v>45307</v>
      </c>
      <c r="L3955" s="59"/>
      <c r="N3955" s="60" t="s">
        <v>19588</v>
      </c>
      <c r="O3955" s="5" t="s">
        <v>19589</v>
      </c>
    </row>
    <row r="3956" s="69" customFormat="1" spans="1:15">
      <c r="A3956" s="16">
        <v>3955</v>
      </c>
      <c r="B3956" s="17"/>
      <c r="C3956" s="2" t="s">
        <v>19590</v>
      </c>
      <c r="D3956" s="17" t="s">
        <v>19591</v>
      </c>
      <c r="E3956" s="2" t="s">
        <v>19365</v>
      </c>
      <c r="F3956" s="69">
        <v>79</v>
      </c>
      <c r="G3956" s="2"/>
      <c r="H3956" s="2"/>
      <c r="I3956" s="2"/>
      <c r="J3956" s="16"/>
      <c r="K3956" s="73">
        <v>46063</v>
      </c>
      <c r="L3956" s="59"/>
      <c r="M3956" s="5"/>
      <c r="N3956" s="60" t="s">
        <v>19592</v>
      </c>
      <c r="O3956" s="5" t="s">
        <v>19593</v>
      </c>
    </row>
    <row r="3957" s="3" customFormat="1" spans="1:15">
      <c r="A3957" s="16">
        <v>3956</v>
      </c>
      <c r="B3957" s="21" t="s">
        <v>19594</v>
      </c>
      <c r="C3957" s="61" t="s">
        <v>19595</v>
      </c>
      <c r="D3957" s="21" t="s">
        <v>19594</v>
      </c>
      <c r="E3957" s="61" t="s">
        <v>19596</v>
      </c>
      <c r="F3957" s="69">
        <v>79</v>
      </c>
      <c r="G3957" s="3"/>
      <c r="H3957" s="3"/>
      <c r="I3957" s="3"/>
      <c r="J3957" s="55" t="s">
        <v>200</v>
      </c>
      <c r="K3957" s="73">
        <v>46058</v>
      </c>
      <c r="L3957" s="3" t="s">
        <v>201</v>
      </c>
      <c r="M3957" s="3"/>
      <c r="N3957" s="3" t="s">
        <v>19597</v>
      </c>
      <c r="O3957" s="3" t="s">
        <v>19598</v>
      </c>
    </row>
    <row r="3958" s="69" customFormat="1" spans="1:15">
      <c r="A3958" s="16">
        <v>3957</v>
      </c>
      <c r="B3958" s="17"/>
      <c r="C3958" s="2" t="s">
        <v>19599</v>
      </c>
      <c r="D3958" s="17" t="s">
        <v>19600</v>
      </c>
      <c r="E3958" s="2" t="s">
        <v>19601</v>
      </c>
      <c r="F3958" s="69">
        <v>59</v>
      </c>
      <c r="G3958" s="2" t="s">
        <v>20</v>
      </c>
      <c r="H3958" s="16"/>
      <c r="I3958" s="16"/>
      <c r="J3958" s="16"/>
      <c r="K3958" s="73">
        <v>45504</v>
      </c>
      <c r="L3958" s="59"/>
      <c r="M3958" s="5"/>
      <c r="N3958" s="60" t="s">
        <v>19602</v>
      </c>
      <c r="O3958" s="5" t="s">
        <v>19603</v>
      </c>
    </row>
    <row r="3959" s="4" customFormat="1" spans="1:15">
      <c r="A3959" s="16">
        <v>3958</v>
      </c>
      <c r="B3959" s="4" t="s">
        <v>19604</v>
      </c>
      <c r="C3959" s="4" t="s">
        <v>19605</v>
      </c>
      <c r="D3959" s="22" t="s">
        <v>19604</v>
      </c>
      <c r="E3959" s="4" t="s">
        <v>19606</v>
      </c>
      <c r="F3959" s="69">
        <v>69.9</v>
      </c>
      <c r="G3959" s="25" t="s">
        <v>19607</v>
      </c>
      <c r="H3959" s="25"/>
      <c r="I3959" s="25"/>
      <c r="J3959" s="25"/>
      <c r="K3959" s="73">
        <v>46055</v>
      </c>
      <c r="M3959" s="5" t="s">
        <v>19608</v>
      </c>
      <c r="N3959" s="4" t="s">
        <v>19609</v>
      </c>
      <c r="O3959" s="4" t="s">
        <v>19610</v>
      </c>
    </row>
    <row r="3960" s="3" customFormat="1" spans="1:15">
      <c r="A3960" s="16">
        <v>3959</v>
      </c>
      <c r="C3960" s="3" t="s">
        <v>19500</v>
      </c>
      <c r="D3960" s="21" t="s">
        <v>19611</v>
      </c>
      <c r="E3960" s="20" t="s">
        <v>19612</v>
      </c>
      <c r="F3960" s="69">
        <v>43</v>
      </c>
      <c r="G3960" s="3" t="s">
        <v>19613</v>
      </c>
      <c r="J3960" s="55"/>
      <c r="K3960" s="73">
        <v>44433</v>
      </c>
      <c r="L3960" s="59"/>
      <c r="M3960" s="5"/>
      <c r="N3960" s="3" t="s">
        <v>19614</v>
      </c>
      <c r="O3960" s="5" t="s">
        <v>19615</v>
      </c>
    </row>
    <row r="3961" s="69" customFormat="1" spans="1:15">
      <c r="A3961" s="16">
        <v>3960</v>
      </c>
      <c r="B3961" s="17"/>
      <c r="C3961" s="2" t="s">
        <v>19616</v>
      </c>
      <c r="D3961" s="17" t="s">
        <v>19617</v>
      </c>
      <c r="E3961" s="2" t="s">
        <v>19618</v>
      </c>
      <c r="F3961" s="69">
        <v>39</v>
      </c>
      <c r="G3961" s="2" t="s">
        <v>20</v>
      </c>
      <c r="H3961" s="16" t="s">
        <v>290</v>
      </c>
      <c r="I3961" s="16"/>
      <c r="J3961" s="16"/>
      <c r="K3961" s="73">
        <v>45510</v>
      </c>
      <c r="L3961" s="2" t="s">
        <v>412</v>
      </c>
      <c r="M3961" s="5" t="s">
        <v>19619</v>
      </c>
      <c r="N3961" s="60" t="s">
        <v>19620</v>
      </c>
      <c r="O3961" s="5" t="s">
        <v>19621</v>
      </c>
    </row>
    <row r="3962" s="69" customFormat="1" ht="14.25" spans="1:15">
      <c r="A3962" s="16">
        <v>3961</v>
      </c>
      <c r="B3962" s="17"/>
      <c r="C3962" s="18" t="s">
        <v>19622</v>
      </c>
      <c r="D3962" s="17"/>
      <c r="E3962" s="2"/>
      <c r="F3962" s="69"/>
      <c r="G3962" s="2"/>
      <c r="H3962" s="16"/>
      <c r="I3962" s="16"/>
      <c r="J3962" s="16"/>
      <c r="K3962" s="73"/>
      <c r="L3962" s="59"/>
      <c r="M3962" s="5"/>
      <c r="N3962" s="60"/>
      <c r="O3962" s="5"/>
    </row>
    <row r="3963" s="3" customFormat="1" spans="1:15">
      <c r="A3963" s="16">
        <v>3962</v>
      </c>
      <c r="B3963" s="21"/>
      <c r="C3963" s="3" t="s">
        <v>19623</v>
      </c>
      <c r="D3963" s="21" t="s">
        <v>19624</v>
      </c>
      <c r="E3963" s="3" t="s">
        <v>19625</v>
      </c>
      <c r="F3963" s="69">
        <v>79</v>
      </c>
      <c r="J3963" s="55"/>
      <c r="K3963" s="73">
        <v>45159</v>
      </c>
      <c r="N3963" s="3" t="s">
        <v>19626</v>
      </c>
      <c r="O3963" s="3" t="s">
        <v>19627</v>
      </c>
    </row>
    <row r="3964" s="3" customFormat="1" spans="1:15">
      <c r="A3964" s="16">
        <v>3963</v>
      </c>
      <c r="B3964" s="3" t="s">
        <v>19628</v>
      </c>
      <c r="C3964" s="3" t="s">
        <v>19629</v>
      </c>
      <c r="D3964" s="3" t="s">
        <v>19628</v>
      </c>
      <c r="E3964" s="3" t="s">
        <v>19630</v>
      </c>
      <c r="F3964" s="69">
        <v>49</v>
      </c>
      <c r="J3964" s="55"/>
      <c r="K3964" s="73">
        <v>45804</v>
      </c>
      <c r="N3964" s="3" t="s">
        <v>19631</v>
      </c>
      <c r="O3964" s="3" t="s">
        <v>19632</v>
      </c>
    </row>
    <row r="3965" s="3" customFormat="1" spans="1:15">
      <c r="A3965" s="16">
        <v>3964</v>
      </c>
      <c r="B3965" s="3" t="s">
        <v>19633</v>
      </c>
      <c r="C3965" s="3" t="s">
        <v>19634</v>
      </c>
      <c r="D3965" s="3" t="s">
        <v>19633</v>
      </c>
      <c r="E3965" s="3" t="s">
        <v>19635</v>
      </c>
      <c r="F3965" s="69">
        <v>59</v>
      </c>
      <c r="G3965" s="3"/>
      <c r="H3965" s="3"/>
      <c r="I3965" s="3"/>
      <c r="J3965" s="55"/>
      <c r="K3965" s="73">
        <v>45761</v>
      </c>
      <c r="L3965" s="3"/>
      <c r="M3965" s="3"/>
      <c r="N3965" s="3" t="s">
        <v>19636</v>
      </c>
      <c r="O3965" s="3" t="s">
        <v>19637</v>
      </c>
    </row>
    <row r="3966" s="69" customFormat="1" spans="1:15">
      <c r="A3966" s="16">
        <v>3965</v>
      </c>
      <c r="B3966" s="17"/>
      <c r="C3966" s="2" t="s">
        <v>19638</v>
      </c>
      <c r="D3966" s="17" t="s">
        <v>19639</v>
      </c>
      <c r="E3966" s="2" t="s">
        <v>19640</v>
      </c>
      <c r="F3966" s="69">
        <v>59</v>
      </c>
      <c r="G3966" s="2" t="s">
        <v>20</v>
      </c>
      <c r="H3966" s="2"/>
      <c r="I3966" s="2"/>
      <c r="J3966" s="16"/>
      <c r="K3966" s="73">
        <v>45811</v>
      </c>
      <c r="L3966" s="59"/>
      <c r="M3966" s="5" t="s">
        <v>19641</v>
      </c>
      <c r="N3966" s="60" t="s">
        <v>19642</v>
      </c>
      <c r="O3966" s="5" t="s">
        <v>19643</v>
      </c>
    </row>
    <row r="3967" s="69" customFormat="1" spans="1:15">
      <c r="A3967" s="16">
        <v>3966</v>
      </c>
      <c r="B3967" s="17"/>
      <c r="C3967" s="2" t="s">
        <v>19644</v>
      </c>
      <c r="D3967" s="17" t="s">
        <v>19645</v>
      </c>
      <c r="E3967" s="2" t="s">
        <v>19630</v>
      </c>
      <c r="F3967" s="69">
        <v>49</v>
      </c>
      <c r="G3967" s="2"/>
      <c r="H3967" s="2"/>
      <c r="I3967" s="2"/>
      <c r="J3967" s="16"/>
      <c r="K3967" s="73">
        <v>45580</v>
      </c>
      <c r="L3967" s="59"/>
      <c r="M3967" s="5"/>
      <c r="N3967" s="60" t="s">
        <v>19646</v>
      </c>
      <c r="O3967" s="5" t="s">
        <v>19647</v>
      </c>
    </row>
    <row r="3968" s="27" customFormat="1" spans="1:15">
      <c r="A3968" s="16">
        <v>3967</v>
      </c>
      <c r="B3968" s="75" t="s">
        <v>19648</v>
      </c>
      <c r="C3968" s="27" t="s">
        <v>19649</v>
      </c>
      <c r="D3968" s="75" t="s">
        <v>19648</v>
      </c>
      <c r="E3968" s="27" t="s">
        <v>19650</v>
      </c>
      <c r="F3968" s="69">
        <v>69</v>
      </c>
      <c r="G3968" s="27"/>
      <c r="H3968" s="27"/>
      <c r="I3968" s="27"/>
      <c r="K3968" s="73">
        <v>45994</v>
      </c>
      <c r="L3968" s="27"/>
      <c r="M3968" s="27"/>
      <c r="N3968" s="27" t="s">
        <v>19651</v>
      </c>
      <c r="O3968" s="27" t="s">
        <v>19652</v>
      </c>
    </row>
    <row r="3969" s="4" customFormat="1" spans="1:15">
      <c r="A3969" s="16">
        <v>3968</v>
      </c>
      <c r="B3969" s="4" t="s">
        <v>19653</v>
      </c>
      <c r="C3969" s="4" t="s">
        <v>19654</v>
      </c>
      <c r="D3969" s="22" t="s">
        <v>19653</v>
      </c>
      <c r="E3969" s="25" t="s">
        <v>19655</v>
      </c>
      <c r="F3969" s="69">
        <v>79</v>
      </c>
      <c r="K3969" s="73">
        <v>46048</v>
      </c>
      <c r="L3969" s="24" t="s">
        <v>19656</v>
      </c>
      <c r="N3969" s="4" t="s">
        <v>19657</v>
      </c>
      <c r="O3969" s="4" t="s">
        <v>19658</v>
      </c>
    </row>
    <row r="3970" s="3" customFormat="1" spans="1:15">
      <c r="A3970" s="16">
        <v>3969</v>
      </c>
      <c r="B3970" s="3"/>
      <c r="C3970" s="3" t="s">
        <v>19659</v>
      </c>
      <c r="D3970" s="21" t="s">
        <v>19660</v>
      </c>
      <c r="E3970" s="3" t="s">
        <v>19661</v>
      </c>
      <c r="F3970" s="69">
        <v>89</v>
      </c>
      <c r="J3970" s="55" t="s">
        <v>200</v>
      </c>
      <c r="K3970" s="73">
        <v>45441</v>
      </c>
      <c r="L3970" s="3" t="s">
        <v>201</v>
      </c>
      <c r="N3970" s="3" t="s">
        <v>19662</v>
      </c>
      <c r="O3970" s="3" t="s">
        <v>19663</v>
      </c>
    </row>
    <row r="3971" s="27" customFormat="1" spans="1:15">
      <c r="A3971" s="16">
        <v>3970</v>
      </c>
      <c r="B3971" s="75" t="s">
        <v>19664</v>
      </c>
      <c r="C3971" s="27" t="s">
        <v>19665</v>
      </c>
      <c r="D3971" s="75" t="s">
        <v>19664</v>
      </c>
      <c r="E3971" s="27" t="s">
        <v>19666</v>
      </c>
      <c r="F3971" s="69">
        <v>69.9</v>
      </c>
      <c r="G3971" s="79" t="s">
        <v>19667</v>
      </c>
      <c r="H3971" s="79"/>
      <c r="I3971" s="79"/>
      <c r="J3971" s="79"/>
      <c r="K3971" s="73">
        <v>46018</v>
      </c>
      <c r="N3971" s="27" t="s">
        <v>19668</v>
      </c>
      <c r="O3971" s="27" t="s">
        <v>19669</v>
      </c>
    </row>
    <row r="3972" s="3" customFormat="1" spans="1:15">
      <c r="A3972" s="16">
        <v>3971</v>
      </c>
      <c r="B3972" s="3" t="s">
        <v>19670</v>
      </c>
      <c r="C3972" s="3" t="s">
        <v>19671</v>
      </c>
      <c r="D3972" s="3" t="s">
        <v>19670</v>
      </c>
      <c r="E3972" s="3" t="s">
        <v>19672</v>
      </c>
      <c r="F3972" s="69">
        <v>49.8</v>
      </c>
      <c r="G3972" s="3" t="s">
        <v>19673</v>
      </c>
      <c r="J3972" s="55"/>
      <c r="K3972" s="73">
        <v>45875</v>
      </c>
      <c r="N3972" s="3" t="s">
        <v>19674</v>
      </c>
      <c r="O3972" s="3" t="s">
        <v>19675</v>
      </c>
    </row>
    <row r="3973" s="69" customFormat="1" spans="1:15">
      <c r="A3973" s="16">
        <v>3972</v>
      </c>
      <c r="B3973" s="62"/>
      <c r="C3973" s="62" t="s">
        <v>19676</v>
      </c>
      <c r="D3973" s="86" t="s">
        <v>19677</v>
      </c>
      <c r="E3973" s="62" t="s">
        <v>19678</v>
      </c>
      <c r="F3973" s="69">
        <v>65</v>
      </c>
      <c r="G3973" s="3" t="s">
        <v>20</v>
      </c>
      <c r="H3973" s="62"/>
      <c r="I3973" s="62"/>
      <c r="J3973" s="62"/>
      <c r="K3973" s="73">
        <v>45652</v>
      </c>
      <c r="L3973" s="59"/>
      <c r="M3973" s="5"/>
      <c r="N3973" s="86" t="s">
        <v>19679</v>
      </c>
      <c r="O3973" s="5" t="s">
        <v>19680</v>
      </c>
    </row>
    <row r="3974" s="69" customFormat="1" spans="1:15">
      <c r="A3974" s="16">
        <v>3973</v>
      </c>
      <c r="B3974" s="17"/>
      <c r="C3974" s="2" t="s">
        <v>19681</v>
      </c>
      <c r="D3974" s="17" t="s">
        <v>19682</v>
      </c>
      <c r="E3974" s="2" t="s">
        <v>19683</v>
      </c>
      <c r="F3974" s="69">
        <v>89</v>
      </c>
      <c r="G3974" s="2" t="s">
        <v>20</v>
      </c>
      <c r="H3974" s="2"/>
      <c r="I3974" s="2"/>
      <c r="J3974" s="16"/>
      <c r="K3974" s="73">
        <v>45828</v>
      </c>
      <c r="L3974" s="59"/>
      <c r="M3974" s="5" t="s">
        <v>19684</v>
      </c>
      <c r="N3974" s="60" t="s">
        <v>19685</v>
      </c>
      <c r="O3974" s="5" t="s">
        <v>19686</v>
      </c>
    </row>
    <row r="3975" s="3" customFormat="1" spans="1:15">
      <c r="A3975" s="16">
        <v>3974</v>
      </c>
      <c r="B3975" s="3"/>
      <c r="C3975" s="3" t="s">
        <v>19687</v>
      </c>
      <c r="D3975" s="21" t="s">
        <v>19688</v>
      </c>
      <c r="E3975" s="3" t="s">
        <v>19689</v>
      </c>
      <c r="F3975" s="69">
        <v>99</v>
      </c>
      <c r="G3975" s="3" t="s">
        <v>19690</v>
      </c>
      <c r="J3975" s="55"/>
      <c r="K3975" s="73">
        <v>45422</v>
      </c>
      <c r="N3975" s="3" t="s">
        <v>19691</v>
      </c>
      <c r="O3975" s="3" t="s">
        <v>19692</v>
      </c>
    </row>
    <row r="3976" s="3" customFormat="1" spans="1:15">
      <c r="A3976" s="16">
        <v>3975</v>
      </c>
      <c r="B3976" s="21"/>
      <c r="C3976" s="3" t="s">
        <v>19693</v>
      </c>
      <c r="D3976" s="21" t="s">
        <v>19694</v>
      </c>
      <c r="E3976" s="3" t="s">
        <v>19695</v>
      </c>
      <c r="F3976" s="69">
        <v>39.8</v>
      </c>
      <c r="G3976" s="3" t="s">
        <v>20</v>
      </c>
      <c r="J3976" s="55"/>
      <c r="K3976" s="73">
        <v>44920</v>
      </c>
      <c r="N3976" s="3" t="s">
        <v>19696</v>
      </c>
      <c r="O3976" s="5" t="s">
        <v>19697</v>
      </c>
    </row>
    <row r="3977" s="3" customFormat="1" spans="1:15">
      <c r="A3977" s="16">
        <v>3976</v>
      </c>
      <c r="C3977" s="3" t="s">
        <v>19698</v>
      </c>
      <c r="D3977" s="21" t="s">
        <v>19699</v>
      </c>
      <c r="E3977" s="3" t="s">
        <v>19700</v>
      </c>
      <c r="F3977" s="69">
        <v>79</v>
      </c>
      <c r="G3977" s="3" t="s">
        <v>19701</v>
      </c>
      <c r="J3977" s="55"/>
      <c r="K3977" s="73">
        <v>46059</v>
      </c>
      <c r="N3977" s="3" t="s">
        <v>19702</v>
      </c>
      <c r="O3977" s="5" t="s">
        <v>19703</v>
      </c>
    </row>
    <row r="3978" s="4" customFormat="1" spans="1:15">
      <c r="A3978" s="16">
        <v>3977</v>
      </c>
      <c r="B3978" s="4" t="s">
        <v>19704</v>
      </c>
      <c r="C3978" s="4" t="s">
        <v>19705</v>
      </c>
      <c r="D3978" s="4" t="s">
        <v>19704</v>
      </c>
      <c r="E3978" s="25" t="s">
        <v>19706</v>
      </c>
      <c r="F3978" s="4">
        <v>79</v>
      </c>
      <c r="K3978" s="76">
        <v>46097</v>
      </c>
      <c r="N3978" s="4" t="s">
        <v>19707</v>
      </c>
      <c r="O3978" s="4" t="s">
        <v>19708</v>
      </c>
    </row>
    <row r="3979" s="3" customFormat="1" spans="1:15">
      <c r="A3979" s="16">
        <v>3978</v>
      </c>
      <c r="B3979" s="21" t="s">
        <v>19709</v>
      </c>
      <c r="C3979" s="3" t="s">
        <v>19710</v>
      </c>
      <c r="D3979" s="21" t="s">
        <v>19709</v>
      </c>
      <c r="E3979" s="3" t="s">
        <v>19711</v>
      </c>
      <c r="F3979" s="3">
        <v>119</v>
      </c>
      <c r="G3979" s="3"/>
      <c r="H3979" s="3"/>
      <c r="I3979" s="3"/>
      <c r="J3979" s="3" t="s">
        <v>200</v>
      </c>
      <c r="K3979" s="87">
        <v>46045</v>
      </c>
      <c r="L3979" s="3" t="s">
        <v>201</v>
      </c>
      <c r="M3979" s="3"/>
      <c r="N3979" s="3" t="s">
        <v>19712</v>
      </c>
      <c r="O3979" s="3" t="s">
        <v>19713</v>
      </c>
    </row>
    <row r="3980" s="69" customFormat="1" spans="1:15">
      <c r="A3980" s="16">
        <v>3979</v>
      </c>
      <c r="B3980" s="17"/>
      <c r="C3980" s="2" t="s">
        <v>19714</v>
      </c>
      <c r="D3980" s="17" t="s">
        <v>19715</v>
      </c>
      <c r="E3980" s="2" t="s">
        <v>19716</v>
      </c>
      <c r="F3980" s="69">
        <v>95</v>
      </c>
      <c r="G3980" s="2"/>
      <c r="H3980" s="2"/>
      <c r="I3980" s="2"/>
      <c r="J3980" s="16"/>
      <c r="K3980" s="73">
        <v>45090</v>
      </c>
      <c r="L3980" s="59"/>
      <c r="M3980" s="5"/>
      <c r="N3980" s="60" t="s">
        <v>19717</v>
      </c>
      <c r="O3980" s="5" t="s">
        <v>19718</v>
      </c>
    </row>
    <row r="3981" s="3" customFormat="1" spans="1:15">
      <c r="A3981" s="16">
        <v>3980</v>
      </c>
      <c r="C3981" s="3" t="s">
        <v>19719</v>
      </c>
      <c r="D3981" s="21" t="s">
        <v>19720</v>
      </c>
      <c r="E3981" s="20" t="s">
        <v>19721</v>
      </c>
      <c r="F3981" s="69">
        <v>79.9</v>
      </c>
      <c r="G3981" s="3" t="s">
        <v>20</v>
      </c>
      <c r="J3981" s="55"/>
      <c r="K3981" s="73">
        <v>45922</v>
      </c>
      <c r="N3981" s="3" t="s">
        <v>19722</v>
      </c>
      <c r="O3981" s="3" t="s">
        <v>19723</v>
      </c>
    </row>
    <row r="3982" s="69" customFormat="1" spans="1:15">
      <c r="A3982" s="16">
        <v>3981</v>
      </c>
      <c r="B3982" s="17"/>
      <c r="C3982" s="2" t="s">
        <v>19719</v>
      </c>
      <c r="D3982" s="17" t="s">
        <v>19724</v>
      </c>
      <c r="E3982" s="2" t="s">
        <v>19725</v>
      </c>
      <c r="F3982" s="69">
        <v>49</v>
      </c>
      <c r="G3982" s="2" t="s">
        <v>20</v>
      </c>
      <c r="H3982" s="16"/>
      <c r="I3982" s="16"/>
      <c r="J3982" s="16"/>
      <c r="K3982" s="73">
        <v>45978</v>
      </c>
      <c r="L3982" s="59"/>
      <c r="M3982" s="5"/>
      <c r="N3982" s="60" t="s">
        <v>19726</v>
      </c>
      <c r="O3982" s="5" t="s">
        <v>19727</v>
      </c>
    </row>
    <row r="3983" s="3" customFormat="1" spans="1:15">
      <c r="A3983" s="16">
        <v>3982</v>
      </c>
      <c r="B3983" s="21"/>
      <c r="C3983" s="3" t="s">
        <v>19728</v>
      </c>
      <c r="D3983" s="21" t="s">
        <v>19729</v>
      </c>
      <c r="E3983" s="20" t="s">
        <v>19730</v>
      </c>
      <c r="F3983" s="69">
        <v>59</v>
      </c>
      <c r="G3983" s="3" t="s">
        <v>20</v>
      </c>
      <c r="J3983" s="55"/>
      <c r="K3983" s="73">
        <v>44543</v>
      </c>
      <c r="N3983" s="3" t="s">
        <v>19731</v>
      </c>
      <c r="O3983" s="5" t="s">
        <v>19732</v>
      </c>
    </row>
    <row r="3984" s="3" customFormat="1" spans="1:15">
      <c r="A3984" s="16">
        <v>3983</v>
      </c>
      <c r="B3984" s="3"/>
      <c r="C3984" s="3" t="s">
        <v>19733</v>
      </c>
      <c r="D3984" s="21" t="s">
        <v>19734</v>
      </c>
      <c r="E3984" s="3" t="s">
        <v>19735</v>
      </c>
      <c r="F3984" s="69">
        <v>59</v>
      </c>
      <c r="J3984" s="55"/>
      <c r="K3984" s="73">
        <v>45401</v>
      </c>
      <c r="N3984" s="3" t="s">
        <v>19736</v>
      </c>
      <c r="O3984" s="3" t="s">
        <v>19737</v>
      </c>
    </row>
    <row r="3985" s="69" customFormat="1" ht="14.25" spans="1:15">
      <c r="A3985" s="16">
        <v>3984</v>
      </c>
      <c r="B3985" s="17"/>
      <c r="C3985" s="18" t="s">
        <v>19738</v>
      </c>
      <c r="D3985" s="17"/>
      <c r="E3985" s="2"/>
      <c r="F3985" s="69"/>
      <c r="G3985" s="2"/>
      <c r="H3985" s="2"/>
      <c r="I3985" s="2"/>
      <c r="J3985" s="16"/>
      <c r="K3985" s="73"/>
      <c r="L3985" s="59"/>
      <c r="M3985" s="5"/>
      <c r="N3985" s="60"/>
      <c r="O3985" s="5"/>
    </row>
    <row r="3986" s="55" customFormat="1" spans="1:15">
      <c r="A3986" s="16">
        <v>3985</v>
      </c>
      <c r="C3986" s="55" t="s">
        <v>19739</v>
      </c>
      <c r="D3986" s="63" t="s">
        <v>19740</v>
      </c>
      <c r="E3986" s="55" t="s">
        <v>19741</v>
      </c>
      <c r="F3986" s="69">
        <v>48</v>
      </c>
      <c r="G3986" s="55" t="s">
        <v>20</v>
      </c>
      <c r="K3986" s="73">
        <v>45821</v>
      </c>
      <c r="L3986" s="65"/>
      <c r="M3986" s="5"/>
      <c r="N3986" s="55" t="s">
        <v>19742</v>
      </c>
      <c r="O3986" s="5" t="s">
        <v>19743</v>
      </c>
    </row>
    <row r="3987" s="27" customFormat="1" spans="1:15">
      <c r="A3987" s="16">
        <v>3986</v>
      </c>
      <c r="B3987" s="75" t="s">
        <v>19744</v>
      </c>
      <c r="C3987" s="27" t="s">
        <v>19745</v>
      </c>
      <c r="D3987" s="75" t="s">
        <v>19744</v>
      </c>
      <c r="E3987" s="27" t="s">
        <v>19746</v>
      </c>
      <c r="F3987" s="69">
        <v>79</v>
      </c>
      <c r="K3987" s="73">
        <v>45987</v>
      </c>
      <c r="L3987" s="27"/>
      <c r="M3987" s="27"/>
      <c r="N3987" s="27" t="s">
        <v>19747</v>
      </c>
      <c r="O3987" s="27" t="s">
        <v>19748</v>
      </c>
    </row>
    <row r="3988" s="5" customFormat="1" spans="1:15">
      <c r="A3988" s="16">
        <v>3987</v>
      </c>
      <c r="B3988" s="17"/>
      <c r="C3988" s="5" t="s">
        <v>19749</v>
      </c>
      <c r="D3988" s="17" t="s">
        <v>19750</v>
      </c>
      <c r="E3988" s="5" t="s">
        <v>19751</v>
      </c>
      <c r="F3988" s="69">
        <v>39.8</v>
      </c>
      <c r="G3988" s="2" t="s">
        <v>19752</v>
      </c>
      <c r="J3988" s="62"/>
      <c r="K3988" s="73">
        <v>46051</v>
      </c>
      <c r="L3988" s="59" t="s">
        <v>85</v>
      </c>
      <c r="N3988" s="5" t="s">
        <v>19753</v>
      </c>
      <c r="O3988" s="5" t="s">
        <v>19754</v>
      </c>
    </row>
    <row r="3989" s="3" customFormat="1" spans="1:15">
      <c r="A3989" s="16">
        <v>3988</v>
      </c>
      <c r="C3989" s="3" t="s">
        <v>19755</v>
      </c>
      <c r="D3989" s="21" t="s">
        <v>19756</v>
      </c>
      <c r="E3989" s="3" t="s">
        <v>19757</v>
      </c>
      <c r="F3989" s="69">
        <v>55</v>
      </c>
      <c r="G3989" s="3" t="s">
        <v>20</v>
      </c>
      <c r="J3989" s="55"/>
      <c r="K3989" s="73">
        <v>45859</v>
      </c>
      <c r="M3989" s="5" t="s">
        <v>19758</v>
      </c>
      <c r="N3989" s="3" t="s">
        <v>19759</v>
      </c>
      <c r="O3989" s="5" t="s">
        <v>19760</v>
      </c>
    </row>
    <row r="3990" s="3" customFormat="1" spans="1:15">
      <c r="A3990" s="16">
        <v>3989</v>
      </c>
      <c r="C3990" s="3" t="s">
        <v>19761</v>
      </c>
      <c r="D3990" s="21" t="s">
        <v>19762</v>
      </c>
      <c r="E3990" s="20" t="s">
        <v>18465</v>
      </c>
      <c r="F3990" s="69">
        <v>69</v>
      </c>
      <c r="G3990" s="3" t="s">
        <v>19763</v>
      </c>
      <c r="J3990" s="55"/>
      <c r="K3990" s="73">
        <v>45827</v>
      </c>
      <c r="L3990" s="20" t="s">
        <v>144</v>
      </c>
      <c r="M3990" s="5" t="s">
        <v>19764</v>
      </c>
      <c r="N3990" s="3" t="s">
        <v>19765</v>
      </c>
      <c r="O3990" s="3" t="s">
        <v>19766</v>
      </c>
    </row>
    <row r="3991" s="3" customFormat="1" spans="1:15">
      <c r="A3991" s="16">
        <v>3990</v>
      </c>
      <c r="C3991" s="3" t="s">
        <v>19761</v>
      </c>
      <c r="D3991" s="21" t="s">
        <v>19767</v>
      </c>
      <c r="E3991" s="20" t="s">
        <v>19768</v>
      </c>
      <c r="F3991" s="69">
        <v>59.8</v>
      </c>
      <c r="G3991" s="3" t="s">
        <v>20</v>
      </c>
      <c r="J3991" s="55"/>
      <c r="K3991" s="73">
        <v>45869</v>
      </c>
      <c r="M3991" s="5"/>
      <c r="N3991" s="3" t="s">
        <v>19769</v>
      </c>
      <c r="O3991" s="5" t="s">
        <v>19770</v>
      </c>
    </row>
    <row r="3992" s="3" customFormat="1" spans="1:15">
      <c r="A3992" s="16">
        <v>3991</v>
      </c>
      <c r="C3992" s="3" t="s">
        <v>19771</v>
      </c>
      <c r="D3992" s="21" t="s">
        <v>19772</v>
      </c>
      <c r="E3992" s="3" t="s">
        <v>19773</v>
      </c>
      <c r="F3992" s="69">
        <v>59.9</v>
      </c>
      <c r="G3992" s="20" t="s">
        <v>19774</v>
      </c>
      <c r="J3992" s="55"/>
      <c r="K3992" s="73">
        <v>45076</v>
      </c>
      <c r="N3992" s="3" t="s">
        <v>19775</v>
      </c>
      <c r="O3992" s="5" t="s">
        <v>19776</v>
      </c>
    </row>
    <row r="3993" s="3" customFormat="1" spans="1:15">
      <c r="A3993" s="16">
        <v>3992</v>
      </c>
      <c r="B3993" s="3" t="s">
        <v>19777</v>
      </c>
      <c r="C3993" s="3" t="s">
        <v>19778</v>
      </c>
      <c r="D3993" s="21" t="s">
        <v>19777</v>
      </c>
      <c r="E3993" s="3" t="s">
        <v>19779</v>
      </c>
      <c r="F3993" s="69">
        <v>59</v>
      </c>
      <c r="G3993" s="3" t="s">
        <v>19780</v>
      </c>
      <c r="J3993" s="55"/>
      <c r="K3993" s="73">
        <v>46034</v>
      </c>
      <c r="L3993" s="20" t="s">
        <v>144</v>
      </c>
      <c r="M3993" s="5" t="s">
        <v>19781</v>
      </c>
      <c r="N3993" s="3" t="s">
        <v>19782</v>
      </c>
      <c r="O3993" s="3" t="s">
        <v>19783</v>
      </c>
    </row>
    <row r="3994" s="55" customFormat="1" spans="1:15">
      <c r="A3994" s="16">
        <v>3993</v>
      </c>
      <c r="C3994" s="55" t="s">
        <v>19784</v>
      </c>
      <c r="D3994" s="63" t="s">
        <v>19785</v>
      </c>
      <c r="E3994" s="55" t="s">
        <v>19786</v>
      </c>
      <c r="F3994" s="69">
        <v>24.8</v>
      </c>
      <c r="G3994" s="3" t="s">
        <v>20</v>
      </c>
      <c r="K3994" s="73">
        <v>44771</v>
      </c>
      <c r="L3994" s="55" t="s">
        <v>183</v>
      </c>
      <c r="M3994" s="65"/>
      <c r="N3994" s="64" t="s">
        <v>19787</v>
      </c>
      <c r="O3994" s="5" t="s">
        <v>19788</v>
      </c>
    </row>
    <row r="3995" s="3" customFormat="1" spans="1:15">
      <c r="A3995" s="16">
        <v>3994</v>
      </c>
      <c r="B3995" s="3"/>
      <c r="C3995" s="3" t="s">
        <v>19789</v>
      </c>
      <c r="D3995" s="3" t="s">
        <v>19790</v>
      </c>
      <c r="E3995" s="3" t="s">
        <v>19791</v>
      </c>
      <c r="F3995" s="69">
        <v>59.8</v>
      </c>
      <c r="G3995" s="3"/>
      <c r="J3995" s="55"/>
      <c r="K3995" s="73">
        <v>45581</v>
      </c>
      <c r="N3995" s="3" t="s">
        <v>19792</v>
      </c>
      <c r="O3995" s="3" t="s">
        <v>19793</v>
      </c>
    </row>
    <row r="3996" s="3" customFormat="1" spans="1:15">
      <c r="A3996" s="16">
        <v>3995</v>
      </c>
      <c r="B3996" s="3" t="s">
        <v>19794</v>
      </c>
      <c r="C3996" s="3" t="s">
        <v>19795</v>
      </c>
      <c r="D3996" s="3" t="s">
        <v>19794</v>
      </c>
      <c r="E3996" s="3" t="s">
        <v>19796</v>
      </c>
      <c r="F3996" s="69">
        <v>89</v>
      </c>
      <c r="G3996" s="3" t="s">
        <v>19797</v>
      </c>
      <c r="J3996" s="55"/>
      <c r="K3996" s="73">
        <v>45895</v>
      </c>
      <c r="L3996" s="3"/>
      <c r="M3996" s="3"/>
      <c r="N3996" s="3" t="s">
        <v>19798</v>
      </c>
      <c r="O3996" s="3" t="s">
        <v>19799</v>
      </c>
    </row>
    <row r="3997" s="5" customFormat="1" spans="1:15">
      <c r="A3997" s="16">
        <v>3996</v>
      </c>
      <c r="B3997" s="17"/>
      <c r="C3997" s="5" t="s">
        <v>19800</v>
      </c>
      <c r="D3997" s="17" t="s">
        <v>19801</v>
      </c>
      <c r="E3997" s="5" t="s">
        <v>19802</v>
      </c>
      <c r="F3997" s="69">
        <v>59</v>
      </c>
      <c r="G3997" s="3" t="s">
        <v>20</v>
      </c>
      <c r="J3997" s="62"/>
      <c r="K3997" s="73">
        <v>45509</v>
      </c>
      <c r="L3997" s="59"/>
      <c r="N3997" s="5" t="s">
        <v>19803</v>
      </c>
      <c r="O3997" s="5" t="s">
        <v>19804</v>
      </c>
    </row>
    <row r="3998" s="3" customFormat="1" spans="1:15">
      <c r="A3998" s="16">
        <v>3997</v>
      </c>
      <c r="B3998" s="21"/>
      <c r="C3998" s="3" t="s">
        <v>19805</v>
      </c>
      <c r="D3998" s="21" t="s">
        <v>19806</v>
      </c>
      <c r="E3998" s="3" t="s">
        <v>19807</v>
      </c>
      <c r="F3998" s="69">
        <v>39.8</v>
      </c>
      <c r="G3998" s="3" t="s">
        <v>19808</v>
      </c>
      <c r="J3998" s="55"/>
      <c r="K3998" s="73">
        <v>46043</v>
      </c>
      <c r="N3998" s="3" t="s">
        <v>19809</v>
      </c>
      <c r="O3998" s="5" t="s">
        <v>19810</v>
      </c>
    </row>
    <row r="3999" s="3" customFormat="1" spans="1:15">
      <c r="A3999" s="16">
        <v>3998</v>
      </c>
      <c r="B3999" s="21" t="s">
        <v>19811</v>
      </c>
      <c r="C3999" s="3" t="s">
        <v>19812</v>
      </c>
      <c r="D3999" s="21" t="s">
        <v>19811</v>
      </c>
      <c r="E3999" s="3" t="s">
        <v>19813</v>
      </c>
      <c r="F3999" s="69">
        <v>69</v>
      </c>
      <c r="J3999" s="55"/>
      <c r="K3999" s="73">
        <v>45860</v>
      </c>
      <c r="L3999" s="3"/>
      <c r="N3999" s="3" t="s">
        <v>19814</v>
      </c>
      <c r="O3999" s="3" t="s">
        <v>19815</v>
      </c>
    </row>
    <row r="4000" s="3" customFormat="1" spans="1:15">
      <c r="A4000" s="16">
        <v>3999</v>
      </c>
      <c r="C4000" s="3" t="s">
        <v>19816</v>
      </c>
      <c r="D4000" s="21" t="s">
        <v>19817</v>
      </c>
      <c r="E4000" s="3" t="s">
        <v>19818</v>
      </c>
      <c r="F4000" s="69">
        <v>39</v>
      </c>
      <c r="G4000" s="3" t="s">
        <v>20</v>
      </c>
      <c r="J4000" s="55"/>
      <c r="K4000" s="73">
        <v>46043</v>
      </c>
      <c r="M4000" s="5"/>
      <c r="N4000" s="3" t="s">
        <v>19819</v>
      </c>
      <c r="O4000" s="5" t="s">
        <v>19820</v>
      </c>
    </row>
    <row r="4001" s="3" customFormat="1" spans="1:15">
      <c r="A4001" s="16">
        <v>4000</v>
      </c>
      <c r="B4001" s="3" t="s">
        <v>19821</v>
      </c>
      <c r="C4001" s="3" t="s">
        <v>19822</v>
      </c>
      <c r="D4001" s="3" t="s">
        <v>19821</v>
      </c>
      <c r="E4001" s="3" t="s">
        <v>19823</v>
      </c>
      <c r="F4001" s="69">
        <v>79</v>
      </c>
      <c r="J4001" s="55"/>
      <c r="K4001" s="73">
        <v>45895</v>
      </c>
      <c r="N4001" s="3" t="s">
        <v>19824</v>
      </c>
      <c r="O4001" s="3" t="s">
        <v>19825</v>
      </c>
    </row>
    <row r="4002" s="3" customFormat="1" spans="1:15">
      <c r="A4002" s="16">
        <v>4001</v>
      </c>
      <c r="B4002" s="3"/>
      <c r="C4002" s="3" t="s">
        <v>19826</v>
      </c>
      <c r="D4002" s="3" t="s">
        <v>19827</v>
      </c>
      <c r="E4002" s="3" t="s">
        <v>19828</v>
      </c>
      <c r="F4002" s="69">
        <v>65</v>
      </c>
      <c r="G4002" s="3" t="s">
        <v>2566</v>
      </c>
      <c r="J4002" s="55"/>
      <c r="K4002" s="73">
        <v>45645</v>
      </c>
      <c r="N4002" s="3" t="s">
        <v>19829</v>
      </c>
      <c r="O4002" s="61" t="s">
        <v>19830</v>
      </c>
    </row>
    <row r="4003" s="3" customFormat="1" spans="1:15">
      <c r="A4003" s="16">
        <v>4002</v>
      </c>
      <c r="B4003" s="3" t="s">
        <v>19831</v>
      </c>
      <c r="C4003" s="3" t="s">
        <v>19832</v>
      </c>
      <c r="D4003" s="3" t="s">
        <v>19831</v>
      </c>
      <c r="E4003" s="3" t="s">
        <v>19833</v>
      </c>
      <c r="F4003" s="69">
        <v>59</v>
      </c>
      <c r="G4003" s="3" t="s">
        <v>19834</v>
      </c>
      <c r="J4003" s="55"/>
      <c r="K4003" s="73">
        <v>45834</v>
      </c>
      <c r="N4003" s="3" t="s">
        <v>19835</v>
      </c>
      <c r="O4003" s="3" t="s">
        <v>19836</v>
      </c>
    </row>
    <row r="4004" s="3" customFormat="1" spans="1:15">
      <c r="A4004" s="16">
        <v>4003</v>
      </c>
      <c r="B4004" s="21" t="s">
        <v>19837</v>
      </c>
      <c r="C4004" s="3" t="s">
        <v>19838</v>
      </c>
      <c r="D4004" s="21" t="s">
        <v>19837</v>
      </c>
      <c r="E4004" s="3" t="s">
        <v>19839</v>
      </c>
      <c r="F4004" s="69">
        <v>79</v>
      </c>
      <c r="G4004" s="3" t="s">
        <v>19840</v>
      </c>
      <c r="J4004" s="55"/>
      <c r="K4004" s="73">
        <v>45980</v>
      </c>
      <c r="L4004" s="3"/>
      <c r="N4004" s="3" t="s">
        <v>19841</v>
      </c>
      <c r="O4004" s="3" t="s">
        <v>19842</v>
      </c>
    </row>
    <row r="4005" s="3" customFormat="1" spans="1:15">
      <c r="A4005" s="16">
        <v>4004</v>
      </c>
      <c r="C4005" s="3" t="s">
        <v>19843</v>
      </c>
      <c r="D4005" s="21" t="s">
        <v>19844</v>
      </c>
      <c r="E4005" s="3" t="s">
        <v>19845</v>
      </c>
      <c r="F4005" s="69">
        <v>49.8</v>
      </c>
      <c r="G4005" s="3" t="s">
        <v>20</v>
      </c>
      <c r="J4005" s="55"/>
      <c r="K4005" s="73">
        <v>45636</v>
      </c>
      <c r="L4005" s="59"/>
      <c r="M4005" s="5"/>
      <c r="N4005" s="3" t="s">
        <v>19846</v>
      </c>
      <c r="O4005" s="5" t="s">
        <v>19847</v>
      </c>
    </row>
    <row r="4006" s="3" customFormat="1" spans="1:15">
      <c r="A4006" s="16">
        <v>4005</v>
      </c>
      <c r="C4006" s="3" t="s">
        <v>19848</v>
      </c>
      <c r="D4006" s="21" t="s">
        <v>19849</v>
      </c>
      <c r="E4006" s="3" t="s">
        <v>19850</v>
      </c>
      <c r="F4006" s="69">
        <v>65</v>
      </c>
      <c r="G4006" s="3" t="s">
        <v>19851</v>
      </c>
      <c r="J4006" s="55"/>
      <c r="K4006" s="73">
        <v>46037</v>
      </c>
      <c r="N4006" s="3" t="s">
        <v>19852</v>
      </c>
      <c r="O4006" s="5" t="s">
        <v>19853</v>
      </c>
    </row>
    <row r="4007" s="55" customFormat="1" spans="1:15">
      <c r="A4007" s="16">
        <v>4006</v>
      </c>
      <c r="C4007" s="55" t="s">
        <v>19854</v>
      </c>
      <c r="D4007" s="63" t="s">
        <v>19855</v>
      </c>
      <c r="E4007" s="55" t="s">
        <v>19856</v>
      </c>
      <c r="F4007" s="69">
        <v>69</v>
      </c>
      <c r="G4007" s="3" t="s">
        <v>20</v>
      </c>
      <c r="K4007" s="73">
        <v>46053</v>
      </c>
      <c r="L4007" s="65"/>
      <c r="M4007" s="5"/>
      <c r="N4007" s="55" t="s">
        <v>19857</v>
      </c>
      <c r="O4007" s="5" t="s">
        <v>19858</v>
      </c>
    </row>
    <row r="4008" s="3" customFormat="1" spans="1:15">
      <c r="A4008" s="16">
        <v>4007</v>
      </c>
      <c r="B4008" s="21" t="s">
        <v>19859</v>
      </c>
      <c r="C4008" s="3" t="s">
        <v>19860</v>
      </c>
      <c r="D4008" s="21" t="s">
        <v>19859</v>
      </c>
      <c r="E4008" s="3" t="s">
        <v>19861</v>
      </c>
      <c r="F4008" s="69">
        <v>49</v>
      </c>
      <c r="G4008" s="3"/>
      <c r="J4008" s="55"/>
      <c r="K4008" s="73">
        <v>45916</v>
      </c>
      <c r="L4008" s="3"/>
      <c r="M4008" s="3"/>
      <c r="N4008" s="3" t="s">
        <v>19862</v>
      </c>
      <c r="O4008" s="3" t="s">
        <v>19863</v>
      </c>
    </row>
    <row r="4009" s="3" customFormat="1" spans="1:15">
      <c r="A4009" s="16">
        <v>4008</v>
      </c>
      <c r="B4009" s="3" t="s">
        <v>19864</v>
      </c>
      <c r="C4009" s="3" t="s">
        <v>19865</v>
      </c>
      <c r="D4009" s="3" t="s">
        <v>19864</v>
      </c>
      <c r="E4009" s="3" t="s">
        <v>19866</v>
      </c>
      <c r="F4009" s="69">
        <v>65</v>
      </c>
      <c r="G4009" s="3" t="s">
        <v>19502</v>
      </c>
      <c r="J4009" s="55"/>
      <c r="K4009" s="73">
        <v>45912</v>
      </c>
      <c r="L4009" s="3"/>
      <c r="M4009" s="3"/>
      <c r="N4009" s="3" t="s">
        <v>19867</v>
      </c>
      <c r="O4009" s="3" t="s">
        <v>19868</v>
      </c>
    </row>
    <row r="4010" s="3" customFormat="1" spans="1:15">
      <c r="A4010" s="16">
        <v>4009</v>
      </c>
      <c r="C4010" s="3" t="s">
        <v>19869</v>
      </c>
      <c r="D4010" s="21" t="s">
        <v>19870</v>
      </c>
      <c r="E4010" s="3" t="s">
        <v>19871</v>
      </c>
      <c r="F4010" s="69">
        <v>45.8</v>
      </c>
      <c r="G4010" s="3" t="s">
        <v>20</v>
      </c>
      <c r="J4010" s="55"/>
      <c r="K4010" s="73">
        <v>45478</v>
      </c>
      <c r="L4010" s="59"/>
      <c r="M4010" s="5"/>
      <c r="N4010" s="3" t="s">
        <v>19872</v>
      </c>
      <c r="O4010" s="5" t="s">
        <v>19873</v>
      </c>
    </row>
    <row r="4011" s="3" customFormat="1" spans="1:15">
      <c r="A4011" s="16">
        <v>4010</v>
      </c>
      <c r="B4011" s="3" t="s">
        <v>19874</v>
      </c>
      <c r="C4011" s="3" t="s">
        <v>19875</v>
      </c>
      <c r="D4011" s="3" t="s">
        <v>19874</v>
      </c>
      <c r="E4011" s="3" t="s">
        <v>19876</v>
      </c>
      <c r="F4011" s="69">
        <v>55</v>
      </c>
      <c r="G4011" s="3" t="s">
        <v>5085</v>
      </c>
      <c r="J4011" s="55"/>
      <c r="K4011" s="73">
        <v>45764</v>
      </c>
      <c r="L4011" s="3" t="s">
        <v>8520</v>
      </c>
      <c r="M4011" s="3"/>
      <c r="N4011" s="3" t="s">
        <v>19877</v>
      </c>
      <c r="O4011" s="3" t="s">
        <v>19878</v>
      </c>
    </row>
    <row r="4012" s="3" customFormat="1" spans="1:15">
      <c r="A4012" s="16">
        <v>4011</v>
      </c>
      <c r="B4012" s="3"/>
      <c r="C4012" s="3" t="s">
        <v>19879</v>
      </c>
      <c r="D4012" s="21" t="s">
        <v>19880</v>
      </c>
      <c r="E4012" s="3" t="s">
        <v>19881</v>
      </c>
      <c r="F4012" s="69">
        <v>109</v>
      </c>
      <c r="G4012" s="3" t="s">
        <v>19882</v>
      </c>
      <c r="J4012" s="55"/>
      <c r="K4012" s="73">
        <v>45964</v>
      </c>
      <c r="N4012" s="3" t="s">
        <v>19883</v>
      </c>
      <c r="O4012" s="3" t="s">
        <v>19884</v>
      </c>
    </row>
    <row r="4013" s="3" customFormat="1" spans="1:15">
      <c r="A4013" s="16">
        <v>4012</v>
      </c>
      <c r="B4013" s="3"/>
      <c r="C4013" s="3" t="s">
        <v>19879</v>
      </c>
      <c r="D4013" s="3" t="s">
        <v>19885</v>
      </c>
      <c r="E4013" s="3" t="s">
        <v>19886</v>
      </c>
      <c r="F4013" s="69">
        <v>69</v>
      </c>
      <c r="G4013" s="3" t="s">
        <v>14067</v>
      </c>
      <c r="J4013" s="55"/>
      <c r="K4013" s="73">
        <v>45462</v>
      </c>
      <c r="L4013" s="61" t="s">
        <v>144</v>
      </c>
      <c r="N4013" s="3" t="s">
        <v>19887</v>
      </c>
      <c r="O4013" s="3" t="s">
        <v>19888</v>
      </c>
    </row>
    <row r="4014" s="3" customFormat="1" spans="1:15">
      <c r="A4014" s="16">
        <v>4013</v>
      </c>
      <c r="B4014" s="3"/>
      <c r="C4014" s="3" t="s">
        <v>19889</v>
      </c>
      <c r="D4014" s="3" t="s">
        <v>19890</v>
      </c>
      <c r="E4014" s="61" t="s">
        <v>19891</v>
      </c>
      <c r="F4014" s="69">
        <v>119</v>
      </c>
      <c r="J4014" s="55"/>
      <c r="K4014" s="73">
        <v>45469</v>
      </c>
      <c r="N4014" s="3" t="s">
        <v>19892</v>
      </c>
      <c r="O4014" s="3" t="s">
        <v>19893</v>
      </c>
    </row>
    <row r="4015" s="3" customFormat="1" spans="1:15">
      <c r="A4015" s="16">
        <v>4014</v>
      </c>
      <c r="B4015" s="21" t="s">
        <v>19894</v>
      </c>
      <c r="C4015" s="3" t="s">
        <v>19895</v>
      </c>
      <c r="D4015" s="21" t="s">
        <v>19894</v>
      </c>
      <c r="E4015" s="3" t="s">
        <v>19896</v>
      </c>
      <c r="F4015" s="69">
        <v>79</v>
      </c>
      <c r="G4015" s="3" t="s">
        <v>19897</v>
      </c>
      <c r="J4015" s="55"/>
      <c r="K4015" s="73">
        <v>45820</v>
      </c>
      <c r="N4015" s="3" t="s">
        <v>19898</v>
      </c>
      <c r="O4015" s="3" t="s">
        <v>19899</v>
      </c>
    </row>
    <row r="4016" s="55" customFormat="1" spans="1:15">
      <c r="A4016" s="16">
        <v>4015</v>
      </c>
      <c r="C4016" s="55" t="s">
        <v>19900</v>
      </c>
      <c r="D4016" s="63" t="s">
        <v>19901</v>
      </c>
      <c r="E4016" s="55" t="s">
        <v>19902</v>
      </c>
      <c r="F4016" s="69">
        <v>35</v>
      </c>
      <c r="G4016" s="55" t="s">
        <v>20</v>
      </c>
      <c r="K4016" s="73">
        <v>45999</v>
      </c>
      <c r="L4016" s="65"/>
      <c r="M4016" s="5"/>
      <c r="N4016" s="55" t="s">
        <v>19903</v>
      </c>
      <c r="O4016" s="5" t="s">
        <v>19904</v>
      </c>
    </row>
    <row r="4017" s="3" customFormat="1" spans="1:15">
      <c r="A4017" s="16">
        <v>4016</v>
      </c>
      <c r="C4017" s="3" t="s">
        <v>19905</v>
      </c>
      <c r="D4017" s="21" t="s">
        <v>19906</v>
      </c>
      <c r="E4017" s="3" t="s">
        <v>19907</v>
      </c>
      <c r="F4017" s="69">
        <v>59.9</v>
      </c>
      <c r="G4017" s="20" t="s">
        <v>19908</v>
      </c>
      <c r="J4017" s="55"/>
      <c r="K4017" s="73">
        <v>46044</v>
      </c>
      <c r="L4017" s="20" t="s">
        <v>144</v>
      </c>
      <c r="N4017" s="3" t="s">
        <v>19909</v>
      </c>
      <c r="O4017" s="3" t="s">
        <v>19910</v>
      </c>
    </row>
    <row r="4018" s="3" customFormat="1" spans="1:15">
      <c r="A4018" s="16">
        <v>4017</v>
      </c>
      <c r="C4018" s="3" t="s">
        <v>19911</v>
      </c>
      <c r="D4018" s="21" t="s">
        <v>19912</v>
      </c>
      <c r="E4018" s="20" t="s">
        <v>18465</v>
      </c>
      <c r="F4018" s="69">
        <v>69</v>
      </c>
      <c r="G4018" s="3" t="s">
        <v>20</v>
      </c>
      <c r="J4018" s="55"/>
      <c r="K4018" s="73">
        <v>45871</v>
      </c>
      <c r="N4018" s="3" t="s">
        <v>19913</v>
      </c>
      <c r="O4018" s="5" t="s">
        <v>19914</v>
      </c>
    </row>
    <row r="4019" s="3" customFormat="1" spans="1:15">
      <c r="A4019" s="16">
        <v>4018</v>
      </c>
      <c r="B4019" s="3"/>
      <c r="C4019" s="3" t="s">
        <v>19915</v>
      </c>
      <c r="D4019" s="3" t="s">
        <v>19916</v>
      </c>
      <c r="E4019" s="3" t="s">
        <v>19917</v>
      </c>
      <c r="F4019" s="69">
        <v>79.9</v>
      </c>
      <c r="G4019" s="3" t="s">
        <v>19918</v>
      </c>
      <c r="J4019" s="55"/>
      <c r="K4019" s="73">
        <v>45714</v>
      </c>
      <c r="N4019" s="3" t="s">
        <v>19919</v>
      </c>
      <c r="O4019" s="3" t="s">
        <v>19920</v>
      </c>
    </row>
    <row r="4020" s="3" customFormat="1" spans="1:15">
      <c r="A4020" s="16">
        <v>4019</v>
      </c>
      <c r="B4020" s="21"/>
      <c r="C4020" s="3" t="s">
        <v>19921</v>
      </c>
      <c r="D4020" s="21" t="s">
        <v>19922</v>
      </c>
      <c r="E4020" s="3" t="s">
        <v>19923</v>
      </c>
      <c r="F4020" s="69">
        <v>69</v>
      </c>
      <c r="G4020" s="3" t="s">
        <v>19924</v>
      </c>
      <c r="J4020" s="55"/>
      <c r="K4020" s="73">
        <v>46051</v>
      </c>
      <c r="N4020" s="3" t="s">
        <v>19925</v>
      </c>
      <c r="O4020" s="3" t="s">
        <v>19926</v>
      </c>
    </row>
    <row r="4021" s="3" customFormat="1" spans="1:15">
      <c r="A4021" s="16">
        <v>4020</v>
      </c>
      <c r="B4021" s="21" t="s">
        <v>19927</v>
      </c>
      <c r="C4021" s="3" t="s">
        <v>19928</v>
      </c>
      <c r="D4021" s="21" t="s">
        <v>19927</v>
      </c>
      <c r="E4021" s="3" t="s">
        <v>19929</v>
      </c>
      <c r="F4021" s="69">
        <v>39.8</v>
      </c>
      <c r="G4021" s="3" t="s">
        <v>20</v>
      </c>
      <c r="J4021" s="55"/>
      <c r="K4021" s="73">
        <v>46049</v>
      </c>
      <c r="N4021" s="3" t="s">
        <v>19930</v>
      </c>
      <c r="O4021" s="3" t="s">
        <v>19931</v>
      </c>
    </row>
    <row r="4022" s="3" customFormat="1" spans="1:15">
      <c r="A4022" s="16">
        <v>4021</v>
      </c>
      <c r="B4022" s="21" t="s">
        <v>19932</v>
      </c>
      <c r="C4022" s="3" t="s">
        <v>19933</v>
      </c>
      <c r="D4022" s="21" t="s">
        <v>19932</v>
      </c>
      <c r="E4022" s="3" t="s">
        <v>19917</v>
      </c>
      <c r="F4022" s="69">
        <v>79.9</v>
      </c>
      <c r="G4022" s="3" t="s">
        <v>19934</v>
      </c>
      <c r="J4022" s="55"/>
      <c r="K4022" s="73">
        <v>45874</v>
      </c>
      <c r="L4022" s="3"/>
      <c r="N4022" s="3" t="s">
        <v>19935</v>
      </c>
      <c r="O4022" s="3" t="s">
        <v>19936</v>
      </c>
    </row>
    <row r="4023" s="5" customFormat="1" spans="1:15">
      <c r="A4023" s="16">
        <v>4022</v>
      </c>
      <c r="B4023" s="17"/>
      <c r="C4023" s="5" t="s">
        <v>19937</v>
      </c>
      <c r="D4023" s="17" t="s">
        <v>19938</v>
      </c>
      <c r="E4023" s="5" t="s">
        <v>19939</v>
      </c>
      <c r="F4023" s="69">
        <v>59</v>
      </c>
      <c r="G4023" s="5" t="s">
        <v>20</v>
      </c>
      <c r="J4023" s="62"/>
      <c r="K4023" s="73">
        <v>45866</v>
      </c>
      <c r="L4023" s="59"/>
      <c r="N4023" s="5" t="s">
        <v>19940</v>
      </c>
      <c r="O4023" s="5" t="s">
        <v>19941</v>
      </c>
    </row>
    <row r="4024" s="3" customFormat="1" spans="1:15">
      <c r="A4024" s="16">
        <v>4023</v>
      </c>
      <c r="C4024" s="3" t="s">
        <v>19942</v>
      </c>
      <c r="D4024" s="21" t="s">
        <v>19943</v>
      </c>
      <c r="E4024" s="3" t="s">
        <v>19944</v>
      </c>
      <c r="F4024" s="69">
        <v>42</v>
      </c>
      <c r="G4024" s="3" t="s">
        <v>19945</v>
      </c>
      <c r="J4024" s="55"/>
      <c r="K4024" s="73">
        <v>45896</v>
      </c>
      <c r="M4024" s="5" t="s">
        <v>19946</v>
      </c>
      <c r="N4024" s="3" t="s">
        <v>19947</v>
      </c>
      <c r="O4024" s="3" t="s">
        <v>19948</v>
      </c>
    </row>
    <row r="4025" s="4" customFormat="1" spans="1:15">
      <c r="A4025" s="16">
        <v>4024</v>
      </c>
      <c r="B4025" s="4" t="s">
        <v>19949</v>
      </c>
      <c r="C4025" s="4" t="s">
        <v>19950</v>
      </c>
      <c r="D4025" s="4" t="s">
        <v>19949</v>
      </c>
      <c r="E4025" s="4" t="s">
        <v>19951</v>
      </c>
      <c r="F4025" s="4">
        <v>59</v>
      </c>
      <c r="G4025" s="4" t="s">
        <v>20</v>
      </c>
      <c r="K4025" s="76">
        <v>46106</v>
      </c>
      <c r="N4025" s="4" t="s">
        <v>19952</v>
      </c>
      <c r="O4025" s="4" t="s">
        <v>19953</v>
      </c>
    </row>
    <row r="4026" s="3" customFormat="1" spans="1:15">
      <c r="A4026" s="16">
        <v>4025</v>
      </c>
      <c r="C4026" s="3" t="s">
        <v>19954</v>
      </c>
      <c r="D4026" s="21" t="s">
        <v>19955</v>
      </c>
      <c r="E4026" s="3" t="s">
        <v>19956</v>
      </c>
      <c r="F4026" s="69">
        <v>69.9</v>
      </c>
      <c r="G4026" s="3" t="s">
        <v>20</v>
      </c>
      <c r="J4026" s="55"/>
      <c r="K4026" s="73">
        <v>46078</v>
      </c>
      <c r="N4026" s="3" t="s">
        <v>19957</v>
      </c>
      <c r="O4026" s="3" t="s">
        <v>19958</v>
      </c>
    </row>
    <row r="4027" s="3" customFormat="1" spans="1:15">
      <c r="A4027" s="16">
        <v>4026</v>
      </c>
      <c r="B4027" s="3" t="s">
        <v>19959</v>
      </c>
      <c r="C4027" s="3" t="s">
        <v>19960</v>
      </c>
      <c r="D4027" s="3" t="s">
        <v>19959</v>
      </c>
      <c r="E4027" s="3" t="s">
        <v>19961</v>
      </c>
      <c r="F4027" s="69">
        <v>79</v>
      </c>
      <c r="G4027" s="3" t="s">
        <v>20</v>
      </c>
      <c r="J4027" s="55"/>
      <c r="K4027" s="73">
        <v>45964</v>
      </c>
      <c r="N4027" s="3" t="s">
        <v>19962</v>
      </c>
      <c r="O4027" s="3" t="s">
        <v>19963</v>
      </c>
    </row>
    <row r="4028" s="3" customFormat="1" spans="1:15">
      <c r="A4028" s="16">
        <v>4027</v>
      </c>
      <c r="B4028" s="3" t="s">
        <v>19964</v>
      </c>
      <c r="C4028" s="3" t="s">
        <v>19965</v>
      </c>
      <c r="D4028" s="3" t="s">
        <v>19964</v>
      </c>
      <c r="E4028" s="3" t="s">
        <v>19966</v>
      </c>
      <c r="F4028" s="69">
        <v>59.9</v>
      </c>
      <c r="G4028" s="3" t="s">
        <v>19967</v>
      </c>
      <c r="J4028" s="55"/>
      <c r="K4028" s="73">
        <v>46051</v>
      </c>
      <c r="N4028" s="3" t="s">
        <v>19968</v>
      </c>
      <c r="O4028" s="3" t="s">
        <v>19969</v>
      </c>
    </row>
    <row r="4029" s="3" customFormat="1" spans="1:15">
      <c r="A4029" s="16">
        <v>4028</v>
      </c>
      <c r="B4029" s="3" t="s">
        <v>19970</v>
      </c>
      <c r="C4029" s="3" t="s">
        <v>19971</v>
      </c>
      <c r="D4029" s="21" t="s">
        <v>19970</v>
      </c>
      <c r="E4029" s="3" t="s">
        <v>19972</v>
      </c>
      <c r="F4029" s="69">
        <v>59</v>
      </c>
      <c r="G4029" s="3" t="s">
        <v>20</v>
      </c>
      <c r="J4029" s="55"/>
      <c r="K4029" s="73">
        <v>45964</v>
      </c>
      <c r="N4029" s="3" t="s">
        <v>19973</v>
      </c>
      <c r="O4029" s="3" t="s">
        <v>19974</v>
      </c>
    </row>
    <row r="4030" s="3" customFormat="1" spans="1:15">
      <c r="A4030" s="16">
        <v>4029</v>
      </c>
      <c r="B4030" s="3" t="s">
        <v>19975</v>
      </c>
      <c r="C4030" s="3" t="s">
        <v>19976</v>
      </c>
      <c r="D4030" s="21" t="s">
        <v>19975</v>
      </c>
      <c r="E4030" s="20" t="s">
        <v>19977</v>
      </c>
      <c r="F4030" s="69">
        <v>58</v>
      </c>
      <c r="G4030" s="3" t="s">
        <v>20</v>
      </c>
      <c r="J4030" s="55"/>
      <c r="K4030" s="73">
        <v>46040</v>
      </c>
      <c r="L4030" s="3" t="s">
        <v>1345</v>
      </c>
      <c r="N4030" s="3" t="s">
        <v>19978</v>
      </c>
      <c r="O4030" s="3" t="s">
        <v>19979</v>
      </c>
    </row>
    <row r="4031" s="27" customFormat="1" spans="1:15">
      <c r="A4031" s="16">
        <v>4030</v>
      </c>
      <c r="B4031" s="75" t="s">
        <v>19980</v>
      </c>
      <c r="C4031" s="27" t="s">
        <v>19981</v>
      </c>
      <c r="D4031" s="75" t="s">
        <v>19980</v>
      </c>
      <c r="E4031" s="27" t="s">
        <v>19982</v>
      </c>
      <c r="F4031" s="69">
        <v>89</v>
      </c>
      <c r="G4031" s="27" t="s">
        <v>13804</v>
      </c>
      <c r="K4031" s="73">
        <v>45987</v>
      </c>
      <c r="N4031" s="27" t="s">
        <v>19983</v>
      </c>
      <c r="O4031" s="27" t="s">
        <v>19984</v>
      </c>
    </row>
    <row r="4032" s="55" customFormat="1" spans="1:15">
      <c r="A4032" s="16">
        <v>4031</v>
      </c>
      <c r="C4032" s="55" t="s">
        <v>19985</v>
      </c>
      <c r="D4032" s="63" t="s">
        <v>19986</v>
      </c>
      <c r="E4032" s="55" t="s">
        <v>19987</v>
      </c>
      <c r="F4032" s="69">
        <v>89</v>
      </c>
      <c r="G4032" s="64" t="s">
        <v>19988</v>
      </c>
      <c r="K4032" s="73">
        <v>46059</v>
      </c>
      <c r="L4032" s="55" t="s">
        <v>183</v>
      </c>
      <c r="M4032" s="65"/>
      <c r="N4032" s="64" t="s">
        <v>19989</v>
      </c>
      <c r="O4032" s="5" t="s">
        <v>19990</v>
      </c>
    </row>
    <row r="4033" s="3" customFormat="1" spans="1:15">
      <c r="A4033" s="16">
        <v>4032</v>
      </c>
      <c r="C4033" s="3" t="s">
        <v>19991</v>
      </c>
      <c r="D4033" s="21" t="s">
        <v>19992</v>
      </c>
      <c r="E4033" s="3" t="s">
        <v>19993</v>
      </c>
      <c r="F4033" s="69">
        <v>59</v>
      </c>
      <c r="G4033" s="3" t="s">
        <v>19994</v>
      </c>
      <c r="J4033" s="55"/>
      <c r="K4033" s="73">
        <v>46078</v>
      </c>
      <c r="N4033" s="3" t="s">
        <v>19995</v>
      </c>
      <c r="O4033" s="5" t="s">
        <v>19996</v>
      </c>
    </row>
    <row r="4034" s="3" customFormat="1" spans="1:15">
      <c r="A4034" s="16">
        <v>4033</v>
      </c>
      <c r="B4034" s="21"/>
      <c r="C4034" s="3" t="s">
        <v>19997</v>
      </c>
      <c r="D4034" s="21" t="s">
        <v>19998</v>
      </c>
      <c r="E4034" s="20" t="s">
        <v>19999</v>
      </c>
      <c r="F4034" s="69">
        <v>65</v>
      </c>
      <c r="G4034" s="3" t="s">
        <v>20</v>
      </c>
      <c r="J4034" s="55"/>
      <c r="K4034" s="73">
        <v>45677</v>
      </c>
      <c r="N4034" s="3" t="s">
        <v>20000</v>
      </c>
      <c r="O4034" s="5" t="s">
        <v>20001</v>
      </c>
    </row>
    <row r="4035" s="3" customFormat="1" spans="1:15">
      <c r="A4035" s="16">
        <v>4034</v>
      </c>
      <c r="B4035" s="21"/>
      <c r="C4035" s="3" t="s">
        <v>20002</v>
      </c>
      <c r="D4035" s="21" t="s">
        <v>20003</v>
      </c>
      <c r="E4035" s="3" t="s">
        <v>20004</v>
      </c>
      <c r="F4035" s="69">
        <v>42.8</v>
      </c>
      <c r="J4035" s="55"/>
      <c r="K4035" s="73">
        <v>45677</v>
      </c>
      <c r="N4035" s="3" t="s">
        <v>20005</v>
      </c>
      <c r="O4035" s="5" t="s">
        <v>20006</v>
      </c>
    </row>
    <row r="4036" s="3" customFormat="1" spans="1:15">
      <c r="A4036" s="16">
        <v>4035</v>
      </c>
      <c r="B4036" s="21"/>
      <c r="C4036" s="3" t="s">
        <v>20007</v>
      </c>
      <c r="D4036" s="21" t="s">
        <v>20008</v>
      </c>
      <c r="E4036" s="3" t="s">
        <v>20009</v>
      </c>
      <c r="F4036" s="69">
        <v>65</v>
      </c>
      <c r="G4036" s="3" t="s">
        <v>19560</v>
      </c>
      <c r="J4036" s="55"/>
      <c r="K4036" s="73">
        <v>45679</v>
      </c>
      <c r="M4036" s="5" t="s">
        <v>20010</v>
      </c>
      <c r="N4036" s="3" t="s">
        <v>20011</v>
      </c>
      <c r="O4036" s="5" t="s">
        <v>20012</v>
      </c>
    </row>
    <row r="4037" s="3" customFormat="1" spans="1:15">
      <c r="A4037" s="16">
        <v>4036</v>
      </c>
      <c r="C4037" s="3" t="s">
        <v>20013</v>
      </c>
      <c r="D4037" s="21" t="s">
        <v>20014</v>
      </c>
      <c r="E4037" s="20" t="s">
        <v>20015</v>
      </c>
      <c r="F4037" s="69">
        <v>55</v>
      </c>
      <c r="G4037" s="3" t="s">
        <v>20</v>
      </c>
      <c r="J4037" s="55"/>
      <c r="K4037" s="73">
        <v>46063</v>
      </c>
      <c r="N4037" s="3" t="s">
        <v>20016</v>
      </c>
      <c r="O4037" s="5" t="s">
        <v>20017</v>
      </c>
    </row>
    <row r="4038" s="4" customFormat="1" spans="1:15">
      <c r="A4038" s="16">
        <v>4037</v>
      </c>
      <c r="B4038" s="4" t="s">
        <v>20018</v>
      </c>
      <c r="C4038" s="4" t="s">
        <v>20019</v>
      </c>
      <c r="D4038" s="4" t="s">
        <v>20018</v>
      </c>
      <c r="E4038" s="4" t="s">
        <v>20020</v>
      </c>
      <c r="F4038" s="4">
        <v>59.9</v>
      </c>
      <c r="G4038" s="4" t="s">
        <v>20</v>
      </c>
      <c r="K4038" s="76">
        <v>46122</v>
      </c>
      <c r="N4038" s="4" t="s">
        <v>20021</v>
      </c>
      <c r="O4038" s="4" t="s">
        <v>20022</v>
      </c>
    </row>
    <row r="4039" s="3" customFormat="1" spans="1:15">
      <c r="A4039" s="16">
        <v>4038</v>
      </c>
      <c r="B4039" s="3" t="s">
        <v>20023</v>
      </c>
      <c r="C4039" s="3" t="s">
        <v>20024</v>
      </c>
      <c r="D4039" s="3" t="s">
        <v>20023</v>
      </c>
      <c r="E4039" s="3" t="s">
        <v>20025</v>
      </c>
      <c r="F4039" s="69">
        <v>55</v>
      </c>
      <c r="G4039" s="3" t="s">
        <v>20026</v>
      </c>
      <c r="J4039" s="55"/>
      <c r="K4039" s="73">
        <v>46051</v>
      </c>
      <c r="L4039" s="3" t="s">
        <v>1135</v>
      </c>
      <c r="N4039" s="3" t="s">
        <v>20027</v>
      </c>
      <c r="O4039" s="3" t="s">
        <v>20028</v>
      </c>
    </row>
    <row r="4040" s="55" customFormat="1" spans="1:15">
      <c r="A4040" s="16">
        <v>4039</v>
      </c>
      <c r="B4040" s="55" t="s">
        <v>20029</v>
      </c>
      <c r="C4040" s="55" t="s">
        <v>20030</v>
      </c>
      <c r="D4040" s="55" t="s">
        <v>20029</v>
      </c>
      <c r="E4040" s="78" t="s">
        <v>20031</v>
      </c>
      <c r="F4040" s="69">
        <v>59.9</v>
      </c>
      <c r="G4040" s="55" t="s">
        <v>20032</v>
      </c>
      <c r="K4040" s="73">
        <v>46053</v>
      </c>
      <c r="N4040" s="55" t="s">
        <v>20033</v>
      </c>
      <c r="O4040" s="55" t="s">
        <v>20034</v>
      </c>
    </row>
    <row r="4041" s="69" customFormat="1" spans="1:15">
      <c r="A4041" s="16">
        <v>4040</v>
      </c>
      <c r="B4041" s="17"/>
      <c r="C4041" s="2" t="s">
        <v>20035</v>
      </c>
      <c r="D4041" s="17" t="s">
        <v>20036</v>
      </c>
      <c r="E4041" s="2" t="s">
        <v>20037</v>
      </c>
      <c r="F4041" s="69">
        <v>85</v>
      </c>
      <c r="G4041" s="2"/>
      <c r="H4041" s="16"/>
      <c r="I4041" s="16"/>
      <c r="J4041" s="16"/>
      <c r="K4041" s="73">
        <v>46013</v>
      </c>
      <c r="L4041" s="59"/>
      <c r="M4041" s="5"/>
      <c r="N4041" s="60" t="s">
        <v>20038</v>
      </c>
      <c r="O4041" s="5" t="s">
        <v>20039</v>
      </c>
    </row>
    <row r="4042" s="3" customFormat="1" spans="1:15">
      <c r="A4042" s="16">
        <v>4041</v>
      </c>
      <c r="B4042" s="21"/>
      <c r="C4042" s="3" t="s">
        <v>20040</v>
      </c>
      <c r="D4042" s="21" t="s">
        <v>20041</v>
      </c>
      <c r="E4042" s="3" t="s">
        <v>20042</v>
      </c>
      <c r="F4042" s="69">
        <v>49.8</v>
      </c>
      <c r="G4042" s="2" t="s">
        <v>710</v>
      </c>
      <c r="J4042" s="55"/>
      <c r="K4042" s="73">
        <v>45874</v>
      </c>
      <c r="N4042" s="3" t="s">
        <v>20043</v>
      </c>
      <c r="O4042" s="5" t="s">
        <v>20044</v>
      </c>
    </row>
    <row r="4043" s="3" customFormat="1" spans="1:15">
      <c r="A4043" s="16">
        <v>4042</v>
      </c>
      <c r="B4043" s="3" t="s">
        <v>20045</v>
      </c>
      <c r="C4043" s="3" t="s">
        <v>20046</v>
      </c>
      <c r="D4043" s="21" t="s">
        <v>20045</v>
      </c>
      <c r="E4043" s="3" t="s">
        <v>20047</v>
      </c>
      <c r="F4043" s="69">
        <v>79</v>
      </c>
      <c r="G4043" s="3" t="s">
        <v>20048</v>
      </c>
      <c r="J4043" s="55"/>
      <c r="K4043" s="73">
        <v>46015</v>
      </c>
      <c r="L4043" s="3"/>
      <c r="N4043" s="3" t="s">
        <v>20049</v>
      </c>
      <c r="O4043" s="3" t="s">
        <v>20050</v>
      </c>
    </row>
    <row r="4044" s="3" customFormat="1" spans="1:15">
      <c r="A4044" s="16">
        <v>4043</v>
      </c>
      <c r="B4044" s="21"/>
      <c r="C4044" s="3" t="s">
        <v>20051</v>
      </c>
      <c r="D4044" s="3" t="s">
        <v>20052</v>
      </c>
      <c r="E4044" s="3" t="s">
        <v>20053</v>
      </c>
      <c r="F4044" s="69">
        <v>79</v>
      </c>
      <c r="J4044" s="55"/>
      <c r="K4044" s="73">
        <v>46007</v>
      </c>
      <c r="N4044" s="3" t="s">
        <v>20054</v>
      </c>
      <c r="O4044" s="61" t="s">
        <v>20055</v>
      </c>
    </row>
    <row r="4045" s="3" customFormat="1" spans="1:15">
      <c r="A4045" s="16">
        <v>4044</v>
      </c>
      <c r="B4045" s="21"/>
      <c r="C4045" s="3" t="s">
        <v>20056</v>
      </c>
      <c r="D4045" s="3" t="s">
        <v>20057</v>
      </c>
      <c r="E4045" s="3" t="s">
        <v>20058</v>
      </c>
      <c r="F4045" s="69">
        <v>59</v>
      </c>
      <c r="G4045" s="3" t="s">
        <v>20</v>
      </c>
      <c r="J4045" s="55"/>
      <c r="K4045" s="73">
        <v>45960</v>
      </c>
      <c r="N4045" s="3" t="s">
        <v>20059</v>
      </c>
      <c r="O4045" s="61" t="s">
        <v>20060</v>
      </c>
    </row>
    <row r="4046" s="3" customFormat="1" spans="1:15">
      <c r="A4046" s="16">
        <v>4045</v>
      </c>
      <c r="B4046" s="3" t="s">
        <v>20061</v>
      </c>
      <c r="C4046" s="3" t="s">
        <v>20062</v>
      </c>
      <c r="D4046" s="3" t="s">
        <v>20061</v>
      </c>
      <c r="E4046" s="3" t="s">
        <v>20063</v>
      </c>
      <c r="F4046" s="69">
        <v>138</v>
      </c>
      <c r="J4046" s="55"/>
      <c r="K4046" s="73">
        <v>46002</v>
      </c>
      <c r="N4046" s="3" t="s">
        <v>20064</v>
      </c>
      <c r="O4046" s="3" t="s">
        <v>20065</v>
      </c>
    </row>
    <row r="4047" s="3" customFormat="1" spans="1:15">
      <c r="A4047" s="16">
        <v>4046</v>
      </c>
      <c r="B4047" s="3" t="s">
        <v>20066</v>
      </c>
      <c r="C4047" s="3" t="s">
        <v>20067</v>
      </c>
      <c r="D4047" s="21" t="s">
        <v>20066</v>
      </c>
      <c r="E4047" s="3" t="s">
        <v>20068</v>
      </c>
      <c r="F4047" s="69">
        <v>59</v>
      </c>
      <c r="G4047" s="3" t="s">
        <v>20</v>
      </c>
      <c r="J4047" s="55"/>
      <c r="K4047" s="73">
        <v>46000</v>
      </c>
      <c r="N4047" s="3" t="s">
        <v>20069</v>
      </c>
      <c r="O4047" s="3" t="s">
        <v>20070</v>
      </c>
    </row>
    <row r="4048" s="4" customFormat="1" spans="1:15">
      <c r="A4048" s="16">
        <v>4047</v>
      </c>
      <c r="B4048" s="4" t="s">
        <v>20071</v>
      </c>
      <c r="C4048" s="4" t="s">
        <v>20072</v>
      </c>
      <c r="D4048" s="4" t="s">
        <v>20071</v>
      </c>
      <c r="E4048" s="4" t="s">
        <v>20073</v>
      </c>
      <c r="F4048" s="4">
        <v>79</v>
      </c>
      <c r="G4048" s="4" t="s">
        <v>20074</v>
      </c>
      <c r="K4048" s="76">
        <v>46107</v>
      </c>
      <c r="N4048" s="4" t="s">
        <v>20075</v>
      </c>
      <c r="O4048" s="4" t="s">
        <v>20076</v>
      </c>
    </row>
    <row r="4049" s="55" customFormat="1" spans="1:15">
      <c r="A4049" s="16">
        <v>4048</v>
      </c>
      <c r="C4049" s="55" t="s">
        <v>20077</v>
      </c>
      <c r="D4049" s="63" t="s">
        <v>20078</v>
      </c>
      <c r="E4049" s="55" t="s">
        <v>20079</v>
      </c>
      <c r="F4049" s="69">
        <v>55</v>
      </c>
      <c r="G4049" s="64" t="s">
        <v>20</v>
      </c>
      <c r="K4049" s="73">
        <v>45859</v>
      </c>
      <c r="L4049" s="55" t="s">
        <v>183</v>
      </c>
      <c r="M4049" s="5"/>
      <c r="N4049" s="64" t="s">
        <v>20080</v>
      </c>
      <c r="O4049" s="5" t="s">
        <v>20081</v>
      </c>
    </row>
    <row r="4050" s="3" customFormat="1" spans="1:15">
      <c r="A4050" s="16">
        <v>4049</v>
      </c>
      <c r="B4050" s="3" t="s">
        <v>20082</v>
      </c>
      <c r="C4050" s="3" t="s">
        <v>20083</v>
      </c>
      <c r="D4050" s="3" t="s">
        <v>20082</v>
      </c>
      <c r="E4050" s="20" t="s">
        <v>20084</v>
      </c>
      <c r="F4050" s="69">
        <v>49</v>
      </c>
      <c r="G4050" s="3"/>
      <c r="J4050" s="55"/>
      <c r="K4050" s="73">
        <v>45771</v>
      </c>
      <c r="N4050" s="3" t="s">
        <v>20085</v>
      </c>
      <c r="O4050" s="3" t="s">
        <v>20086</v>
      </c>
    </row>
    <row r="4051" s="69" customFormat="1" spans="1:15">
      <c r="A4051" s="16">
        <v>4050</v>
      </c>
      <c r="B4051" s="17"/>
      <c r="C4051" s="2" t="s">
        <v>20087</v>
      </c>
      <c r="D4051" s="17" t="s">
        <v>20088</v>
      </c>
      <c r="E4051" s="2" t="s">
        <v>20089</v>
      </c>
      <c r="F4051" s="69">
        <v>69</v>
      </c>
      <c r="G4051" s="2"/>
      <c r="H4051" s="2"/>
      <c r="I4051" s="2"/>
      <c r="J4051" s="16"/>
      <c r="K4051" s="73">
        <v>45444</v>
      </c>
      <c r="L4051" s="59"/>
      <c r="M4051" s="5"/>
      <c r="N4051" s="60" t="s">
        <v>20090</v>
      </c>
      <c r="O4051" s="5" t="s">
        <v>20091</v>
      </c>
    </row>
    <row r="4052" s="3" customFormat="1" spans="1:15">
      <c r="A4052" s="16">
        <v>4051</v>
      </c>
      <c r="B4052" s="3" t="s">
        <v>20092</v>
      </c>
      <c r="C4052" s="3" t="s">
        <v>20093</v>
      </c>
      <c r="D4052" s="3" t="s">
        <v>20092</v>
      </c>
      <c r="E4052" s="3" t="s">
        <v>20094</v>
      </c>
      <c r="F4052" s="69">
        <v>89</v>
      </c>
      <c r="J4052" s="55" t="s">
        <v>200</v>
      </c>
      <c r="K4052" s="73">
        <v>45820</v>
      </c>
      <c r="L4052" s="3" t="s">
        <v>201</v>
      </c>
      <c r="N4052" s="3" t="s">
        <v>20095</v>
      </c>
      <c r="O4052" s="3" t="s">
        <v>20096</v>
      </c>
    </row>
    <row r="4053" s="3" customFormat="1" spans="1:15">
      <c r="A4053" s="16">
        <v>4052</v>
      </c>
      <c r="B4053" s="21"/>
      <c r="C4053" s="3" t="s">
        <v>20097</v>
      </c>
      <c r="D4053" s="21" t="s">
        <v>20098</v>
      </c>
      <c r="E4053" s="3" t="s">
        <v>20099</v>
      </c>
      <c r="F4053" s="69">
        <v>59</v>
      </c>
      <c r="G4053" s="3" t="s">
        <v>20100</v>
      </c>
      <c r="J4053" s="55" t="s">
        <v>200</v>
      </c>
      <c r="K4053" s="73">
        <v>46053</v>
      </c>
      <c r="L4053" s="3" t="s">
        <v>201</v>
      </c>
      <c r="N4053" s="3" t="s">
        <v>20101</v>
      </c>
      <c r="O4053" s="3" t="s">
        <v>20102</v>
      </c>
    </row>
    <row r="4054" s="3" customFormat="1" spans="1:15">
      <c r="A4054" s="16">
        <v>4053</v>
      </c>
      <c r="B4054" s="3"/>
      <c r="C4054" s="3" t="s">
        <v>20103</v>
      </c>
      <c r="D4054" s="21" t="s">
        <v>20104</v>
      </c>
      <c r="E4054" s="3" t="s">
        <v>20105</v>
      </c>
      <c r="F4054" s="69">
        <v>79.8</v>
      </c>
      <c r="G4054" s="2" t="s">
        <v>20</v>
      </c>
      <c r="J4054" s="55"/>
      <c r="K4054" s="73">
        <v>45558</v>
      </c>
      <c r="L4054" s="3"/>
      <c r="M4054" s="3"/>
      <c r="N4054" s="3" t="s">
        <v>20106</v>
      </c>
      <c r="O4054" s="3" t="s">
        <v>20107</v>
      </c>
    </row>
    <row r="4055" s="2" customFormat="1" spans="1:15">
      <c r="A4055" s="16">
        <v>4054</v>
      </c>
      <c r="B4055" s="2" t="s">
        <v>20108</v>
      </c>
      <c r="C4055" s="2" t="s">
        <v>20109</v>
      </c>
      <c r="D4055" s="2" t="s">
        <v>20108</v>
      </c>
      <c r="E4055" s="2" t="s">
        <v>20110</v>
      </c>
      <c r="F4055" s="69">
        <v>59</v>
      </c>
      <c r="G4055" s="2" t="s">
        <v>20</v>
      </c>
      <c r="H4055" s="2"/>
      <c r="I4055" s="2"/>
      <c r="J4055" s="16"/>
      <c r="K4055" s="73">
        <v>46048</v>
      </c>
      <c r="L4055" s="2" t="s">
        <v>8520</v>
      </c>
      <c r="M4055" s="2"/>
      <c r="N4055" s="2" t="s">
        <v>20111</v>
      </c>
      <c r="O4055" s="2" t="s">
        <v>20112</v>
      </c>
    </row>
    <row r="4056" s="3" customFormat="1" spans="1:15">
      <c r="A4056" s="16">
        <v>4055</v>
      </c>
      <c r="B4056" s="3"/>
      <c r="C4056" s="3" t="s">
        <v>20113</v>
      </c>
      <c r="D4056" s="21" t="s">
        <v>20114</v>
      </c>
      <c r="E4056" s="3" t="s">
        <v>20115</v>
      </c>
      <c r="F4056" s="69">
        <v>55</v>
      </c>
      <c r="G4056" s="3" t="s">
        <v>20</v>
      </c>
      <c r="J4056" s="55"/>
      <c r="K4056" s="73">
        <v>45783</v>
      </c>
      <c r="N4056" s="3" t="s">
        <v>20116</v>
      </c>
      <c r="O4056" s="3" t="s">
        <v>20117</v>
      </c>
    </row>
    <row r="4057" s="3" customFormat="1" spans="1:15">
      <c r="A4057" s="16">
        <v>4056</v>
      </c>
      <c r="B4057" s="21"/>
      <c r="C4057" s="3" t="s">
        <v>20118</v>
      </c>
      <c r="D4057" s="21" t="s">
        <v>20119</v>
      </c>
      <c r="E4057" s="20" t="s">
        <v>20120</v>
      </c>
      <c r="F4057" s="69">
        <v>79</v>
      </c>
      <c r="G4057" s="3" t="s">
        <v>20</v>
      </c>
      <c r="J4057" s="55"/>
      <c r="K4057" s="73">
        <v>45986</v>
      </c>
      <c r="N4057" s="3" t="s">
        <v>20121</v>
      </c>
      <c r="O4057" s="5" t="s">
        <v>20122</v>
      </c>
    </row>
    <row r="4058" s="3" customFormat="1" spans="1:15">
      <c r="A4058" s="16">
        <v>4057</v>
      </c>
      <c r="B4058" s="3" t="s">
        <v>20123</v>
      </c>
      <c r="C4058" s="3" t="s">
        <v>20124</v>
      </c>
      <c r="D4058" s="3" t="s">
        <v>20123</v>
      </c>
      <c r="E4058" s="3" t="s">
        <v>20009</v>
      </c>
      <c r="F4058" s="69">
        <v>75</v>
      </c>
      <c r="G4058" s="3" t="s">
        <v>20125</v>
      </c>
      <c r="J4058" s="55"/>
      <c r="K4058" s="73">
        <v>46056</v>
      </c>
      <c r="M4058" s="5" t="s">
        <v>20126</v>
      </c>
      <c r="N4058" s="3" t="s">
        <v>20127</v>
      </c>
      <c r="O4058" s="3" t="s">
        <v>20128</v>
      </c>
    </row>
    <row r="4059" s="69" customFormat="1" spans="1:15">
      <c r="A4059" s="16">
        <v>4058</v>
      </c>
      <c r="B4059" s="17"/>
      <c r="C4059" s="2" t="s">
        <v>20129</v>
      </c>
      <c r="D4059" s="17" t="s">
        <v>20130</v>
      </c>
      <c r="E4059" s="2" t="s">
        <v>20131</v>
      </c>
      <c r="F4059" s="69">
        <v>69</v>
      </c>
      <c r="G4059" s="2"/>
      <c r="H4059" s="16"/>
      <c r="I4059" s="16"/>
      <c r="J4059" s="16"/>
      <c r="K4059" s="73">
        <v>45350</v>
      </c>
      <c r="L4059" s="59"/>
      <c r="M4059" s="5"/>
      <c r="N4059" s="60" t="s">
        <v>20132</v>
      </c>
      <c r="O4059" s="5" t="s">
        <v>20133</v>
      </c>
    </row>
    <row r="4060" s="3" customFormat="1" spans="1:15">
      <c r="A4060" s="16">
        <v>4059</v>
      </c>
      <c r="C4060" s="3" t="s">
        <v>20134</v>
      </c>
      <c r="D4060" s="21" t="s">
        <v>20135</v>
      </c>
      <c r="E4060" s="3" t="s">
        <v>20136</v>
      </c>
      <c r="F4060" s="69">
        <v>45</v>
      </c>
      <c r="G4060" s="3" t="s">
        <v>248</v>
      </c>
      <c r="J4060" s="55"/>
      <c r="K4060" s="73">
        <v>46049</v>
      </c>
      <c r="L4060" s="59" t="s">
        <v>144</v>
      </c>
      <c r="N4060" s="3" t="s">
        <v>20137</v>
      </c>
      <c r="O4060" s="5" t="s">
        <v>20138</v>
      </c>
    </row>
    <row r="4061" s="3" customFormat="1" spans="1:15">
      <c r="A4061" s="16">
        <v>4060</v>
      </c>
      <c r="B4061" s="3"/>
      <c r="C4061" s="3" t="s">
        <v>20139</v>
      </c>
      <c r="D4061" s="21" t="s">
        <v>20140</v>
      </c>
      <c r="E4061" s="3" t="s">
        <v>20141</v>
      </c>
      <c r="F4061" s="69">
        <v>59</v>
      </c>
      <c r="J4061" s="55"/>
      <c r="K4061" s="73">
        <v>45510</v>
      </c>
      <c r="N4061" s="3" t="s">
        <v>20142</v>
      </c>
      <c r="O4061" s="3" t="s">
        <v>20143</v>
      </c>
    </row>
    <row r="4062" s="3" customFormat="1" spans="1:15">
      <c r="A4062" s="16">
        <v>4061</v>
      </c>
      <c r="C4062" s="3" t="s">
        <v>20144</v>
      </c>
      <c r="D4062" s="21" t="s">
        <v>20145</v>
      </c>
      <c r="E4062" s="3" t="s">
        <v>20146</v>
      </c>
      <c r="F4062" s="69">
        <v>99</v>
      </c>
      <c r="J4062" s="55"/>
      <c r="K4062" s="73">
        <v>46052</v>
      </c>
      <c r="N4062" s="3" t="s">
        <v>20147</v>
      </c>
      <c r="O4062" s="3" t="s">
        <v>20148</v>
      </c>
    </row>
    <row r="4063" s="3" customFormat="1" spans="1:15">
      <c r="A4063" s="16">
        <v>4062</v>
      </c>
      <c r="C4063" s="3" t="s">
        <v>20149</v>
      </c>
      <c r="D4063" s="21" t="s">
        <v>20150</v>
      </c>
      <c r="E4063" s="3" t="s">
        <v>20151</v>
      </c>
      <c r="F4063" s="69">
        <v>69</v>
      </c>
      <c r="J4063" s="55"/>
      <c r="K4063" s="73">
        <v>45874</v>
      </c>
      <c r="N4063" s="3" t="s">
        <v>20152</v>
      </c>
      <c r="O4063" s="3" t="s">
        <v>20153</v>
      </c>
    </row>
    <row r="4064" s="4" customFormat="1" spans="1:15">
      <c r="A4064" s="16">
        <v>4063</v>
      </c>
      <c r="B4064" s="4" t="s">
        <v>20154</v>
      </c>
      <c r="C4064" s="4" t="s">
        <v>20155</v>
      </c>
      <c r="D4064" s="4" t="s">
        <v>20154</v>
      </c>
      <c r="E4064" s="4" t="s">
        <v>20156</v>
      </c>
      <c r="F4064" s="69">
        <v>79</v>
      </c>
      <c r="K4064" s="73">
        <v>46079</v>
      </c>
      <c r="N4064" s="4" t="s">
        <v>20157</v>
      </c>
      <c r="O4064" s="4" t="s">
        <v>20158</v>
      </c>
    </row>
    <row r="4065" s="3" customFormat="1" spans="1:15">
      <c r="A4065" s="16">
        <v>4064</v>
      </c>
      <c r="B4065" s="3" t="s">
        <v>20159</v>
      </c>
      <c r="C4065" s="3" t="s">
        <v>20160</v>
      </c>
      <c r="D4065" s="3" t="s">
        <v>20159</v>
      </c>
      <c r="E4065" s="3" t="s">
        <v>20161</v>
      </c>
      <c r="F4065" s="69">
        <v>39</v>
      </c>
      <c r="J4065" s="55"/>
      <c r="K4065" s="73">
        <v>45898</v>
      </c>
      <c r="N4065" s="3" t="s">
        <v>20162</v>
      </c>
      <c r="O4065" s="3" t="s">
        <v>20163</v>
      </c>
    </row>
    <row r="4066" s="4" customFormat="1" spans="1:15">
      <c r="A4066" s="16">
        <v>4065</v>
      </c>
      <c r="B4066" s="4" t="s">
        <v>20164</v>
      </c>
      <c r="C4066" s="4" t="s">
        <v>20165</v>
      </c>
      <c r="D4066" s="22" t="s">
        <v>20164</v>
      </c>
      <c r="E4066" s="25" t="s">
        <v>20166</v>
      </c>
      <c r="F4066" s="69">
        <v>69</v>
      </c>
      <c r="G4066" s="4" t="s">
        <v>10720</v>
      </c>
      <c r="K4066" s="73">
        <v>46016</v>
      </c>
      <c r="N4066" s="4" t="s">
        <v>20167</v>
      </c>
      <c r="O4066" s="4" t="s">
        <v>20168</v>
      </c>
    </row>
    <row r="4067" s="3" customFormat="1" spans="1:15">
      <c r="A4067" s="16">
        <v>4066</v>
      </c>
      <c r="B4067" s="3"/>
      <c r="C4067" s="3" t="s">
        <v>20169</v>
      </c>
      <c r="D4067" s="3" t="s">
        <v>20170</v>
      </c>
      <c r="E4067" s="3" t="s">
        <v>20171</v>
      </c>
      <c r="F4067" s="69">
        <v>79</v>
      </c>
      <c r="G4067" s="3" t="s">
        <v>20</v>
      </c>
      <c r="J4067" s="55"/>
      <c r="K4067" s="73">
        <v>45463</v>
      </c>
      <c r="N4067" s="3" t="s">
        <v>20172</v>
      </c>
      <c r="O4067" s="3" t="s">
        <v>20173</v>
      </c>
    </row>
    <row r="4068" s="5" customFormat="1" spans="1:15">
      <c r="A4068" s="16">
        <v>4067</v>
      </c>
      <c r="C4068" s="5" t="s">
        <v>20174</v>
      </c>
      <c r="D4068" s="66" t="s">
        <v>20175</v>
      </c>
      <c r="E4068" s="5" t="s">
        <v>20176</v>
      </c>
      <c r="F4068" s="69">
        <v>69</v>
      </c>
      <c r="G4068" s="2" t="s">
        <v>20</v>
      </c>
      <c r="J4068" s="62"/>
      <c r="K4068" s="73">
        <v>46013</v>
      </c>
      <c r="L4068" s="59"/>
      <c r="M4068" s="5"/>
      <c r="N4068" s="5" t="s">
        <v>20177</v>
      </c>
      <c r="O4068" s="5" t="s">
        <v>20178</v>
      </c>
    </row>
    <row r="4069" s="55" customFormat="1" spans="1:15">
      <c r="A4069" s="16">
        <v>4068</v>
      </c>
      <c r="C4069" s="55" t="s">
        <v>20179</v>
      </c>
      <c r="D4069" s="63" t="s">
        <v>20180</v>
      </c>
      <c r="E4069" s="64" t="s">
        <v>20181</v>
      </c>
      <c r="F4069" s="69">
        <v>149</v>
      </c>
      <c r="K4069" s="73">
        <v>46008</v>
      </c>
      <c r="M4069" s="5"/>
      <c r="N4069" s="55" t="s">
        <v>20182</v>
      </c>
      <c r="O4069" s="5" t="s">
        <v>20183</v>
      </c>
    </row>
    <row r="4070" s="69" customFormat="1" spans="1:15">
      <c r="A4070" s="16">
        <v>4069</v>
      </c>
      <c r="B4070" s="17"/>
      <c r="C4070" s="2" t="s">
        <v>20184</v>
      </c>
      <c r="D4070" s="17" t="s">
        <v>20185</v>
      </c>
      <c r="E4070" s="2" t="s">
        <v>20186</v>
      </c>
      <c r="F4070" s="69">
        <v>79</v>
      </c>
      <c r="G4070" s="2"/>
      <c r="H4070" s="16"/>
      <c r="I4070" s="16"/>
      <c r="J4070" s="16"/>
      <c r="K4070" s="73">
        <v>45740</v>
      </c>
      <c r="L4070" s="59"/>
      <c r="M4070" s="5"/>
      <c r="N4070" s="60" t="s">
        <v>20187</v>
      </c>
      <c r="O4070" s="5" t="s">
        <v>20188</v>
      </c>
    </row>
    <row r="4071" s="69" customFormat="1" spans="1:15">
      <c r="A4071" s="16">
        <v>4070</v>
      </c>
      <c r="B4071" s="17"/>
      <c r="C4071" s="2" t="s">
        <v>20189</v>
      </c>
      <c r="D4071" s="17" t="s">
        <v>20190</v>
      </c>
      <c r="E4071" s="2" t="s">
        <v>20191</v>
      </c>
      <c r="F4071" s="69">
        <v>129</v>
      </c>
      <c r="G4071" s="2"/>
      <c r="H4071" s="2"/>
      <c r="I4071" s="2"/>
      <c r="J4071" s="16"/>
      <c r="K4071" s="73">
        <v>45632</v>
      </c>
      <c r="L4071" s="59"/>
      <c r="M4071" s="5"/>
      <c r="N4071" s="60" t="s">
        <v>20192</v>
      </c>
      <c r="O4071" s="5" t="s">
        <v>20193</v>
      </c>
    </row>
    <row r="4072" s="5" customFormat="1" spans="1:15">
      <c r="A4072" s="16">
        <v>4071</v>
      </c>
      <c r="B4072" s="17"/>
      <c r="C4072" s="20" t="s">
        <v>20194</v>
      </c>
      <c r="D4072" s="17" t="s">
        <v>20195</v>
      </c>
      <c r="E4072" s="5" t="s">
        <v>20196</v>
      </c>
      <c r="F4072" s="69">
        <v>59</v>
      </c>
      <c r="G4072" s="2" t="s">
        <v>20</v>
      </c>
      <c r="H4072" s="2" t="s">
        <v>290</v>
      </c>
      <c r="I4072" s="20" t="s">
        <v>291</v>
      </c>
      <c r="J4072" s="78"/>
      <c r="K4072" s="73">
        <v>46001</v>
      </c>
      <c r="L4072" s="59" t="s">
        <v>2543</v>
      </c>
      <c r="M4072" s="5" t="s">
        <v>20197</v>
      </c>
      <c r="N4072" s="5" t="s">
        <v>20198</v>
      </c>
      <c r="O4072" s="5" t="s">
        <v>20199</v>
      </c>
    </row>
    <row r="4073" s="3" customFormat="1" spans="1:15">
      <c r="A4073" s="16">
        <v>4072</v>
      </c>
      <c r="B4073" s="3"/>
      <c r="C4073" s="3" t="s">
        <v>20200</v>
      </c>
      <c r="D4073" s="21" t="s">
        <v>20201</v>
      </c>
      <c r="E4073" s="3" t="s">
        <v>20202</v>
      </c>
      <c r="F4073" s="69">
        <v>89.9</v>
      </c>
      <c r="G4073" s="3" t="s">
        <v>11626</v>
      </c>
      <c r="J4073" s="55"/>
      <c r="K4073" s="73">
        <v>46049</v>
      </c>
      <c r="N4073" s="3" t="s">
        <v>20203</v>
      </c>
      <c r="O4073" s="3" t="s">
        <v>20204</v>
      </c>
    </row>
    <row r="4074" s="3" customFormat="1" spans="1:15">
      <c r="A4074" s="16">
        <v>4073</v>
      </c>
      <c r="B4074" s="21"/>
      <c r="C4074" s="3" t="s">
        <v>20205</v>
      </c>
      <c r="D4074" s="21" t="s">
        <v>20206</v>
      </c>
      <c r="E4074" s="3" t="s">
        <v>19559</v>
      </c>
      <c r="F4074" s="69">
        <v>59</v>
      </c>
      <c r="G4074" s="3" t="s">
        <v>20207</v>
      </c>
      <c r="J4074" s="55"/>
      <c r="K4074" s="73">
        <v>45668</v>
      </c>
      <c r="N4074" s="3" t="s">
        <v>20208</v>
      </c>
      <c r="O4074" s="3" t="s">
        <v>20209</v>
      </c>
    </row>
    <row r="4075" s="2" customFormat="1" spans="1:15">
      <c r="A4075" s="16">
        <v>4074</v>
      </c>
      <c r="B4075" s="2" t="s">
        <v>20210</v>
      </c>
      <c r="C4075" s="2" t="s">
        <v>20211</v>
      </c>
      <c r="D4075" s="2" t="s">
        <v>20210</v>
      </c>
      <c r="E4075" s="2" t="s">
        <v>20212</v>
      </c>
      <c r="F4075" s="69">
        <v>59</v>
      </c>
      <c r="G4075" s="2" t="s">
        <v>20</v>
      </c>
      <c r="H4075" s="2"/>
      <c r="I4075" s="2"/>
      <c r="J4075" s="16"/>
      <c r="K4075" s="73">
        <v>46017</v>
      </c>
      <c r="L4075" s="2"/>
      <c r="M4075" s="2"/>
      <c r="N4075" s="2" t="s">
        <v>20213</v>
      </c>
      <c r="O4075" s="2" t="s">
        <v>20214</v>
      </c>
    </row>
    <row r="4076" s="2" customFormat="1" spans="1:15">
      <c r="A4076" s="16">
        <v>4075</v>
      </c>
      <c r="B4076" s="2"/>
      <c r="C4076" s="2" t="s">
        <v>20215</v>
      </c>
      <c r="D4076" s="2" t="s">
        <v>20216</v>
      </c>
      <c r="E4076" s="2" t="s">
        <v>20217</v>
      </c>
      <c r="F4076" s="69">
        <v>49</v>
      </c>
      <c r="G4076" s="2" t="s">
        <v>20</v>
      </c>
      <c r="H4076" s="2"/>
      <c r="I4076" s="2"/>
      <c r="J4076" s="16"/>
      <c r="K4076" s="73">
        <v>45715</v>
      </c>
      <c r="L4076" s="2"/>
      <c r="M4076" s="2"/>
      <c r="N4076" s="2" t="s">
        <v>20218</v>
      </c>
      <c r="O4076" s="2" t="s">
        <v>20219</v>
      </c>
    </row>
    <row r="4077" s="3" customFormat="1" spans="1:15">
      <c r="A4077" s="16">
        <v>4076</v>
      </c>
      <c r="B4077" s="3"/>
      <c r="C4077" s="3" t="s">
        <v>20215</v>
      </c>
      <c r="D4077" s="21" t="s">
        <v>20220</v>
      </c>
      <c r="E4077" s="3" t="s">
        <v>20221</v>
      </c>
      <c r="F4077" s="69">
        <v>55</v>
      </c>
      <c r="G4077" s="3" t="s">
        <v>20</v>
      </c>
      <c r="J4077" s="55"/>
      <c r="K4077" s="73">
        <v>45230</v>
      </c>
      <c r="N4077" s="3" t="s">
        <v>20222</v>
      </c>
      <c r="O4077" s="3" t="s">
        <v>20223</v>
      </c>
    </row>
    <row r="4078" s="5" customFormat="1" spans="1:15">
      <c r="A4078" s="16">
        <v>4077</v>
      </c>
      <c r="C4078" s="5" t="s">
        <v>20224</v>
      </c>
      <c r="D4078" s="66" t="s">
        <v>20225</v>
      </c>
      <c r="E4078" s="5" t="s">
        <v>20226</v>
      </c>
      <c r="F4078" s="69">
        <v>45</v>
      </c>
      <c r="G4078" s="20" t="s">
        <v>20</v>
      </c>
      <c r="H4078" s="20"/>
      <c r="I4078" s="20"/>
      <c r="J4078" s="78"/>
      <c r="K4078" s="73">
        <v>46040</v>
      </c>
      <c r="L4078" s="59"/>
      <c r="M4078" s="5"/>
      <c r="N4078" s="5" t="s">
        <v>20227</v>
      </c>
      <c r="O4078" s="5" t="s">
        <v>20228</v>
      </c>
    </row>
    <row r="4079" s="3" customFormat="1" spans="1:15">
      <c r="A4079" s="16">
        <v>4078</v>
      </c>
      <c r="B4079" s="21"/>
      <c r="C4079" s="3" t="s">
        <v>20229</v>
      </c>
      <c r="D4079" s="21" t="s">
        <v>20230</v>
      </c>
      <c r="E4079" s="3" t="s">
        <v>20231</v>
      </c>
      <c r="F4079" s="69">
        <v>79.9</v>
      </c>
      <c r="G4079" s="20" t="s">
        <v>20232</v>
      </c>
      <c r="J4079" s="55"/>
      <c r="K4079" s="73">
        <v>45854</v>
      </c>
      <c r="N4079" s="3" t="s">
        <v>20233</v>
      </c>
      <c r="O4079" s="5" t="s">
        <v>20234</v>
      </c>
    </row>
    <row r="4080" s="3" customFormat="1" spans="1:15">
      <c r="A4080" s="16">
        <v>4079</v>
      </c>
      <c r="B4080" s="21" t="s">
        <v>20235</v>
      </c>
      <c r="C4080" s="3" t="s">
        <v>20236</v>
      </c>
      <c r="D4080" s="21" t="s">
        <v>20235</v>
      </c>
      <c r="E4080" s="3" t="s">
        <v>20237</v>
      </c>
      <c r="F4080" s="69">
        <v>69.9</v>
      </c>
      <c r="G4080" s="3" t="s">
        <v>20238</v>
      </c>
      <c r="J4080" s="55"/>
      <c r="K4080" s="73">
        <v>46041</v>
      </c>
      <c r="L4080" s="59" t="s">
        <v>20239</v>
      </c>
      <c r="M4080" s="3"/>
      <c r="N4080" s="3" t="s">
        <v>20240</v>
      </c>
      <c r="O4080" s="3" t="s">
        <v>20241</v>
      </c>
    </row>
    <row r="4081" s="69" customFormat="1" spans="1:15">
      <c r="A4081" s="16">
        <v>4080</v>
      </c>
      <c r="B4081" s="17"/>
      <c r="C4081" s="2" t="s">
        <v>20242</v>
      </c>
      <c r="D4081" s="17" t="s">
        <v>20243</v>
      </c>
      <c r="E4081" s="2" t="s">
        <v>7895</v>
      </c>
      <c r="F4081" s="69">
        <v>59</v>
      </c>
      <c r="G4081" s="2" t="s">
        <v>20</v>
      </c>
      <c r="H4081" s="16"/>
      <c r="I4081" s="16"/>
      <c r="J4081" s="16"/>
      <c r="K4081" s="73">
        <v>45098</v>
      </c>
      <c r="L4081" s="59"/>
      <c r="M4081" s="5"/>
      <c r="N4081" s="60" t="s">
        <v>20244</v>
      </c>
      <c r="O4081" s="5" t="s">
        <v>20245</v>
      </c>
    </row>
    <row r="4082" s="3" customFormat="1" spans="1:15">
      <c r="A4082" s="16">
        <v>4081</v>
      </c>
      <c r="B4082" s="3"/>
      <c r="C4082" s="3" t="s">
        <v>20246</v>
      </c>
      <c r="D4082" s="21" t="s">
        <v>20247</v>
      </c>
      <c r="E4082" s="3" t="s">
        <v>20248</v>
      </c>
      <c r="F4082" s="69">
        <v>85</v>
      </c>
      <c r="G4082" s="3" t="s">
        <v>20249</v>
      </c>
      <c r="J4082" s="55"/>
      <c r="K4082" s="73">
        <v>45670</v>
      </c>
      <c r="L4082" s="61" t="s">
        <v>249</v>
      </c>
      <c r="N4082" s="3" t="s">
        <v>20250</v>
      </c>
      <c r="O4082" s="3" t="s">
        <v>20251</v>
      </c>
    </row>
    <row r="4083" s="4" customFormat="1" spans="1:15">
      <c r="A4083" s="16">
        <v>4082</v>
      </c>
      <c r="B4083" s="4" t="s">
        <v>20252</v>
      </c>
      <c r="C4083" s="4" t="s">
        <v>20253</v>
      </c>
      <c r="D4083" s="4" t="s">
        <v>20252</v>
      </c>
      <c r="E4083" s="4" t="s">
        <v>20254</v>
      </c>
      <c r="F4083" s="4">
        <v>89</v>
      </c>
      <c r="G4083" s="4" t="s">
        <v>20255</v>
      </c>
      <c r="H4083" s="4"/>
      <c r="I4083" s="4"/>
      <c r="J4083" s="4"/>
      <c r="K4083" s="76">
        <v>46087</v>
      </c>
      <c r="L4083" s="4"/>
      <c r="N4083" s="4" t="s">
        <v>20256</v>
      </c>
      <c r="O4083" s="4" t="s">
        <v>20257</v>
      </c>
    </row>
    <row r="4084" s="55" customFormat="1" spans="1:15">
      <c r="A4084" s="16">
        <v>4083</v>
      </c>
      <c r="B4084" s="55" t="s">
        <v>20258</v>
      </c>
      <c r="C4084" s="78" t="s">
        <v>20259</v>
      </c>
      <c r="D4084" s="55" t="s">
        <v>20258</v>
      </c>
      <c r="E4084" s="55" t="s">
        <v>20260</v>
      </c>
      <c r="F4084" s="69">
        <v>59</v>
      </c>
      <c r="G4084" s="2" t="s">
        <v>20</v>
      </c>
      <c r="H4084" s="2" t="s">
        <v>290</v>
      </c>
      <c r="K4084" s="73">
        <v>45884</v>
      </c>
      <c r="L4084" s="2" t="s">
        <v>412</v>
      </c>
      <c r="M4084" s="5" t="s">
        <v>20261</v>
      </c>
      <c r="N4084" s="55" t="s">
        <v>20262</v>
      </c>
      <c r="O4084" s="55" t="s">
        <v>20263</v>
      </c>
    </row>
    <row r="4085" s="69" customFormat="1" spans="1:15">
      <c r="A4085" s="16">
        <v>4084</v>
      </c>
      <c r="B4085" s="17"/>
      <c r="C4085" s="2" t="s">
        <v>20264</v>
      </c>
      <c r="D4085" s="17" t="s">
        <v>20265</v>
      </c>
      <c r="E4085" s="2" t="s">
        <v>20266</v>
      </c>
      <c r="F4085" s="69">
        <v>39</v>
      </c>
      <c r="G4085" s="2"/>
      <c r="H4085" s="16"/>
      <c r="I4085" s="16"/>
      <c r="J4085" s="16"/>
      <c r="K4085" s="73">
        <v>45996</v>
      </c>
      <c r="L4085" s="59"/>
      <c r="M4085" s="5"/>
      <c r="N4085" s="60" t="s">
        <v>20267</v>
      </c>
      <c r="O4085" s="5" t="s">
        <v>20268</v>
      </c>
    </row>
    <row r="4086" s="3" customFormat="1" spans="1:15">
      <c r="A4086" s="16">
        <v>4085</v>
      </c>
      <c r="C4086" s="3" t="s">
        <v>20269</v>
      </c>
      <c r="D4086" s="21" t="s">
        <v>20270</v>
      </c>
      <c r="E4086" s="3" t="s">
        <v>7895</v>
      </c>
      <c r="F4086" s="69">
        <v>79</v>
      </c>
      <c r="G4086" s="20" t="s">
        <v>20271</v>
      </c>
      <c r="H4086" s="20"/>
      <c r="I4086" s="20"/>
      <c r="J4086" s="78"/>
      <c r="K4086" s="73">
        <v>46038</v>
      </c>
      <c r="N4086" s="3" t="s">
        <v>20272</v>
      </c>
      <c r="O4086" s="3" t="s">
        <v>20273</v>
      </c>
    </row>
    <row r="4087" s="3" customFormat="1" spans="1:15">
      <c r="A4087" s="16">
        <v>4086</v>
      </c>
      <c r="C4087" s="3" t="s">
        <v>20274</v>
      </c>
      <c r="D4087" s="21" t="s">
        <v>20275</v>
      </c>
      <c r="E4087" s="3" t="s">
        <v>20276</v>
      </c>
      <c r="F4087" s="69">
        <v>45</v>
      </c>
      <c r="G4087" s="3" t="s">
        <v>20</v>
      </c>
      <c r="J4087" s="55"/>
      <c r="K4087" s="73">
        <v>45656</v>
      </c>
      <c r="N4087" s="3" t="s">
        <v>20277</v>
      </c>
      <c r="O4087" s="3" t="s">
        <v>20278</v>
      </c>
    </row>
    <row r="4088" s="2" customFormat="1" spans="1:15">
      <c r="A4088" s="16">
        <v>4087</v>
      </c>
      <c r="B4088" s="2" t="s">
        <v>20279</v>
      </c>
      <c r="C4088" s="2" t="s">
        <v>20280</v>
      </c>
      <c r="D4088" s="2" t="s">
        <v>20279</v>
      </c>
      <c r="E4088" s="2" t="s">
        <v>20281</v>
      </c>
      <c r="F4088" s="69">
        <v>79</v>
      </c>
      <c r="G4088" s="2" t="s">
        <v>20</v>
      </c>
      <c r="H4088" s="2"/>
      <c r="I4088" s="2"/>
      <c r="J4088" s="16"/>
      <c r="K4088" s="73">
        <v>46034</v>
      </c>
      <c r="L4088" s="2"/>
      <c r="M4088" s="2"/>
      <c r="N4088" s="2" t="s">
        <v>20282</v>
      </c>
      <c r="O4088" s="2" t="s">
        <v>20283</v>
      </c>
    </row>
    <row r="4089" s="3" customFormat="1" spans="1:15">
      <c r="A4089" s="16">
        <v>4088</v>
      </c>
      <c r="C4089" s="3" t="s">
        <v>20284</v>
      </c>
      <c r="D4089" s="21" t="s">
        <v>20285</v>
      </c>
      <c r="E4089" s="3" t="s">
        <v>20286</v>
      </c>
      <c r="F4089" s="69">
        <v>69</v>
      </c>
      <c r="G4089" s="3" t="s">
        <v>20287</v>
      </c>
      <c r="J4089" s="55"/>
      <c r="K4089" s="73">
        <v>45882</v>
      </c>
      <c r="L4089" s="59"/>
      <c r="M4089" s="5"/>
      <c r="N4089" s="3" t="s">
        <v>20288</v>
      </c>
      <c r="O4089" s="5" t="s">
        <v>20289</v>
      </c>
    </row>
    <row r="4090" s="5" customFormat="1" spans="1:15">
      <c r="A4090" s="16">
        <v>4089</v>
      </c>
      <c r="C4090" s="5" t="s">
        <v>20290</v>
      </c>
      <c r="D4090" s="66" t="s">
        <v>20291</v>
      </c>
      <c r="E4090" s="5" t="s">
        <v>20292</v>
      </c>
      <c r="F4090" s="69">
        <v>59.9</v>
      </c>
      <c r="G4090" s="20" t="s">
        <v>20293</v>
      </c>
      <c r="H4090" s="20"/>
      <c r="I4090" s="20"/>
      <c r="J4090" s="78"/>
      <c r="K4090" s="73">
        <v>46011</v>
      </c>
      <c r="L4090" s="59"/>
      <c r="M4090" s="5"/>
      <c r="N4090" s="5" t="s">
        <v>20294</v>
      </c>
      <c r="O4090" s="5" t="s">
        <v>20295</v>
      </c>
    </row>
    <row r="4091" s="3" customFormat="1" spans="1:15">
      <c r="A4091" s="16">
        <v>4090</v>
      </c>
      <c r="C4091" s="3" t="s">
        <v>20296</v>
      </c>
      <c r="D4091" s="21" t="s">
        <v>20297</v>
      </c>
      <c r="E4091" s="3" t="s">
        <v>20298</v>
      </c>
      <c r="F4091" s="69">
        <v>70</v>
      </c>
      <c r="G4091" s="3" t="s">
        <v>78</v>
      </c>
      <c r="J4091" s="55"/>
      <c r="K4091" s="73">
        <v>44910</v>
      </c>
      <c r="L4091" s="59"/>
      <c r="M4091" s="5"/>
      <c r="N4091" s="3" t="s">
        <v>20299</v>
      </c>
      <c r="O4091" s="5" t="s">
        <v>20300</v>
      </c>
    </row>
    <row r="4092" s="4" customFormat="1" spans="1:15">
      <c r="A4092" s="16">
        <v>4091</v>
      </c>
      <c r="B4092" s="4" t="s">
        <v>20301</v>
      </c>
      <c r="C4092" s="4" t="s">
        <v>20302</v>
      </c>
      <c r="D4092" s="22" t="s">
        <v>20301</v>
      </c>
      <c r="E4092" s="4" t="s">
        <v>20303</v>
      </c>
      <c r="F4092" s="69">
        <v>69</v>
      </c>
      <c r="G4092" s="4" t="s">
        <v>20</v>
      </c>
      <c r="H4092" s="4"/>
      <c r="I4092" s="4"/>
      <c r="K4092" s="73">
        <v>46026</v>
      </c>
      <c r="L4092" s="4"/>
      <c r="M4092" s="4"/>
      <c r="N4092" s="4" t="s">
        <v>20304</v>
      </c>
      <c r="O4092" s="4" t="s">
        <v>20305</v>
      </c>
    </row>
    <row r="4093" s="69" customFormat="1" spans="1:15">
      <c r="A4093" s="16">
        <v>4092</v>
      </c>
      <c r="B4093" s="17"/>
      <c r="C4093" s="2" t="s">
        <v>20306</v>
      </c>
      <c r="D4093" s="17" t="s">
        <v>20307</v>
      </c>
      <c r="E4093" s="2" t="s">
        <v>20308</v>
      </c>
      <c r="F4093" s="69">
        <v>69</v>
      </c>
      <c r="G4093" s="2" t="s">
        <v>20</v>
      </c>
      <c r="H4093" s="2"/>
      <c r="I4093" s="2"/>
      <c r="J4093" s="16"/>
      <c r="K4093" s="73">
        <v>45143</v>
      </c>
      <c r="L4093" s="59"/>
      <c r="M4093" s="5"/>
      <c r="N4093" s="60" t="s">
        <v>20309</v>
      </c>
      <c r="O4093" s="5" t="s">
        <v>20310</v>
      </c>
    </row>
    <row r="4094" s="69" customFormat="1" ht="14.25" spans="1:15">
      <c r="A4094" s="16">
        <v>4093</v>
      </c>
      <c r="B4094" s="17"/>
      <c r="C4094" s="18" t="s">
        <v>20311</v>
      </c>
      <c r="D4094" s="17"/>
      <c r="E4094" s="2"/>
      <c r="F4094" s="69"/>
      <c r="G4094" s="2"/>
      <c r="H4094" s="16"/>
      <c r="I4094" s="16"/>
      <c r="J4094" s="16"/>
      <c r="K4094" s="73"/>
      <c r="L4094" s="59"/>
      <c r="M4094" s="5"/>
      <c r="N4094" s="60"/>
      <c r="O4094" s="5"/>
    </row>
    <row r="4095" s="69" customFormat="1" spans="1:15">
      <c r="A4095" s="16">
        <v>4094</v>
      </c>
      <c r="B4095" s="17"/>
      <c r="C4095" s="2" t="s">
        <v>20312</v>
      </c>
      <c r="D4095" s="17" t="s">
        <v>20313</v>
      </c>
      <c r="E4095" s="2" t="s">
        <v>20314</v>
      </c>
      <c r="F4095" s="69">
        <v>65</v>
      </c>
      <c r="G4095" s="2" t="s">
        <v>20</v>
      </c>
      <c r="H4095" s="2"/>
      <c r="I4095" s="2"/>
      <c r="J4095" s="16"/>
      <c r="K4095" s="73">
        <v>45679</v>
      </c>
      <c r="L4095" s="59"/>
      <c r="M4095" s="5"/>
      <c r="N4095" s="60" t="s">
        <v>20315</v>
      </c>
      <c r="O4095" s="5" t="s">
        <v>20316</v>
      </c>
    </row>
    <row r="4096" s="3" customFormat="1" spans="1:15">
      <c r="A4096" s="16">
        <v>4095</v>
      </c>
      <c r="C4096" s="3" t="s">
        <v>20317</v>
      </c>
      <c r="D4096" s="21" t="s">
        <v>20318</v>
      </c>
      <c r="E4096" s="3" t="s">
        <v>20319</v>
      </c>
      <c r="F4096" s="69">
        <v>69</v>
      </c>
      <c r="G4096" s="5" t="s">
        <v>20</v>
      </c>
      <c r="J4096" s="55"/>
      <c r="K4096" s="73">
        <v>44782</v>
      </c>
      <c r="N4096" s="3" t="s">
        <v>20320</v>
      </c>
      <c r="O4096" s="5" t="s">
        <v>20321</v>
      </c>
    </row>
    <row r="4097" s="3" customFormat="1" spans="1:15">
      <c r="A4097" s="16">
        <v>4096</v>
      </c>
      <c r="B4097" s="3" t="s">
        <v>20322</v>
      </c>
      <c r="C4097" s="61" t="s">
        <v>20323</v>
      </c>
      <c r="D4097" s="21" t="s">
        <v>20322</v>
      </c>
      <c r="E4097" s="3" t="s">
        <v>20324</v>
      </c>
      <c r="F4097" s="69">
        <v>43</v>
      </c>
      <c r="G4097" s="20" t="s">
        <v>20325</v>
      </c>
      <c r="H4097" s="20"/>
      <c r="I4097" s="20"/>
      <c r="J4097" s="78"/>
      <c r="K4097" s="73">
        <v>46001</v>
      </c>
      <c r="N4097" s="3" t="s">
        <v>20326</v>
      </c>
      <c r="O4097" s="3" t="s">
        <v>20327</v>
      </c>
    </row>
    <row r="4098" s="3" customFormat="1" spans="1:15">
      <c r="A4098" s="16">
        <v>4097</v>
      </c>
      <c r="C4098" s="3" t="s">
        <v>20328</v>
      </c>
      <c r="D4098" s="21" t="s">
        <v>20329</v>
      </c>
      <c r="E4098" s="3" t="s">
        <v>20330</v>
      </c>
      <c r="F4098" s="69">
        <v>39.8</v>
      </c>
      <c r="G4098" s="3" t="s">
        <v>20331</v>
      </c>
      <c r="J4098" s="55"/>
      <c r="K4098" s="73">
        <v>44714</v>
      </c>
      <c r="L4098" s="59"/>
      <c r="M4098" s="5"/>
      <c r="N4098" s="3" t="s">
        <v>20332</v>
      </c>
      <c r="O4098" s="5" t="s">
        <v>20333</v>
      </c>
    </row>
    <row r="4099" s="16" customFormat="1" spans="1:15">
      <c r="A4099" s="16">
        <v>4098</v>
      </c>
      <c r="B4099" s="17"/>
      <c r="C4099" s="2" t="s">
        <v>20334</v>
      </c>
      <c r="D4099" s="17" t="s">
        <v>20335</v>
      </c>
      <c r="E4099" s="2" t="s">
        <v>20336</v>
      </c>
      <c r="F4099" s="69">
        <v>49.9</v>
      </c>
      <c r="G4099" s="3" t="s">
        <v>20</v>
      </c>
      <c r="H4099" s="2"/>
      <c r="I4099" s="2"/>
      <c r="K4099" s="73">
        <v>45820</v>
      </c>
      <c r="L4099" s="59"/>
      <c r="M4099" s="5"/>
      <c r="N4099" s="60" t="s">
        <v>20337</v>
      </c>
      <c r="O4099" s="5" t="s">
        <v>20338</v>
      </c>
    </row>
    <row r="4100" s="3" customFormat="1" spans="1:15">
      <c r="A4100" s="16">
        <v>4099</v>
      </c>
      <c r="B4100" s="21"/>
      <c r="C4100" s="61" t="s">
        <v>20339</v>
      </c>
      <c r="D4100" s="21" t="s">
        <v>20340</v>
      </c>
      <c r="E4100" s="20" t="s">
        <v>20341</v>
      </c>
      <c r="F4100" s="69">
        <v>79</v>
      </c>
      <c r="G4100" s="3" t="s">
        <v>16228</v>
      </c>
      <c r="J4100" s="55"/>
      <c r="K4100" s="73">
        <v>45510</v>
      </c>
      <c r="N4100" s="3" t="s">
        <v>20342</v>
      </c>
      <c r="O4100" s="5" t="s">
        <v>20343</v>
      </c>
    </row>
    <row r="4101" s="5" customFormat="1" spans="1:15">
      <c r="A4101" s="16">
        <v>4100</v>
      </c>
      <c r="B4101" s="17"/>
      <c r="C4101" s="2" t="s">
        <v>20344</v>
      </c>
      <c r="D4101" s="17" t="s">
        <v>20345</v>
      </c>
      <c r="E4101" s="2" t="s">
        <v>20346</v>
      </c>
      <c r="F4101" s="69">
        <v>59</v>
      </c>
      <c r="G4101" s="2" t="s">
        <v>20</v>
      </c>
      <c r="J4101" s="62"/>
      <c r="K4101" s="73">
        <v>44961</v>
      </c>
      <c r="L4101" s="59"/>
      <c r="N4101" s="60" t="s">
        <v>20347</v>
      </c>
      <c r="O4101" s="5" t="s">
        <v>20348</v>
      </c>
    </row>
    <row r="4102" s="55" customFormat="1" spans="1:15">
      <c r="A4102" s="16">
        <v>4101</v>
      </c>
      <c r="C4102" s="55" t="s">
        <v>20349</v>
      </c>
      <c r="D4102" s="63" t="s">
        <v>20350</v>
      </c>
      <c r="E4102" s="55" t="s">
        <v>20319</v>
      </c>
      <c r="F4102" s="69">
        <v>49.95</v>
      </c>
      <c r="G4102" s="55" t="s">
        <v>20351</v>
      </c>
      <c r="K4102" s="73">
        <v>45678</v>
      </c>
      <c r="L4102" s="65"/>
      <c r="M4102" s="5"/>
      <c r="N4102" s="55" t="s">
        <v>20352</v>
      </c>
      <c r="O4102" s="5" t="s">
        <v>20353</v>
      </c>
    </row>
    <row r="4103" s="5" customFormat="1" spans="1:15">
      <c r="A4103" s="16">
        <v>4102</v>
      </c>
      <c r="B4103" s="17"/>
      <c r="C4103" s="20" t="s">
        <v>20354</v>
      </c>
      <c r="D4103" s="17" t="s">
        <v>20355</v>
      </c>
      <c r="E4103" s="5" t="s">
        <v>20356</v>
      </c>
      <c r="F4103" s="69">
        <v>69</v>
      </c>
      <c r="G4103" s="2" t="s">
        <v>20</v>
      </c>
      <c r="J4103" s="62"/>
      <c r="K4103" s="73">
        <v>46001</v>
      </c>
      <c r="L4103" s="59"/>
      <c r="M4103" s="5" t="s">
        <v>20357</v>
      </c>
      <c r="N4103" s="5" t="s">
        <v>20358</v>
      </c>
      <c r="O4103" s="5" t="s">
        <v>20359</v>
      </c>
    </row>
    <row r="4104" s="3" customFormat="1" spans="1:15">
      <c r="A4104" s="16">
        <v>4103</v>
      </c>
      <c r="C4104" s="3" t="s">
        <v>20360</v>
      </c>
      <c r="D4104" s="21" t="s">
        <v>20361</v>
      </c>
      <c r="E4104" s="3" t="s">
        <v>20362</v>
      </c>
      <c r="F4104" s="69">
        <v>69</v>
      </c>
      <c r="G4104" s="3" t="s">
        <v>20</v>
      </c>
      <c r="J4104" s="55"/>
      <c r="K4104" s="73">
        <v>46013</v>
      </c>
      <c r="L4104" s="59"/>
      <c r="M4104" s="5"/>
      <c r="N4104" s="3" t="s">
        <v>20363</v>
      </c>
      <c r="O4104" s="5" t="s">
        <v>20364</v>
      </c>
    </row>
    <row r="4105" s="3" customFormat="1" spans="1:15">
      <c r="A4105" s="16">
        <v>4104</v>
      </c>
      <c r="B4105" s="3" t="s">
        <v>20365</v>
      </c>
      <c r="C4105" s="3" t="s">
        <v>20366</v>
      </c>
      <c r="D4105" s="3" t="s">
        <v>20365</v>
      </c>
      <c r="E4105" s="3" t="s">
        <v>20367</v>
      </c>
      <c r="F4105" s="69">
        <v>69</v>
      </c>
      <c r="G4105" s="3" t="s">
        <v>20368</v>
      </c>
      <c r="H4105" s="56"/>
      <c r="I4105" s="56"/>
      <c r="J4105" s="65"/>
      <c r="K4105" s="73">
        <v>46040</v>
      </c>
      <c r="L4105" s="3" t="s">
        <v>144</v>
      </c>
      <c r="M4105" s="3"/>
      <c r="N4105" s="3" t="s">
        <v>20369</v>
      </c>
      <c r="O4105" s="3" t="s">
        <v>20370</v>
      </c>
    </row>
    <row r="4106" s="69" customFormat="1" spans="1:15">
      <c r="A4106" s="16">
        <v>4105</v>
      </c>
      <c r="B4106" s="17"/>
      <c r="C4106" s="2" t="s">
        <v>20366</v>
      </c>
      <c r="D4106" s="17" t="s">
        <v>20371</v>
      </c>
      <c r="E4106" s="2" t="s">
        <v>20314</v>
      </c>
      <c r="F4106" s="69">
        <v>79</v>
      </c>
      <c r="G4106" s="2" t="s">
        <v>20</v>
      </c>
      <c r="H4106" s="16"/>
      <c r="I4106" s="16"/>
      <c r="J4106" s="16"/>
      <c r="K4106" s="73">
        <v>46046</v>
      </c>
      <c r="L4106" s="59"/>
      <c r="M4106" s="5"/>
      <c r="N4106" s="60" t="s">
        <v>20372</v>
      </c>
      <c r="O4106" s="5" t="s">
        <v>20373</v>
      </c>
    </row>
    <row r="4107" s="3" customFormat="1" spans="1:15">
      <c r="A4107" s="16">
        <v>4106</v>
      </c>
      <c r="C4107" s="3" t="s">
        <v>20374</v>
      </c>
      <c r="D4107" s="21" t="s">
        <v>20375</v>
      </c>
      <c r="E4107" s="3" t="s">
        <v>20376</v>
      </c>
      <c r="F4107" s="69">
        <v>69</v>
      </c>
      <c r="G4107" s="3" t="s">
        <v>20</v>
      </c>
      <c r="J4107" s="55"/>
      <c r="K4107" s="73">
        <v>46013</v>
      </c>
      <c r="M4107" s="5" t="s">
        <v>20377</v>
      </c>
      <c r="N4107" s="3" t="s">
        <v>20378</v>
      </c>
      <c r="O4107" s="3" t="s">
        <v>20379</v>
      </c>
    </row>
    <row r="4108" s="69" customFormat="1" spans="1:15">
      <c r="A4108" s="16">
        <v>4107</v>
      </c>
      <c r="B4108" s="17"/>
      <c r="C4108" s="2" t="s">
        <v>20380</v>
      </c>
      <c r="D4108" s="17" t="s">
        <v>20381</v>
      </c>
      <c r="E4108" s="2" t="s">
        <v>20382</v>
      </c>
      <c r="F4108" s="69">
        <v>59.9</v>
      </c>
      <c r="G4108" s="3" t="s">
        <v>20</v>
      </c>
      <c r="H4108" s="90"/>
      <c r="I4108" s="90"/>
      <c r="J4108" s="91"/>
      <c r="K4108" s="73">
        <v>45467</v>
      </c>
      <c r="L4108" s="59" t="s">
        <v>20383</v>
      </c>
      <c r="M4108" s="5"/>
      <c r="N4108" s="60" t="s">
        <v>20384</v>
      </c>
      <c r="O4108" s="5" t="s">
        <v>20385</v>
      </c>
    </row>
    <row r="4109" s="5" customFormat="1" spans="1:15">
      <c r="A4109" s="16">
        <v>4108</v>
      </c>
      <c r="C4109" s="5" t="s">
        <v>20386</v>
      </c>
      <c r="D4109" s="66" t="s">
        <v>20387</v>
      </c>
      <c r="E4109" s="5" t="s">
        <v>20388</v>
      </c>
      <c r="F4109" s="69">
        <v>54.8</v>
      </c>
      <c r="G4109" s="5" t="s">
        <v>20389</v>
      </c>
      <c r="J4109" s="62"/>
      <c r="K4109" s="73">
        <v>46008</v>
      </c>
      <c r="L4109" s="59"/>
      <c r="M4109" s="5"/>
      <c r="N4109" s="5" t="s">
        <v>20390</v>
      </c>
      <c r="O4109" s="5" t="s">
        <v>20391</v>
      </c>
    </row>
    <row r="4110" s="3" customFormat="1" spans="1:15">
      <c r="A4110" s="16">
        <v>4109</v>
      </c>
      <c r="B4110" s="21"/>
      <c r="C4110" s="3" t="s">
        <v>20392</v>
      </c>
      <c r="D4110" s="21" t="s">
        <v>20393</v>
      </c>
      <c r="E4110" s="61" t="s">
        <v>20394</v>
      </c>
      <c r="F4110" s="69">
        <v>49.8</v>
      </c>
      <c r="G4110" s="3" t="s">
        <v>20</v>
      </c>
      <c r="J4110" s="55"/>
      <c r="K4110" s="73">
        <v>46043</v>
      </c>
      <c r="N4110" s="3" t="s">
        <v>20395</v>
      </c>
      <c r="O4110" s="5" t="s">
        <v>20396</v>
      </c>
    </row>
    <row r="4111" s="69" customFormat="1" spans="1:15">
      <c r="A4111" s="16">
        <v>4110</v>
      </c>
      <c r="B4111" s="17"/>
      <c r="C4111" s="2" t="s">
        <v>20397</v>
      </c>
      <c r="D4111" s="17" t="s">
        <v>20398</v>
      </c>
      <c r="E4111" s="2" t="s">
        <v>20399</v>
      </c>
      <c r="F4111" s="69">
        <v>39</v>
      </c>
      <c r="G4111" s="3" t="s">
        <v>20</v>
      </c>
      <c r="H4111" s="16"/>
      <c r="I4111" s="16"/>
      <c r="J4111" s="16"/>
      <c r="K4111" s="73">
        <v>46056</v>
      </c>
      <c r="L4111" s="59"/>
      <c r="M4111" s="5"/>
      <c r="N4111" s="60" t="s">
        <v>20400</v>
      </c>
      <c r="O4111" s="5" t="s">
        <v>20401</v>
      </c>
    </row>
    <row r="4112" s="3" customFormat="1" spans="1:15">
      <c r="A4112" s="16">
        <v>4111</v>
      </c>
      <c r="C4112" s="3" t="s">
        <v>20402</v>
      </c>
      <c r="D4112" s="21" t="s">
        <v>20403</v>
      </c>
      <c r="E4112" s="3" t="s">
        <v>20404</v>
      </c>
      <c r="F4112" s="69">
        <v>69</v>
      </c>
      <c r="G4112" s="3" t="s">
        <v>20405</v>
      </c>
      <c r="J4112" s="55"/>
      <c r="K4112" s="73">
        <v>45699</v>
      </c>
      <c r="L4112" s="59"/>
      <c r="M4112" s="5"/>
      <c r="N4112" s="3" t="s">
        <v>20406</v>
      </c>
      <c r="O4112" s="5" t="s">
        <v>20407</v>
      </c>
    </row>
    <row r="4113" s="69" customFormat="1" spans="1:15">
      <c r="A4113" s="16">
        <v>4112</v>
      </c>
      <c r="B4113" s="17"/>
      <c r="C4113" s="2" t="s">
        <v>20408</v>
      </c>
      <c r="D4113" s="17" t="s">
        <v>20409</v>
      </c>
      <c r="E4113" s="2" t="s">
        <v>20410</v>
      </c>
      <c r="F4113" s="69">
        <v>59</v>
      </c>
      <c r="G4113" s="2" t="s">
        <v>20</v>
      </c>
      <c r="H4113" s="16"/>
      <c r="I4113" s="2" t="s">
        <v>291</v>
      </c>
      <c r="J4113" s="16"/>
      <c r="K4113" s="73">
        <v>45853</v>
      </c>
      <c r="L4113" s="59" t="s">
        <v>645</v>
      </c>
      <c r="M4113" s="5"/>
      <c r="N4113" s="60" t="s">
        <v>20411</v>
      </c>
      <c r="O4113" s="5" t="s">
        <v>20412</v>
      </c>
    </row>
    <row r="4114" s="3" customFormat="1" spans="1:15">
      <c r="A4114" s="16">
        <v>4113</v>
      </c>
      <c r="B4114" s="3" t="s">
        <v>20413</v>
      </c>
      <c r="C4114" s="3" t="s">
        <v>20414</v>
      </c>
      <c r="D4114" s="3" t="s">
        <v>20413</v>
      </c>
      <c r="E4114" s="3" t="s">
        <v>20415</v>
      </c>
      <c r="F4114" s="69">
        <v>99</v>
      </c>
      <c r="G4114" s="20" t="s">
        <v>20416</v>
      </c>
      <c r="H4114" s="20"/>
      <c r="I4114" s="20"/>
      <c r="J4114" s="78"/>
      <c r="K4114" s="73">
        <v>46008</v>
      </c>
      <c r="L4114" s="3"/>
      <c r="N4114" s="3" t="s">
        <v>20417</v>
      </c>
      <c r="O4114" s="3" t="s">
        <v>20418</v>
      </c>
    </row>
    <row r="4115" s="27" customFormat="1" spans="1:15">
      <c r="A4115" s="16">
        <v>4114</v>
      </c>
      <c r="B4115" s="75" t="s">
        <v>20419</v>
      </c>
      <c r="C4115" s="27" t="s">
        <v>20420</v>
      </c>
      <c r="D4115" s="75" t="s">
        <v>20419</v>
      </c>
      <c r="E4115" s="27" t="s">
        <v>20421</v>
      </c>
      <c r="F4115" s="69">
        <v>99</v>
      </c>
      <c r="G4115" s="27" t="s">
        <v>20422</v>
      </c>
      <c r="H4115" s="27"/>
      <c r="I4115" s="27"/>
      <c r="K4115" s="73">
        <v>45985</v>
      </c>
      <c r="N4115" s="27" t="s">
        <v>20423</v>
      </c>
      <c r="O4115" s="27" t="s">
        <v>20424</v>
      </c>
    </row>
    <row r="4116" s="4" customFormat="1" spans="1:15">
      <c r="A4116" s="16">
        <v>4115</v>
      </c>
      <c r="B4116" s="4" t="s">
        <v>20425</v>
      </c>
      <c r="C4116" s="4" t="s">
        <v>20426</v>
      </c>
      <c r="D4116" s="22" t="s">
        <v>20425</v>
      </c>
      <c r="E4116" s="4" t="s">
        <v>20427</v>
      </c>
      <c r="F4116" s="69">
        <v>99</v>
      </c>
      <c r="K4116" s="73">
        <v>46055</v>
      </c>
      <c r="N4116" s="4" t="s">
        <v>20428</v>
      </c>
      <c r="O4116" s="4" t="s">
        <v>20429</v>
      </c>
    </row>
    <row r="4117" s="4" customFormat="1" spans="1:15">
      <c r="A4117" s="16">
        <v>4116</v>
      </c>
      <c r="B4117" s="4" t="s">
        <v>20430</v>
      </c>
      <c r="C4117" s="4" t="s">
        <v>20431</v>
      </c>
      <c r="D4117" s="22" t="s">
        <v>20430</v>
      </c>
      <c r="E4117" s="4" t="s">
        <v>20432</v>
      </c>
      <c r="F4117" s="69">
        <v>99</v>
      </c>
      <c r="G4117" s="4" t="s">
        <v>20</v>
      </c>
      <c r="K4117" s="73">
        <v>46041</v>
      </c>
      <c r="N4117" s="4" t="s">
        <v>20433</v>
      </c>
      <c r="O4117" s="4" t="s">
        <v>20434</v>
      </c>
    </row>
    <row r="4118" s="5" customFormat="1" spans="1:15">
      <c r="A4118" s="16">
        <v>4117</v>
      </c>
      <c r="B4118" s="17"/>
      <c r="C4118" s="20" t="s">
        <v>20435</v>
      </c>
      <c r="D4118" s="17" t="s">
        <v>20436</v>
      </c>
      <c r="E4118" s="66" t="s">
        <v>20437</v>
      </c>
      <c r="F4118" s="69">
        <v>59</v>
      </c>
      <c r="G4118" s="20" t="s">
        <v>20438</v>
      </c>
      <c r="H4118" s="20"/>
      <c r="I4118" s="20"/>
      <c r="J4118" s="78"/>
      <c r="K4118" s="73">
        <v>45845</v>
      </c>
      <c r="L4118" s="59" t="s">
        <v>17893</v>
      </c>
      <c r="N4118" s="5" t="s">
        <v>20439</v>
      </c>
      <c r="O4118" s="5" t="s">
        <v>20440</v>
      </c>
    </row>
    <row r="4119" s="3" customFormat="1" spans="1:15">
      <c r="A4119" s="16">
        <v>4118</v>
      </c>
      <c r="B4119" s="21"/>
      <c r="C4119" s="3" t="s">
        <v>20441</v>
      </c>
      <c r="D4119" s="21" t="s">
        <v>20442</v>
      </c>
      <c r="E4119" s="3" t="s">
        <v>20443</v>
      </c>
      <c r="F4119" s="69">
        <v>43.8</v>
      </c>
      <c r="G4119" s="20" t="s">
        <v>20444</v>
      </c>
      <c r="J4119" s="55"/>
      <c r="K4119" s="73">
        <v>46022</v>
      </c>
      <c r="L4119" s="3" t="s">
        <v>1986</v>
      </c>
      <c r="N4119" s="3" t="s">
        <v>20445</v>
      </c>
      <c r="O4119" s="5" t="s">
        <v>20446</v>
      </c>
    </row>
    <row r="4120" s="16" customFormat="1" spans="1:15">
      <c r="A4120" s="16">
        <v>4119</v>
      </c>
      <c r="C4120" s="16" t="s">
        <v>20447</v>
      </c>
      <c r="D4120" s="77" t="s">
        <v>20448</v>
      </c>
      <c r="E4120" s="77" t="s">
        <v>20449</v>
      </c>
      <c r="F4120" s="69">
        <v>65</v>
      </c>
      <c r="G4120" s="16" t="s">
        <v>20450</v>
      </c>
      <c r="K4120" s="73">
        <v>45524</v>
      </c>
      <c r="L4120" s="59"/>
      <c r="M4120" s="5"/>
      <c r="N4120" s="77" t="s">
        <v>20451</v>
      </c>
      <c r="O4120" s="5" t="s">
        <v>20452</v>
      </c>
    </row>
    <row r="4121" s="3" customFormat="1" spans="1:15">
      <c r="A4121" s="16">
        <v>4120</v>
      </c>
      <c r="C4121" s="3" t="s">
        <v>20453</v>
      </c>
      <c r="D4121" s="21" t="s">
        <v>20454</v>
      </c>
      <c r="E4121" s="3" t="s">
        <v>20455</v>
      </c>
      <c r="F4121" s="69">
        <v>79</v>
      </c>
      <c r="G4121" s="5" t="s">
        <v>4541</v>
      </c>
      <c r="J4121" s="55"/>
      <c r="K4121" s="73">
        <v>45663</v>
      </c>
      <c r="L4121" s="20" t="s">
        <v>144</v>
      </c>
      <c r="N4121" s="3" t="s">
        <v>20456</v>
      </c>
      <c r="O4121" s="3" t="s">
        <v>20457</v>
      </c>
    </row>
    <row r="4122" s="69" customFormat="1" spans="1:15">
      <c r="A4122" s="16">
        <v>4121</v>
      </c>
      <c r="B4122" s="17"/>
      <c r="C4122" s="2" t="s">
        <v>20458</v>
      </c>
      <c r="D4122" s="17" t="s">
        <v>20459</v>
      </c>
      <c r="E4122" s="2" t="s">
        <v>20460</v>
      </c>
      <c r="F4122" s="69">
        <v>55</v>
      </c>
      <c r="G4122" s="2" t="s">
        <v>20</v>
      </c>
      <c r="H4122" s="2"/>
      <c r="I4122" s="2"/>
      <c r="J4122" s="16"/>
      <c r="K4122" s="73">
        <v>45673</v>
      </c>
      <c r="L4122" s="59"/>
      <c r="M4122" s="5"/>
      <c r="N4122" s="60" t="s">
        <v>20461</v>
      </c>
      <c r="O4122" s="5" t="s">
        <v>20462</v>
      </c>
    </row>
    <row r="4123" s="3" customFormat="1" spans="1:15">
      <c r="A4123" s="16">
        <v>4122</v>
      </c>
      <c r="B4123" s="3"/>
      <c r="C4123" s="3" t="s">
        <v>20463</v>
      </c>
      <c r="D4123" s="21" t="s">
        <v>20464</v>
      </c>
      <c r="E4123" s="3" t="s">
        <v>20460</v>
      </c>
      <c r="F4123" s="69">
        <v>79</v>
      </c>
      <c r="G4123" s="3" t="s">
        <v>20</v>
      </c>
      <c r="J4123" s="55"/>
      <c r="K4123" s="73">
        <v>45267</v>
      </c>
      <c r="N4123" s="3" t="s">
        <v>20465</v>
      </c>
      <c r="O4123" s="3" t="s">
        <v>20466</v>
      </c>
    </row>
    <row r="4124" s="3" customFormat="1" spans="1:15">
      <c r="A4124" s="16">
        <v>4123</v>
      </c>
      <c r="C4124" s="3" t="s">
        <v>20467</v>
      </c>
      <c r="D4124" s="21" t="s">
        <v>20468</v>
      </c>
      <c r="E4124" s="3" t="s">
        <v>20455</v>
      </c>
      <c r="F4124" s="69">
        <v>89</v>
      </c>
      <c r="G4124" s="3" t="s">
        <v>20469</v>
      </c>
      <c r="J4124" s="55"/>
      <c r="K4124" s="73">
        <v>44803</v>
      </c>
      <c r="L4124" s="20" t="s">
        <v>144</v>
      </c>
      <c r="N4124" s="3" t="s">
        <v>20470</v>
      </c>
      <c r="O4124" s="5" t="s">
        <v>20471</v>
      </c>
    </row>
    <row r="4125" s="3" customFormat="1" spans="1:15">
      <c r="A4125" s="16">
        <v>4124</v>
      </c>
      <c r="C4125" s="3" t="s">
        <v>20472</v>
      </c>
      <c r="D4125" s="21" t="s">
        <v>20473</v>
      </c>
      <c r="E4125" s="3" t="s">
        <v>20437</v>
      </c>
      <c r="F4125" s="69">
        <v>75</v>
      </c>
      <c r="G4125" s="3" t="s">
        <v>20474</v>
      </c>
      <c r="J4125" s="55"/>
      <c r="K4125" s="73">
        <v>44072</v>
      </c>
      <c r="L4125" s="59"/>
      <c r="M4125" s="5"/>
      <c r="N4125" s="3" t="s">
        <v>20475</v>
      </c>
      <c r="O4125" s="5" t="s">
        <v>20476</v>
      </c>
    </row>
    <row r="4126" s="16" customFormat="1" spans="1:15">
      <c r="A4126" s="16">
        <v>4125</v>
      </c>
      <c r="B4126" s="17"/>
      <c r="C4126" s="2" t="s">
        <v>20477</v>
      </c>
      <c r="D4126" s="17" t="s">
        <v>20478</v>
      </c>
      <c r="E4126" s="2" t="s">
        <v>20479</v>
      </c>
      <c r="F4126" s="69">
        <v>69.9</v>
      </c>
      <c r="G4126" s="2" t="s">
        <v>20</v>
      </c>
      <c r="H4126" s="2"/>
      <c r="I4126" s="2"/>
      <c r="K4126" s="73">
        <v>46050</v>
      </c>
      <c r="L4126" s="59" t="s">
        <v>20480</v>
      </c>
      <c r="M4126" s="5"/>
      <c r="N4126" s="60" t="s">
        <v>20481</v>
      </c>
      <c r="O4126" s="5" t="s">
        <v>20482</v>
      </c>
    </row>
    <row r="4127" s="3" customFormat="1" spans="1:15">
      <c r="A4127" s="16">
        <v>4126</v>
      </c>
      <c r="B4127" s="21"/>
      <c r="C4127" s="3" t="s">
        <v>20483</v>
      </c>
      <c r="D4127" s="21" t="s">
        <v>20484</v>
      </c>
      <c r="E4127" s="20" t="s">
        <v>20485</v>
      </c>
      <c r="F4127" s="69">
        <v>89</v>
      </c>
      <c r="G4127" s="3" t="s">
        <v>20486</v>
      </c>
      <c r="J4127" s="55"/>
      <c r="K4127" s="73">
        <v>45696</v>
      </c>
      <c r="L4127" s="3"/>
      <c r="M4127" s="3"/>
      <c r="N4127" s="3" t="s">
        <v>20487</v>
      </c>
      <c r="O4127" s="3" t="s">
        <v>20488</v>
      </c>
    </row>
    <row r="4128" s="69" customFormat="1" spans="1:15">
      <c r="A4128" s="16">
        <v>4127</v>
      </c>
      <c r="B4128" s="17"/>
      <c r="C4128" s="2" t="s">
        <v>20489</v>
      </c>
      <c r="D4128" s="17" t="s">
        <v>20490</v>
      </c>
      <c r="E4128" s="2" t="s">
        <v>20460</v>
      </c>
      <c r="F4128" s="69">
        <v>59</v>
      </c>
      <c r="G4128" s="2" t="s">
        <v>20</v>
      </c>
      <c r="H4128" s="16"/>
      <c r="I4128" s="16"/>
      <c r="J4128" s="16"/>
      <c r="K4128" s="73">
        <v>45502</v>
      </c>
      <c r="L4128" s="59"/>
      <c r="M4128" s="5"/>
      <c r="N4128" s="60" t="s">
        <v>20491</v>
      </c>
      <c r="O4128" s="5" t="s">
        <v>20492</v>
      </c>
    </row>
    <row r="4129" s="5" customFormat="1" spans="1:15">
      <c r="A4129" s="16">
        <v>4128</v>
      </c>
      <c r="B4129" s="17"/>
      <c r="C4129" s="20" t="s">
        <v>20493</v>
      </c>
      <c r="D4129" s="17" t="s">
        <v>20494</v>
      </c>
      <c r="E4129" s="5" t="s">
        <v>20437</v>
      </c>
      <c r="F4129" s="69">
        <v>85</v>
      </c>
      <c r="G4129" s="3" t="s">
        <v>20</v>
      </c>
      <c r="J4129" s="62"/>
      <c r="K4129" s="73">
        <v>46062</v>
      </c>
      <c r="L4129" s="59" t="s">
        <v>17893</v>
      </c>
      <c r="N4129" s="5" t="s">
        <v>20495</v>
      </c>
      <c r="O4129" s="5" t="s">
        <v>20496</v>
      </c>
    </row>
    <row r="4130" s="3" customFormat="1" spans="1:15">
      <c r="A4130" s="16">
        <v>4129</v>
      </c>
      <c r="B4130" s="3"/>
      <c r="C4130" s="3" t="s">
        <v>20497</v>
      </c>
      <c r="D4130" s="3" t="s">
        <v>20498</v>
      </c>
      <c r="E4130" s="3" t="s">
        <v>20455</v>
      </c>
      <c r="F4130" s="69">
        <v>79.9</v>
      </c>
      <c r="G4130" s="3" t="s">
        <v>20</v>
      </c>
      <c r="J4130" s="55"/>
      <c r="K4130" s="73">
        <v>45185</v>
      </c>
      <c r="N4130" s="3" t="s">
        <v>20499</v>
      </c>
      <c r="O4130" s="3" t="s">
        <v>20500</v>
      </c>
    </row>
    <row r="4131" s="69" customFormat="1" spans="1:15">
      <c r="A4131" s="16">
        <v>4130</v>
      </c>
      <c r="B4131" s="17"/>
      <c r="C4131" s="2" t="s">
        <v>20501</v>
      </c>
      <c r="D4131" s="17" t="s">
        <v>20502</v>
      </c>
      <c r="E4131" s="2" t="s">
        <v>20460</v>
      </c>
      <c r="F4131" s="69">
        <v>55</v>
      </c>
      <c r="G4131" s="3" t="s">
        <v>20</v>
      </c>
      <c r="H4131" s="90"/>
      <c r="I4131" s="90"/>
      <c r="J4131" s="91"/>
      <c r="K4131" s="73">
        <v>45495</v>
      </c>
      <c r="L4131" s="59"/>
      <c r="M4131" s="5"/>
      <c r="N4131" s="60" t="s">
        <v>20503</v>
      </c>
      <c r="O4131" s="5" t="s">
        <v>20504</v>
      </c>
    </row>
    <row r="4132" s="69" customFormat="1" spans="1:15">
      <c r="A4132" s="16">
        <v>4131</v>
      </c>
      <c r="B4132" s="17"/>
      <c r="C4132" s="2" t="s">
        <v>20505</v>
      </c>
      <c r="D4132" s="17" t="s">
        <v>20506</v>
      </c>
      <c r="E4132" s="2" t="s">
        <v>20507</v>
      </c>
      <c r="F4132" s="69">
        <v>49</v>
      </c>
      <c r="G4132" s="2" t="s">
        <v>20</v>
      </c>
      <c r="H4132" s="2"/>
      <c r="I4132" s="2"/>
      <c r="J4132" s="16"/>
      <c r="K4132" s="73">
        <v>45901</v>
      </c>
      <c r="L4132" s="59"/>
      <c r="M4132" s="5"/>
      <c r="N4132" s="60" t="s">
        <v>20508</v>
      </c>
      <c r="O4132" s="5" t="s">
        <v>20509</v>
      </c>
    </row>
    <row r="4133" s="3" customFormat="1" spans="1:15">
      <c r="A4133" s="16">
        <v>4132</v>
      </c>
      <c r="B4133" s="3"/>
      <c r="C4133" s="3" t="s">
        <v>20510</v>
      </c>
      <c r="D4133" s="21" t="s">
        <v>20511</v>
      </c>
      <c r="E4133" s="3" t="s">
        <v>20460</v>
      </c>
      <c r="F4133" s="69">
        <v>99</v>
      </c>
      <c r="G4133" s="3" t="s">
        <v>20512</v>
      </c>
      <c r="J4133" s="55"/>
      <c r="K4133" s="73">
        <v>45944</v>
      </c>
      <c r="L4133" s="20" t="s">
        <v>144</v>
      </c>
      <c r="N4133" s="3" t="s">
        <v>20513</v>
      </c>
      <c r="O4133" s="3" t="s">
        <v>20514</v>
      </c>
    </row>
    <row r="4134" s="69" customFormat="1" spans="1:15">
      <c r="A4134" s="16">
        <v>4133</v>
      </c>
      <c r="B4134" s="17"/>
      <c r="C4134" s="2" t="s">
        <v>20515</v>
      </c>
      <c r="D4134" s="17" t="s">
        <v>20516</v>
      </c>
      <c r="E4134" s="2" t="s">
        <v>20517</v>
      </c>
      <c r="F4134" s="69">
        <v>35</v>
      </c>
      <c r="G4134" s="2" t="s">
        <v>20</v>
      </c>
      <c r="H4134" s="16"/>
      <c r="I4134" s="16"/>
      <c r="J4134" s="16"/>
      <c r="K4134" s="73">
        <v>44713</v>
      </c>
      <c r="L4134" s="59"/>
      <c r="M4134" s="5"/>
      <c r="N4134" s="60" t="s">
        <v>20518</v>
      </c>
      <c r="O4134" s="5" t="s">
        <v>20519</v>
      </c>
    </row>
    <row r="4135" s="55" customFormat="1" spans="1:15">
      <c r="A4135" s="16">
        <v>4134</v>
      </c>
      <c r="C4135" s="55" t="s">
        <v>20520</v>
      </c>
      <c r="D4135" s="63" t="s">
        <v>20521</v>
      </c>
      <c r="E4135" s="64" t="s">
        <v>20522</v>
      </c>
      <c r="F4135" s="69">
        <v>69</v>
      </c>
      <c r="G4135" s="55" t="s">
        <v>20523</v>
      </c>
      <c r="K4135" s="73">
        <v>45875</v>
      </c>
      <c r="L4135" s="65"/>
      <c r="M4135" s="5"/>
      <c r="N4135" s="55" t="s">
        <v>20524</v>
      </c>
      <c r="O4135" s="5" t="s">
        <v>20525</v>
      </c>
    </row>
    <row r="4136" s="3" customFormat="1" spans="1:15">
      <c r="A4136" s="16">
        <v>4135</v>
      </c>
      <c r="B4136" s="21"/>
      <c r="C4136" s="3" t="s">
        <v>20526</v>
      </c>
      <c r="D4136" s="21" t="s">
        <v>20527</v>
      </c>
      <c r="E4136" s="3" t="s">
        <v>20455</v>
      </c>
      <c r="F4136" s="69">
        <v>99</v>
      </c>
      <c r="G4136" s="3" t="s">
        <v>20</v>
      </c>
      <c r="J4136" s="55"/>
      <c r="K4136" s="73">
        <v>45874</v>
      </c>
      <c r="N4136" s="3" t="s">
        <v>20528</v>
      </c>
      <c r="O4136" s="5" t="s">
        <v>20529</v>
      </c>
    </row>
    <row r="4137" s="16" customFormat="1" ht="14.25" spans="1:15">
      <c r="A4137" s="16">
        <v>4136</v>
      </c>
      <c r="B4137" s="17"/>
      <c r="C4137" s="18" t="s">
        <v>20530</v>
      </c>
      <c r="D4137" s="17"/>
      <c r="E4137" s="2"/>
      <c r="F4137" s="69"/>
      <c r="G4137" s="2"/>
      <c r="H4137" s="2"/>
      <c r="I4137" s="2"/>
      <c r="K4137" s="73"/>
      <c r="L4137" s="59"/>
      <c r="M4137" s="5"/>
      <c r="N4137" s="60"/>
      <c r="O4137" s="5"/>
    </row>
    <row r="4138" s="3" customFormat="1" spans="1:15">
      <c r="A4138" s="16">
        <v>4137</v>
      </c>
      <c r="B4138" s="21"/>
      <c r="C4138" s="3" t="s">
        <v>20531</v>
      </c>
      <c r="D4138" s="21" t="s">
        <v>20532</v>
      </c>
      <c r="E4138" s="3" t="s">
        <v>20533</v>
      </c>
      <c r="F4138" s="69">
        <v>65</v>
      </c>
      <c r="G4138" s="2" t="s">
        <v>20534</v>
      </c>
      <c r="J4138" s="55"/>
      <c r="K4138" s="73">
        <v>45141</v>
      </c>
      <c r="N4138" s="3" t="s">
        <v>20535</v>
      </c>
      <c r="O4138" s="5" t="s">
        <v>20536</v>
      </c>
    </row>
    <row r="4139" s="69" customFormat="1" spans="1:15">
      <c r="A4139" s="16">
        <v>4138</v>
      </c>
      <c r="B4139" s="17"/>
      <c r="C4139" s="2" t="s">
        <v>20537</v>
      </c>
      <c r="D4139" s="17" t="s">
        <v>20538</v>
      </c>
      <c r="E4139" s="2" t="s">
        <v>20539</v>
      </c>
      <c r="F4139" s="69">
        <v>49</v>
      </c>
      <c r="G4139" s="2" t="s">
        <v>20</v>
      </c>
      <c r="H4139" s="16"/>
      <c r="I4139" s="16"/>
      <c r="J4139" s="16"/>
      <c r="K4139" s="73">
        <v>45671</v>
      </c>
      <c r="L4139" s="59" t="s">
        <v>17893</v>
      </c>
      <c r="M4139" s="5"/>
      <c r="N4139" s="60" t="s">
        <v>20540</v>
      </c>
      <c r="O4139" s="5" t="s">
        <v>20541</v>
      </c>
    </row>
    <row r="4140" s="69" customFormat="1" spans="1:15">
      <c r="A4140" s="16">
        <v>4139</v>
      </c>
      <c r="B4140" s="17"/>
      <c r="C4140" s="2" t="s">
        <v>20542</v>
      </c>
      <c r="D4140" s="17" t="s">
        <v>20543</v>
      </c>
      <c r="E4140" s="2" t="s">
        <v>20544</v>
      </c>
      <c r="F4140" s="69">
        <v>69</v>
      </c>
      <c r="G4140" s="2" t="s">
        <v>20</v>
      </c>
      <c r="H4140" s="16"/>
      <c r="I4140" s="16"/>
      <c r="J4140" s="16"/>
      <c r="K4140" s="73">
        <v>45657</v>
      </c>
      <c r="L4140" s="59"/>
      <c r="M4140" s="5"/>
      <c r="N4140" s="60" t="s">
        <v>20545</v>
      </c>
      <c r="O4140" s="5" t="s">
        <v>20546</v>
      </c>
    </row>
    <row r="4141" s="3" customFormat="1" spans="1:15">
      <c r="A4141" s="16">
        <v>4140</v>
      </c>
      <c r="C4141" s="3" t="s">
        <v>20547</v>
      </c>
      <c r="D4141" s="21" t="s">
        <v>20548</v>
      </c>
      <c r="E4141" s="3" t="s">
        <v>20549</v>
      </c>
      <c r="F4141" s="69">
        <v>69</v>
      </c>
      <c r="G4141" s="3" t="s">
        <v>20550</v>
      </c>
      <c r="J4141" s="55"/>
      <c r="K4141" s="73">
        <v>45324</v>
      </c>
      <c r="N4141" s="3" t="s">
        <v>20551</v>
      </c>
      <c r="O4141" s="5" t="s">
        <v>20552</v>
      </c>
    </row>
    <row r="4142" s="3" customFormat="1" spans="1:15">
      <c r="A4142" s="16">
        <v>4141</v>
      </c>
      <c r="C4142" s="3" t="s">
        <v>20553</v>
      </c>
      <c r="D4142" s="21" t="s">
        <v>20554</v>
      </c>
      <c r="E4142" s="3" t="s">
        <v>20555</v>
      </c>
      <c r="F4142" s="69">
        <v>65</v>
      </c>
      <c r="G4142" s="3" t="s">
        <v>20</v>
      </c>
      <c r="J4142" s="55"/>
      <c r="K4142" s="73">
        <v>45700</v>
      </c>
      <c r="L4142" s="59"/>
      <c r="M4142" s="5"/>
      <c r="N4142" s="3" t="s">
        <v>20556</v>
      </c>
      <c r="O4142" s="5" t="s">
        <v>20557</v>
      </c>
    </row>
    <row r="4143" s="3" customFormat="1" spans="1:15">
      <c r="A4143" s="16">
        <v>4142</v>
      </c>
      <c r="C4143" s="3" t="s">
        <v>20558</v>
      </c>
      <c r="D4143" s="21" t="s">
        <v>20559</v>
      </c>
      <c r="E4143" s="3" t="s">
        <v>20560</v>
      </c>
      <c r="F4143" s="69">
        <v>69</v>
      </c>
      <c r="G4143" s="3" t="s">
        <v>20561</v>
      </c>
      <c r="J4143" s="55"/>
      <c r="K4143" s="73">
        <v>45826</v>
      </c>
      <c r="L4143" s="59"/>
      <c r="M4143" s="5"/>
      <c r="N4143" s="3" t="s">
        <v>20562</v>
      </c>
      <c r="O4143" s="5" t="s">
        <v>20563</v>
      </c>
    </row>
    <row r="4144" s="55" customFormat="1" spans="1:15">
      <c r="A4144" s="16">
        <v>4143</v>
      </c>
      <c r="C4144" s="55" t="s">
        <v>20564</v>
      </c>
      <c r="D4144" s="63" t="s">
        <v>20565</v>
      </c>
      <c r="E4144" s="55" t="s">
        <v>20566</v>
      </c>
      <c r="F4144" s="69">
        <v>39.8</v>
      </c>
      <c r="G4144" s="3" t="s">
        <v>20</v>
      </c>
      <c r="K4144" s="73">
        <v>45693</v>
      </c>
      <c r="L4144" s="65"/>
      <c r="M4144" s="5"/>
      <c r="N4144" s="55" t="s">
        <v>20567</v>
      </c>
      <c r="O4144" s="5" t="s">
        <v>20568</v>
      </c>
    </row>
    <row r="4145" s="5" customFormat="1" spans="1:15">
      <c r="A4145" s="16">
        <v>4144</v>
      </c>
      <c r="B4145" s="17"/>
      <c r="C4145" s="2" t="s">
        <v>20569</v>
      </c>
      <c r="D4145" s="17" t="s">
        <v>20570</v>
      </c>
      <c r="E4145" s="2" t="s">
        <v>20571</v>
      </c>
      <c r="F4145" s="69">
        <v>39.8</v>
      </c>
      <c r="G4145" s="3" t="s">
        <v>20</v>
      </c>
      <c r="J4145" s="62"/>
      <c r="K4145" s="73">
        <v>45315</v>
      </c>
      <c r="L4145" s="59"/>
      <c r="N4145" s="60" t="s">
        <v>20572</v>
      </c>
      <c r="O4145" s="5" t="s">
        <v>20573</v>
      </c>
    </row>
    <row r="4146" s="3" customFormat="1" spans="1:15">
      <c r="A4146" s="16">
        <v>4145</v>
      </c>
      <c r="B4146" s="3" t="s">
        <v>20574</v>
      </c>
      <c r="C4146" s="3" t="s">
        <v>20575</v>
      </c>
      <c r="D4146" s="21" t="s">
        <v>20574</v>
      </c>
      <c r="E4146" s="3" t="s">
        <v>20576</v>
      </c>
      <c r="F4146" s="69">
        <v>89</v>
      </c>
      <c r="G4146" s="3" t="s">
        <v>892</v>
      </c>
      <c r="J4146" s="55"/>
      <c r="K4146" s="73">
        <v>46059</v>
      </c>
      <c r="L4146" s="61" t="s">
        <v>249</v>
      </c>
      <c r="M4146" s="61"/>
      <c r="N4146" s="3" t="s">
        <v>20577</v>
      </c>
      <c r="O4146" s="3" t="s">
        <v>20578</v>
      </c>
    </row>
    <row r="4147" s="3" customFormat="1" spans="1:15">
      <c r="A4147" s="16">
        <v>4146</v>
      </c>
      <c r="B4147" s="21"/>
      <c r="C4147" s="3" t="s">
        <v>20579</v>
      </c>
      <c r="D4147" s="21" t="s">
        <v>20580</v>
      </c>
      <c r="E4147" s="3" t="s">
        <v>20581</v>
      </c>
      <c r="F4147" s="69">
        <v>55</v>
      </c>
      <c r="G4147" s="3" t="s">
        <v>20582</v>
      </c>
      <c r="J4147" s="55"/>
      <c r="K4147" s="73">
        <v>45139</v>
      </c>
      <c r="N4147" s="3" t="s">
        <v>20583</v>
      </c>
      <c r="O4147" s="5" t="s">
        <v>20584</v>
      </c>
    </row>
    <row r="4148" s="3" customFormat="1" spans="1:15">
      <c r="A4148" s="16">
        <v>4147</v>
      </c>
      <c r="B4148" s="3"/>
      <c r="C4148" s="61" t="s">
        <v>20585</v>
      </c>
      <c r="D4148" s="3" t="s">
        <v>20586</v>
      </c>
      <c r="E4148" s="61" t="s">
        <v>20587</v>
      </c>
      <c r="F4148" s="69">
        <v>79</v>
      </c>
      <c r="J4148" s="55" t="s">
        <v>200</v>
      </c>
      <c r="K4148" s="73">
        <v>45449</v>
      </c>
      <c r="L4148" s="3" t="s">
        <v>201</v>
      </c>
      <c r="N4148" s="3" t="s">
        <v>20588</v>
      </c>
      <c r="O4148" s="3" t="s">
        <v>20589</v>
      </c>
    </row>
    <row r="4149" s="3" customFormat="1" spans="1:15">
      <c r="A4149" s="16">
        <v>4148</v>
      </c>
      <c r="C4149" s="3" t="s">
        <v>20590</v>
      </c>
      <c r="D4149" s="21" t="s">
        <v>20591</v>
      </c>
      <c r="E4149" s="20" t="s">
        <v>20592</v>
      </c>
      <c r="F4149" s="69">
        <v>119</v>
      </c>
      <c r="G4149" s="3" t="s">
        <v>20</v>
      </c>
      <c r="J4149" s="55"/>
      <c r="K4149" s="73">
        <v>46050</v>
      </c>
      <c r="N4149" s="3" t="s">
        <v>20593</v>
      </c>
      <c r="O4149" s="3" t="s">
        <v>20594</v>
      </c>
    </row>
    <row r="4150" s="5" customFormat="1" spans="1:15">
      <c r="A4150" s="16">
        <v>4149</v>
      </c>
      <c r="B4150" s="17"/>
      <c r="C4150" s="5" t="s">
        <v>20595</v>
      </c>
      <c r="D4150" s="17" t="s">
        <v>20596</v>
      </c>
      <c r="E4150" s="66" t="s">
        <v>20597</v>
      </c>
      <c r="F4150" s="69">
        <v>49</v>
      </c>
      <c r="G4150" s="20" t="s">
        <v>20</v>
      </c>
      <c r="H4150" s="20"/>
      <c r="I4150" s="20"/>
      <c r="J4150" s="78"/>
      <c r="K4150" s="73">
        <v>46015</v>
      </c>
      <c r="L4150" s="59"/>
      <c r="N4150" s="5" t="s">
        <v>20598</v>
      </c>
      <c r="O4150" s="5" t="s">
        <v>20599</v>
      </c>
    </row>
    <row r="4151" s="3" customFormat="1" spans="1:15">
      <c r="A4151" s="16">
        <v>4150</v>
      </c>
      <c r="B4151" s="3" t="s">
        <v>20600</v>
      </c>
      <c r="C4151" s="3" t="s">
        <v>20601</v>
      </c>
      <c r="D4151" s="21" t="s">
        <v>20600</v>
      </c>
      <c r="E4151" s="3" t="s">
        <v>20602</v>
      </c>
      <c r="F4151" s="69">
        <v>59</v>
      </c>
      <c r="G4151" s="3"/>
      <c r="H4151" s="3"/>
      <c r="I4151" s="3"/>
      <c r="J4151" s="55" t="s">
        <v>200</v>
      </c>
      <c r="K4151" s="73">
        <v>45815</v>
      </c>
      <c r="L4151" s="3" t="s">
        <v>201</v>
      </c>
      <c r="M4151" s="3"/>
      <c r="N4151" s="3" t="s">
        <v>20603</v>
      </c>
      <c r="O4151" s="3" t="s">
        <v>20604</v>
      </c>
    </row>
    <row r="4152" s="55" customFormat="1" spans="1:15">
      <c r="A4152" s="16">
        <v>4151</v>
      </c>
      <c r="B4152" s="55" t="s">
        <v>20605</v>
      </c>
      <c r="C4152" s="55" t="s">
        <v>20606</v>
      </c>
      <c r="D4152" s="55" t="s">
        <v>20605</v>
      </c>
      <c r="E4152" s="78" t="s">
        <v>20607</v>
      </c>
      <c r="F4152" s="69">
        <v>69.9</v>
      </c>
      <c r="G4152" s="55" t="s">
        <v>3980</v>
      </c>
      <c r="K4152" s="73">
        <v>45862</v>
      </c>
      <c r="N4152" s="55" t="s">
        <v>20608</v>
      </c>
      <c r="O4152" s="55" t="s">
        <v>20609</v>
      </c>
    </row>
    <row r="4153" s="5" customFormat="1" spans="1:15">
      <c r="A4153" s="16">
        <v>4152</v>
      </c>
      <c r="C4153" s="5" t="s">
        <v>20606</v>
      </c>
      <c r="D4153" s="66" t="s">
        <v>20610</v>
      </c>
      <c r="E4153" s="5" t="s">
        <v>18265</v>
      </c>
      <c r="F4153" s="69">
        <v>69</v>
      </c>
      <c r="G4153" s="2" t="s">
        <v>20</v>
      </c>
      <c r="J4153" s="62"/>
      <c r="K4153" s="73">
        <v>46064</v>
      </c>
      <c r="L4153" s="59"/>
      <c r="M4153" s="5"/>
      <c r="N4153" s="5" t="s">
        <v>20611</v>
      </c>
      <c r="O4153" s="5" t="s">
        <v>20612</v>
      </c>
    </row>
    <row r="4154" s="3" customFormat="1" spans="1:15">
      <c r="A4154" s="16">
        <v>4153</v>
      </c>
      <c r="C4154" s="3" t="s">
        <v>20590</v>
      </c>
      <c r="D4154" s="21" t="s">
        <v>20613</v>
      </c>
      <c r="E4154" s="3" t="s">
        <v>20614</v>
      </c>
      <c r="F4154" s="69">
        <v>39</v>
      </c>
      <c r="G4154" s="3" t="s">
        <v>20615</v>
      </c>
      <c r="J4154" s="55"/>
      <c r="K4154" s="73">
        <v>45861</v>
      </c>
      <c r="L4154" s="3" t="s">
        <v>85</v>
      </c>
      <c r="M4154" s="5"/>
      <c r="N4154" s="3" t="s">
        <v>20616</v>
      </c>
      <c r="O4154" s="5" t="s">
        <v>20617</v>
      </c>
    </row>
    <row r="4155" s="69" customFormat="1" spans="1:15">
      <c r="A4155" s="16">
        <v>4154</v>
      </c>
      <c r="B4155" s="17"/>
      <c r="C4155" s="2" t="s">
        <v>20618</v>
      </c>
      <c r="D4155" s="17" t="s">
        <v>20619</v>
      </c>
      <c r="E4155" s="2" t="s">
        <v>20620</v>
      </c>
      <c r="F4155" s="69">
        <v>69</v>
      </c>
      <c r="G4155" s="2" t="s">
        <v>20</v>
      </c>
      <c r="H4155" s="2"/>
      <c r="I4155" s="16"/>
      <c r="J4155" s="16"/>
      <c r="K4155" s="73">
        <v>45873</v>
      </c>
      <c r="L4155" s="59"/>
      <c r="M4155" s="5"/>
      <c r="N4155" s="60" t="s">
        <v>20621</v>
      </c>
      <c r="O4155" s="5" t="s">
        <v>20622</v>
      </c>
    </row>
    <row r="4156" s="69" customFormat="1" spans="1:15">
      <c r="A4156" s="16">
        <v>4155</v>
      </c>
      <c r="B4156" s="17"/>
      <c r="C4156" s="2" t="s">
        <v>20623</v>
      </c>
      <c r="D4156" s="17" t="s">
        <v>20624</v>
      </c>
      <c r="E4156" s="2" t="s">
        <v>20625</v>
      </c>
      <c r="F4156" s="69">
        <v>53.8</v>
      </c>
      <c r="G4156" s="2"/>
      <c r="H4156" s="2"/>
      <c r="I4156" s="2"/>
      <c r="J4156" s="16"/>
      <c r="K4156" s="73">
        <v>45869</v>
      </c>
      <c r="L4156" s="59" t="s">
        <v>3640</v>
      </c>
      <c r="M4156" s="5"/>
      <c r="N4156" s="60" t="s">
        <v>20626</v>
      </c>
      <c r="O4156" s="5" t="s">
        <v>20627</v>
      </c>
    </row>
    <row r="4157" s="3" customFormat="1" spans="1:15">
      <c r="A4157" s="16">
        <v>4156</v>
      </c>
      <c r="C4157" s="3" t="s">
        <v>20628</v>
      </c>
      <c r="D4157" s="21" t="s">
        <v>20629</v>
      </c>
      <c r="E4157" s="3" t="s">
        <v>20630</v>
      </c>
      <c r="F4157" s="69">
        <v>49.8</v>
      </c>
      <c r="G4157" s="3" t="s">
        <v>20</v>
      </c>
      <c r="J4157" s="55"/>
      <c r="K4157" s="73">
        <v>45660</v>
      </c>
      <c r="L4157" s="59" t="s">
        <v>85</v>
      </c>
      <c r="M4157" s="5"/>
      <c r="N4157" s="3" t="s">
        <v>20631</v>
      </c>
      <c r="O4157" s="5" t="s">
        <v>20632</v>
      </c>
    </row>
    <row r="4158" s="3" customFormat="1" spans="1:15">
      <c r="A4158" s="16">
        <v>4157</v>
      </c>
      <c r="B4158" s="21"/>
      <c r="C4158" s="3" t="s">
        <v>20633</v>
      </c>
      <c r="D4158" s="21" t="s">
        <v>20634</v>
      </c>
      <c r="E4158" s="20" t="s">
        <v>20635</v>
      </c>
      <c r="F4158" s="69">
        <v>79</v>
      </c>
      <c r="G4158" s="2" t="s">
        <v>20</v>
      </c>
      <c r="J4158" s="55" t="s">
        <v>200</v>
      </c>
      <c r="K4158" s="73">
        <v>45985</v>
      </c>
      <c r="L4158" s="3" t="s">
        <v>201</v>
      </c>
      <c r="N4158" s="3" t="s">
        <v>20636</v>
      </c>
      <c r="O4158" s="5" t="s">
        <v>20637</v>
      </c>
    </row>
    <row r="4159" s="69" customFormat="1" ht="14.25" spans="1:15">
      <c r="A4159" s="16">
        <v>4158</v>
      </c>
      <c r="B4159" s="17"/>
      <c r="C4159" s="18" t="s">
        <v>20638</v>
      </c>
      <c r="D4159" s="17"/>
      <c r="E4159" s="2"/>
      <c r="F4159" s="69"/>
      <c r="G4159" s="2"/>
      <c r="H4159" s="16"/>
      <c r="I4159" s="16"/>
      <c r="J4159" s="16"/>
      <c r="K4159" s="73"/>
      <c r="L4159" s="59"/>
      <c r="M4159" s="5"/>
      <c r="N4159" s="60"/>
      <c r="O4159" s="5"/>
    </row>
    <row r="4160" s="3" customFormat="1" spans="1:15">
      <c r="A4160" s="16">
        <v>4159</v>
      </c>
      <c r="C4160" s="3" t="s">
        <v>20639</v>
      </c>
      <c r="D4160" s="21" t="s">
        <v>20640</v>
      </c>
      <c r="E4160" s="3" t="s">
        <v>20641</v>
      </c>
      <c r="F4160" s="69">
        <v>49</v>
      </c>
      <c r="G4160" s="3" t="s">
        <v>20</v>
      </c>
      <c r="J4160" s="55"/>
      <c r="K4160" s="73">
        <v>45822</v>
      </c>
      <c r="L4160" s="59" t="s">
        <v>85</v>
      </c>
      <c r="M4160" s="5"/>
      <c r="N4160" s="3" t="s">
        <v>20642</v>
      </c>
      <c r="O4160" s="5" t="s">
        <v>20643</v>
      </c>
    </row>
    <row r="4161" s="3" customFormat="1" spans="1:15">
      <c r="A4161" s="16">
        <v>4160</v>
      </c>
      <c r="B4161" s="3"/>
      <c r="C4161" s="3" t="s">
        <v>20644</v>
      </c>
      <c r="D4161" s="21" t="s">
        <v>20645</v>
      </c>
      <c r="E4161" s="61" t="s">
        <v>20646</v>
      </c>
      <c r="F4161" s="69">
        <v>129</v>
      </c>
      <c r="J4161" s="55"/>
      <c r="K4161" s="73">
        <v>45229</v>
      </c>
      <c r="N4161" s="3" t="s">
        <v>20647</v>
      </c>
      <c r="O4161" s="3" t="s">
        <v>20648</v>
      </c>
    </row>
    <row r="4162" s="5" customFormat="1" spans="1:15">
      <c r="A4162" s="16">
        <v>4161</v>
      </c>
      <c r="C4162" s="5" t="s">
        <v>20649</v>
      </c>
      <c r="D4162" s="66" t="s">
        <v>20650</v>
      </c>
      <c r="E4162" s="5" t="s">
        <v>20651</v>
      </c>
      <c r="F4162" s="69">
        <v>55</v>
      </c>
      <c r="G4162" s="20" t="s">
        <v>20</v>
      </c>
      <c r="H4162" s="20"/>
      <c r="I4162" s="20"/>
      <c r="J4162" s="78"/>
      <c r="K4162" s="73">
        <v>45876</v>
      </c>
      <c r="L4162" s="59" t="s">
        <v>85</v>
      </c>
      <c r="M4162" s="5"/>
      <c r="N4162" s="5" t="s">
        <v>20652</v>
      </c>
      <c r="O4162" s="5" t="s">
        <v>20653</v>
      </c>
    </row>
    <row r="4163" s="3" customFormat="1" spans="1:15">
      <c r="A4163" s="16">
        <v>4162</v>
      </c>
      <c r="B4163" s="3" t="s">
        <v>20654</v>
      </c>
      <c r="C4163" s="3" t="s">
        <v>20655</v>
      </c>
      <c r="D4163" s="3" t="s">
        <v>20654</v>
      </c>
      <c r="E4163" s="3" t="s">
        <v>20656</v>
      </c>
      <c r="F4163" s="69">
        <v>59</v>
      </c>
      <c r="G4163" s="61" t="s">
        <v>20657</v>
      </c>
      <c r="H4163" s="61"/>
      <c r="I4163" s="61"/>
      <c r="J4163" s="64"/>
      <c r="K4163" s="73">
        <v>45891</v>
      </c>
      <c r="L4163" s="3"/>
      <c r="M4163" s="3"/>
      <c r="N4163" s="3" t="s">
        <v>20658</v>
      </c>
      <c r="O4163" s="3" t="s">
        <v>20659</v>
      </c>
    </row>
    <row r="4164" s="3" customFormat="1" spans="1:15">
      <c r="A4164" s="16">
        <v>4163</v>
      </c>
      <c r="B4164" s="21" t="s">
        <v>20660</v>
      </c>
      <c r="C4164" s="3" t="s">
        <v>20661</v>
      </c>
      <c r="D4164" s="21" t="s">
        <v>20660</v>
      </c>
      <c r="E4164" s="3" t="s">
        <v>20662</v>
      </c>
      <c r="F4164" s="69">
        <v>69</v>
      </c>
      <c r="G4164" s="3" t="s">
        <v>20663</v>
      </c>
      <c r="H4164" s="3"/>
      <c r="I4164" s="3"/>
      <c r="J4164" s="55"/>
      <c r="K4164" s="73">
        <v>45841</v>
      </c>
      <c r="L4164" s="3"/>
      <c r="M4164" s="3"/>
      <c r="N4164" s="3" t="s">
        <v>20664</v>
      </c>
      <c r="O4164" s="3" t="s">
        <v>20665</v>
      </c>
    </row>
    <row r="4165" s="3" customFormat="1" spans="1:15">
      <c r="A4165" s="16">
        <v>4164</v>
      </c>
      <c r="B4165" s="21" t="s">
        <v>20666</v>
      </c>
      <c r="C4165" s="3" t="s">
        <v>20667</v>
      </c>
      <c r="D4165" s="21" t="s">
        <v>20666</v>
      </c>
      <c r="E4165" s="3" t="s">
        <v>20668</v>
      </c>
      <c r="F4165" s="69">
        <v>59</v>
      </c>
      <c r="G4165" s="3" t="s">
        <v>20663</v>
      </c>
      <c r="J4165" s="55"/>
      <c r="K4165" s="73">
        <v>46063</v>
      </c>
      <c r="L4165" s="3"/>
      <c r="N4165" s="3" t="s">
        <v>20669</v>
      </c>
      <c r="O4165" s="3" t="s">
        <v>20670</v>
      </c>
    </row>
    <row r="4166" s="3" customFormat="1" spans="1:15">
      <c r="A4166" s="16">
        <v>4165</v>
      </c>
      <c r="B4166" s="3" t="s">
        <v>20671</v>
      </c>
      <c r="C4166" s="3" t="s">
        <v>20672</v>
      </c>
      <c r="D4166" s="3" t="s">
        <v>20671</v>
      </c>
      <c r="E4166" s="3" t="s">
        <v>20673</v>
      </c>
      <c r="F4166" s="69">
        <v>59</v>
      </c>
      <c r="J4166" s="55"/>
      <c r="K4166" s="73">
        <v>45833</v>
      </c>
      <c r="L4166" s="3"/>
      <c r="N4166" s="3" t="s">
        <v>20674</v>
      </c>
      <c r="O4166" s="3" t="s">
        <v>20675</v>
      </c>
    </row>
    <row r="4167" s="3" customFormat="1" spans="1:15">
      <c r="A4167" s="16">
        <v>4166</v>
      </c>
      <c r="B4167" s="3"/>
      <c r="C4167" s="3" t="s">
        <v>20672</v>
      </c>
      <c r="D4167" s="21" t="s">
        <v>20676</v>
      </c>
      <c r="E4167" s="3" t="s">
        <v>20677</v>
      </c>
      <c r="F4167" s="69">
        <v>79</v>
      </c>
      <c r="G4167" s="3" t="s">
        <v>892</v>
      </c>
      <c r="J4167" s="55"/>
      <c r="K4167" s="73">
        <v>46007</v>
      </c>
      <c r="N4167" s="3" t="s">
        <v>20678</v>
      </c>
      <c r="O4167" s="3" t="s">
        <v>20679</v>
      </c>
    </row>
    <row r="4168" s="3" customFormat="1" spans="1:15">
      <c r="A4168" s="16">
        <v>4167</v>
      </c>
      <c r="B4168" s="3"/>
      <c r="C4168" s="3" t="s">
        <v>20680</v>
      </c>
      <c r="D4168" s="21" t="s">
        <v>20681</v>
      </c>
      <c r="E4168" s="3" t="s">
        <v>20682</v>
      </c>
      <c r="F4168" s="69">
        <v>49</v>
      </c>
      <c r="J4168" s="55"/>
      <c r="K4168" s="73">
        <v>45671</v>
      </c>
      <c r="N4168" s="3" t="s">
        <v>20683</v>
      </c>
      <c r="O4168" s="3" t="s">
        <v>20684</v>
      </c>
    </row>
    <row r="4169" s="3" customFormat="1" spans="1:15">
      <c r="A4169" s="16">
        <v>4168</v>
      </c>
      <c r="C4169" s="3" t="s">
        <v>20685</v>
      </c>
      <c r="D4169" s="21" t="s">
        <v>20686</v>
      </c>
      <c r="E4169" s="20" t="s">
        <v>20687</v>
      </c>
      <c r="F4169" s="69">
        <v>49.9</v>
      </c>
      <c r="G4169" s="3" t="s">
        <v>20</v>
      </c>
      <c r="J4169" s="55"/>
      <c r="K4169" s="73">
        <v>46046</v>
      </c>
      <c r="L4169" s="59" t="s">
        <v>85</v>
      </c>
      <c r="M4169" s="5"/>
      <c r="N4169" s="3" t="s">
        <v>20688</v>
      </c>
      <c r="O4169" s="5" t="s">
        <v>20689</v>
      </c>
    </row>
    <row r="4170" s="69" customFormat="1" spans="1:15">
      <c r="A4170" s="16">
        <v>4169</v>
      </c>
      <c r="B4170" s="17"/>
      <c r="C4170" s="2" t="s">
        <v>20690</v>
      </c>
      <c r="D4170" s="17" t="s">
        <v>20691</v>
      </c>
      <c r="E4170" s="2" t="s">
        <v>20692</v>
      </c>
      <c r="F4170" s="69">
        <v>45</v>
      </c>
      <c r="G4170" s="3" t="s">
        <v>20</v>
      </c>
      <c r="H4170" s="2"/>
      <c r="I4170" s="2"/>
      <c r="J4170" s="16"/>
      <c r="K4170" s="73">
        <v>46059</v>
      </c>
      <c r="L4170" s="59"/>
      <c r="M4170" s="5"/>
      <c r="N4170" s="60" t="s">
        <v>20693</v>
      </c>
      <c r="O4170" s="5" t="s">
        <v>20694</v>
      </c>
    </row>
    <row r="4171" s="3" customFormat="1" spans="1:15">
      <c r="A4171" s="16">
        <v>4170</v>
      </c>
      <c r="B4171" s="21"/>
      <c r="C4171" s="3" t="s">
        <v>20695</v>
      </c>
      <c r="D4171" s="21" t="s">
        <v>20696</v>
      </c>
      <c r="E4171" s="3" t="s">
        <v>20697</v>
      </c>
      <c r="F4171" s="69">
        <v>69</v>
      </c>
      <c r="J4171" s="55"/>
      <c r="K4171" s="73">
        <v>45159</v>
      </c>
      <c r="N4171" s="3" t="s">
        <v>20698</v>
      </c>
      <c r="O4171" s="3" t="s">
        <v>20699</v>
      </c>
    </row>
    <row r="4172" s="3" customFormat="1" spans="1:15">
      <c r="A4172" s="16">
        <v>4171</v>
      </c>
      <c r="B4172" s="5" t="s">
        <v>20700</v>
      </c>
      <c r="C4172" s="5" t="s">
        <v>20701</v>
      </c>
      <c r="D4172" s="66" t="s">
        <v>20700</v>
      </c>
      <c r="E4172" s="5" t="s">
        <v>20702</v>
      </c>
      <c r="F4172" s="69">
        <v>69.9</v>
      </c>
      <c r="G4172" s="5" t="s">
        <v>20</v>
      </c>
      <c r="H4172" s="5"/>
      <c r="I4172" s="5"/>
      <c r="J4172" s="62"/>
      <c r="K4172" s="73">
        <v>45971</v>
      </c>
      <c r="L4172" s="5"/>
      <c r="M4172" s="5"/>
      <c r="N4172" s="5" t="s">
        <v>20703</v>
      </c>
      <c r="O4172" s="3" t="s">
        <v>20704</v>
      </c>
    </row>
    <row r="4173" s="3" customFormat="1" spans="1:15">
      <c r="A4173" s="16">
        <v>4172</v>
      </c>
      <c r="B4173" s="3" t="s">
        <v>20705</v>
      </c>
      <c r="C4173" s="3" t="s">
        <v>20706</v>
      </c>
      <c r="D4173" s="3" t="s">
        <v>20705</v>
      </c>
      <c r="E4173" s="3" t="s">
        <v>20707</v>
      </c>
      <c r="F4173" s="69">
        <v>59</v>
      </c>
      <c r="G4173" s="3" t="s">
        <v>20708</v>
      </c>
      <c r="J4173" s="55"/>
      <c r="K4173" s="73">
        <v>46060</v>
      </c>
      <c r="N4173" s="3" t="s">
        <v>20709</v>
      </c>
      <c r="O4173" s="3" t="s">
        <v>20710</v>
      </c>
    </row>
    <row r="4174" s="3" customFormat="1" spans="1:15">
      <c r="A4174" s="16">
        <v>4173</v>
      </c>
      <c r="B4174" s="3" t="s">
        <v>20711</v>
      </c>
      <c r="C4174" s="3" t="s">
        <v>20712</v>
      </c>
      <c r="D4174" s="3" t="s">
        <v>20711</v>
      </c>
      <c r="E4174" s="3" t="s">
        <v>20713</v>
      </c>
      <c r="F4174" s="69">
        <v>65</v>
      </c>
      <c r="G4174" s="3" t="s">
        <v>20714</v>
      </c>
      <c r="J4174" s="55"/>
      <c r="K4174" s="73">
        <v>46034</v>
      </c>
      <c r="N4174" s="3" t="s">
        <v>20715</v>
      </c>
      <c r="O4174" s="3" t="s">
        <v>20716</v>
      </c>
    </row>
    <row r="4175" s="3" customFormat="1" spans="1:15">
      <c r="A4175" s="16">
        <v>4174</v>
      </c>
      <c r="C4175" s="3" t="s">
        <v>20717</v>
      </c>
      <c r="D4175" s="21" t="s">
        <v>20718</v>
      </c>
      <c r="E4175" s="3" t="s">
        <v>20719</v>
      </c>
      <c r="F4175" s="69">
        <v>55</v>
      </c>
      <c r="G4175" s="3" t="s">
        <v>20</v>
      </c>
      <c r="J4175" s="55"/>
      <c r="K4175" s="73">
        <v>45859</v>
      </c>
      <c r="L4175" s="59" t="s">
        <v>85</v>
      </c>
      <c r="M4175" s="5"/>
      <c r="N4175" s="3" t="s">
        <v>20720</v>
      </c>
      <c r="O4175" s="5" t="s">
        <v>20721</v>
      </c>
    </row>
    <row r="4176" s="3" customFormat="1" spans="1:15">
      <c r="A4176" s="16">
        <v>4175</v>
      </c>
      <c r="C4176" s="3" t="s">
        <v>20722</v>
      </c>
      <c r="D4176" s="21" t="s">
        <v>20723</v>
      </c>
      <c r="E4176" s="3" t="s">
        <v>20724</v>
      </c>
      <c r="F4176" s="69">
        <v>79</v>
      </c>
      <c r="G4176" s="20" t="s">
        <v>20725</v>
      </c>
      <c r="J4176" s="55"/>
      <c r="K4176" s="73">
        <v>45302</v>
      </c>
      <c r="N4176" s="3" t="s">
        <v>20726</v>
      </c>
      <c r="O4176" s="3" t="s">
        <v>20727</v>
      </c>
    </row>
    <row r="4177" s="3" customFormat="1" spans="1:15">
      <c r="A4177" s="16">
        <v>4176</v>
      </c>
      <c r="C4177" s="3" t="s">
        <v>20728</v>
      </c>
      <c r="D4177" s="21" t="s">
        <v>20729</v>
      </c>
      <c r="E4177" s="3" t="s">
        <v>18450</v>
      </c>
      <c r="F4177" s="69">
        <v>59</v>
      </c>
      <c r="G4177" s="2" t="s">
        <v>20</v>
      </c>
      <c r="J4177" s="55"/>
      <c r="K4177" s="73">
        <v>46035</v>
      </c>
      <c r="L4177" s="59" t="s">
        <v>85</v>
      </c>
      <c r="M4177" s="5"/>
      <c r="N4177" s="3" t="s">
        <v>20730</v>
      </c>
      <c r="O4177" s="5" t="s">
        <v>20731</v>
      </c>
    </row>
    <row r="4178" s="5" customFormat="1" spans="1:15">
      <c r="A4178" s="16">
        <v>4177</v>
      </c>
      <c r="B4178" s="17"/>
      <c r="C4178" s="5" t="s">
        <v>20732</v>
      </c>
      <c r="D4178" s="17" t="s">
        <v>20733</v>
      </c>
      <c r="E4178" s="5" t="s">
        <v>20734</v>
      </c>
      <c r="F4178" s="69">
        <v>79</v>
      </c>
      <c r="G4178" s="5" t="s">
        <v>20735</v>
      </c>
      <c r="J4178" s="62"/>
      <c r="K4178" s="73">
        <v>45279</v>
      </c>
      <c r="L4178" s="59" t="s">
        <v>85</v>
      </c>
      <c r="N4178" s="5" t="s">
        <v>20736</v>
      </c>
      <c r="O4178" s="5" t="s">
        <v>20737</v>
      </c>
    </row>
    <row r="4179" s="3" customFormat="1" spans="1:15">
      <c r="A4179" s="16">
        <v>4178</v>
      </c>
      <c r="B4179" s="3" t="s">
        <v>20738</v>
      </c>
      <c r="C4179" s="3" t="s">
        <v>20739</v>
      </c>
      <c r="D4179" s="3" t="s">
        <v>20738</v>
      </c>
      <c r="E4179" s="3" t="s">
        <v>20740</v>
      </c>
      <c r="F4179" s="69">
        <v>79</v>
      </c>
      <c r="G4179" s="20" t="s">
        <v>20741</v>
      </c>
      <c r="H4179" s="20"/>
      <c r="I4179" s="20"/>
      <c r="J4179" s="78"/>
      <c r="K4179" s="73">
        <v>45838</v>
      </c>
      <c r="L4179" s="3"/>
      <c r="N4179" s="3" t="s">
        <v>20742</v>
      </c>
      <c r="O4179" s="3" t="s">
        <v>20743</v>
      </c>
    </row>
    <row r="4180" s="3" customFormat="1" spans="1:15">
      <c r="A4180" s="16">
        <v>4179</v>
      </c>
      <c r="C4180" s="3" t="s">
        <v>20744</v>
      </c>
      <c r="D4180" s="21" t="s">
        <v>20745</v>
      </c>
      <c r="E4180" s="3" t="s">
        <v>20746</v>
      </c>
      <c r="F4180" s="69">
        <v>69.9</v>
      </c>
      <c r="G4180" s="3" t="s">
        <v>20</v>
      </c>
      <c r="J4180" s="55"/>
      <c r="K4180" s="73">
        <v>46000</v>
      </c>
      <c r="N4180" s="3" t="s">
        <v>20747</v>
      </c>
      <c r="O4180" s="3" t="s">
        <v>20748</v>
      </c>
    </row>
    <row r="4181" s="55" customFormat="1" spans="1:15">
      <c r="A4181" s="16">
        <v>4180</v>
      </c>
      <c r="C4181" s="55" t="s">
        <v>20749</v>
      </c>
      <c r="D4181" s="63" t="s">
        <v>20750</v>
      </c>
      <c r="E4181" s="55" t="s">
        <v>20751</v>
      </c>
      <c r="F4181" s="69">
        <v>55</v>
      </c>
      <c r="G4181" s="55" t="s">
        <v>20</v>
      </c>
      <c r="K4181" s="73">
        <v>45807</v>
      </c>
      <c r="L4181" s="64" t="s">
        <v>85</v>
      </c>
      <c r="M4181" s="5"/>
      <c r="N4181" s="55" t="s">
        <v>20752</v>
      </c>
      <c r="O4181" s="5" t="s">
        <v>20753</v>
      </c>
    </row>
    <row r="4182" s="3" customFormat="1" spans="1:15">
      <c r="A4182" s="16">
        <v>4181</v>
      </c>
      <c r="C4182" s="3" t="s">
        <v>20754</v>
      </c>
      <c r="D4182" s="21" t="s">
        <v>20755</v>
      </c>
      <c r="E4182" s="3" t="s">
        <v>18396</v>
      </c>
      <c r="F4182" s="69">
        <v>79.8</v>
      </c>
      <c r="G4182" s="3" t="s">
        <v>20</v>
      </c>
      <c r="J4182" s="55"/>
      <c r="K4182" s="73">
        <v>45447</v>
      </c>
      <c r="N4182" s="3" t="s">
        <v>20756</v>
      </c>
      <c r="O4182" s="5" t="s">
        <v>20757</v>
      </c>
    </row>
    <row r="4183" s="3" customFormat="1" spans="1:15">
      <c r="A4183" s="16">
        <v>4182</v>
      </c>
      <c r="C4183" s="3" t="s">
        <v>20758</v>
      </c>
      <c r="D4183" s="21" t="s">
        <v>20759</v>
      </c>
      <c r="E4183" s="3" t="s">
        <v>20760</v>
      </c>
      <c r="F4183" s="69">
        <v>69</v>
      </c>
      <c r="G4183" s="3" t="s">
        <v>20761</v>
      </c>
      <c r="J4183" s="55"/>
      <c r="K4183" s="73">
        <v>46059</v>
      </c>
      <c r="N4183" s="3" t="s">
        <v>20762</v>
      </c>
      <c r="O4183" s="3" t="s">
        <v>20763</v>
      </c>
    </row>
    <row r="4184" s="27" customFormat="1" spans="1:15">
      <c r="A4184" s="16">
        <v>4183</v>
      </c>
      <c r="B4184" s="75" t="s">
        <v>20764</v>
      </c>
      <c r="C4184" s="27" t="s">
        <v>20765</v>
      </c>
      <c r="D4184" s="75" t="s">
        <v>20764</v>
      </c>
      <c r="E4184" s="27" t="s">
        <v>20766</v>
      </c>
      <c r="F4184" s="69">
        <v>59</v>
      </c>
      <c r="G4184" s="27" t="s">
        <v>20</v>
      </c>
      <c r="K4184" s="73">
        <v>45988</v>
      </c>
      <c r="N4184" s="27" t="s">
        <v>20767</v>
      </c>
      <c r="O4184" s="27" t="s">
        <v>20768</v>
      </c>
    </row>
    <row r="4185" s="3" customFormat="1" spans="1:15">
      <c r="A4185" s="16">
        <v>4184</v>
      </c>
      <c r="B4185" s="3" t="s">
        <v>20769</v>
      </c>
      <c r="C4185" s="3" t="s">
        <v>20770</v>
      </c>
      <c r="D4185" s="21" t="s">
        <v>20769</v>
      </c>
      <c r="E4185" s="3" t="s">
        <v>20771</v>
      </c>
      <c r="F4185" s="69">
        <v>69</v>
      </c>
      <c r="G4185" s="20" t="s">
        <v>20772</v>
      </c>
      <c r="H4185" s="20"/>
      <c r="I4185" s="20"/>
      <c r="J4185" s="78"/>
      <c r="K4185" s="73">
        <v>45880</v>
      </c>
      <c r="N4185" s="3" t="s">
        <v>20773</v>
      </c>
      <c r="O4185" s="3" t="s">
        <v>20774</v>
      </c>
    </row>
    <row r="4186" s="5" customFormat="1" spans="1:15">
      <c r="A4186" s="16">
        <v>4185</v>
      </c>
      <c r="B4186" s="17"/>
      <c r="C4186" s="2" t="s">
        <v>20775</v>
      </c>
      <c r="D4186" s="17" t="s">
        <v>20776</v>
      </c>
      <c r="E4186" s="2" t="s">
        <v>20777</v>
      </c>
      <c r="F4186" s="69">
        <v>49</v>
      </c>
      <c r="G4186" s="3" t="s">
        <v>20</v>
      </c>
      <c r="J4186" s="55" t="s">
        <v>200</v>
      </c>
      <c r="K4186" s="73">
        <v>45978</v>
      </c>
      <c r="L4186" s="3" t="s">
        <v>201</v>
      </c>
      <c r="N4186" s="60" t="s">
        <v>20778</v>
      </c>
      <c r="O4186" s="5" t="s">
        <v>20779</v>
      </c>
    </row>
    <row r="4187" s="3" customFormat="1" spans="1:15">
      <c r="A4187" s="16">
        <v>4186</v>
      </c>
      <c r="B4187" s="3" t="s">
        <v>20780</v>
      </c>
      <c r="C4187" s="3" t="s">
        <v>20781</v>
      </c>
      <c r="D4187" s="3" t="s">
        <v>20780</v>
      </c>
      <c r="E4187" s="3" t="s">
        <v>20782</v>
      </c>
      <c r="F4187" s="69">
        <v>99</v>
      </c>
      <c r="G4187" s="3" t="s">
        <v>20783</v>
      </c>
      <c r="H4187" s="56"/>
      <c r="I4187" s="56"/>
      <c r="J4187" s="65"/>
      <c r="K4187" s="73">
        <v>46054</v>
      </c>
      <c r="L4187" s="61" t="s">
        <v>249</v>
      </c>
      <c r="M4187" s="5" t="s">
        <v>20784</v>
      </c>
      <c r="N4187" s="3" t="s">
        <v>20785</v>
      </c>
      <c r="O4187" s="3" t="s">
        <v>20786</v>
      </c>
    </row>
    <row r="4188" s="3" customFormat="1" spans="1:15">
      <c r="A4188" s="16">
        <v>4187</v>
      </c>
      <c r="B4188" s="21"/>
      <c r="C4188" s="3" t="s">
        <v>20787</v>
      </c>
      <c r="D4188" s="21" t="s">
        <v>20788</v>
      </c>
      <c r="E4188" s="20" t="s">
        <v>20789</v>
      </c>
      <c r="F4188" s="69">
        <v>79.9</v>
      </c>
      <c r="G4188" s="20" t="s">
        <v>20790</v>
      </c>
      <c r="J4188" s="55"/>
      <c r="K4188" s="73">
        <v>46049</v>
      </c>
      <c r="L4188" s="61" t="s">
        <v>85</v>
      </c>
      <c r="M4188" s="61"/>
      <c r="N4188" s="3" t="s">
        <v>20791</v>
      </c>
      <c r="O4188" s="5" t="s">
        <v>20792</v>
      </c>
    </row>
    <row r="4189" s="3" customFormat="1" spans="1:15">
      <c r="A4189" s="16">
        <v>4188</v>
      </c>
      <c r="B4189" s="3" t="s">
        <v>20793</v>
      </c>
      <c r="C4189" s="3" t="s">
        <v>20794</v>
      </c>
      <c r="D4189" s="21" t="s">
        <v>20793</v>
      </c>
      <c r="E4189" s="20" t="s">
        <v>20795</v>
      </c>
      <c r="F4189" s="69">
        <v>79.9</v>
      </c>
      <c r="G4189" s="20" t="s">
        <v>20796</v>
      </c>
      <c r="J4189" s="55"/>
      <c r="K4189" s="73">
        <v>46003</v>
      </c>
      <c r="L4189" s="61" t="s">
        <v>249</v>
      </c>
      <c r="M4189" s="5" t="s">
        <v>20797</v>
      </c>
      <c r="N4189" s="3" t="s">
        <v>20798</v>
      </c>
      <c r="O4189" s="3" t="s">
        <v>20799</v>
      </c>
    </row>
    <row r="4190" s="5" customFormat="1" spans="1:15">
      <c r="A4190" s="16">
        <v>4189</v>
      </c>
      <c r="B4190" s="17"/>
      <c r="C4190" s="5" t="s">
        <v>20800</v>
      </c>
      <c r="D4190" s="17" t="s">
        <v>20801</v>
      </c>
      <c r="E4190" s="5" t="s">
        <v>20802</v>
      </c>
      <c r="F4190" s="69">
        <v>79</v>
      </c>
      <c r="G4190" s="5" t="s">
        <v>20</v>
      </c>
      <c r="J4190" s="62"/>
      <c r="K4190" s="73">
        <v>45672</v>
      </c>
      <c r="L4190" s="59" t="s">
        <v>85</v>
      </c>
      <c r="N4190" s="5" t="s">
        <v>20803</v>
      </c>
      <c r="O4190" s="5" t="s">
        <v>20804</v>
      </c>
    </row>
    <row r="4191" s="69" customFormat="1" spans="1:15">
      <c r="A4191" s="16">
        <v>4190</v>
      </c>
      <c r="B4191" s="17"/>
      <c r="C4191" s="2" t="s">
        <v>20805</v>
      </c>
      <c r="D4191" s="17" t="s">
        <v>20806</v>
      </c>
      <c r="E4191" s="2" t="s">
        <v>20807</v>
      </c>
      <c r="F4191" s="69">
        <v>32</v>
      </c>
      <c r="G4191" s="2" t="s">
        <v>20</v>
      </c>
      <c r="H4191" s="16"/>
      <c r="I4191" s="16"/>
      <c r="J4191" s="16"/>
      <c r="K4191" s="73">
        <v>45308</v>
      </c>
      <c r="L4191" s="59"/>
      <c r="M4191" s="5"/>
      <c r="N4191" s="60" t="s">
        <v>20808</v>
      </c>
      <c r="O4191" s="5" t="s">
        <v>20809</v>
      </c>
    </row>
    <row r="4192" s="69" customFormat="1" spans="1:15">
      <c r="A4192" s="16">
        <v>4191</v>
      </c>
      <c r="B4192" s="17"/>
      <c r="C4192" s="2" t="s">
        <v>20639</v>
      </c>
      <c r="D4192" s="17" t="s">
        <v>20810</v>
      </c>
      <c r="E4192" s="2" t="s">
        <v>20811</v>
      </c>
      <c r="F4192" s="69">
        <v>49</v>
      </c>
      <c r="G4192" s="2" t="s">
        <v>20</v>
      </c>
      <c r="H4192" s="16"/>
      <c r="I4192" s="16"/>
      <c r="J4192" s="16"/>
      <c r="K4192" s="73">
        <v>45440</v>
      </c>
      <c r="L4192" s="59"/>
      <c r="M4192" s="5" t="s">
        <v>20812</v>
      </c>
      <c r="N4192" s="60" t="s">
        <v>20813</v>
      </c>
      <c r="O4192" s="5" t="s">
        <v>20814</v>
      </c>
    </row>
    <row r="4193" s="3" customFormat="1" spans="1:15">
      <c r="A4193" s="16">
        <v>4192</v>
      </c>
      <c r="B4193" s="3" t="s">
        <v>20815</v>
      </c>
      <c r="C4193" s="3" t="s">
        <v>20816</v>
      </c>
      <c r="D4193" s="3" t="s">
        <v>20815</v>
      </c>
      <c r="E4193" s="3" t="s">
        <v>20817</v>
      </c>
      <c r="F4193" s="69">
        <v>59</v>
      </c>
      <c r="G4193" s="3"/>
      <c r="H4193" s="3"/>
      <c r="I4193" s="3"/>
      <c r="J4193" s="55"/>
      <c r="K4193" s="73">
        <v>45839</v>
      </c>
      <c r="L4193" s="3"/>
      <c r="M4193" s="3"/>
      <c r="N4193" s="3" t="s">
        <v>20818</v>
      </c>
      <c r="O4193" s="3" t="s">
        <v>20819</v>
      </c>
    </row>
    <row r="4194" s="3" customFormat="1" spans="1:15">
      <c r="A4194" s="16">
        <v>4193</v>
      </c>
      <c r="B4194" s="3" t="s">
        <v>20820</v>
      </c>
      <c r="C4194" s="3" t="s">
        <v>20821</v>
      </c>
      <c r="D4194" s="3" t="s">
        <v>20820</v>
      </c>
      <c r="E4194" s="3" t="s">
        <v>20822</v>
      </c>
      <c r="F4194" s="69">
        <v>59</v>
      </c>
      <c r="G4194" s="3"/>
      <c r="H4194" s="3"/>
      <c r="I4194" s="3"/>
      <c r="J4194" s="55"/>
      <c r="K4194" s="73">
        <v>45973</v>
      </c>
      <c r="L4194" s="59" t="s">
        <v>1196</v>
      </c>
      <c r="M4194" s="3"/>
      <c r="N4194" s="3" t="s">
        <v>20823</v>
      </c>
      <c r="O4194" s="3" t="s">
        <v>20824</v>
      </c>
    </row>
    <row r="4195" s="4" customFormat="1" spans="1:15">
      <c r="A4195" s="16">
        <v>4194</v>
      </c>
      <c r="B4195" s="4" t="s">
        <v>20825</v>
      </c>
      <c r="C4195" s="4" t="s">
        <v>20826</v>
      </c>
      <c r="D4195" s="22" t="s">
        <v>20825</v>
      </c>
      <c r="E4195" s="4" t="s">
        <v>20827</v>
      </c>
      <c r="F4195" s="69">
        <v>49</v>
      </c>
      <c r="G4195" s="4" t="s">
        <v>20828</v>
      </c>
      <c r="K4195" s="73">
        <v>46052</v>
      </c>
      <c r="L4195" s="4"/>
      <c r="N4195" s="4" t="s">
        <v>20829</v>
      </c>
      <c r="O4195" s="4" t="s">
        <v>20830</v>
      </c>
    </row>
    <row r="4196" s="3" customFormat="1" spans="1:15">
      <c r="A4196" s="16">
        <v>4195</v>
      </c>
      <c r="C4196" s="61" t="s">
        <v>20831</v>
      </c>
      <c r="D4196" s="21" t="s">
        <v>20832</v>
      </c>
      <c r="E4196" s="3" t="s">
        <v>20833</v>
      </c>
      <c r="F4196" s="69">
        <v>59</v>
      </c>
      <c r="G4196" s="3" t="s">
        <v>20</v>
      </c>
      <c r="J4196" s="55"/>
      <c r="K4196" s="73">
        <v>45927</v>
      </c>
      <c r="N4196" s="3" t="s">
        <v>20834</v>
      </c>
      <c r="O4196" s="3" t="s">
        <v>20835</v>
      </c>
    </row>
    <row r="4197" s="69" customFormat="1" spans="1:15">
      <c r="A4197" s="16">
        <v>4196</v>
      </c>
      <c r="B4197" s="17"/>
      <c r="C4197" s="2" t="s">
        <v>20836</v>
      </c>
      <c r="D4197" s="17" t="s">
        <v>20837</v>
      </c>
      <c r="E4197" s="2" t="s">
        <v>20838</v>
      </c>
      <c r="F4197" s="69">
        <v>49</v>
      </c>
      <c r="G4197" s="2" t="s">
        <v>20</v>
      </c>
      <c r="H4197" s="2"/>
      <c r="I4197" s="2"/>
      <c r="J4197" s="16"/>
      <c r="K4197" s="73">
        <v>46050</v>
      </c>
      <c r="L4197" s="59"/>
      <c r="M4197" s="5"/>
      <c r="N4197" s="60" t="s">
        <v>20839</v>
      </c>
      <c r="O4197" s="5" t="s">
        <v>20840</v>
      </c>
    </row>
    <row r="4198" s="3" customFormat="1" spans="1:15">
      <c r="A4198" s="16">
        <v>4197</v>
      </c>
      <c r="B4198" s="3"/>
      <c r="C4198" s="20" t="s">
        <v>20841</v>
      </c>
      <c r="D4198" s="3" t="s">
        <v>20842</v>
      </c>
      <c r="E4198" s="3" t="s">
        <v>20843</v>
      </c>
      <c r="F4198" s="69">
        <v>59</v>
      </c>
      <c r="G4198" s="3"/>
      <c r="H4198" s="3"/>
      <c r="I4198" s="3"/>
      <c r="J4198" s="55"/>
      <c r="K4198" s="73">
        <v>45573</v>
      </c>
      <c r="L4198" s="3"/>
      <c r="M4198" s="3"/>
      <c r="N4198" s="3" t="s">
        <v>20844</v>
      </c>
      <c r="O4198" s="3" t="s">
        <v>20845</v>
      </c>
    </row>
    <row r="4199" s="3" customFormat="1" spans="1:15">
      <c r="A4199" s="16">
        <v>4198</v>
      </c>
      <c r="B4199" s="3" t="s">
        <v>20846</v>
      </c>
      <c r="C4199" s="3" t="s">
        <v>20847</v>
      </c>
      <c r="D4199" s="21" t="s">
        <v>20846</v>
      </c>
      <c r="E4199" s="20" t="s">
        <v>20662</v>
      </c>
      <c r="F4199" s="69">
        <v>69.9</v>
      </c>
      <c r="G4199" s="3" t="s">
        <v>892</v>
      </c>
      <c r="J4199" s="55" t="s">
        <v>200</v>
      </c>
      <c r="K4199" s="73">
        <v>46011</v>
      </c>
      <c r="L4199" s="3" t="s">
        <v>201</v>
      </c>
      <c r="M4199" s="5" t="s">
        <v>20848</v>
      </c>
      <c r="N4199" s="3" t="s">
        <v>20849</v>
      </c>
      <c r="O4199" s="3" t="s">
        <v>20850</v>
      </c>
    </row>
    <row r="4200" s="3" customFormat="1" spans="1:15">
      <c r="A4200" s="16">
        <v>4199</v>
      </c>
      <c r="C4200" s="3" t="s">
        <v>20851</v>
      </c>
      <c r="D4200" s="21" t="s">
        <v>20852</v>
      </c>
      <c r="E4200" s="3" t="s">
        <v>18450</v>
      </c>
      <c r="F4200" s="69">
        <v>75</v>
      </c>
      <c r="G4200" s="3" t="s">
        <v>20853</v>
      </c>
      <c r="J4200" s="55"/>
      <c r="K4200" s="73">
        <v>45822</v>
      </c>
      <c r="L4200" s="59" t="s">
        <v>85</v>
      </c>
      <c r="M4200" s="5" t="s">
        <v>20854</v>
      </c>
      <c r="N4200" s="3" t="s">
        <v>20855</v>
      </c>
      <c r="O4200" s="5" t="s">
        <v>20856</v>
      </c>
    </row>
    <row r="4201" s="5" customFormat="1" spans="1:15">
      <c r="A4201" s="16">
        <v>4200</v>
      </c>
      <c r="B4201" s="17"/>
      <c r="C4201" s="5" t="s">
        <v>20857</v>
      </c>
      <c r="D4201" s="17" t="s">
        <v>20858</v>
      </c>
      <c r="E4201" s="20" t="s">
        <v>20859</v>
      </c>
      <c r="F4201" s="69">
        <v>49.9</v>
      </c>
      <c r="G4201" s="5" t="s">
        <v>20</v>
      </c>
      <c r="J4201" s="62"/>
      <c r="K4201" s="73">
        <v>45315</v>
      </c>
      <c r="L4201" s="59"/>
      <c r="N4201" s="5" t="s">
        <v>20860</v>
      </c>
      <c r="O4201" s="5" t="s">
        <v>20861</v>
      </c>
    </row>
    <row r="4202" s="3" customFormat="1" spans="1:15">
      <c r="A4202" s="16">
        <v>4201</v>
      </c>
      <c r="B4202" s="21"/>
      <c r="C4202" s="3" t="s">
        <v>20862</v>
      </c>
      <c r="D4202" s="21" t="s">
        <v>20863</v>
      </c>
      <c r="E4202" s="3" t="s">
        <v>20864</v>
      </c>
      <c r="F4202" s="69">
        <v>55</v>
      </c>
      <c r="G4202" s="3" t="s">
        <v>20</v>
      </c>
      <c r="J4202" s="55"/>
      <c r="K4202" s="73">
        <v>46048</v>
      </c>
      <c r="N4202" s="3" t="s">
        <v>20865</v>
      </c>
      <c r="O4202" s="5" t="s">
        <v>20866</v>
      </c>
    </row>
    <row r="4203" s="55" customFormat="1" spans="1:15">
      <c r="A4203" s="16">
        <v>4202</v>
      </c>
      <c r="C4203" s="55" t="s">
        <v>20867</v>
      </c>
      <c r="D4203" s="63" t="s">
        <v>20868</v>
      </c>
      <c r="E4203" s="64" t="s">
        <v>20869</v>
      </c>
      <c r="F4203" s="69">
        <v>79</v>
      </c>
      <c r="G4203" s="55" t="s">
        <v>20</v>
      </c>
      <c r="K4203" s="73">
        <v>45881</v>
      </c>
      <c r="L4203" s="64" t="s">
        <v>85</v>
      </c>
      <c r="M4203" s="5"/>
      <c r="N4203" s="55" t="s">
        <v>20870</v>
      </c>
      <c r="O4203" s="5" t="s">
        <v>20871</v>
      </c>
    </row>
    <row r="4204" s="55" customFormat="1" spans="1:15">
      <c r="A4204" s="16">
        <v>4203</v>
      </c>
      <c r="C4204" s="55" t="s">
        <v>20872</v>
      </c>
      <c r="D4204" s="63" t="s">
        <v>20873</v>
      </c>
      <c r="E4204" s="64" t="s">
        <v>20874</v>
      </c>
      <c r="F4204" s="69">
        <v>65</v>
      </c>
      <c r="G4204" s="55" t="s">
        <v>20</v>
      </c>
      <c r="K4204" s="73">
        <v>45887</v>
      </c>
      <c r="L4204" s="64" t="s">
        <v>85</v>
      </c>
      <c r="M4204" s="5"/>
      <c r="N4204" s="55" t="s">
        <v>20875</v>
      </c>
      <c r="O4204" s="5" t="s">
        <v>20876</v>
      </c>
    </row>
    <row r="4205" s="3" customFormat="1" spans="1:15">
      <c r="A4205" s="16">
        <v>4204</v>
      </c>
      <c r="C4205" s="3" t="s">
        <v>20877</v>
      </c>
      <c r="D4205" s="21" t="s">
        <v>20878</v>
      </c>
      <c r="E4205" s="3" t="s">
        <v>20879</v>
      </c>
      <c r="F4205" s="69">
        <v>49</v>
      </c>
      <c r="G4205" s="3" t="s">
        <v>20</v>
      </c>
      <c r="J4205" s="55"/>
      <c r="K4205" s="73">
        <v>46035</v>
      </c>
      <c r="L4205" s="59" t="s">
        <v>85</v>
      </c>
      <c r="M4205" s="5"/>
      <c r="N4205" s="3" t="s">
        <v>20880</v>
      </c>
      <c r="O4205" s="5" t="s">
        <v>20881</v>
      </c>
    </row>
    <row r="4206" s="3" customFormat="1" spans="1:15">
      <c r="A4206" s="16">
        <v>4205</v>
      </c>
      <c r="B4206" s="3"/>
      <c r="C4206" s="3" t="s">
        <v>20882</v>
      </c>
      <c r="D4206" s="21" t="s">
        <v>20883</v>
      </c>
      <c r="E4206" s="3" t="s">
        <v>20884</v>
      </c>
      <c r="F4206" s="69">
        <v>79.9</v>
      </c>
      <c r="G4206" s="3" t="s">
        <v>20</v>
      </c>
      <c r="J4206" s="55"/>
      <c r="K4206" s="73">
        <v>45665</v>
      </c>
      <c r="L4206" s="61" t="s">
        <v>249</v>
      </c>
      <c r="M4206" s="61"/>
      <c r="N4206" s="3" t="s">
        <v>20885</v>
      </c>
      <c r="O4206" s="3" t="s">
        <v>20886</v>
      </c>
    </row>
    <row r="4207" s="5" customFormat="1" spans="1:15">
      <c r="A4207" s="16">
        <v>4206</v>
      </c>
      <c r="C4207" s="5" t="s">
        <v>20887</v>
      </c>
      <c r="D4207" s="66" t="s">
        <v>20888</v>
      </c>
      <c r="E4207" s="20" t="s">
        <v>20662</v>
      </c>
      <c r="F4207" s="69">
        <v>55</v>
      </c>
      <c r="G4207" s="20" t="s">
        <v>20</v>
      </c>
      <c r="J4207" s="62"/>
      <c r="K4207" s="73">
        <v>46078</v>
      </c>
      <c r="L4207" s="59" t="s">
        <v>85</v>
      </c>
      <c r="M4207" s="5"/>
      <c r="N4207" s="5" t="s">
        <v>20889</v>
      </c>
      <c r="O4207" s="5" t="s">
        <v>20890</v>
      </c>
    </row>
    <row r="4208" s="69" customFormat="1" ht="14.25" spans="1:15">
      <c r="A4208" s="16">
        <v>4207</v>
      </c>
      <c r="B4208" s="17"/>
      <c r="C4208" s="18" t="s">
        <v>20891</v>
      </c>
      <c r="D4208" s="17"/>
      <c r="E4208" s="2"/>
      <c r="F4208" s="69"/>
      <c r="G4208" s="2"/>
      <c r="H4208" s="2"/>
      <c r="I4208" s="2"/>
      <c r="J4208" s="16"/>
      <c r="K4208" s="73"/>
      <c r="L4208" s="59"/>
      <c r="M4208" s="5"/>
      <c r="N4208" s="60"/>
      <c r="O4208" s="5"/>
    </row>
    <row r="4209" s="3" customFormat="1" spans="1:15">
      <c r="A4209" s="16">
        <v>4208</v>
      </c>
      <c r="B4209" s="3" t="s">
        <v>20892</v>
      </c>
      <c r="C4209" s="3" t="s">
        <v>20893</v>
      </c>
      <c r="D4209" s="21" t="s">
        <v>20892</v>
      </c>
      <c r="E4209" s="3" t="s">
        <v>20894</v>
      </c>
      <c r="F4209" s="69">
        <v>79.9</v>
      </c>
      <c r="G4209" s="3" t="s">
        <v>20895</v>
      </c>
      <c r="J4209" s="55"/>
      <c r="K4209" s="73">
        <v>45871</v>
      </c>
      <c r="N4209" s="3" t="s">
        <v>20896</v>
      </c>
      <c r="O4209" s="3" t="s">
        <v>20897</v>
      </c>
    </row>
    <row r="4210" s="3" customFormat="1" spans="1:15">
      <c r="A4210" s="16">
        <v>4209</v>
      </c>
      <c r="C4210" s="3" t="s">
        <v>20898</v>
      </c>
      <c r="D4210" s="21" t="s">
        <v>20899</v>
      </c>
      <c r="E4210" s="3" t="s">
        <v>20900</v>
      </c>
      <c r="F4210" s="69">
        <v>59</v>
      </c>
      <c r="G4210" s="3" t="s">
        <v>20</v>
      </c>
      <c r="J4210" s="55"/>
      <c r="K4210" s="73">
        <v>45987</v>
      </c>
      <c r="L4210" s="65"/>
      <c r="N4210" s="3" t="s">
        <v>20901</v>
      </c>
      <c r="O4210" s="5" t="s">
        <v>20902</v>
      </c>
    </row>
    <row r="4211" s="3" customFormat="1" spans="1:15">
      <c r="A4211" s="16">
        <v>4210</v>
      </c>
      <c r="C4211" s="3" t="s">
        <v>20898</v>
      </c>
      <c r="D4211" s="21" t="s">
        <v>20903</v>
      </c>
      <c r="E4211" s="3" t="s">
        <v>20904</v>
      </c>
      <c r="F4211" s="69">
        <v>70</v>
      </c>
      <c r="J4211" s="55"/>
      <c r="K4211" s="73">
        <v>45901</v>
      </c>
      <c r="N4211" s="3" t="s">
        <v>20905</v>
      </c>
      <c r="O4211" s="3" t="s">
        <v>20906</v>
      </c>
    </row>
    <row r="4212" s="69" customFormat="1" spans="1:15">
      <c r="A4212" s="16">
        <v>4211</v>
      </c>
      <c r="B4212" s="17"/>
      <c r="C4212" s="2" t="s">
        <v>20907</v>
      </c>
      <c r="D4212" s="17" t="s">
        <v>20908</v>
      </c>
      <c r="E4212" s="2" t="s">
        <v>20909</v>
      </c>
      <c r="F4212" s="69">
        <v>59</v>
      </c>
      <c r="G4212" s="2" t="s">
        <v>20</v>
      </c>
      <c r="H4212" s="16"/>
      <c r="I4212" s="16"/>
      <c r="J4212" s="16"/>
      <c r="K4212" s="73">
        <v>45864</v>
      </c>
      <c r="L4212" s="59"/>
      <c r="M4212" s="5"/>
      <c r="N4212" s="60" t="s">
        <v>20910</v>
      </c>
      <c r="O4212" s="5" t="s">
        <v>20911</v>
      </c>
    </row>
    <row r="4213" s="3" customFormat="1" spans="1:15">
      <c r="A4213" s="16">
        <v>4212</v>
      </c>
      <c r="B4213" s="21"/>
      <c r="C4213" s="3" t="s">
        <v>20912</v>
      </c>
      <c r="D4213" s="21" t="s">
        <v>20913</v>
      </c>
      <c r="E4213" s="20" t="s">
        <v>20914</v>
      </c>
      <c r="F4213" s="69">
        <v>49</v>
      </c>
      <c r="J4213" s="55"/>
      <c r="K4213" s="73">
        <v>44940</v>
      </c>
      <c r="N4213" s="3" t="s">
        <v>20915</v>
      </c>
      <c r="O4213" s="3" t="s">
        <v>20916</v>
      </c>
    </row>
    <row r="4214" s="55" customFormat="1" spans="1:15">
      <c r="A4214" s="16">
        <v>4213</v>
      </c>
      <c r="C4214" s="55" t="s">
        <v>20917</v>
      </c>
      <c r="D4214" s="63" t="s">
        <v>20918</v>
      </c>
      <c r="E4214" s="55" t="s">
        <v>20919</v>
      </c>
      <c r="F4214" s="69">
        <v>79</v>
      </c>
      <c r="G4214" s="3" t="s">
        <v>20</v>
      </c>
      <c r="K4214" s="73">
        <v>45985</v>
      </c>
      <c r="L4214" s="65"/>
      <c r="M4214" s="5"/>
      <c r="N4214" s="55" t="s">
        <v>20920</v>
      </c>
      <c r="O4214" s="5" t="s">
        <v>20921</v>
      </c>
    </row>
    <row r="4215" s="69" customFormat="1" spans="1:15">
      <c r="A4215" s="16">
        <v>4214</v>
      </c>
      <c r="B4215" s="17"/>
      <c r="C4215" s="2" t="s">
        <v>20922</v>
      </c>
      <c r="D4215" s="17" t="s">
        <v>20923</v>
      </c>
      <c r="E4215" s="2" t="s">
        <v>13927</v>
      </c>
      <c r="F4215" s="69">
        <v>49</v>
      </c>
      <c r="G4215" s="2" t="s">
        <v>20</v>
      </c>
      <c r="H4215" s="16"/>
      <c r="I4215" s="16"/>
      <c r="J4215" s="16"/>
      <c r="K4215" s="73">
        <v>45859</v>
      </c>
      <c r="L4215" s="59"/>
      <c r="M4215" s="5"/>
      <c r="N4215" s="60" t="s">
        <v>20924</v>
      </c>
      <c r="O4215" s="5" t="s">
        <v>20925</v>
      </c>
    </row>
    <row r="4216" s="4" customFormat="1" spans="1:15">
      <c r="A4216" s="16">
        <v>4215</v>
      </c>
      <c r="B4216" s="4" t="s">
        <v>20926</v>
      </c>
      <c r="C4216" s="4" t="s">
        <v>20927</v>
      </c>
      <c r="D4216" s="22" t="s">
        <v>20926</v>
      </c>
      <c r="E4216" s="4" t="s">
        <v>20928</v>
      </c>
      <c r="F4216" s="69">
        <v>69</v>
      </c>
      <c r="G4216" s="4" t="s">
        <v>20929</v>
      </c>
      <c r="H4216" s="4"/>
      <c r="I4216" s="4"/>
      <c r="J4216" s="4"/>
      <c r="K4216" s="73">
        <v>46041</v>
      </c>
      <c r="L4216" s="4"/>
      <c r="M4216" s="4"/>
      <c r="N4216" s="4" t="s">
        <v>20930</v>
      </c>
      <c r="O4216" s="4" t="s">
        <v>20931</v>
      </c>
    </row>
    <row r="4217" s="3" customFormat="1" spans="1:15">
      <c r="A4217" s="16">
        <v>4216</v>
      </c>
      <c r="B4217" s="3"/>
      <c r="C4217" s="3" t="s">
        <v>20932</v>
      </c>
      <c r="D4217" s="21" t="s">
        <v>20933</v>
      </c>
      <c r="E4217" s="3" t="s">
        <v>20934</v>
      </c>
      <c r="F4217" s="69">
        <v>59</v>
      </c>
      <c r="G4217" s="3"/>
      <c r="J4217" s="55"/>
      <c r="K4217" s="73">
        <v>45540</v>
      </c>
      <c r="L4217" s="3"/>
      <c r="M4217" s="3"/>
      <c r="N4217" s="3" t="s">
        <v>20935</v>
      </c>
      <c r="O4217" s="3" t="s">
        <v>20936</v>
      </c>
    </row>
    <row r="4218" s="69" customFormat="1" spans="1:15">
      <c r="A4218" s="16">
        <v>4217</v>
      </c>
      <c r="B4218" s="17"/>
      <c r="C4218" s="2" t="s">
        <v>20937</v>
      </c>
      <c r="D4218" s="17" t="s">
        <v>20938</v>
      </c>
      <c r="E4218" s="2" t="s">
        <v>20939</v>
      </c>
      <c r="F4218" s="69">
        <v>59</v>
      </c>
      <c r="G4218" s="2" t="s">
        <v>20</v>
      </c>
      <c r="H4218" s="16"/>
      <c r="I4218" s="16"/>
      <c r="J4218" s="16"/>
      <c r="K4218" s="73">
        <v>45491</v>
      </c>
      <c r="L4218" s="59"/>
      <c r="M4218" s="5"/>
      <c r="N4218" s="60" t="s">
        <v>20940</v>
      </c>
      <c r="O4218" s="5" t="s">
        <v>20941</v>
      </c>
    </row>
    <row r="4219" s="3" customFormat="1" spans="1:15">
      <c r="A4219" s="16">
        <v>4218</v>
      </c>
      <c r="B4219" s="21"/>
      <c r="C4219" s="3" t="s">
        <v>20942</v>
      </c>
      <c r="D4219" s="21" t="s">
        <v>20943</v>
      </c>
      <c r="E4219" s="20" t="s">
        <v>20944</v>
      </c>
      <c r="F4219" s="69">
        <v>79.9</v>
      </c>
      <c r="G4219" s="3" t="s">
        <v>20</v>
      </c>
      <c r="J4219" s="55"/>
      <c r="K4219" s="73">
        <v>45860</v>
      </c>
      <c r="M4219" s="5" t="s">
        <v>20945</v>
      </c>
      <c r="N4219" s="3" t="s">
        <v>20946</v>
      </c>
      <c r="O4219" s="5" t="s">
        <v>20947</v>
      </c>
    </row>
    <row r="4220" s="69" customFormat="1" spans="1:15">
      <c r="A4220" s="16">
        <v>4219</v>
      </c>
      <c r="B4220" s="17"/>
      <c r="C4220" s="2" t="s">
        <v>20948</v>
      </c>
      <c r="D4220" s="17" t="s">
        <v>20949</v>
      </c>
      <c r="E4220" s="2" t="s">
        <v>20950</v>
      </c>
      <c r="F4220" s="69">
        <v>39.8</v>
      </c>
      <c r="G4220" s="2" t="s">
        <v>20</v>
      </c>
      <c r="H4220" s="16"/>
      <c r="I4220" s="16"/>
      <c r="J4220" s="16"/>
      <c r="K4220" s="73">
        <v>45882</v>
      </c>
      <c r="L4220" s="59"/>
      <c r="M4220" s="5"/>
      <c r="N4220" s="60" t="s">
        <v>20951</v>
      </c>
      <c r="O4220" s="5" t="s">
        <v>20952</v>
      </c>
    </row>
    <row r="4221" s="3" customFormat="1" spans="1:15">
      <c r="A4221" s="16">
        <v>4220</v>
      </c>
      <c r="B4221" s="3" t="s">
        <v>20953</v>
      </c>
      <c r="C4221" s="3" t="s">
        <v>20954</v>
      </c>
      <c r="D4221" s="3" t="s">
        <v>20953</v>
      </c>
      <c r="E4221" s="3" t="s">
        <v>20900</v>
      </c>
      <c r="F4221" s="69">
        <v>59</v>
      </c>
      <c r="G4221" s="2" t="s">
        <v>20</v>
      </c>
      <c r="H4221" s="56"/>
      <c r="I4221" s="81" t="s">
        <v>291</v>
      </c>
      <c r="J4221" s="82"/>
      <c r="K4221" s="73">
        <v>45978</v>
      </c>
      <c r="L4221" s="3" t="s">
        <v>645</v>
      </c>
      <c r="M4221" s="5" t="s">
        <v>20955</v>
      </c>
      <c r="N4221" s="3" t="s">
        <v>20956</v>
      </c>
      <c r="O4221" s="3" t="s">
        <v>20957</v>
      </c>
    </row>
    <row r="4222" s="3" customFormat="1" spans="1:15">
      <c r="A4222" s="16">
        <v>4221</v>
      </c>
      <c r="C4222" s="3" t="s">
        <v>20958</v>
      </c>
      <c r="D4222" s="21" t="s">
        <v>20959</v>
      </c>
      <c r="E4222" s="3" t="s">
        <v>20960</v>
      </c>
      <c r="F4222" s="69">
        <v>69</v>
      </c>
      <c r="J4222" s="55"/>
      <c r="K4222" s="73">
        <v>45111</v>
      </c>
      <c r="N4222" s="3" t="s">
        <v>20961</v>
      </c>
      <c r="O4222" s="3" t="s">
        <v>20962</v>
      </c>
    </row>
    <row r="4223" s="69" customFormat="1" spans="1:15">
      <c r="A4223" s="16">
        <v>4222</v>
      </c>
      <c r="B4223" s="17"/>
      <c r="C4223" s="2" t="s">
        <v>20963</v>
      </c>
      <c r="D4223" s="17" t="s">
        <v>20964</v>
      </c>
      <c r="E4223" s="2" t="s">
        <v>20965</v>
      </c>
      <c r="F4223" s="69">
        <v>59</v>
      </c>
      <c r="G4223" s="2" t="s">
        <v>20</v>
      </c>
      <c r="H4223" s="2"/>
      <c r="I4223" s="2"/>
      <c r="J4223" s="16"/>
      <c r="K4223" s="73">
        <v>46001</v>
      </c>
      <c r="L4223" s="59"/>
      <c r="M4223" s="5"/>
      <c r="N4223" s="60" t="s">
        <v>20966</v>
      </c>
      <c r="O4223" s="5" t="s">
        <v>20967</v>
      </c>
    </row>
    <row r="4224" s="3" customFormat="1" spans="1:15">
      <c r="A4224" s="16">
        <v>4223</v>
      </c>
      <c r="B4224" s="3" t="s">
        <v>20968</v>
      </c>
      <c r="C4224" s="61" t="s">
        <v>20969</v>
      </c>
      <c r="D4224" s="3" t="s">
        <v>20968</v>
      </c>
      <c r="E4224" s="3" t="s">
        <v>20970</v>
      </c>
      <c r="F4224" s="69">
        <v>69</v>
      </c>
      <c r="G4224" s="2" t="s">
        <v>20</v>
      </c>
      <c r="H4224" s="3"/>
      <c r="I4224" s="3"/>
      <c r="J4224" s="55"/>
      <c r="K4224" s="73">
        <v>46058</v>
      </c>
      <c r="L4224" s="3"/>
      <c r="M4224" s="3"/>
      <c r="N4224" s="3" t="s">
        <v>20971</v>
      </c>
      <c r="O4224" s="3" t="s">
        <v>20972</v>
      </c>
    </row>
    <row r="4225" s="3" customFormat="1" spans="1:15">
      <c r="A4225" s="16">
        <v>4224</v>
      </c>
      <c r="B4225" s="3" t="s">
        <v>20973</v>
      </c>
      <c r="C4225" s="3" t="s">
        <v>20974</v>
      </c>
      <c r="D4225" s="3" t="s">
        <v>20973</v>
      </c>
      <c r="E4225" s="3" t="s">
        <v>20975</v>
      </c>
      <c r="F4225" s="69">
        <v>64.8</v>
      </c>
      <c r="G4225" s="3"/>
      <c r="H4225" s="3"/>
      <c r="I4225" s="3"/>
      <c r="J4225" s="55"/>
      <c r="K4225" s="73">
        <v>45831</v>
      </c>
      <c r="L4225" s="3"/>
      <c r="M4225" s="3"/>
      <c r="N4225" s="3" t="s">
        <v>20976</v>
      </c>
      <c r="O4225" s="3" t="s">
        <v>20977</v>
      </c>
    </row>
    <row r="4226" s="16" customFormat="1" spans="1:15">
      <c r="A4226" s="16">
        <v>4225</v>
      </c>
      <c r="C4226" s="78" t="s">
        <v>20978</v>
      </c>
      <c r="D4226" s="77" t="s">
        <v>20979</v>
      </c>
      <c r="E4226" s="80" t="s">
        <v>20980</v>
      </c>
      <c r="F4226" s="69">
        <v>59.8</v>
      </c>
      <c r="G4226" s="3" t="s">
        <v>20</v>
      </c>
      <c r="K4226" s="73">
        <v>46057</v>
      </c>
      <c r="L4226" s="59"/>
      <c r="M4226" s="5"/>
      <c r="N4226" s="77" t="s">
        <v>20981</v>
      </c>
      <c r="O4226" s="5" t="s">
        <v>20982</v>
      </c>
    </row>
    <row r="4227" s="55" customFormat="1" spans="1:15">
      <c r="A4227" s="16">
        <v>4226</v>
      </c>
      <c r="B4227" s="55" t="s">
        <v>20983</v>
      </c>
      <c r="C4227" s="55" t="s">
        <v>20984</v>
      </c>
      <c r="D4227" s="55" t="s">
        <v>20983</v>
      </c>
      <c r="E4227" s="55" t="s">
        <v>20985</v>
      </c>
      <c r="F4227" s="69">
        <v>63.8</v>
      </c>
      <c r="G4227" s="55" t="s">
        <v>2566</v>
      </c>
      <c r="K4227" s="73">
        <v>46017</v>
      </c>
      <c r="N4227" s="55" t="s">
        <v>20986</v>
      </c>
      <c r="O4227" s="55" t="s">
        <v>20987</v>
      </c>
    </row>
    <row r="4228" s="69" customFormat="1" spans="1:15">
      <c r="A4228" s="16">
        <v>4227</v>
      </c>
      <c r="B4228" s="17"/>
      <c r="C4228" s="2" t="s">
        <v>20988</v>
      </c>
      <c r="D4228" s="17" t="s">
        <v>20989</v>
      </c>
      <c r="E4228" s="2" t="s">
        <v>20900</v>
      </c>
      <c r="F4228" s="69">
        <v>39</v>
      </c>
      <c r="G4228" s="2" t="s">
        <v>20</v>
      </c>
      <c r="H4228" s="16"/>
      <c r="I4228" s="16"/>
      <c r="J4228" s="16"/>
      <c r="K4228" s="73">
        <v>46063</v>
      </c>
      <c r="L4228" s="59"/>
      <c r="M4228" s="5"/>
      <c r="N4228" s="60" t="s">
        <v>20990</v>
      </c>
      <c r="O4228" s="5" t="s">
        <v>20991</v>
      </c>
    </row>
    <row r="4229" s="3" customFormat="1" spans="1:15">
      <c r="A4229" s="16">
        <v>4228</v>
      </c>
      <c r="B4229" s="3" t="s">
        <v>20992</v>
      </c>
      <c r="C4229" s="3" t="s">
        <v>20993</v>
      </c>
      <c r="D4229" s="21" t="s">
        <v>20992</v>
      </c>
      <c r="E4229" s="3" t="s">
        <v>20994</v>
      </c>
      <c r="F4229" s="69">
        <v>49</v>
      </c>
      <c r="G4229" s="3" t="s">
        <v>20995</v>
      </c>
      <c r="J4229" s="55"/>
      <c r="K4229" s="73">
        <v>46058</v>
      </c>
      <c r="N4229" s="3" t="s">
        <v>20996</v>
      </c>
      <c r="O4229" s="3" t="s">
        <v>20997</v>
      </c>
    </row>
    <row r="4230" s="3" customFormat="1" spans="1:15">
      <c r="A4230" s="16">
        <v>4229</v>
      </c>
      <c r="C4230" s="3" t="s">
        <v>20998</v>
      </c>
      <c r="D4230" s="21" t="s">
        <v>20999</v>
      </c>
      <c r="E4230" s="20" t="s">
        <v>21000</v>
      </c>
      <c r="F4230" s="69">
        <v>48</v>
      </c>
      <c r="G4230" s="3" t="s">
        <v>20</v>
      </c>
      <c r="J4230" s="55"/>
      <c r="K4230" s="73">
        <v>46022</v>
      </c>
      <c r="N4230" s="3" t="s">
        <v>21001</v>
      </c>
      <c r="O4230" s="3" t="s">
        <v>21002</v>
      </c>
    </row>
    <row r="4231" s="69" customFormat="1" spans="1:15">
      <c r="A4231" s="16">
        <v>4230</v>
      </c>
      <c r="B4231" s="17"/>
      <c r="C4231" s="2" t="s">
        <v>21003</v>
      </c>
      <c r="D4231" s="17" t="s">
        <v>21004</v>
      </c>
      <c r="E4231" s="2" t="s">
        <v>21005</v>
      </c>
      <c r="F4231" s="69">
        <v>39</v>
      </c>
      <c r="G4231" s="2" t="s">
        <v>20</v>
      </c>
      <c r="H4231" s="2"/>
      <c r="I4231" s="2"/>
      <c r="J4231" s="16"/>
      <c r="K4231" s="73">
        <v>45983</v>
      </c>
      <c r="L4231" s="59"/>
      <c r="M4231" s="5"/>
      <c r="N4231" s="60" t="s">
        <v>21006</v>
      </c>
      <c r="O4231" s="5" t="s">
        <v>21007</v>
      </c>
    </row>
    <row r="4232" s="69" customFormat="1" spans="1:15">
      <c r="A4232" s="16">
        <v>4231</v>
      </c>
      <c r="B4232" s="17"/>
      <c r="C4232" s="2" t="s">
        <v>21008</v>
      </c>
      <c r="D4232" s="17" t="s">
        <v>21009</v>
      </c>
      <c r="E4232" s="2" t="s">
        <v>20950</v>
      </c>
      <c r="F4232" s="69">
        <v>33</v>
      </c>
      <c r="G4232" s="3" t="s">
        <v>20</v>
      </c>
      <c r="H4232" s="16"/>
      <c r="I4232" s="16"/>
      <c r="J4232" s="16"/>
      <c r="K4232" s="73">
        <v>46021</v>
      </c>
      <c r="L4232" s="59"/>
      <c r="M4232" s="5"/>
      <c r="N4232" s="60" t="s">
        <v>21010</v>
      </c>
      <c r="O4232" s="5" t="s">
        <v>21011</v>
      </c>
    </row>
    <row r="4233" s="55" customFormat="1" spans="1:15">
      <c r="A4233" s="16">
        <v>4232</v>
      </c>
      <c r="C4233" s="55" t="s">
        <v>21012</v>
      </c>
      <c r="D4233" s="63" t="s">
        <v>21013</v>
      </c>
      <c r="E4233" s="64" t="s">
        <v>21014</v>
      </c>
      <c r="F4233" s="69">
        <v>99</v>
      </c>
      <c r="G4233" s="64"/>
      <c r="K4233" s="73">
        <v>46060</v>
      </c>
      <c r="L4233" s="55" t="s">
        <v>183</v>
      </c>
      <c r="M4233" s="65"/>
      <c r="N4233" s="64" t="s">
        <v>21015</v>
      </c>
      <c r="O4233" s="5" t="s">
        <v>21016</v>
      </c>
    </row>
    <row r="4234" s="3" customFormat="1" spans="1:15">
      <c r="A4234" s="16">
        <v>4233</v>
      </c>
      <c r="C4234" s="3" t="s">
        <v>21017</v>
      </c>
      <c r="D4234" s="21" t="s">
        <v>21018</v>
      </c>
      <c r="E4234" s="3" t="s">
        <v>18286</v>
      </c>
      <c r="F4234" s="69">
        <v>59</v>
      </c>
      <c r="G4234" s="3" t="s">
        <v>20</v>
      </c>
      <c r="J4234" s="55"/>
      <c r="K4234" s="73">
        <v>45320</v>
      </c>
      <c r="N4234" s="3" t="s">
        <v>21019</v>
      </c>
      <c r="O4234" s="5" t="s">
        <v>21020</v>
      </c>
    </row>
    <row r="4235" s="69" customFormat="1" ht="14.25" spans="1:15">
      <c r="A4235" s="16">
        <v>4234</v>
      </c>
      <c r="B4235" s="17"/>
      <c r="C4235" s="18" t="s">
        <v>21021</v>
      </c>
      <c r="D4235" s="17"/>
      <c r="E4235" s="2"/>
      <c r="F4235" s="69"/>
      <c r="G4235" s="2"/>
      <c r="H4235" s="2"/>
      <c r="I4235" s="2"/>
      <c r="J4235" s="16"/>
      <c r="K4235" s="73"/>
      <c r="L4235" s="59"/>
      <c r="M4235" s="5"/>
      <c r="N4235" s="60"/>
      <c r="O4235" s="5"/>
    </row>
    <row r="4236" s="3" customFormat="1" spans="1:15">
      <c r="A4236" s="16">
        <v>4235</v>
      </c>
      <c r="B4236" s="3" t="s">
        <v>21022</v>
      </c>
      <c r="C4236" s="3" t="s">
        <v>21023</v>
      </c>
      <c r="D4236" s="3" t="s">
        <v>21022</v>
      </c>
      <c r="E4236" s="3" t="s">
        <v>21024</v>
      </c>
      <c r="F4236" s="69">
        <v>99</v>
      </c>
      <c r="J4236" s="55"/>
      <c r="K4236" s="73">
        <v>45928</v>
      </c>
      <c r="N4236" s="3" t="s">
        <v>21025</v>
      </c>
      <c r="O4236" s="3" t="s">
        <v>21026</v>
      </c>
    </row>
    <row r="4237" s="3" customFormat="1" spans="1:15">
      <c r="A4237" s="16">
        <v>4236</v>
      </c>
      <c r="C4237" s="3" t="s">
        <v>21027</v>
      </c>
      <c r="D4237" s="21" t="s">
        <v>21028</v>
      </c>
      <c r="E4237" s="3" t="s">
        <v>21029</v>
      </c>
      <c r="F4237" s="69">
        <v>79</v>
      </c>
      <c r="G4237" s="3" t="s">
        <v>20</v>
      </c>
      <c r="J4237" s="55"/>
      <c r="K4237" s="73">
        <v>45847</v>
      </c>
      <c r="L4237" s="59"/>
      <c r="M4237" s="5" t="s">
        <v>21030</v>
      </c>
      <c r="N4237" s="3" t="s">
        <v>21031</v>
      </c>
      <c r="O4237" s="5" t="s">
        <v>21032</v>
      </c>
    </row>
    <row r="4238" s="3" customFormat="1" spans="1:15">
      <c r="A4238" s="16">
        <v>4237</v>
      </c>
      <c r="C4238" s="3" t="s">
        <v>21033</v>
      </c>
      <c r="D4238" s="21" t="s">
        <v>21034</v>
      </c>
      <c r="E4238" s="3" t="s">
        <v>21035</v>
      </c>
      <c r="F4238" s="69">
        <v>79</v>
      </c>
      <c r="J4238" s="55"/>
      <c r="K4238" s="73">
        <v>46050</v>
      </c>
      <c r="N4238" s="3" t="s">
        <v>21036</v>
      </c>
      <c r="O4238" s="5" t="s">
        <v>21037</v>
      </c>
    </row>
    <row r="4239" s="3" customFormat="1" spans="1:15">
      <c r="A4239" s="16">
        <v>4238</v>
      </c>
      <c r="B4239" s="21"/>
      <c r="C4239" s="3" t="s">
        <v>21038</v>
      </c>
      <c r="D4239" s="21" t="s">
        <v>21039</v>
      </c>
      <c r="E4239" s="3" t="s">
        <v>21040</v>
      </c>
      <c r="F4239" s="69">
        <v>79</v>
      </c>
      <c r="G4239" s="3" t="s">
        <v>20</v>
      </c>
      <c r="J4239" s="55" t="s">
        <v>200</v>
      </c>
      <c r="K4239" s="73">
        <v>46050</v>
      </c>
      <c r="L4239" s="3" t="s">
        <v>201</v>
      </c>
      <c r="N4239" s="3" t="s">
        <v>21041</v>
      </c>
      <c r="O4239" s="5" t="s">
        <v>21042</v>
      </c>
    </row>
    <row r="4240" s="69" customFormat="1" spans="1:15">
      <c r="A4240" s="16">
        <v>4239</v>
      </c>
      <c r="B4240" s="17"/>
      <c r="C4240" s="2" t="s">
        <v>21043</v>
      </c>
      <c r="D4240" s="17" t="s">
        <v>21044</v>
      </c>
      <c r="E4240" s="2" t="s">
        <v>21045</v>
      </c>
      <c r="F4240" s="69">
        <v>89</v>
      </c>
      <c r="G4240" s="2"/>
      <c r="H4240" s="2"/>
      <c r="I4240" s="2"/>
      <c r="J4240" s="16"/>
      <c r="K4240" s="73">
        <v>45944</v>
      </c>
      <c r="L4240" s="59"/>
      <c r="M4240" s="5"/>
      <c r="N4240" s="60" t="s">
        <v>21046</v>
      </c>
      <c r="O4240" s="5" t="s">
        <v>21047</v>
      </c>
    </row>
    <row r="4241" s="27" customFormat="1" spans="1:15">
      <c r="A4241" s="16">
        <v>4240</v>
      </c>
      <c r="B4241" s="75" t="s">
        <v>21048</v>
      </c>
      <c r="C4241" s="27" t="s">
        <v>21049</v>
      </c>
      <c r="D4241" s="75" t="s">
        <v>21048</v>
      </c>
      <c r="E4241" s="27" t="s">
        <v>18193</v>
      </c>
      <c r="F4241" s="69">
        <v>68</v>
      </c>
      <c r="G4241" s="27"/>
      <c r="H4241" s="27"/>
      <c r="I4241" s="27"/>
      <c r="K4241" s="73">
        <v>45973</v>
      </c>
      <c r="L4241" s="27"/>
      <c r="M4241" s="27"/>
      <c r="N4241" s="27" t="s">
        <v>21050</v>
      </c>
      <c r="O4241" s="27" t="s">
        <v>21051</v>
      </c>
    </row>
    <row r="4242" s="3" customFormat="1" spans="1:15">
      <c r="A4242" s="16">
        <v>4241</v>
      </c>
      <c r="B4242" s="21"/>
      <c r="C4242" s="3" t="s">
        <v>21052</v>
      </c>
      <c r="D4242" s="21" t="s">
        <v>21053</v>
      </c>
      <c r="E4242" s="3" t="s">
        <v>21054</v>
      </c>
      <c r="F4242" s="69">
        <v>149</v>
      </c>
      <c r="J4242" s="55"/>
      <c r="K4242" s="73">
        <v>44718</v>
      </c>
      <c r="N4242" s="3" t="s">
        <v>21055</v>
      </c>
      <c r="O4242" s="5" t="s">
        <v>21056</v>
      </c>
    </row>
    <row r="4243" s="69" customFormat="1" spans="1:15">
      <c r="A4243" s="16">
        <v>4242</v>
      </c>
      <c r="B4243" s="17"/>
      <c r="C4243" s="2" t="s">
        <v>21057</v>
      </c>
      <c r="D4243" s="17" t="s">
        <v>21058</v>
      </c>
      <c r="E4243" s="2" t="s">
        <v>21059</v>
      </c>
      <c r="F4243" s="69">
        <v>59</v>
      </c>
      <c r="G4243" s="2" t="s">
        <v>20</v>
      </c>
      <c r="H4243" s="16"/>
      <c r="I4243" s="16"/>
      <c r="J4243" s="16"/>
      <c r="K4243" s="73">
        <v>45876</v>
      </c>
      <c r="L4243" s="59"/>
      <c r="M4243" s="5"/>
      <c r="N4243" s="60" t="s">
        <v>21060</v>
      </c>
      <c r="O4243" s="5" t="s">
        <v>21061</v>
      </c>
    </row>
    <row r="4244" s="69" customFormat="1" spans="1:15">
      <c r="A4244" s="16">
        <v>4243</v>
      </c>
      <c r="B4244" s="17"/>
      <c r="C4244" s="2" t="s">
        <v>21062</v>
      </c>
      <c r="D4244" s="17" t="s">
        <v>21063</v>
      </c>
      <c r="E4244" s="2" t="s">
        <v>21064</v>
      </c>
      <c r="F4244" s="69">
        <v>69</v>
      </c>
      <c r="G4244" s="2" t="s">
        <v>20</v>
      </c>
      <c r="H4244" s="16"/>
      <c r="I4244" s="16"/>
      <c r="J4244" s="16"/>
      <c r="K4244" s="73">
        <v>45313</v>
      </c>
      <c r="L4244" s="59" t="s">
        <v>21065</v>
      </c>
      <c r="M4244" s="5"/>
      <c r="N4244" s="60" t="s">
        <v>21066</v>
      </c>
      <c r="O4244" s="5" t="s">
        <v>21067</v>
      </c>
    </row>
    <row r="4245" s="55" customFormat="1" spans="1:15">
      <c r="A4245" s="16">
        <v>4244</v>
      </c>
      <c r="C4245" s="55" t="s">
        <v>21068</v>
      </c>
      <c r="D4245" s="63" t="s">
        <v>21069</v>
      </c>
      <c r="E4245" s="55" t="s">
        <v>21070</v>
      </c>
      <c r="F4245" s="69">
        <v>69.8</v>
      </c>
      <c r="G4245" s="55" t="s">
        <v>5201</v>
      </c>
      <c r="K4245" s="73">
        <v>45474</v>
      </c>
      <c r="L4245" s="65"/>
      <c r="M4245" s="5"/>
      <c r="N4245" s="55" t="s">
        <v>21071</v>
      </c>
      <c r="O4245" s="5" t="s">
        <v>21072</v>
      </c>
    </row>
    <row r="4246" s="5" customFormat="1" spans="1:15">
      <c r="A4246" s="16">
        <v>4245</v>
      </c>
      <c r="B4246" s="17"/>
      <c r="C4246" s="2" t="s">
        <v>21073</v>
      </c>
      <c r="D4246" s="17" t="s">
        <v>21074</v>
      </c>
      <c r="E4246" s="2" t="s">
        <v>21075</v>
      </c>
      <c r="F4246" s="69">
        <v>129</v>
      </c>
      <c r="G4246" s="2"/>
      <c r="J4246" s="62"/>
      <c r="K4246" s="73">
        <v>45635</v>
      </c>
      <c r="L4246" s="59"/>
      <c r="N4246" s="60" t="s">
        <v>21076</v>
      </c>
      <c r="O4246" s="5" t="s">
        <v>21077</v>
      </c>
    </row>
    <row r="4247" s="69" customFormat="1" spans="1:15">
      <c r="A4247" s="16">
        <v>4246</v>
      </c>
      <c r="B4247" s="17"/>
      <c r="C4247" s="2" t="s">
        <v>21078</v>
      </c>
      <c r="D4247" s="17" t="s">
        <v>21079</v>
      </c>
      <c r="E4247" s="2" t="s">
        <v>21080</v>
      </c>
      <c r="F4247" s="69">
        <v>139</v>
      </c>
      <c r="G4247" s="2"/>
      <c r="H4247" s="2"/>
      <c r="I4247" s="2"/>
      <c r="J4247" s="16"/>
      <c r="K4247" s="73">
        <v>45787</v>
      </c>
      <c r="L4247" s="59"/>
      <c r="M4247" s="5"/>
      <c r="N4247" s="60" t="s">
        <v>21081</v>
      </c>
      <c r="O4247" s="5" t="s">
        <v>21082</v>
      </c>
    </row>
    <row r="4248" s="69" customFormat="1" spans="1:15">
      <c r="A4248" s="16">
        <v>4247</v>
      </c>
      <c r="B4248" s="17"/>
      <c r="C4248" s="2" t="s">
        <v>21083</v>
      </c>
      <c r="D4248" s="17" t="s">
        <v>21084</v>
      </c>
      <c r="E4248" s="2" t="s">
        <v>21085</v>
      </c>
      <c r="F4248" s="69">
        <v>39</v>
      </c>
      <c r="G4248" s="2" t="s">
        <v>20</v>
      </c>
      <c r="H4248" s="16"/>
      <c r="I4248" s="16"/>
      <c r="J4248" s="16"/>
      <c r="K4248" s="73">
        <v>45615</v>
      </c>
      <c r="L4248" s="59"/>
      <c r="M4248" s="5"/>
      <c r="N4248" s="60" t="s">
        <v>21086</v>
      </c>
      <c r="O4248" s="5" t="s">
        <v>21087</v>
      </c>
    </row>
    <row r="4249" s="4" customFormat="1" spans="1:15">
      <c r="A4249" s="16">
        <v>4248</v>
      </c>
      <c r="B4249" s="4" t="s">
        <v>21088</v>
      </c>
      <c r="C4249" s="4" t="s">
        <v>21089</v>
      </c>
      <c r="D4249" s="4" t="s">
        <v>21088</v>
      </c>
      <c r="E4249" s="4" t="s">
        <v>21090</v>
      </c>
      <c r="F4249" s="4">
        <v>55</v>
      </c>
      <c r="G4249" s="4" t="s">
        <v>6947</v>
      </c>
      <c r="H4249" s="4"/>
      <c r="I4249" s="4"/>
      <c r="J4249" s="4"/>
      <c r="K4249" s="76">
        <v>46107</v>
      </c>
      <c r="L4249" s="4"/>
      <c r="M4249" s="4"/>
      <c r="N4249" s="4" t="s">
        <v>21091</v>
      </c>
      <c r="O4249" s="4" t="s">
        <v>21092</v>
      </c>
    </row>
    <row r="4250" s="4" customFormat="1" spans="1:15">
      <c r="A4250" s="16">
        <v>4249</v>
      </c>
      <c r="B4250" s="4" t="s">
        <v>21093</v>
      </c>
      <c r="C4250" s="4" t="s">
        <v>21089</v>
      </c>
      <c r="D4250" s="4" t="s">
        <v>21093</v>
      </c>
      <c r="E4250" s="4" t="s">
        <v>21094</v>
      </c>
      <c r="F4250" s="4">
        <v>49</v>
      </c>
      <c r="G4250" s="4" t="s">
        <v>21095</v>
      </c>
      <c r="H4250" s="4"/>
      <c r="I4250" s="4"/>
      <c r="J4250" s="4"/>
      <c r="K4250" s="76">
        <v>46115</v>
      </c>
      <c r="L4250" s="4"/>
      <c r="M4250" s="4"/>
      <c r="N4250" s="4" t="s">
        <v>21096</v>
      </c>
      <c r="O4250" s="4" t="s">
        <v>21097</v>
      </c>
    </row>
    <row r="4251" s="3" customFormat="1" spans="1:15">
      <c r="A4251" s="16">
        <v>4250</v>
      </c>
      <c r="B4251" s="21" t="s">
        <v>21098</v>
      </c>
      <c r="C4251" s="3" t="s">
        <v>21099</v>
      </c>
      <c r="D4251" s="21" t="s">
        <v>21098</v>
      </c>
      <c r="E4251" s="3" t="s">
        <v>21100</v>
      </c>
      <c r="F4251" s="69">
        <v>59</v>
      </c>
      <c r="G4251" s="3" t="s">
        <v>21101</v>
      </c>
      <c r="H4251" s="3"/>
      <c r="I4251" s="3"/>
      <c r="J4251" s="55"/>
      <c r="K4251" s="73">
        <v>45888</v>
      </c>
      <c r="L4251" s="3"/>
      <c r="M4251" s="3"/>
      <c r="N4251" s="3" t="s">
        <v>21102</v>
      </c>
      <c r="O4251" s="3" t="s">
        <v>21103</v>
      </c>
    </row>
    <row r="4252" s="3" customFormat="1" spans="1:15">
      <c r="A4252" s="16">
        <v>4251</v>
      </c>
      <c r="B4252" s="3" t="s">
        <v>21104</v>
      </c>
      <c r="C4252" s="3" t="s">
        <v>21105</v>
      </c>
      <c r="D4252" s="21" t="s">
        <v>21104</v>
      </c>
      <c r="E4252" s="3" t="s">
        <v>21106</v>
      </c>
      <c r="F4252" s="69">
        <v>59</v>
      </c>
      <c r="G4252" s="2" t="s">
        <v>20</v>
      </c>
      <c r="H4252" s="3"/>
      <c r="I4252" s="3"/>
      <c r="J4252" s="55"/>
      <c r="K4252" s="73">
        <v>45857</v>
      </c>
      <c r="L4252" s="3"/>
      <c r="M4252" s="3"/>
      <c r="N4252" s="3" t="s">
        <v>21107</v>
      </c>
      <c r="O4252" s="3" t="s">
        <v>21108</v>
      </c>
    </row>
    <row r="4253" s="69" customFormat="1" spans="1:15">
      <c r="A4253" s="16">
        <v>4252</v>
      </c>
      <c r="B4253" s="17"/>
      <c r="C4253" s="2" t="s">
        <v>21109</v>
      </c>
      <c r="D4253" s="17" t="s">
        <v>21110</v>
      </c>
      <c r="E4253" s="2" t="s">
        <v>21106</v>
      </c>
      <c r="F4253" s="69">
        <v>49</v>
      </c>
      <c r="G4253" s="2" t="s">
        <v>20</v>
      </c>
      <c r="H4253" s="16"/>
      <c r="I4253" s="16"/>
      <c r="J4253" s="16"/>
      <c r="K4253" s="73">
        <v>45322</v>
      </c>
      <c r="L4253" s="59"/>
      <c r="M4253" s="5" t="s">
        <v>21111</v>
      </c>
      <c r="N4253" s="60" t="s">
        <v>21112</v>
      </c>
      <c r="O4253" s="5" t="s">
        <v>21113</v>
      </c>
    </row>
    <row r="4254" s="69" customFormat="1" spans="1:15">
      <c r="A4254" s="16">
        <v>4253</v>
      </c>
      <c r="B4254" s="17"/>
      <c r="C4254" s="2" t="s">
        <v>21114</v>
      </c>
      <c r="D4254" s="17" t="s">
        <v>21115</v>
      </c>
      <c r="E4254" s="2" t="s">
        <v>21116</v>
      </c>
      <c r="F4254" s="69">
        <v>59.9</v>
      </c>
      <c r="G4254" s="2" t="s">
        <v>8267</v>
      </c>
      <c r="H4254" s="16"/>
      <c r="I4254" s="16"/>
      <c r="J4254" s="16"/>
      <c r="K4254" s="73">
        <v>45668</v>
      </c>
      <c r="L4254" s="59" t="s">
        <v>17893</v>
      </c>
      <c r="M4254" s="5"/>
      <c r="N4254" s="60" t="s">
        <v>21117</v>
      </c>
      <c r="O4254" s="5" t="s">
        <v>21118</v>
      </c>
    </row>
    <row r="4255" s="69" customFormat="1" spans="1:15">
      <c r="A4255" s="16">
        <v>4254</v>
      </c>
      <c r="B4255" s="17"/>
      <c r="C4255" s="2" t="s">
        <v>21119</v>
      </c>
      <c r="D4255" s="17" t="s">
        <v>21120</v>
      </c>
      <c r="E4255" s="2" t="s">
        <v>21116</v>
      </c>
      <c r="F4255" s="69">
        <v>59</v>
      </c>
      <c r="G4255" s="2" t="s">
        <v>20</v>
      </c>
      <c r="H4255" s="2"/>
      <c r="I4255" s="2"/>
      <c r="J4255" s="16"/>
      <c r="K4255" s="73">
        <v>46056</v>
      </c>
      <c r="L4255" s="59"/>
      <c r="M4255" s="5"/>
      <c r="N4255" s="60" t="s">
        <v>21121</v>
      </c>
      <c r="O4255" s="5" t="s">
        <v>21122</v>
      </c>
    </row>
    <row r="4256" s="5" customFormat="1" spans="1:15">
      <c r="A4256" s="16">
        <v>4255</v>
      </c>
      <c r="B4256" s="17"/>
      <c r="C4256" s="5" t="s">
        <v>21123</v>
      </c>
      <c r="D4256" s="17" t="s">
        <v>21124</v>
      </c>
      <c r="E4256" s="5" t="s">
        <v>21125</v>
      </c>
      <c r="F4256" s="69">
        <v>48.5</v>
      </c>
      <c r="G4256" s="5" t="s">
        <v>20</v>
      </c>
      <c r="J4256" s="62"/>
      <c r="K4256" s="73">
        <v>46032</v>
      </c>
      <c r="L4256" s="59" t="s">
        <v>85</v>
      </c>
      <c r="N4256" s="5" t="s">
        <v>21126</v>
      </c>
      <c r="O4256" s="5" t="s">
        <v>21127</v>
      </c>
    </row>
    <row r="4257" s="5" customFormat="1" spans="1:15">
      <c r="A4257" s="16">
        <v>4256</v>
      </c>
      <c r="B4257" s="17"/>
      <c r="C4257" s="5" t="s">
        <v>21128</v>
      </c>
      <c r="D4257" s="17" t="s">
        <v>21129</v>
      </c>
      <c r="E4257" s="5" t="s">
        <v>21130</v>
      </c>
      <c r="F4257" s="69">
        <v>52.8</v>
      </c>
      <c r="G4257" s="3" t="s">
        <v>20</v>
      </c>
      <c r="J4257" s="62"/>
      <c r="K4257" s="73">
        <v>45703</v>
      </c>
      <c r="L4257" s="59" t="s">
        <v>85</v>
      </c>
      <c r="N4257" s="5" t="s">
        <v>21131</v>
      </c>
      <c r="O4257" s="5" t="s">
        <v>21132</v>
      </c>
    </row>
    <row r="4258" s="5" customFormat="1" spans="1:15">
      <c r="A4258" s="16">
        <v>4257</v>
      </c>
      <c r="B4258" s="17"/>
      <c r="C4258" s="5" t="s">
        <v>21133</v>
      </c>
      <c r="D4258" s="17" t="s">
        <v>21134</v>
      </c>
      <c r="E4258" s="5" t="s">
        <v>21135</v>
      </c>
      <c r="F4258" s="69">
        <v>39.8</v>
      </c>
      <c r="G4258" s="2" t="s">
        <v>21136</v>
      </c>
      <c r="J4258" s="62"/>
      <c r="K4258" s="73">
        <v>45461</v>
      </c>
      <c r="L4258" s="59"/>
      <c r="N4258" s="5" t="s">
        <v>21137</v>
      </c>
      <c r="O4258" s="5" t="s">
        <v>21138</v>
      </c>
    </row>
    <row r="4259" s="69" customFormat="1" spans="1:15">
      <c r="A4259" s="16">
        <v>4258</v>
      </c>
      <c r="B4259" s="17"/>
      <c r="C4259" s="2" t="s">
        <v>21139</v>
      </c>
      <c r="D4259" s="17" t="s">
        <v>21140</v>
      </c>
      <c r="E4259" s="2" t="s">
        <v>21141</v>
      </c>
      <c r="F4259" s="69">
        <v>39.8</v>
      </c>
      <c r="G4259" s="2" t="s">
        <v>20</v>
      </c>
      <c r="H4259" s="2"/>
      <c r="I4259" s="2"/>
      <c r="J4259" s="16"/>
      <c r="K4259" s="73">
        <v>45876</v>
      </c>
      <c r="L4259" s="59"/>
      <c r="M4259" s="5"/>
      <c r="N4259" s="60" t="s">
        <v>21142</v>
      </c>
      <c r="O4259" s="5" t="s">
        <v>21143</v>
      </c>
    </row>
    <row r="4260" s="69" customFormat="1" spans="1:15">
      <c r="A4260" s="16">
        <v>4259</v>
      </c>
      <c r="B4260" s="17"/>
      <c r="C4260" s="2" t="s">
        <v>21128</v>
      </c>
      <c r="D4260" s="17" t="s">
        <v>21144</v>
      </c>
      <c r="E4260" s="2" t="s">
        <v>21145</v>
      </c>
      <c r="F4260" s="69">
        <v>48</v>
      </c>
      <c r="G4260" s="2" t="s">
        <v>20</v>
      </c>
      <c r="H4260" s="16"/>
      <c r="I4260" s="16"/>
      <c r="J4260" s="16"/>
      <c r="K4260" s="73">
        <v>45880</v>
      </c>
      <c r="L4260" s="59"/>
      <c r="M4260" s="5"/>
      <c r="N4260" s="60" t="s">
        <v>21146</v>
      </c>
      <c r="O4260" s="5" t="s">
        <v>21147</v>
      </c>
    </row>
    <row r="4261" s="69" customFormat="1" spans="1:15">
      <c r="A4261" s="16">
        <v>4260</v>
      </c>
      <c r="B4261" s="17"/>
      <c r="C4261" s="2" t="s">
        <v>21148</v>
      </c>
      <c r="D4261" s="17" t="s">
        <v>21149</v>
      </c>
      <c r="E4261" s="2" t="s">
        <v>21106</v>
      </c>
      <c r="F4261" s="69">
        <v>39</v>
      </c>
      <c r="G4261" s="2" t="s">
        <v>20</v>
      </c>
      <c r="H4261" s="2" t="s">
        <v>290</v>
      </c>
      <c r="I4261" s="16"/>
      <c r="J4261" s="16"/>
      <c r="K4261" s="73">
        <v>45320</v>
      </c>
      <c r="L4261" s="59" t="s">
        <v>412</v>
      </c>
      <c r="M4261" s="5"/>
      <c r="N4261" s="60" t="s">
        <v>21150</v>
      </c>
      <c r="O4261" s="5" t="s">
        <v>21151</v>
      </c>
    </row>
    <row r="4262" s="69" customFormat="1" spans="1:15">
      <c r="A4262" s="16">
        <v>4261</v>
      </c>
      <c r="B4262" s="17"/>
      <c r="C4262" s="2" t="s">
        <v>21152</v>
      </c>
      <c r="D4262" s="17" t="s">
        <v>21153</v>
      </c>
      <c r="E4262" s="2" t="s">
        <v>21154</v>
      </c>
      <c r="F4262" s="69">
        <v>49.8</v>
      </c>
      <c r="G4262" s="3" t="s">
        <v>20</v>
      </c>
      <c r="H4262" s="16"/>
      <c r="I4262" s="16"/>
      <c r="J4262" s="16"/>
      <c r="K4262" s="73">
        <v>45876</v>
      </c>
      <c r="L4262" s="59"/>
      <c r="M4262" s="5"/>
      <c r="N4262" s="60" t="s">
        <v>21155</v>
      </c>
      <c r="O4262" s="5" t="s">
        <v>21156</v>
      </c>
    </row>
    <row r="4263" s="69" customFormat="1" spans="1:15">
      <c r="A4263" s="16">
        <v>4262</v>
      </c>
      <c r="B4263" s="17"/>
      <c r="C4263" s="2" t="s">
        <v>21157</v>
      </c>
      <c r="D4263" s="17" t="s">
        <v>21158</v>
      </c>
      <c r="E4263" s="2" t="s">
        <v>21159</v>
      </c>
      <c r="F4263" s="69">
        <v>47</v>
      </c>
      <c r="G4263" s="2" t="s">
        <v>20</v>
      </c>
      <c r="H4263" s="2"/>
      <c r="I4263" s="2"/>
      <c r="J4263" s="16"/>
      <c r="K4263" s="73">
        <v>45161</v>
      </c>
      <c r="L4263" s="59"/>
      <c r="M4263" s="5"/>
      <c r="N4263" s="60" t="s">
        <v>21160</v>
      </c>
      <c r="O4263" s="5" t="s">
        <v>21161</v>
      </c>
    </row>
    <row r="4264" s="3" customFormat="1" spans="1:15">
      <c r="A4264" s="16">
        <v>4263</v>
      </c>
      <c r="C4264" s="3" t="s">
        <v>21157</v>
      </c>
      <c r="D4264" s="21" t="s">
        <v>21162</v>
      </c>
      <c r="E4264" s="3" t="s">
        <v>21163</v>
      </c>
      <c r="F4264" s="69">
        <v>59</v>
      </c>
      <c r="G4264" s="3" t="s">
        <v>21164</v>
      </c>
      <c r="J4264" s="55"/>
      <c r="K4264" s="73">
        <v>46064</v>
      </c>
      <c r="L4264" s="59" t="s">
        <v>85</v>
      </c>
      <c r="M4264" s="5"/>
      <c r="N4264" s="3" t="s">
        <v>21165</v>
      </c>
      <c r="O4264" s="5" t="s">
        <v>21166</v>
      </c>
    </row>
    <row r="4265" s="69" customFormat="1" spans="1:15">
      <c r="A4265" s="16">
        <v>4264</v>
      </c>
      <c r="B4265" s="17"/>
      <c r="C4265" s="2" t="s">
        <v>21167</v>
      </c>
      <c r="D4265" s="17" t="s">
        <v>21168</v>
      </c>
      <c r="E4265" s="2" t="s">
        <v>21169</v>
      </c>
      <c r="F4265" s="69">
        <v>45</v>
      </c>
      <c r="G4265" s="2" t="s">
        <v>78</v>
      </c>
      <c r="H4265" s="16"/>
      <c r="I4265" s="16"/>
      <c r="J4265" s="16"/>
      <c r="K4265" s="73">
        <v>46059</v>
      </c>
      <c r="L4265" s="59"/>
      <c r="M4265" s="5"/>
      <c r="N4265" s="60" t="s">
        <v>21170</v>
      </c>
      <c r="O4265" s="5" t="s">
        <v>21171</v>
      </c>
    </row>
    <row r="4266" s="5" customFormat="1" spans="1:15">
      <c r="A4266" s="16">
        <v>4265</v>
      </c>
      <c r="C4266" s="5" t="s">
        <v>21172</v>
      </c>
      <c r="D4266" s="66" t="s">
        <v>21173</v>
      </c>
      <c r="E4266" s="20" t="s">
        <v>21174</v>
      </c>
      <c r="F4266" s="69">
        <v>59</v>
      </c>
      <c r="G4266" s="3" t="s">
        <v>20</v>
      </c>
      <c r="H4266" s="2" t="s">
        <v>290</v>
      </c>
      <c r="J4266" s="62"/>
      <c r="K4266" s="73">
        <v>45860</v>
      </c>
      <c r="L4266" s="59" t="s">
        <v>412</v>
      </c>
      <c r="M4266" s="5"/>
      <c r="N4266" s="5" t="s">
        <v>21175</v>
      </c>
      <c r="O4266" s="5" t="s">
        <v>21176</v>
      </c>
    </row>
    <row r="4267" s="3" customFormat="1" spans="1:15">
      <c r="A4267" s="16">
        <v>4266</v>
      </c>
      <c r="C4267" s="20" t="s">
        <v>21177</v>
      </c>
      <c r="D4267" s="21" t="s">
        <v>21178</v>
      </c>
      <c r="E4267" s="3" t="s">
        <v>21179</v>
      </c>
      <c r="F4267" s="69">
        <v>69</v>
      </c>
      <c r="G4267" s="3" t="s">
        <v>20</v>
      </c>
      <c r="J4267" s="55"/>
      <c r="K4267" s="73">
        <v>46064</v>
      </c>
      <c r="N4267" s="3" t="s">
        <v>21180</v>
      </c>
      <c r="O4267" s="61" t="s">
        <v>21181</v>
      </c>
    </row>
    <row r="4268" s="69" customFormat="1" spans="1:15">
      <c r="A4268" s="16">
        <v>4267</v>
      </c>
      <c r="B4268" s="17"/>
      <c r="C4268" s="2" t="s">
        <v>21182</v>
      </c>
      <c r="D4268" s="17" t="s">
        <v>21183</v>
      </c>
      <c r="E4268" s="2" t="s">
        <v>21184</v>
      </c>
      <c r="F4268" s="69">
        <v>69</v>
      </c>
      <c r="G4268" s="2" t="s">
        <v>20</v>
      </c>
      <c r="H4268" s="16"/>
      <c r="I4268" s="16"/>
      <c r="J4268" s="16"/>
      <c r="K4268" s="73">
        <v>45166</v>
      </c>
      <c r="L4268" s="59"/>
      <c r="M4268" s="5"/>
      <c r="N4268" s="60" t="s">
        <v>21185</v>
      </c>
      <c r="O4268" s="5" t="s">
        <v>21186</v>
      </c>
    </row>
    <row r="4269" s="69" customFormat="1" spans="1:15">
      <c r="A4269" s="16">
        <v>4268</v>
      </c>
      <c r="B4269" s="17"/>
      <c r="C4269" s="2" t="s">
        <v>21187</v>
      </c>
      <c r="D4269" s="17" t="s">
        <v>21188</v>
      </c>
      <c r="E4269" s="2" t="s">
        <v>21189</v>
      </c>
      <c r="F4269" s="69">
        <v>49</v>
      </c>
      <c r="G4269" s="2"/>
      <c r="H4269" s="2"/>
      <c r="I4269" s="2"/>
      <c r="J4269" s="16"/>
      <c r="K4269" s="73">
        <v>45313</v>
      </c>
      <c r="L4269" s="59"/>
      <c r="M4269" s="5"/>
      <c r="N4269" s="60" t="s">
        <v>21190</v>
      </c>
      <c r="O4269" s="5" t="s">
        <v>21191</v>
      </c>
    </row>
    <row r="4270" s="69" customFormat="1" spans="1:15">
      <c r="A4270" s="16">
        <v>4269</v>
      </c>
      <c r="B4270" s="17"/>
      <c r="C4270" s="2" t="s">
        <v>21192</v>
      </c>
      <c r="D4270" s="17" t="s">
        <v>21193</v>
      </c>
      <c r="E4270" s="2" t="s">
        <v>21194</v>
      </c>
      <c r="F4270" s="69">
        <v>69</v>
      </c>
      <c r="G4270" s="2" t="s">
        <v>20</v>
      </c>
      <c r="H4270" s="16"/>
      <c r="I4270" s="16"/>
      <c r="J4270" s="16"/>
      <c r="K4270" s="73">
        <v>45700</v>
      </c>
      <c r="L4270" s="59"/>
      <c r="M4270" s="5"/>
      <c r="N4270" s="60" t="s">
        <v>21195</v>
      </c>
      <c r="O4270" s="5" t="s">
        <v>21196</v>
      </c>
    </row>
    <row r="4271" s="69" customFormat="1" spans="1:15">
      <c r="A4271" s="16">
        <v>4270</v>
      </c>
      <c r="B4271" s="17"/>
      <c r="C4271" s="2" t="s">
        <v>21197</v>
      </c>
      <c r="D4271" s="17" t="s">
        <v>21198</v>
      </c>
      <c r="E4271" s="2" t="s">
        <v>21199</v>
      </c>
      <c r="F4271" s="69">
        <v>43</v>
      </c>
      <c r="G4271" s="2" t="s">
        <v>20</v>
      </c>
      <c r="H4271" s="92"/>
      <c r="I4271" s="92"/>
      <c r="J4271" s="93"/>
      <c r="K4271" s="73">
        <v>45867</v>
      </c>
      <c r="L4271" s="59"/>
      <c r="M4271" s="5"/>
      <c r="N4271" s="60" t="s">
        <v>21200</v>
      </c>
      <c r="O4271" s="5" t="s">
        <v>21201</v>
      </c>
    </row>
    <row r="4272" s="69" customFormat="1" spans="1:15">
      <c r="A4272" s="16">
        <v>4271</v>
      </c>
      <c r="B4272" s="17"/>
      <c r="C4272" s="2" t="s">
        <v>21187</v>
      </c>
      <c r="D4272" s="17" t="s">
        <v>21202</v>
      </c>
      <c r="E4272" s="2" t="s">
        <v>21203</v>
      </c>
      <c r="F4272" s="69">
        <v>49</v>
      </c>
      <c r="G4272" s="2" t="s">
        <v>20</v>
      </c>
      <c r="H4272" s="2"/>
      <c r="I4272" s="2"/>
      <c r="J4272" s="16"/>
      <c r="K4272" s="73">
        <v>46055</v>
      </c>
      <c r="L4272" s="59"/>
      <c r="M4272" s="5"/>
      <c r="N4272" s="60" t="s">
        <v>21204</v>
      </c>
      <c r="O4272" s="5" t="s">
        <v>21205</v>
      </c>
    </row>
    <row r="4273" s="69" customFormat="1" ht="14.25" spans="1:15">
      <c r="A4273" s="16">
        <v>4272</v>
      </c>
      <c r="B4273" s="17"/>
      <c r="C4273" s="18" t="s">
        <v>21206</v>
      </c>
      <c r="D4273" s="17"/>
      <c r="E4273" s="2"/>
      <c r="F4273" s="69"/>
      <c r="G4273" s="2"/>
      <c r="H4273" s="16"/>
      <c r="I4273" s="16"/>
      <c r="J4273" s="16"/>
      <c r="K4273" s="73"/>
      <c r="L4273" s="59"/>
      <c r="M4273" s="5"/>
      <c r="N4273" s="60"/>
      <c r="O4273" s="5"/>
    </row>
    <row r="4274" s="5" customFormat="1" spans="1:15">
      <c r="A4274" s="16">
        <v>4273</v>
      </c>
      <c r="B4274" s="17"/>
      <c r="C4274" s="2" t="s">
        <v>21207</v>
      </c>
      <c r="D4274" s="17" t="s">
        <v>21208</v>
      </c>
      <c r="E4274" s="2" t="s">
        <v>21209</v>
      </c>
      <c r="F4274" s="69">
        <v>99</v>
      </c>
      <c r="G4274" s="2"/>
      <c r="J4274" s="62"/>
      <c r="K4274" s="73">
        <v>45351</v>
      </c>
      <c r="L4274" s="59"/>
      <c r="N4274" s="60" t="s">
        <v>21210</v>
      </c>
      <c r="O4274" s="5" t="s">
        <v>21211</v>
      </c>
    </row>
    <row r="4275" s="5" customFormat="1" spans="1:15">
      <c r="A4275" s="16">
        <v>4274</v>
      </c>
      <c r="B4275" s="17"/>
      <c r="C4275" s="5" t="s">
        <v>21212</v>
      </c>
      <c r="D4275" s="17" t="s">
        <v>21213</v>
      </c>
      <c r="E4275" s="20" t="s">
        <v>21214</v>
      </c>
      <c r="F4275" s="69">
        <v>169</v>
      </c>
      <c r="J4275" s="62"/>
      <c r="K4275" s="73">
        <v>46078</v>
      </c>
      <c r="L4275" s="59"/>
      <c r="N4275" s="5" t="s">
        <v>21215</v>
      </c>
      <c r="O4275" s="5" t="s">
        <v>21216</v>
      </c>
    </row>
    <row r="4276" s="3" customFormat="1" spans="1:15">
      <c r="A4276" s="16">
        <v>4275</v>
      </c>
      <c r="B4276" s="3" t="s">
        <v>21217</v>
      </c>
      <c r="C4276" s="3" t="s">
        <v>21218</v>
      </c>
      <c r="D4276" s="3" t="s">
        <v>21217</v>
      </c>
      <c r="E4276" s="3" t="s">
        <v>21219</v>
      </c>
      <c r="F4276" s="69">
        <v>59</v>
      </c>
      <c r="G4276" s="3"/>
      <c r="J4276" s="55"/>
      <c r="K4276" s="73">
        <v>45839</v>
      </c>
      <c r="L4276" s="3"/>
      <c r="M4276" s="3"/>
      <c r="N4276" s="3" t="s">
        <v>21220</v>
      </c>
      <c r="O4276" s="3" t="s">
        <v>21221</v>
      </c>
    </row>
    <row r="4277" s="4" customFormat="1" spans="1:15">
      <c r="A4277" s="16">
        <v>4276</v>
      </c>
      <c r="B4277" s="4" t="s">
        <v>21222</v>
      </c>
      <c r="C4277" s="4" t="s">
        <v>21223</v>
      </c>
      <c r="D4277" s="4" t="s">
        <v>21222</v>
      </c>
      <c r="E4277" s="4" t="s">
        <v>21224</v>
      </c>
      <c r="F4277" s="69">
        <v>75</v>
      </c>
      <c r="G4277" s="4"/>
      <c r="K4277" s="73">
        <v>46077</v>
      </c>
      <c r="L4277" s="4"/>
      <c r="M4277" s="4"/>
      <c r="N4277" s="4" t="s">
        <v>21225</v>
      </c>
      <c r="O4277" s="4" t="s">
        <v>21226</v>
      </c>
    </row>
    <row r="4278" s="69" customFormat="1" spans="1:15">
      <c r="A4278" s="16">
        <v>4277</v>
      </c>
      <c r="B4278" s="17"/>
      <c r="C4278" s="2" t="s">
        <v>21227</v>
      </c>
      <c r="D4278" s="17" t="s">
        <v>21228</v>
      </c>
      <c r="E4278" s="2" t="s">
        <v>21229</v>
      </c>
      <c r="F4278" s="69">
        <v>38</v>
      </c>
      <c r="G4278" s="2" t="s">
        <v>20</v>
      </c>
      <c r="H4278" s="16"/>
      <c r="I4278" s="16"/>
      <c r="J4278" s="16"/>
      <c r="K4278" s="73">
        <v>45694</v>
      </c>
      <c r="L4278" s="59"/>
      <c r="M4278" s="5"/>
      <c r="N4278" s="60" t="s">
        <v>21230</v>
      </c>
      <c r="O4278" s="5" t="s">
        <v>21231</v>
      </c>
    </row>
    <row r="4279" s="69" customFormat="1" spans="1:15">
      <c r="A4279" s="16">
        <v>4278</v>
      </c>
      <c r="B4279" s="17"/>
      <c r="C4279" s="2" t="s">
        <v>21232</v>
      </c>
      <c r="D4279" s="17" t="s">
        <v>21233</v>
      </c>
      <c r="E4279" s="2" t="s">
        <v>21234</v>
      </c>
      <c r="F4279" s="69">
        <v>35</v>
      </c>
      <c r="G4279" s="2" t="s">
        <v>20</v>
      </c>
      <c r="H4279" s="2"/>
      <c r="I4279" s="2"/>
      <c r="J4279" s="16"/>
      <c r="K4279" s="73">
        <v>45278</v>
      </c>
      <c r="L4279" s="59"/>
      <c r="M4279" s="5"/>
      <c r="N4279" s="60" t="s">
        <v>21235</v>
      </c>
      <c r="O4279" s="5" t="s">
        <v>21236</v>
      </c>
    </row>
    <row r="4280" s="69" customFormat="1" spans="1:15">
      <c r="A4280" s="16">
        <v>4279</v>
      </c>
      <c r="B4280" s="17"/>
      <c r="C4280" s="2" t="s">
        <v>21237</v>
      </c>
      <c r="D4280" s="17" t="s">
        <v>21238</v>
      </c>
      <c r="E4280" s="2" t="s">
        <v>21239</v>
      </c>
      <c r="F4280" s="69">
        <v>49</v>
      </c>
      <c r="G4280" s="2" t="s">
        <v>20</v>
      </c>
      <c r="H4280" s="2"/>
      <c r="I4280" s="2"/>
      <c r="J4280" s="16"/>
      <c r="K4280" s="73">
        <v>45420</v>
      </c>
      <c r="L4280" s="59"/>
      <c r="M4280" s="5"/>
      <c r="N4280" s="60" t="s">
        <v>21240</v>
      </c>
      <c r="O4280" s="5" t="s">
        <v>21241</v>
      </c>
    </row>
    <row r="4281" s="69" customFormat="1" ht="14.25" spans="1:15">
      <c r="A4281" s="16">
        <v>4280</v>
      </c>
      <c r="B4281" s="17"/>
      <c r="C4281" s="18" t="s">
        <v>21242</v>
      </c>
      <c r="D4281" s="17"/>
      <c r="E4281" s="2"/>
      <c r="F4281" s="69"/>
      <c r="G4281" s="2"/>
      <c r="H4281" s="2"/>
      <c r="I4281" s="2"/>
      <c r="J4281" s="16"/>
      <c r="K4281" s="73"/>
      <c r="L4281" s="59"/>
      <c r="M4281" s="5"/>
      <c r="N4281" s="60"/>
      <c r="O4281" s="5"/>
    </row>
    <row r="4282" s="3" customFormat="1" spans="1:15">
      <c r="A4282" s="16">
        <v>4281</v>
      </c>
      <c r="C4282" s="3" t="s">
        <v>21243</v>
      </c>
      <c r="D4282" s="21" t="s">
        <v>21244</v>
      </c>
      <c r="E4282" s="20" t="s">
        <v>21245</v>
      </c>
      <c r="F4282" s="69">
        <v>75</v>
      </c>
      <c r="G4282" s="3" t="s">
        <v>20</v>
      </c>
      <c r="J4282" s="55"/>
      <c r="K4282" s="73">
        <v>45068</v>
      </c>
      <c r="N4282" s="3" t="s">
        <v>21246</v>
      </c>
      <c r="O4282" s="3" t="s">
        <v>21247</v>
      </c>
    </row>
    <row r="4283" s="3" customFormat="1" spans="1:15">
      <c r="A4283" s="16">
        <v>4282</v>
      </c>
      <c r="B4283" s="3" t="s">
        <v>21248</v>
      </c>
      <c r="C4283" s="3" t="s">
        <v>21249</v>
      </c>
      <c r="D4283" s="3" t="s">
        <v>21248</v>
      </c>
      <c r="E4283" s="3" t="s">
        <v>21250</v>
      </c>
      <c r="F4283" s="69">
        <v>79.9</v>
      </c>
      <c r="G4283" s="3" t="s">
        <v>21251</v>
      </c>
      <c r="J4283" s="55"/>
      <c r="K4283" s="73">
        <v>46045</v>
      </c>
      <c r="N4283" s="3" t="s">
        <v>21252</v>
      </c>
      <c r="O4283" s="3" t="s">
        <v>21253</v>
      </c>
    </row>
    <row r="4284" s="3" customFormat="1" spans="1:15">
      <c r="A4284" s="16">
        <v>4283</v>
      </c>
      <c r="C4284" s="3" t="s">
        <v>21254</v>
      </c>
      <c r="D4284" s="21" t="s">
        <v>21255</v>
      </c>
      <c r="E4284" s="20" t="s">
        <v>21256</v>
      </c>
      <c r="F4284" s="69">
        <v>79.95</v>
      </c>
      <c r="G4284" s="3" t="s">
        <v>21257</v>
      </c>
      <c r="J4284" s="55"/>
      <c r="K4284" s="73">
        <v>46034</v>
      </c>
      <c r="L4284" s="59"/>
      <c r="M4284" s="5"/>
      <c r="N4284" s="3" t="s">
        <v>21258</v>
      </c>
      <c r="O4284" s="5" t="s">
        <v>21259</v>
      </c>
    </row>
    <row r="4285" s="69" customFormat="1" spans="1:15">
      <c r="A4285" s="16">
        <v>4284</v>
      </c>
      <c r="B4285" s="17"/>
      <c r="C4285" s="2" t="s">
        <v>21260</v>
      </c>
      <c r="D4285" s="17" t="s">
        <v>21261</v>
      </c>
      <c r="E4285" s="2" t="s">
        <v>21262</v>
      </c>
      <c r="F4285" s="69">
        <v>79</v>
      </c>
      <c r="G4285" s="2" t="s">
        <v>21263</v>
      </c>
      <c r="H4285" s="16"/>
      <c r="I4285" s="16"/>
      <c r="J4285" s="16"/>
      <c r="K4285" s="73">
        <v>45699</v>
      </c>
      <c r="L4285" s="59" t="s">
        <v>21264</v>
      </c>
      <c r="M4285" s="5"/>
      <c r="N4285" s="60" t="s">
        <v>21265</v>
      </c>
      <c r="O4285" s="5" t="s">
        <v>21266</v>
      </c>
    </row>
    <row r="4286" s="3" customFormat="1" spans="1:15">
      <c r="A4286" s="16">
        <v>4285</v>
      </c>
      <c r="C4286" s="3" t="s">
        <v>21249</v>
      </c>
      <c r="D4286" s="21" t="s">
        <v>21267</v>
      </c>
      <c r="E4286" s="3" t="s">
        <v>21268</v>
      </c>
      <c r="F4286" s="69">
        <v>69</v>
      </c>
      <c r="G4286" s="3" t="s">
        <v>21269</v>
      </c>
      <c r="J4286" s="55"/>
      <c r="K4286" s="73">
        <v>45111</v>
      </c>
      <c r="N4286" s="3" t="s">
        <v>21270</v>
      </c>
      <c r="O4286" s="5" t="s">
        <v>21271</v>
      </c>
    </row>
    <row r="4287" s="3" customFormat="1" spans="1:15">
      <c r="A4287" s="16">
        <v>4286</v>
      </c>
      <c r="B4287" s="3" t="s">
        <v>21272</v>
      </c>
      <c r="C4287" s="3" t="s">
        <v>21273</v>
      </c>
      <c r="D4287" s="21" t="s">
        <v>21272</v>
      </c>
      <c r="E4287" s="3" t="s">
        <v>21274</v>
      </c>
      <c r="F4287" s="69">
        <v>65</v>
      </c>
      <c r="G4287" s="3" t="s">
        <v>16997</v>
      </c>
      <c r="J4287" s="55"/>
      <c r="K4287" s="73">
        <v>46020</v>
      </c>
      <c r="N4287" s="3" t="s">
        <v>21275</v>
      </c>
      <c r="O4287" s="3" t="s">
        <v>21276</v>
      </c>
    </row>
    <row r="4288" s="3" customFormat="1" spans="1:15">
      <c r="A4288" s="16">
        <v>4287</v>
      </c>
      <c r="B4288" s="21"/>
      <c r="C4288" s="3" t="s">
        <v>21277</v>
      </c>
      <c r="D4288" s="21" t="s">
        <v>21278</v>
      </c>
      <c r="E4288" s="3" t="s">
        <v>21279</v>
      </c>
      <c r="F4288" s="69">
        <v>59</v>
      </c>
      <c r="G4288" s="3" t="s">
        <v>20</v>
      </c>
      <c r="J4288" s="55"/>
      <c r="K4288" s="73">
        <v>45698</v>
      </c>
      <c r="N4288" s="3" t="s">
        <v>21280</v>
      </c>
      <c r="O4288" s="3" t="s">
        <v>21281</v>
      </c>
    </row>
    <row r="4289" s="69" customFormat="1" spans="1:15">
      <c r="A4289" s="16">
        <v>4288</v>
      </c>
      <c r="B4289" s="17"/>
      <c r="C4289" s="2" t="s">
        <v>21282</v>
      </c>
      <c r="D4289" s="17" t="s">
        <v>21283</v>
      </c>
      <c r="E4289" s="2" t="s">
        <v>21284</v>
      </c>
      <c r="F4289" s="69">
        <v>33</v>
      </c>
      <c r="G4289" s="2" t="s">
        <v>20</v>
      </c>
      <c r="H4289" s="2" t="s">
        <v>290</v>
      </c>
      <c r="I4289" s="2"/>
      <c r="J4289" s="16"/>
      <c r="K4289" s="73">
        <v>44929</v>
      </c>
      <c r="L4289" s="59" t="s">
        <v>412</v>
      </c>
      <c r="M4289" s="5"/>
      <c r="N4289" s="55" t="s">
        <v>21285</v>
      </c>
      <c r="O4289" s="5" t="s">
        <v>21286</v>
      </c>
    </row>
    <row r="4290" s="69" customFormat="1" spans="1:15">
      <c r="A4290" s="16">
        <v>4289</v>
      </c>
      <c r="B4290" s="17"/>
      <c r="C4290" s="2" t="s">
        <v>21287</v>
      </c>
      <c r="D4290" s="17" t="s">
        <v>21288</v>
      </c>
      <c r="E4290" s="2" t="s">
        <v>21289</v>
      </c>
      <c r="F4290" s="69">
        <v>35</v>
      </c>
      <c r="G4290" s="3" t="s">
        <v>20</v>
      </c>
      <c r="H4290" s="16"/>
      <c r="I4290" s="16"/>
      <c r="J4290" s="16"/>
      <c r="K4290" s="73">
        <v>45891</v>
      </c>
      <c r="L4290" s="59"/>
      <c r="M4290" s="5"/>
      <c r="N4290" s="60" t="s">
        <v>21290</v>
      </c>
      <c r="O4290" s="5" t="s">
        <v>21291</v>
      </c>
    </row>
    <row r="4291" s="3" customFormat="1" spans="1:15">
      <c r="A4291" s="16">
        <v>4290</v>
      </c>
      <c r="B4291" s="3" t="s">
        <v>21292</v>
      </c>
      <c r="C4291" s="3" t="s">
        <v>21293</v>
      </c>
      <c r="D4291" s="3" t="s">
        <v>21292</v>
      </c>
      <c r="E4291" s="3" t="s">
        <v>21294</v>
      </c>
      <c r="F4291" s="69">
        <v>65</v>
      </c>
      <c r="G4291" s="3" t="s">
        <v>21295</v>
      </c>
      <c r="H4291" s="3"/>
      <c r="I4291" s="3"/>
      <c r="J4291" s="55"/>
      <c r="K4291" s="73">
        <v>45831</v>
      </c>
      <c r="L4291" s="3"/>
      <c r="M4291" s="3"/>
      <c r="N4291" s="3" t="s">
        <v>21296</v>
      </c>
      <c r="O4291" s="3" t="s">
        <v>21297</v>
      </c>
    </row>
    <row r="4292" s="3" customFormat="1" spans="1:15">
      <c r="A4292" s="16">
        <v>4291</v>
      </c>
      <c r="B4292" s="3"/>
      <c r="C4292" s="3" t="s">
        <v>21298</v>
      </c>
      <c r="D4292" s="21" t="s">
        <v>21299</v>
      </c>
      <c r="E4292" s="3" t="s">
        <v>21300</v>
      </c>
      <c r="F4292" s="69">
        <v>69</v>
      </c>
      <c r="J4292" s="55"/>
      <c r="K4292" s="73">
        <v>45418</v>
      </c>
      <c r="L4292" s="65"/>
      <c r="N4292" s="3" t="s">
        <v>21301</v>
      </c>
      <c r="O4292" s="3" t="s">
        <v>21302</v>
      </c>
    </row>
    <row r="4293" s="3" customFormat="1" spans="1:15">
      <c r="A4293" s="16">
        <v>4292</v>
      </c>
      <c r="B4293" s="3"/>
      <c r="C4293" s="3" t="s">
        <v>21303</v>
      </c>
      <c r="D4293" s="21" t="s">
        <v>21304</v>
      </c>
      <c r="E4293" s="3" t="s">
        <v>21305</v>
      </c>
      <c r="F4293" s="69">
        <v>49</v>
      </c>
      <c r="J4293" s="55"/>
      <c r="K4293" s="73">
        <v>45534</v>
      </c>
      <c r="L4293" s="3"/>
      <c r="N4293" s="3" t="s">
        <v>21306</v>
      </c>
      <c r="O4293" s="3" t="s">
        <v>21307</v>
      </c>
    </row>
    <row r="4294" s="3" customFormat="1" spans="1:15">
      <c r="A4294" s="16">
        <v>4293</v>
      </c>
      <c r="C4294" s="3" t="s">
        <v>21308</v>
      </c>
      <c r="D4294" s="21" t="s">
        <v>21309</v>
      </c>
      <c r="E4294" s="3" t="s">
        <v>21310</v>
      </c>
      <c r="F4294" s="69">
        <v>69</v>
      </c>
      <c r="J4294" s="55"/>
      <c r="K4294" s="73">
        <v>44771</v>
      </c>
      <c r="N4294" s="3" t="s">
        <v>21311</v>
      </c>
      <c r="O4294" s="5" t="s">
        <v>21312</v>
      </c>
    </row>
    <row r="4295" s="3" customFormat="1" spans="1:15">
      <c r="A4295" s="16">
        <v>4294</v>
      </c>
      <c r="B4295" s="21"/>
      <c r="C4295" s="3" t="s">
        <v>21313</v>
      </c>
      <c r="D4295" s="21" t="s">
        <v>21314</v>
      </c>
      <c r="E4295" s="3" t="s">
        <v>21315</v>
      </c>
      <c r="F4295" s="69">
        <v>69</v>
      </c>
      <c r="G4295" s="3" t="s">
        <v>20</v>
      </c>
      <c r="J4295" s="55"/>
      <c r="K4295" s="73">
        <v>46014</v>
      </c>
      <c r="N4295" s="3" t="s">
        <v>21316</v>
      </c>
      <c r="O4295" s="3" t="s">
        <v>21317</v>
      </c>
    </row>
    <row r="4296" s="3" customFormat="1" spans="1:15">
      <c r="A4296" s="16">
        <v>4295</v>
      </c>
      <c r="B4296" s="21" t="s">
        <v>21318</v>
      </c>
      <c r="C4296" s="3" t="s">
        <v>21319</v>
      </c>
      <c r="D4296" s="21" t="s">
        <v>21318</v>
      </c>
      <c r="E4296" s="3" t="s">
        <v>21320</v>
      </c>
      <c r="F4296" s="69">
        <v>89</v>
      </c>
      <c r="G4296" s="3"/>
      <c r="J4296" s="55"/>
      <c r="K4296" s="73">
        <v>45821</v>
      </c>
      <c r="N4296" s="3" t="s">
        <v>21321</v>
      </c>
      <c r="O4296" s="3" t="s">
        <v>21322</v>
      </c>
    </row>
    <row r="4297" s="3" customFormat="1" spans="1:15">
      <c r="A4297" s="16">
        <v>4296</v>
      </c>
      <c r="B4297" s="3"/>
      <c r="C4297" s="3" t="s">
        <v>21323</v>
      </c>
      <c r="D4297" s="21" t="s">
        <v>21324</v>
      </c>
      <c r="E4297" s="3" t="s">
        <v>21325</v>
      </c>
      <c r="F4297" s="69">
        <v>69</v>
      </c>
      <c r="G4297" s="3" t="s">
        <v>21326</v>
      </c>
      <c r="J4297" s="55"/>
      <c r="K4297" s="73">
        <v>45357</v>
      </c>
      <c r="N4297" s="3" t="s">
        <v>21327</v>
      </c>
      <c r="O4297" s="3" t="s">
        <v>21328</v>
      </c>
    </row>
    <row r="4298" s="3" customFormat="1" spans="1:15">
      <c r="A4298" s="16">
        <v>4297</v>
      </c>
      <c r="B4298" s="3"/>
      <c r="C4298" s="3" t="s">
        <v>21329</v>
      </c>
      <c r="D4298" s="21" t="s">
        <v>21330</v>
      </c>
      <c r="E4298" s="3" t="s">
        <v>21331</v>
      </c>
      <c r="F4298" s="69">
        <v>79</v>
      </c>
      <c r="J4298" s="55"/>
      <c r="K4298" s="73">
        <v>45289</v>
      </c>
      <c r="N4298" s="3" t="s">
        <v>21332</v>
      </c>
      <c r="O4298" s="3" t="s">
        <v>21333</v>
      </c>
    </row>
    <row r="4299" s="3" customFormat="1" spans="1:15">
      <c r="A4299" s="16">
        <v>4298</v>
      </c>
      <c r="B4299" s="3"/>
      <c r="C4299" s="3" t="s">
        <v>21334</v>
      </c>
      <c r="D4299" s="21" t="s">
        <v>21335</v>
      </c>
      <c r="E4299" s="3" t="s">
        <v>21336</v>
      </c>
      <c r="F4299" s="69">
        <v>79.9</v>
      </c>
      <c r="G4299" s="3" t="s">
        <v>21337</v>
      </c>
      <c r="H4299" s="3"/>
      <c r="I4299" s="20" t="s">
        <v>291</v>
      </c>
      <c r="J4299" s="55" t="s">
        <v>200</v>
      </c>
      <c r="K4299" s="73">
        <v>45573</v>
      </c>
      <c r="L4299" s="3" t="s">
        <v>201</v>
      </c>
      <c r="M4299" s="3"/>
      <c r="N4299" s="3" t="s">
        <v>21338</v>
      </c>
      <c r="O4299" s="3" t="s">
        <v>21339</v>
      </c>
    </row>
    <row r="4300" s="3" customFormat="1" spans="1:15">
      <c r="A4300" s="16">
        <v>4299</v>
      </c>
      <c r="C4300" s="3" t="s">
        <v>21340</v>
      </c>
      <c r="D4300" s="21" t="s">
        <v>21341</v>
      </c>
      <c r="E4300" s="3" t="s">
        <v>21342</v>
      </c>
      <c r="F4300" s="69">
        <v>59</v>
      </c>
      <c r="G4300" s="3" t="s">
        <v>20</v>
      </c>
      <c r="J4300" s="55"/>
      <c r="K4300" s="73">
        <v>45888</v>
      </c>
      <c r="N4300" s="3" t="s">
        <v>21343</v>
      </c>
      <c r="O4300" s="3" t="s">
        <v>21344</v>
      </c>
    </row>
    <row r="4301" s="4" customFormat="1" spans="1:15">
      <c r="A4301" s="16">
        <v>4300</v>
      </c>
      <c r="B4301" s="4" t="s">
        <v>21345</v>
      </c>
      <c r="C4301" s="4" t="s">
        <v>21346</v>
      </c>
      <c r="D4301" s="22" t="s">
        <v>21345</v>
      </c>
      <c r="E4301" s="24" t="s">
        <v>21347</v>
      </c>
      <c r="F4301" s="69">
        <v>99</v>
      </c>
      <c r="G4301" s="4"/>
      <c r="H4301" s="4"/>
      <c r="I4301" s="4"/>
      <c r="J4301" s="4"/>
      <c r="K4301" s="73">
        <v>46043</v>
      </c>
      <c r="L4301" s="4"/>
      <c r="M4301" s="4"/>
      <c r="N4301" s="4" t="s">
        <v>21348</v>
      </c>
      <c r="O4301" s="4" t="s">
        <v>21349</v>
      </c>
    </row>
    <row r="4302" s="3" customFormat="1" spans="1:15">
      <c r="A4302" s="16">
        <v>4301</v>
      </c>
      <c r="C4302" s="20" t="s">
        <v>21350</v>
      </c>
      <c r="D4302" s="21" t="s">
        <v>21351</v>
      </c>
      <c r="E4302" s="3" t="s">
        <v>21352</v>
      </c>
      <c r="F4302" s="69">
        <v>69</v>
      </c>
      <c r="G4302" s="2" t="s">
        <v>20</v>
      </c>
      <c r="H4302" s="2" t="s">
        <v>290</v>
      </c>
      <c r="I4302" s="2" t="s">
        <v>291</v>
      </c>
      <c r="J4302" s="55" t="s">
        <v>200</v>
      </c>
      <c r="K4302" s="73">
        <v>45811</v>
      </c>
      <c r="L4302" s="3" t="s">
        <v>201</v>
      </c>
      <c r="M4302" s="5" t="s">
        <v>21353</v>
      </c>
      <c r="N4302" s="3" t="s">
        <v>21354</v>
      </c>
      <c r="O4302" s="3" t="s">
        <v>21355</v>
      </c>
    </row>
    <row r="4303" s="69" customFormat="1" spans="1:15">
      <c r="A4303" s="16">
        <v>4302</v>
      </c>
      <c r="B4303" s="17"/>
      <c r="C4303" s="2" t="s">
        <v>21356</v>
      </c>
      <c r="D4303" s="17" t="s">
        <v>21357</v>
      </c>
      <c r="E4303" s="2" t="s">
        <v>21358</v>
      </c>
      <c r="F4303" s="69">
        <v>79</v>
      </c>
      <c r="G4303" s="3" t="s">
        <v>20</v>
      </c>
      <c r="H4303" s="90"/>
      <c r="I4303" s="90"/>
      <c r="J4303" s="91"/>
      <c r="K4303" s="73">
        <v>46037</v>
      </c>
      <c r="L4303" s="59" t="s">
        <v>85</v>
      </c>
      <c r="M4303" s="5"/>
      <c r="N4303" s="60" t="s">
        <v>21359</v>
      </c>
      <c r="O4303" s="5" t="s">
        <v>21360</v>
      </c>
    </row>
    <row r="4304" s="4" customFormat="1" spans="1:15">
      <c r="A4304" s="16">
        <v>4303</v>
      </c>
      <c r="B4304" s="4" t="s">
        <v>21361</v>
      </c>
      <c r="C4304" s="4" t="s">
        <v>21362</v>
      </c>
      <c r="D4304" s="22" t="s">
        <v>21361</v>
      </c>
      <c r="E4304" s="4" t="s">
        <v>21363</v>
      </c>
      <c r="F4304" s="69">
        <v>69</v>
      </c>
      <c r="G4304" s="4" t="s">
        <v>16234</v>
      </c>
      <c r="H4304" s="4"/>
      <c r="I4304" s="4"/>
      <c r="J4304" s="4"/>
      <c r="K4304" s="73">
        <v>46041</v>
      </c>
      <c r="L4304" s="4"/>
      <c r="M4304" s="4"/>
      <c r="N4304" s="4" t="s">
        <v>21364</v>
      </c>
      <c r="O4304" s="4" t="s">
        <v>21365</v>
      </c>
    </row>
    <row r="4305" s="3" customFormat="1" spans="1:15">
      <c r="A4305" s="16">
        <v>4304</v>
      </c>
      <c r="B4305" s="3" t="s">
        <v>21366</v>
      </c>
      <c r="C4305" s="3" t="s">
        <v>21367</v>
      </c>
      <c r="D4305" s="3" t="s">
        <v>21366</v>
      </c>
      <c r="E4305" s="3" t="s">
        <v>21368</v>
      </c>
      <c r="F4305" s="69">
        <v>69</v>
      </c>
      <c r="G4305" s="3"/>
      <c r="H4305" s="3"/>
      <c r="I4305" s="3"/>
      <c r="J4305" s="55"/>
      <c r="K4305" s="73">
        <v>45895</v>
      </c>
      <c r="L4305" s="3"/>
      <c r="M4305" s="3"/>
      <c r="N4305" s="3" t="s">
        <v>21369</v>
      </c>
      <c r="O4305" s="3" t="s">
        <v>21370</v>
      </c>
    </row>
    <row r="4306" s="69" customFormat="1" spans="1:15">
      <c r="A4306" s="16">
        <v>4305</v>
      </c>
      <c r="B4306" s="17"/>
      <c r="C4306" s="2" t="s">
        <v>21371</v>
      </c>
      <c r="D4306" s="17" t="s">
        <v>21372</v>
      </c>
      <c r="E4306" s="2" t="s">
        <v>21373</v>
      </c>
      <c r="F4306" s="69">
        <v>79</v>
      </c>
      <c r="G4306" s="2"/>
      <c r="H4306" s="2"/>
      <c r="I4306" s="2"/>
      <c r="J4306" s="16"/>
      <c r="K4306" s="73">
        <v>45605</v>
      </c>
      <c r="L4306" s="59"/>
      <c r="M4306" s="5"/>
      <c r="N4306" s="60" t="s">
        <v>21374</v>
      </c>
      <c r="O4306" s="5" t="s">
        <v>21375</v>
      </c>
    </row>
    <row r="4307" s="3" customFormat="1" spans="1:15">
      <c r="A4307" s="16">
        <v>4306</v>
      </c>
      <c r="B4307" s="21"/>
      <c r="C4307" s="3" t="s">
        <v>21376</v>
      </c>
      <c r="D4307" s="21" t="s">
        <v>21377</v>
      </c>
      <c r="E4307" s="3" t="s">
        <v>21378</v>
      </c>
      <c r="F4307" s="69">
        <v>79</v>
      </c>
      <c r="G4307" s="3" t="s">
        <v>20</v>
      </c>
      <c r="J4307" s="55"/>
      <c r="K4307" s="73">
        <v>46039</v>
      </c>
      <c r="N4307" s="3" t="s">
        <v>21379</v>
      </c>
      <c r="O4307" s="5" t="s">
        <v>21380</v>
      </c>
    </row>
    <row r="4308" s="69" customFormat="1" spans="1:15">
      <c r="A4308" s="16">
        <v>4307</v>
      </c>
      <c r="B4308" s="17"/>
      <c r="C4308" s="2" t="s">
        <v>21381</v>
      </c>
      <c r="D4308" s="17" t="s">
        <v>21382</v>
      </c>
      <c r="E4308" s="2" t="s">
        <v>21383</v>
      </c>
      <c r="F4308" s="69">
        <v>49</v>
      </c>
      <c r="G4308" s="2" t="s">
        <v>20</v>
      </c>
      <c r="H4308" s="16"/>
      <c r="I4308" s="16"/>
      <c r="J4308" s="16"/>
      <c r="K4308" s="73">
        <v>45293</v>
      </c>
      <c r="L4308" s="59"/>
      <c r="M4308" s="5"/>
      <c r="N4308" s="60" t="s">
        <v>21384</v>
      </c>
      <c r="O4308" s="5" t="s">
        <v>21385</v>
      </c>
    </row>
    <row r="4309" s="3" customFormat="1" spans="1:15">
      <c r="A4309" s="16">
        <v>4308</v>
      </c>
      <c r="B4309" s="3" t="s">
        <v>21386</v>
      </c>
      <c r="C4309" s="3" t="s">
        <v>21387</v>
      </c>
      <c r="D4309" s="3" t="s">
        <v>21386</v>
      </c>
      <c r="E4309" s="3" t="s">
        <v>21388</v>
      </c>
      <c r="F4309" s="69">
        <v>49</v>
      </c>
      <c r="G4309" s="3" t="s">
        <v>21389</v>
      </c>
      <c r="H4309" s="3"/>
      <c r="I4309" s="3"/>
      <c r="J4309" s="55"/>
      <c r="K4309" s="73">
        <v>45799</v>
      </c>
      <c r="L4309" s="3"/>
      <c r="M4309" s="3"/>
      <c r="N4309" s="3" t="s">
        <v>21390</v>
      </c>
      <c r="O4309" s="3" t="s">
        <v>21391</v>
      </c>
    </row>
    <row r="4310" s="5" customFormat="1" spans="1:15">
      <c r="A4310" s="16">
        <v>4309</v>
      </c>
      <c r="B4310" s="17"/>
      <c r="C4310" s="5" t="s">
        <v>21392</v>
      </c>
      <c r="D4310" s="17" t="s">
        <v>21393</v>
      </c>
      <c r="E4310" s="66" t="s">
        <v>21394</v>
      </c>
      <c r="F4310" s="69">
        <v>59</v>
      </c>
      <c r="G4310" s="20" t="s">
        <v>20</v>
      </c>
      <c r="H4310" s="20"/>
      <c r="I4310" s="20"/>
      <c r="J4310" s="78"/>
      <c r="K4310" s="73">
        <v>45807</v>
      </c>
      <c r="L4310" s="59"/>
      <c r="M4310" s="5" t="s">
        <v>21395</v>
      </c>
      <c r="N4310" s="5" t="s">
        <v>21396</v>
      </c>
      <c r="O4310" s="5" t="s">
        <v>21397</v>
      </c>
    </row>
    <row r="4311" s="69" customFormat="1" spans="1:15">
      <c r="A4311" s="16">
        <v>4310</v>
      </c>
      <c r="B4311" s="17"/>
      <c r="C4311" s="2" t="s">
        <v>21398</v>
      </c>
      <c r="D4311" s="17" t="s">
        <v>21399</v>
      </c>
      <c r="E4311" s="2" t="s">
        <v>21400</v>
      </c>
      <c r="F4311" s="69">
        <v>49</v>
      </c>
      <c r="G4311" s="2" t="s">
        <v>20</v>
      </c>
      <c r="H4311" s="2"/>
      <c r="I4311" s="2"/>
      <c r="J4311" s="16"/>
      <c r="K4311" s="73">
        <v>46055</v>
      </c>
      <c r="L4311" s="59"/>
      <c r="M4311" s="5"/>
      <c r="N4311" s="60" t="s">
        <v>21401</v>
      </c>
      <c r="O4311" s="5" t="s">
        <v>21402</v>
      </c>
    </row>
    <row r="4312" s="3" customFormat="1" spans="1:15">
      <c r="A4312" s="16">
        <v>4311</v>
      </c>
      <c r="C4312" s="3" t="s">
        <v>21403</v>
      </c>
      <c r="D4312" s="21" t="s">
        <v>21404</v>
      </c>
      <c r="E4312" s="3" t="s">
        <v>21405</v>
      </c>
      <c r="F4312" s="69">
        <v>89</v>
      </c>
      <c r="G4312" s="3" t="s">
        <v>21406</v>
      </c>
      <c r="J4312" s="55"/>
      <c r="K4312" s="73">
        <v>46007</v>
      </c>
      <c r="M4312" s="5" t="s">
        <v>21407</v>
      </c>
      <c r="N4312" s="3" t="s">
        <v>21408</v>
      </c>
      <c r="O4312" s="3" t="s">
        <v>21409</v>
      </c>
    </row>
    <row r="4313" s="69" customFormat="1" spans="1:15">
      <c r="A4313" s="16">
        <v>4312</v>
      </c>
      <c r="B4313" s="17"/>
      <c r="C4313" s="2" t="s">
        <v>21410</v>
      </c>
      <c r="D4313" s="17" t="s">
        <v>21411</v>
      </c>
      <c r="E4313" s="2" t="s">
        <v>21412</v>
      </c>
      <c r="F4313" s="69">
        <v>69</v>
      </c>
      <c r="G4313" s="2" t="s">
        <v>20</v>
      </c>
      <c r="H4313" s="16"/>
      <c r="I4313" s="16"/>
      <c r="J4313" s="16"/>
      <c r="K4313" s="73">
        <v>46040</v>
      </c>
      <c r="L4313" s="59"/>
      <c r="M4313" s="5"/>
      <c r="N4313" s="60" t="s">
        <v>21413</v>
      </c>
      <c r="O4313" s="5" t="s">
        <v>21414</v>
      </c>
    </row>
    <row r="4314" s="69" customFormat="1" spans="1:15">
      <c r="A4314" s="16">
        <v>4313</v>
      </c>
      <c r="B4314" s="17"/>
      <c r="C4314" s="2" t="s">
        <v>21415</v>
      </c>
      <c r="D4314" s="17" t="s">
        <v>21416</v>
      </c>
      <c r="E4314" s="2" t="s">
        <v>20630</v>
      </c>
      <c r="F4314" s="69">
        <v>39</v>
      </c>
      <c r="G4314" s="3" t="s">
        <v>20</v>
      </c>
      <c r="H4314" s="2"/>
      <c r="I4314" s="2"/>
      <c r="J4314" s="16"/>
      <c r="K4314" s="73">
        <v>45814</v>
      </c>
      <c r="L4314" s="59"/>
      <c r="M4314" s="5"/>
      <c r="N4314" s="60" t="s">
        <v>21417</v>
      </c>
      <c r="O4314" s="5" t="s">
        <v>21418</v>
      </c>
    </row>
    <row r="4315" s="3" customFormat="1" spans="1:15">
      <c r="A4315" s="16">
        <v>4314</v>
      </c>
      <c r="C4315" s="3" t="s">
        <v>21419</v>
      </c>
      <c r="D4315" s="21" t="s">
        <v>21420</v>
      </c>
      <c r="E4315" s="3" t="s">
        <v>21421</v>
      </c>
      <c r="F4315" s="69">
        <v>69</v>
      </c>
      <c r="J4315" s="55"/>
      <c r="K4315" s="73">
        <v>45120</v>
      </c>
      <c r="N4315" s="3" t="s">
        <v>21422</v>
      </c>
      <c r="O4315" s="3" t="s">
        <v>21423</v>
      </c>
    </row>
    <row r="4316" s="69" customFormat="1" spans="1:15">
      <c r="A4316" s="16">
        <v>4315</v>
      </c>
      <c r="B4316" s="17"/>
      <c r="C4316" s="2" t="s">
        <v>21424</v>
      </c>
      <c r="D4316" s="17" t="s">
        <v>21425</v>
      </c>
      <c r="E4316" s="2" t="s">
        <v>21426</v>
      </c>
      <c r="F4316" s="69">
        <v>39</v>
      </c>
      <c r="G4316" s="2" t="s">
        <v>20</v>
      </c>
      <c r="H4316" s="16"/>
      <c r="I4316" s="16"/>
      <c r="J4316" s="16"/>
      <c r="K4316" s="73">
        <v>45901</v>
      </c>
      <c r="L4316" s="59"/>
      <c r="M4316" s="5"/>
      <c r="N4316" s="60" t="s">
        <v>21427</v>
      </c>
      <c r="O4316" s="5" t="s">
        <v>21428</v>
      </c>
    </row>
    <row r="4317" s="69" customFormat="1" spans="1:15">
      <c r="A4317" s="16">
        <v>4316</v>
      </c>
      <c r="B4317" s="17"/>
      <c r="C4317" s="2" t="s">
        <v>21429</v>
      </c>
      <c r="D4317" s="17" t="s">
        <v>21430</v>
      </c>
      <c r="E4317" s="2" t="s">
        <v>21305</v>
      </c>
      <c r="F4317" s="69">
        <v>55</v>
      </c>
      <c r="G4317" s="2" t="s">
        <v>20</v>
      </c>
      <c r="H4317" s="16"/>
      <c r="I4317" s="16"/>
      <c r="J4317" s="16"/>
      <c r="K4317" s="73">
        <v>45218</v>
      </c>
      <c r="L4317" s="59"/>
      <c r="M4317" s="5"/>
      <c r="N4317" s="60" t="s">
        <v>21431</v>
      </c>
      <c r="O4317" s="5" t="s">
        <v>21432</v>
      </c>
    </row>
    <row r="4318" s="4" customFormat="1" spans="1:15">
      <c r="A4318" s="16">
        <v>4317</v>
      </c>
      <c r="B4318" s="4" t="s">
        <v>21433</v>
      </c>
      <c r="C4318" s="4" t="s">
        <v>21434</v>
      </c>
      <c r="D4318" s="4" t="s">
        <v>21433</v>
      </c>
      <c r="E4318" s="25" t="s">
        <v>21435</v>
      </c>
      <c r="F4318" s="4">
        <v>59</v>
      </c>
      <c r="G4318" s="4"/>
      <c r="H4318" s="4"/>
      <c r="I4318" s="4"/>
      <c r="J4318" s="4"/>
      <c r="K4318" s="76">
        <v>46094</v>
      </c>
      <c r="L4318" s="4"/>
      <c r="M4318" s="4"/>
      <c r="N4318" s="4" t="s">
        <v>21436</v>
      </c>
      <c r="O4318" s="4" t="s">
        <v>21437</v>
      </c>
    </row>
    <row r="4319" s="5" customFormat="1" spans="1:15">
      <c r="A4319" s="16">
        <v>4318</v>
      </c>
      <c r="C4319" s="5" t="s">
        <v>21438</v>
      </c>
      <c r="D4319" s="17" t="s">
        <v>21439</v>
      </c>
      <c r="E4319" s="5" t="s">
        <v>21440</v>
      </c>
      <c r="F4319" s="69">
        <v>45</v>
      </c>
      <c r="G4319" s="3" t="s">
        <v>20</v>
      </c>
      <c r="J4319" s="62"/>
      <c r="K4319" s="73">
        <v>45772</v>
      </c>
      <c r="L4319" s="59"/>
      <c r="M4319" s="5"/>
      <c r="N4319" s="5" t="s">
        <v>21441</v>
      </c>
      <c r="O4319" s="5" t="s">
        <v>21442</v>
      </c>
    </row>
    <row r="4320" s="69" customFormat="1" spans="1:15">
      <c r="A4320" s="16">
        <v>4319</v>
      </c>
      <c r="B4320" s="17"/>
      <c r="C4320" s="2" t="s">
        <v>21443</v>
      </c>
      <c r="D4320" s="17" t="s">
        <v>21444</v>
      </c>
      <c r="E4320" s="2" t="s">
        <v>21445</v>
      </c>
      <c r="F4320" s="69">
        <v>39</v>
      </c>
      <c r="G4320" s="2" t="s">
        <v>20</v>
      </c>
      <c r="H4320" s="2"/>
      <c r="I4320" s="2"/>
      <c r="J4320" s="16"/>
      <c r="K4320" s="73">
        <v>44975</v>
      </c>
      <c r="L4320" s="59"/>
      <c r="M4320" s="5"/>
      <c r="N4320" s="60" t="s">
        <v>21446</v>
      </c>
      <c r="O4320" s="5" t="s">
        <v>21447</v>
      </c>
    </row>
    <row r="4321" s="3" customFormat="1" spans="1:15">
      <c r="A4321" s="16">
        <v>4320</v>
      </c>
      <c r="B4321" s="3" t="s">
        <v>21448</v>
      </c>
      <c r="C4321" s="3" t="s">
        <v>21449</v>
      </c>
      <c r="D4321" s="3" t="s">
        <v>21448</v>
      </c>
      <c r="E4321" s="3" t="s">
        <v>21352</v>
      </c>
      <c r="F4321" s="69">
        <v>79</v>
      </c>
      <c r="G4321" s="3" t="s">
        <v>20</v>
      </c>
      <c r="H4321" s="20" t="s">
        <v>290</v>
      </c>
      <c r="I4321" s="3"/>
      <c r="J4321" s="55" t="s">
        <v>200</v>
      </c>
      <c r="K4321" s="73">
        <v>45979</v>
      </c>
      <c r="L4321" s="3" t="s">
        <v>201</v>
      </c>
      <c r="M4321" s="5"/>
      <c r="N4321" s="3" t="s">
        <v>21450</v>
      </c>
      <c r="O4321" s="3" t="s">
        <v>21451</v>
      </c>
    </row>
    <row r="4322" s="69" customFormat="1" spans="1:15">
      <c r="A4322" s="16">
        <v>4321</v>
      </c>
      <c r="B4322" s="17"/>
      <c r="C4322" s="2" t="s">
        <v>21452</v>
      </c>
      <c r="D4322" s="17" t="s">
        <v>21453</v>
      </c>
      <c r="E4322" s="2" t="s">
        <v>21454</v>
      </c>
      <c r="F4322" s="69">
        <v>39</v>
      </c>
      <c r="G4322" s="2" t="s">
        <v>20</v>
      </c>
      <c r="H4322" s="2"/>
      <c r="I4322" s="2"/>
      <c r="J4322" s="16"/>
      <c r="K4322" s="73">
        <v>45650</v>
      </c>
      <c r="L4322" s="59"/>
      <c r="M4322" s="5"/>
      <c r="N4322" s="60" t="s">
        <v>21455</v>
      </c>
      <c r="O4322" s="5" t="s">
        <v>21456</v>
      </c>
    </row>
    <row r="4323" s="3" customFormat="1" spans="1:15">
      <c r="A4323" s="16">
        <v>4322</v>
      </c>
      <c r="C4323" s="3" t="s">
        <v>21457</v>
      </c>
      <c r="D4323" s="21" t="s">
        <v>21458</v>
      </c>
      <c r="E4323" s="20" t="s">
        <v>21459</v>
      </c>
      <c r="F4323" s="69">
        <v>59</v>
      </c>
      <c r="G4323" s="2" t="s">
        <v>20</v>
      </c>
      <c r="J4323" s="55"/>
      <c r="K4323" s="73">
        <v>45817</v>
      </c>
      <c r="L4323" s="59"/>
      <c r="M4323" s="5"/>
      <c r="N4323" s="3" t="s">
        <v>21460</v>
      </c>
      <c r="O4323" s="5" t="s">
        <v>21461</v>
      </c>
    </row>
    <row r="4324" s="16" customFormat="1" spans="1:15">
      <c r="A4324" s="16">
        <v>4323</v>
      </c>
      <c r="B4324" s="17"/>
      <c r="C4324" s="2" t="s">
        <v>21462</v>
      </c>
      <c r="D4324" s="17" t="s">
        <v>21463</v>
      </c>
      <c r="E4324" s="2" t="s">
        <v>20625</v>
      </c>
      <c r="F4324" s="69">
        <v>55</v>
      </c>
      <c r="G4324" s="2" t="s">
        <v>20</v>
      </c>
      <c r="H4324" s="2"/>
      <c r="I4324" s="2"/>
      <c r="K4324" s="73">
        <v>45517</v>
      </c>
      <c r="L4324" s="59"/>
      <c r="M4324" s="5"/>
      <c r="N4324" s="60" t="s">
        <v>21464</v>
      </c>
      <c r="O4324" s="5" t="s">
        <v>21465</v>
      </c>
    </row>
    <row r="4325" s="69" customFormat="1" ht="14.25" spans="1:15">
      <c r="A4325" s="16">
        <v>4324</v>
      </c>
      <c r="B4325" s="17"/>
      <c r="C4325" s="18" t="s">
        <v>21466</v>
      </c>
      <c r="D4325" s="17"/>
      <c r="E4325" s="2"/>
      <c r="F4325" s="69"/>
      <c r="G4325" s="2"/>
      <c r="H4325" s="2"/>
      <c r="I4325" s="2"/>
      <c r="J4325" s="16"/>
      <c r="K4325" s="73"/>
      <c r="L4325" s="59"/>
      <c r="M4325" s="5"/>
      <c r="N4325" s="60"/>
      <c r="O4325" s="5"/>
    </row>
    <row r="4326" s="3" customFormat="1" spans="1:15">
      <c r="A4326" s="16">
        <v>4325</v>
      </c>
      <c r="B4326" s="21"/>
      <c r="C4326" s="3" t="s">
        <v>21467</v>
      </c>
      <c r="D4326" s="21" t="s">
        <v>21468</v>
      </c>
      <c r="E4326" s="3" t="s">
        <v>21469</v>
      </c>
      <c r="F4326" s="69">
        <v>64.9</v>
      </c>
      <c r="G4326" s="3" t="s">
        <v>20</v>
      </c>
      <c r="J4326" s="55"/>
      <c r="K4326" s="73">
        <v>45676</v>
      </c>
      <c r="N4326" s="3" t="s">
        <v>21470</v>
      </c>
      <c r="O4326" s="5" t="s">
        <v>21471</v>
      </c>
    </row>
    <row r="4327" s="3" customFormat="1" spans="1:15">
      <c r="A4327" s="16">
        <v>4326</v>
      </c>
      <c r="C4327" s="3" t="s">
        <v>21467</v>
      </c>
      <c r="D4327" s="21" t="s">
        <v>21472</v>
      </c>
      <c r="E4327" s="3" t="s">
        <v>21473</v>
      </c>
      <c r="F4327" s="69">
        <v>39.8</v>
      </c>
      <c r="G4327" s="3" t="s">
        <v>20</v>
      </c>
      <c r="J4327" s="55"/>
      <c r="K4327" s="73">
        <v>45660</v>
      </c>
      <c r="M4327" s="5"/>
      <c r="N4327" s="3" t="s">
        <v>21474</v>
      </c>
      <c r="O4327" s="5" t="s">
        <v>21475</v>
      </c>
    </row>
    <row r="4328" s="3" customFormat="1" spans="1:15">
      <c r="A4328" s="16">
        <v>4327</v>
      </c>
      <c r="B4328" s="21"/>
      <c r="C4328" s="3" t="s">
        <v>21476</v>
      </c>
      <c r="D4328" s="21" t="s">
        <v>21477</v>
      </c>
      <c r="E4328" s="3" t="s">
        <v>21478</v>
      </c>
      <c r="F4328" s="69">
        <v>49</v>
      </c>
      <c r="G4328" s="3" t="s">
        <v>20</v>
      </c>
      <c r="J4328" s="55"/>
      <c r="K4328" s="73">
        <v>45159</v>
      </c>
      <c r="N4328" s="3" t="s">
        <v>21479</v>
      </c>
      <c r="O4328" s="3" t="s">
        <v>21480</v>
      </c>
    </row>
    <row r="4329" s="3" customFormat="1" spans="1:15">
      <c r="A4329" s="16">
        <v>4328</v>
      </c>
      <c r="C4329" s="3" t="s">
        <v>21481</v>
      </c>
      <c r="D4329" s="21" t="s">
        <v>21482</v>
      </c>
      <c r="E4329" s="3" t="s">
        <v>21483</v>
      </c>
      <c r="F4329" s="69">
        <v>79</v>
      </c>
      <c r="G4329" s="3" t="s">
        <v>20</v>
      </c>
      <c r="J4329" s="55"/>
      <c r="K4329" s="73">
        <v>46001</v>
      </c>
      <c r="L4329" s="61" t="s">
        <v>85</v>
      </c>
      <c r="M4329" s="5"/>
      <c r="N4329" s="3" t="s">
        <v>21484</v>
      </c>
      <c r="O4329" s="5" t="s">
        <v>21485</v>
      </c>
    </row>
    <row r="4330" s="5" customFormat="1" spans="1:15">
      <c r="A4330" s="16">
        <v>4329</v>
      </c>
      <c r="B4330" s="17"/>
      <c r="C4330" s="5" t="s">
        <v>21486</v>
      </c>
      <c r="D4330" s="17" t="s">
        <v>21487</v>
      </c>
      <c r="E4330" s="20" t="s">
        <v>21488</v>
      </c>
      <c r="F4330" s="69">
        <v>38</v>
      </c>
      <c r="G4330" s="3" t="s">
        <v>20</v>
      </c>
      <c r="J4330" s="62"/>
      <c r="K4330" s="73">
        <v>45677</v>
      </c>
      <c r="L4330" s="59"/>
      <c r="M4330" s="5" t="s">
        <v>21489</v>
      </c>
      <c r="N4330" s="5" t="s">
        <v>21490</v>
      </c>
      <c r="O4330" s="5" t="s">
        <v>21491</v>
      </c>
    </row>
    <row r="4331" s="55" customFormat="1" spans="1:15">
      <c r="A4331" s="16">
        <v>4330</v>
      </c>
      <c r="C4331" s="55" t="s">
        <v>21481</v>
      </c>
      <c r="D4331" s="63" t="s">
        <v>21492</v>
      </c>
      <c r="E4331" s="55" t="s">
        <v>21493</v>
      </c>
      <c r="F4331" s="69">
        <v>59</v>
      </c>
      <c r="G4331" s="3" t="s">
        <v>20</v>
      </c>
      <c r="K4331" s="73">
        <v>45679</v>
      </c>
      <c r="L4331" s="55" t="s">
        <v>183</v>
      </c>
      <c r="M4331" s="65"/>
      <c r="N4331" s="64" t="s">
        <v>21494</v>
      </c>
      <c r="O4331" s="5" t="s">
        <v>21495</v>
      </c>
    </row>
    <row r="4332" s="3" customFormat="1" spans="1:15">
      <c r="A4332" s="16">
        <v>4331</v>
      </c>
      <c r="B4332" s="3"/>
      <c r="C4332" s="3" t="s">
        <v>21496</v>
      </c>
      <c r="D4332" s="21" t="s">
        <v>21497</v>
      </c>
      <c r="E4332" s="3" t="s">
        <v>21498</v>
      </c>
      <c r="F4332" s="69">
        <v>59.8</v>
      </c>
      <c r="J4332" s="55"/>
      <c r="K4332" s="73">
        <v>45215</v>
      </c>
      <c r="N4332" s="3" t="s">
        <v>21499</v>
      </c>
      <c r="O4332" s="3" t="s">
        <v>21500</v>
      </c>
    </row>
    <row r="4333" s="3" customFormat="1" spans="1:15">
      <c r="A4333" s="16">
        <v>4332</v>
      </c>
      <c r="B4333" s="3"/>
      <c r="C4333" s="3" t="s">
        <v>21501</v>
      </c>
      <c r="D4333" s="21" t="s">
        <v>21502</v>
      </c>
      <c r="E4333" s="3" t="s">
        <v>21503</v>
      </c>
      <c r="F4333" s="69">
        <v>45</v>
      </c>
      <c r="G4333" s="2" t="s">
        <v>20</v>
      </c>
      <c r="J4333" s="55"/>
      <c r="K4333" s="73">
        <v>45267</v>
      </c>
      <c r="N4333" s="3" t="s">
        <v>21504</v>
      </c>
      <c r="O4333" s="3" t="s">
        <v>21505</v>
      </c>
    </row>
    <row r="4334" s="3" customFormat="1" spans="1:15">
      <c r="A4334" s="16">
        <v>4333</v>
      </c>
      <c r="B4334" s="3"/>
      <c r="C4334" s="3" t="s">
        <v>21506</v>
      </c>
      <c r="D4334" s="3" t="s">
        <v>21507</v>
      </c>
      <c r="E4334" s="3" t="s">
        <v>10598</v>
      </c>
      <c r="F4334" s="69">
        <v>39.8</v>
      </c>
      <c r="G4334" s="3" t="s">
        <v>20</v>
      </c>
      <c r="H4334" s="3"/>
      <c r="I4334" s="3"/>
      <c r="J4334" s="55"/>
      <c r="K4334" s="73">
        <v>45601</v>
      </c>
      <c r="L4334" s="3"/>
      <c r="M4334" s="3"/>
      <c r="N4334" s="3" t="s">
        <v>21508</v>
      </c>
      <c r="O4334" s="3" t="s">
        <v>21509</v>
      </c>
    </row>
    <row r="4335" s="69" customFormat="1" ht="14.25" spans="1:15">
      <c r="A4335" s="16">
        <v>4334</v>
      </c>
      <c r="B4335" s="17"/>
      <c r="C4335" s="18" t="s">
        <v>21510</v>
      </c>
      <c r="D4335" s="17"/>
      <c r="E4335" s="2"/>
      <c r="F4335" s="69"/>
      <c r="G4335" s="2"/>
      <c r="H4335" s="2"/>
      <c r="I4335" s="2"/>
      <c r="J4335" s="16"/>
      <c r="K4335" s="73"/>
      <c r="L4335" s="59"/>
      <c r="M4335" s="5"/>
      <c r="N4335" s="60"/>
      <c r="O4335" s="5"/>
    </row>
    <row r="4336" s="3" customFormat="1" spans="1:15">
      <c r="A4336" s="16">
        <v>4335</v>
      </c>
      <c r="B4336" s="21"/>
      <c r="C4336" s="3" t="s">
        <v>21511</v>
      </c>
      <c r="D4336" s="21" t="s">
        <v>21512</v>
      </c>
      <c r="E4336" s="3" t="s">
        <v>21513</v>
      </c>
      <c r="F4336" s="69">
        <v>79</v>
      </c>
      <c r="G4336" s="20" t="s">
        <v>21514</v>
      </c>
      <c r="J4336" s="55"/>
      <c r="K4336" s="73">
        <v>46003</v>
      </c>
      <c r="M4336" s="5" t="s">
        <v>21515</v>
      </c>
      <c r="N4336" s="3" t="s">
        <v>21516</v>
      </c>
      <c r="O4336" s="5" t="s">
        <v>21517</v>
      </c>
    </row>
    <row r="4337" s="3" customFormat="1" spans="1:15">
      <c r="A4337" s="16">
        <v>4336</v>
      </c>
      <c r="C4337" s="3" t="s">
        <v>21518</v>
      </c>
      <c r="D4337" s="21" t="s">
        <v>21519</v>
      </c>
      <c r="E4337" s="20" t="s">
        <v>19612</v>
      </c>
      <c r="F4337" s="69">
        <v>45</v>
      </c>
      <c r="G4337" s="3" t="s">
        <v>20</v>
      </c>
      <c r="J4337" s="55"/>
      <c r="K4337" s="73">
        <v>46062</v>
      </c>
      <c r="L4337" s="59"/>
      <c r="M4337" s="5" t="s">
        <v>21520</v>
      </c>
      <c r="N4337" s="3" t="s">
        <v>21521</v>
      </c>
      <c r="O4337" s="5" t="s">
        <v>21522</v>
      </c>
    </row>
    <row r="4338" s="3" customFormat="1" spans="1:15">
      <c r="A4338" s="16">
        <v>4337</v>
      </c>
      <c r="B4338" s="3" t="s">
        <v>21523</v>
      </c>
      <c r="C4338" s="3" t="s">
        <v>21524</v>
      </c>
      <c r="D4338" s="3" t="s">
        <v>21523</v>
      </c>
      <c r="E4338" s="3" t="s">
        <v>21525</v>
      </c>
      <c r="F4338" s="69">
        <v>59</v>
      </c>
      <c r="G4338" s="3"/>
      <c r="J4338" s="55"/>
      <c r="K4338" s="73">
        <v>45839</v>
      </c>
      <c r="L4338" s="3"/>
      <c r="M4338" s="3"/>
      <c r="N4338" s="3" t="s">
        <v>21526</v>
      </c>
      <c r="O4338" s="3" t="s">
        <v>21527</v>
      </c>
    </row>
    <row r="4339" s="69" customFormat="1" ht="14.25" spans="1:15">
      <c r="A4339" s="16">
        <v>4338</v>
      </c>
      <c r="B4339" s="17"/>
      <c r="C4339" s="18" t="s">
        <v>21528</v>
      </c>
      <c r="D4339" s="17"/>
      <c r="E4339" s="2"/>
      <c r="F4339" s="69"/>
      <c r="G4339" s="2"/>
      <c r="H4339" s="16"/>
      <c r="I4339" s="16"/>
      <c r="J4339" s="16"/>
      <c r="K4339" s="73"/>
      <c r="L4339" s="59"/>
      <c r="M4339" s="5"/>
      <c r="N4339" s="60"/>
      <c r="O4339" s="5"/>
    </row>
    <row r="4340" s="69" customFormat="1" ht="14.25" spans="1:15">
      <c r="A4340" s="16">
        <v>4339</v>
      </c>
      <c r="B4340" s="17"/>
      <c r="C4340" s="18" t="s">
        <v>21529</v>
      </c>
      <c r="D4340" s="17"/>
      <c r="E4340" s="2"/>
      <c r="F4340" s="69"/>
      <c r="G4340" s="2"/>
      <c r="H4340" s="2"/>
      <c r="I4340" s="16"/>
      <c r="J4340" s="16"/>
      <c r="K4340" s="73"/>
      <c r="L4340" s="59"/>
      <c r="M4340" s="5"/>
      <c r="N4340" s="60"/>
      <c r="O4340" s="5"/>
    </row>
    <row r="4341" s="3" customFormat="1" spans="1:15">
      <c r="A4341" s="16">
        <v>4340</v>
      </c>
      <c r="B4341" s="21"/>
      <c r="C4341" s="3" t="s">
        <v>21530</v>
      </c>
      <c r="D4341" s="21" t="s">
        <v>21531</v>
      </c>
      <c r="E4341" s="3" t="s">
        <v>21532</v>
      </c>
      <c r="F4341" s="69">
        <v>49</v>
      </c>
      <c r="G4341" s="2" t="s">
        <v>20</v>
      </c>
      <c r="J4341" s="55"/>
      <c r="K4341" s="73">
        <v>45832</v>
      </c>
      <c r="N4341" s="3" t="s">
        <v>21533</v>
      </c>
      <c r="O4341" s="5" t="s">
        <v>21534</v>
      </c>
    </row>
    <row r="4342" s="3" customFormat="1" spans="1:15">
      <c r="A4342" s="16">
        <v>4341</v>
      </c>
      <c r="B4342" s="21" t="s">
        <v>21535</v>
      </c>
      <c r="C4342" s="3" t="s">
        <v>21536</v>
      </c>
      <c r="D4342" s="21" t="s">
        <v>21535</v>
      </c>
      <c r="E4342" s="3" t="s">
        <v>21537</v>
      </c>
      <c r="F4342" s="69">
        <v>79</v>
      </c>
      <c r="G4342" s="3"/>
      <c r="J4342" s="55"/>
      <c r="K4342" s="73">
        <v>45862</v>
      </c>
      <c r="L4342" s="3"/>
      <c r="N4342" s="3" t="s">
        <v>21538</v>
      </c>
      <c r="O4342" s="3" t="s">
        <v>21539</v>
      </c>
    </row>
    <row r="4343" s="3" customFormat="1" spans="1:15">
      <c r="A4343" s="16">
        <v>4342</v>
      </c>
      <c r="B4343" s="3" t="s">
        <v>21540</v>
      </c>
      <c r="C4343" s="3" t="s">
        <v>21541</v>
      </c>
      <c r="D4343" s="3" t="s">
        <v>21540</v>
      </c>
      <c r="E4343" s="3" t="s">
        <v>21542</v>
      </c>
      <c r="F4343" s="69">
        <v>49</v>
      </c>
      <c r="G4343" s="61" t="s">
        <v>21543</v>
      </c>
      <c r="H4343" s="61"/>
      <c r="I4343" s="61"/>
      <c r="J4343" s="64"/>
      <c r="K4343" s="73">
        <v>45944</v>
      </c>
      <c r="N4343" s="3" t="s">
        <v>21544</v>
      </c>
      <c r="O4343" s="3" t="s">
        <v>21545</v>
      </c>
    </row>
    <row r="4344" s="3" customFormat="1" spans="1:15">
      <c r="A4344" s="16">
        <v>4343</v>
      </c>
      <c r="B4344" s="3"/>
      <c r="C4344" s="3" t="s">
        <v>21546</v>
      </c>
      <c r="D4344" s="21" t="s">
        <v>21547</v>
      </c>
      <c r="E4344" s="3" t="s">
        <v>21548</v>
      </c>
      <c r="F4344" s="69">
        <v>59.8</v>
      </c>
      <c r="G4344" s="2" t="s">
        <v>20</v>
      </c>
      <c r="J4344" s="55"/>
      <c r="K4344" s="73">
        <v>45279</v>
      </c>
      <c r="N4344" s="3" t="s">
        <v>21549</v>
      </c>
      <c r="O4344" s="3" t="s">
        <v>21550</v>
      </c>
    </row>
    <row r="4345" s="69" customFormat="1" spans="1:15">
      <c r="A4345" s="16">
        <v>4344</v>
      </c>
      <c r="B4345" s="17"/>
      <c r="C4345" s="2" t="s">
        <v>21551</v>
      </c>
      <c r="D4345" s="17" t="s">
        <v>21552</v>
      </c>
      <c r="E4345" s="2" t="s">
        <v>21553</v>
      </c>
      <c r="F4345" s="69">
        <v>49</v>
      </c>
      <c r="G4345" s="2" t="s">
        <v>20</v>
      </c>
      <c r="H4345" s="2"/>
      <c r="I4345" s="2"/>
      <c r="J4345" s="16"/>
      <c r="K4345" s="73">
        <v>46055</v>
      </c>
      <c r="L4345" s="59"/>
      <c r="M4345" s="5"/>
      <c r="N4345" s="60" t="s">
        <v>21554</v>
      </c>
      <c r="O4345" s="5" t="s">
        <v>21555</v>
      </c>
    </row>
    <row r="4346" s="69" customFormat="1" spans="1:15">
      <c r="A4346" s="16">
        <v>4345</v>
      </c>
      <c r="B4346" s="17"/>
      <c r="C4346" s="2" t="s">
        <v>21541</v>
      </c>
      <c r="D4346" s="17" t="s">
        <v>21556</v>
      </c>
      <c r="E4346" s="2" t="s">
        <v>21557</v>
      </c>
      <c r="F4346" s="69">
        <v>53.8</v>
      </c>
      <c r="G4346" s="2" t="s">
        <v>20</v>
      </c>
      <c r="H4346" s="2"/>
      <c r="I4346" s="2"/>
      <c r="J4346" s="16"/>
      <c r="K4346" s="73">
        <v>45678</v>
      </c>
      <c r="L4346" s="59"/>
      <c r="M4346" s="5"/>
      <c r="N4346" s="60" t="s">
        <v>21558</v>
      </c>
      <c r="O4346" s="5" t="s">
        <v>21559</v>
      </c>
    </row>
    <row r="4347" s="4" customFormat="1" spans="1:15">
      <c r="A4347" s="16">
        <v>4346</v>
      </c>
      <c r="B4347" s="4" t="s">
        <v>21560</v>
      </c>
      <c r="C4347" s="4" t="s">
        <v>21561</v>
      </c>
      <c r="D4347" s="4" t="s">
        <v>21560</v>
      </c>
      <c r="E4347" s="4" t="s">
        <v>21562</v>
      </c>
      <c r="F4347" s="4">
        <v>59</v>
      </c>
      <c r="G4347" s="4" t="s">
        <v>892</v>
      </c>
      <c r="H4347" s="4"/>
      <c r="I4347" s="4"/>
      <c r="J4347" s="4"/>
      <c r="K4347" s="76">
        <v>46091</v>
      </c>
      <c r="L4347" s="4"/>
      <c r="M4347" s="4"/>
      <c r="N4347" s="4" t="s">
        <v>21563</v>
      </c>
      <c r="O4347" s="4" t="s">
        <v>21564</v>
      </c>
    </row>
    <row r="4348" s="3" customFormat="1" spans="1:15">
      <c r="A4348" s="16">
        <v>4347</v>
      </c>
      <c r="B4348" s="21"/>
      <c r="C4348" s="3" t="s">
        <v>21565</v>
      </c>
      <c r="D4348" s="21" t="s">
        <v>21566</v>
      </c>
      <c r="E4348" s="61" t="s">
        <v>21567</v>
      </c>
      <c r="F4348" s="69">
        <v>69</v>
      </c>
      <c r="G4348" s="3" t="s">
        <v>20</v>
      </c>
      <c r="J4348" s="55"/>
      <c r="K4348" s="73">
        <v>45665</v>
      </c>
      <c r="L4348" s="3" t="s">
        <v>85</v>
      </c>
      <c r="N4348" s="3" t="s">
        <v>21568</v>
      </c>
      <c r="O4348" s="5" t="s">
        <v>21569</v>
      </c>
    </row>
    <row r="4349" s="69" customFormat="1" spans="1:15">
      <c r="A4349" s="16">
        <v>4348</v>
      </c>
      <c r="B4349" s="17"/>
      <c r="C4349" s="2" t="s">
        <v>21570</v>
      </c>
      <c r="D4349" s="17" t="s">
        <v>21571</v>
      </c>
      <c r="E4349" s="2" t="s">
        <v>21572</v>
      </c>
      <c r="F4349" s="69">
        <v>59.8</v>
      </c>
      <c r="G4349" s="2" t="s">
        <v>20</v>
      </c>
      <c r="H4349" s="2"/>
      <c r="I4349" s="2"/>
      <c r="J4349" s="16"/>
      <c r="K4349" s="73">
        <v>45873</v>
      </c>
      <c r="L4349" s="59" t="s">
        <v>85</v>
      </c>
      <c r="M4349" s="5"/>
      <c r="N4349" s="60" t="s">
        <v>21573</v>
      </c>
      <c r="O4349" s="5" t="s">
        <v>21574</v>
      </c>
    </row>
    <row r="4350" s="5" customFormat="1" spans="1:15">
      <c r="A4350" s="16">
        <v>4349</v>
      </c>
      <c r="C4350" s="5" t="s">
        <v>21575</v>
      </c>
      <c r="D4350" s="66" t="s">
        <v>21576</v>
      </c>
      <c r="E4350" s="5" t="s">
        <v>21577</v>
      </c>
      <c r="F4350" s="69">
        <v>48</v>
      </c>
      <c r="G4350" s="3" t="s">
        <v>20</v>
      </c>
      <c r="J4350" s="62"/>
      <c r="K4350" s="73">
        <v>45875</v>
      </c>
      <c r="L4350" s="59" t="s">
        <v>85</v>
      </c>
      <c r="M4350" s="5"/>
      <c r="N4350" s="5" t="s">
        <v>21578</v>
      </c>
      <c r="O4350" s="5" t="s">
        <v>21579</v>
      </c>
    </row>
    <row r="4351" s="69" customFormat="1" spans="1:15">
      <c r="A4351" s="16">
        <v>4350</v>
      </c>
      <c r="B4351" s="17"/>
      <c r="C4351" s="2" t="s">
        <v>21580</v>
      </c>
      <c r="D4351" s="17" t="s">
        <v>21581</v>
      </c>
      <c r="E4351" s="2" t="s">
        <v>21582</v>
      </c>
      <c r="F4351" s="69">
        <v>56</v>
      </c>
      <c r="G4351" s="2" t="s">
        <v>20</v>
      </c>
      <c r="H4351" s="16"/>
      <c r="I4351" s="16"/>
      <c r="J4351" s="16"/>
      <c r="K4351" s="73">
        <v>46049</v>
      </c>
      <c r="L4351" s="59"/>
      <c r="M4351" s="5"/>
      <c r="N4351" s="60" t="s">
        <v>21583</v>
      </c>
      <c r="O4351" s="5" t="s">
        <v>21584</v>
      </c>
    </row>
    <row r="4352" s="3" customFormat="1" spans="1:15">
      <c r="A4352" s="16">
        <v>4351</v>
      </c>
      <c r="B4352" s="21"/>
      <c r="C4352" s="3" t="s">
        <v>21585</v>
      </c>
      <c r="D4352" s="21" t="s">
        <v>21586</v>
      </c>
      <c r="E4352" s="61" t="s">
        <v>21587</v>
      </c>
      <c r="F4352" s="69">
        <v>69</v>
      </c>
      <c r="G4352" s="3" t="s">
        <v>20</v>
      </c>
      <c r="J4352" s="55"/>
      <c r="K4352" s="73">
        <v>45139</v>
      </c>
      <c r="L4352" s="61" t="s">
        <v>85</v>
      </c>
      <c r="M4352" s="61"/>
      <c r="N4352" s="3" t="s">
        <v>21588</v>
      </c>
      <c r="O4352" s="5" t="s">
        <v>21589</v>
      </c>
    </row>
    <row r="4353" s="55" customFormat="1" spans="1:15">
      <c r="A4353" s="16">
        <v>4352</v>
      </c>
      <c r="C4353" s="55" t="s">
        <v>21590</v>
      </c>
      <c r="D4353" s="63" t="s">
        <v>21591</v>
      </c>
      <c r="E4353" s="64" t="s">
        <v>21592</v>
      </c>
      <c r="F4353" s="69">
        <v>38</v>
      </c>
      <c r="G4353" s="55" t="s">
        <v>20</v>
      </c>
      <c r="K4353" s="73">
        <v>46055</v>
      </c>
      <c r="L4353" s="65"/>
      <c r="M4353" s="5"/>
      <c r="N4353" s="55" t="s">
        <v>21593</v>
      </c>
      <c r="O4353" s="5" t="s">
        <v>21594</v>
      </c>
    </row>
    <row r="4354" s="3" customFormat="1" spans="1:15">
      <c r="A4354" s="16">
        <v>4353</v>
      </c>
      <c r="C4354" s="3" t="s">
        <v>21595</v>
      </c>
      <c r="D4354" s="21" t="s">
        <v>21596</v>
      </c>
      <c r="E4354" s="3" t="s">
        <v>21597</v>
      </c>
      <c r="F4354" s="69">
        <v>43</v>
      </c>
      <c r="G4354" s="20" t="s">
        <v>21598</v>
      </c>
      <c r="H4354" s="20"/>
      <c r="I4354" s="20"/>
      <c r="J4354" s="78"/>
      <c r="K4354" s="73">
        <v>45887</v>
      </c>
      <c r="L4354" s="61" t="s">
        <v>3905</v>
      </c>
      <c r="M4354" s="61"/>
      <c r="N4354" s="3" t="s">
        <v>21599</v>
      </c>
      <c r="O4354" s="3" t="s">
        <v>21600</v>
      </c>
    </row>
    <row r="4355" s="3" customFormat="1" spans="1:15">
      <c r="A4355" s="16">
        <v>4354</v>
      </c>
      <c r="B4355" s="3"/>
      <c r="C4355" s="3" t="s">
        <v>21601</v>
      </c>
      <c r="D4355" s="3" t="s">
        <v>21602</v>
      </c>
      <c r="E4355" s="3" t="s">
        <v>21603</v>
      </c>
      <c r="F4355" s="69">
        <v>49.8</v>
      </c>
      <c r="G4355" s="3" t="s">
        <v>21604</v>
      </c>
      <c r="J4355" s="55"/>
      <c r="K4355" s="73">
        <v>45484</v>
      </c>
      <c r="L4355" s="61" t="s">
        <v>21605</v>
      </c>
      <c r="N4355" s="3" t="s">
        <v>21606</v>
      </c>
      <c r="O4355" s="3" t="s">
        <v>21607</v>
      </c>
    </row>
    <row r="4356" s="3" customFormat="1" spans="1:15">
      <c r="A4356" s="16">
        <v>4355</v>
      </c>
      <c r="C4356" s="3" t="s">
        <v>21608</v>
      </c>
      <c r="D4356" s="21" t="s">
        <v>21609</v>
      </c>
      <c r="E4356" s="20" t="s">
        <v>21610</v>
      </c>
      <c r="F4356" s="69">
        <v>39</v>
      </c>
      <c r="G4356" s="3" t="s">
        <v>20</v>
      </c>
      <c r="J4356" s="55"/>
      <c r="K4356" s="73">
        <v>45861</v>
      </c>
      <c r="L4356" s="59"/>
      <c r="M4356" s="5"/>
      <c r="N4356" s="3" t="s">
        <v>21611</v>
      </c>
      <c r="O4356" s="5" t="s">
        <v>21612</v>
      </c>
    </row>
    <row r="4357" s="5" customFormat="1" spans="1:15">
      <c r="A4357" s="16">
        <v>4356</v>
      </c>
      <c r="B4357" s="17"/>
      <c r="C4357" s="2" t="s">
        <v>21613</v>
      </c>
      <c r="D4357" s="17" t="s">
        <v>21614</v>
      </c>
      <c r="E4357" s="2" t="s">
        <v>21615</v>
      </c>
      <c r="F4357" s="69">
        <v>45</v>
      </c>
      <c r="G4357" s="3" t="s">
        <v>20</v>
      </c>
      <c r="J4357" s="62"/>
      <c r="K4357" s="73">
        <v>45864</v>
      </c>
      <c r="L4357" s="59"/>
      <c r="N4357" s="60" t="s">
        <v>21616</v>
      </c>
      <c r="O4357" s="5" t="s">
        <v>21617</v>
      </c>
    </row>
    <row r="4358" s="4" customFormat="1" spans="1:15">
      <c r="A4358" s="16">
        <v>4357</v>
      </c>
      <c r="B4358" s="4" t="s">
        <v>21618</v>
      </c>
      <c r="C4358" s="4" t="s">
        <v>21619</v>
      </c>
      <c r="D4358" s="22" t="s">
        <v>21618</v>
      </c>
      <c r="E4358" s="4" t="s">
        <v>21620</v>
      </c>
      <c r="F4358" s="69">
        <v>69.8</v>
      </c>
      <c r="G4358" s="4"/>
      <c r="K4358" s="73">
        <v>46026</v>
      </c>
      <c r="L4358" s="24" t="s">
        <v>3905</v>
      </c>
      <c r="N4358" s="4" t="s">
        <v>21621</v>
      </c>
      <c r="O4358" s="4" t="s">
        <v>21622</v>
      </c>
    </row>
    <row r="4359" s="3" customFormat="1" spans="1:15">
      <c r="A4359" s="16">
        <v>4358</v>
      </c>
      <c r="C4359" s="3" t="s">
        <v>21623</v>
      </c>
      <c r="D4359" s="21" t="s">
        <v>21624</v>
      </c>
      <c r="E4359" s="20" t="s">
        <v>21625</v>
      </c>
      <c r="F4359" s="69">
        <v>45</v>
      </c>
      <c r="G4359" s="2" t="s">
        <v>21626</v>
      </c>
      <c r="J4359" s="55"/>
      <c r="K4359" s="73">
        <v>45834</v>
      </c>
      <c r="L4359" s="61" t="s">
        <v>3905</v>
      </c>
      <c r="N4359" s="3" t="s">
        <v>21627</v>
      </c>
      <c r="O4359" s="3" t="s">
        <v>21628</v>
      </c>
    </row>
    <row r="4360" s="3" customFormat="1" spans="1:15">
      <c r="A4360" s="16">
        <v>4359</v>
      </c>
      <c r="B4360" s="21"/>
      <c r="C4360" s="3" t="s">
        <v>21629</v>
      </c>
      <c r="D4360" s="21" t="s">
        <v>21630</v>
      </c>
      <c r="E4360" s="3" t="s">
        <v>21631</v>
      </c>
      <c r="F4360" s="69">
        <v>59</v>
      </c>
      <c r="G4360" s="3" t="s">
        <v>21632</v>
      </c>
      <c r="J4360" s="55"/>
      <c r="K4360" s="73">
        <v>45845</v>
      </c>
      <c r="L4360" s="3" t="s">
        <v>1986</v>
      </c>
      <c r="M4360" s="5" t="s">
        <v>21633</v>
      </c>
      <c r="N4360" s="3" t="s">
        <v>21634</v>
      </c>
      <c r="O4360" s="5" t="s">
        <v>21635</v>
      </c>
    </row>
    <row r="4361" s="3" customFormat="1" spans="1:15">
      <c r="A4361" s="16">
        <v>4360</v>
      </c>
      <c r="C4361" s="3" t="s">
        <v>21636</v>
      </c>
      <c r="D4361" s="21" t="s">
        <v>21637</v>
      </c>
      <c r="E4361" s="20" t="s">
        <v>21638</v>
      </c>
      <c r="F4361" s="69">
        <v>69.9</v>
      </c>
      <c r="G4361" s="3" t="s">
        <v>248</v>
      </c>
      <c r="J4361" s="55"/>
      <c r="K4361" s="73">
        <v>45828</v>
      </c>
      <c r="L4361" s="59" t="s">
        <v>144</v>
      </c>
      <c r="N4361" s="3" t="s">
        <v>21639</v>
      </c>
      <c r="O4361" s="5" t="s">
        <v>21640</v>
      </c>
    </row>
    <row r="4362" s="5" customFormat="1" spans="1:15">
      <c r="A4362" s="16">
        <v>4361</v>
      </c>
      <c r="B4362" s="17"/>
      <c r="C4362" s="2" t="s">
        <v>21641</v>
      </c>
      <c r="D4362" s="17" t="s">
        <v>21642</v>
      </c>
      <c r="E4362" s="2" t="s">
        <v>21643</v>
      </c>
      <c r="F4362" s="69">
        <v>45</v>
      </c>
      <c r="G4362" s="3" t="s">
        <v>20</v>
      </c>
      <c r="J4362" s="62"/>
      <c r="K4362" s="73">
        <v>45848</v>
      </c>
      <c r="L4362" s="59"/>
      <c r="N4362" s="60" t="s">
        <v>21644</v>
      </c>
      <c r="O4362" s="5" t="s">
        <v>21645</v>
      </c>
    </row>
    <row r="4363" s="3" customFormat="1" spans="1:15">
      <c r="A4363" s="16">
        <v>4362</v>
      </c>
      <c r="B4363" s="3"/>
      <c r="C4363" s="3" t="s">
        <v>21646</v>
      </c>
      <c r="D4363" s="21" t="s">
        <v>21647</v>
      </c>
      <c r="E4363" s="20" t="s">
        <v>21648</v>
      </c>
      <c r="F4363" s="69">
        <v>68</v>
      </c>
      <c r="G4363" s="3" t="s">
        <v>20</v>
      </c>
      <c r="J4363" s="55"/>
      <c r="K4363" s="73">
        <v>45254</v>
      </c>
      <c r="N4363" s="3" t="s">
        <v>21649</v>
      </c>
      <c r="O4363" s="3" t="s">
        <v>21650</v>
      </c>
    </row>
    <row r="4364" s="4" customFormat="1" spans="1:15">
      <c r="A4364" s="16">
        <v>4363</v>
      </c>
      <c r="B4364" s="4" t="s">
        <v>21651</v>
      </c>
      <c r="C4364" s="4" t="s">
        <v>21652</v>
      </c>
      <c r="D4364" s="4" t="s">
        <v>21651</v>
      </c>
      <c r="E4364" s="4" t="s">
        <v>21653</v>
      </c>
      <c r="F4364" s="4">
        <v>54.9</v>
      </c>
      <c r="G4364" s="4" t="s">
        <v>21654</v>
      </c>
      <c r="H4364" s="4"/>
      <c r="I4364" s="4"/>
      <c r="K4364" s="76">
        <v>46098</v>
      </c>
      <c r="L4364" s="24" t="s">
        <v>3905</v>
      </c>
      <c r="M4364" s="24"/>
      <c r="N4364" s="4" t="s">
        <v>21655</v>
      </c>
      <c r="O4364" s="4" t="s">
        <v>21656</v>
      </c>
    </row>
    <row r="4365" s="69" customFormat="1" spans="1:15">
      <c r="A4365" s="16">
        <v>4364</v>
      </c>
      <c r="B4365" s="17"/>
      <c r="C4365" s="2" t="s">
        <v>21657</v>
      </c>
      <c r="D4365" s="17" t="s">
        <v>21658</v>
      </c>
      <c r="E4365" s="2" t="s">
        <v>21659</v>
      </c>
      <c r="F4365" s="69">
        <v>59</v>
      </c>
      <c r="G4365" s="3" t="s">
        <v>20</v>
      </c>
      <c r="H4365" s="2"/>
      <c r="I4365" s="2"/>
      <c r="J4365" s="16"/>
      <c r="K4365" s="73">
        <v>44587</v>
      </c>
      <c r="L4365" s="59"/>
      <c r="M4365" s="5"/>
      <c r="N4365" s="60" t="s">
        <v>21660</v>
      </c>
      <c r="O4365" s="5" t="s">
        <v>21661</v>
      </c>
    </row>
    <row r="4366" s="3" customFormat="1" spans="1:15">
      <c r="A4366" s="16">
        <v>4365</v>
      </c>
      <c r="C4366" s="3" t="s">
        <v>21662</v>
      </c>
      <c r="D4366" s="21" t="s">
        <v>21663</v>
      </c>
      <c r="E4366" s="20" t="s">
        <v>21664</v>
      </c>
      <c r="F4366" s="69">
        <v>39.9</v>
      </c>
      <c r="G4366" s="3" t="s">
        <v>7036</v>
      </c>
      <c r="J4366" s="55"/>
      <c r="K4366" s="73">
        <v>46004</v>
      </c>
      <c r="L4366" s="59" t="s">
        <v>85</v>
      </c>
      <c r="M4366" s="5"/>
      <c r="N4366" s="3" t="s">
        <v>21665</v>
      </c>
      <c r="O4366" s="5" t="s">
        <v>21666</v>
      </c>
    </row>
    <row r="4367" s="3" customFormat="1" spans="1:15">
      <c r="A4367" s="16">
        <v>4366</v>
      </c>
      <c r="B4367" s="3"/>
      <c r="C4367" s="3" t="s">
        <v>21667</v>
      </c>
      <c r="D4367" s="21" t="s">
        <v>21668</v>
      </c>
      <c r="E4367" s="3" t="s">
        <v>21669</v>
      </c>
      <c r="F4367" s="69">
        <v>69</v>
      </c>
      <c r="G4367" s="3" t="s">
        <v>20</v>
      </c>
      <c r="H4367" s="3"/>
      <c r="I4367" s="3"/>
      <c r="J4367" s="55"/>
      <c r="K4367" s="73">
        <v>45532</v>
      </c>
      <c r="L4367" s="3"/>
      <c r="M4367" s="3"/>
      <c r="N4367" s="3" t="s">
        <v>21670</v>
      </c>
      <c r="O4367" s="3" t="s">
        <v>21671</v>
      </c>
    </row>
    <row r="4368" s="16" customFormat="1" spans="1:15">
      <c r="A4368" s="16">
        <v>4367</v>
      </c>
      <c r="B4368" s="17"/>
      <c r="C4368" s="2" t="s">
        <v>21672</v>
      </c>
      <c r="D4368" s="17" t="s">
        <v>21673</v>
      </c>
      <c r="E4368" s="2" t="s">
        <v>21674</v>
      </c>
      <c r="F4368" s="69">
        <v>49</v>
      </c>
      <c r="G4368" s="3" t="s">
        <v>20</v>
      </c>
      <c r="H4368" s="2"/>
      <c r="I4368" s="2"/>
      <c r="K4368" s="73">
        <v>45896</v>
      </c>
      <c r="L4368" s="59"/>
      <c r="M4368" s="5"/>
      <c r="N4368" s="60" t="s">
        <v>21675</v>
      </c>
      <c r="O4368" s="5" t="s">
        <v>21676</v>
      </c>
    </row>
    <row r="4369" s="69" customFormat="1" spans="1:15">
      <c r="A4369" s="16">
        <v>4368</v>
      </c>
      <c r="B4369" s="17"/>
      <c r="C4369" s="2" t="s">
        <v>21677</v>
      </c>
      <c r="D4369" s="17" t="s">
        <v>21678</v>
      </c>
      <c r="E4369" s="2" t="s">
        <v>7895</v>
      </c>
      <c r="F4369" s="69">
        <v>69</v>
      </c>
      <c r="G4369" s="2" t="s">
        <v>20</v>
      </c>
      <c r="H4369" s="16"/>
      <c r="I4369" s="16"/>
      <c r="J4369" s="16"/>
      <c r="K4369" s="73">
        <v>45660</v>
      </c>
      <c r="L4369" s="59"/>
      <c r="M4369" s="5"/>
      <c r="N4369" s="60" t="s">
        <v>21679</v>
      </c>
      <c r="O4369" s="5" t="s">
        <v>21680</v>
      </c>
    </row>
    <row r="4370" s="69" customFormat="1" spans="1:15">
      <c r="A4370" s="16">
        <v>4369</v>
      </c>
      <c r="B4370" s="17"/>
      <c r="C4370" s="2" t="s">
        <v>21681</v>
      </c>
      <c r="D4370" s="17" t="s">
        <v>21682</v>
      </c>
      <c r="E4370" s="2" t="s">
        <v>21683</v>
      </c>
      <c r="F4370" s="69">
        <v>55</v>
      </c>
      <c r="G4370" s="2" t="s">
        <v>20</v>
      </c>
      <c r="H4370" s="16"/>
      <c r="I4370" s="16"/>
      <c r="J4370" s="16"/>
      <c r="K4370" s="73">
        <v>45701</v>
      </c>
      <c r="L4370" s="59"/>
      <c r="M4370" s="5"/>
      <c r="N4370" s="60" t="s">
        <v>21684</v>
      </c>
      <c r="O4370" s="5" t="s">
        <v>21685</v>
      </c>
    </row>
    <row r="4371" s="69" customFormat="1" spans="1:15">
      <c r="A4371" s="16">
        <v>4370</v>
      </c>
      <c r="B4371" s="17"/>
      <c r="C4371" s="2" t="s">
        <v>21686</v>
      </c>
      <c r="D4371" s="17" t="s">
        <v>21687</v>
      </c>
      <c r="E4371" s="2" t="s">
        <v>21688</v>
      </c>
      <c r="F4371" s="69">
        <v>25</v>
      </c>
      <c r="G4371" s="2" t="s">
        <v>20</v>
      </c>
      <c r="H4371" s="16"/>
      <c r="I4371" s="16"/>
      <c r="J4371" s="16"/>
      <c r="K4371" s="73">
        <v>45888</v>
      </c>
      <c r="L4371" s="59"/>
      <c r="M4371" s="5"/>
      <c r="N4371" s="60" t="s">
        <v>21689</v>
      </c>
      <c r="O4371" s="5" t="s">
        <v>21690</v>
      </c>
    </row>
    <row r="4372" s="5" customFormat="1" spans="1:15">
      <c r="A4372" s="16">
        <v>4371</v>
      </c>
      <c r="B4372" s="17"/>
      <c r="C4372" s="20" t="s">
        <v>21691</v>
      </c>
      <c r="D4372" s="17" t="s">
        <v>21692</v>
      </c>
      <c r="E4372" s="5" t="s">
        <v>21693</v>
      </c>
      <c r="F4372" s="69">
        <v>59.8</v>
      </c>
      <c r="G4372" s="5" t="s">
        <v>20</v>
      </c>
      <c r="J4372" s="62"/>
      <c r="K4372" s="73">
        <v>45827</v>
      </c>
      <c r="L4372" s="59"/>
      <c r="N4372" s="5" t="s">
        <v>21694</v>
      </c>
      <c r="O4372" s="5" t="s">
        <v>21695</v>
      </c>
    </row>
    <row r="4373" s="3" customFormat="1" spans="1:15">
      <c r="A4373" s="16">
        <v>4372</v>
      </c>
      <c r="C4373" s="3" t="s">
        <v>21696</v>
      </c>
      <c r="D4373" s="21" t="s">
        <v>21697</v>
      </c>
      <c r="E4373" s="3" t="s">
        <v>21698</v>
      </c>
      <c r="F4373" s="69">
        <v>49</v>
      </c>
      <c r="G4373" s="3" t="s">
        <v>21699</v>
      </c>
      <c r="J4373" s="55"/>
      <c r="K4373" s="73">
        <v>45887</v>
      </c>
      <c r="N4373" s="3" t="s">
        <v>21700</v>
      </c>
      <c r="O4373" s="3" t="s">
        <v>21701</v>
      </c>
    </row>
    <row r="4374" s="3" customFormat="1" spans="1:15">
      <c r="A4374" s="16">
        <v>4373</v>
      </c>
      <c r="B4374" s="3"/>
      <c r="C4374" s="3" t="s">
        <v>21702</v>
      </c>
      <c r="D4374" s="3" t="s">
        <v>21703</v>
      </c>
      <c r="E4374" s="3" t="s">
        <v>21704</v>
      </c>
      <c r="F4374" s="69">
        <v>74.9</v>
      </c>
      <c r="G4374" s="20" t="s">
        <v>21705</v>
      </c>
      <c r="J4374" s="55"/>
      <c r="K4374" s="73">
        <v>45574</v>
      </c>
      <c r="L4374" s="20" t="s">
        <v>144</v>
      </c>
      <c r="M4374" s="5" t="s">
        <v>21706</v>
      </c>
      <c r="N4374" s="3" t="s">
        <v>21707</v>
      </c>
      <c r="O4374" s="3" t="s">
        <v>21708</v>
      </c>
    </row>
    <row r="4375" s="3" customFormat="1" spans="1:15">
      <c r="A4375" s="16">
        <v>4374</v>
      </c>
      <c r="B4375" s="3" t="s">
        <v>21709</v>
      </c>
      <c r="C4375" s="3" t="s">
        <v>21710</v>
      </c>
      <c r="D4375" s="21" t="s">
        <v>21709</v>
      </c>
      <c r="E4375" s="3" t="s">
        <v>21711</v>
      </c>
      <c r="F4375" s="69">
        <v>24.9</v>
      </c>
      <c r="G4375" s="3" t="s">
        <v>7205</v>
      </c>
      <c r="J4375" s="55"/>
      <c r="K4375" s="73">
        <v>45839</v>
      </c>
      <c r="N4375" s="3" t="s">
        <v>21712</v>
      </c>
      <c r="O4375" s="3" t="s">
        <v>21713</v>
      </c>
    </row>
    <row r="4376" s="3" customFormat="1" spans="1:15">
      <c r="A4376" s="16">
        <v>4375</v>
      </c>
      <c r="B4376" s="3" t="s">
        <v>21714</v>
      </c>
      <c r="C4376" s="3" t="s">
        <v>21715</v>
      </c>
      <c r="D4376" s="3" t="s">
        <v>21714</v>
      </c>
      <c r="E4376" s="3" t="s">
        <v>21716</v>
      </c>
      <c r="F4376" s="69">
        <v>79.8</v>
      </c>
      <c r="G4376" s="3" t="s">
        <v>21717</v>
      </c>
      <c r="H4376" s="3"/>
      <c r="I4376" s="3"/>
      <c r="J4376" s="55"/>
      <c r="K4376" s="73">
        <v>45786</v>
      </c>
      <c r="L4376" s="3"/>
      <c r="M4376" s="3"/>
      <c r="N4376" s="3" t="s">
        <v>21718</v>
      </c>
      <c r="O4376" s="3" t="s">
        <v>21719</v>
      </c>
    </row>
    <row r="4377" s="4" customFormat="1" spans="1:15">
      <c r="A4377" s="16">
        <v>4376</v>
      </c>
      <c r="B4377" s="4" t="s">
        <v>21720</v>
      </c>
      <c r="C4377" s="4" t="s">
        <v>21721</v>
      </c>
      <c r="D4377" s="22" t="s">
        <v>21720</v>
      </c>
      <c r="E4377" s="4" t="s">
        <v>21722</v>
      </c>
      <c r="F4377" s="69">
        <v>65</v>
      </c>
      <c r="G4377" s="4" t="s">
        <v>21723</v>
      </c>
      <c r="H4377" s="4"/>
      <c r="I4377" s="4"/>
      <c r="J4377" s="4"/>
      <c r="K4377" s="73">
        <v>46008</v>
      </c>
      <c r="L4377" s="4"/>
      <c r="M4377" s="4"/>
      <c r="N4377" s="4" t="s">
        <v>21724</v>
      </c>
      <c r="O4377" s="4" t="s">
        <v>21725</v>
      </c>
    </row>
    <row r="4378" s="69" customFormat="1" spans="1:15">
      <c r="A4378" s="16">
        <v>4377</v>
      </c>
      <c r="B4378" s="17"/>
      <c r="C4378" s="2" t="s">
        <v>21726</v>
      </c>
      <c r="D4378" s="17" t="s">
        <v>21727</v>
      </c>
      <c r="E4378" s="2" t="s">
        <v>21728</v>
      </c>
      <c r="F4378" s="69">
        <v>29.8</v>
      </c>
      <c r="G4378" s="2" t="s">
        <v>20</v>
      </c>
      <c r="H4378" s="16"/>
      <c r="I4378" s="16"/>
      <c r="J4378" s="16"/>
      <c r="K4378" s="73">
        <v>44966</v>
      </c>
      <c r="L4378" s="59"/>
      <c r="M4378" s="5"/>
      <c r="N4378" s="60" t="s">
        <v>21729</v>
      </c>
      <c r="O4378" s="5" t="s">
        <v>21730</v>
      </c>
    </row>
    <row r="4379" s="69" customFormat="1" spans="1:15">
      <c r="A4379" s="16">
        <v>4378</v>
      </c>
      <c r="B4379" s="17"/>
      <c r="C4379" s="2" t="s">
        <v>21731</v>
      </c>
      <c r="D4379" s="17" t="s">
        <v>21732</v>
      </c>
      <c r="E4379" s="2" t="s">
        <v>21733</v>
      </c>
      <c r="F4379" s="69">
        <v>32.8</v>
      </c>
      <c r="G4379" s="2"/>
      <c r="H4379" s="90"/>
      <c r="I4379" s="90"/>
      <c r="J4379" s="91"/>
      <c r="K4379" s="73">
        <v>44978</v>
      </c>
      <c r="L4379" s="59"/>
      <c r="M4379" s="5"/>
      <c r="N4379" s="60" t="s">
        <v>21734</v>
      </c>
      <c r="O4379" s="5" t="s">
        <v>21735</v>
      </c>
    </row>
    <row r="4380" s="69" customFormat="1" spans="1:15">
      <c r="A4380" s="16">
        <v>4379</v>
      </c>
      <c r="B4380" s="17"/>
      <c r="C4380" s="2" t="s">
        <v>21736</v>
      </c>
      <c r="D4380" s="17" t="s">
        <v>21737</v>
      </c>
      <c r="E4380" s="2" t="s">
        <v>21738</v>
      </c>
      <c r="F4380" s="69">
        <v>59</v>
      </c>
      <c r="G4380" s="2" t="s">
        <v>20</v>
      </c>
      <c r="H4380" s="16"/>
      <c r="I4380" s="16"/>
      <c r="J4380" s="16"/>
      <c r="K4380" s="73">
        <v>45857</v>
      </c>
      <c r="L4380" s="59"/>
      <c r="M4380" s="5"/>
      <c r="N4380" s="60" t="s">
        <v>21739</v>
      </c>
      <c r="O4380" s="5" t="s">
        <v>21740</v>
      </c>
    </row>
    <row r="4381" s="69" customFormat="1" spans="1:15">
      <c r="A4381" s="16">
        <v>4380</v>
      </c>
      <c r="B4381" s="17"/>
      <c r="C4381" s="2" t="s">
        <v>21741</v>
      </c>
      <c r="D4381" s="17" t="s">
        <v>21742</v>
      </c>
      <c r="E4381" s="2" t="s">
        <v>21738</v>
      </c>
      <c r="F4381" s="69">
        <v>38</v>
      </c>
      <c r="G4381" s="2" t="s">
        <v>20</v>
      </c>
      <c r="H4381" s="2"/>
      <c r="I4381" s="2"/>
      <c r="J4381" s="16"/>
      <c r="K4381" s="73">
        <v>45867</v>
      </c>
      <c r="L4381" s="59"/>
      <c r="M4381" s="5"/>
      <c r="N4381" s="60" t="s">
        <v>21743</v>
      </c>
      <c r="O4381" s="5" t="s">
        <v>21744</v>
      </c>
    </row>
    <row r="4382" s="55" customFormat="1" spans="1:15">
      <c r="A4382" s="16">
        <v>4381</v>
      </c>
      <c r="C4382" s="55" t="s">
        <v>21745</v>
      </c>
      <c r="D4382" s="63" t="s">
        <v>21746</v>
      </c>
      <c r="E4382" s="55" t="s">
        <v>21747</v>
      </c>
      <c r="F4382" s="69">
        <v>64.9</v>
      </c>
      <c r="G4382" s="64" t="s">
        <v>21748</v>
      </c>
      <c r="K4382" s="73">
        <v>45915</v>
      </c>
      <c r="L4382" s="55" t="s">
        <v>85</v>
      </c>
      <c r="M4382" s="5"/>
      <c r="N4382" s="64" t="s">
        <v>21749</v>
      </c>
      <c r="O4382" s="5" t="s">
        <v>21750</v>
      </c>
    </row>
    <row r="4383" s="55" customFormat="1" spans="1:15">
      <c r="A4383" s="16">
        <v>4382</v>
      </c>
      <c r="C4383" s="55" t="s">
        <v>21751</v>
      </c>
      <c r="D4383" s="63" t="s">
        <v>21752</v>
      </c>
      <c r="E4383" s="55" t="s">
        <v>21747</v>
      </c>
      <c r="F4383" s="69">
        <v>28.9</v>
      </c>
      <c r="G4383" s="2" t="s">
        <v>7205</v>
      </c>
      <c r="K4383" s="73">
        <v>46049</v>
      </c>
      <c r="L4383" s="55" t="s">
        <v>85</v>
      </c>
      <c r="M4383" s="65"/>
      <c r="N4383" s="64" t="s">
        <v>21753</v>
      </c>
      <c r="O4383" s="5" t="s">
        <v>21754</v>
      </c>
    </row>
    <row r="4384" s="5" customFormat="1" spans="1:15">
      <c r="A4384" s="16">
        <v>4383</v>
      </c>
      <c r="B4384" s="17"/>
      <c r="C4384" s="5" t="s">
        <v>21755</v>
      </c>
      <c r="D4384" s="17" t="s">
        <v>21756</v>
      </c>
      <c r="E4384" s="5" t="s">
        <v>21757</v>
      </c>
      <c r="F4384" s="69">
        <v>21</v>
      </c>
      <c r="G4384" s="5" t="s">
        <v>20</v>
      </c>
      <c r="J4384" s="62"/>
      <c r="K4384" s="73">
        <v>45846</v>
      </c>
      <c r="L4384" s="59" t="s">
        <v>85</v>
      </c>
      <c r="N4384" s="5" t="s">
        <v>21758</v>
      </c>
      <c r="O4384" s="5" t="s">
        <v>21759</v>
      </c>
    </row>
    <row r="4385" s="69" customFormat="1" spans="1:15">
      <c r="A4385" s="16">
        <v>4384</v>
      </c>
      <c r="B4385" s="17"/>
      <c r="C4385" s="2" t="s">
        <v>21760</v>
      </c>
      <c r="D4385" s="17" t="s">
        <v>21761</v>
      </c>
      <c r="E4385" s="2" t="s">
        <v>7538</v>
      </c>
      <c r="F4385" s="69">
        <v>45</v>
      </c>
      <c r="G4385" s="2" t="s">
        <v>21762</v>
      </c>
      <c r="H4385" s="2"/>
      <c r="I4385" s="2"/>
      <c r="J4385" s="16"/>
      <c r="K4385" s="73">
        <v>45875</v>
      </c>
      <c r="L4385" s="59"/>
      <c r="M4385" s="5"/>
      <c r="N4385" s="60" t="s">
        <v>21763</v>
      </c>
      <c r="O4385" s="5" t="s">
        <v>21764</v>
      </c>
    </row>
    <row r="4386" s="69" customFormat="1" spans="1:15">
      <c r="A4386" s="16">
        <v>4385</v>
      </c>
      <c r="B4386" s="17"/>
      <c r="C4386" s="2" t="s">
        <v>21765</v>
      </c>
      <c r="D4386" s="17" t="s">
        <v>21766</v>
      </c>
      <c r="E4386" s="2" t="s">
        <v>21767</v>
      </c>
      <c r="F4386" s="69">
        <v>52</v>
      </c>
      <c r="G4386" s="2"/>
      <c r="H4386" s="16"/>
      <c r="I4386" s="16"/>
      <c r="J4386" s="16"/>
      <c r="K4386" s="73">
        <v>45168</v>
      </c>
      <c r="L4386" s="59"/>
      <c r="M4386" s="5"/>
      <c r="N4386" s="60" t="s">
        <v>21768</v>
      </c>
      <c r="O4386" s="5" t="s">
        <v>21769</v>
      </c>
    </row>
    <row r="4387" s="69" customFormat="1" spans="1:15">
      <c r="A4387" s="16">
        <v>4386</v>
      </c>
      <c r="B4387" s="17"/>
      <c r="C4387" s="2" t="s">
        <v>21770</v>
      </c>
      <c r="D4387" s="17" t="s">
        <v>21771</v>
      </c>
      <c r="E4387" s="2" t="s">
        <v>21767</v>
      </c>
      <c r="F4387" s="69">
        <v>25</v>
      </c>
      <c r="G4387" s="2"/>
      <c r="H4387" s="16"/>
      <c r="I4387" s="16"/>
      <c r="J4387" s="16"/>
      <c r="K4387" s="73">
        <v>45564</v>
      </c>
      <c r="L4387" s="59"/>
      <c r="M4387" s="5"/>
      <c r="N4387" s="60" t="s">
        <v>21772</v>
      </c>
      <c r="O4387" s="5" t="s">
        <v>21773</v>
      </c>
    </row>
    <row r="4388" s="69" customFormat="1" spans="1:15">
      <c r="A4388" s="16">
        <v>4387</v>
      </c>
      <c r="B4388" s="17"/>
      <c r="C4388" s="2" t="s">
        <v>21774</v>
      </c>
      <c r="D4388" s="17" t="s">
        <v>21775</v>
      </c>
      <c r="E4388" s="2" t="s">
        <v>21776</v>
      </c>
      <c r="F4388" s="69">
        <v>48</v>
      </c>
      <c r="G4388" s="2" t="s">
        <v>20</v>
      </c>
      <c r="H4388" s="16"/>
      <c r="I4388" s="16"/>
      <c r="J4388" s="16"/>
      <c r="K4388" s="73">
        <v>45836</v>
      </c>
      <c r="L4388" s="59"/>
      <c r="M4388" s="5"/>
      <c r="N4388" s="60" t="s">
        <v>21777</v>
      </c>
      <c r="O4388" s="5" t="s">
        <v>21778</v>
      </c>
    </row>
    <row r="4389" s="5" customFormat="1" spans="1:15">
      <c r="A4389" s="16">
        <v>4388</v>
      </c>
      <c r="B4389" s="17"/>
      <c r="C4389" s="2" t="s">
        <v>21779</v>
      </c>
      <c r="D4389" s="17" t="s">
        <v>21780</v>
      </c>
      <c r="E4389" s="2" t="s">
        <v>21776</v>
      </c>
      <c r="F4389" s="69">
        <v>29.8</v>
      </c>
      <c r="G4389" s="2"/>
      <c r="J4389" s="62"/>
      <c r="K4389" s="73">
        <v>45467</v>
      </c>
      <c r="L4389" s="59"/>
      <c r="N4389" s="60" t="s">
        <v>21781</v>
      </c>
      <c r="O4389" s="5" t="s">
        <v>21782</v>
      </c>
    </row>
    <row r="4390" s="4" customFormat="1" spans="1:15">
      <c r="A4390" s="16">
        <v>4389</v>
      </c>
      <c r="B4390" s="4" t="s">
        <v>21783</v>
      </c>
      <c r="C4390" s="4" t="s">
        <v>21784</v>
      </c>
      <c r="D4390" s="22" t="s">
        <v>21783</v>
      </c>
      <c r="E4390" s="4" t="s">
        <v>21716</v>
      </c>
      <c r="F4390" s="69">
        <v>79.8</v>
      </c>
      <c r="G4390" s="4" t="s">
        <v>248</v>
      </c>
      <c r="H4390" s="4"/>
      <c r="I4390" s="4"/>
      <c r="K4390" s="73">
        <v>46003</v>
      </c>
      <c r="L4390" s="4"/>
      <c r="M4390" s="4"/>
      <c r="N4390" s="4" t="s">
        <v>21785</v>
      </c>
      <c r="O4390" s="4" t="s">
        <v>21786</v>
      </c>
    </row>
    <row r="4391" s="69" customFormat="1" spans="1:15">
      <c r="A4391" s="16">
        <v>4390</v>
      </c>
      <c r="B4391" s="17"/>
      <c r="C4391" s="2" t="s">
        <v>21787</v>
      </c>
      <c r="D4391" s="17" t="s">
        <v>21788</v>
      </c>
      <c r="E4391" s="2" t="s">
        <v>21789</v>
      </c>
      <c r="F4391" s="69">
        <v>39</v>
      </c>
      <c r="G4391" s="2" t="s">
        <v>20</v>
      </c>
      <c r="H4391" s="2"/>
      <c r="I4391" s="2"/>
      <c r="J4391" s="16"/>
      <c r="K4391" s="73">
        <v>45089</v>
      </c>
      <c r="L4391" s="59"/>
      <c r="M4391" s="5"/>
      <c r="N4391" s="60" t="s">
        <v>21790</v>
      </c>
      <c r="O4391" s="5" t="s">
        <v>21791</v>
      </c>
    </row>
    <row r="4392" s="69" customFormat="1" spans="1:15">
      <c r="A4392" s="16">
        <v>4391</v>
      </c>
      <c r="B4392" s="17"/>
      <c r="C4392" s="2" t="s">
        <v>21787</v>
      </c>
      <c r="D4392" s="17" t="s">
        <v>21792</v>
      </c>
      <c r="E4392" s="2" t="s">
        <v>21793</v>
      </c>
      <c r="F4392" s="69">
        <v>39.8</v>
      </c>
      <c r="G4392" s="2" t="s">
        <v>20</v>
      </c>
      <c r="H4392" s="16"/>
      <c r="I4392" s="16"/>
      <c r="J4392" s="16"/>
      <c r="K4392" s="73">
        <v>46078</v>
      </c>
      <c r="L4392" s="59"/>
      <c r="M4392" s="5"/>
      <c r="N4392" s="60" t="s">
        <v>21794</v>
      </c>
      <c r="O4392" s="5" t="s">
        <v>21795</v>
      </c>
    </row>
    <row r="4393" s="3" customFormat="1" spans="1:15">
      <c r="A4393" s="16">
        <v>4392</v>
      </c>
      <c r="B4393" s="21"/>
      <c r="C4393" s="3" t="s">
        <v>21796</v>
      </c>
      <c r="D4393" s="21" t="s">
        <v>21797</v>
      </c>
      <c r="E4393" s="3" t="s">
        <v>21603</v>
      </c>
      <c r="F4393" s="69">
        <v>69.8</v>
      </c>
      <c r="G4393" s="3" t="s">
        <v>248</v>
      </c>
      <c r="J4393" s="55"/>
      <c r="K4393" s="73">
        <v>45325</v>
      </c>
      <c r="L4393" s="59" t="s">
        <v>144</v>
      </c>
      <c r="M4393" s="5" t="s">
        <v>21798</v>
      </c>
      <c r="N4393" s="3" t="s">
        <v>21799</v>
      </c>
      <c r="O4393" s="5" t="s">
        <v>21800</v>
      </c>
    </row>
    <row r="4394" s="3" customFormat="1" spans="1:15">
      <c r="A4394" s="16">
        <v>4393</v>
      </c>
      <c r="C4394" s="3" t="s">
        <v>21801</v>
      </c>
      <c r="D4394" s="21" t="s">
        <v>21802</v>
      </c>
      <c r="E4394" s="3" t="s">
        <v>21803</v>
      </c>
      <c r="F4394" s="69">
        <v>49.8</v>
      </c>
      <c r="G4394" s="3" t="s">
        <v>603</v>
      </c>
      <c r="J4394" s="55"/>
      <c r="K4394" s="73">
        <v>45848</v>
      </c>
      <c r="L4394" s="61" t="s">
        <v>85</v>
      </c>
      <c r="N4394" s="3" t="s">
        <v>21804</v>
      </c>
      <c r="O4394" s="5" t="s">
        <v>21805</v>
      </c>
    </row>
    <row r="4395" s="55" customFormat="1" spans="1:15">
      <c r="A4395" s="16">
        <v>4394</v>
      </c>
      <c r="C4395" s="55" t="s">
        <v>21806</v>
      </c>
      <c r="D4395" s="63" t="s">
        <v>21807</v>
      </c>
      <c r="E4395" s="64" t="s">
        <v>21808</v>
      </c>
      <c r="F4395" s="69">
        <v>65</v>
      </c>
      <c r="G4395" s="3" t="s">
        <v>20</v>
      </c>
      <c r="K4395" s="73">
        <v>45870</v>
      </c>
      <c r="L4395" s="64" t="s">
        <v>85</v>
      </c>
      <c r="M4395" s="5"/>
      <c r="N4395" s="55" t="s">
        <v>21809</v>
      </c>
      <c r="O4395" s="5" t="s">
        <v>21810</v>
      </c>
    </row>
    <row r="4396" s="69" customFormat="1" spans="1:15">
      <c r="A4396" s="16">
        <v>4395</v>
      </c>
      <c r="B4396" s="17"/>
      <c r="C4396" s="2" t="s">
        <v>21811</v>
      </c>
      <c r="D4396" s="17" t="s">
        <v>21812</v>
      </c>
      <c r="E4396" s="2" t="s">
        <v>21813</v>
      </c>
      <c r="F4396" s="69">
        <v>45</v>
      </c>
      <c r="G4396" s="2" t="s">
        <v>20</v>
      </c>
      <c r="H4396" s="16"/>
      <c r="I4396" s="16"/>
      <c r="J4396" s="16"/>
      <c r="K4396" s="73">
        <v>45679</v>
      </c>
      <c r="L4396" s="59"/>
      <c r="M4396" s="5"/>
      <c r="N4396" s="60" t="s">
        <v>21814</v>
      </c>
      <c r="O4396" s="5" t="s">
        <v>21815</v>
      </c>
    </row>
    <row r="4397" s="69" customFormat="1" spans="1:15">
      <c r="A4397" s="16">
        <v>4396</v>
      </c>
      <c r="B4397" s="17"/>
      <c r="C4397" s="2" t="s">
        <v>21811</v>
      </c>
      <c r="D4397" s="17" t="s">
        <v>21816</v>
      </c>
      <c r="E4397" s="2" t="s">
        <v>21817</v>
      </c>
      <c r="F4397" s="69">
        <v>49</v>
      </c>
      <c r="G4397" s="2" t="s">
        <v>20</v>
      </c>
      <c r="H4397" s="16"/>
      <c r="I4397" s="16"/>
      <c r="J4397" s="16"/>
      <c r="K4397" s="73">
        <v>45535</v>
      </c>
      <c r="L4397" s="59"/>
      <c r="M4397" s="5"/>
      <c r="N4397" s="60" t="s">
        <v>21818</v>
      </c>
      <c r="O4397" s="5" t="s">
        <v>21819</v>
      </c>
    </row>
    <row r="4398" s="69" customFormat="1" spans="1:15">
      <c r="A4398" s="16">
        <v>4397</v>
      </c>
      <c r="B4398" s="17"/>
      <c r="C4398" s="2" t="s">
        <v>21820</v>
      </c>
      <c r="D4398" s="17" t="s">
        <v>21821</v>
      </c>
      <c r="E4398" s="2" t="s">
        <v>21822</v>
      </c>
      <c r="F4398" s="69">
        <v>30</v>
      </c>
      <c r="G4398" s="2" t="s">
        <v>20</v>
      </c>
      <c r="H4398" s="2" t="s">
        <v>290</v>
      </c>
      <c r="I4398" s="16"/>
      <c r="J4398" s="16"/>
      <c r="K4398" s="73">
        <v>45820</v>
      </c>
      <c r="L4398" s="59" t="s">
        <v>1319</v>
      </c>
      <c r="M4398" s="5"/>
      <c r="N4398" s="60" t="s">
        <v>21823</v>
      </c>
      <c r="O4398" s="5" t="s">
        <v>21824</v>
      </c>
    </row>
    <row r="4399" s="16" customFormat="1" spans="1:15">
      <c r="A4399" s="16">
        <v>4398</v>
      </c>
      <c r="B4399" s="17"/>
      <c r="C4399" s="2" t="s">
        <v>21825</v>
      </c>
      <c r="D4399" s="17" t="s">
        <v>21826</v>
      </c>
      <c r="E4399" s="2" t="s">
        <v>21827</v>
      </c>
      <c r="F4399" s="69">
        <v>69.8</v>
      </c>
      <c r="G4399" s="3" t="s">
        <v>20</v>
      </c>
      <c r="H4399" s="2"/>
      <c r="I4399" s="2"/>
      <c r="K4399" s="73">
        <v>45311</v>
      </c>
      <c r="L4399" s="59"/>
      <c r="M4399" s="5"/>
      <c r="N4399" s="60" t="s">
        <v>21828</v>
      </c>
      <c r="O4399" s="5" t="s">
        <v>21829</v>
      </c>
    </row>
    <row r="4400" s="5" customFormat="1" spans="1:15">
      <c r="A4400" s="16">
        <v>4399</v>
      </c>
      <c r="B4400" s="17"/>
      <c r="C4400" s="5" t="s">
        <v>21830</v>
      </c>
      <c r="D4400" s="17" t="s">
        <v>21831</v>
      </c>
      <c r="E4400" s="66" t="s">
        <v>21832</v>
      </c>
      <c r="F4400" s="69">
        <v>98</v>
      </c>
      <c r="G4400" s="5" t="s">
        <v>21833</v>
      </c>
      <c r="J4400" s="62"/>
      <c r="K4400" s="73">
        <v>46064</v>
      </c>
      <c r="L4400" s="59"/>
      <c r="N4400" s="5" t="s">
        <v>21834</v>
      </c>
      <c r="O4400" s="5" t="s">
        <v>21835</v>
      </c>
    </row>
    <row r="4401" s="3" customFormat="1" spans="1:15">
      <c r="A4401" s="16">
        <v>4400</v>
      </c>
      <c r="B4401" s="3" t="s">
        <v>21836</v>
      </c>
      <c r="C4401" s="3" t="s">
        <v>21837</v>
      </c>
      <c r="D4401" s="21" t="s">
        <v>21836</v>
      </c>
      <c r="E4401" s="3" t="s">
        <v>21838</v>
      </c>
      <c r="F4401" s="69">
        <v>59</v>
      </c>
      <c r="G4401" s="3" t="s">
        <v>21839</v>
      </c>
      <c r="J4401" s="55"/>
      <c r="K4401" s="73">
        <v>45861</v>
      </c>
      <c r="L4401" s="20" t="s">
        <v>144</v>
      </c>
      <c r="M4401" s="20"/>
      <c r="N4401" s="3" t="s">
        <v>21840</v>
      </c>
      <c r="O4401" s="3" t="s">
        <v>21841</v>
      </c>
    </row>
    <row r="4402" s="3" customFormat="1" spans="1:15">
      <c r="A4402" s="16">
        <v>4401</v>
      </c>
      <c r="C4402" s="3" t="s">
        <v>21837</v>
      </c>
      <c r="D4402" s="21" t="s">
        <v>21842</v>
      </c>
      <c r="E4402" s="20" t="s">
        <v>21843</v>
      </c>
      <c r="F4402" s="69">
        <v>65</v>
      </c>
      <c r="G4402" s="3" t="s">
        <v>20</v>
      </c>
      <c r="J4402" s="55"/>
      <c r="K4402" s="73">
        <v>46043</v>
      </c>
      <c r="L4402" s="59" t="s">
        <v>85</v>
      </c>
      <c r="M4402" s="5"/>
      <c r="N4402" s="3" t="s">
        <v>21844</v>
      </c>
      <c r="O4402" s="5" t="s">
        <v>21845</v>
      </c>
    </row>
    <row r="4403" s="3" customFormat="1" spans="1:15">
      <c r="A4403" s="16">
        <v>4402</v>
      </c>
      <c r="C4403" s="3" t="s">
        <v>21837</v>
      </c>
      <c r="D4403" s="21" t="s">
        <v>21846</v>
      </c>
      <c r="E4403" s="20" t="s">
        <v>21847</v>
      </c>
      <c r="F4403" s="69">
        <v>48</v>
      </c>
      <c r="G4403" s="3" t="s">
        <v>20</v>
      </c>
      <c r="J4403" s="55"/>
      <c r="K4403" s="73">
        <v>45902</v>
      </c>
      <c r="L4403" s="59"/>
      <c r="M4403" s="5"/>
      <c r="N4403" s="3" t="s">
        <v>21848</v>
      </c>
      <c r="O4403" s="5" t="s">
        <v>21849</v>
      </c>
    </row>
    <row r="4404" s="69" customFormat="1" spans="1:15">
      <c r="A4404" s="16">
        <v>4403</v>
      </c>
      <c r="B4404" s="17"/>
      <c r="C4404" s="2" t="s">
        <v>21837</v>
      </c>
      <c r="D4404" s="17" t="s">
        <v>21850</v>
      </c>
      <c r="E4404" s="2" t="s">
        <v>21851</v>
      </c>
      <c r="F4404" s="69">
        <v>38</v>
      </c>
      <c r="G4404" s="2" t="s">
        <v>20</v>
      </c>
      <c r="H4404" s="2"/>
      <c r="I4404" s="2"/>
      <c r="J4404" s="16"/>
      <c r="K4404" s="73">
        <v>45510</v>
      </c>
      <c r="L4404" s="59"/>
      <c r="M4404" s="5"/>
      <c r="N4404" s="60" t="s">
        <v>21852</v>
      </c>
      <c r="O4404" s="5" t="s">
        <v>21853</v>
      </c>
    </row>
    <row r="4405" s="69" customFormat="1" spans="1:15">
      <c r="A4405" s="16">
        <v>4404</v>
      </c>
      <c r="B4405" s="17"/>
      <c r="C4405" s="2" t="s">
        <v>21837</v>
      </c>
      <c r="D4405" s="17" t="s">
        <v>21854</v>
      </c>
      <c r="E4405" s="2" t="s">
        <v>21855</v>
      </c>
      <c r="F4405" s="69">
        <v>59.8</v>
      </c>
      <c r="G4405" s="2" t="s">
        <v>20</v>
      </c>
      <c r="H4405" s="16"/>
      <c r="I4405" s="16"/>
      <c r="J4405" s="16"/>
      <c r="K4405" s="73">
        <v>45880</v>
      </c>
      <c r="L4405" s="59"/>
      <c r="M4405" s="5"/>
      <c r="N4405" s="60" t="s">
        <v>21856</v>
      </c>
      <c r="O4405" s="5" t="s">
        <v>21857</v>
      </c>
    </row>
    <row r="4406" s="3" customFormat="1" spans="1:15">
      <c r="A4406" s="16">
        <v>4405</v>
      </c>
      <c r="B4406" s="21"/>
      <c r="C4406" s="3" t="s">
        <v>21858</v>
      </c>
      <c r="D4406" s="21" t="s">
        <v>21859</v>
      </c>
      <c r="E4406" s="20" t="s">
        <v>21860</v>
      </c>
      <c r="F4406" s="69">
        <v>65</v>
      </c>
      <c r="G4406" s="3" t="s">
        <v>20</v>
      </c>
      <c r="J4406" s="55"/>
      <c r="K4406" s="73">
        <v>45154</v>
      </c>
      <c r="N4406" s="3" t="s">
        <v>21861</v>
      </c>
      <c r="O4406" s="3" t="s">
        <v>21862</v>
      </c>
    </row>
    <row r="4407" s="69" customFormat="1" spans="1:15">
      <c r="A4407" s="16">
        <v>4406</v>
      </c>
      <c r="B4407" s="17"/>
      <c r="C4407" s="2" t="s">
        <v>21863</v>
      </c>
      <c r="D4407" s="17" t="s">
        <v>21864</v>
      </c>
      <c r="E4407" s="2" t="s">
        <v>21865</v>
      </c>
      <c r="F4407" s="69">
        <v>109</v>
      </c>
      <c r="G4407" s="2"/>
      <c r="H4407" s="16"/>
      <c r="I4407" s="16"/>
      <c r="J4407" s="16"/>
      <c r="K4407" s="73">
        <v>44999</v>
      </c>
      <c r="L4407" s="59"/>
      <c r="M4407" s="5"/>
      <c r="N4407" s="60" t="s">
        <v>21866</v>
      </c>
      <c r="O4407" s="5" t="s">
        <v>21867</v>
      </c>
    </row>
    <row r="4408" s="3" customFormat="1" spans="1:15">
      <c r="A4408" s="16">
        <v>4407</v>
      </c>
      <c r="B4408" s="3"/>
      <c r="C4408" s="3" t="s">
        <v>21868</v>
      </c>
      <c r="D4408" s="3" t="s">
        <v>21869</v>
      </c>
      <c r="E4408" s="61" t="s">
        <v>21870</v>
      </c>
      <c r="F4408" s="69">
        <v>43</v>
      </c>
      <c r="G4408" s="2" t="s">
        <v>21871</v>
      </c>
      <c r="J4408" s="55"/>
      <c r="K4408" s="73">
        <v>46034</v>
      </c>
      <c r="N4408" s="3" t="s">
        <v>21872</v>
      </c>
      <c r="O4408" s="61" t="s">
        <v>21873</v>
      </c>
    </row>
    <row r="4409" s="3" customFormat="1" spans="1:15">
      <c r="A4409" s="16">
        <v>4408</v>
      </c>
      <c r="B4409" s="21"/>
      <c r="C4409" s="3" t="s">
        <v>21868</v>
      </c>
      <c r="D4409" s="21" t="s">
        <v>21874</v>
      </c>
      <c r="E4409" s="20" t="s">
        <v>21875</v>
      </c>
      <c r="F4409" s="69">
        <v>56.8</v>
      </c>
      <c r="G4409" s="3" t="s">
        <v>21876</v>
      </c>
      <c r="J4409" s="55"/>
      <c r="K4409" s="73">
        <v>45531</v>
      </c>
      <c r="L4409" s="20" t="s">
        <v>1196</v>
      </c>
      <c r="N4409" s="3" t="s">
        <v>21877</v>
      </c>
      <c r="O4409" s="5" t="s">
        <v>21878</v>
      </c>
    </row>
    <row r="4410" s="3" customFormat="1" spans="1:15">
      <c r="A4410" s="16">
        <v>4409</v>
      </c>
      <c r="C4410" s="3" t="s">
        <v>21868</v>
      </c>
      <c r="D4410" s="21" t="s">
        <v>21879</v>
      </c>
      <c r="E4410" s="3" t="s">
        <v>21880</v>
      </c>
      <c r="F4410" s="69">
        <v>48</v>
      </c>
      <c r="G4410" s="3" t="s">
        <v>20</v>
      </c>
      <c r="J4410" s="55"/>
      <c r="K4410" s="73">
        <v>45664</v>
      </c>
      <c r="L4410" s="59" t="s">
        <v>85</v>
      </c>
      <c r="M4410" s="5"/>
      <c r="N4410" s="3" t="s">
        <v>21881</v>
      </c>
      <c r="O4410" s="5" t="s">
        <v>21882</v>
      </c>
    </row>
    <row r="4411" s="3" customFormat="1" spans="1:15">
      <c r="A4411" s="16">
        <v>4410</v>
      </c>
      <c r="B4411" s="3" t="s">
        <v>21883</v>
      </c>
      <c r="C4411" s="3" t="s">
        <v>21884</v>
      </c>
      <c r="D4411" s="21" t="s">
        <v>21883</v>
      </c>
      <c r="E4411" s="3" t="s">
        <v>21885</v>
      </c>
      <c r="F4411" s="69">
        <v>48</v>
      </c>
      <c r="G4411" s="3" t="s">
        <v>1362</v>
      </c>
      <c r="J4411" s="55"/>
      <c r="K4411" s="73">
        <v>45818</v>
      </c>
      <c r="M4411" s="5" t="s">
        <v>21886</v>
      </c>
      <c r="N4411" s="3" t="s">
        <v>21887</v>
      </c>
      <c r="O4411" s="3" t="s">
        <v>21888</v>
      </c>
    </row>
    <row r="4412" s="5" customFormat="1" spans="1:15">
      <c r="A4412" s="16">
        <v>4411</v>
      </c>
      <c r="B4412" s="17"/>
      <c r="C4412" s="5" t="s">
        <v>21868</v>
      </c>
      <c r="D4412" s="17" t="s">
        <v>21889</v>
      </c>
      <c r="E4412" s="5" t="s">
        <v>21890</v>
      </c>
      <c r="F4412" s="69">
        <v>39.8</v>
      </c>
      <c r="G4412" s="5" t="s">
        <v>20</v>
      </c>
      <c r="J4412" s="62"/>
      <c r="K4412" s="73">
        <v>46022</v>
      </c>
      <c r="L4412" s="59"/>
      <c r="N4412" s="5" t="s">
        <v>21891</v>
      </c>
      <c r="O4412" s="5" t="s">
        <v>21892</v>
      </c>
    </row>
    <row r="4413" s="69" customFormat="1" spans="1:15">
      <c r="A4413" s="16">
        <v>4412</v>
      </c>
      <c r="B4413" s="17"/>
      <c r="C4413" s="2" t="s">
        <v>21893</v>
      </c>
      <c r="D4413" s="17" t="s">
        <v>21894</v>
      </c>
      <c r="E4413" s="2" t="s">
        <v>21895</v>
      </c>
      <c r="F4413" s="69">
        <v>39</v>
      </c>
      <c r="G4413" s="2" t="s">
        <v>20</v>
      </c>
      <c r="H4413" s="16"/>
      <c r="I4413" s="16"/>
      <c r="J4413" s="16"/>
      <c r="K4413" s="73">
        <v>45854</v>
      </c>
      <c r="L4413" s="59"/>
      <c r="M4413" s="5"/>
      <c r="N4413" s="60" t="s">
        <v>21896</v>
      </c>
      <c r="O4413" s="5" t="s">
        <v>21897</v>
      </c>
    </row>
    <row r="4414" s="4" customFormat="1" spans="1:15">
      <c r="A4414" s="16">
        <v>4413</v>
      </c>
      <c r="B4414" s="4" t="s">
        <v>21898</v>
      </c>
      <c r="C4414" s="4" t="s">
        <v>21899</v>
      </c>
      <c r="D4414" s="4" t="s">
        <v>21898</v>
      </c>
      <c r="E4414" s="25" t="s">
        <v>21900</v>
      </c>
      <c r="F4414" s="4">
        <v>79</v>
      </c>
      <c r="G4414" s="4"/>
      <c r="H4414" s="4"/>
      <c r="I4414" s="4"/>
      <c r="J4414" s="4"/>
      <c r="K4414" s="76">
        <v>46084</v>
      </c>
      <c r="L4414" s="4"/>
      <c r="M4414" s="4"/>
      <c r="N4414" s="4" t="s">
        <v>21901</v>
      </c>
      <c r="O4414" s="4" t="s">
        <v>21902</v>
      </c>
    </row>
    <row r="4415" s="3" customFormat="1" spans="1:15">
      <c r="A4415" s="16">
        <v>4414</v>
      </c>
      <c r="B4415" s="3" t="s">
        <v>21903</v>
      </c>
      <c r="C4415" s="3" t="s">
        <v>21899</v>
      </c>
      <c r="D4415" s="3" t="s">
        <v>21903</v>
      </c>
      <c r="E4415" s="3" t="s">
        <v>21904</v>
      </c>
      <c r="F4415" s="69">
        <v>59</v>
      </c>
      <c r="G4415" s="3" t="s">
        <v>21905</v>
      </c>
      <c r="H4415" s="3"/>
      <c r="I4415" s="3"/>
      <c r="J4415" s="55"/>
      <c r="K4415" s="73">
        <v>45922</v>
      </c>
      <c r="L4415" s="3"/>
      <c r="M4415" s="3"/>
      <c r="N4415" s="3" t="s">
        <v>21906</v>
      </c>
      <c r="O4415" s="3" t="s">
        <v>21907</v>
      </c>
    </row>
    <row r="4416" s="3" customFormat="1" spans="1:15">
      <c r="A4416" s="16">
        <v>4415</v>
      </c>
      <c r="B4416" s="21"/>
      <c r="C4416" s="3" t="s">
        <v>21899</v>
      </c>
      <c r="D4416" s="21" t="s">
        <v>21908</v>
      </c>
      <c r="E4416" s="61" t="s">
        <v>21909</v>
      </c>
      <c r="F4416" s="69">
        <v>59.8</v>
      </c>
      <c r="G4416" s="3" t="s">
        <v>1362</v>
      </c>
      <c r="J4416" s="55"/>
      <c r="K4416" s="73">
        <v>45864</v>
      </c>
      <c r="L4416" s="3" t="s">
        <v>85</v>
      </c>
      <c r="N4416" s="3" t="s">
        <v>21910</v>
      </c>
      <c r="O4416" s="5" t="s">
        <v>21911</v>
      </c>
    </row>
    <row r="4417" s="3" customFormat="1" spans="1:15">
      <c r="A4417" s="16">
        <v>4416</v>
      </c>
      <c r="B4417" s="3" t="s">
        <v>21912</v>
      </c>
      <c r="C4417" s="3" t="s">
        <v>21913</v>
      </c>
      <c r="D4417" s="21" t="s">
        <v>21912</v>
      </c>
      <c r="E4417" s="3" t="s">
        <v>21914</v>
      </c>
      <c r="F4417" s="69">
        <v>65</v>
      </c>
      <c r="G4417" s="3" t="s">
        <v>21915</v>
      </c>
      <c r="H4417" s="20" t="s">
        <v>290</v>
      </c>
      <c r="J4417" s="55"/>
      <c r="K4417" s="73">
        <v>46042</v>
      </c>
      <c r="L4417" s="20" t="s">
        <v>21916</v>
      </c>
      <c r="M4417" s="20"/>
      <c r="N4417" s="3" t="s">
        <v>21917</v>
      </c>
      <c r="O4417" s="3" t="s">
        <v>21918</v>
      </c>
    </row>
    <row r="4418" s="3" customFormat="1" spans="1:15">
      <c r="A4418" s="16">
        <v>4417</v>
      </c>
      <c r="B4418" s="3"/>
      <c r="C4418" s="3" t="s">
        <v>21919</v>
      </c>
      <c r="D4418" s="21" t="s">
        <v>21920</v>
      </c>
      <c r="E4418" s="3" t="s">
        <v>21914</v>
      </c>
      <c r="F4418" s="69">
        <v>45</v>
      </c>
      <c r="G4418" s="2" t="s">
        <v>20</v>
      </c>
      <c r="H4418" s="20" t="s">
        <v>290</v>
      </c>
      <c r="J4418" s="55"/>
      <c r="K4418" s="73">
        <v>45295</v>
      </c>
      <c r="L4418" s="20" t="s">
        <v>21916</v>
      </c>
      <c r="M4418" s="20"/>
      <c r="N4418" s="3" t="s">
        <v>21921</v>
      </c>
      <c r="O4418" s="3" t="s">
        <v>21922</v>
      </c>
    </row>
    <row r="4419" s="16" customFormat="1" spans="1:15">
      <c r="A4419" s="16">
        <v>4418</v>
      </c>
      <c r="B4419" s="17"/>
      <c r="C4419" s="2" t="s">
        <v>21923</v>
      </c>
      <c r="D4419" s="17" t="s">
        <v>21924</v>
      </c>
      <c r="E4419" s="2" t="s">
        <v>21925</v>
      </c>
      <c r="F4419" s="69">
        <v>39.8</v>
      </c>
      <c r="G4419" s="2" t="s">
        <v>20</v>
      </c>
      <c r="H4419" s="2"/>
      <c r="I4419" s="2"/>
      <c r="K4419" s="73">
        <v>44929</v>
      </c>
      <c r="L4419" s="59"/>
      <c r="M4419" s="5"/>
      <c r="N4419" s="60" t="s">
        <v>21926</v>
      </c>
      <c r="O4419" s="5" t="s">
        <v>21927</v>
      </c>
    </row>
    <row r="4420" s="3" customFormat="1" spans="1:15">
      <c r="A4420" s="16">
        <v>4419</v>
      </c>
      <c r="C4420" s="3" t="s">
        <v>21928</v>
      </c>
      <c r="D4420" s="21" t="s">
        <v>21929</v>
      </c>
      <c r="E4420" s="3" t="s">
        <v>21930</v>
      </c>
      <c r="F4420" s="69">
        <v>50</v>
      </c>
      <c r="G4420" s="3" t="s">
        <v>10714</v>
      </c>
      <c r="J4420" s="55"/>
      <c r="K4420" s="73">
        <v>46046</v>
      </c>
      <c r="L4420" s="59" t="s">
        <v>1196</v>
      </c>
      <c r="N4420" s="3" t="s">
        <v>21931</v>
      </c>
      <c r="O4420" s="5" t="s">
        <v>21932</v>
      </c>
    </row>
    <row r="4421" s="5" customFormat="1" spans="1:15">
      <c r="A4421" s="16">
        <v>4420</v>
      </c>
      <c r="C4421" s="5" t="s">
        <v>21933</v>
      </c>
      <c r="D4421" s="66" t="s">
        <v>21934</v>
      </c>
      <c r="E4421" s="5" t="s">
        <v>21935</v>
      </c>
      <c r="F4421" s="69">
        <v>55</v>
      </c>
      <c r="G4421" s="2" t="s">
        <v>20</v>
      </c>
      <c r="J4421" s="62"/>
      <c r="K4421" s="73">
        <v>45833</v>
      </c>
      <c r="L4421" s="59"/>
      <c r="M4421" s="5"/>
      <c r="N4421" s="5" t="s">
        <v>21936</v>
      </c>
      <c r="O4421" s="5" t="s">
        <v>21937</v>
      </c>
    </row>
    <row r="4422" s="16" customFormat="1" spans="1:15">
      <c r="A4422" s="16">
        <v>4421</v>
      </c>
      <c r="B4422" s="17"/>
      <c r="C4422" s="2" t="s">
        <v>21928</v>
      </c>
      <c r="D4422" s="17" t="s">
        <v>21938</v>
      </c>
      <c r="E4422" s="2" t="s">
        <v>21939</v>
      </c>
      <c r="F4422" s="69">
        <v>59.8</v>
      </c>
      <c r="G4422" s="2" t="s">
        <v>20</v>
      </c>
      <c r="H4422" s="2"/>
      <c r="I4422" s="2"/>
      <c r="K4422" s="73">
        <v>45673</v>
      </c>
      <c r="L4422" s="59" t="s">
        <v>85</v>
      </c>
      <c r="M4422" s="5"/>
      <c r="N4422" s="60" t="s">
        <v>21940</v>
      </c>
      <c r="O4422" s="5" t="s">
        <v>21941</v>
      </c>
    </row>
    <row r="4423" s="3" customFormat="1" spans="1:15">
      <c r="A4423" s="16">
        <v>4422</v>
      </c>
      <c r="B4423" s="3" t="s">
        <v>21942</v>
      </c>
      <c r="C4423" s="3" t="s">
        <v>21928</v>
      </c>
      <c r="D4423" s="21" t="s">
        <v>21942</v>
      </c>
      <c r="E4423" s="3" t="s">
        <v>21943</v>
      </c>
      <c r="F4423" s="69">
        <v>53</v>
      </c>
      <c r="G4423" s="3" t="s">
        <v>21944</v>
      </c>
      <c r="J4423" s="55"/>
      <c r="K4423" s="73">
        <v>45825</v>
      </c>
      <c r="L4423" s="20" t="s">
        <v>144</v>
      </c>
      <c r="M4423" s="20"/>
      <c r="N4423" s="3" t="s">
        <v>21945</v>
      </c>
      <c r="O4423" s="3" t="s">
        <v>21946</v>
      </c>
    </row>
    <row r="4424" s="5" customFormat="1" spans="1:15">
      <c r="A4424" s="16">
        <v>4423</v>
      </c>
      <c r="C4424" s="5" t="s">
        <v>21933</v>
      </c>
      <c r="D4424" s="66" t="s">
        <v>21947</v>
      </c>
      <c r="E4424" s="20" t="s">
        <v>21948</v>
      </c>
      <c r="F4424" s="69">
        <v>59</v>
      </c>
      <c r="G4424" s="3" t="s">
        <v>20</v>
      </c>
      <c r="J4424" s="62"/>
      <c r="K4424" s="73">
        <v>45849</v>
      </c>
      <c r="L4424" s="59" t="s">
        <v>85</v>
      </c>
      <c r="M4424" s="5"/>
      <c r="N4424" s="5" t="s">
        <v>21949</v>
      </c>
      <c r="O4424" s="5" t="s">
        <v>21950</v>
      </c>
    </row>
    <row r="4425" s="69" customFormat="1" spans="1:15">
      <c r="A4425" s="16">
        <v>4424</v>
      </c>
      <c r="B4425" s="17"/>
      <c r="C4425" s="2" t="s">
        <v>21951</v>
      </c>
      <c r="D4425" s="17" t="s">
        <v>21952</v>
      </c>
      <c r="E4425" s="2" t="s">
        <v>21953</v>
      </c>
      <c r="F4425" s="69">
        <v>59.8</v>
      </c>
      <c r="G4425" s="2" t="s">
        <v>20</v>
      </c>
      <c r="H4425" s="16"/>
      <c r="I4425" s="16"/>
      <c r="J4425" s="16"/>
      <c r="K4425" s="73">
        <v>45867</v>
      </c>
      <c r="L4425" s="59"/>
      <c r="M4425" s="5"/>
      <c r="N4425" s="60" t="s">
        <v>21954</v>
      </c>
      <c r="O4425" s="5" t="s">
        <v>21955</v>
      </c>
    </row>
    <row r="4426" s="3" customFormat="1" spans="1:15">
      <c r="A4426" s="16">
        <v>4425</v>
      </c>
      <c r="B4426" s="3" t="s">
        <v>21956</v>
      </c>
      <c r="C4426" s="3" t="s">
        <v>21957</v>
      </c>
      <c r="D4426" s="21" t="s">
        <v>21956</v>
      </c>
      <c r="E4426" s="3" t="s">
        <v>21958</v>
      </c>
      <c r="F4426" s="69">
        <v>49.8</v>
      </c>
      <c r="G4426" s="3" t="s">
        <v>432</v>
      </c>
      <c r="J4426" s="55"/>
      <c r="K4426" s="73">
        <v>46020</v>
      </c>
      <c r="L4426" s="20" t="s">
        <v>144</v>
      </c>
      <c r="N4426" s="3" t="s">
        <v>21959</v>
      </c>
      <c r="O4426" s="3" t="s">
        <v>21960</v>
      </c>
    </row>
    <row r="4427" s="69" customFormat="1" spans="1:15">
      <c r="A4427" s="16">
        <v>4426</v>
      </c>
      <c r="B4427" s="17"/>
      <c r="C4427" s="2" t="s">
        <v>21961</v>
      </c>
      <c r="D4427" s="17" t="s">
        <v>21962</v>
      </c>
      <c r="E4427" s="2" t="s">
        <v>21557</v>
      </c>
      <c r="F4427" s="69">
        <v>59.8</v>
      </c>
      <c r="G4427" s="2" t="s">
        <v>20</v>
      </c>
      <c r="H4427" s="16"/>
      <c r="I4427" s="16"/>
      <c r="J4427" s="16"/>
      <c r="K4427" s="73">
        <v>46034</v>
      </c>
      <c r="L4427" s="59"/>
      <c r="M4427" s="5"/>
      <c r="N4427" s="60" t="s">
        <v>21963</v>
      </c>
      <c r="O4427" s="5" t="s">
        <v>21964</v>
      </c>
    </row>
    <row r="4428" s="3" customFormat="1" spans="1:15">
      <c r="A4428" s="16">
        <v>4427</v>
      </c>
      <c r="B4428" s="3" t="s">
        <v>21965</v>
      </c>
      <c r="C4428" s="3" t="s">
        <v>21966</v>
      </c>
      <c r="D4428" s="21" t="s">
        <v>21965</v>
      </c>
      <c r="E4428" s="3" t="s">
        <v>21967</v>
      </c>
      <c r="F4428" s="69">
        <v>63.8</v>
      </c>
      <c r="G4428" s="3" t="s">
        <v>21968</v>
      </c>
      <c r="J4428" s="55"/>
      <c r="K4428" s="73">
        <v>45866</v>
      </c>
      <c r="L4428" s="20" t="s">
        <v>144</v>
      </c>
      <c r="M4428" s="20"/>
      <c r="N4428" s="3" t="s">
        <v>21969</v>
      </c>
      <c r="O4428" s="3" t="s">
        <v>21970</v>
      </c>
    </row>
    <row r="4429" s="69" customFormat="1" spans="1:15">
      <c r="A4429" s="16">
        <v>4428</v>
      </c>
      <c r="B4429" s="17"/>
      <c r="C4429" s="2" t="s">
        <v>21971</v>
      </c>
      <c r="D4429" s="17" t="s">
        <v>21972</v>
      </c>
      <c r="E4429" s="2" t="s">
        <v>21973</v>
      </c>
      <c r="F4429" s="69">
        <v>54.8</v>
      </c>
      <c r="G4429" s="2" t="s">
        <v>21974</v>
      </c>
      <c r="H4429" s="2" t="s">
        <v>290</v>
      </c>
      <c r="I4429" s="2"/>
      <c r="J4429" s="16"/>
      <c r="K4429" s="73">
        <v>45679</v>
      </c>
      <c r="L4429" s="2" t="s">
        <v>412</v>
      </c>
      <c r="M4429" s="5"/>
      <c r="N4429" s="60" t="s">
        <v>21975</v>
      </c>
      <c r="O4429" s="5" t="s">
        <v>21976</v>
      </c>
    </row>
    <row r="4430" s="3" customFormat="1" spans="1:15">
      <c r="A4430" s="16">
        <v>4429</v>
      </c>
      <c r="C4430" s="3" t="s">
        <v>21977</v>
      </c>
      <c r="D4430" s="21" t="s">
        <v>21978</v>
      </c>
      <c r="E4430" s="3" t="s">
        <v>21979</v>
      </c>
      <c r="F4430" s="69">
        <v>69</v>
      </c>
      <c r="G4430" s="3" t="s">
        <v>20</v>
      </c>
      <c r="J4430" s="55"/>
      <c r="K4430" s="73">
        <v>45320</v>
      </c>
      <c r="L4430" s="59"/>
      <c r="M4430" s="5"/>
      <c r="N4430" s="3" t="s">
        <v>21980</v>
      </c>
      <c r="O4430" s="5" t="s">
        <v>21981</v>
      </c>
    </row>
    <row r="4431" s="3" customFormat="1" spans="1:15">
      <c r="A4431" s="16">
        <v>4430</v>
      </c>
      <c r="B4431" s="3"/>
      <c r="C4431" s="3" t="s">
        <v>21982</v>
      </c>
      <c r="D4431" s="21" t="s">
        <v>21983</v>
      </c>
      <c r="E4431" s="61" t="s">
        <v>21984</v>
      </c>
      <c r="F4431" s="69">
        <v>59.8</v>
      </c>
      <c r="G4431" s="20" t="s">
        <v>21985</v>
      </c>
      <c r="H4431" s="20"/>
      <c r="I4431" s="20"/>
      <c r="J4431" s="78"/>
      <c r="K4431" s="73">
        <v>45876</v>
      </c>
      <c r="L4431" s="20" t="s">
        <v>6621</v>
      </c>
      <c r="M4431" s="20"/>
      <c r="N4431" s="3" t="s">
        <v>21986</v>
      </c>
      <c r="O4431" s="3" t="s">
        <v>21987</v>
      </c>
    </row>
    <row r="4432" s="3" customFormat="1" spans="1:15">
      <c r="A4432" s="16">
        <v>4431</v>
      </c>
      <c r="B4432" s="3" t="s">
        <v>21988</v>
      </c>
      <c r="C4432" s="3" t="s">
        <v>21989</v>
      </c>
      <c r="D4432" s="21" t="s">
        <v>21988</v>
      </c>
      <c r="E4432" s="3" t="s">
        <v>21990</v>
      </c>
      <c r="F4432" s="69">
        <v>49.8</v>
      </c>
      <c r="G4432" s="3" t="s">
        <v>21991</v>
      </c>
      <c r="J4432" s="55"/>
      <c r="K4432" s="73">
        <v>45825</v>
      </c>
      <c r="L4432" s="61" t="s">
        <v>249</v>
      </c>
      <c r="N4432" s="3" t="s">
        <v>21992</v>
      </c>
      <c r="O4432" s="3" t="s">
        <v>21993</v>
      </c>
    </row>
    <row r="4433" s="3" customFormat="1" spans="1:15">
      <c r="A4433" s="16">
        <v>4432</v>
      </c>
      <c r="B4433" s="21" t="s">
        <v>21994</v>
      </c>
      <c r="C4433" s="3" t="s">
        <v>21995</v>
      </c>
      <c r="D4433" s="21" t="s">
        <v>21994</v>
      </c>
      <c r="E4433" s="3" t="s">
        <v>21996</v>
      </c>
      <c r="F4433" s="69">
        <v>69</v>
      </c>
      <c r="G4433" s="3" t="s">
        <v>21997</v>
      </c>
      <c r="J4433" s="55"/>
      <c r="K4433" s="73">
        <v>45863</v>
      </c>
      <c r="L4433" s="3"/>
      <c r="N4433" s="3" t="s">
        <v>21998</v>
      </c>
      <c r="O4433" s="3" t="s">
        <v>21999</v>
      </c>
    </row>
    <row r="4434" s="55" customFormat="1" spans="1:15">
      <c r="A4434" s="16">
        <v>4433</v>
      </c>
      <c r="B4434" s="55"/>
      <c r="C4434" s="55" t="s">
        <v>21995</v>
      </c>
      <c r="D4434" s="55" t="s">
        <v>22000</v>
      </c>
      <c r="E4434" s="55" t="s">
        <v>22001</v>
      </c>
      <c r="F4434" s="69">
        <v>49.8</v>
      </c>
      <c r="G4434" s="55" t="s">
        <v>892</v>
      </c>
      <c r="K4434" s="73">
        <v>45174</v>
      </c>
      <c r="N4434" s="55" t="s">
        <v>22002</v>
      </c>
      <c r="O4434" s="55" t="s">
        <v>22003</v>
      </c>
    </row>
    <row r="4435" s="5" customFormat="1" spans="1:15">
      <c r="A4435" s="16">
        <v>4434</v>
      </c>
      <c r="B4435" s="17"/>
      <c r="C4435" s="5" t="s">
        <v>21982</v>
      </c>
      <c r="D4435" s="17" t="s">
        <v>22004</v>
      </c>
      <c r="E4435" s="66" t="s">
        <v>22005</v>
      </c>
      <c r="F4435" s="69">
        <v>46</v>
      </c>
      <c r="G4435" s="20" t="s">
        <v>20</v>
      </c>
      <c r="H4435" s="20"/>
      <c r="I4435" s="20"/>
      <c r="J4435" s="78"/>
      <c r="K4435" s="73">
        <v>45140</v>
      </c>
      <c r="L4435" s="59"/>
      <c r="N4435" s="5" t="s">
        <v>22006</v>
      </c>
      <c r="O4435" s="5" t="s">
        <v>22007</v>
      </c>
    </row>
    <row r="4436" s="3" customFormat="1" spans="1:15">
      <c r="A4436" s="16">
        <v>4435</v>
      </c>
      <c r="C4436" s="3" t="s">
        <v>22008</v>
      </c>
      <c r="D4436" s="21" t="s">
        <v>22009</v>
      </c>
      <c r="E4436" s="3" t="s">
        <v>22010</v>
      </c>
      <c r="F4436" s="69">
        <v>59</v>
      </c>
      <c r="J4436" s="55"/>
      <c r="K4436" s="73">
        <v>45866</v>
      </c>
      <c r="L4436" s="59"/>
      <c r="M4436" s="5"/>
      <c r="N4436" s="3" t="s">
        <v>22011</v>
      </c>
      <c r="O4436" s="5" t="s">
        <v>22012</v>
      </c>
    </row>
    <row r="4437" s="3" customFormat="1" spans="1:15">
      <c r="A4437" s="16">
        <v>4436</v>
      </c>
      <c r="B4437" s="3" t="s">
        <v>22013</v>
      </c>
      <c r="C4437" s="3" t="s">
        <v>22014</v>
      </c>
      <c r="D4437" s="21" t="s">
        <v>22013</v>
      </c>
      <c r="E4437" s="3" t="s">
        <v>22015</v>
      </c>
      <c r="F4437" s="69">
        <v>69</v>
      </c>
      <c r="G4437" s="3" t="s">
        <v>22016</v>
      </c>
      <c r="J4437" s="55"/>
      <c r="K4437" s="73">
        <v>45873</v>
      </c>
      <c r="L4437" s="20" t="s">
        <v>144</v>
      </c>
      <c r="M4437" s="20"/>
      <c r="N4437" s="3" t="s">
        <v>22017</v>
      </c>
      <c r="O4437" s="3" t="s">
        <v>22018</v>
      </c>
    </row>
    <row r="4438" s="3" customFormat="1" spans="1:15">
      <c r="A4438" s="16">
        <v>4437</v>
      </c>
      <c r="B4438" s="21"/>
      <c r="C4438" s="3" t="s">
        <v>22019</v>
      </c>
      <c r="D4438" s="21" t="s">
        <v>22020</v>
      </c>
      <c r="E4438" s="61" t="s">
        <v>22021</v>
      </c>
      <c r="F4438" s="69">
        <v>48</v>
      </c>
      <c r="G4438" s="3" t="s">
        <v>22022</v>
      </c>
      <c r="J4438" s="55"/>
      <c r="K4438" s="73">
        <v>45874</v>
      </c>
      <c r="L4438" s="3" t="s">
        <v>85</v>
      </c>
      <c r="N4438" s="3" t="s">
        <v>22023</v>
      </c>
      <c r="O4438" s="5" t="s">
        <v>22024</v>
      </c>
    </row>
    <row r="4439" s="3" customFormat="1" spans="1:15">
      <c r="A4439" s="16">
        <v>4438</v>
      </c>
      <c r="B4439" s="3"/>
      <c r="C4439" s="3" t="s">
        <v>22019</v>
      </c>
      <c r="D4439" s="21" t="s">
        <v>22025</v>
      </c>
      <c r="E4439" s="3" t="s">
        <v>22026</v>
      </c>
      <c r="F4439" s="69">
        <v>89</v>
      </c>
      <c r="J4439" s="55"/>
      <c r="K4439" s="73">
        <v>45229</v>
      </c>
      <c r="N4439" s="3" t="s">
        <v>22027</v>
      </c>
      <c r="O4439" s="3" t="s">
        <v>22028</v>
      </c>
    </row>
    <row r="4440" s="69" customFormat="1" spans="1:15">
      <c r="A4440" s="16">
        <v>4439</v>
      </c>
      <c r="B4440" s="17"/>
      <c r="C4440" s="2" t="s">
        <v>22029</v>
      </c>
      <c r="D4440" s="17" t="s">
        <v>22030</v>
      </c>
      <c r="E4440" s="2" t="s">
        <v>22031</v>
      </c>
      <c r="F4440" s="69">
        <v>49.8</v>
      </c>
      <c r="G4440" s="2" t="s">
        <v>20</v>
      </c>
      <c r="H4440" s="2"/>
      <c r="I4440" s="2"/>
      <c r="J4440" s="16"/>
      <c r="K4440" s="73">
        <v>45845</v>
      </c>
      <c r="L4440" s="59"/>
      <c r="M4440" s="5"/>
      <c r="N4440" s="60" t="s">
        <v>22032</v>
      </c>
      <c r="O4440" s="5" t="s">
        <v>22033</v>
      </c>
    </row>
    <row r="4441" s="5" customFormat="1" spans="1:15">
      <c r="A4441" s="16">
        <v>4440</v>
      </c>
      <c r="B4441" s="17"/>
      <c r="C4441" s="5" t="s">
        <v>22034</v>
      </c>
      <c r="D4441" s="17" t="s">
        <v>22035</v>
      </c>
      <c r="E4441" s="20" t="s">
        <v>22036</v>
      </c>
      <c r="F4441" s="69">
        <v>58</v>
      </c>
      <c r="G4441" s="5" t="s">
        <v>20</v>
      </c>
      <c r="J4441" s="62"/>
      <c r="K4441" s="73">
        <v>45656</v>
      </c>
      <c r="L4441" s="59"/>
      <c r="N4441" s="5" t="s">
        <v>22037</v>
      </c>
      <c r="O4441" s="5" t="s">
        <v>22038</v>
      </c>
    </row>
    <row r="4442" s="5" customFormat="1" spans="1:15">
      <c r="A4442" s="16">
        <v>4441</v>
      </c>
      <c r="C4442" s="5" t="s">
        <v>22039</v>
      </c>
      <c r="D4442" s="66" t="s">
        <v>22040</v>
      </c>
      <c r="E4442" s="5" t="s">
        <v>22041</v>
      </c>
      <c r="F4442" s="69">
        <v>49.8</v>
      </c>
      <c r="G4442" s="3" t="s">
        <v>20</v>
      </c>
      <c r="J4442" s="62"/>
      <c r="K4442" s="73">
        <v>45875</v>
      </c>
      <c r="L4442" s="59"/>
      <c r="M4442" s="5"/>
      <c r="N4442" s="5" t="s">
        <v>22042</v>
      </c>
      <c r="O4442" s="5" t="s">
        <v>22043</v>
      </c>
    </row>
    <row r="4443" s="3" customFormat="1" spans="1:15">
      <c r="A4443" s="16">
        <v>4442</v>
      </c>
      <c r="B4443" s="3"/>
      <c r="C4443" s="3" t="s">
        <v>22044</v>
      </c>
      <c r="D4443" s="21" t="s">
        <v>22045</v>
      </c>
      <c r="E4443" s="3" t="s">
        <v>22046</v>
      </c>
      <c r="F4443" s="69">
        <v>88.8</v>
      </c>
      <c r="G4443" s="3" t="s">
        <v>22047</v>
      </c>
      <c r="J4443" s="55"/>
      <c r="K4443" s="73">
        <v>45504</v>
      </c>
      <c r="L4443" s="20" t="s">
        <v>7292</v>
      </c>
      <c r="M4443" s="5" t="s">
        <v>22048</v>
      </c>
      <c r="N4443" s="3" t="s">
        <v>22049</v>
      </c>
      <c r="O4443" s="3" t="s">
        <v>22050</v>
      </c>
    </row>
    <row r="4444" s="55" customFormat="1" spans="1:15">
      <c r="A4444" s="16">
        <v>4443</v>
      </c>
      <c r="B4444" s="55"/>
      <c r="C4444" s="55" t="s">
        <v>22051</v>
      </c>
      <c r="D4444" s="55" t="s">
        <v>22052</v>
      </c>
      <c r="E4444" s="55" t="s">
        <v>22053</v>
      </c>
      <c r="F4444" s="69">
        <v>59.8</v>
      </c>
      <c r="G4444" s="3" t="s">
        <v>20</v>
      </c>
      <c r="K4444" s="73">
        <v>46046</v>
      </c>
      <c r="N4444" s="55" t="s">
        <v>22054</v>
      </c>
      <c r="O4444" s="55" t="s">
        <v>22055</v>
      </c>
    </row>
    <row r="4445" s="3" customFormat="1" spans="1:15">
      <c r="A4445" s="16">
        <v>4444</v>
      </c>
      <c r="C4445" s="3" t="s">
        <v>22056</v>
      </c>
      <c r="D4445" s="21" t="s">
        <v>22057</v>
      </c>
      <c r="E4445" s="3" t="s">
        <v>22058</v>
      </c>
      <c r="F4445" s="69">
        <v>69</v>
      </c>
      <c r="G4445" s="3" t="s">
        <v>20</v>
      </c>
      <c r="J4445" s="55"/>
      <c r="K4445" s="73">
        <v>46059</v>
      </c>
      <c r="L4445" s="59"/>
      <c r="M4445" s="5"/>
      <c r="N4445" s="3" t="s">
        <v>22059</v>
      </c>
      <c r="O4445" s="5" t="s">
        <v>22060</v>
      </c>
    </row>
    <row r="4446" s="3" customFormat="1" spans="1:15">
      <c r="A4446" s="16">
        <v>4445</v>
      </c>
      <c r="B4446" s="3"/>
      <c r="C4446" s="3" t="s">
        <v>22061</v>
      </c>
      <c r="D4446" s="21" t="s">
        <v>22062</v>
      </c>
      <c r="E4446" s="3" t="s">
        <v>22063</v>
      </c>
      <c r="F4446" s="69">
        <v>65</v>
      </c>
      <c r="G4446" s="3" t="s">
        <v>22064</v>
      </c>
      <c r="J4446" s="55"/>
      <c r="K4446" s="73">
        <v>45419</v>
      </c>
      <c r="L4446" s="20" t="s">
        <v>144</v>
      </c>
      <c r="M4446" s="20"/>
      <c r="N4446" s="3" t="s">
        <v>22065</v>
      </c>
      <c r="O4446" s="3" t="s">
        <v>22066</v>
      </c>
    </row>
    <row r="4447" s="3" customFormat="1" spans="1:15">
      <c r="A4447" s="16">
        <v>4446</v>
      </c>
      <c r="B4447" s="21"/>
      <c r="C4447" s="3" t="s">
        <v>22067</v>
      </c>
      <c r="D4447" s="21" t="s">
        <v>22068</v>
      </c>
      <c r="E4447" s="61" t="s">
        <v>22069</v>
      </c>
      <c r="F4447" s="69">
        <v>69.8</v>
      </c>
      <c r="G4447" s="3" t="s">
        <v>78</v>
      </c>
      <c r="J4447" s="55"/>
      <c r="K4447" s="73">
        <v>45728</v>
      </c>
      <c r="L4447" s="3" t="s">
        <v>85</v>
      </c>
      <c r="N4447" s="3" t="s">
        <v>22070</v>
      </c>
      <c r="O4447" s="5" t="s">
        <v>22071</v>
      </c>
    </row>
    <row r="4448" s="3" customFormat="1" spans="1:15">
      <c r="A4448" s="16">
        <v>4447</v>
      </c>
      <c r="C4448" s="3" t="s">
        <v>22072</v>
      </c>
      <c r="D4448" s="21" t="s">
        <v>22073</v>
      </c>
      <c r="E4448" s="3" t="s">
        <v>22074</v>
      </c>
      <c r="F4448" s="69">
        <v>59</v>
      </c>
      <c r="G4448" s="3" t="s">
        <v>20</v>
      </c>
      <c r="J4448" s="55"/>
      <c r="K4448" s="73">
        <v>45864</v>
      </c>
      <c r="N4448" s="3" t="s">
        <v>22075</v>
      </c>
      <c r="O4448" s="3" t="s">
        <v>22076</v>
      </c>
    </row>
    <row r="4449" s="69" customFormat="1" spans="1:15">
      <c r="A4449" s="16">
        <v>4448</v>
      </c>
      <c r="B4449" s="17"/>
      <c r="C4449" s="2" t="s">
        <v>22072</v>
      </c>
      <c r="D4449" s="17" t="s">
        <v>22077</v>
      </c>
      <c r="E4449" s="2" t="s">
        <v>22058</v>
      </c>
      <c r="F4449" s="69">
        <v>63</v>
      </c>
      <c r="G4449" s="2" t="s">
        <v>20</v>
      </c>
      <c r="H4449" s="2"/>
      <c r="I4449" s="2"/>
      <c r="J4449" s="16"/>
      <c r="K4449" s="73">
        <v>46055</v>
      </c>
      <c r="L4449" s="59"/>
      <c r="M4449" s="5"/>
      <c r="N4449" s="60" t="s">
        <v>22078</v>
      </c>
      <c r="O4449" s="5" t="s">
        <v>22079</v>
      </c>
    </row>
    <row r="4450" s="3" customFormat="1" spans="1:15">
      <c r="A4450" s="16">
        <v>4449</v>
      </c>
      <c r="C4450" s="3" t="s">
        <v>22067</v>
      </c>
      <c r="D4450" s="21" t="s">
        <v>22080</v>
      </c>
      <c r="E4450" s="3" t="s">
        <v>22081</v>
      </c>
      <c r="F4450" s="69">
        <v>59</v>
      </c>
      <c r="G4450" s="3" t="s">
        <v>20</v>
      </c>
      <c r="J4450" s="55"/>
      <c r="K4450" s="73">
        <v>45534</v>
      </c>
      <c r="L4450" s="59" t="s">
        <v>22082</v>
      </c>
      <c r="M4450" s="5"/>
      <c r="N4450" s="3" t="s">
        <v>22083</v>
      </c>
      <c r="O4450" s="5" t="s">
        <v>22084</v>
      </c>
    </row>
    <row r="4451" s="3" customFormat="1" spans="1:15">
      <c r="A4451" s="16">
        <v>4450</v>
      </c>
      <c r="C4451" s="3" t="s">
        <v>22085</v>
      </c>
      <c r="D4451" s="21" t="s">
        <v>22086</v>
      </c>
      <c r="E4451" s="3" t="s">
        <v>22010</v>
      </c>
      <c r="F4451" s="69">
        <v>49</v>
      </c>
      <c r="J4451" s="55"/>
      <c r="K4451" s="73">
        <v>45864</v>
      </c>
      <c r="L4451" s="59"/>
      <c r="M4451" s="5"/>
      <c r="N4451" s="3" t="s">
        <v>22087</v>
      </c>
      <c r="O4451" s="5" t="s">
        <v>22088</v>
      </c>
    </row>
    <row r="4452" s="3" customFormat="1" spans="1:15">
      <c r="A4452" s="16">
        <v>4451</v>
      </c>
      <c r="B4452" s="21" t="s">
        <v>22089</v>
      </c>
      <c r="C4452" s="3" t="s">
        <v>22090</v>
      </c>
      <c r="D4452" s="21" t="s">
        <v>22089</v>
      </c>
      <c r="E4452" s="3" t="s">
        <v>22091</v>
      </c>
      <c r="F4452" s="69">
        <v>58</v>
      </c>
      <c r="G4452" s="3" t="s">
        <v>4727</v>
      </c>
      <c r="H4452" s="3"/>
      <c r="I4452" s="3"/>
      <c r="J4452" s="55"/>
      <c r="K4452" s="73">
        <v>45819</v>
      </c>
      <c r="L4452" s="3" t="s">
        <v>4529</v>
      </c>
      <c r="M4452" s="3"/>
      <c r="N4452" s="3" t="s">
        <v>22092</v>
      </c>
      <c r="O4452" s="3" t="s">
        <v>22093</v>
      </c>
    </row>
    <row r="4453" s="16" customFormat="1" spans="1:15">
      <c r="A4453" s="16">
        <v>4452</v>
      </c>
      <c r="B4453" s="17"/>
      <c r="C4453" s="2" t="s">
        <v>22094</v>
      </c>
      <c r="D4453" s="17" t="s">
        <v>22095</v>
      </c>
      <c r="E4453" s="2" t="s">
        <v>22096</v>
      </c>
      <c r="F4453" s="69">
        <v>49</v>
      </c>
      <c r="G4453" s="3" t="s">
        <v>20</v>
      </c>
      <c r="H4453" s="2"/>
      <c r="I4453" s="2"/>
      <c r="K4453" s="73">
        <v>46018</v>
      </c>
      <c r="L4453" s="59"/>
      <c r="M4453" s="5"/>
      <c r="N4453" s="60" t="s">
        <v>22097</v>
      </c>
      <c r="O4453" s="5" t="s">
        <v>22098</v>
      </c>
    </row>
    <row r="4454" s="69" customFormat="1" spans="1:15">
      <c r="A4454" s="16">
        <v>4453</v>
      </c>
      <c r="B4454" s="17"/>
      <c r="C4454" s="2" t="s">
        <v>22099</v>
      </c>
      <c r="D4454" s="17" t="s">
        <v>22100</v>
      </c>
      <c r="E4454" s="2" t="s">
        <v>22096</v>
      </c>
      <c r="F4454" s="69">
        <v>39</v>
      </c>
      <c r="G4454" s="3" t="s">
        <v>20</v>
      </c>
      <c r="H4454" s="2"/>
      <c r="I4454" s="16"/>
      <c r="J4454" s="16"/>
      <c r="K4454" s="73">
        <v>46032</v>
      </c>
      <c r="L4454" s="59"/>
      <c r="M4454" s="5"/>
      <c r="N4454" s="60" t="s">
        <v>22101</v>
      </c>
      <c r="O4454" s="5" t="s">
        <v>22102</v>
      </c>
    </row>
    <row r="4455" s="3" customFormat="1" spans="1:15">
      <c r="A4455" s="16">
        <v>4454</v>
      </c>
      <c r="B4455" s="21" t="s">
        <v>22103</v>
      </c>
      <c r="C4455" s="3" t="s">
        <v>22099</v>
      </c>
      <c r="D4455" s="21" t="s">
        <v>22103</v>
      </c>
      <c r="E4455" s="20" t="s">
        <v>22104</v>
      </c>
      <c r="F4455" s="69">
        <v>39.9</v>
      </c>
      <c r="G4455" s="3" t="s">
        <v>22105</v>
      </c>
      <c r="J4455" s="55"/>
      <c r="K4455" s="73">
        <v>46001</v>
      </c>
      <c r="L4455" s="61" t="s">
        <v>3905</v>
      </c>
      <c r="N4455" s="3" t="s">
        <v>22106</v>
      </c>
      <c r="O4455" s="3" t="s">
        <v>22107</v>
      </c>
    </row>
    <row r="4456" s="69" customFormat="1" spans="1:15">
      <c r="A4456" s="16">
        <v>4455</v>
      </c>
      <c r="B4456" s="17"/>
      <c r="C4456" s="2" t="s">
        <v>22108</v>
      </c>
      <c r="D4456" s="17" t="s">
        <v>22109</v>
      </c>
      <c r="E4456" s="2" t="s">
        <v>22110</v>
      </c>
      <c r="F4456" s="69">
        <v>59</v>
      </c>
      <c r="G4456" s="2" t="s">
        <v>20</v>
      </c>
      <c r="H4456" s="16"/>
      <c r="I4456" s="16"/>
      <c r="J4456" s="16"/>
      <c r="K4456" s="73">
        <v>45504</v>
      </c>
      <c r="L4456" s="59"/>
      <c r="M4456" s="5"/>
      <c r="N4456" s="60" t="s">
        <v>22111</v>
      </c>
      <c r="O4456" s="5" t="s">
        <v>22112</v>
      </c>
    </row>
    <row r="4457" s="69" customFormat="1" spans="1:15">
      <c r="A4457" s="16">
        <v>4456</v>
      </c>
      <c r="B4457" s="17"/>
      <c r="C4457" s="2" t="s">
        <v>22113</v>
      </c>
      <c r="D4457" s="17" t="s">
        <v>22114</v>
      </c>
      <c r="E4457" s="2" t="s">
        <v>22115</v>
      </c>
      <c r="F4457" s="69">
        <v>59</v>
      </c>
      <c r="G4457" s="2" t="s">
        <v>20</v>
      </c>
      <c r="H4457" s="16"/>
      <c r="I4457" s="16"/>
      <c r="J4457" s="16"/>
      <c r="K4457" s="73">
        <v>46036</v>
      </c>
      <c r="L4457" s="59"/>
      <c r="M4457" s="5"/>
      <c r="N4457" s="60" t="s">
        <v>22116</v>
      </c>
      <c r="O4457" s="5" t="s">
        <v>22117</v>
      </c>
    </row>
    <row r="4458" s="55" customFormat="1" spans="1:15">
      <c r="A4458" s="16">
        <v>4457</v>
      </c>
      <c r="C4458" s="55" t="s">
        <v>22113</v>
      </c>
      <c r="D4458" s="63" t="s">
        <v>22118</v>
      </c>
      <c r="E4458" s="55" t="s">
        <v>22119</v>
      </c>
      <c r="F4458" s="69">
        <v>49.9</v>
      </c>
      <c r="G4458" s="64" t="s">
        <v>22120</v>
      </c>
      <c r="K4458" s="73">
        <v>46062</v>
      </c>
      <c r="L4458" s="55" t="s">
        <v>22121</v>
      </c>
      <c r="M4458" s="65"/>
      <c r="N4458" s="64" t="s">
        <v>22122</v>
      </c>
      <c r="O4458" s="5" t="s">
        <v>22123</v>
      </c>
    </row>
    <row r="4459" s="69" customFormat="1" spans="1:15">
      <c r="A4459" s="16">
        <v>4458</v>
      </c>
      <c r="B4459" s="17"/>
      <c r="C4459" s="2" t="s">
        <v>22124</v>
      </c>
      <c r="D4459" s="17" t="s">
        <v>22125</v>
      </c>
      <c r="E4459" s="2" t="s">
        <v>22126</v>
      </c>
      <c r="F4459" s="69">
        <v>39</v>
      </c>
      <c r="G4459" s="3" t="s">
        <v>20</v>
      </c>
      <c r="H4459" s="2"/>
      <c r="I4459" s="2"/>
      <c r="J4459" s="16"/>
      <c r="K4459" s="73">
        <v>45323</v>
      </c>
      <c r="L4459" s="59"/>
      <c r="M4459" s="5"/>
      <c r="N4459" s="60" t="s">
        <v>22127</v>
      </c>
      <c r="O4459" s="5" t="s">
        <v>22128</v>
      </c>
    </row>
    <row r="4460" s="3" customFormat="1" spans="1:15">
      <c r="A4460" s="16">
        <v>4459</v>
      </c>
      <c r="B4460" s="3"/>
      <c r="C4460" s="3" t="s">
        <v>22129</v>
      </c>
      <c r="D4460" s="21" t="s">
        <v>22130</v>
      </c>
      <c r="E4460" s="3" t="s">
        <v>22131</v>
      </c>
      <c r="F4460" s="69">
        <v>55</v>
      </c>
      <c r="G4460" s="3" t="s">
        <v>22132</v>
      </c>
      <c r="J4460" s="55"/>
      <c r="K4460" s="73">
        <v>45947</v>
      </c>
      <c r="M4460" s="5" t="s">
        <v>22133</v>
      </c>
      <c r="N4460" s="3" t="s">
        <v>22134</v>
      </c>
      <c r="O4460" s="3" t="s">
        <v>22135</v>
      </c>
    </row>
    <row r="4461" s="3" customFormat="1" spans="1:15">
      <c r="A4461" s="16">
        <v>4460</v>
      </c>
      <c r="C4461" s="3" t="s">
        <v>22136</v>
      </c>
      <c r="D4461" s="21" t="s">
        <v>22137</v>
      </c>
      <c r="E4461" s="20" t="s">
        <v>22138</v>
      </c>
      <c r="F4461" s="69">
        <v>79.8</v>
      </c>
      <c r="G4461" s="3" t="s">
        <v>20</v>
      </c>
      <c r="H4461" s="20" t="s">
        <v>290</v>
      </c>
      <c r="J4461" s="55"/>
      <c r="K4461" s="73">
        <v>46009</v>
      </c>
      <c r="L4461" s="59" t="s">
        <v>412</v>
      </c>
      <c r="M4461" s="5"/>
      <c r="N4461" s="3" t="s">
        <v>22139</v>
      </c>
      <c r="O4461" s="5" t="s">
        <v>22140</v>
      </c>
    </row>
    <row r="4462" s="3" customFormat="1" spans="1:15">
      <c r="A4462" s="16">
        <v>4461</v>
      </c>
      <c r="B4462" s="21"/>
      <c r="C4462" s="3" t="s">
        <v>22141</v>
      </c>
      <c r="D4462" s="21" t="s">
        <v>22142</v>
      </c>
      <c r="E4462" s="20" t="s">
        <v>22143</v>
      </c>
      <c r="F4462" s="69">
        <v>49</v>
      </c>
      <c r="G4462" s="3" t="s">
        <v>248</v>
      </c>
      <c r="J4462" s="55"/>
      <c r="K4462" s="73">
        <v>45860</v>
      </c>
      <c r="L4462" s="59" t="s">
        <v>144</v>
      </c>
      <c r="N4462" s="3" t="s">
        <v>22144</v>
      </c>
      <c r="O4462" s="5" t="s">
        <v>22145</v>
      </c>
    </row>
    <row r="4463" s="3" customFormat="1" spans="1:15">
      <c r="A4463" s="16">
        <v>4462</v>
      </c>
      <c r="B4463" s="3" t="s">
        <v>22146</v>
      </c>
      <c r="C4463" s="3" t="s">
        <v>22147</v>
      </c>
      <c r="D4463" s="21" t="s">
        <v>22146</v>
      </c>
      <c r="E4463" s="3" t="s">
        <v>22148</v>
      </c>
      <c r="F4463" s="69">
        <v>49</v>
      </c>
      <c r="G4463" s="20" t="s">
        <v>22149</v>
      </c>
      <c r="J4463" s="55"/>
      <c r="K4463" s="73">
        <v>46064</v>
      </c>
      <c r="L4463" s="20" t="s">
        <v>144</v>
      </c>
      <c r="N4463" s="3" t="s">
        <v>22150</v>
      </c>
      <c r="O4463" s="3" t="s">
        <v>22151</v>
      </c>
    </row>
    <row r="4464" s="3" customFormat="1" spans="1:15">
      <c r="A4464" s="16">
        <v>4463</v>
      </c>
      <c r="C4464" s="3" t="s">
        <v>22152</v>
      </c>
      <c r="D4464" s="21" t="s">
        <v>22153</v>
      </c>
      <c r="E4464" s="3" t="s">
        <v>22154</v>
      </c>
      <c r="F4464" s="69">
        <v>39.8</v>
      </c>
      <c r="G4464" s="2" t="s">
        <v>22155</v>
      </c>
      <c r="J4464" s="55"/>
      <c r="K4464" s="73">
        <v>44938</v>
      </c>
      <c r="L4464" s="59" t="s">
        <v>85</v>
      </c>
      <c r="M4464" s="5"/>
      <c r="N4464" s="3" t="s">
        <v>22156</v>
      </c>
      <c r="O4464" s="5" t="s">
        <v>22157</v>
      </c>
    </row>
    <row r="4465" s="69" customFormat="1" spans="1:15">
      <c r="A4465" s="16">
        <v>4464</v>
      </c>
      <c r="B4465" s="17"/>
      <c r="C4465" s="2" t="s">
        <v>22158</v>
      </c>
      <c r="D4465" s="17" t="s">
        <v>22159</v>
      </c>
      <c r="E4465" s="2" t="s">
        <v>22160</v>
      </c>
      <c r="F4465" s="69">
        <v>39.8</v>
      </c>
      <c r="G4465" s="2" t="s">
        <v>20</v>
      </c>
      <c r="H4465" s="16"/>
      <c r="I4465" s="16"/>
      <c r="J4465" s="16"/>
      <c r="K4465" s="73">
        <v>45859</v>
      </c>
      <c r="L4465" s="59"/>
      <c r="M4465" s="5"/>
      <c r="N4465" s="60" t="s">
        <v>22161</v>
      </c>
      <c r="O4465" s="5" t="s">
        <v>22162</v>
      </c>
    </row>
    <row r="4466" s="3" customFormat="1" spans="1:15">
      <c r="A4466" s="16">
        <v>4465</v>
      </c>
      <c r="B4466" s="3"/>
      <c r="C4466" s="3" t="s">
        <v>22163</v>
      </c>
      <c r="D4466" s="21" t="s">
        <v>22164</v>
      </c>
      <c r="E4466" s="3" t="s">
        <v>22165</v>
      </c>
      <c r="F4466" s="69">
        <v>79.8</v>
      </c>
      <c r="G4466" s="2" t="s">
        <v>20</v>
      </c>
      <c r="J4466" s="55"/>
      <c r="K4466" s="73">
        <v>45273</v>
      </c>
      <c r="N4466" s="3" t="s">
        <v>22166</v>
      </c>
      <c r="O4466" s="3" t="s">
        <v>22167</v>
      </c>
    </row>
    <row r="4467" s="55" customFormat="1" spans="1:15">
      <c r="A4467" s="16">
        <v>4466</v>
      </c>
      <c r="C4467" s="55" t="s">
        <v>22168</v>
      </c>
      <c r="D4467" s="63" t="s">
        <v>22169</v>
      </c>
      <c r="E4467" s="55" t="s">
        <v>22170</v>
      </c>
      <c r="F4467" s="69">
        <v>59</v>
      </c>
      <c r="G4467" s="64" t="s">
        <v>248</v>
      </c>
      <c r="K4467" s="73">
        <v>45887</v>
      </c>
      <c r="L4467" s="59" t="s">
        <v>144</v>
      </c>
      <c r="M4467" s="5" t="s">
        <v>22171</v>
      </c>
      <c r="N4467" s="64" t="s">
        <v>22172</v>
      </c>
      <c r="O4467" s="5" t="s">
        <v>22173</v>
      </c>
    </row>
    <row r="4468" s="5" customFormat="1" spans="1:15">
      <c r="A4468" s="16">
        <v>4467</v>
      </c>
      <c r="B4468" s="17"/>
      <c r="C4468" s="5" t="s">
        <v>22174</v>
      </c>
      <c r="D4468" s="17" t="s">
        <v>22175</v>
      </c>
      <c r="E4468" s="20" t="s">
        <v>22176</v>
      </c>
      <c r="F4468" s="69">
        <v>44.8</v>
      </c>
      <c r="G4468" s="3" t="s">
        <v>20</v>
      </c>
      <c r="J4468" s="62"/>
      <c r="K4468" s="73">
        <v>45866</v>
      </c>
      <c r="L4468" s="59"/>
      <c r="N4468" s="5" t="s">
        <v>22177</v>
      </c>
      <c r="O4468" s="5" t="s">
        <v>22178</v>
      </c>
    </row>
    <row r="4469" s="3" customFormat="1" spans="1:15">
      <c r="A4469" s="16">
        <v>4468</v>
      </c>
      <c r="B4469" s="3" t="s">
        <v>22179</v>
      </c>
      <c r="C4469" s="3" t="s">
        <v>22180</v>
      </c>
      <c r="D4469" s="3" t="s">
        <v>22179</v>
      </c>
      <c r="E4469" s="3" t="s">
        <v>22181</v>
      </c>
      <c r="F4469" s="69">
        <v>69</v>
      </c>
      <c r="G4469" s="3"/>
      <c r="H4469" s="3"/>
      <c r="I4469" s="3"/>
      <c r="J4469" s="55"/>
      <c r="K4469" s="73">
        <v>45928</v>
      </c>
      <c r="L4469" s="3"/>
      <c r="M4469" s="3"/>
      <c r="N4469" s="3" t="s">
        <v>22182</v>
      </c>
      <c r="O4469" s="3" t="s">
        <v>22183</v>
      </c>
    </row>
    <row r="4470" s="4" customFormat="1" spans="1:15">
      <c r="A4470" s="16">
        <v>4469</v>
      </c>
      <c r="B4470" s="4" t="s">
        <v>22184</v>
      </c>
      <c r="C4470" s="4" t="s">
        <v>22185</v>
      </c>
      <c r="D4470" s="4" t="s">
        <v>22184</v>
      </c>
      <c r="E4470" s="25" t="s">
        <v>22186</v>
      </c>
      <c r="F4470" s="4">
        <v>118</v>
      </c>
      <c r="G4470" s="4"/>
      <c r="K4470" s="76">
        <v>46107</v>
      </c>
      <c r="L4470" s="4"/>
      <c r="N4470" s="4" t="s">
        <v>22187</v>
      </c>
      <c r="O4470" s="4" t="s">
        <v>22188</v>
      </c>
    </row>
    <row r="4471" s="3" customFormat="1" spans="1:15">
      <c r="A4471" s="16">
        <v>4470</v>
      </c>
      <c r="C4471" s="3" t="s">
        <v>22189</v>
      </c>
      <c r="D4471" s="21" t="s">
        <v>22190</v>
      </c>
      <c r="E4471" s="3" t="s">
        <v>22191</v>
      </c>
      <c r="F4471" s="69">
        <v>78</v>
      </c>
      <c r="G4471" s="3" t="s">
        <v>78</v>
      </c>
      <c r="J4471" s="55"/>
      <c r="K4471" s="73">
        <v>46029</v>
      </c>
      <c r="L4471" s="61" t="s">
        <v>85</v>
      </c>
      <c r="N4471" s="3" t="s">
        <v>22192</v>
      </c>
      <c r="O4471" s="5" t="s">
        <v>22193</v>
      </c>
    </row>
    <row r="4472" s="3" customFormat="1" spans="1:15">
      <c r="A4472" s="16">
        <v>4471</v>
      </c>
      <c r="B4472" s="3"/>
      <c r="C4472" s="3" t="s">
        <v>22194</v>
      </c>
      <c r="D4472" s="21" t="s">
        <v>22195</v>
      </c>
      <c r="E4472" s="3" t="s">
        <v>22196</v>
      </c>
      <c r="F4472" s="69">
        <v>69</v>
      </c>
      <c r="G4472" s="2" t="s">
        <v>22197</v>
      </c>
      <c r="J4472" s="55"/>
      <c r="K4472" s="73">
        <v>45873</v>
      </c>
      <c r="L4472" s="3" t="s">
        <v>1345</v>
      </c>
      <c r="N4472" s="3" t="s">
        <v>22198</v>
      </c>
      <c r="O4472" s="3" t="s">
        <v>22199</v>
      </c>
    </row>
    <row r="4473" s="69" customFormat="1" spans="1:15">
      <c r="A4473" s="16">
        <v>4472</v>
      </c>
      <c r="B4473" s="17"/>
      <c r="C4473" s="2" t="s">
        <v>22194</v>
      </c>
      <c r="D4473" s="17" t="s">
        <v>22200</v>
      </c>
      <c r="E4473" s="2" t="s">
        <v>22201</v>
      </c>
      <c r="F4473" s="69">
        <v>59</v>
      </c>
      <c r="G4473" s="2" t="s">
        <v>20</v>
      </c>
      <c r="H4473" s="16"/>
      <c r="I4473" s="16"/>
      <c r="J4473" s="16"/>
      <c r="K4473" s="73">
        <v>45659</v>
      </c>
      <c r="L4473" s="59"/>
      <c r="M4473" s="5"/>
      <c r="N4473" s="60" t="s">
        <v>22202</v>
      </c>
      <c r="O4473" s="5" t="s">
        <v>22203</v>
      </c>
    </row>
    <row r="4474" s="69" customFormat="1" spans="1:15">
      <c r="A4474" s="16">
        <v>4473</v>
      </c>
      <c r="B4474" s="17"/>
      <c r="C4474" s="2" t="s">
        <v>22204</v>
      </c>
      <c r="D4474" s="17" t="s">
        <v>22205</v>
      </c>
      <c r="E4474" s="2" t="s">
        <v>22206</v>
      </c>
      <c r="F4474" s="69">
        <v>65</v>
      </c>
      <c r="G4474" s="3" t="s">
        <v>20</v>
      </c>
      <c r="H4474" s="17"/>
      <c r="I4474" s="17"/>
      <c r="J4474" s="85"/>
      <c r="K4474" s="73">
        <v>45701</v>
      </c>
      <c r="L4474" s="59" t="s">
        <v>85</v>
      </c>
      <c r="M4474" s="5"/>
      <c r="N4474" s="60" t="s">
        <v>22207</v>
      </c>
      <c r="O4474" s="5" t="s">
        <v>22208</v>
      </c>
    </row>
    <row r="4475" s="3" customFormat="1" spans="1:15">
      <c r="A4475" s="16">
        <v>4474</v>
      </c>
      <c r="B4475" s="3" t="s">
        <v>22209</v>
      </c>
      <c r="C4475" s="3" t="s">
        <v>22210</v>
      </c>
      <c r="D4475" s="3" t="s">
        <v>22209</v>
      </c>
      <c r="E4475" s="3" t="s">
        <v>22211</v>
      </c>
      <c r="F4475" s="69">
        <v>59.8</v>
      </c>
      <c r="G4475" s="3"/>
      <c r="H4475" s="3"/>
      <c r="I4475" s="3"/>
      <c r="J4475" s="55"/>
      <c r="K4475" s="73">
        <v>45784</v>
      </c>
      <c r="L4475" s="3"/>
      <c r="M4475" s="3"/>
      <c r="N4475" s="3" t="s">
        <v>22212</v>
      </c>
      <c r="O4475" s="3" t="s">
        <v>22213</v>
      </c>
    </row>
    <row r="4476" s="69" customFormat="1" spans="1:15">
      <c r="A4476" s="16">
        <v>4475</v>
      </c>
      <c r="B4476" s="17"/>
      <c r="C4476" s="2" t="s">
        <v>22214</v>
      </c>
      <c r="D4476" s="17" t="s">
        <v>22215</v>
      </c>
      <c r="E4476" s="2" t="s">
        <v>22201</v>
      </c>
      <c r="F4476" s="69">
        <v>65</v>
      </c>
      <c r="G4476" s="2" t="s">
        <v>7310</v>
      </c>
      <c r="H4476" s="16"/>
      <c r="I4476" s="16"/>
      <c r="J4476" s="16"/>
      <c r="K4476" s="73">
        <v>45693</v>
      </c>
      <c r="L4476" s="59"/>
      <c r="M4476" s="5"/>
      <c r="N4476" s="60" t="s">
        <v>22216</v>
      </c>
      <c r="O4476" s="5" t="s">
        <v>22217</v>
      </c>
    </row>
    <row r="4477" s="3" customFormat="1" spans="1:15">
      <c r="A4477" s="16">
        <v>4476</v>
      </c>
      <c r="B4477" s="21"/>
      <c r="C4477" s="3" t="s">
        <v>22218</v>
      </c>
      <c r="D4477" s="21" t="s">
        <v>22219</v>
      </c>
      <c r="E4477" s="3" t="s">
        <v>21603</v>
      </c>
      <c r="F4477" s="69">
        <v>69</v>
      </c>
      <c r="G4477" s="61" t="s">
        <v>22220</v>
      </c>
      <c r="H4477" s="61"/>
      <c r="I4477" s="61"/>
      <c r="J4477" s="64"/>
      <c r="K4477" s="73">
        <v>45678</v>
      </c>
      <c r="M4477" s="5" t="s">
        <v>22221</v>
      </c>
      <c r="N4477" s="3" t="s">
        <v>22222</v>
      </c>
      <c r="O4477" s="5" t="s">
        <v>22223</v>
      </c>
    </row>
    <row r="4478" s="3" customFormat="1" spans="1:15">
      <c r="A4478" s="16">
        <v>4477</v>
      </c>
      <c r="C4478" s="3" t="s">
        <v>22224</v>
      </c>
      <c r="D4478" s="21" t="s">
        <v>22225</v>
      </c>
      <c r="E4478" s="3" t="s">
        <v>22226</v>
      </c>
      <c r="F4478" s="69">
        <v>59</v>
      </c>
      <c r="G4478" s="2" t="s">
        <v>22227</v>
      </c>
      <c r="J4478" s="55"/>
      <c r="K4478" s="73">
        <v>45671</v>
      </c>
      <c r="L4478" s="59" t="s">
        <v>85</v>
      </c>
      <c r="M4478" s="5"/>
      <c r="N4478" s="3" t="s">
        <v>22228</v>
      </c>
      <c r="O4478" s="5" t="s">
        <v>22229</v>
      </c>
    </row>
    <row r="4479" s="3" customFormat="1" spans="1:15">
      <c r="A4479" s="16">
        <v>4478</v>
      </c>
      <c r="B4479" s="3" t="s">
        <v>22230</v>
      </c>
      <c r="C4479" s="3" t="s">
        <v>22231</v>
      </c>
      <c r="D4479" s="21" t="s">
        <v>22230</v>
      </c>
      <c r="E4479" s="3" t="s">
        <v>22232</v>
      </c>
      <c r="F4479" s="69">
        <v>69.8</v>
      </c>
      <c r="G4479" s="64" t="s">
        <v>22233</v>
      </c>
      <c r="J4479" s="55"/>
      <c r="K4479" s="73">
        <v>45892</v>
      </c>
      <c r="L4479" s="61"/>
      <c r="M4479" s="61"/>
      <c r="N4479" s="3" t="s">
        <v>22234</v>
      </c>
      <c r="O4479" s="3" t="s">
        <v>22235</v>
      </c>
    </row>
    <row r="4480" s="69" customFormat="1" spans="1:15">
      <c r="A4480" s="16">
        <v>4479</v>
      </c>
      <c r="B4480" s="17"/>
      <c r="C4480" s="2" t="s">
        <v>22231</v>
      </c>
      <c r="D4480" s="17" t="s">
        <v>22236</v>
      </c>
      <c r="E4480" s="2" t="s">
        <v>22237</v>
      </c>
      <c r="F4480" s="69">
        <v>48</v>
      </c>
      <c r="G4480" s="3" t="s">
        <v>20</v>
      </c>
      <c r="H4480" s="16"/>
      <c r="I4480" s="16"/>
      <c r="J4480" s="16"/>
      <c r="K4480" s="73">
        <v>45178</v>
      </c>
      <c r="L4480" s="59"/>
      <c r="M4480" s="5"/>
      <c r="N4480" s="60" t="s">
        <v>22238</v>
      </c>
      <c r="O4480" s="5" t="s">
        <v>22239</v>
      </c>
    </row>
    <row r="4481" s="55" customFormat="1" spans="1:15">
      <c r="A4481" s="16">
        <v>4480</v>
      </c>
      <c r="C4481" s="55" t="s">
        <v>22240</v>
      </c>
      <c r="D4481" s="63" t="s">
        <v>22241</v>
      </c>
      <c r="E4481" s="55" t="s">
        <v>22242</v>
      </c>
      <c r="F4481" s="69">
        <v>49.9</v>
      </c>
      <c r="G4481" s="64" t="s">
        <v>22233</v>
      </c>
      <c r="K4481" s="73">
        <v>45992</v>
      </c>
      <c r="L4481" s="55" t="s">
        <v>85</v>
      </c>
      <c r="M4481" s="5" t="s">
        <v>22243</v>
      </c>
      <c r="N4481" s="64" t="s">
        <v>22244</v>
      </c>
      <c r="O4481" s="5" t="s">
        <v>22245</v>
      </c>
    </row>
    <row r="4482" s="69" customFormat="1" spans="1:15">
      <c r="A4482" s="16">
        <v>4481</v>
      </c>
      <c r="B4482" s="17"/>
      <c r="C4482" s="2" t="s">
        <v>22240</v>
      </c>
      <c r="D4482" s="17" t="s">
        <v>22246</v>
      </c>
      <c r="E4482" s="2" t="s">
        <v>22247</v>
      </c>
      <c r="F4482" s="69">
        <v>39</v>
      </c>
      <c r="G4482" s="2" t="s">
        <v>20</v>
      </c>
      <c r="H4482" s="2"/>
      <c r="I4482" s="2"/>
      <c r="J4482" s="16"/>
      <c r="K4482" s="73">
        <v>45845</v>
      </c>
      <c r="L4482" s="59"/>
      <c r="M4482" s="5"/>
      <c r="N4482" s="60" t="s">
        <v>22248</v>
      </c>
      <c r="O4482" s="5" t="s">
        <v>22249</v>
      </c>
    </row>
    <row r="4483" s="3" customFormat="1" spans="1:15">
      <c r="A4483" s="16">
        <v>4482</v>
      </c>
      <c r="C4483" s="3" t="s">
        <v>22250</v>
      </c>
      <c r="D4483" s="21" t="s">
        <v>22251</v>
      </c>
      <c r="E4483" s="20" t="s">
        <v>22252</v>
      </c>
      <c r="F4483" s="69">
        <v>48</v>
      </c>
      <c r="G4483" s="3" t="s">
        <v>248</v>
      </c>
      <c r="J4483" s="55"/>
      <c r="K4483" s="73">
        <v>46057</v>
      </c>
      <c r="L4483" s="59" t="s">
        <v>85</v>
      </c>
      <c r="M4483" s="5"/>
      <c r="N4483" s="3" t="s">
        <v>22253</v>
      </c>
      <c r="O4483" s="5" t="s">
        <v>22254</v>
      </c>
    </row>
    <row r="4484" s="3" customFormat="1" spans="1:15">
      <c r="A4484" s="16">
        <v>4483</v>
      </c>
      <c r="B4484" s="21" t="s">
        <v>22255</v>
      </c>
      <c r="C4484" s="3" t="s">
        <v>22256</v>
      </c>
      <c r="D4484" s="21" t="s">
        <v>22255</v>
      </c>
      <c r="E4484" s="3" t="s">
        <v>22257</v>
      </c>
      <c r="F4484" s="69">
        <v>59</v>
      </c>
      <c r="G4484" s="3"/>
      <c r="H4484" s="3"/>
      <c r="I4484" s="3"/>
      <c r="J4484" s="55"/>
      <c r="K4484" s="73">
        <v>45869</v>
      </c>
      <c r="L4484" s="3"/>
      <c r="M4484" s="3"/>
      <c r="N4484" s="3" t="s">
        <v>22258</v>
      </c>
      <c r="O4484" s="3" t="s">
        <v>22259</v>
      </c>
    </row>
    <row r="4485" s="69" customFormat="1" spans="1:15">
      <c r="A4485" s="16">
        <v>4484</v>
      </c>
      <c r="B4485" s="17"/>
      <c r="C4485" s="2" t="s">
        <v>22260</v>
      </c>
      <c r="D4485" s="17" t="s">
        <v>22261</v>
      </c>
      <c r="E4485" s="2" t="s">
        <v>22262</v>
      </c>
      <c r="F4485" s="69">
        <v>29.8</v>
      </c>
      <c r="G4485" s="2" t="s">
        <v>20</v>
      </c>
      <c r="H4485" s="16"/>
      <c r="I4485" s="16"/>
      <c r="J4485" s="16"/>
      <c r="K4485" s="73">
        <v>45261</v>
      </c>
      <c r="L4485" s="59"/>
      <c r="M4485" s="5"/>
      <c r="N4485" s="60" t="s">
        <v>22263</v>
      </c>
      <c r="O4485" s="5" t="s">
        <v>22264</v>
      </c>
    </row>
    <row r="4486" s="69" customFormat="1" spans="1:15">
      <c r="A4486" s="16">
        <v>4485</v>
      </c>
      <c r="B4486" s="17"/>
      <c r="C4486" s="2" t="s">
        <v>22260</v>
      </c>
      <c r="D4486" s="17" t="s">
        <v>22265</v>
      </c>
      <c r="E4486" s="2" t="s">
        <v>22266</v>
      </c>
      <c r="F4486" s="69">
        <v>29.8</v>
      </c>
      <c r="G4486" s="2" t="s">
        <v>20</v>
      </c>
      <c r="H4486" s="2"/>
      <c r="I4486" s="2"/>
      <c r="J4486" s="16"/>
      <c r="K4486" s="73">
        <v>45341</v>
      </c>
      <c r="L4486" s="59"/>
      <c r="M4486" s="5"/>
      <c r="N4486" s="60" t="s">
        <v>22267</v>
      </c>
      <c r="O4486" s="5" t="s">
        <v>22268</v>
      </c>
    </row>
    <row r="4487" s="3" customFormat="1" spans="1:15">
      <c r="A4487" s="16">
        <v>4486</v>
      </c>
      <c r="B4487" s="3" t="s">
        <v>22269</v>
      </c>
      <c r="C4487" s="3" t="s">
        <v>22270</v>
      </c>
      <c r="D4487" s="3" t="s">
        <v>22269</v>
      </c>
      <c r="E4487" s="3" t="s">
        <v>22271</v>
      </c>
      <c r="F4487" s="69">
        <v>65</v>
      </c>
      <c r="G4487" s="3" t="s">
        <v>603</v>
      </c>
      <c r="H4487" s="3"/>
      <c r="I4487" s="3"/>
      <c r="J4487" s="55"/>
      <c r="K4487" s="73">
        <v>45846</v>
      </c>
      <c r="L4487" s="3"/>
      <c r="M4487" s="3"/>
      <c r="N4487" s="3" t="s">
        <v>22272</v>
      </c>
      <c r="O4487" s="3" t="s">
        <v>22273</v>
      </c>
    </row>
    <row r="4488" s="3" customFormat="1" spans="1:15">
      <c r="A4488" s="16">
        <v>4487</v>
      </c>
      <c r="B4488" s="3" t="s">
        <v>22274</v>
      </c>
      <c r="C4488" s="3" t="s">
        <v>22275</v>
      </c>
      <c r="D4488" s="21" t="s">
        <v>22274</v>
      </c>
      <c r="E4488" s="3" t="s">
        <v>22276</v>
      </c>
      <c r="F4488" s="69">
        <v>68</v>
      </c>
      <c r="G4488" s="3" t="s">
        <v>14067</v>
      </c>
      <c r="J4488" s="55"/>
      <c r="K4488" s="73">
        <v>46056</v>
      </c>
      <c r="L4488" s="20" t="s">
        <v>144</v>
      </c>
      <c r="M4488" s="20"/>
      <c r="N4488" s="3" t="s">
        <v>22277</v>
      </c>
      <c r="O4488" s="3" t="s">
        <v>22278</v>
      </c>
    </row>
    <row r="4489" s="3" customFormat="1" spans="1:15">
      <c r="A4489" s="16">
        <v>4488</v>
      </c>
      <c r="B4489" s="3" t="s">
        <v>22279</v>
      </c>
      <c r="C4489" s="3" t="s">
        <v>22275</v>
      </c>
      <c r="D4489" s="21" t="s">
        <v>22279</v>
      </c>
      <c r="E4489" s="3" t="s">
        <v>22280</v>
      </c>
      <c r="F4489" s="69">
        <v>55</v>
      </c>
      <c r="G4489" s="3" t="s">
        <v>22281</v>
      </c>
      <c r="J4489" s="55" t="s">
        <v>200</v>
      </c>
      <c r="K4489" s="73">
        <v>45834</v>
      </c>
      <c r="L4489" s="3" t="s">
        <v>201</v>
      </c>
      <c r="M4489" s="5" t="s">
        <v>22282</v>
      </c>
      <c r="N4489" s="3" t="s">
        <v>22283</v>
      </c>
      <c r="O4489" s="3" t="s">
        <v>22284</v>
      </c>
    </row>
    <row r="4490" s="3" customFormat="1" spans="1:15">
      <c r="A4490" s="16">
        <v>4489</v>
      </c>
      <c r="B4490" s="3"/>
      <c r="C4490" s="3" t="s">
        <v>22270</v>
      </c>
      <c r="D4490" s="21" t="s">
        <v>22285</v>
      </c>
      <c r="E4490" s="3" t="s">
        <v>22286</v>
      </c>
      <c r="F4490" s="69">
        <v>58</v>
      </c>
      <c r="G4490" s="2" t="s">
        <v>22287</v>
      </c>
      <c r="J4490" s="55"/>
      <c r="K4490" s="73">
        <v>45300</v>
      </c>
      <c r="N4490" s="3" t="s">
        <v>22288</v>
      </c>
      <c r="O4490" s="3" t="s">
        <v>22289</v>
      </c>
    </row>
    <row r="4491" s="3" customFormat="1" spans="1:15">
      <c r="A4491" s="16">
        <v>4490</v>
      </c>
      <c r="B4491" s="3"/>
      <c r="C4491" s="3" t="s">
        <v>22275</v>
      </c>
      <c r="D4491" s="21" t="s">
        <v>22290</v>
      </c>
      <c r="E4491" s="3" t="s">
        <v>22291</v>
      </c>
      <c r="F4491" s="69">
        <v>65</v>
      </c>
      <c r="G4491" s="2" t="s">
        <v>20</v>
      </c>
      <c r="J4491" s="55"/>
      <c r="K4491" s="73">
        <v>45871</v>
      </c>
      <c r="N4491" s="3" t="s">
        <v>22292</v>
      </c>
      <c r="O4491" s="3" t="s">
        <v>22293</v>
      </c>
    </row>
    <row r="4492" s="16" customFormat="1" spans="1:15">
      <c r="A4492" s="16">
        <v>4491</v>
      </c>
      <c r="C4492" s="62" t="s">
        <v>22294</v>
      </c>
      <c r="D4492" s="77" t="s">
        <v>22295</v>
      </c>
      <c r="E4492" s="86" t="s">
        <v>22296</v>
      </c>
      <c r="F4492" s="69">
        <v>68</v>
      </c>
      <c r="G4492" s="16" t="s">
        <v>20</v>
      </c>
      <c r="K4492" s="73">
        <v>45864</v>
      </c>
      <c r="L4492" s="59"/>
      <c r="M4492" s="5"/>
      <c r="N4492" s="77" t="s">
        <v>22297</v>
      </c>
      <c r="O4492" s="5" t="s">
        <v>22298</v>
      </c>
    </row>
    <row r="4493" s="3" customFormat="1" spans="1:15">
      <c r="A4493" s="16">
        <v>4492</v>
      </c>
      <c r="B4493" s="3" t="s">
        <v>22299</v>
      </c>
      <c r="C4493" s="3" t="s">
        <v>22300</v>
      </c>
      <c r="D4493" s="3" t="s">
        <v>22299</v>
      </c>
      <c r="E4493" s="3" t="s">
        <v>22301</v>
      </c>
      <c r="F4493" s="69">
        <v>79</v>
      </c>
      <c r="G4493" s="3" t="s">
        <v>22302</v>
      </c>
      <c r="J4493" s="55"/>
      <c r="K4493" s="73">
        <v>45925</v>
      </c>
      <c r="L4493" s="61" t="s">
        <v>3905</v>
      </c>
      <c r="M4493" s="61"/>
      <c r="N4493" s="3" t="s">
        <v>22303</v>
      </c>
      <c r="O4493" s="3" t="s">
        <v>22304</v>
      </c>
    </row>
    <row r="4494" s="3" customFormat="1" spans="1:15">
      <c r="A4494" s="16">
        <v>4493</v>
      </c>
      <c r="B4494" s="3" t="s">
        <v>22305</v>
      </c>
      <c r="C4494" s="20" t="s">
        <v>22306</v>
      </c>
      <c r="D4494" s="21" t="s">
        <v>22305</v>
      </c>
      <c r="E4494" s="3" t="s">
        <v>22307</v>
      </c>
      <c r="F4494" s="69">
        <v>53.8</v>
      </c>
      <c r="G4494" s="20" t="s">
        <v>22308</v>
      </c>
      <c r="H4494" s="20"/>
      <c r="I4494" s="20"/>
      <c r="J4494" s="78"/>
      <c r="K4494" s="73">
        <v>46062</v>
      </c>
      <c r="N4494" s="3" t="s">
        <v>22309</v>
      </c>
      <c r="O4494" s="3" t="s">
        <v>22310</v>
      </c>
    </row>
    <row r="4495" s="3" customFormat="1" spans="1:15">
      <c r="A4495" s="16">
        <v>4494</v>
      </c>
      <c r="C4495" s="3" t="s">
        <v>22311</v>
      </c>
      <c r="D4495" s="21" t="s">
        <v>22312</v>
      </c>
      <c r="E4495" s="3" t="s">
        <v>22313</v>
      </c>
      <c r="F4495" s="69">
        <v>79.9</v>
      </c>
      <c r="G4495" s="3" t="s">
        <v>20</v>
      </c>
      <c r="J4495" s="55"/>
      <c r="K4495" s="73">
        <v>46029</v>
      </c>
      <c r="L4495" s="61" t="s">
        <v>249</v>
      </c>
      <c r="N4495" s="3" t="s">
        <v>22314</v>
      </c>
      <c r="O4495" s="5" t="s">
        <v>22315</v>
      </c>
    </row>
    <row r="4496" s="3" customFormat="1" spans="1:15">
      <c r="A4496" s="16">
        <v>4495</v>
      </c>
      <c r="C4496" s="61" t="s">
        <v>22316</v>
      </c>
      <c r="D4496" s="21" t="s">
        <v>22317</v>
      </c>
      <c r="E4496" s="3" t="s">
        <v>22318</v>
      </c>
      <c r="F4496" s="69">
        <v>78</v>
      </c>
      <c r="G4496" s="3" t="s">
        <v>248</v>
      </c>
      <c r="J4496" s="55"/>
      <c r="K4496" s="73">
        <v>46027</v>
      </c>
      <c r="L4496" s="20" t="s">
        <v>144</v>
      </c>
      <c r="N4496" s="3" t="s">
        <v>22319</v>
      </c>
      <c r="O4496" s="3" t="s">
        <v>22320</v>
      </c>
    </row>
    <row r="4497" s="3" customFormat="1" spans="1:15">
      <c r="A4497" s="16">
        <v>4496</v>
      </c>
      <c r="B4497" s="21"/>
      <c r="C4497" s="3" t="s">
        <v>22321</v>
      </c>
      <c r="D4497" s="21" t="s">
        <v>22322</v>
      </c>
      <c r="E4497" s="3" t="s">
        <v>4060</v>
      </c>
      <c r="F4497" s="69">
        <v>79</v>
      </c>
      <c r="G4497" s="3" t="s">
        <v>22323</v>
      </c>
      <c r="H4497" s="3"/>
      <c r="I4497" s="3"/>
      <c r="J4497" s="55"/>
      <c r="K4497" s="73">
        <v>45694</v>
      </c>
      <c r="L4497" s="3"/>
      <c r="M4497" s="3"/>
      <c r="N4497" s="3" t="s">
        <v>22324</v>
      </c>
      <c r="O4497" s="3" t="s">
        <v>22325</v>
      </c>
    </row>
    <row r="4498" s="3" customFormat="1" spans="1:15">
      <c r="A4498" s="16">
        <v>4497</v>
      </c>
      <c r="B4498" s="3"/>
      <c r="C4498" s="3" t="s">
        <v>22326</v>
      </c>
      <c r="D4498" s="21" t="s">
        <v>22327</v>
      </c>
      <c r="E4498" s="3" t="s">
        <v>22328</v>
      </c>
      <c r="F4498" s="69">
        <v>59.8</v>
      </c>
      <c r="G4498" s="2" t="s">
        <v>20</v>
      </c>
      <c r="J4498" s="55"/>
      <c r="K4498" s="73">
        <v>45229</v>
      </c>
      <c r="N4498" s="3" t="s">
        <v>22329</v>
      </c>
      <c r="O4498" s="3" t="s">
        <v>22330</v>
      </c>
    </row>
    <row r="4499" s="69" customFormat="1" spans="1:15">
      <c r="A4499" s="16">
        <v>4498</v>
      </c>
      <c r="B4499" s="17"/>
      <c r="C4499" s="2" t="s">
        <v>22331</v>
      </c>
      <c r="D4499" s="17" t="s">
        <v>22332</v>
      </c>
      <c r="E4499" s="2" t="s">
        <v>4560</v>
      </c>
      <c r="F4499" s="69">
        <v>59</v>
      </c>
      <c r="G4499" s="2" t="s">
        <v>20</v>
      </c>
      <c r="H4499" s="2"/>
      <c r="I4499" s="16"/>
      <c r="J4499" s="16"/>
      <c r="K4499" s="73">
        <v>46048</v>
      </c>
      <c r="L4499" s="59"/>
      <c r="M4499" s="5"/>
      <c r="N4499" s="60" t="s">
        <v>22333</v>
      </c>
      <c r="O4499" s="5" t="s">
        <v>22334</v>
      </c>
    </row>
    <row r="4500" s="69" customFormat="1" spans="1:15">
      <c r="A4500" s="16">
        <v>4499</v>
      </c>
      <c r="B4500" s="17"/>
      <c r="C4500" s="2" t="s">
        <v>22335</v>
      </c>
      <c r="D4500" s="17" t="s">
        <v>22336</v>
      </c>
      <c r="E4500" s="2" t="s">
        <v>22337</v>
      </c>
      <c r="F4500" s="69">
        <v>79.8</v>
      </c>
      <c r="G4500" s="2" t="s">
        <v>20</v>
      </c>
      <c r="H4500" s="2" t="s">
        <v>290</v>
      </c>
      <c r="I4500" s="16"/>
      <c r="J4500" s="16"/>
      <c r="K4500" s="73">
        <v>45901</v>
      </c>
      <c r="L4500" s="59" t="s">
        <v>412</v>
      </c>
      <c r="M4500" s="5"/>
      <c r="N4500" s="60" t="s">
        <v>22338</v>
      </c>
      <c r="O4500" s="5" t="s">
        <v>22339</v>
      </c>
    </row>
    <row r="4501" s="3" customFormat="1" spans="1:15">
      <c r="A4501" s="16">
        <v>4500</v>
      </c>
      <c r="B4501" s="3" t="s">
        <v>22340</v>
      </c>
      <c r="C4501" s="3" t="s">
        <v>22341</v>
      </c>
      <c r="D4501" s="21" t="s">
        <v>22340</v>
      </c>
      <c r="E4501" s="3" t="s">
        <v>22342</v>
      </c>
      <c r="F4501" s="69">
        <v>68</v>
      </c>
      <c r="G4501" s="3" t="s">
        <v>22343</v>
      </c>
      <c r="J4501" s="55"/>
      <c r="K4501" s="73">
        <v>46052</v>
      </c>
      <c r="L4501" s="20" t="s">
        <v>144</v>
      </c>
      <c r="M4501" s="20"/>
      <c r="N4501" s="3" t="s">
        <v>22344</v>
      </c>
      <c r="O4501" s="3" t="s">
        <v>22345</v>
      </c>
    </row>
    <row r="4502" s="5" customFormat="1" spans="1:15">
      <c r="A4502" s="16">
        <v>4501</v>
      </c>
      <c r="B4502" s="17"/>
      <c r="C4502" s="2" t="s">
        <v>22346</v>
      </c>
      <c r="D4502" s="17" t="s">
        <v>22347</v>
      </c>
      <c r="E4502" s="2" t="s">
        <v>4335</v>
      </c>
      <c r="F4502" s="69">
        <v>39.8</v>
      </c>
      <c r="G4502" s="3" t="s">
        <v>20</v>
      </c>
      <c r="J4502" s="62"/>
      <c r="K4502" s="73">
        <v>46057</v>
      </c>
      <c r="L4502" s="59" t="s">
        <v>85</v>
      </c>
      <c r="N4502" s="60" t="s">
        <v>22348</v>
      </c>
      <c r="O4502" s="5" t="s">
        <v>22349</v>
      </c>
    </row>
    <row r="4503" s="3" customFormat="1" spans="1:15">
      <c r="A4503" s="16">
        <v>4502</v>
      </c>
      <c r="B4503" s="3" t="s">
        <v>22350</v>
      </c>
      <c r="C4503" s="3" t="s">
        <v>22351</v>
      </c>
      <c r="D4503" s="21" t="s">
        <v>22350</v>
      </c>
      <c r="E4503" s="3" t="s">
        <v>22352</v>
      </c>
      <c r="F4503" s="69">
        <v>49.9</v>
      </c>
      <c r="G4503" s="61" t="s">
        <v>22353</v>
      </c>
      <c r="J4503" s="55"/>
      <c r="K4503" s="73">
        <v>45859</v>
      </c>
      <c r="L4503" s="61" t="s">
        <v>85</v>
      </c>
      <c r="N4503" s="3" t="s">
        <v>22354</v>
      </c>
      <c r="O4503" s="3" t="s">
        <v>22355</v>
      </c>
    </row>
    <row r="4504" s="69" customFormat="1" spans="1:15">
      <c r="A4504" s="16">
        <v>4503</v>
      </c>
      <c r="B4504" s="17"/>
      <c r="C4504" s="2" t="s">
        <v>22356</v>
      </c>
      <c r="D4504" s="17" t="s">
        <v>22357</v>
      </c>
      <c r="E4504" s="2" t="s">
        <v>21557</v>
      </c>
      <c r="F4504" s="69">
        <v>49.8</v>
      </c>
      <c r="G4504" s="2" t="s">
        <v>20</v>
      </c>
      <c r="H4504" s="2"/>
      <c r="I4504" s="2"/>
      <c r="J4504" s="16"/>
      <c r="K4504" s="73">
        <v>45859</v>
      </c>
      <c r="L4504" s="59"/>
      <c r="M4504" s="5"/>
      <c r="N4504" s="60" t="s">
        <v>22358</v>
      </c>
      <c r="O4504" s="5" t="s">
        <v>22359</v>
      </c>
    </row>
    <row r="4505" s="69" customFormat="1" spans="1:15">
      <c r="A4505" s="16">
        <v>4504</v>
      </c>
      <c r="B4505" s="17"/>
      <c r="C4505" s="2" t="s">
        <v>22356</v>
      </c>
      <c r="D4505" s="17" t="s">
        <v>22360</v>
      </c>
      <c r="E4505" s="2" t="s">
        <v>22361</v>
      </c>
      <c r="F4505" s="69">
        <v>45</v>
      </c>
      <c r="G4505" s="2" t="s">
        <v>20</v>
      </c>
      <c r="H4505" s="2"/>
      <c r="I4505" s="2"/>
      <c r="J4505" s="16"/>
      <c r="K4505" s="73">
        <v>45864</v>
      </c>
      <c r="L4505" s="59"/>
      <c r="M4505" s="5"/>
      <c r="N4505" s="60" t="s">
        <v>22362</v>
      </c>
      <c r="O4505" s="5" t="s">
        <v>22363</v>
      </c>
    </row>
    <row r="4506" s="69" customFormat="1" spans="1:15">
      <c r="A4506" s="16">
        <v>4505</v>
      </c>
      <c r="B4506" s="17"/>
      <c r="C4506" s="2" t="s">
        <v>22356</v>
      </c>
      <c r="D4506" s="17" t="s">
        <v>22364</v>
      </c>
      <c r="E4506" s="2" t="s">
        <v>22365</v>
      </c>
      <c r="F4506" s="69">
        <v>55</v>
      </c>
      <c r="G4506" s="2" t="s">
        <v>22366</v>
      </c>
      <c r="H4506" s="2"/>
      <c r="I4506" s="2"/>
      <c r="J4506" s="16"/>
      <c r="K4506" s="73">
        <v>44938</v>
      </c>
      <c r="L4506" s="59"/>
      <c r="M4506" s="5"/>
      <c r="N4506" s="60" t="s">
        <v>22367</v>
      </c>
      <c r="O4506" s="5" t="s">
        <v>22368</v>
      </c>
    </row>
    <row r="4507" s="5" customFormat="1" spans="1:15">
      <c r="A4507" s="16">
        <v>4506</v>
      </c>
      <c r="B4507" s="17"/>
      <c r="C4507" s="5" t="s">
        <v>22356</v>
      </c>
      <c r="D4507" s="17" t="s">
        <v>22369</v>
      </c>
      <c r="E4507" s="20" t="s">
        <v>22196</v>
      </c>
      <c r="F4507" s="69">
        <v>52</v>
      </c>
      <c r="G4507" s="2" t="s">
        <v>22370</v>
      </c>
      <c r="J4507" s="62"/>
      <c r="K4507" s="73">
        <v>45833</v>
      </c>
      <c r="L4507" s="59" t="s">
        <v>85</v>
      </c>
      <c r="N4507" s="5" t="s">
        <v>22371</v>
      </c>
      <c r="O4507" s="5" t="s">
        <v>22372</v>
      </c>
    </row>
    <row r="4508" s="69" customFormat="1" spans="1:15">
      <c r="A4508" s="16">
        <v>4507</v>
      </c>
      <c r="B4508" s="17"/>
      <c r="C4508" s="2" t="s">
        <v>22373</v>
      </c>
      <c r="D4508" s="17" t="s">
        <v>22374</v>
      </c>
      <c r="E4508" s="2" t="s">
        <v>22375</v>
      </c>
      <c r="F4508" s="69">
        <v>39</v>
      </c>
      <c r="G4508" s="2" t="s">
        <v>20</v>
      </c>
      <c r="H4508" s="16"/>
      <c r="I4508" s="16"/>
      <c r="J4508" s="16"/>
      <c r="K4508" s="73">
        <v>45852</v>
      </c>
      <c r="L4508" s="59"/>
      <c r="M4508" s="5"/>
      <c r="N4508" s="60" t="s">
        <v>22376</v>
      </c>
      <c r="O4508" s="5" t="s">
        <v>22377</v>
      </c>
    </row>
    <row r="4509" s="55" customFormat="1" spans="1:15">
      <c r="A4509" s="16">
        <v>4508</v>
      </c>
      <c r="C4509" s="55" t="s">
        <v>22378</v>
      </c>
      <c r="D4509" s="63" t="s">
        <v>22379</v>
      </c>
      <c r="E4509" s="55" t="s">
        <v>22380</v>
      </c>
      <c r="F4509" s="69">
        <v>35.9</v>
      </c>
      <c r="G4509" s="64" t="s">
        <v>892</v>
      </c>
      <c r="K4509" s="73">
        <v>46020</v>
      </c>
      <c r="L4509" s="55" t="s">
        <v>85</v>
      </c>
      <c r="M4509" s="65"/>
      <c r="N4509" s="64" t="s">
        <v>22381</v>
      </c>
      <c r="O4509" s="5" t="s">
        <v>22382</v>
      </c>
    </row>
    <row r="4510" s="3" customFormat="1" spans="1:15">
      <c r="A4510" s="16">
        <v>4509</v>
      </c>
      <c r="B4510" s="21"/>
      <c r="C4510" s="3" t="s">
        <v>22383</v>
      </c>
      <c r="D4510" s="21" t="s">
        <v>22384</v>
      </c>
      <c r="E4510" s="3" t="s">
        <v>22385</v>
      </c>
      <c r="F4510" s="69">
        <v>68</v>
      </c>
      <c r="J4510" s="55"/>
      <c r="K4510" s="73">
        <v>44559</v>
      </c>
      <c r="N4510" s="3" t="s">
        <v>22386</v>
      </c>
      <c r="O4510" s="5" t="s">
        <v>22387</v>
      </c>
    </row>
    <row r="4511" s="69" customFormat="1" ht="14.25" spans="1:15">
      <c r="A4511" s="16">
        <v>4510</v>
      </c>
      <c r="B4511" s="17"/>
      <c r="C4511" s="18" t="s">
        <v>22388</v>
      </c>
      <c r="D4511" s="17"/>
      <c r="E4511" s="2"/>
      <c r="F4511" s="69"/>
      <c r="G4511" s="2"/>
      <c r="H4511" s="16"/>
      <c r="I4511" s="16"/>
      <c r="J4511" s="16"/>
      <c r="K4511" s="73"/>
      <c r="L4511" s="59"/>
      <c r="M4511" s="5"/>
      <c r="N4511" s="60"/>
      <c r="O4511" s="5"/>
    </row>
    <row r="4512" s="3" customFormat="1" spans="1:15">
      <c r="A4512" s="16">
        <v>4511</v>
      </c>
      <c r="B4512" s="21" t="s">
        <v>22389</v>
      </c>
      <c r="C4512" s="3" t="s">
        <v>22390</v>
      </c>
      <c r="D4512" s="21" t="s">
        <v>22389</v>
      </c>
      <c r="E4512" s="3" t="s">
        <v>22391</v>
      </c>
      <c r="F4512" s="69">
        <v>75</v>
      </c>
      <c r="G4512" s="3" t="s">
        <v>22392</v>
      </c>
      <c r="H4512" s="3"/>
      <c r="I4512" s="3"/>
      <c r="J4512" s="55"/>
      <c r="K4512" s="73">
        <v>45818</v>
      </c>
      <c r="L4512" s="3" t="s">
        <v>8520</v>
      </c>
      <c r="M4512" s="3"/>
      <c r="N4512" s="3" t="s">
        <v>22393</v>
      </c>
      <c r="O4512" s="3" t="s">
        <v>22394</v>
      </c>
    </row>
    <row r="4513" s="3" customFormat="1" spans="1:15">
      <c r="A4513" s="16">
        <v>4512</v>
      </c>
      <c r="B4513" s="3"/>
      <c r="C4513" s="3" t="s">
        <v>22395</v>
      </c>
      <c r="D4513" s="21" t="s">
        <v>22396</v>
      </c>
      <c r="E4513" s="3" t="s">
        <v>22397</v>
      </c>
      <c r="F4513" s="69">
        <v>49</v>
      </c>
      <c r="G4513" s="61" t="s">
        <v>22398</v>
      </c>
      <c r="J4513" s="55"/>
      <c r="K4513" s="73">
        <v>45651</v>
      </c>
      <c r="L4513" s="61" t="s">
        <v>67</v>
      </c>
      <c r="N4513" s="3" t="s">
        <v>22399</v>
      </c>
      <c r="O4513" s="3" t="s">
        <v>22400</v>
      </c>
    </row>
    <row r="4514" s="16" customFormat="1" spans="1:15">
      <c r="A4514" s="16">
        <v>4513</v>
      </c>
      <c r="B4514" s="17"/>
      <c r="C4514" s="2" t="s">
        <v>22401</v>
      </c>
      <c r="D4514" s="17" t="s">
        <v>22402</v>
      </c>
      <c r="E4514" s="2" t="s">
        <v>22403</v>
      </c>
      <c r="F4514" s="69">
        <v>59</v>
      </c>
      <c r="G4514" s="2" t="s">
        <v>20</v>
      </c>
      <c r="H4514" s="2"/>
      <c r="I4514" s="2"/>
      <c r="K4514" s="73">
        <v>46050</v>
      </c>
      <c r="L4514" s="59"/>
      <c r="M4514" s="5"/>
      <c r="N4514" s="60" t="s">
        <v>22404</v>
      </c>
      <c r="O4514" s="5" t="s">
        <v>22405</v>
      </c>
    </row>
    <row r="4515" s="55" customFormat="1" spans="1:15">
      <c r="A4515" s="16">
        <v>4514</v>
      </c>
      <c r="C4515" s="55" t="s">
        <v>22406</v>
      </c>
      <c r="D4515" s="63" t="s">
        <v>22407</v>
      </c>
      <c r="E4515" s="64" t="s">
        <v>22408</v>
      </c>
      <c r="F4515" s="69">
        <v>44.9</v>
      </c>
      <c r="G4515" s="3" t="s">
        <v>20</v>
      </c>
      <c r="K4515" s="73">
        <v>46053</v>
      </c>
      <c r="L4515" s="64" t="s">
        <v>85</v>
      </c>
      <c r="M4515" s="5"/>
      <c r="N4515" s="55" t="s">
        <v>22409</v>
      </c>
      <c r="O4515" s="5" t="s">
        <v>22410</v>
      </c>
    </row>
    <row r="4516" s="3" customFormat="1" spans="1:15">
      <c r="A4516" s="16">
        <v>4515</v>
      </c>
      <c r="C4516" s="3" t="s">
        <v>22411</v>
      </c>
      <c r="D4516" s="21" t="s">
        <v>22412</v>
      </c>
      <c r="E4516" s="20" t="s">
        <v>22413</v>
      </c>
      <c r="F4516" s="69">
        <v>56</v>
      </c>
      <c r="G4516" s="3" t="s">
        <v>20</v>
      </c>
      <c r="J4516" s="55"/>
      <c r="K4516" s="73">
        <v>45852</v>
      </c>
      <c r="L4516" s="59" t="s">
        <v>85</v>
      </c>
      <c r="M4516" s="5"/>
      <c r="N4516" s="3" t="s">
        <v>22414</v>
      </c>
      <c r="O4516" s="5" t="s">
        <v>22415</v>
      </c>
    </row>
    <row r="4517" s="55" customFormat="1" spans="1:15">
      <c r="A4517" s="16">
        <v>4516</v>
      </c>
      <c r="C4517" s="55" t="s">
        <v>22416</v>
      </c>
      <c r="D4517" s="63" t="s">
        <v>22417</v>
      </c>
      <c r="E4517" s="64" t="s">
        <v>22418</v>
      </c>
      <c r="F4517" s="69">
        <v>69.8</v>
      </c>
      <c r="G4517" s="55" t="s">
        <v>5201</v>
      </c>
      <c r="K4517" s="73">
        <v>46020</v>
      </c>
      <c r="L4517" s="64" t="s">
        <v>85</v>
      </c>
      <c r="M4517" s="5"/>
      <c r="N4517" s="55" t="s">
        <v>22419</v>
      </c>
      <c r="O4517" s="5" t="s">
        <v>22420</v>
      </c>
    </row>
    <row r="4518" s="3" customFormat="1" spans="1:15">
      <c r="A4518" s="16">
        <v>4517</v>
      </c>
      <c r="B4518" s="3" t="s">
        <v>22421</v>
      </c>
      <c r="C4518" s="3" t="s">
        <v>22422</v>
      </c>
      <c r="D4518" s="21" t="s">
        <v>22421</v>
      </c>
      <c r="E4518" s="3" t="s">
        <v>22423</v>
      </c>
      <c r="F4518" s="69">
        <v>59.8</v>
      </c>
      <c r="G4518" s="3" t="s">
        <v>3980</v>
      </c>
      <c r="J4518" s="55" t="s">
        <v>200</v>
      </c>
      <c r="K4518" s="73">
        <v>46030</v>
      </c>
      <c r="L4518" s="3" t="s">
        <v>201</v>
      </c>
      <c r="M4518" s="5" t="s">
        <v>22424</v>
      </c>
      <c r="N4518" s="3" t="s">
        <v>22425</v>
      </c>
      <c r="O4518" s="3" t="s">
        <v>22426</v>
      </c>
    </row>
    <row r="4519" s="5" customFormat="1" spans="1:15">
      <c r="A4519" s="16">
        <v>4518</v>
      </c>
      <c r="B4519" s="17"/>
      <c r="C4519" s="5" t="s">
        <v>22427</v>
      </c>
      <c r="D4519" s="17" t="s">
        <v>22428</v>
      </c>
      <c r="E4519" s="5" t="s">
        <v>22429</v>
      </c>
      <c r="F4519" s="69">
        <v>55</v>
      </c>
      <c r="J4519" s="62"/>
      <c r="K4519" s="73">
        <v>45304</v>
      </c>
      <c r="L4519" s="59"/>
      <c r="N4519" s="5" t="s">
        <v>22430</v>
      </c>
      <c r="O4519" s="5" t="s">
        <v>22431</v>
      </c>
    </row>
    <row r="4520" s="55" customFormat="1" spans="1:15">
      <c r="A4520" s="16">
        <v>4519</v>
      </c>
      <c r="C4520" s="55" t="s">
        <v>22432</v>
      </c>
      <c r="D4520" s="63" t="s">
        <v>22433</v>
      </c>
      <c r="E4520" s="55" t="s">
        <v>22434</v>
      </c>
      <c r="F4520" s="69">
        <v>49</v>
      </c>
      <c r="G4520" s="64" t="s">
        <v>892</v>
      </c>
      <c r="K4520" s="73">
        <v>46055</v>
      </c>
      <c r="L4520" s="55" t="s">
        <v>85</v>
      </c>
      <c r="M4520" s="65"/>
      <c r="N4520" s="64" t="s">
        <v>22435</v>
      </c>
      <c r="O4520" s="5" t="s">
        <v>22436</v>
      </c>
    </row>
    <row r="4521" s="69" customFormat="1" ht="14.25" spans="1:15">
      <c r="A4521" s="16">
        <v>4520</v>
      </c>
      <c r="B4521" s="17"/>
      <c r="C4521" s="18" t="s">
        <v>22437</v>
      </c>
      <c r="D4521" s="17"/>
      <c r="E4521" s="2"/>
      <c r="F4521" s="69"/>
      <c r="G4521" s="2"/>
      <c r="H4521" s="16"/>
      <c r="I4521" s="16"/>
      <c r="J4521" s="16"/>
      <c r="K4521" s="73"/>
      <c r="L4521" s="59"/>
      <c r="M4521" s="5"/>
      <c r="N4521" s="60"/>
      <c r="O4521" s="5"/>
    </row>
    <row r="4522" s="3" customFormat="1" spans="1:15">
      <c r="A4522" s="16">
        <v>4521</v>
      </c>
      <c r="B4522" s="21" t="s">
        <v>22438</v>
      </c>
      <c r="C4522" s="20" t="s">
        <v>22439</v>
      </c>
      <c r="D4522" s="3" t="s">
        <v>22438</v>
      </c>
      <c r="E4522" s="3" t="s">
        <v>22440</v>
      </c>
      <c r="F4522" s="69">
        <v>59.8</v>
      </c>
      <c r="G4522" s="3" t="s">
        <v>20</v>
      </c>
      <c r="J4522" s="55"/>
      <c r="K4522" s="73">
        <v>46008</v>
      </c>
      <c r="N4522" s="3" t="s">
        <v>22441</v>
      </c>
      <c r="O4522" s="61" t="s">
        <v>22442</v>
      </c>
    </row>
    <row r="4523" s="3" customFormat="1" spans="1:15">
      <c r="A4523" s="16">
        <v>4522</v>
      </c>
      <c r="B4523" s="3"/>
      <c r="C4523" s="3" t="s">
        <v>22443</v>
      </c>
      <c r="D4523" s="21" t="s">
        <v>22444</v>
      </c>
      <c r="E4523" s="3" t="s">
        <v>22445</v>
      </c>
      <c r="F4523" s="69">
        <v>69.8</v>
      </c>
      <c r="G4523" s="61" t="s">
        <v>15254</v>
      </c>
      <c r="J4523" s="55"/>
      <c r="K4523" s="73">
        <v>45636</v>
      </c>
      <c r="L4523" s="3" t="s">
        <v>144</v>
      </c>
      <c r="M4523" s="3"/>
      <c r="N4523" s="3" t="s">
        <v>22446</v>
      </c>
      <c r="O4523" s="3" t="s">
        <v>22447</v>
      </c>
    </row>
    <row r="4524" s="55" customFormat="1" spans="1:15">
      <c r="A4524" s="16">
        <v>4523</v>
      </c>
      <c r="B4524" s="55"/>
      <c r="C4524" s="55" t="s">
        <v>22448</v>
      </c>
      <c r="D4524" s="63" t="s">
        <v>22449</v>
      </c>
      <c r="E4524" s="55" t="s">
        <v>22450</v>
      </c>
      <c r="F4524" s="69">
        <v>38</v>
      </c>
      <c r="G4524" s="55" t="s">
        <v>22451</v>
      </c>
      <c r="K4524" s="73">
        <v>46079</v>
      </c>
      <c r="N4524" s="55" t="s">
        <v>22452</v>
      </c>
      <c r="O4524" s="55" t="s">
        <v>22453</v>
      </c>
    </row>
    <row r="4525" s="3" customFormat="1" spans="1:15">
      <c r="A4525" s="16">
        <v>4524</v>
      </c>
      <c r="B4525" s="21"/>
      <c r="C4525" s="3" t="s">
        <v>22454</v>
      </c>
      <c r="D4525" s="21" t="s">
        <v>22455</v>
      </c>
      <c r="E4525" s="3" t="s">
        <v>22440</v>
      </c>
      <c r="F4525" s="69">
        <v>52</v>
      </c>
      <c r="G4525" s="3" t="s">
        <v>248</v>
      </c>
      <c r="J4525" s="55"/>
      <c r="K4525" s="73">
        <v>46018</v>
      </c>
      <c r="L4525" s="59" t="s">
        <v>144</v>
      </c>
      <c r="N4525" s="3" t="s">
        <v>22456</v>
      </c>
      <c r="O4525" s="5" t="s">
        <v>22457</v>
      </c>
    </row>
    <row r="4526" s="3" customFormat="1" spans="1:15">
      <c r="A4526" s="16">
        <v>4525</v>
      </c>
      <c r="B4526" s="21"/>
      <c r="C4526" s="3" t="s">
        <v>22458</v>
      </c>
      <c r="D4526" s="21" t="s">
        <v>22459</v>
      </c>
      <c r="E4526" s="3" t="s">
        <v>22010</v>
      </c>
      <c r="F4526" s="69">
        <v>49</v>
      </c>
      <c r="J4526" s="55"/>
      <c r="K4526" s="73">
        <v>44617</v>
      </c>
      <c r="N4526" s="3" t="s">
        <v>22460</v>
      </c>
      <c r="O4526" s="5" t="s">
        <v>22461</v>
      </c>
    </row>
    <row r="4527" s="3" customFormat="1" spans="1:15">
      <c r="A4527" s="16">
        <v>4526</v>
      </c>
      <c r="C4527" s="3" t="s">
        <v>22462</v>
      </c>
      <c r="D4527" s="21" t="s">
        <v>22463</v>
      </c>
      <c r="E4527" s="3" t="s">
        <v>22464</v>
      </c>
      <c r="F4527" s="69">
        <v>49.8</v>
      </c>
      <c r="G4527" s="3" t="s">
        <v>20</v>
      </c>
      <c r="J4527" s="55"/>
      <c r="K4527" s="73">
        <v>46036</v>
      </c>
      <c r="L4527" s="59"/>
      <c r="M4527" s="5"/>
      <c r="N4527" s="3" t="s">
        <v>22465</v>
      </c>
      <c r="O4527" s="5" t="s">
        <v>22466</v>
      </c>
    </row>
    <row r="4528" s="3" customFormat="1" spans="1:15">
      <c r="A4528" s="16">
        <v>4527</v>
      </c>
      <c r="C4528" s="3" t="s">
        <v>22462</v>
      </c>
      <c r="D4528" s="21" t="s">
        <v>22467</v>
      </c>
      <c r="E4528" s="20" t="s">
        <v>22468</v>
      </c>
      <c r="F4528" s="69">
        <v>49.9</v>
      </c>
      <c r="G4528" s="3" t="s">
        <v>603</v>
      </c>
      <c r="J4528" s="55"/>
      <c r="K4528" s="73">
        <v>45659</v>
      </c>
      <c r="L4528" s="61" t="s">
        <v>85</v>
      </c>
      <c r="N4528" s="3" t="s">
        <v>22469</v>
      </c>
      <c r="O4528" s="5" t="s">
        <v>22470</v>
      </c>
    </row>
    <row r="4529" s="69" customFormat="1" spans="1:15">
      <c r="A4529" s="16">
        <v>4528</v>
      </c>
      <c r="B4529" s="17"/>
      <c r="C4529" s="2" t="s">
        <v>22471</v>
      </c>
      <c r="D4529" s="17" t="s">
        <v>22472</v>
      </c>
      <c r="E4529" s="2" t="s">
        <v>22473</v>
      </c>
      <c r="F4529" s="69">
        <v>39.8</v>
      </c>
      <c r="G4529" s="2" t="s">
        <v>20</v>
      </c>
      <c r="H4529" s="16"/>
      <c r="I4529" s="16"/>
      <c r="J4529" s="16"/>
      <c r="K4529" s="73">
        <v>45845</v>
      </c>
      <c r="L4529" s="59"/>
      <c r="M4529" s="5"/>
      <c r="N4529" s="60" t="s">
        <v>22474</v>
      </c>
      <c r="O4529" s="5" t="s">
        <v>22475</v>
      </c>
    </row>
    <row r="4530" s="27" customFormat="1" spans="1:15">
      <c r="A4530" s="16">
        <v>4529</v>
      </c>
      <c r="B4530" s="75" t="s">
        <v>22476</v>
      </c>
      <c r="C4530" s="27" t="s">
        <v>22477</v>
      </c>
      <c r="D4530" s="75" t="s">
        <v>22476</v>
      </c>
      <c r="E4530" s="27" t="s">
        <v>22478</v>
      </c>
      <c r="F4530" s="69">
        <v>79.8</v>
      </c>
      <c r="G4530" s="27" t="s">
        <v>3916</v>
      </c>
      <c r="K4530" s="73">
        <v>45985</v>
      </c>
      <c r="L4530" s="27"/>
      <c r="N4530" s="27" t="s">
        <v>22479</v>
      </c>
      <c r="O4530" s="27" t="s">
        <v>22480</v>
      </c>
    </row>
    <row r="4531" s="3" customFormat="1" spans="1:15">
      <c r="A4531" s="16">
        <v>4530</v>
      </c>
      <c r="B4531" s="3"/>
      <c r="C4531" s="3" t="s">
        <v>22481</v>
      </c>
      <c r="D4531" s="21" t="s">
        <v>22482</v>
      </c>
      <c r="E4531" s="3" t="s">
        <v>22483</v>
      </c>
      <c r="F4531" s="69">
        <v>85</v>
      </c>
      <c r="G4531" s="20" t="s">
        <v>22484</v>
      </c>
      <c r="J4531" s="55" t="s">
        <v>200</v>
      </c>
      <c r="K4531" s="73">
        <v>45377</v>
      </c>
      <c r="L4531" s="3" t="s">
        <v>201</v>
      </c>
      <c r="N4531" s="3" t="s">
        <v>22485</v>
      </c>
      <c r="O4531" s="3" t="s">
        <v>22486</v>
      </c>
    </row>
    <row r="4532" s="69" customFormat="1" spans="1:15">
      <c r="A4532" s="16">
        <v>4531</v>
      </c>
      <c r="B4532" s="17"/>
      <c r="C4532" s="2" t="s">
        <v>22487</v>
      </c>
      <c r="D4532" s="17" t="s">
        <v>22488</v>
      </c>
      <c r="E4532" s="2" t="s">
        <v>22489</v>
      </c>
      <c r="F4532" s="69">
        <v>48</v>
      </c>
      <c r="G4532" s="3" t="s">
        <v>20</v>
      </c>
      <c r="H4532" s="17"/>
      <c r="I4532" s="17"/>
      <c r="J4532" s="85"/>
      <c r="K4532" s="73">
        <v>44890</v>
      </c>
      <c r="L4532" s="59"/>
      <c r="M4532" s="5"/>
      <c r="N4532" s="60" t="s">
        <v>22490</v>
      </c>
      <c r="O4532" s="5" t="s">
        <v>22491</v>
      </c>
    </row>
    <row r="4533" s="55" customFormat="1" spans="1:15">
      <c r="A4533" s="16">
        <v>4532</v>
      </c>
      <c r="B4533" s="55" t="s">
        <v>22492</v>
      </c>
      <c r="C4533" s="64" t="s">
        <v>22493</v>
      </c>
      <c r="D4533" s="63" t="s">
        <v>22492</v>
      </c>
      <c r="E4533" s="55" t="s">
        <v>22494</v>
      </c>
      <c r="F4533" s="69">
        <v>69.9</v>
      </c>
      <c r="G4533" s="55" t="s">
        <v>22495</v>
      </c>
      <c r="K4533" s="73">
        <v>45870</v>
      </c>
      <c r="L4533" s="64" t="s">
        <v>85</v>
      </c>
      <c r="M4533" s="64"/>
      <c r="N4533" s="55" t="s">
        <v>22496</v>
      </c>
      <c r="O4533" s="55" t="s">
        <v>22497</v>
      </c>
    </row>
    <row r="4534" s="3" customFormat="1" spans="1:15">
      <c r="A4534" s="16">
        <v>4533</v>
      </c>
      <c r="B4534" s="21"/>
      <c r="C4534" s="3" t="s">
        <v>22498</v>
      </c>
      <c r="D4534" s="21" t="s">
        <v>22499</v>
      </c>
      <c r="E4534" s="3" t="s">
        <v>22010</v>
      </c>
      <c r="F4534" s="69">
        <v>39</v>
      </c>
      <c r="J4534" s="55"/>
      <c r="K4534" s="73">
        <v>45433</v>
      </c>
      <c r="N4534" s="3" t="s">
        <v>22500</v>
      </c>
      <c r="O4534" s="5" t="s">
        <v>22501</v>
      </c>
    </row>
    <row r="4535" s="55" customFormat="1" spans="1:15">
      <c r="A4535" s="16">
        <v>4534</v>
      </c>
      <c r="C4535" s="55" t="s">
        <v>22502</v>
      </c>
      <c r="D4535" s="63" t="s">
        <v>22503</v>
      </c>
      <c r="E4535" s="55" t="s">
        <v>22504</v>
      </c>
      <c r="F4535" s="69">
        <v>59</v>
      </c>
      <c r="G4535" s="2" t="s">
        <v>22505</v>
      </c>
      <c r="K4535" s="73">
        <v>46059</v>
      </c>
      <c r="L4535" s="64" t="s">
        <v>85</v>
      </c>
      <c r="M4535" s="5"/>
      <c r="N4535" s="55" t="s">
        <v>22506</v>
      </c>
      <c r="O4535" s="5" t="s">
        <v>22507</v>
      </c>
    </row>
    <row r="4536" s="69" customFormat="1" ht="14.25" spans="1:15">
      <c r="A4536" s="16">
        <v>4535</v>
      </c>
      <c r="B4536" s="17"/>
      <c r="C4536" s="18" t="s">
        <v>22508</v>
      </c>
      <c r="D4536" s="17"/>
      <c r="E4536" s="2"/>
      <c r="F4536" s="69"/>
      <c r="G4536" s="2"/>
      <c r="H4536" s="16"/>
      <c r="I4536" s="16"/>
      <c r="J4536" s="16"/>
      <c r="K4536" s="73"/>
      <c r="L4536" s="59"/>
      <c r="M4536" s="5"/>
      <c r="N4536" s="60"/>
      <c r="O4536" s="5"/>
    </row>
    <row r="4537" s="3" customFormat="1" spans="1:15">
      <c r="A4537" s="16">
        <v>4536</v>
      </c>
      <c r="B4537" s="3"/>
      <c r="C4537" s="3" t="s">
        <v>22509</v>
      </c>
      <c r="D4537" s="21" t="s">
        <v>22510</v>
      </c>
      <c r="E4537" s="3" t="s">
        <v>22511</v>
      </c>
      <c r="F4537" s="69">
        <v>69.8</v>
      </c>
      <c r="G4537" s="20" t="s">
        <v>603</v>
      </c>
      <c r="J4537" s="55"/>
      <c r="K4537" s="73">
        <v>45407</v>
      </c>
      <c r="L4537" s="20" t="s">
        <v>144</v>
      </c>
      <c r="M4537" s="5" t="s">
        <v>22512</v>
      </c>
      <c r="N4537" s="3" t="s">
        <v>22513</v>
      </c>
      <c r="O4537" s="3" t="s">
        <v>22514</v>
      </c>
    </row>
    <row r="4538" s="69" customFormat="1" spans="1:15">
      <c r="A4538" s="16">
        <v>4537</v>
      </c>
      <c r="B4538" s="17"/>
      <c r="C4538" s="2" t="s">
        <v>22515</v>
      </c>
      <c r="D4538" s="17" t="s">
        <v>22516</v>
      </c>
      <c r="E4538" s="2" t="s">
        <v>22517</v>
      </c>
      <c r="F4538" s="69">
        <v>69</v>
      </c>
      <c r="G4538" s="2" t="s">
        <v>22518</v>
      </c>
      <c r="H4538" s="16"/>
      <c r="I4538" s="16"/>
      <c r="J4538" s="16"/>
      <c r="K4538" s="73">
        <v>45621</v>
      </c>
      <c r="L4538" s="59"/>
      <c r="M4538" s="5"/>
      <c r="N4538" s="60" t="s">
        <v>22519</v>
      </c>
      <c r="O4538" s="5" t="s">
        <v>22520</v>
      </c>
    </row>
    <row r="4539" s="5" customFormat="1" spans="1:15">
      <c r="A4539" s="16">
        <v>4538</v>
      </c>
      <c r="B4539" s="17"/>
      <c r="C4539" s="5" t="s">
        <v>22521</v>
      </c>
      <c r="D4539" s="17" t="s">
        <v>22522</v>
      </c>
      <c r="E4539" s="5" t="s">
        <v>22523</v>
      </c>
      <c r="F4539" s="69">
        <v>53.8</v>
      </c>
      <c r="J4539" s="62"/>
      <c r="K4539" s="73">
        <v>45657</v>
      </c>
      <c r="L4539" s="59"/>
      <c r="N4539" s="5" t="s">
        <v>22524</v>
      </c>
      <c r="O4539" s="5" t="s">
        <v>22525</v>
      </c>
    </row>
    <row r="4540" s="55" customFormat="1" spans="1:15">
      <c r="A4540" s="16">
        <v>4539</v>
      </c>
      <c r="C4540" s="55" t="s">
        <v>22526</v>
      </c>
      <c r="D4540" s="63" t="s">
        <v>22527</v>
      </c>
      <c r="E4540" s="55" t="s">
        <v>22528</v>
      </c>
      <c r="F4540" s="69">
        <v>75</v>
      </c>
      <c r="G4540" s="64" t="s">
        <v>20</v>
      </c>
      <c r="K4540" s="73">
        <v>46056</v>
      </c>
      <c r="L4540" s="55" t="s">
        <v>85</v>
      </c>
      <c r="M4540" s="65"/>
      <c r="N4540" s="64" t="s">
        <v>22529</v>
      </c>
      <c r="O4540" s="5" t="s">
        <v>22530</v>
      </c>
    </row>
    <row r="4541" s="69" customFormat="1" spans="1:15">
      <c r="A4541" s="16">
        <v>4540</v>
      </c>
      <c r="B4541" s="17"/>
      <c r="C4541" s="2" t="s">
        <v>22531</v>
      </c>
      <c r="D4541" s="17" t="s">
        <v>22532</v>
      </c>
      <c r="E4541" s="2" t="s">
        <v>22533</v>
      </c>
      <c r="F4541" s="69">
        <v>69</v>
      </c>
      <c r="G4541" s="2" t="s">
        <v>20</v>
      </c>
      <c r="H4541" s="16"/>
      <c r="I4541" s="2" t="s">
        <v>291</v>
      </c>
      <c r="J4541" s="16"/>
      <c r="K4541" s="73">
        <v>45678</v>
      </c>
      <c r="L4541" s="59" t="s">
        <v>4464</v>
      </c>
      <c r="M4541" s="5"/>
      <c r="N4541" s="60" t="s">
        <v>22534</v>
      </c>
      <c r="O4541" s="5" t="s">
        <v>22535</v>
      </c>
    </row>
    <row r="4542" s="4" customFormat="1" spans="1:15">
      <c r="A4542" s="16">
        <v>4541</v>
      </c>
      <c r="B4542" s="4" t="s">
        <v>22536</v>
      </c>
      <c r="C4542" s="4" t="s">
        <v>22537</v>
      </c>
      <c r="D4542" s="4" t="s">
        <v>22536</v>
      </c>
      <c r="E4542" s="4" t="s">
        <v>22538</v>
      </c>
      <c r="F4542" s="4">
        <v>69</v>
      </c>
      <c r="G4542" s="4" t="s">
        <v>248</v>
      </c>
      <c r="H4542" s="4"/>
      <c r="I4542" s="4"/>
      <c r="J4542" s="4"/>
      <c r="K4542" s="76">
        <v>46115</v>
      </c>
      <c r="L4542" s="4"/>
      <c r="M4542" s="4"/>
      <c r="N4542" s="4" t="s">
        <v>22539</v>
      </c>
      <c r="O4542" s="4" t="s">
        <v>22540</v>
      </c>
    </row>
    <row r="4543" s="5" customFormat="1" spans="1:15">
      <c r="A4543" s="16">
        <v>4542</v>
      </c>
      <c r="B4543" s="17"/>
      <c r="C4543" s="2" t="s">
        <v>22541</v>
      </c>
      <c r="D4543" s="17" t="s">
        <v>22542</v>
      </c>
      <c r="E4543" s="2" t="s">
        <v>22543</v>
      </c>
      <c r="F4543" s="69">
        <v>58</v>
      </c>
      <c r="G4543" s="3" t="s">
        <v>20</v>
      </c>
      <c r="J4543" s="62"/>
      <c r="K4543" s="73">
        <v>45876</v>
      </c>
      <c r="L4543" s="59" t="s">
        <v>85</v>
      </c>
      <c r="N4543" s="60" t="s">
        <v>22544</v>
      </c>
      <c r="O4543" s="5" t="s">
        <v>22545</v>
      </c>
    </row>
    <row r="4544" s="3" customFormat="1" spans="1:15">
      <c r="A4544" s="16">
        <v>4543</v>
      </c>
      <c r="B4544" s="3" t="s">
        <v>22546</v>
      </c>
      <c r="C4544" s="3" t="s">
        <v>22547</v>
      </c>
      <c r="D4544" s="3" t="s">
        <v>22546</v>
      </c>
      <c r="E4544" s="3" t="s">
        <v>22548</v>
      </c>
      <c r="F4544" s="69">
        <v>59</v>
      </c>
      <c r="G4544" s="3" t="s">
        <v>20</v>
      </c>
      <c r="J4544" s="55"/>
      <c r="K4544" s="73">
        <v>45945</v>
      </c>
      <c r="L4544" s="3"/>
      <c r="M4544" s="3"/>
      <c r="N4544" s="3" t="s">
        <v>22549</v>
      </c>
      <c r="O4544" s="3" t="s">
        <v>22550</v>
      </c>
    </row>
    <row r="4545" s="3" customFormat="1" spans="1:15">
      <c r="A4545" s="16">
        <v>4544</v>
      </c>
      <c r="C4545" s="3" t="s">
        <v>22551</v>
      </c>
      <c r="D4545" s="21" t="s">
        <v>22552</v>
      </c>
      <c r="E4545" s="3" t="s">
        <v>22553</v>
      </c>
      <c r="F4545" s="69">
        <v>98</v>
      </c>
      <c r="G4545" s="3" t="s">
        <v>892</v>
      </c>
      <c r="J4545" s="55"/>
      <c r="K4545" s="73">
        <v>44965</v>
      </c>
      <c r="L4545" s="61" t="s">
        <v>249</v>
      </c>
      <c r="N4545" s="3" t="s">
        <v>22554</v>
      </c>
      <c r="O4545" s="3" t="s">
        <v>22555</v>
      </c>
    </row>
    <row r="4546" s="55" customFormat="1" spans="1:15">
      <c r="A4546" s="16">
        <v>4545</v>
      </c>
      <c r="C4546" s="55" t="s">
        <v>22556</v>
      </c>
      <c r="D4546" s="63" t="s">
        <v>22557</v>
      </c>
      <c r="E4546" s="55" t="s">
        <v>22558</v>
      </c>
      <c r="F4546" s="69">
        <v>59</v>
      </c>
      <c r="G4546" s="3" t="s">
        <v>20</v>
      </c>
      <c r="K4546" s="73">
        <v>45866</v>
      </c>
      <c r="L4546" s="65"/>
      <c r="M4546" s="5"/>
      <c r="N4546" s="55" t="s">
        <v>22559</v>
      </c>
      <c r="O4546" s="5" t="s">
        <v>22560</v>
      </c>
    </row>
    <row r="4547" s="69" customFormat="1" spans="1:15">
      <c r="A4547" s="16">
        <v>4546</v>
      </c>
      <c r="B4547" s="17"/>
      <c r="C4547" s="2" t="s">
        <v>22561</v>
      </c>
      <c r="D4547" s="17" t="s">
        <v>22562</v>
      </c>
      <c r="E4547" s="2" t="s">
        <v>22563</v>
      </c>
      <c r="F4547" s="69">
        <v>58</v>
      </c>
      <c r="G4547" s="2" t="s">
        <v>20</v>
      </c>
      <c r="H4547" s="2" t="s">
        <v>290</v>
      </c>
      <c r="I4547" s="2" t="s">
        <v>291</v>
      </c>
      <c r="J4547" s="16"/>
      <c r="K4547" s="73">
        <v>45874</v>
      </c>
      <c r="L4547" s="59" t="s">
        <v>4464</v>
      </c>
      <c r="M4547" s="5"/>
      <c r="N4547" s="60" t="s">
        <v>22564</v>
      </c>
      <c r="O4547" s="5" t="s">
        <v>22565</v>
      </c>
    </row>
    <row r="4548" s="69" customFormat="1" spans="1:15">
      <c r="A4548" s="16">
        <v>4547</v>
      </c>
      <c r="B4548" s="17"/>
      <c r="C4548" s="2" t="s">
        <v>22566</v>
      </c>
      <c r="D4548" s="17" t="s">
        <v>22567</v>
      </c>
      <c r="E4548" s="2" t="s">
        <v>22568</v>
      </c>
      <c r="F4548" s="69">
        <v>39.8</v>
      </c>
      <c r="G4548" s="2" t="s">
        <v>20</v>
      </c>
      <c r="H4548" s="16"/>
      <c r="I4548" s="16"/>
      <c r="J4548" s="16"/>
      <c r="K4548" s="73">
        <v>45461</v>
      </c>
      <c r="L4548" s="59"/>
      <c r="M4548" s="5"/>
      <c r="N4548" s="60" t="s">
        <v>22569</v>
      </c>
      <c r="O4548" s="5" t="s">
        <v>22570</v>
      </c>
    </row>
    <row r="4549" s="3" customFormat="1" spans="1:15">
      <c r="A4549" s="16">
        <v>4548</v>
      </c>
      <c r="B4549" s="3" t="s">
        <v>22571</v>
      </c>
      <c r="C4549" s="3" t="s">
        <v>22572</v>
      </c>
      <c r="D4549" s="3" t="s">
        <v>22571</v>
      </c>
      <c r="E4549" s="3" t="s">
        <v>22573</v>
      </c>
      <c r="F4549" s="69">
        <v>69.8</v>
      </c>
      <c r="G4549" s="20" t="s">
        <v>22574</v>
      </c>
      <c r="H4549" s="3"/>
      <c r="I4549" s="3"/>
      <c r="J4549" s="55"/>
      <c r="K4549" s="73">
        <v>46026</v>
      </c>
      <c r="L4549" s="3"/>
      <c r="M4549" s="3"/>
      <c r="N4549" s="3" t="s">
        <v>22575</v>
      </c>
      <c r="O4549" s="3" t="s">
        <v>22576</v>
      </c>
    </row>
    <row r="4550" s="55" customFormat="1" spans="1:15">
      <c r="A4550" s="16">
        <v>4549</v>
      </c>
      <c r="C4550" s="55" t="s">
        <v>22572</v>
      </c>
      <c r="D4550" s="63" t="s">
        <v>22577</v>
      </c>
      <c r="E4550" s="55" t="s">
        <v>22578</v>
      </c>
      <c r="F4550" s="69">
        <v>53.8</v>
      </c>
      <c r="G4550" s="55" t="s">
        <v>20</v>
      </c>
      <c r="K4550" s="73">
        <v>46055</v>
      </c>
      <c r="L4550" s="64" t="s">
        <v>85</v>
      </c>
      <c r="M4550" s="5"/>
      <c r="N4550" s="55" t="s">
        <v>22579</v>
      </c>
      <c r="O4550" s="21" t="s">
        <v>22580</v>
      </c>
    </row>
    <row r="4551" s="69" customFormat="1" spans="1:15">
      <c r="A4551" s="16">
        <v>4550</v>
      </c>
      <c r="B4551" s="17"/>
      <c r="C4551" s="2" t="s">
        <v>22581</v>
      </c>
      <c r="D4551" s="17" t="s">
        <v>22582</v>
      </c>
      <c r="E4551" s="2" t="s">
        <v>15002</v>
      </c>
      <c r="F4551" s="69">
        <v>69.8</v>
      </c>
      <c r="G4551" s="2" t="s">
        <v>20</v>
      </c>
      <c r="H4551" s="16"/>
      <c r="I4551" s="16"/>
      <c r="J4551" s="16"/>
      <c r="K4551" s="73">
        <v>45462</v>
      </c>
      <c r="L4551" s="59"/>
      <c r="M4551" s="5"/>
      <c r="N4551" s="60" t="s">
        <v>22583</v>
      </c>
      <c r="O4551" s="5" t="s">
        <v>22584</v>
      </c>
    </row>
    <row r="4552" s="3" customFormat="1" spans="1:15">
      <c r="A4552" s="16">
        <v>4551</v>
      </c>
      <c r="C4552" s="3" t="s">
        <v>22585</v>
      </c>
      <c r="D4552" s="21" t="s">
        <v>22586</v>
      </c>
      <c r="E4552" s="20" t="s">
        <v>22587</v>
      </c>
      <c r="F4552" s="69">
        <v>69.8</v>
      </c>
      <c r="G4552" s="20" t="s">
        <v>22588</v>
      </c>
      <c r="J4552" s="55"/>
      <c r="K4552" s="73">
        <v>46035</v>
      </c>
      <c r="L4552" s="59" t="s">
        <v>144</v>
      </c>
      <c r="M4552" s="5" t="s">
        <v>22589</v>
      </c>
      <c r="N4552" s="3" t="s">
        <v>22590</v>
      </c>
      <c r="O4552" s="5" t="s">
        <v>22591</v>
      </c>
    </row>
    <row r="4553" s="69" customFormat="1" spans="1:15">
      <c r="A4553" s="16">
        <v>4552</v>
      </c>
      <c r="B4553" s="17"/>
      <c r="C4553" s="2" t="s">
        <v>22592</v>
      </c>
      <c r="D4553" s="17" t="s">
        <v>22593</v>
      </c>
      <c r="E4553" s="2" t="s">
        <v>22594</v>
      </c>
      <c r="F4553" s="69">
        <v>59.8</v>
      </c>
      <c r="G4553" s="2" t="s">
        <v>20</v>
      </c>
      <c r="H4553" s="2"/>
      <c r="I4553" s="2"/>
      <c r="J4553" s="16"/>
      <c r="K4553" s="73">
        <v>45887</v>
      </c>
      <c r="L4553" s="59" t="s">
        <v>85</v>
      </c>
      <c r="M4553" s="5"/>
      <c r="N4553" s="60" t="s">
        <v>22595</v>
      </c>
      <c r="O4553" s="5" t="s">
        <v>22596</v>
      </c>
    </row>
    <row r="4554" s="69" customFormat="1" spans="1:15">
      <c r="A4554" s="16">
        <v>4553</v>
      </c>
      <c r="B4554" s="17"/>
      <c r="C4554" s="2" t="s">
        <v>22597</v>
      </c>
      <c r="D4554" s="17" t="s">
        <v>22598</v>
      </c>
      <c r="E4554" s="2" t="s">
        <v>22599</v>
      </c>
      <c r="F4554" s="69">
        <v>55</v>
      </c>
      <c r="G4554" s="2" t="s">
        <v>20</v>
      </c>
      <c r="H4554" s="2"/>
      <c r="I4554" s="2"/>
      <c r="J4554" s="16"/>
      <c r="K4554" s="73">
        <v>45864</v>
      </c>
      <c r="L4554" s="59"/>
      <c r="M4554" s="5"/>
      <c r="N4554" s="60" t="s">
        <v>22600</v>
      </c>
      <c r="O4554" s="5" t="s">
        <v>22601</v>
      </c>
    </row>
    <row r="4555" s="5" customFormat="1" spans="1:15">
      <c r="A4555" s="16">
        <v>4554</v>
      </c>
      <c r="C4555" s="5" t="s">
        <v>22602</v>
      </c>
      <c r="D4555" s="66" t="s">
        <v>22603</v>
      </c>
      <c r="E4555" s="5" t="s">
        <v>22604</v>
      </c>
      <c r="F4555" s="69">
        <v>59.8</v>
      </c>
      <c r="G4555" s="20" t="s">
        <v>20</v>
      </c>
      <c r="H4555" s="20" t="s">
        <v>290</v>
      </c>
      <c r="J4555" s="62"/>
      <c r="K4555" s="73">
        <v>46059</v>
      </c>
      <c r="L4555" s="59" t="s">
        <v>1319</v>
      </c>
      <c r="M4555" s="5"/>
      <c r="N4555" s="5" t="s">
        <v>22605</v>
      </c>
      <c r="O4555" s="5" t="s">
        <v>22606</v>
      </c>
    </row>
    <row r="4556" s="5" customFormat="1" spans="1:15">
      <c r="A4556" s="16">
        <v>4555</v>
      </c>
      <c r="B4556" s="17"/>
      <c r="C4556" s="2" t="s">
        <v>22607</v>
      </c>
      <c r="D4556" s="17" t="s">
        <v>22608</v>
      </c>
      <c r="E4556" s="2" t="s">
        <v>22609</v>
      </c>
      <c r="F4556" s="69">
        <v>69.8</v>
      </c>
      <c r="G4556" s="2" t="s">
        <v>20</v>
      </c>
      <c r="J4556" s="62"/>
      <c r="K4556" s="73">
        <v>45659</v>
      </c>
      <c r="L4556" s="59" t="s">
        <v>85</v>
      </c>
      <c r="N4556" s="60" t="s">
        <v>22610</v>
      </c>
      <c r="O4556" s="5" t="s">
        <v>22611</v>
      </c>
    </row>
    <row r="4557" s="69" customFormat="1" spans="1:15">
      <c r="A4557" s="16">
        <v>4556</v>
      </c>
      <c r="B4557" s="17"/>
      <c r="C4557" s="2" t="s">
        <v>22612</v>
      </c>
      <c r="D4557" s="17" t="s">
        <v>22613</v>
      </c>
      <c r="E4557" s="2" t="s">
        <v>22614</v>
      </c>
      <c r="F4557" s="69">
        <v>36</v>
      </c>
      <c r="G4557" s="2" t="s">
        <v>20</v>
      </c>
      <c r="H4557" s="2" t="s">
        <v>290</v>
      </c>
      <c r="I4557" s="2" t="s">
        <v>291</v>
      </c>
      <c r="J4557" s="16"/>
      <c r="K4557" s="73">
        <v>46055</v>
      </c>
      <c r="L4557" s="59" t="s">
        <v>4464</v>
      </c>
      <c r="M4557" s="5"/>
      <c r="N4557" s="60" t="s">
        <v>22615</v>
      </c>
      <c r="O4557" s="5" t="s">
        <v>22616</v>
      </c>
    </row>
    <row r="4558" s="69" customFormat="1" spans="1:15">
      <c r="A4558" s="16">
        <v>4557</v>
      </c>
      <c r="B4558" s="17"/>
      <c r="C4558" s="2" t="s">
        <v>22617</v>
      </c>
      <c r="D4558" s="17" t="s">
        <v>22618</v>
      </c>
      <c r="E4558" s="2" t="s">
        <v>22619</v>
      </c>
      <c r="F4558" s="69">
        <v>55</v>
      </c>
      <c r="G4558" s="2" t="s">
        <v>20</v>
      </c>
      <c r="H4558" s="16"/>
      <c r="I4558" s="2"/>
      <c r="J4558" s="16"/>
      <c r="K4558" s="73">
        <v>45880</v>
      </c>
      <c r="L4558" s="59"/>
      <c r="M4558" s="5"/>
      <c r="N4558" s="60" t="s">
        <v>22620</v>
      </c>
      <c r="O4558" s="5" t="s">
        <v>22621</v>
      </c>
    </row>
    <row r="4559" s="3" customFormat="1" spans="1:15">
      <c r="A4559" s="16">
        <v>4558</v>
      </c>
      <c r="C4559" s="3" t="s">
        <v>22622</v>
      </c>
      <c r="D4559" s="21" t="s">
        <v>22623</v>
      </c>
      <c r="E4559" s="3" t="s">
        <v>22624</v>
      </c>
      <c r="F4559" s="69">
        <v>58</v>
      </c>
      <c r="G4559" s="3" t="s">
        <v>20</v>
      </c>
      <c r="J4559" s="55"/>
      <c r="K4559" s="73">
        <v>46042</v>
      </c>
      <c r="L4559" s="59" t="s">
        <v>85</v>
      </c>
      <c r="M4559" s="5"/>
      <c r="N4559" s="3" t="s">
        <v>22625</v>
      </c>
      <c r="O4559" s="5" t="s">
        <v>22626</v>
      </c>
    </row>
    <row r="4560" s="3" customFormat="1" spans="1:15">
      <c r="A4560" s="16">
        <v>4559</v>
      </c>
      <c r="B4560" s="21"/>
      <c r="C4560" s="3" t="s">
        <v>22627</v>
      </c>
      <c r="D4560" s="21" t="s">
        <v>22628</v>
      </c>
      <c r="E4560" s="3" t="s">
        <v>22629</v>
      </c>
      <c r="F4560" s="69">
        <v>79.8</v>
      </c>
      <c r="G4560" s="3" t="s">
        <v>20</v>
      </c>
      <c r="J4560" s="55"/>
      <c r="K4560" s="73">
        <v>46048</v>
      </c>
      <c r="L4560" s="3" t="s">
        <v>85</v>
      </c>
      <c r="N4560" s="3" t="s">
        <v>22630</v>
      </c>
      <c r="O4560" s="5" t="s">
        <v>22631</v>
      </c>
    </row>
    <row r="4561" s="69" customFormat="1" spans="1:15">
      <c r="A4561" s="16">
        <v>4560</v>
      </c>
      <c r="B4561" s="17"/>
      <c r="C4561" s="2" t="s">
        <v>22632</v>
      </c>
      <c r="D4561" s="17" t="s">
        <v>22633</v>
      </c>
      <c r="E4561" s="2" t="s">
        <v>22634</v>
      </c>
      <c r="F4561" s="69">
        <v>79.8</v>
      </c>
      <c r="G4561" s="3" t="s">
        <v>20</v>
      </c>
      <c r="H4561" s="2" t="s">
        <v>290</v>
      </c>
      <c r="I4561" s="2"/>
      <c r="J4561" s="55" t="s">
        <v>200</v>
      </c>
      <c r="K4561" s="73">
        <v>46027</v>
      </c>
      <c r="L4561" s="3" t="s">
        <v>201</v>
      </c>
      <c r="M4561" s="5"/>
      <c r="N4561" s="60" t="s">
        <v>22635</v>
      </c>
      <c r="O4561" s="5" t="s">
        <v>22636</v>
      </c>
    </row>
    <row r="4562" s="69" customFormat="1" spans="1:15">
      <c r="A4562" s="16">
        <v>4561</v>
      </c>
      <c r="B4562" s="17"/>
      <c r="C4562" s="2" t="s">
        <v>22637</v>
      </c>
      <c r="D4562" s="17" t="s">
        <v>22638</v>
      </c>
      <c r="E4562" s="2" t="s">
        <v>22639</v>
      </c>
      <c r="F4562" s="69">
        <v>49.9</v>
      </c>
      <c r="G4562" s="2" t="s">
        <v>20</v>
      </c>
      <c r="H4562" s="2"/>
      <c r="I4562" s="2"/>
      <c r="J4562" s="16"/>
      <c r="K4562" s="73">
        <v>45859</v>
      </c>
      <c r="L4562" s="59"/>
      <c r="M4562" s="5"/>
      <c r="N4562" s="60" t="s">
        <v>22640</v>
      </c>
      <c r="O4562" s="5" t="s">
        <v>22641</v>
      </c>
    </row>
    <row r="4563" s="5" customFormat="1" spans="1:15">
      <c r="A4563" s="16">
        <v>4562</v>
      </c>
      <c r="B4563" s="17"/>
      <c r="C4563" s="5" t="s">
        <v>22642</v>
      </c>
      <c r="D4563" s="17" t="s">
        <v>22643</v>
      </c>
      <c r="E4563" s="20" t="s">
        <v>22644</v>
      </c>
      <c r="F4563" s="69">
        <v>56</v>
      </c>
      <c r="G4563" s="3" t="s">
        <v>20</v>
      </c>
      <c r="J4563" s="62"/>
      <c r="K4563" s="73">
        <v>46078</v>
      </c>
      <c r="L4563" s="59" t="s">
        <v>85</v>
      </c>
      <c r="N4563" s="5" t="s">
        <v>22645</v>
      </c>
      <c r="O4563" s="5" t="s">
        <v>22646</v>
      </c>
    </row>
    <row r="4564" s="3" customFormat="1" spans="1:15">
      <c r="A4564" s="16">
        <v>4563</v>
      </c>
      <c r="B4564" s="3"/>
      <c r="C4564" s="3" t="s">
        <v>22647</v>
      </c>
      <c r="D4564" s="21" t="s">
        <v>22648</v>
      </c>
      <c r="E4564" s="3" t="s">
        <v>22649</v>
      </c>
      <c r="F4564" s="69">
        <v>79.8</v>
      </c>
      <c r="G4564" s="61" t="s">
        <v>22650</v>
      </c>
      <c r="H4564" s="20" t="s">
        <v>290</v>
      </c>
      <c r="I4564" s="61"/>
      <c r="J4564" s="64"/>
      <c r="K4564" s="73">
        <v>45665</v>
      </c>
      <c r="L4564" s="59" t="s">
        <v>1319</v>
      </c>
      <c r="M4564" s="20"/>
      <c r="N4564" s="3" t="s">
        <v>22651</v>
      </c>
      <c r="O4564" s="3" t="s">
        <v>22652</v>
      </c>
    </row>
    <row r="4565" s="69" customFormat="1" spans="1:15">
      <c r="A4565" s="16">
        <v>4564</v>
      </c>
      <c r="B4565" s="17"/>
      <c r="C4565" s="2" t="s">
        <v>22653</v>
      </c>
      <c r="D4565" s="17" t="s">
        <v>22654</v>
      </c>
      <c r="E4565" s="2" t="s">
        <v>22655</v>
      </c>
      <c r="F4565" s="69">
        <v>39.8</v>
      </c>
      <c r="G4565" s="2" t="s">
        <v>20</v>
      </c>
      <c r="H4565" s="2"/>
      <c r="I4565" s="2"/>
      <c r="J4565" s="16"/>
      <c r="K4565" s="73">
        <v>46026</v>
      </c>
      <c r="L4565" s="59"/>
      <c r="M4565" s="5"/>
      <c r="N4565" s="60" t="s">
        <v>22656</v>
      </c>
      <c r="O4565" s="5" t="s">
        <v>22657</v>
      </c>
    </row>
    <row r="4566" s="69" customFormat="1" spans="1:15">
      <c r="A4566" s="16">
        <v>4565</v>
      </c>
      <c r="B4566" s="17"/>
      <c r="C4566" s="2" t="s">
        <v>22658</v>
      </c>
      <c r="D4566" s="17" t="s">
        <v>22659</v>
      </c>
      <c r="E4566" s="2" t="s">
        <v>22660</v>
      </c>
      <c r="F4566" s="69">
        <v>45</v>
      </c>
      <c r="G4566" s="2" t="s">
        <v>20</v>
      </c>
      <c r="H4566" s="16"/>
      <c r="I4566" s="16"/>
      <c r="J4566" s="16"/>
      <c r="K4566" s="73">
        <v>45859</v>
      </c>
      <c r="L4566" s="59"/>
      <c r="M4566" s="5"/>
      <c r="N4566" s="60" t="s">
        <v>22661</v>
      </c>
      <c r="O4566" s="5" t="s">
        <v>22662</v>
      </c>
    </row>
    <row r="4567" s="69" customFormat="1" spans="1:15">
      <c r="A4567" s="16">
        <v>4566</v>
      </c>
      <c r="B4567" s="17"/>
      <c r="C4567" s="2" t="s">
        <v>13506</v>
      </c>
      <c r="D4567" s="17" t="s">
        <v>22663</v>
      </c>
      <c r="E4567" s="2" t="s">
        <v>22664</v>
      </c>
      <c r="F4567" s="69">
        <v>49.8</v>
      </c>
      <c r="G4567" s="2" t="s">
        <v>20</v>
      </c>
      <c r="H4567" s="2"/>
      <c r="I4567" s="16"/>
      <c r="J4567" s="16"/>
      <c r="K4567" s="73">
        <v>45876</v>
      </c>
      <c r="L4567" s="59"/>
      <c r="M4567" s="5"/>
      <c r="N4567" s="60" t="s">
        <v>22665</v>
      </c>
      <c r="O4567" s="5" t="s">
        <v>22666</v>
      </c>
    </row>
    <row r="4568" s="3" customFormat="1" spans="1:15">
      <c r="A4568" s="16">
        <v>4567</v>
      </c>
      <c r="B4568" s="3"/>
      <c r="C4568" s="3" t="s">
        <v>22667</v>
      </c>
      <c r="D4568" s="21" t="s">
        <v>22668</v>
      </c>
      <c r="E4568" s="3" t="s">
        <v>22669</v>
      </c>
      <c r="F4568" s="69">
        <v>89</v>
      </c>
      <c r="G4568" s="3" t="s">
        <v>20</v>
      </c>
      <c r="J4568" s="55"/>
      <c r="K4568" s="73">
        <v>45278</v>
      </c>
      <c r="N4568" s="3" t="s">
        <v>22670</v>
      </c>
      <c r="O4568" s="3" t="s">
        <v>22671</v>
      </c>
    </row>
    <row r="4569" s="69" customFormat="1" spans="1:15">
      <c r="A4569" s="16">
        <v>4568</v>
      </c>
      <c r="B4569" s="17"/>
      <c r="C4569" s="2" t="s">
        <v>22672</v>
      </c>
      <c r="D4569" s="17" t="s">
        <v>22673</v>
      </c>
      <c r="E4569" s="2" t="s">
        <v>22674</v>
      </c>
      <c r="F4569" s="69">
        <v>46</v>
      </c>
      <c r="G4569" s="2" t="s">
        <v>20</v>
      </c>
      <c r="H4569" s="2"/>
      <c r="I4569" s="2"/>
      <c r="J4569" s="16"/>
      <c r="K4569" s="73">
        <v>46040</v>
      </c>
      <c r="L4569" s="59"/>
      <c r="M4569" s="5"/>
      <c r="N4569" s="60" t="s">
        <v>22675</v>
      </c>
      <c r="O4569" s="5" t="s">
        <v>22676</v>
      </c>
    </row>
    <row r="4570" s="3" customFormat="1" spans="1:15">
      <c r="A4570" s="16">
        <v>4569</v>
      </c>
      <c r="B4570" s="3" t="s">
        <v>22677</v>
      </c>
      <c r="C4570" s="3" t="s">
        <v>22678</v>
      </c>
      <c r="D4570" s="21" t="s">
        <v>22677</v>
      </c>
      <c r="E4570" s="3" t="s">
        <v>22679</v>
      </c>
      <c r="F4570" s="69">
        <v>89</v>
      </c>
      <c r="G4570" s="3" t="s">
        <v>13643</v>
      </c>
      <c r="J4570" s="55"/>
      <c r="K4570" s="73">
        <v>45877</v>
      </c>
      <c r="L4570" s="20" t="s">
        <v>144</v>
      </c>
      <c r="N4570" s="3" t="s">
        <v>22680</v>
      </c>
      <c r="O4570" s="3" t="s">
        <v>22681</v>
      </c>
    </row>
    <row r="4571" s="69" customFormat="1" spans="1:15">
      <c r="A4571" s="16">
        <v>4570</v>
      </c>
      <c r="B4571" s="17"/>
      <c r="C4571" s="2" t="s">
        <v>22682</v>
      </c>
      <c r="D4571" s="17" t="s">
        <v>22683</v>
      </c>
      <c r="E4571" s="2" t="s">
        <v>22684</v>
      </c>
      <c r="F4571" s="69">
        <v>49.8</v>
      </c>
      <c r="G4571" s="2"/>
      <c r="H4571" s="16"/>
      <c r="I4571" s="16"/>
      <c r="J4571" s="16"/>
      <c r="K4571" s="73">
        <v>45510</v>
      </c>
      <c r="L4571" s="59"/>
      <c r="M4571" s="5"/>
      <c r="N4571" s="60" t="s">
        <v>22685</v>
      </c>
      <c r="O4571" s="5" t="s">
        <v>22686</v>
      </c>
    </row>
    <row r="4572" s="69" customFormat="1" ht="14.25" spans="1:15">
      <c r="A4572" s="16">
        <v>4571</v>
      </c>
      <c r="B4572" s="17"/>
      <c r="C4572" s="18" t="s">
        <v>22687</v>
      </c>
      <c r="D4572" s="17"/>
      <c r="E4572" s="2"/>
      <c r="F4572" s="69"/>
      <c r="G4572" s="2"/>
      <c r="H4572" s="16"/>
      <c r="I4572" s="16"/>
      <c r="J4572" s="16"/>
      <c r="K4572" s="73"/>
      <c r="L4572" s="59"/>
      <c r="M4572" s="5"/>
      <c r="N4572" s="60"/>
      <c r="O4572" s="5"/>
    </row>
    <row r="4573" s="5" customFormat="1" spans="1:15">
      <c r="A4573" s="16">
        <v>4572</v>
      </c>
      <c r="B4573" s="17"/>
      <c r="C4573" s="20" t="s">
        <v>22688</v>
      </c>
      <c r="D4573" s="17" t="s">
        <v>22689</v>
      </c>
      <c r="E4573" s="20" t="s">
        <v>22690</v>
      </c>
      <c r="F4573" s="69">
        <v>36</v>
      </c>
      <c r="G4573" s="2" t="s">
        <v>20</v>
      </c>
      <c r="J4573" s="62"/>
      <c r="K4573" s="73">
        <v>46058</v>
      </c>
      <c r="L4573" s="59" t="s">
        <v>85</v>
      </c>
      <c r="N4573" s="5" t="s">
        <v>22691</v>
      </c>
      <c r="O4573" s="5" t="s">
        <v>22692</v>
      </c>
    </row>
    <row r="4574" s="69" customFormat="1" spans="1:15">
      <c r="A4574" s="16">
        <v>4573</v>
      </c>
      <c r="B4574" s="17"/>
      <c r="C4574" s="2" t="s">
        <v>22693</v>
      </c>
      <c r="D4574" s="17" t="s">
        <v>22694</v>
      </c>
      <c r="E4574" s="2" t="s">
        <v>22695</v>
      </c>
      <c r="F4574" s="69">
        <v>48</v>
      </c>
      <c r="G4574" s="2" t="s">
        <v>20</v>
      </c>
      <c r="H4574" s="2" t="s">
        <v>290</v>
      </c>
      <c r="I4574" s="2"/>
      <c r="J4574" s="16"/>
      <c r="K4574" s="73">
        <v>44785</v>
      </c>
      <c r="L4574" s="59" t="s">
        <v>412</v>
      </c>
      <c r="M4574" s="5"/>
      <c r="N4574" s="60" t="s">
        <v>22696</v>
      </c>
      <c r="O4574" s="5" t="s">
        <v>22697</v>
      </c>
    </row>
    <row r="4575" s="69" customFormat="1" spans="1:15">
      <c r="A4575" s="16">
        <v>4574</v>
      </c>
      <c r="B4575" s="17"/>
      <c r="C4575" s="2" t="s">
        <v>22698</v>
      </c>
      <c r="D4575" s="17" t="s">
        <v>22699</v>
      </c>
      <c r="E4575" s="2" t="s">
        <v>22700</v>
      </c>
      <c r="F4575" s="69">
        <v>58</v>
      </c>
      <c r="G4575" s="2" t="s">
        <v>20</v>
      </c>
      <c r="H4575" s="16"/>
      <c r="I4575" s="16"/>
      <c r="J4575" s="16"/>
      <c r="K4575" s="73">
        <v>45128</v>
      </c>
      <c r="L4575" s="59"/>
      <c r="M4575" s="5"/>
      <c r="N4575" s="60" t="s">
        <v>22701</v>
      </c>
      <c r="O4575" s="5" t="s">
        <v>22702</v>
      </c>
    </row>
    <row r="4576" s="69" customFormat="1" spans="1:15">
      <c r="A4576" s="16">
        <v>4575</v>
      </c>
      <c r="B4576" s="17"/>
      <c r="C4576" s="2" t="s">
        <v>22703</v>
      </c>
      <c r="D4576" s="17" t="s">
        <v>22704</v>
      </c>
      <c r="E4576" s="2" t="s">
        <v>22705</v>
      </c>
      <c r="F4576" s="69">
        <v>39</v>
      </c>
      <c r="G4576" s="2" t="s">
        <v>20</v>
      </c>
      <c r="H4576" s="16"/>
      <c r="I4576" s="16"/>
      <c r="J4576" s="16"/>
      <c r="K4576" s="73">
        <v>45870</v>
      </c>
      <c r="L4576" s="59"/>
      <c r="M4576" s="5"/>
      <c r="N4576" s="60" t="s">
        <v>22706</v>
      </c>
      <c r="O4576" s="5" t="s">
        <v>22707</v>
      </c>
    </row>
    <row r="4577" s="69" customFormat="1" spans="1:15">
      <c r="A4577" s="16">
        <v>4576</v>
      </c>
      <c r="B4577" s="17"/>
      <c r="C4577" s="2" t="s">
        <v>22708</v>
      </c>
      <c r="D4577" s="17" t="s">
        <v>22709</v>
      </c>
      <c r="E4577" s="2" t="s">
        <v>22710</v>
      </c>
      <c r="F4577" s="69">
        <v>55</v>
      </c>
      <c r="G4577" s="2" t="s">
        <v>20</v>
      </c>
      <c r="H4577" s="16"/>
      <c r="I4577" s="16"/>
      <c r="J4577" s="16"/>
      <c r="K4577" s="73">
        <v>45838</v>
      </c>
      <c r="L4577" s="59"/>
      <c r="M4577" s="5"/>
      <c r="N4577" s="60" t="s">
        <v>22711</v>
      </c>
      <c r="O4577" s="5" t="s">
        <v>22712</v>
      </c>
    </row>
    <row r="4578" s="55" customFormat="1" spans="1:15">
      <c r="A4578" s="16">
        <v>4577</v>
      </c>
      <c r="C4578" s="55" t="s">
        <v>22713</v>
      </c>
      <c r="D4578" s="63" t="s">
        <v>22714</v>
      </c>
      <c r="E4578" s="55" t="s">
        <v>22715</v>
      </c>
      <c r="F4578" s="69">
        <v>49</v>
      </c>
      <c r="G4578" s="2" t="s">
        <v>20</v>
      </c>
      <c r="K4578" s="73">
        <v>45873</v>
      </c>
      <c r="L4578" s="64" t="s">
        <v>85</v>
      </c>
      <c r="M4578" s="5"/>
      <c r="N4578" s="55" t="s">
        <v>22716</v>
      </c>
      <c r="O4578" s="5" t="s">
        <v>22717</v>
      </c>
    </row>
    <row r="4579" s="55" customFormat="1" spans="1:15">
      <c r="A4579" s="16">
        <v>4578</v>
      </c>
      <c r="C4579" s="55" t="s">
        <v>22718</v>
      </c>
      <c r="D4579" s="63" t="s">
        <v>22719</v>
      </c>
      <c r="E4579" s="55" t="s">
        <v>22720</v>
      </c>
      <c r="F4579" s="69">
        <v>79.8</v>
      </c>
      <c r="G4579" s="55" t="s">
        <v>22721</v>
      </c>
      <c r="K4579" s="73">
        <v>46052</v>
      </c>
      <c r="L4579" s="64" t="s">
        <v>85</v>
      </c>
      <c r="M4579" s="5"/>
      <c r="N4579" s="55" t="s">
        <v>22722</v>
      </c>
      <c r="O4579" s="5" t="s">
        <v>22723</v>
      </c>
    </row>
    <row r="4580" s="3" customFormat="1" spans="1:15">
      <c r="A4580" s="16">
        <v>4579</v>
      </c>
      <c r="C4580" s="20" t="s">
        <v>22724</v>
      </c>
      <c r="D4580" s="21" t="s">
        <v>22725</v>
      </c>
      <c r="E4580" s="20" t="s">
        <v>22726</v>
      </c>
      <c r="F4580" s="69">
        <v>69.8</v>
      </c>
      <c r="G4580" s="3" t="s">
        <v>20</v>
      </c>
      <c r="I4580" s="20" t="s">
        <v>291</v>
      </c>
      <c r="J4580" s="78"/>
      <c r="K4580" s="73">
        <v>45819</v>
      </c>
      <c r="L4580" s="59" t="s">
        <v>4464</v>
      </c>
      <c r="M4580" s="59"/>
      <c r="N4580" s="3" t="s">
        <v>22727</v>
      </c>
      <c r="O4580" s="3" t="s">
        <v>22728</v>
      </c>
    </row>
    <row r="4581" s="3" customFormat="1" spans="1:15">
      <c r="A4581" s="16">
        <v>4580</v>
      </c>
      <c r="C4581" s="3" t="s">
        <v>22729</v>
      </c>
      <c r="D4581" s="21" t="s">
        <v>22730</v>
      </c>
      <c r="E4581" s="20" t="s">
        <v>22731</v>
      </c>
      <c r="F4581" s="69">
        <v>69.9</v>
      </c>
      <c r="G4581" s="3" t="s">
        <v>20</v>
      </c>
      <c r="J4581" s="55"/>
      <c r="K4581" s="73">
        <v>45873</v>
      </c>
      <c r="L4581" s="59"/>
      <c r="M4581" s="5"/>
      <c r="N4581" s="3" t="s">
        <v>22732</v>
      </c>
      <c r="O4581" s="5" t="s">
        <v>22733</v>
      </c>
    </row>
    <row r="4582" s="69" customFormat="1" spans="1:15">
      <c r="A4582" s="16">
        <v>4581</v>
      </c>
      <c r="B4582" s="17"/>
      <c r="C4582" s="2" t="s">
        <v>22734</v>
      </c>
      <c r="D4582" s="17" t="s">
        <v>22735</v>
      </c>
      <c r="E4582" s="2" t="s">
        <v>22736</v>
      </c>
      <c r="F4582" s="69">
        <v>49</v>
      </c>
      <c r="G4582" s="2" t="s">
        <v>20</v>
      </c>
      <c r="H4582" s="16"/>
      <c r="I4582" s="16"/>
      <c r="J4582" s="16"/>
      <c r="K4582" s="73">
        <v>45910</v>
      </c>
      <c r="L4582" s="59"/>
      <c r="M4582" s="5"/>
      <c r="N4582" s="60" t="s">
        <v>22737</v>
      </c>
      <c r="O4582" s="5" t="s">
        <v>22738</v>
      </c>
    </row>
    <row r="4583" s="55" customFormat="1" spans="1:15">
      <c r="A4583" s="16">
        <v>4582</v>
      </c>
      <c r="C4583" s="55" t="s">
        <v>22739</v>
      </c>
      <c r="D4583" s="63" t="s">
        <v>22740</v>
      </c>
      <c r="E4583" s="55" t="s">
        <v>22594</v>
      </c>
      <c r="F4583" s="69">
        <v>49</v>
      </c>
      <c r="G4583" s="3" t="s">
        <v>20</v>
      </c>
      <c r="K4583" s="73">
        <v>45672</v>
      </c>
      <c r="L4583" s="65"/>
      <c r="M4583" s="5"/>
      <c r="N4583" s="55" t="s">
        <v>22741</v>
      </c>
      <c r="O4583" s="5" t="s">
        <v>22742</v>
      </c>
    </row>
    <row r="4584" s="69" customFormat="1" spans="1:15">
      <c r="A4584" s="16">
        <v>4583</v>
      </c>
      <c r="B4584" s="17"/>
      <c r="C4584" s="2" t="s">
        <v>22743</v>
      </c>
      <c r="D4584" s="17" t="s">
        <v>22744</v>
      </c>
      <c r="E4584" s="2" t="s">
        <v>22745</v>
      </c>
      <c r="F4584" s="69">
        <v>45</v>
      </c>
      <c r="G4584" s="2" t="s">
        <v>20</v>
      </c>
      <c r="H4584" s="2"/>
      <c r="I4584" s="2"/>
      <c r="J4584" s="16"/>
      <c r="K4584" s="73">
        <v>44957</v>
      </c>
      <c r="L4584" s="59"/>
      <c r="M4584" s="5"/>
      <c r="N4584" s="60" t="s">
        <v>22746</v>
      </c>
      <c r="O4584" s="5" t="s">
        <v>22747</v>
      </c>
    </row>
    <row r="4585" s="5" customFormat="1" spans="1:15">
      <c r="A4585" s="16">
        <v>4584</v>
      </c>
      <c r="B4585" s="17"/>
      <c r="C4585" s="20" t="s">
        <v>22748</v>
      </c>
      <c r="D4585" s="17" t="s">
        <v>22749</v>
      </c>
      <c r="E4585" s="5" t="s">
        <v>22750</v>
      </c>
      <c r="F4585" s="69">
        <v>43</v>
      </c>
      <c r="G4585" s="3" t="s">
        <v>20</v>
      </c>
      <c r="J4585" s="62"/>
      <c r="K4585" s="73">
        <v>46020</v>
      </c>
      <c r="L4585" s="59" t="s">
        <v>85</v>
      </c>
      <c r="N4585" s="5" t="s">
        <v>22751</v>
      </c>
      <c r="O4585" s="5" t="s">
        <v>22752</v>
      </c>
    </row>
    <row r="4586" s="3" customFormat="1" spans="1:15">
      <c r="A4586" s="16">
        <v>4585</v>
      </c>
      <c r="B4586" s="5" t="s">
        <v>22753</v>
      </c>
      <c r="C4586" s="5" t="s">
        <v>22754</v>
      </c>
      <c r="D4586" s="66" t="s">
        <v>22753</v>
      </c>
      <c r="E4586" s="5" t="s">
        <v>22755</v>
      </c>
      <c r="F4586" s="69">
        <v>49.8</v>
      </c>
      <c r="G4586" s="5" t="s">
        <v>22756</v>
      </c>
      <c r="H4586" s="5"/>
      <c r="I4586" s="5"/>
      <c r="J4586" s="62"/>
      <c r="K4586" s="73">
        <v>45972</v>
      </c>
      <c r="L4586" s="5"/>
      <c r="M4586" s="5"/>
      <c r="N4586" s="5" t="s">
        <v>22757</v>
      </c>
      <c r="O4586" s="3" t="s">
        <v>22758</v>
      </c>
    </row>
    <row r="4587" s="69" customFormat="1" spans="1:15">
      <c r="A4587" s="16">
        <v>4586</v>
      </c>
      <c r="B4587" s="17"/>
      <c r="C4587" s="2" t="s">
        <v>22759</v>
      </c>
      <c r="D4587" s="17" t="s">
        <v>22760</v>
      </c>
      <c r="E4587" s="2" t="s">
        <v>22761</v>
      </c>
      <c r="F4587" s="69">
        <v>39</v>
      </c>
      <c r="G4587" s="2" t="s">
        <v>20</v>
      </c>
      <c r="H4587" s="2"/>
      <c r="I4587" s="2"/>
      <c r="J4587" s="16"/>
      <c r="K4587" s="73">
        <v>45850</v>
      </c>
      <c r="L4587" s="59"/>
      <c r="M4587" s="5"/>
      <c r="N4587" s="60" t="s">
        <v>22762</v>
      </c>
      <c r="O4587" s="5" t="s">
        <v>22763</v>
      </c>
    </row>
    <row r="4588" s="69" customFormat="1" spans="1:15">
      <c r="A4588" s="16">
        <v>4587</v>
      </c>
      <c r="B4588" s="17"/>
      <c r="C4588" s="2" t="s">
        <v>22764</v>
      </c>
      <c r="D4588" s="17" t="s">
        <v>22765</v>
      </c>
      <c r="E4588" s="2" t="s">
        <v>22766</v>
      </c>
      <c r="F4588" s="69">
        <v>45</v>
      </c>
      <c r="G4588" s="2" t="s">
        <v>20</v>
      </c>
      <c r="H4588" s="2"/>
      <c r="I4588" s="2"/>
      <c r="J4588" s="16"/>
      <c r="K4588" s="73">
        <v>45467</v>
      </c>
      <c r="L4588" s="59"/>
      <c r="M4588" s="5"/>
      <c r="N4588" s="60" t="s">
        <v>22767</v>
      </c>
      <c r="O4588" s="5" t="s">
        <v>22768</v>
      </c>
    </row>
    <row r="4589" s="3" customFormat="1" spans="1:15">
      <c r="A4589" s="16">
        <v>4588</v>
      </c>
      <c r="B4589" s="3" t="s">
        <v>22769</v>
      </c>
      <c r="C4589" s="3" t="s">
        <v>22770</v>
      </c>
      <c r="D4589" s="3" t="s">
        <v>22769</v>
      </c>
      <c r="E4589" s="3" t="s">
        <v>22771</v>
      </c>
      <c r="F4589" s="69">
        <v>99.8</v>
      </c>
      <c r="G4589" s="3" t="s">
        <v>20</v>
      </c>
      <c r="H4589" s="3"/>
      <c r="I4589" s="3"/>
      <c r="J4589" s="55"/>
      <c r="K4589" s="73">
        <v>45745</v>
      </c>
      <c r="L4589" s="3"/>
      <c r="M4589" s="3"/>
      <c r="N4589" s="3" t="s">
        <v>22772</v>
      </c>
      <c r="O4589" s="3" t="s">
        <v>22773</v>
      </c>
    </row>
    <row r="4590" s="69" customFormat="1" spans="1:15">
      <c r="A4590" s="16">
        <v>4589</v>
      </c>
      <c r="B4590" s="17"/>
      <c r="C4590" s="2" t="s">
        <v>22774</v>
      </c>
      <c r="D4590" s="17" t="s">
        <v>22775</v>
      </c>
      <c r="E4590" s="2" t="s">
        <v>22776</v>
      </c>
      <c r="F4590" s="69">
        <v>59</v>
      </c>
      <c r="G4590" s="2" t="s">
        <v>20</v>
      </c>
      <c r="H4590" s="2"/>
      <c r="I4590" s="2"/>
      <c r="J4590" s="16"/>
      <c r="K4590" s="73">
        <v>46046</v>
      </c>
      <c r="L4590" s="59"/>
      <c r="M4590" s="5"/>
      <c r="N4590" s="60" t="s">
        <v>22777</v>
      </c>
      <c r="O4590" s="5" t="s">
        <v>22778</v>
      </c>
    </row>
    <row r="4591" s="5" customFormat="1" spans="1:15">
      <c r="A4591" s="16">
        <v>4590</v>
      </c>
      <c r="B4591" s="17"/>
      <c r="C4591" s="2" t="s">
        <v>22779</v>
      </c>
      <c r="D4591" s="17" t="s">
        <v>22780</v>
      </c>
      <c r="E4591" s="2" t="s">
        <v>22781</v>
      </c>
      <c r="F4591" s="69">
        <v>52</v>
      </c>
      <c r="G4591" s="3" t="s">
        <v>20</v>
      </c>
      <c r="J4591" s="62"/>
      <c r="K4591" s="73">
        <v>46008</v>
      </c>
      <c r="L4591" s="59" t="s">
        <v>85</v>
      </c>
      <c r="N4591" s="60" t="s">
        <v>22782</v>
      </c>
      <c r="O4591" s="5" t="s">
        <v>22783</v>
      </c>
    </row>
    <row r="4592" s="3" customFormat="1" spans="1:15">
      <c r="A4592" s="16">
        <v>4591</v>
      </c>
      <c r="C4592" s="3" t="s">
        <v>22784</v>
      </c>
      <c r="D4592" s="21" t="s">
        <v>22785</v>
      </c>
      <c r="E4592" s="20" t="s">
        <v>22786</v>
      </c>
      <c r="F4592" s="69">
        <v>52</v>
      </c>
      <c r="G4592" s="3" t="s">
        <v>20</v>
      </c>
      <c r="J4592" s="55"/>
      <c r="K4592" s="73">
        <v>45518</v>
      </c>
      <c r="L4592" s="59"/>
      <c r="M4592" s="5"/>
      <c r="N4592" s="3" t="s">
        <v>22787</v>
      </c>
      <c r="O4592" s="5" t="s">
        <v>22788</v>
      </c>
    </row>
    <row r="4593" s="69" customFormat="1" spans="1:15">
      <c r="A4593" s="16">
        <v>4592</v>
      </c>
      <c r="B4593" s="17"/>
      <c r="C4593" s="2" t="s">
        <v>22789</v>
      </c>
      <c r="D4593" s="17" t="s">
        <v>22790</v>
      </c>
      <c r="E4593" s="2" t="s">
        <v>22705</v>
      </c>
      <c r="F4593" s="69">
        <v>59</v>
      </c>
      <c r="G4593" s="2" t="s">
        <v>20</v>
      </c>
      <c r="H4593" s="16"/>
      <c r="I4593" s="16"/>
      <c r="J4593" s="16"/>
      <c r="K4593" s="73">
        <v>45880</v>
      </c>
      <c r="L4593" s="59"/>
      <c r="M4593" s="5"/>
      <c r="N4593" s="60" t="s">
        <v>22791</v>
      </c>
      <c r="O4593" s="5" t="s">
        <v>22792</v>
      </c>
    </row>
    <row r="4594" s="69" customFormat="1" spans="1:15">
      <c r="A4594" s="16">
        <v>4593</v>
      </c>
      <c r="B4594" s="17"/>
      <c r="C4594" s="2" t="s">
        <v>22793</v>
      </c>
      <c r="D4594" s="17" t="s">
        <v>22794</v>
      </c>
      <c r="E4594" s="2" t="s">
        <v>22795</v>
      </c>
      <c r="F4594" s="69">
        <v>49</v>
      </c>
      <c r="G4594" s="2" t="s">
        <v>20</v>
      </c>
      <c r="H4594" s="16"/>
      <c r="I4594" s="16"/>
      <c r="J4594" s="16"/>
      <c r="K4594" s="73">
        <v>45874</v>
      </c>
      <c r="L4594" s="59"/>
      <c r="M4594" s="5"/>
      <c r="N4594" s="60" t="s">
        <v>22796</v>
      </c>
      <c r="O4594" s="5" t="s">
        <v>22797</v>
      </c>
    </row>
    <row r="4595" s="69" customFormat="1" ht="14.25" spans="1:15">
      <c r="A4595" s="16">
        <v>4594</v>
      </c>
      <c r="B4595" s="17"/>
      <c r="C4595" s="18" t="s">
        <v>22798</v>
      </c>
      <c r="D4595" s="17"/>
      <c r="E4595" s="2"/>
      <c r="F4595" s="69"/>
      <c r="G4595" s="2"/>
      <c r="H4595" s="2"/>
      <c r="I4595" s="2"/>
      <c r="J4595" s="16"/>
      <c r="K4595" s="73"/>
      <c r="L4595" s="59"/>
      <c r="M4595" s="5"/>
      <c r="N4595" s="60"/>
      <c r="O4595" s="5"/>
    </row>
    <row r="4596" s="69" customFormat="1" spans="1:15">
      <c r="A4596" s="16">
        <v>4595</v>
      </c>
      <c r="B4596" s="17"/>
      <c r="C4596" s="2" t="s">
        <v>22799</v>
      </c>
      <c r="D4596" s="17" t="s">
        <v>22800</v>
      </c>
      <c r="E4596" s="2" t="s">
        <v>22801</v>
      </c>
      <c r="F4596" s="69">
        <v>39</v>
      </c>
      <c r="G4596" s="2" t="s">
        <v>20</v>
      </c>
      <c r="H4596" s="16"/>
      <c r="I4596" s="16"/>
      <c r="J4596" s="16"/>
      <c r="K4596" s="73">
        <v>45884</v>
      </c>
      <c r="L4596" s="59"/>
      <c r="M4596" s="5"/>
      <c r="N4596" s="60" t="s">
        <v>22802</v>
      </c>
      <c r="O4596" s="5" t="s">
        <v>22803</v>
      </c>
    </row>
    <row r="4597" s="69" customFormat="1" spans="1:15">
      <c r="A4597" s="16">
        <v>4596</v>
      </c>
      <c r="B4597" s="17"/>
      <c r="C4597" s="2" t="s">
        <v>22804</v>
      </c>
      <c r="D4597" s="17" t="s">
        <v>22805</v>
      </c>
      <c r="E4597" s="2" t="s">
        <v>22806</v>
      </c>
      <c r="F4597" s="69">
        <v>48</v>
      </c>
      <c r="G4597" s="2" t="s">
        <v>20</v>
      </c>
      <c r="H4597" s="16"/>
      <c r="I4597" s="16"/>
      <c r="J4597" s="16"/>
      <c r="K4597" s="73">
        <v>45824</v>
      </c>
      <c r="L4597" s="59"/>
      <c r="M4597" s="5"/>
      <c r="N4597" s="60" t="s">
        <v>22807</v>
      </c>
      <c r="O4597" s="5" t="s">
        <v>22808</v>
      </c>
    </row>
    <row r="4598" s="69" customFormat="1" spans="1:15">
      <c r="A4598" s="16">
        <v>4597</v>
      </c>
      <c r="B4598" s="17"/>
      <c r="C4598" s="2" t="s">
        <v>22809</v>
      </c>
      <c r="D4598" s="17" t="s">
        <v>22810</v>
      </c>
      <c r="E4598" s="2" t="s">
        <v>22811</v>
      </c>
      <c r="F4598" s="69">
        <v>59.8</v>
      </c>
      <c r="G4598" s="2"/>
      <c r="H4598" s="2"/>
      <c r="I4598" s="2"/>
      <c r="J4598" s="16"/>
      <c r="K4598" s="73">
        <v>45523</v>
      </c>
      <c r="L4598" s="59"/>
      <c r="M4598" s="5"/>
      <c r="N4598" s="60" t="s">
        <v>22812</v>
      </c>
      <c r="O4598" s="5" t="s">
        <v>22813</v>
      </c>
    </row>
    <row r="4599" s="69" customFormat="1" spans="1:15">
      <c r="A4599" s="16">
        <v>4598</v>
      </c>
      <c r="B4599" s="17"/>
      <c r="C4599" s="2" t="s">
        <v>22814</v>
      </c>
      <c r="D4599" s="17" t="s">
        <v>22815</v>
      </c>
      <c r="E4599" s="2" t="s">
        <v>22816</v>
      </c>
      <c r="F4599" s="69">
        <v>59</v>
      </c>
      <c r="G4599" s="2" t="s">
        <v>20</v>
      </c>
      <c r="H4599" s="16"/>
      <c r="I4599" s="16"/>
      <c r="J4599" s="16"/>
      <c r="K4599" s="73">
        <v>45693</v>
      </c>
      <c r="L4599" s="59"/>
      <c r="M4599" s="5"/>
      <c r="N4599" s="60" t="s">
        <v>22817</v>
      </c>
      <c r="O4599" s="5" t="s">
        <v>22818</v>
      </c>
    </row>
    <row r="4600" s="69" customFormat="1" spans="1:15">
      <c r="A4600" s="16">
        <v>4599</v>
      </c>
      <c r="B4600" s="17"/>
      <c r="C4600" s="2" t="s">
        <v>22819</v>
      </c>
      <c r="D4600" s="17" t="s">
        <v>22820</v>
      </c>
      <c r="E4600" s="2" t="s">
        <v>22821</v>
      </c>
      <c r="F4600" s="69">
        <v>39</v>
      </c>
      <c r="G4600" s="2" t="s">
        <v>20</v>
      </c>
      <c r="H4600" s="16"/>
      <c r="I4600" s="16"/>
      <c r="J4600" s="16"/>
      <c r="K4600" s="73">
        <v>46032</v>
      </c>
      <c r="L4600" s="59"/>
      <c r="M4600" s="5"/>
      <c r="N4600" s="60" t="s">
        <v>22822</v>
      </c>
      <c r="O4600" s="5" t="s">
        <v>22823</v>
      </c>
    </row>
    <row r="4601" s="69" customFormat="1" spans="1:15">
      <c r="A4601" s="16">
        <v>4600</v>
      </c>
      <c r="B4601" s="17"/>
      <c r="C4601" s="2" t="s">
        <v>22824</v>
      </c>
      <c r="D4601" s="17" t="s">
        <v>22825</v>
      </c>
      <c r="E4601" s="2" t="s">
        <v>22826</v>
      </c>
      <c r="F4601" s="69">
        <v>45</v>
      </c>
      <c r="G4601" s="2" t="s">
        <v>20</v>
      </c>
      <c r="H4601" s="16"/>
      <c r="I4601" s="16"/>
      <c r="J4601" s="16"/>
      <c r="K4601" s="73">
        <v>46056</v>
      </c>
      <c r="L4601" s="59"/>
      <c r="M4601" s="5"/>
      <c r="N4601" s="60" t="s">
        <v>22827</v>
      </c>
      <c r="O4601" s="5" t="s">
        <v>22828</v>
      </c>
    </row>
    <row r="4602" s="69" customFormat="1" spans="1:15">
      <c r="A4602" s="16">
        <v>4601</v>
      </c>
      <c r="B4602" s="17"/>
      <c r="C4602" s="2" t="s">
        <v>22829</v>
      </c>
      <c r="D4602" s="17" t="s">
        <v>22830</v>
      </c>
      <c r="E4602" s="2" t="s">
        <v>22831</v>
      </c>
      <c r="F4602" s="69">
        <v>49</v>
      </c>
      <c r="G4602" s="2" t="s">
        <v>20</v>
      </c>
      <c r="H4602" s="16"/>
      <c r="I4602" s="16"/>
      <c r="J4602" s="16"/>
      <c r="K4602" s="73">
        <v>46053</v>
      </c>
      <c r="L4602" s="59"/>
      <c r="M4602" s="5"/>
      <c r="N4602" s="60" t="s">
        <v>22832</v>
      </c>
      <c r="O4602" s="5" t="s">
        <v>22833</v>
      </c>
    </row>
    <row r="4603" s="3" customFormat="1" spans="1:15">
      <c r="A4603" s="16">
        <v>4602</v>
      </c>
      <c r="B4603" s="3" t="s">
        <v>22834</v>
      </c>
      <c r="C4603" s="3" t="s">
        <v>22835</v>
      </c>
      <c r="D4603" s="3" t="s">
        <v>22834</v>
      </c>
      <c r="E4603" s="3" t="s">
        <v>22836</v>
      </c>
      <c r="F4603" s="69">
        <v>69</v>
      </c>
      <c r="G4603" s="3" t="s">
        <v>22837</v>
      </c>
      <c r="H4603" s="3"/>
      <c r="I4603" s="3"/>
      <c r="J4603" s="55"/>
      <c r="K4603" s="73">
        <v>45845</v>
      </c>
      <c r="L4603" s="3"/>
      <c r="M4603" s="3"/>
      <c r="N4603" s="3" t="s">
        <v>22838</v>
      </c>
      <c r="O4603" s="3" t="s">
        <v>22839</v>
      </c>
    </row>
    <row r="4604" s="69" customFormat="1" spans="1:15">
      <c r="A4604" s="16">
        <v>4603</v>
      </c>
      <c r="B4604" s="17"/>
      <c r="C4604" s="2" t="s">
        <v>22840</v>
      </c>
      <c r="D4604" s="17" t="s">
        <v>22841</v>
      </c>
      <c r="E4604" s="2" t="s">
        <v>22842</v>
      </c>
      <c r="F4604" s="69">
        <v>32</v>
      </c>
      <c r="G4604" s="2" t="s">
        <v>20</v>
      </c>
      <c r="H4604" s="16"/>
      <c r="I4604" s="16"/>
      <c r="J4604" s="16"/>
      <c r="K4604" s="73">
        <v>45518</v>
      </c>
      <c r="L4604" s="59"/>
      <c r="M4604" s="5"/>
      <c r="N4604" s="60" t="s">
        <v>22843</v>
      </c>
      <c r="O4604" s="5" t="s">
        <v>22844</v>
      </c>
    </row>
    <row r="4605" s="3" customFormat="1" spans="1:15">
      <c r="A4605" s="16">
        <v>4604</v>
      </c>
      <c r="B4605" s="3" t="s">
        <v>22845</v>
      </c>
      <c r="C4605" s="3" t="s">
        <v>22846</v>
      </c>
      <c r="D4605" s="21" t="s">
        <v>22845</v>
      </c>
      <c r="E4605" s="3" t="s">
        <v>22847</v>
      </c>
      <c r="F4605" s="69">
        <v>55</v>
      </c>
      <c r="G4605" s="3" t="s">
        <v>22848</v>
      </c>
      <c r="H4605" s="3"/>
      <c r="I4605" s="3"/>
      <c r="J4605" s="55"/>
      <c r="K4605" s="73">
        <v>46013</v>
      </c>
      <c r="L4605" s="3"/>
      <c r="M4605" s="3"/>
      <c r="N4605" s="3" t="s">
        <v>22849</v>
      </c>
      <c r="O4605" s="3" t="s">
        <v>22850</v>
      </c>
    </row>
    <row r="4606" s="69" customFormat="1" spans="1:15">
      <c r="A4606" s="16">
        <v>4605</v>
      </c>
      <c r="B4606" s="17"/>
      <c r="C4606" s="2" t="s">
        <v>22851</v>
      </c>
      <c r="D4606" s="17" t="s">
        <v>22852</v>
      </c>
      <c r="E4606" s="2" t="s">
        <v>22853</v>
      </c>
      <c r="F4606" s="69">
        <v>42</v>
      </c>
      <c r="G4606" s="2" t="s">
        <v>20</v>
      </c>
      <c r="H4606" s="16"/>
      <c r="I4606" s="16"/>
      <c r="J4606" s="16"/>
      <c r="K4606" s="73">
        <v>45153</v>
      </c>
      <c r="L4606" s="59"/>
      <c r="M4606" s="5"/>
      <c r="N4606" s="60" t="s">
        <v>22854</v>
      </c>
      <c r="O4606" s="5" t="s">
        <v>22855</v>
      </c>
    </row>
    <row r="4607" s="69" customFormat="1" spans="1:15">
      <c r="A4607" s="16">
        <v>4606</v>
      </c>
      <c r="B4607" s="17"/>
      <c r="C4607" s="2" t="s">
        <v>22856</v>
      </c>
      <c r="D4607" s="17" t="s">
        <v>22857</v>
      </c>
      <c r="E4607" s="2" t="s">
        <v>16734</v>
      </c>
      <c r="F4607" s="69">
        <v>59</v>
      </c>
      <c r="G4607" s="2" t="s">
        <v>20</v>
      </c>
      <c r="H4607" s="59"/>
      <c r="I4607" s="59"/>
      <c r="J4607" s="70"/>
      <c r="K4607" s="73">
        <v>45356</v>
      </c>
      <c r="L4607" s="59"/>
      <c r="M4607" s="5"/>
      <c r="N4607" s="60" t="s">
        <v>22858</v>
      </c>
      <c r="O4607" s="5" t="s">
        <v>22859</v>
      </c>
    </row>
    <row r="4608" s="3" customFormat="1" spans="1:15">
      <c r="A4608" s="16">
        <v>4607</v>
      </c>
      <c r="C4608" s="3" t="s">
        <v>22860</v>
      </c>
      <c r="D4608" s="21" t="s">
        <v>22861</v>
      </c>
      <c r="E4608" s="3" t="s">
        <v>22862</v>
      </c>
      <c r="F4608" s="69">
        <v>39</v>
      </c>
      <c r="G4608" s="20" t="s">
        <v>22863</v>
      </c>
      <c r="H4608" s="20"/>
      <c r="I4608" s="20"/>
      <c r="J4608" s="78"/>
      <c r="K4608" s="73">
        <v>45085</v>
      </c>
      <c r="L4608" s="3" t="s">
        <v>6139</v>
      </c>
      <c r="N4608" s="3" t="s">
        <v>22864</v>
      </c>
      <c r="O4608" s="3" t="s">
        <v>22865</v>
      </c>
    </row>
    <row r="4609" s="3" customFormat="1" spans="1:15">
      <c r="A4609" s="16">
        <v>4608</v>
      </c>
      <c r="B4609" s="21"/>
      <c r="C4609" s="3" t="s">
        <v>22866</v>
      </c>
      <c r="D4609" s="21" t="s">
        <v>22867</v>
      </c>
      <c r="E4609" s="3" t="s">
        <v>14369</v>
      </c>
      <c r="F4609" s="69">
        <v>49.8</v>
      </c>
      <c r="G4609" s="3" t="s">
        <v>20</v>
      </c>
      <c r="J4609" s="55"/>
      <c r="K4609" s="73">
        <v>45868</v>
      </c>
      <c r="N4609" s="3" t="s">
        <v>22868</v>
      </c>
      <c r="O4609" s="5" t="s">
        <v>22869</v>
      </c>
    </row>
    <row r="4610" s="69" customFormat="1" spans="1:15">
      <c r="A4610" s="16">
        <v>4609</v>
      </c>
      <c r="B4610" s="17"/>
      <c r="C4610" s="2" t="s">
        <v>22866</v>
      </c>
      <c r="D4610" s="17" t="s">
        <v>22870</v>
      </c>
      <c r="E4610" s="2" t="s">
        <v>22871</v>
      </c>
      <c r="F4610" s="69">
        <v>38</v>
      </c>
      <c r="G4610" s="2" t="s">
        <v>20</v>
      </c>
      <c r="H4610" s="2"/>
      <c r="I4610" s="16"/>
      <c r="J4610" s="16"/>
      <c r="K4610" s="73">
        <v>45531</v>
      </c>
      <c r="L4610" s="59"/>
      <c r="M4610" s="5"/>
      <c r="N4610" s="60" t="s">
        <v>22872</v>
      </c>
      <c r="O4610" s="5" t="s">
        <v>22873</v>
      </c>
    </row>
    <row r="4611" s="69" customFormat="1" spans="1:15">
      <c r="A4611" s="16">
        <v>4610</v>
      </c>
      <c r="B4611" s="17"/>
      <c r="C4611" s="2" t="s">
        <v>22874</v>
      </c>
      <c r="D4611" s="17" t="s">
        <v>22875</v>
      </c>
      <c r="E4611" s="2" t="s">
        <v>22876</v>
      </c>
      <c r="F4611" s="69">
        <v>49.8</v>
      </c>
      <c r="G4611" s="2" t="s">
        <v>20</v>
      </c>
      <c r="H4611" s="2" t="s">
        <v>290</v>
      </c>
      <c r="I4611" s="16"/>
      <c r="J4611" s="16"/>
      <c r="K4611" s="73">
        <v>44960</v>
      </c>
      <c r="L4611" s="59" t="s">
        <v>412</v>
      </c>
      <c r="M4611" s="5"/>
      <c r="N4611" s="60" t="s">
        <v>22877</v>
      </c>
      <c r="O4611" s="5" t="s">
        <v>22878</v>
      </c>
    </row>
    <row r="4612" s="3" customFormat="1" spans="1:15">
      <c r="A4612" s="16">
        <v>4611</v>
      </c>
      <c r="C4612" s="20" t="s">
        <v>22879</v>
      </c>
      <c r="D4612" s="21" t="s">
        <v>22880</v>
      </c>
      <c r="E4612" s="3" t="s">
        <v>22881</v>
      </c>
      <c r="F4612" s="69">
        <v>59</v>
      </c>
      <c r="G4612" s="3" t="s">
        <v>20</v>
      </c>
      <c r="J4612" s="55"/>
      <c r="K4612" s="73">
        <v>45880</v>
      </c>
      <c r="L4612" s="59"/>
      <c r="M4612" s="5"/>
      <c r="N4612" s="3" t="s">
        <v>22882</v>
      </c>
      <c r="O4612" s="5" t="s">
        <v>22883</v>
      </c>
    </row>
    <row r="4613" s="69" customFormat="1" spans="1:15">
      <c r="A4613" s="16">
        <v>4612</v>
      </c>
      <c r="B4613" s="17"/>
      <c r="C4613" s="2" t="s">
        <v>22884</v>
      </c>
      <c r="D4613" s="17" t="s">
        <v>22885</v>
      </c>
      <c r="E4613" s="2" t="s">
        <v>22886</v>
      </c>
      <c r="F4613" s="69">
        <v>59.8</v>
      </c>
      <c r="G4613" s="2" t="s">
        <v>20</v>
      </c>
      <c r="H4613" s="2"/>
      <c r="I4613" s="2"/>
      <c r="J4613" s="16"/>
      <c r="K4613" s="73">
        <v>46064</v>
      </c>
      <c r="L4613" s="59"/>
      <c r="M4613" s="5"/>
      <c r="N4613" s="60" t="s">
        <v>22887</v>
      </c>
      <c r="O4613" s="5" t="s">
        <v>22888</v>
      </c>
    </row>
    <row r="4614" s="69" customFormat="1" spans="1:15">
      <c r="A4614" s="16">
        <v>4613</v>
      </c>
      <c r="B4614" s="17"/>
      <c r="C4614" s="2" t="s">
        <v>22889</v>
      </c>
      <c r="D4614" s="17" t="s">
        <v>22890</v>
      </c>
      <c r="E4614" s="2" t="s">
        <v>22891</v>
      </c>
      <c r="F4614" s="69">
        <v>45</v>
      </c>
      <c r="G4614" s="2" t="s">
        <v>20</v>
      </c>
      <c r="H4614" s="16"/>
      <c r="I4614" s="16"/>
      <c r="J4614" s="16"/>
      <c r="K4614" s="73">
        <v>46049</v>
      </c>
      <c r="L4614" s="59"/>
      <c r="M4614" s="5"/>
      <c r="N4614" s="60" t="s">
        <v>22892</v>
      </c>
      <c r="O4614" s="5" t="s">
        <v>22893</v>
      </c>
    </row>
    <row r="4615" s="3" customFormat="1" spans="1:15">
      <c r="A4615" s="16">
        <v>4614</v>
      </c>
      <c r="B4615" s="21"/>
      <c r="C4615" s="3" t="s">
        <v>22894</v>
      </c>
      <c r="D4615" s="21" t="s">
        <v>22895</v>
      </c>
      <c r="E4615" s="3" t="s">
        <v>22853</v>
      </c>
      <c r="F4615" s="69">
        <v>55</v>
      </c>
      <c r="G4615" s="3" t="s">
        <v>20</v>
      </c>
      <c r="J4615" s="55"/>
      <c r="K4615" s="73">
        <v>46034</v>
      </c>
      <c r="L4615" s="61" t="s">
        <v>85</v>
      </c>
      <c r="N4615" s="3" t="s">
        <v>22896</v>
      </c>
      <c r="O4615" s="5" t="s">
        <v>22897</v>
      </c>
    </row>
    <row r="4616" s="69" customFormat="1" spans="1:15">
      <c r="A4616" s="16">
        <v>4615</v>
      </c>
      <c r="B4616" s="17"/>
      <c r="C4616" s="2" t="s">
        <v>22898</v>
      </c>
      <c r="D4616" s="17" t="s">
        <v>22899</v>
      </c>
      <c r="E4616" s="2" t="s">
        <v>22900</v>
      </c>
      <c r="F4616" s="69">
        <v>49</v>
      </c>
      <c r="G4616" s="2" t="s">
        <v>20</v>
      </c>
      <c r="H4616" s="2"/>
      <c r="I4616" s="2"/>
      <c r="J4616" s="16"/>
      <c r="K4616" s="73">
        <v>46060</v>
      </c>
      <c r="L4616" s="59"/>
      <c r="M4616" s="5"/>
      <c r="N4616" s="60" t="s">
        <v>22901</v>
      </c>
      <c r="O4616" s="5" t="s">
        <v>22902</v>
      </c>
    </row>
    <row r="4617" s="5" customFormat="1" spans="1:15">
      <c r="A4617" s="16">
        <v>4616</v>
      </c>
      <c r="B4617" s="17"/>
      <c r="C4617" s="5" t="s">
        <v>22903</v>
      </c>
      <c r="D4617" s="17" t="s">
        <v>22904</v>
      </c>
      <c r="E4617" s="5" t="s">
        <v>22905</v>
      </c>
      <c r="F4617" s="69">
        <v>32</v>
      </c>
      <c r="G4617" s="20" t="s">
        <v>20</v>
      </c>
      <c r="J4617" s="62"/>
      <c r="K4617" s="73">
        <v>46050</v>
      </c>
      <c r="L4617" s="59"/>
      <c r="N4617" s="5" t="s">
        <v>22906</v>
      </c>
      <c r="O4617" s="5" t="s">
        <v>22907</v>
      </c>
    </row>
    <row r="4618" s="69" customFormat="1" spans="1:15">
      <c r="A4618" s="16">
        <v>4617</v>
      </c>
      <c r="B4618" s="17"/>
      <c r="C4618" s="2" t="s">
        <v>22908</v>
      </c>
      <c r="D4618" s="17" t="s">
        <v>22909</v>
      </c>
      <c r="E4618" s="2" t="s">
        <v>22910</v>
      </c>
      <c r="F4618" s="69">
        <v>55</v>
      </c>
      <c r="G4618" s="2" t="s">
        <v>20</v>
      </c>
      <c r="H4618" s="16"/>
      <c r="I4618" s="16"/>
      <c r="J4618" s="16"/>
      <c r="K4618" s="73">
        <v>46048</v>
      </c>
      <c r="L4618" s="59"/>
      <c r="M4618" s="5"/>
      <c r="N4618" s="60" t="s">
        <v>22911</v>
      </c>
      <c r="O4618" s="5" t="s">
        <v>22912</v>
      </c>
    </row>
    <row r="4619" s="3" customFormat="1" spans="1:15">
      <c r="A4619" s="16">
        <v>4618</v>
      </c>
      <c r="B4619" s="21" t="s">
        <v>22913</v>
      </c>
      <c r="C4619" s="3" t="s">
        <v>22914</v>
      </c>
      <c r="D4619" s="21" t="s">
        <v>22913</v>
      </c>
      <c r="E4619" s="3" t="s">
        <v>22915</v>
      </c>
      <c r="F4619" s="69">
        <v>65</v>
      </c>
      <c r="G4619" s="3" t="s">
        <v>892</v>
      </c>
      <c r="H4619" s="20" t="s">
        <v>290</v>
      </c>
      <c r="I4619" s="3"/>
      <c r="J4619" s="55"/>
      <c r="K4619" s="73">
        <v>46057</v>
      </c>
      <c r="L4619" s="61" t="s">
        <v>22916</v>
      </c>
      <c r="M4619" s="61"/>
      <c r="N4619" s="3" t="s">
        <v>22917</v>
      </c>
      <c r="O4619" s="3" t="s">
        <v>22918</v>
      </c>
    </row>
    <row r="4620" s="3" customFormat="1" spans="1:15">
      <c r="A4620" s="16">
        <v>4619</v>
      </c>
      <c r="B4620" s="21" t="s">
        <v>22919</v>
      </c>
      <c r="C4620" s="3" t="s">
        <v>22920</v>
      </c>
      <c r="D4620" s="21" t="s">
        <v>22919</v>
      </c>
      <c r="E4620" s="3" t="s">
        <v>22921</v>
      </c>
      <c r="F4620" s="69">
        <v>48</v>
      </c>
      <c r="G4620" s="3" t="s">
        <v>22922</v>
      </c>
      <c r="H4620" s="3"/>
      <c r="I4620" s="3"/>
      <c r="J4620" s="55"/>
      <c r="K4620" s="73">
        <v>45871</v>
      </c>
      <c r="L4620" s="3"/>
      <c r="M4620" s="3"/>
      <c r="N4620" s="3" t="s">
        <v>22923</v>
      </c>
      <c r="O4620" s="3" t="s">
        <v>22924</v>
      </c>
    </row>
    <row r="4621" s="69" customFormat="1" spans="1:15">
      <c r="A4621" s="16">
        <v>4620</v>
      </c>
      <c r="B4621" s="17"/>
      <c r="C4621" s="2" t="s">
        <v>22925</v>
      </c>
      <c r="D4621" s="17" t="s">
        <v>22926</v>
      </c>
      <c r="E4621" s="2" t="s">
        <v>22927</v>
      </c>
      <c r="F4621" s="69">
        <v>49.8</v>
      </c>
      <c r="G4621" s="2" t="s">
        <v>20</v>
      </c>
      <c r="H4621" s="16"/>
      <c r="I4621" s="16"/>
      <c r="J4621" s="16"/>
      <c r="K4621" s="73">
        <v>45834</v>
      </c>
      <c r="L4621" s="59" t="s">
        <v>85</v>
      </c>
      <c r="M4621" s="5"/>
      <c r="N4621" s="60" t="s">
        <v>22928</v>
      </c>
      <c r="O4621" s="5" t="s">
        <v>22929</v>
      </c>
    </row>
    <row r="4622" s="16" customFormat="1" spans="1:15">
      <c r="A4622" s="16">
        <v>4621</v>
      </c>
      <c r="B4622" s="17"/>
      <c r="C4622" s="2" t="s">
        <v>22930</v>
      </c>
      <c r="D4622" s="17" t="s">
        <v>22931</v>
      </c>
      <c r="E4622" s="2" t="s">
        <v>22932</v>
      </c>
      <c r="F4622" s="69">
        <v>59</v>
      </c>
      <c r="G4622" s="2" t="s">
        <v>20</v>
      </c>
      <c r="H4622" s="2"/>
      <c r="I4622" s="2" t="s">
        <v>291</v>
      </c>
      <c r="K4622" s="73">
        <v>45819</v>
      </c>
      <c r="L4622" s="59" t="s">
        <v>645</v>
      </c>
      <c r="M4622" s="5"/>
      <c r="N4622" s="60" t="s">
        <v>22933</v>
      </c>
      <c r="O4622" s="5" t="s">
        <v>22934</v>
      </c>
    </row>
    <row r="4623" s="3" customFormat="1" spans="1:15">
      <c r="A4623" s="16">
        <v>4622</v>
      </c>
      <c r="C4623" s="3" t="s">
        <v>22935</v>
      </c>
      <c r="D4623" s="21" t="s">
        <v>22936</v>
      </c>
      <c r="E4623" s="3" t="s">
        <v>22937</v>
      </c>
      <c r="F4623" s="69">
        <v>69</v>
      </c>
      <c r="G4623" s="2" t="s">
        <v>20</v>
      </c>
      <c r="J4623" s="55"/>
      <c r="K4623" s="73">
        <v>46036</v>
      </c>
      <c r="L4623" s="59" t="s">
        <v>85</v>
      </c>
      <c r="M4623" s="5"/>
      <c r="N4623" s="3" t="s">
        <v>22938</v>
      </c>
      <c r="O4623" s="5" t="s">
        <v>22939</v>
      </c>
    </row>
    <row r="4624" s="16" customFormat="1" spans="1:15">
      <c r="A4624" s="16">
        <v>4623</v>
      </c>
      <c r="B4624" s="17"/>
      <c r="C4624" s="2" t="s">
        <v>22940</v>
      </c>
      <c r="D4624" s="17" t="s">
        <v>22941</v>
      </c>
      <c r="E4624" s="2" t="s">
        <v>22942</v>
      </c>
      <c r="F4624" s="69">
        <v>55</v>
      </c>
      <c r="G4624" s="2" t="s">
        <v>20</v>
      </c>
      <c r="H4624" s="2"/>
      <c r="I4624" s="2"/>
      <c r="K4624" s="73">
        <v>45482</v>
      </c>
      <c r="L4624" s="59"/>
      <c r="M4624" s="5"/>
      <c r="N4624" s="60" t="s">
        <v>22943</v>
      </c>
      <c r="O4624" s="5" t="s">
        <v>22944</v>
      </c>
    </row>
    <row r="4625" s="69" customFormat="1" spans="1:15">
      <c r="A4625" s="16">
        <v>4624</v>
      </c>
      <c r="B4625" s="17"/>
      <c r="C4625" s="2" t="s">
        <v>22945</v>
      </c>
      <c r="D4625" s="17" t="s">
        <v>22946</v>
      </c>
      <c r="E4625" s="2" t="s">
        <v>22947</v>
      </c>
      <c r="F4625" s="69">
        <v>34</v>
      </c>
      <c r="G4625" s="2" t="s">
        <v>20</v>
      </c>
      <c r="H4625" s="16"/>
      <c r="I4625" s="16"/>
      <c r="J4625" s="16"/>
      <c r="K4625" s="73">
        <v>45462</v>
      </c>
      <c r="L4625" s="59"/>
      <c r="M4625" s="5"/>
      <c r="N4625" s="60" t="s">
        <v>22948</v>
      </c>
      <c r="O4625" s="5" t="s">
        <v>22949</v>
      </c>
    </row>
    <row r="4626" s="69" customFormat="1" spans="1:15">
      <c r="A4626" s="16">
        <v>4625</v>
      </c>
      <c r="B4626" s="17"/>
      <c r="C4626" s="2" t="s">
        <v>22950</v>
      </c>
      <c r="D4626" s="17" t="s">
        <v>22951</v>
      </c>
      <c r="E4626" s="2" t="s">
        <v>22801</v>
      </c>
      <c r="F4626" s="69">
        <v>46</v>
      </c>
      <c r="G4626" s="3" t="s">
        <v>20</v>
      </c>
      <c r="H4626" s="16"/>
      <c r="I4626" s="16"/>
      <c r="J4626" s="16"/>
      <c r="K4626" s="73">
        <v>45884</v>
      </c>
      <c r="L4626" s="59"/>
      <c r="M4626" s="5"/>
      <c r="N4626" s="60" t="s">
        <v>22952</v>
      </c>
      <c r="O4626" s="5" t="s">
        <v>22953</v>
      </c>
    </row>
    <row r="4627" s="3" customFormat="1" spans="1:15">
      <c r="A4627" s="16">
        <v>4626</v>
      </c>
      <c r="B4627" s="3" t="s">
        <v>22954</v>
      </c>
      <c r="C4627" s="3" t="s">
        <v>22920</v>
      </c>
      <c r="D4627" s="3" t="s">
        <v>22954</v>
      </c>
      <c r="E4627" s="3" t="s">
        <v>22955</v>
      </c>
      <c r="F4627" s="69">
        <v>43.8</v>
      </c>
      <c r="G4627" s="3" t="s">
        <v>3980</v>
      </c>
      <c r="J4627" s="55"/>
      <c r="K4627" s="73">
        <v>46045</v>
      </c>
      <c r="L4627" s="3"/>
      <c r="M4627" s="3"/>
      <c r="N4627" s="3" t="s">
        <v>22956</v>
      </c>
      <c r="O4627" s="3" t="s">
        <v>22957</v>
      </c>
    </row>
    <row r="4628" s="5" customFormat="1" spans="1:15">
      <c r="A4628" s="16">
        <v>4627</v>
      </c>
      <c r="B4628" s="17"/>
      <c r="C4628" s="2" t="s">
        <v>22958</v>
      </c>
      <c r="D4628" s="17" t="s">
        <v>22959</v>
      </c>
      <c r="E4628" s="2" t="s">
        <v>22960</v>
      </c>
      <c r="F4628" s="69">
        <v>43</v>
      </c>
      <c r="G4628" s="2" t="s">
        <v>20</v>
      </c>
      <c r="J4628" s="62"/>
      <c r="K4628" s="73">
        <v>46043</v>
      </c>
      <c r="L4628" s="59" t="s">
        <v>85</v>
      </c>
      <c r="N4628" s="60" t="s">
        <v>22961</v>
      </c>
      <c r="O4628" s="5" t="s">
        <v>22962</v>
      </c>
    </row>
    <row r="4629" s="69" customFormat="1" spans="1:15">
      <c r="A4629" s="16">
        <v>4628</v>
      </c>
      <c r="B4629" s="17"/>
      <c r="C4629" s="2" t="s">
        <v>22963</v>
      </c>
      <c r="D4629" s="17" t="s">
        <v>22964</v>
      </c>
      <c r="E4629" s="2" t="s">
        <v>22965</v>
      </c>
      <c r="F4629" s="69">
        <v>49.8</v>
      </c>
      <c r="G4629" s="2" t="s">
        <v>20</v>
      </c>
      <c r="H4629" s="16"/>
      <c r="I4629" s="16"/>
      <c r="J4629" s="16"/>
      <c r="K4629" s="73">
        <v>45859</v>
      </c>
      <c r="L4629" s="59"/>
      <c r="M4629" s="5"/>
      <c r="N4629" s="60" t="s">
        <v>22966</v>
      </c>
      <c r="O4629" s="5" t="s">
        <v>22967</v>
      </c>
    </row>
    <row r="4630" s="69" customFormat="1" spans="1:15">
      <c r="A4630" s="16">
        <v>4629</v>
      </c>
      <c r="B4630" s="17"/>
      <c r="C4630" s="2" t="s">
        <v>22968</v>
      </c>
      <c r="D4630" s="17" t="s">
        <v>22969</v>
      </c>
      <c r="E4630" s="2" t="s">
        <v>13616</v>
      </c>
      <c r="F4630" s="69">
        <v>49.8</v>
      </c>
      <c r="G4630" s="2" t="s">
        <v>20</v>
      </c>
      <c r="H4630" s="16"/>
      <c r="I4630" s="16"/>
      <c r="J4630" s="16"/>
      <c r="K4630" s="73">
        <v>46056</v>
      </c>
      <c r="L4630" s="59"/>
      <c r="M4630" s="5"/>
      <c r="N4630" s="60" t="s">
        <v>22970</v>
      </c>
      <c r="O4630" s="5" t="s">
        <v>22971</v>
      </c>
    </row>
    <row r="4631" s="69" customFormat="1" spans="1:15">
      <c r="A4631" s="16">
        <v>4630</v>
      </c>
      <c r="B4631" s="17"/>
      <c r="C4631" s="2" t="s">
        <v>22972</v>
      </c>
      <c r="D4631" s="17" t="s">
        <v>22973</v>
      </c>
      <c r="E4631" s="2" t="s">
        <v>22974</v>
      </c>
      <c r="F4631" s="69">
        <v>65</v>
      </c>
      <c r="G4631" s="2" t="s">
        <v>20</v>
      </c>
      <c r="H4631" s="2"/>
      <c r="I4631" s="2"/>
      <c r="J4631" s="55" t="s">
        <v>200</v>
      </c>
      <c r="K4631" s="73">
        <v>46057</v>
      </c>
      <c r="L4631" s="59" t="s">
        <v>3576</v>
      </c>
      <c r="M4631" s="5"/>
      <c r="N4631" s="60" t="s">
        <v>22975</v>
      </c>
      <c r="O4631" s="5" t="s">
        <v>22976</v>
      </c>
    </row>
    <row r="4632" s="5" customFormat="1" spans="1:15">
      <c r="A4632" s="16">
        <v>4631</v>
      </c>
      <c r="C4632" s="5" t="s">
        <v>22977</v>
      </c>
      <c r="D4632" s="66" t="s">
        <v>22978</v>
      </c>
      <c r="E4632" s="20" t="s">
        <v>22979</v>
      </c>
      <c r="F4632" s="69">
        <v>49.8</v>
      </c>
      <c r="G4632" s="3" t="s">
        <v>20</v>
      </c>
      <c r="J4632" s="62"/>
      <c r="K4632" s="73">
        <v>45818</v>
      </c>
      <c r="L4632" s="59"/>
      <c r="M4632" s="5"/>
      <c r="N4632" s="5" t="s">
        <v>22980</v>
      </c>
      <c r="O4632" s="5" t="s">
        <v>22981</v>
      </c>
    </row>
    <row r="4633" s="69" customFormat="1" ht="14.25" spans="1:15">
      <c r="A4633" s="16">
        <v>4632</v>
      </c>
      <c r="B4633" s="17"/>
      <c r="C4633" s="18" t="s">
        <v>22982</v>
      </c>
      <c r="D4633" s="17"/>
      <c r="E4633" s="2"/>
      <c r="F4633" s="69"/>
      <c r="G4633" s="2"/>
      <c r="H4633" s="2"/>
      <c r="I4633" s="2"/>
      <c r="J4633" s="16"/>
      <c r="K4633" s="73"/>
      <c r="L4633" s="59"/>
      <c r="M4633" s="5"/>
      <c r="N4633" s="60"/>
      <c r="O4633" s="5"/>
    </row>
    <row r="4634" s="3" customFormat="1" spans="1:15">
      <c r="A4634" s="16">
        <v>4633</v>
      </c>
      <c r="B4634" s="3" t="s">
        <v>22983</v>
      </c>
      <c r="C4634" s="3" t="s">
        <v>22984</v>
      </c>
      <c r="D4634" s="21" t="s">
        <v>22983</v>
      </c>
      <c r="E4634" s="3" t="s">
        <v>21615</v>
      </c>
      <c r="F4634" s="69">
        <v>39.8</v>
      </c>
      <c r="G4634" s="2" t="s">
        <v>22985</v>
      </c>
      <c r="J4634" s="55"/>
      <c r="K4634" s="73">
        <v>45901</v>
      </c>
      <c r="L4634" s="61" t="s">
        <v>3905</v>
      </c>
      <c r="M4634" s="5" t="s">
        <v>22986</v>
      </c>
      <c r="N4634" s="3" t="s">
        <v>22987</v>
      </c>
      <c r="O4634" s="3" t="s">
        <v>22988</v>
      </c>
    </row>
    <row r="4635" s="3" customFormat="1" spans="1:15">
      <c r="A4635" s="16">
        <v>4634</v>
      </c>
      <c r="B4635" s="3" t="s">
        <v>22989</v>
      </c>
      <c r="C4635" s="3" t="s">
        <v>22990</v>
      </c>
      <c r="D4635" s="21" t="s">
        <v>22989</v>
      </c>
      <c r="E4635" s="3" t="s">
        <v>22991</v>
      </c>
      <c r="F4635" s="69">
        <v>69</v>
      </c>
      <c r="G4635" s="3" t="s">
        <v>22992</v>
      </c>
      <c r="J4635" s="55"/>
      <c r="K4635" s="73">
        <v>46036</v>
      </c>
      <c r="L4635" s="61" t="s">
        <v>22993</v>
      </c>
      <c r="N4635" s="3" t="s">
        <v>22994</v>
      </c>
      <c r="O4635" s="3" t="s">
        <v>22995</v>
      </c>
    </row>
    <row r="4636" s="3" customFormat="1" spans="1:15">
      <c r="A4636" s="16">
        <v>4635</v>
      </c>
      <c r="B4636" s="3" t="s">
        <v>22996</v>
      </c>
      <c r="C4636" s="3" t="s">
        <v>22997</v>
      </c>
      <c r="D4636" s="3" t="s">
        <v>22996</v>
      </c>
      <c r="E4636" s="3" t="s">
        <v>22998</v>
      </c>
      <c r="F4636" s="69">
        <v>49</v>
      </c>
      <c r="G4636" s="3" t="s">
        <v>22999</v>
      </c>
      <c r="J4636" s="55"/>
      <c r="K4636" s="73">
        <v>46051</v>
      </c>
      <c r="L4636" s="61" t="s">
        <v>3905</v>
      </c>
      <c r="M4636" s="5" t="s">
        <v>23000</v>
      </c>
      <c r="N4636" s="3" t="s">
        <v>23001</v>
      </c>
      <c r="O4636" s="3" t="s">
        <v>23002</v>
      </c>
    </row>
    <row r="4637" s="27" customFormat="1" spans="1:15">
      <c r="A4637" s="16">
        <v>4636</v>
      </c>
      <c r="B4637" s="75" t="s">
        <v>23003</v>
      </c>
      <c r="C4637" s="27" t="s">
        <v>23004</v>
      </c>
      <c r="D4637" s="75" t="s">
        <v>23003</v>
      </c>
      <c r="E4637" s="27" t="s">
        <v>23005</v>
      </c>
      <c r="F4637" s="69">
        <v>49.8</v>
      </c>
      <c r="G4637" s="27" t="s">
        <v>23006</v>
      </c>
      <c r="K4637" s="73">
        <v>46000</v>
      </c>
      <c r="L4637" s="27" t="s">
        <v>67</v>
      </c>
      <c r="M4637" s="27"/>
      <c r="N4637" s="27" t="s">
        <v>23007</v>
      </c>
      <c r="O4637" s="27" t="s">
        <v>23008</v>
      </c>
    </row>
    <row r="4638" s="3" customFormat="1" spans="1:15">
      <c r="A4638" s="16">
        <v>4637</v>
      </c>
      <c r="B4638" s="3" t="s">
        <v>23009</v>
      </c>
      <c r="C4638" s="3" t="s">
        <v>23010</v>
      </c>
      <c r="D4638" s="3" t="s">
        <v>23009</v>
      </c>
      <c r="E4638" s="3" t="s">
        <v>23011</v>
      </c>
      <c r="F4638" s="69">
        <v>39</v>
      </c>
      <c r="G4638" s="3" t="s">
        <v>23012</v>
      </c>
      <c r="J4638" s="55"/>
      <c r="K4638" s="73">
        <v>46056</v>
      </c>
      <c r="L4638" s="3" t="s">
        <v>8520</v>
      </c>
      <c r="N4638" s="3" t="s">
        <v>23013</v>
      </c>
      <c r="O4638" s="3" t="s">
        <v>23014</v>
      </c>
    </row>
    <row r="4639" s="27" customFormat="1" spans="1:15">
      <c r="A4639" s="16">
        <v>4638</v>
      </c>
      <c r="B4639" s="75" t="s">
        <v>23015</v>
      </c>
      <c r="C4639" s="27" t="s">
        <v>23016</v>
      </c>
      <c r="D4639" s="75" t="s">
        <v>23015</v>
      </c>
      <c r="E4639" s="27" t="s">
        <v>23017</v>
      </c>
      <c r="F4639" s="69">
        <v>39</v>
      </c>
      <c r="G4639" s="79" t="s">
        <v>23018</v>
      </c>
      <c r="H4639" s="79"/>
      <c r="I4639" s="79"/>
      <c r="J4639" s="79"/>
      <c r="K4639" s="73">
        <v>45987</v>
      </c>
      <c r="L4639" s="27" t="s">
        <v>67</v>
      </c>
      <c r="N4639" s="27" t="s">
        <v>23019</v>
      </c>
      <c r="O4639" s="27" t="s">
        <v>23020</v>
      </c>
    </row>
    <row r="4640" s="27" customFormat="1" spans="1:15">
      <c r="A4640" s="16">
        <v>4639</v>
      </c>
      <c r="B4640" s="75" t="s">
        <v>23021</v>
      </c>
      <c r="C4640" s="27" t="s">
        <v>23022</v>
      </c>
      <c r="D4640" s="75" t="s">
        <v>23021</v>
      </c>
      <c r="E4640" s="27" t="s">
        <v>23023</v>
      </c>
      <c r="F4640" s="69">
        <v>39</v>
      </c>
      <c r="G4640" s="79" t="s">
        <v>23024</v>
      </c>
      <c r="H4640" s="79"/>
      <c r="I4640" s="79"/>
      <c r="J4640" s="79"/>
      <c r="K4640" s="73">
        <v>45980</v>
      </c>
      <c r="L4640" s="27" t="s">
        <v>67</v>
      </c>
      <c r="N4640" s="27" t="s">
        <v>23025</v>
      </c>
      <c r="O4640" s="27" t="s">
        <v>23026</v>
      </c>
    </row>
    <row r="4641" s="27" customFormat="1" spans="1:15">
      <c r="A4641" s="16">
        <v>4640</v>
      </c>
      <c r="B4641" s="75" t="s">
        <v>23027</v>
      </c>
      <c r="C4641" s="27" t="s">
        <v>23028</v>
      </c>
      <c r="D4641" s="75" t="s">
        <v>23027</v>
      </c>
      <c r="E4641" s="27" t="s">
        <v>23029</v>
      </c>
      <c r="F4641" s="69">
        <v>39</v>
      </c>
      <c r="G4641" s="27" t="s">
        <v>23030</v>
      </c>
      <c r="K4641" s="73">
        <v>45973</v>
      </c>
      <c r="L4641" s="27" t="s">
        <v>67</v>
      </c>
      <c r="N4641" s="27" t="s">
        <v>23031</v>
      </c>
      <c r="O4641" s="27" t="s">
        <v>23032</v>
      </c>
    </row>
    <row r="4642" s="3" customFormat="1" spans="1:15">
      <c r="A4642" s="16">
        <v>4641</v>
      </c>
      <c r="B4642" s="3" t="s">
        <v>23033</v>
      </c>
      <c r="C4642" s="3" t="s">
        <v>23034</v>
      </c>
      <c r="D4642" s="3" t="s">
        <v>23033</v>
      </c>
      <c r="E4642" s="3" t="s">
        <v>23035</v>
      </c>
      <c r="F4642" s="69">
        <v>58</v>
      </c>
      <c r="G4642" s="3" t="s">
        <v>23036</v>
      </c>
      <c r="H4642" s="3"/>
      <c r="I4642" s="3"/>
      <c r="J4642" s="55"/>
      <c r="K4642" s="73">
        <v>45812</v>
      </c>
      <c r="L4642" s="61" t="s">
        <v>3905</v>
      </c>
      <c r="M4642" s="61"/>
      <c r="N4642" s="3" t="s">
        <v>23037</v>
      </c>
      <c r="O4642" s="3" t="s">
        <v>23038</v>
      </c>
    </row>
    <row r="4643" s="27" customFormat="1" spans="1:15">
      <c r="A4643" s="16">
        <v>4642</v>
      </c>
      <c r="B4643" s="75" t="s">
        <v>23039</v>
      </c>
      <c r="C4643" s="27" t="s">
        <v>23040</v>
      </c>
      <c r="D4643" s="75" t="s">
        <v>23039</v>
      </c>
      <c r="E4643" s="27" t="s">
        <v>23041</v>
      </c>
      <c r="F4643" s="69">
        <v>78</v>
      </c>
      <c r="G4643" s="27" t="s">
        <v>23042</v>
      </c>
      <c r="K4643" s="73">
        <v>45978</v>
      </c>
      <c r="L4643" s="27" t="s">
        <v>67</v>
      </c>
      <c r="N4643" s="27" t="s">
        <v>23043</v>
      </c>
      <c r="O4643" s="27" t="s">
        <v>23044</v>
      </c>
    </row>
    <row r="4644" s="3" customFormat="1" spans="1:15">
      <c r="A4644" s="16">
        <v>4643</v>
      </c>
      <c r="B4644" s="21" t="s">
        <v>23045</v>
      </c>
      <c r="C4644" s="3" t="s">
        <v>23046</v>
      </c>
      <c r="D4644" s="21" t="s">
        <v>23045</v>
      </c>
      <c r="E4644" s="3" t="s">
        <v>23047</v>
      </c>
      <c r="F4644" s="69">
        <v>45</v>
      </c>
      <c r="G4644" s="3" t="s">
        <v>23048</v>
      </c>
      <c r="J4644" s="55"/>
      <c r="K4644" s="73">
        <v>45818</v>
      </c>
      <c r="L4644" s="61" t="s">
        <v>23049</v>
      </c>
      <c r="N4644" s="3" t="s">
        <v>23050</v>
      </c>
      <c r="O4644" s="3" t="s">
        <v>23051</v>
      </c>
    </row>
    <row r="4645" s="3" customFormat="1" spans="1:15">
      <c r="A4645" s="16">
        <v>4644</v>
      </c>
      <c r="B4645" s="21"/>
      <c r="C4645" s="3" t="s">
        <v>23052</v>
      </c>
      <c r="D4645" s="21" t="s">
        <v>23053</v>
      </c>
      <c r="E4645" s="3" t="s">
        <v>23054</v>
      </c>
      <c r="F4645" s="69">
        <v>69.2</v>
      </c>
      <c r="G4645" s="2" t="s">
        <v>2079</v>
      </c>
      <c r="J4645" s="55"/>
      <c r="K4645" s="73">
        <v>45672</v>
      </c>
      <c r="L4645" s="3" t="s">
        <v>67</v>
      </c>
      <c r="N4645" s="3" t="s">
        <v>23055</v>
      </c>
      <c r="O4645" s="5" t="s">
        <v>23056</v>
      </c>
    </row>
    <row r="4646" s="4" customFormat="1" spans="1:15">
      <c r="A4646" s="16">
        <v>4645</v>
      </c>
      <c r="B4646" s="4" t="s">
        <v>23057</v>
      </c>
      <c r="C4646" s="4" t="s">
        <v>23058</v>
      </c>
      <c r="D4646" s="22" t="s">
        <v>23057</v>
      </c>
      <c r="E4646" s="4" t="s">
        <v>23059</v>
      </c>
      <c r="F4646" s="69">
        <v>49</v>
      </c>
      <c r="G4646" s="4" t="s">
        <v>20</v>
      </c>
      <c r="K4646" s="73">
        <v>46008</v>
      </c>
      <c r="L4646" s="24" t="s">
        <v>23060</v>
      </c>
      <c r="N4646" s="4" t="s">
        <v>23061</v>
      </c>
      <c r="O4646" s="4" t="s">
        <v>23062</v>
      </c>
    </row>
    <row r="4647" s="3" customFormat="1" spans="1:15">
      <c r="A4647" s="16">
        <v>4646</v>
      </c>
      <c r="B4647" s="3"/>
      <c r="C4647" s="3" t="s">
        <v>23063</v>
      </c>
      <c r="D4647" s="21" t="s">
        <v>23064</v>
      </c>
      <c r="E4647" s="3" t="s">
        <v>23065</v>
      </c>
      <c r="F4647" s="69">
        <v>59</v>
      </c>
      <c r="G4647" s="3" t="s">
        <v>78</v>
      </c>
      <c r="J4647" s="55"/>
      <c r="K4647" s="73">
        <v>45278</v>
      </c>
      <c r="N4647" s="3" t="s">
        <v>23066</v>
      </c>
      <c r="O4647" s="3" t="s">
        <v>23067</v>
      </c>
    </row>
    <row r="4648" s="3" customFormat="1" spans="1:15">
      <c r="A4648" s="16">
        <v>4647</v>
      </c>
      <c r="B4648" s="21" t="s">
        <v>23068</v>
      </c>
      <c r="C4648" s="3" t="s">
        <v>23069</v>
      </c>
      <c r="D4648" s="21" t="s">
        <v>23068</v>
      </c>
      <c r="E4648" s="3" t="s">
        <v>23070</v>
      </c>
      <c r="F4648" s="69">
        <v>58</v>
      </c>
      <c r="J4648" s="55"/>
      <c r="K4648" s="73">
        <v>45868</v>
      </c>
      <c r="L4648" s="61" t="s">
        <v>3905</v>
      </c>
      <c r="M4648" s="61"/>
      <c r="N4648" s="3" t="s">
        <v>23071</v>
      </c>
      <c r="O4648" s="3" t="s">
        <v>23072</v>
      </c>
    </row>
    <row r="4649" s="3" customFormat="1" spans="1:15">
      <c r="A4649" s="16">
        <v>4648</v>
      </c>
      <c r="B4649" s="3"/>
      <c r="C4649" s="3" t="s">
        <v>23073</v>
      </c>
      <c r="D4649" s="21" t="s">
        <v>23074</v>
      </c>
      <c r="E4649" s="3" t="s">
        <v>23075</v>
      </c>
      <c r="F4649" s="69">
        <v>45</v>
      </c>
      <c r="G4649" s="3" t="s">
        <v>78</v>
      </c>
      <c r="J4649" s="55"/>
      <c r="K4649" s="73">
        <v>45947</v>
      </c>
      <c r="N4649" s="3" t="s">
        <v>23076</v>
      </c>
      <c r="O4649" s="3" t="s">
        <v>23077</v>
      </c>
    </row>
    <row r="4650" s="3" customFormat="1" spans="1:15">
      <c r="A4650" s="16">
        <v>4649</v>
      </c>
      <c r="B4650" s="3"/>
      <c r="C4650" s="3" t="s">
        <v>23078</v>
      </c>
      <c r="D4650" s="3" t="s">
        <v>23079</v>
      </c>
      <c r="E4650" s="3" t="s">
        <v>20687</v>
      </c>
      <c r="F4650" s="69">
        <v>59</v>
      </c>
      <c r="G4650" s="3" t="s">
        <v>2282</v>
      </c>
      <c r="J4650" s="55"/>
      <c r="K4650" s="73">
        <v>45999</v>
      </c>
      <c r="L4650" s="61" t="s">
        <v>3905</v>
      </c>
      <c r="N4650" s="3" t="s">
        <v>23080</v>
      </c>
      <c r="O4650" s="3" t="s">
        <v>23081</v>
      </c>
    </row>
    <row r="4651" s="3" customFormat="1" spans="1:15">
      <c r="A4651" s="16">
        <v>4650</v>
      </c>
      <c r="B4651" s="3"/>
      <c r="C4651" s="3" t="s">
        <v>23082</v>
      </c>
      <c r="D4651" s="21" t="s">
        <v>23083</v>
      </c>
      <c r="E4651" s="20" t="s">
        <v>23084</v>
      </c>
      <c r="F4651" s="69">
        <v>35</v>
      </c>
      <c r="G4651" s="3" t="s">
        <v>20</v>
      </c>
      <c r="J4651" s="55"/>
      <c r="K4651" s="73">
        <v>45944</v>
      </c>
      <c r="N4651" s="3" t="s">
        <v>23085</v>
      </c>
      <c r="O4651" s="3" t="s">
        <v>23086</v>
      </c>
    </row>
    <row r="4652" s="3" customFormat="1" spans="1:15">
      <c r="A4652" s="16">
        <v>4651</v>
      </c>
      <c r="B4652" s="3" t="s">
        <v>23087</v>
      </c>
      <c r="C4652" s="3" t="s">
        <v>23088</v>
      </c>
      <c r="D4652" s="21" t="s">
        <v>23087</v>
      </c>
      <c r="E4652" s="3" t="s">
        <v>23075</v>
      </c>
      <c r="F4652" s="69">
        <v>35</v>
      </c>
      <c r="G4652" s="3" t="s">
        <v>78</v>
      </c>
      <c r="J4652" s="55"/>
      <c r="K4652" s="73">
        <v>46010</v>
      </c>
      <c r="N4652" s="3" t="s">
        <v>23089</v>
      </c>
      <c r="O4652" s="3" t="s">
        <v>23090</v>
      </c>
    </row>
    <row r="4653" s="3" customFormat="1" spans="1:15">
      <c r="A4653" s="16">
        <v>4652</v>
      </c>
      <c r="B4653" s="3" t="s">
        <v>23091</v>
      </c>
      <c r="C4653" s="3" t="s">
        <v>23092</v>
      </c>
      <c r="D4653" s="21" t="s">
        <v>23091</v>
      </c>
      <c r="E4653" s="3" t="s">
        <v>23093</v>
      </c>
      <c r="F4653" s="69">
        <v>69</v>
      </c>
      <c r="G4653" s="3" t="s">
        <v>23094</v>
      </c>
      <c r="J4653" s="55"/>
      <c r="K4653" s="73">
        <v>46007</v>
      </c>
      <c r="L4653" s="61" t="s">
        <v>3905</v>
      </c>
      <c r="N4653" s="3" t="s">
        <v>23095</v>
      </c>
      <c r="O4653" s="3" t="s">
        <v>23096</v>
      </c>
    </row>
    <row r="4654" s="3" customFormat="1" spans="1:15">
      <c r="A4654" s="16">
        <v>4653</v>
      </c>
      <c r="B4654" s="3" t="s">
        <v>23097</v>
      </c>
      <c r="C4654" s="3" t="s">
        <v>23098</v>
      </c>
      <c r="D4654" s="3" t="s">
        <v>23097</v>
      </c>
      <c r="E4654" s="3" t="s">
        <v>23099</v>
      </c>
      <c r="F4654" s="69">
        <v>79</v>
      </c>
      <c r="G4654" s="3" t="s">
        <v>23100</v>
      </c>
      <c r="J4654" s="55"/>
      <c r="K4654" s="73">
        <v>46055</v>
      </c>
      <c r="L4654" s="3" t="s">
        <v>8520</v>
      </c>
      <c r="M4654" s="3"/>
      <c r="N4654" s="3" t="s">
        <v>23101</v>
      </c>
      <c r="O4654" s="3" t="s">
        <v>23102</v>
      </c>
    </row>
    <row r="4655" s="3" customFormat="1" spans="1:15">
      <c r="A4655" s="16">
        <v>4654</v>
      </c>
      <c r="B4655" s="3" t="s">
        <v>23103</v>
      </c>
      <c r="C4655" s="3" t="s">
        <v>23104</v>
      </c>
      <c r="D4655" s="3" t="s">
        <v>23103</v>
      </c>
      <c r="E4655" s="3" t="s">
        <v>23105</v>
      </c>
      <c r="F4655" s="69">
        <v>49.8</v>
      </c>
      <c r="G4655" s="20" t="s">
        <v>23106</v>
      </c>
      <c r="H4655" s="20"/>
      <c r="I4655" s="20"/>
      <c r="J4655" s="78"/>
      <c r="K4655" s="73">
        <v>45786</v>
      </c>
      <c r="L4655" s="3" t="s">
        <v>8520</v>
      </c>
      <c r="M4655" s="3"/>
      <c r="N4655" s="3" t="s">
        <v>23107</v>
      </c>
      <c r="O4655" s="3" t="s">
        <v>23108</v>
      </c>
    </row>
    <row r="4656" s="69" customFormat="1" ht="14.25" spans="1:15">
      <c r="A4656" s="16">
        <v>4655</v>
      </c>
      <c r="B4656" s="17"/>
      <c r="C4656" s="18" t="s">
        <v>23109</v>
      </c>
      <c r="D4656" s="17"/>
      <c r="E4656" s="2"/>
      <c r="F4656" s="69"/>
      <c r="G4656" s="2"/>
      <c r="H4656" s="16"/>
      <c r="I4656" s="16"/>
      <c r="J4656" s="16"/>
      <c r="K4656" s="73"/>
      <c r="L4656" s="59"/>
      <c r="M4656" s="5"/>
      <c r="N4656" s="60"/>
      <c r="O4656" s="5"/>
    </row>
    <row r="4657" s="62" customFormat="1" ht="14.25" spans="1:15">
      <c r="A4657" s="16">
        <v>4656</v>
      </c>
      <c r="B4657" s="17"/>
      <c r="C4657" s="18" t="s">
        <v>23110</v>
      </c>
      <c r="D4657" s="17"/>
      <c r="E4657" s="2"/>
      <c r="F4657" s="69"/>
      <c r="G4657" s="2"/>
      <c r="H4657" s="2"/>
      <c r="I4657" s="2"/>
      <c r="J4657" s="16"/>
      <c r="K4657" s="73"/>
      <c r="L4657" s="59"/>
      <c r="M4657" s="5"/>
      <c r="N4657" s="60"/>
      <c r="O4657" s="5"/>
    </row>
    <row r="4658" s="3" customFormat="1" spans="1:15">
      <c r="A4658" s="16">
        <v>4657</v>
      </c>
      <c r="C4658" s="3" t="s">
        <v>23111</v>
      </c>
      <c r="D4658" s="21" t="s">
        <v>23112</v>
      </c>
      <c r="E4658" s="3" t="s">
        <v>22337</v>
      </c>
      <c r="F4658" s="69">
        <v>79.8</v>
      </c>
      <c r="G4658" s="3" t="s">
        <v>20</v>
      </c>
      <c r="J4658" s="55"/>
      <c r="K4658" s="73">
        <v>45660</v>
      </c>
      <c r="L4658" s="61" t="s">
        <v>249</v>
      </c>
      <c r="N4658" s="3" t="s">
        <v>23113</v>
      </c>
      <c r="O4658" s="5" t="s">
        <v>23114</v>
      </c>
    </row>
    <row r="4659" s="69" customFormat="1" spans="1:15">
      <c r="A4659" s="16">
        <v>4658</v>
      </c>
      <c r="B4659" s="17"/>
      <c r="C4659" s="2" t="s">
        <v>23115</v>
      </c>
      <c r="D4659" s="17" t="s">
        <v>23116</v>
      </c>
      <c r="E4659" s="2" t="s">
        <v>23117</v>
      </c>
      <c r="F4659" s="69">
        <v>39.8</v>
      </c>
      <c r="G4659" s="2" t="s">
        <v>20</v>
      </c>
      <c r="H4659" s="16"/>
      <c r="I4659" s="16"/>
      <c r="J4659" s="16"/>
      <c r="K4659" s="73">
        <v>46062</v>
      </c>
      <c r="L4659" s="59"/>
      <c r="M4659" s="5"/>
      <c r="N4659" s="60" t="s">
        <v>23118</v>
      </c>
      <c r="O4659" s="5" t="s">
        <v>23119</v>
      </c>
    </row>
    <row r="4660" s="5" customFormat="1" spans="1:15">
      <c r="A4660" s="16">
        <v>4659</v>
      </c>
      <c r="C4660" s="5" t="s">
        <v>23120</v>
      </c>
      <c r="D4660" s="66" t="s">
        <v>23121</v>
      </c>
      <c r="E4660" s="5" t="s">
        <v>23122</v>
      </c>
      <c r="F4660" s="69">
        <v>59.8</v>
      </c>
      <c r="J4660" s="62"/>
      <c r="K4660" s="73">
        <v>45504</v>
      </c>
      <c r="L4660" s="59"/>
      <c r="M4660" s="5"/>
      <c r="N4660" s="5" t="s">
        <v>23123</v>
      </c>
      <c r="O4660" s="5" t="s">
        <v>23124</v>
      </c>
    </row>
    <row r="4661" s="69" customFormat="1" spans="1:15">
      <c r="A4661" s="16">
        <v>4660</v>
      </c>
      <c r="B4661" s="17"/>
      <c r="C4661" s="2" t="s">
        <v>23125</v>
      </c>
      <c r="D4661" s="17" t="s">
        <v>23126</v>
      </c>
      <c r="E4661" s="2" t="s">
        <v>22594</v>
      </c>
      <c r="F4661" s="69">
        <v>45</v>
      </c>
      <c r="G4661" s="2" t="s">
        <v>20</v>
      </c>
      <c r="H4661" s="16"/>
      <c r="I4661" s="16"/>
      <c r="J4661" s="16"/>
      <c r="K4661" s="73">
        <v>44930</v>
      </c>
      <c r="L4661" s="59"/>
      <c r="M4661" s="5"/>
      <c r="N4661" s="60" t="s">
        <v>23127</v>
      </c>
      <c r="O4661" s="5" t="s">
        <v>23128</v>
      </c>
    </row>
    <row r="4662" s="69" customFormat="1" spans="1:15">
      <c r="A4662" s="16">
        <v>4661</v>
      </c>
      <c r="B4662" s="17"/>
      <c r="C4662" s="2" t="s">
        <v>23129</v>
      </c>
      <c r="D4662" s="17" t="s">
        <v>23130</v>
      </c>
      <c r="E4662" s="2" t="s">
        <v>23131</v>
      </c>
      <c r="F4662" s="69">
        <v>49</v>
      </c>
      <c r="G4662" s="2" t="s">
        <v>20</v>
      </c>
      <c r="H4662" s="2"/>
      <c r="I4662" s="16"/>
      <c r="J4662" s="16"/>
      <c r="K4662" s="73">
        <v>45680</v>
      </c>
      <c r="L4662" s="59"/>
      <c r="M4662" s="5"/>
      <c r="N4662" s="60" t="s">
        <v>23132</v>
      </c>
      <c r="O4662" s="5" t="s">
        <v>23133</v>
      </c>
    </row>
    <row r="4663" s="3" customFormat="1" spans="1:15">
      <c r="A4663" s="16">
        <v>4662</v>
      </c>
      <c r="B4663" s="3" t="s">
        <v>23134</v>
      </c>
      <c r="C4663" s="3" t="s">
        <v>23135</v>
      </c>
      <c r="D4663" s="21" t="s">
        <v>23134</v>
      </c>
      <c r="E4663" s="3" t="s">
        <v>23136</v>
      </c>
      <c r="F4663" s="69">
        <v>49.8</v>
      </c>
      <c r="G4663" s="2" t="s">
        <v>22985</v>
      </c>
      <c r="J4663" s="55"/>
      <c r="K4663" s="73">
        <v>45869</v>
      </c>
      <c r="N4663" s="3" t="s">
        <v>23137</v>
      </c>
      <c r="O4663" s="3" t="s">
        <v>23138</v>
      </c>
    </row>
    <row r="4664" s="62" customFormat="1" ht="14.25" spans="1:15">
      <c r="A4664" s="16">
        <v>4663</v>
      </c>
      <c r="B4664" s="17"/>
      <c r="C4664" s="18" t="s">
        <v>23139</v>
      </c>
      <c r="D4664" s="17"/>
      <c r="E4664" s="2"/>
      <c r="F4664" s="69"/>
      <c r="G4664" s="2"/>
      <c r="H4664" s="2"/>
      <c r="I4664" s="2"/>
      <c r="J4664" s="16"/>
      <c r="K4664" s="73"/>
      <c r="L4664" s="59"/>
      <c r="M4664" s="5"/>
      <c r="N4664" s="60"/>
      <c r="O4664" s="5"/>
    </row>
    <row r="4665" s="3" customFormat="1" spans="1:15">
      <c r="A4665" s="16">
        <v>4664</v>
      </c>
      <c r="B4665" s="3" t="s">
        <v>23140</v>
      </c>
      <c r="C4665" s="3" t="s">
        <v>23141</v>
      </c>
      <c r="D4665" s="3" t="s">
        <v>23140</v>
      </c>
      <c r="E4665" s="3" t="s">
        <v>23142</v>
      </c>
      <c r="F4665" s="69">
        <v>29.9</v>
      </c>
      <c r="G4665" s="3" t="s">
        <v>23143</v>
      </c>
      <c r="H4665" s="3"/>
      <c r="I4665" s="3"/>
      <c r="J4665" s="55"/>
      <c r="K4665" s="73">
        <v>46049</v>
      </c>
      <c r="L4665" s="3"/>
      <c r="M4665" s="3"/>
      <c r="N4665" s="3" t="s">
        <v>23144</v>
      </c>
      <c r="O4665" s="3" t="s">
        <v>23145</v>
      </c>
    </row>
    <row r="4666" s="3" customFormat="1" spans="1:15">
      <c r="A4666" s="16">
        <v>4665</v>
      </c>
      <c r="B4666" s="21"/>
      <c r="C4666" s="3" t="s">
        <v>23146</v>
      </c>
      <c r="D4666" s="21" t="s">
        <v>23147</v>
      </c>
      <c r="E4666" s="20" t="s">
        <v>23148</v>
      </c>
      <c r="F4666" s="69">
        <v>69</v>
      </c>
      <c r="G4666" s="3" t="s">
        <v>23149</v>
      </c>
      <c r="J4666" s="55"/>
      <c r="K4666" s="73">
        <v>44531</v>
      </c>
      <c r="L4666" s="59" t="s">
        <v>144</v>
      </c>
      <c r="N4666" s="3" t="s">
        <v>23150</v>
      </c>
      <c r="O4666" s="5" t="s">
        <v>23151</v>
      </c>
    </row>
    <row r="4667" s="55" customFormat="1" spans="1:15">
      <c r="A4667" s="16">
        <v>4666</v>
      </c>
      <c r="C4667" s="55" t="s">
        <v>23152</v>
      </c>
      <c r="D4667" s="63" t="s">
        <v>23153</v>
      </c>
      <c r="E4667" s="55" t="s">
        <v>23154</v>
      </c>
      <c r="F4667" s="69">
        <v>39</v>
      </c>
      <c r="K4667" s="73">
        <v>45867</v>
      </c>
      <c r="L4667" s="65"/>
      <c r="M4667" s="5"/>
      <c r="N4667" s="55" t="s">
        <v>23155</v>
      </c>
      <c r="O4667" s="5" t="s">
        <v>23156</v>
      </c>
    </row>
    <row r="4668" s="3" customFormat="1" spans="1:15">
      <c r="A4668" s="16">
        <v>4667</v>
      </c>
      <c r="C4668" s="3" t="s">
        <v>23157</v>
      </c>
      <c r="D4668" s="21" t="s">
        <v>23158</v>
      </c>
      <c r="E4668" s="3" t="s">
        <v>23159</v>
      </c>
      <c r="F4668" s="69">
        <v>65</v>
      </c>
      <c r="G4668" s="3" t="s">
        <v>20</v>
      </c>
      <c r="J4668" s="55"/>
      <c r="K4668" s="73">
        <v>45028</v>
      </c>
      <c r="L4668" s="59"/>
      <c r="M4668" s="5"/>
      <c r="N4668" s="3" t="s">
        <v>23160</v>
      </c>
      <c r="O4668" s="5" t="s">
        <v>23161</v>
      </c>
    </row>
    <row r="4669" s="69" customFormat="1" ht="14.25" spans="1:15">
      <c r="A4669" s="16">
        <v>4668</v>
      </c>
      <c r="B4669" s="17"/>
      <c r="C4669" s="18" t="s">
        <v>23162</v>
      </c>
      <c r="D4669" s="17"/>
      <c r="E4669" s="2"/>
      <c r="F4669" s="69"/>
      <c r="G4669" s="2"/>
      <c r="H4669" s="16"/>
      <c r="I4669" s="16"/>
      <c r="J4669" s="16"/>
      <c r="K4669" s="73"/>
      <c r="L4669" s="59"/>
      <c r="M4669" s="5"/>
      <c r="N4669" s="60"/>
      <c r="O4669" s="5"/>
    </row>
    <row r="4670" s="69" customFormat="1" spans="1:15">
      <c r="A4670" s="16">
        <v>4669</v>
      </c>
      <c r="B4670" s="17"/>
      <c r="C4670" s="2" t="s">
        <v>23163</v>
      </c>
      <c r="D4670" s="17" t="s">
        <v>23164</v>
      </c>
      <c r="E4670" s="2" t="s">
        <v>23165</v>
      </c>
      <c r="F4670" s="69">
        <v>49.8</v>
      </c>
      <c r="G4670" s="3" t="s">
        <v>20</v>
      </c>
      <c r="H4670" s="2"/>
      <c r="I4670" s="2"/>
      <c r="J4670" s="16"/>
      <c r="K4670" s="73">
        <v>45873</v>
      </c>
      <c r="L4670" s="59"/>
      <c r="M4670" s="5"/>
      <c r="N4670" s="60" t="s">
        <v>23166</v>
      </c>
      <c r="O4670" s="5" t="s">
        <v>23167</v>
      </c>
    </row>
    <row r="4671" s="2" customFormat="1" spans="1:15">
      <c r="A4671" s="16">
        <v>4670</v>
      </c>
      <c r="B4671" s="2" t="s">
        <v>23168</v>
      </c>
      <c r="C4671" s="2" t="s">
        <v>23169</v>
      </c>
      <c r="D4671" s="2" t="s">
        <v>23168</v>
      </c>
      <c r="E4671" s="2" t="s">
        <v>23170</v>
      </c>
      <c r="F4671" s="69">
        <v>59</v>
      </c>
      <c r="G4671" s="2" t="s">
        <v>20</v>
      </c>
      <c r="H4671" s="2"/>
      <c r="I4671" s="2"/>
      <c r="J4671" s="16"/>
      <c r="K4671" s="73">
        <v>45722</v>
      </c>
      <c r="L4671" s="2" t="s">
        <v>4529</v>
      </c>
      <c r="M4671" s="2"/>
      <c r="N4671" s="2" t="s">
        <v>23171</v>
      </c>
      <c r="O4671" s="2" t="s">
        <v>23172</v>
      </c>
    </row>
    <row r="4672" s="5" customFormat="1" spans="1:15">
      <c r="A4672" s="16">
        <v>4671</v>
      </c>
      <c r="B4672" s="17"/>
      <c r="C4672" s="5" t="s">
        <v>23173</v>
      </c>
      <c r="D4672" s="17" t="s">
        <v>23174</v>
      </c>
      <c r="E4672" s="20" t="s">
        <v>23175</v>
      </c>
      <c r="F4672" s="69">
        <v>34.8</v>
      </c>
      <c r="G4672" s="3" t="s">
        <v>20</v>
      </c>
      <c r="J4672" s="62"/>
      <c r="K4672" s="73">
        <v>45875</v>
      </c>
      <c r="L4672" s="59"/>
      <c r="N4672" s="5" t="s">
        <v>23176</v>
      </c>
      <c r="O4672" s="5" t="s">
        <v>23177</v>
      </c>
    </row>
    <row r="4673" s="4" customFormat="1" spans="1:15">
      <c r="A4673" s="16">
        <v>4672</v>
      </c>
      <c r="B4673" s="4" t="s">
        <v>23178</v>
      </c>
      <c r="C4673" s="4" t="s">
        <v>23179</v>
      </c>
      <c r="D4673" s="4" t="s">
        <v>23178</v>
      </c>
      <c r="E4673" s="25" t="s">
        <v>23180</v>
      </c>
      <c r="F4673" s="4">
        <v>69.9</v>
      </c>
      <c r="G4673" s="4"/>
      <c r="K4673" s="76">
        <v>46100</v>
      </c>
      <c r="L4673" s="4"/>
      <c r="N4673" s="4" t="s">
        <v>23181</v>
      </c>
      <c r="O4673" s="4" t="s">
        <v>23182</v>
      </c>
    </row>
    <row r="4674" s="3" customFormat="1" spans="1:15">
      <c r="A4674" s="16">
        <v>4673</v>
      </c>
      <c r="B4674" s="3" t="s">
        <v>23183</v>
      </c>
      <c r="C4674" s="3" t="s">
        <v>23184</v>
      </c>
      <c r="D4674" s="3" t="s">
        <v>23183</v>
      </c>
      <c r="E4674" s="3" t="s">
        <v>14976</v>
      </c>
      <c r="F4674" s="69">
        <v>39</v>
      </c>
      <c r="G4674" s="2" t="s">
        <v>20</v>
      </c>
      <c r="J4674" s="55"/>
      <c r="K4674" s="73">
        <v>45867</v>
      </c>
      <c r="L4674" s="61" t="s">
        <v>4093</v>
      </c>
      <c r="M4674" s="5" t="s">
        <v>23185</v>
      </c>
      <c r="N4674" s="3" t="s">
        <v>23186</v>
      </c>
      <c r="O4674" s="3" t="s">
        <v>23187</v>
      </c>
    </row>
    <row r="4675" s="3" customFormat="1" spans="1:15">
      <c r="A4675" s="16">
        <v>4674</v>
      </c>
      <c r="B4675" s="21"/>
      <c r="C4675" s="3" t="s">
        <v>23188</v>
      </c>
      <c r="D4675" s="21" t="s">
        <v>23189</v>
      </c>
      <c r="E4675" s="20" t="s">
        <v>23190</v>
      </c>
      <c r="F4675" s="69">
        <v>65</v>
      </c>
      <c r="G4675" s="2" t="s">
        <v>20</v>
      </c>
      <c r="I4675" s="20" t="s">
        <v>291</v>
      </c>
      <c r="J4675" s="78"/>
      <c r="K4675" s="73">
        <v>45887</v>
      </c>
      <c r="L4675" s="3" t="s">
        <v>645</v>
      </c>
      <c r="M4675" s="5" t="s">
        <v>23191</v>
      </c>
      <c r="N4675" s="3" t="s">
        <v>23192</v>
      </c>
      <c r="O4675" s="5" t="s">
        <v>23193</v>
      </c>
    </row>
    <row r="4676" s="55" customFormat="1" spans="1:15">
      <c r="A4676" s="16">
        <v>4675</v>
      </c>
      <c r="C4676" s="55" t="s">
        <v>23194</v>
      </c>
      <c r="D4676" s="63" t="s">
        <v>23195</v>
      </c>
      <c r="E4676" s="64" t="s">
        <v>23196</v>
      </c>
      <c r="F4676" s="69">
        <v>99</v>
      </c>
      <c r="G4676" s="3" t="s">
        <v>20</v>
      </c>
      <c r="K4676" s="73">
        <v>44334</v>
      </c>
      <c r="L4676" s="65"/>
      <c r="M4676" s="5"/>
      <c r="N4676" s="55" t="s">
        <v>23197</v>
      </c>
      <c r="O4676" s="5" t="s">
        <v>23198</v>
      </c>
    </row>
    <row r="4677" s="3" customFormat="1" spans="1:15">
      <c r="A4677" s="16">
        <v>4676</v>
      </c>
      <c r="B4677" s="3"/>
      <c r="C4677" s="3" t="s">
        <v>23199</v>
      </c>
      <c r="D4677" s="21" t="s">
        <v>23200</v>
      </c>
      <c r="E4677" s="3" t="s">
        <v>23201</v>
      </c>
      <c r="F4677" s="69">
        <v>46</v>
      </c>
      <c r="J4677" s="55"/>
      <c r="K4677" s="73">
        <v>45659</v>
      </c>
      <c r="L4677" s="61" t="s">
        <v>67</v>
      </c>
      <c r="M4677" s="5" t="s">
        <v>23202</v>
      </c>
      <c r="N4677" s="3" t="s">
        <v>23203</v>
      </c>
      <c r="O4677" s="3" t="s">
        <v>23204</v>
      </c>
    </row>
    <row r="4678" s="27" customFormat="1" spans="1:15">
      <c r="A4678" s="16">
        <v>4677</v>
      </c>
      <c r="B4678" s="75" t="s">
        <v>23205</v>
      </c>
      <c r="C4678" s="27" t="s">
        <v>23206</v>
      </c>
      <c r="D4678" s="75" t="s">
        <v>23205</v>
      </c>
      <c r="E4678" s="27" t="s">
        <v>23207</v>
      </c>
      <c r="F4678" s="69">
        <v>79.9</v>
      </c>
      <c r="K4678" s="73">
        <v>45993</v>
      </c>
      <c r="L4678" s="27"/>
      <c r="M4678" s="27"/>
      <c r="N4678" s="27" t="s">
        <v>23208</v>
      </c>
      <c r="O4678" s="27" t="s">
        <v>23209</v>
      </c>
    </row>
    <row r="4679" s="3" customFormat="1" spans="1:15">
      <c r="A4679" s="16">
        <v>4678</v>
      </c>
      <c r="B4679" s="3" t="s">
        <v>23210</v>
      </c>
      <c r="C4679" s="3" t="s">
        <v>23211</v>
      </c>
      <c r="D4679" s="3" t="s">
        <v>23210</v>
      </c>
      <c r="E4679" s="3" t="s">
        <v>11205</v>
      </c>
      <c r="F4679" s="69">
        <v>59</v>
      </c>
      <c r="G4679" s="3" t="s">
        <v>23212</v>
      </c>
      <c r="J4679" s="55"/>
      <c r="K4679" s="73">
        <v>45894</v>
      </c>
      <c r="L4679" s="3"/>
      <c r="M4679" s="3"/>
      <c r="N4679" s="3" t="s">
        <v>23213</v>
      </c>
      <c r="O4679" s="3" t="s">
        <v>23214</v>
      </c>
    </row>
    <row r="4680" s="55" customFormat="1" spans="1:15">
      <c r="A4680" s="16">
        <v>4679</v>
      </c>
      <c r="B4680" s="55"/>
      <c r="C4680" s="55" t="s">
        <v>23215</v>
      </c>
      <c r="D4680" s="55" t="s">
        <v>23216</v>
      </c>
      <c r="E4680" s="78" t="s">
        <v>23217</v>
      </c>
      <c r="F4680" s="69">
        <v>69.9</v>
      </c>
      <c r="G4680" s="3" t="s">
        <v>20</v>
      </c>
      <c r="K4680" s="73">
        <v>45166</v>
      </c>
      <c r="N4680" s="55" t="s">
        <v>23218</v>
      </c>
      <c r="O4680" s="55" t="s">
        <v>23219</v>
      </c>
    </row>
    <row r="4681" s="69" customFormat="1" spans="1:15">
      <c r="A4681" s="16">
        <v>4680</v>
      </c>
      <c r="B4681" s="17"/>
      <c r="C4681" s="2" t="s">
        <v>23220</v>
      </c>
      <c r="D4681" s="17" t="s">
        <v>23221</v>
      </c>
      <c r="E4681" s="2" t="s">
        <v>23222</v>
      </c>
      <c r="F4681" s="69">
        <v>39.8</v>
      </c>
      <c r="G4681" s="2" t="s">
        <v>20</v>
      </c>
      <c r="H4681" s="16"/>
      <c r="I4681" s="16"/>
      <c r="J4681" s="16"/>
      <c r="K4681" s="73">
        <v>45663</v>
      </c>
      <c r="L4681" s="59"/>
      <c r="M4681" s="5"/>
      <c r="N4681" s="60" t="s">
        <v>23223</v>
      </c>
      <c r="O4681" s="5" t="s">
        <v>23224</v>
      </c>
    </row>
    <row r="4682" s="3" customFormat="1" spans="1:15">
      <c r="A4682" s="16">
        <v>4681</v>
      </c>
      <c r="B4682" s="21" t="s">
        <v>23225</v>
      </c>
      <c r="C4682" s="3" t="s">
        <v>23226</v>
      </c>
      <c r="D4682" s="21" t="s">
        <v>23225</v>
      </c>
      <c r="E4682" s="3" t="s">
        <v>23227</v>
      </c>
      <c r="F4682" s="69">
        <v>69.9</v>
      </c>
      <c r="G4682" s="3"/>
      <c r="H4682" s="3"/>
      <c r="I4682" s="3"/>
      <c r="J4682" s="55"/>
      <c r="K4682" s="73">
        <v>45888</v>
      </c>
      <c r="L4682" s="3"/>
      <c r="M4682" s="3"/>
      <c r="N4682" s="3" t="s">
        <v>23228</v>
      </c>
      <c r="O4682" s="3" t="s">
        <v>23229</v>
      </c>
    </row>
    <row r="4683" s="69" customFormat="1" spans="1:15">
      <c r="A4683" s="16">
        <v>4682</v>
      </c>
      <c r="B4683" s="17"/>
      <c r="C4683" s="2" t="s">
        <v>23226</v>
      </c>
      <c r="D4683" s="17" t="s">
        <v>23230</v>
      </c>
      <c r="E4683" s="2" t="s">
        <v>23231</v>
      </c>
      <c r="F4683" s="69">
        <v>68</v>
      </c>
      <c r="G4683" s="2" t="s">
        <v>20</v>
      </c>
      <c r="H4683" s="16"/>
      <c r="I4683" s="16"/>
      <c r="J4683" s="16"/>
      <c r="K4683" s="73">
        <v>46059</v>
      </c>
      <c r="L4683" s="59"/>
      <c r="M4683" s="5"/>
      <c r="N4683" s="60" t="s">
        <v>23232</v>
      </c>
      <c r="O4683" s="5" t="s">
        <v>23233</v>
      </c>
    </row>
    <row r="4684" s="3" customFormat="1" spans="1:15">
      <c r="A4684" s="16">
        <v>4683</v>
      </c>
      <c r="C4684" s="3" t="s">
        <v>23234</v>
      </c>
      <c r="D4684" s="21" t="s">
        <v>23235</v>
      </c>
      <c r="E4684" s="3" t="s">
        <v>23236</v>
      </c>
      <c r="F4684" s="69">
        <v>69.9</v>
      </c>
      <c r="G4684" s="3" t="s">
        <v>20</v>
      </c>
      <c r="J4684" s="55"/>
      <c r="K4684" s="73">
        <v>44987</v>
      </c>
      <c r="N4684" s="3" t="s">
        <v>23237</v>
      </c>
      <c r="O4684" s="3" t="s">
        <v>23238</v>
      </c>
    </row>
    <row r="4685" s="3" customFormat="1" spans="1:15">
      <c r="A4685" s="16">
        <v>4684</v>
      </c>
      <c r="B4685" s="21"/>
      <c r="C4685" s="3" t="s">
        <v>23239</v>
      </c>
      <c r="D4685" s="21" t="s">
        <v>23240</v>
      </c>
      <c r="E4685" s="3" t="s">
        <v>23241</v>
      </c>
      <c r="F4685" s="69">
        <v>79.9</v>
      </c>
      <c r="G4685" s="3" t="s">
        <v>20</v>
      </c>
      <c r="J4685" s="55"/>
      <c r="K4685" s="73">
        <v>44830</v>
      </c>
      <c r="N4685" s="3" t="s">
        <v>23242</v>
      </c>
      <c r="O4685" s="3" t="s">
        <v>23243</v>
      </c>
    </row>
    <row r="4686" s="70" customFormat="1" spans="1:15">
      <c r="A4686" s="16">
        <v>4685</v>
      </c>
      <c r="B4686" s="17"/>
      <c r="C4686" s="2" t="s">
        <v>23244</v>
      </c>
      <c r="D4686" s="17" t="s">
        <v>23245</v>
      </c>
      <c r="E4686" s="2" t="s">
        <v>23246</v>
      </c>
      <c r="F4686" s="69">
        <v>19</v>
      </c>
      <c r="G4686" s="2" t="s">
        <v>23247</v>
      </c>
      <c r="H4686" s="2"/>
      <c r="I4686" s="2"/>
      <c r="J4686" s="16"/>
      <c r="K4686" s="73">
        <v>45464</v>
      </c>
      <c r="L4686" s="59"/>
      <c r="M4686" s="5"/>
      <c r="N4686" s="60" t="s">
        <v>23248</v>
      </c>
      <c r="O4686" s="5" t="s">
        <v>23249</v>
      </c>
    </row>
    <row r="4687" s="3" customFormat="1" spans="1:15">
      <c r="A4687" s="16">
        <v>4686</v>
      </c>
      <c r="B4687" s="21" t="s">
        <v>23250</v>
      </c>
      <c r="C4687" s="61" t="s">
        <v>23251</v>
      </c>
      <c r="D4687" s="21" t="s">
        <v>23250</v>
      </c>
      <c r="E4687" s="3" t="s">
        <v>23252</v>
      </c>
      <c r="F4687" s="69">
        <v>60</v>
      </c>
      <c r="G4687" s="3" t="s">
        <v>20</v>
      </c>
      <c r="H4687" s="3"/>
      <c r="I4687" s="3"/>
      <c r="J4687" s="55"/>
      <c r="K4687" s="73">
        <v>46059</v>
      </c>
      <c r="L4687" s="3"/>
      <c r="M4687" s="3"/>
      <c r="N4687" s="3" t="s">
        <v>23253</v>
      </c>
      <c r="O4687" s="3" t="s">
        <v>23254</v>
      </c>
    </row>
    <row r="4688" s="69" customFormat="1" spans="1:15">
      <c r="A4688" s="16">
        <v>4687</v>
      </c>
      <c r="B4688" s="17"/>
      <c r="C4688" s="2" t="s">
        <v>23255</v>
      </c>
      <c r="D4688" s="17" t="s">
        <v>23256</v>
      </c>
      <c r="E4688" s="2" t="s">
        <v>23257</v>
      </c>
      <c r="F4688" s="69">
        <v>49</v>
      </c>
      <c r="G4688" s="2" t="s">
        <v>20</v>
      </c>
      <c r="H4688" s="2" t="s">
        <v>290</v>
      </c>
      <c r="I4688" s="16"/>
      <c r="J4688" s="16"/>
      <c r="K4688" s="73">
        <v>45882</v>
      </c>
      <c r="L4688" s="59" t="s">
        <v>412</v>
      </c>
      <c r="M4688" s="5"/>
      <c r="N4688" s="60" t="s">
        <v>23258</v>
      </c>
      <c r="O4688" s="5" t="s">
        <v>23259</v>
      </c>
    </row>
    <row r="4689" s="69" customFormat="1" spans="1:15">
      <c r="A4689" s="16">
        <v>4688</v>
      </c>
      <c r="B4689" s="17"/>
      <c r="C4689" s="2" t="s">
        <v>23260</v>
      </c>
      <c r="D4689" s="17" t="s">
        <v>23261</v>
      </c>
      <c r="E4689" s="2" t="s">
        <v>11275</v>
      </c>
      <c r="F4689" s="69">
        <v>49</v>
      </c>
      <c r="G4689" s="3" t="s">
        <v>20</v>
      </c>
      <c r="H4689" s="2"/>
      <c r="I4689" s="2"/>
      <c r="J4689" s="16"/>
      <c r="K4689" s="73">
        <v>45695</v>
      </c>
      <c r="L4689" s="59"/>
      <c r="M4689" s="5"/>
      <c r="N4689" s="60" t="s">
        <v>23262</v>
      </c>
      <c r="O4689" s="5" t="s">
        <v>23263</v>
      </c>
    </row>
    <row r="4690" s="3" customFormat="1" spans="1:15">
      <c r="A4690" s="16">
        <v>4689</v>
      </c>
      <c r="B4690" s="3"/>
      <c r="C4690" s="3" t="s">
        <v>23264</v>
      </c>
      <c r="D4690" s="21" t="s">
        <v>23265</v>
      </c>
      <c r="E4690" s="3" t="s">
        <v>23266</v>
      </c>
      <c r="F4690" s="69">
        <v>79.9</v>
      </c>
      <c r="G4690" s="3" t="s">
        <v>20</v>
      </c>
      <c r="J4690" s="55"/>
      <c r="K4690" s="73">
        <v>45406</v>
      </c>
      <c r="N4690" s="3" t="s">
        <v>23267</v>
      </c>
      <c r="O4690" s="3" t="s">
        <v>23268</v>
      </c>
    </row>
    <row r="4691" s="3" customFormat="1" spans="1:15">
      <c r="A4691" s="16">
        <v>4690</v>
      </c>
      <c r="B4691" s="3"/>
      <c r="C4691" s="3" t="s">
        <v>23269</v>
      </c>
      <c r="D4691" s="21" t="s">
        <v>23270</v>
      </c>
      <c r="E4691" s="20" t="s">
        <v>23271</v>
      </c>
      <c r="F4691" s="69">
        <v>69.9</v>
      </c>
      <c r="G4691" s="3" t="s">
        <v>20</v>
      </c>
      <c r="J4691" s="55"/>
      <c r="K4691" s="73">
        <v>45832</v>
      </c>
      <c r="L4691" s="20" t="s">
        <v>3768</v>
      </c>
      <c r="M4691" s="20"/>
      <c r="N4691" s="3" t="s">
        <v>23272</v>
      </c>
      <c r="O4691" s="3" t="s">
        <v>23273</v>
      </c>
    </row>
    <row r="4692" s="3" customFormat="1" spans="1:15">
      <c r="A4692" s="16">
        <v>4691</v>
      </c>
      <c r="B4692" s="3"/>
      <c r="C4692" s="3" t="s">
        <v>23274</v>
      </c>
      <c r="D4692" s="21" t="s">
        <v>23275</v>
      </c>
      <c r="E4692" s="3" t="s">
        <v>23276</v>
      </c>
      <c r="F4692" s="69">
        <v>53.9</v>
      </c>
      <c r="G4692" s="20" t="s">
        <v>23277</v>
      </c>
      <c r="J4692" s="55"/>
      <c r="K4692" s="73">
        <v>45223</v>
      </c>
      <c r="N4692" s="3" t="s">
        <v>23278</v>
      </c>
      <c r="O4692" s="3" t="s">
        <v>23279</v>
      </c>
    </row>
    <row r="4693" s="69" customFormat="1" spans="1:15">
      <c r="A4693" s="16">
        <v>4692</v>
      </c>
      <c r="B4693" s="17"/>
      <c r="C4693" s="2" t="s">
        <v>23274</v>
      </c>
      <c r="D4693" s="17" t="s">
        <v>23280</v>
      </c>
      <c r="E4693" s="2" t="s">
        <v>23281</v>
      </c>
      <c r="F4693" s="69">
        <v>49.8</v>
      </c>
      <c r="G4693" s="2" t="s">
        <v>20</v>
      </c>
      <c r="H4693" s="16"/>
      <c r="I4693" s="16"/>
      <c r="J4693" s="16"/>
      <c r="K4693" s="73">
        <v>45303</v>
      </c>
      <c r="L4693" s="59"/>
      <c r="M4693" s="5"/>
      <c r="N4693" s="60" t="s">
        <v>23282</v>
      </c>
      <c r="O4693" s="5" t="s">
        <v>23283</v>
      </c>
    </row>
    <row r="4694" s="3" customFormat="1" spans="1:15">
      <c r="A4694" s="16">
        <v>4693</v>
      </c>
      <c r="B4694" s="3"/>
      <c r="C4694" s="3" t="s">
        <v>23284</v>
      </c>
      <c r="D4694" s="21" t="s">
        <v>23285</v>
      </c>
      <c r="E4694" s="3" t="s">
        <v>23286</v>
      </c>
      <c r="F4694" s="69">
        <v>79</v>
      </c>
      <c r="J4694" s="55"/>
      <c r="K4694" s="73">
        <v>45364</v>
      </c>
      <c r="N4694" s="3" t="s">
        <v>23287</v>
      </c>
      <c r="O4694" s="3" t="s">
        <v>23288</v>
      </c>
    </row>
    <row r="4695" s="4" customFormat="1" spans="1:15">
      <c r="A4695" s="16">
        <v>4694</v>
      </c>
      <c r="B4695" s="4" t="s">
        <v>23289</v>
      </c>
      <c r="C4695" s="4" t="s">
        <v>23290</v>
      </c>
      <c r="D4695" s="4" t="s">
        <v>23289</v>
      </c>
      <c r="E4695" s="4" t="s">
        <v>23291</v>
      </c>
      <c r="F4695" s="4">
        <v>48</v>
      </c>
      <c r="G4695" s="4" t="s">
        <v>23292</v>
      </c>
      <c r="K4695" s="76">
        <v>46083</v>
      </c>
      <c r="L4695" s="25" t="s">
        <v>3784</v>
      </c>
      <c r="M4695" s="25"/>
      <c r="N4695" s="4" t="s">
        <v>23293</v>
      </c>
      <c r="O4695" s="4" t="s">
        <v>23294</v>
      </c>
    </row>
    <row r="4696" s="3" customFormat="1" spans="1:15">
      <c r="A4696" s="16">
        <v>4695</v>
      </c>
      <c r="B4696" s="21"/>
      <c r="C4696" s="3" t="s">
        <v>23295</v>
      </c>
      <c r="D4696" s="21" t="s">
        <v>23296</v>
      </c>
      <c r="E4696" s="3" t="s">
        <v>23297</v>
      </c>
      <c r="F4696" s="69">
        <v>48</v>
      </c>
      <c r="G4696" s="3" t="s">
        <v>20</v>
      </c>
      <c r="J4696" s="55"/>
      <c r="K4696" s="73">
        <v>46059</v>
      </c>
      <c r="N4696" s="3" t="s">
        <v>23298</v>
      </c>
      <c r="O4696" s="3" t="s">
        <v>23299</v>
      </c>
    </row>
    <row r="4697" s="55" customFormat="1" spans="1:15">
      <c r="A4697" s="16">
        <v>4696</v>
      </c>
      <c r="C4697" s="55" t="s">
        <v>23300</v>
      </c>
      <c r="D4697" s="63" t="s">
        <v>23301</v>
      </c>
      <c r="E4697" s="55" t="s">
        <v>23302</v>
      </c>
      <c r="F4697" s="69">
        <v>79.9</v>
      </c>
      <c r="G4697" s="64" t="s">
        <v>3980</v>
      </c>
      <c r="J4697" s="55" t="s">
        <v>200</v>
      </c>
      <c r="K4697" s="73">
        <v>45651</v>
      </c>
      <c r="L4697" s="3" t="s">
        <v>201</v>
      </c>
      <c r="M4697" s="65"/>
      <c r="N4697" s="64" t="s">
        <v>23303</v>
      </c>
      <c r="O4697" s="5" t="s">
        <v>23304</v>
      </c>
    </row>
    <row r="4698" s="4" customFormat="1" spans="1:15">
      <c r="A4698" s="16">
        <v>4697</v>
      </c>
      <c r="B4698" s="4" t="s">
        <v>23305</v>
      </c>
      <c r="C4698" s="4" t="s">
        <v>23306</v>
      </c>
      <c r="D4698" s="4" t="s">
        <v>23305</v>
      </c>
      <c r="E4698" s="4" t="s">
        <v>23307</v>
      </c>
      <c r="F4698" s="69">
        <v>65</v>
      </c>
      <c r="G4698" s="4" t="s">
        <v>23308</v>
      </c>
      <c r="K4698" s="73">
        <v>46063</v>
      </c>
      <c r="L4698" s="25" t="s">
        <v>23309</v>
      </c>
      <c r="N4698" s="4" t="s">
        <v>23310</v>
      </c>
      <c r="O4698" s="4" t="s">
        <v>23311</v>
      </c>
    </row>
    <row r="4699" s="3" customFormat="1" spans="1:15">
      <c r="A4699" s="16">
        <v>4698</v>
      </c>
      <c r="B4699" s="3" t="s">
        <v>23312</v>
      </c>
      <c r="C4699" s="3" t="s">
        <v>23313</v>
      </c>
      <c r="D4699" s="3" t="s">
        <v>23312</v>
      </c>
      <c r="E4699" s="3" t="s">
        <v>23314</v>
      </c>
      <c r="F4699" s="69">
        <v>55</v>
      </c>
      <c r="G4699" s="3"/>
      <c r="H4699" s="3"/>
      <c r="I4699" s="3"/>
      <c r="J4699" s="55"/>
      <c r="K4699" s="73">
        <v>45791</v>
      </c>
      <c r="L4699" s="3" t="s">
        <v>8520</v>
      </c>
      <c r="M4699" s="3"/>
      <c r="N4699" s="3" t="s">
        <v>23315</v>
      </c>
      <c r="O4699" s="3" t="s">
        <v>23316</v>
      </c>
    </row>
    <row r="4700" s="27" customFormat="1" spans="1:15">
      <c r="A4700" s="16">
        <v>4699</v>
      </c>
      <c r="B4700" s="75" t="s">
        <v>23317</v>
      </c>
      <c r="C4700" s="27" t="s">
        <v>23318</v>
      </c>
      <c r="D4700" s="75" t="s">
        <v>23317</v>
      </c>
      <c r="E4700" s="27" t="s">
        <v>23319</v>
      </c>
      <c r="F4700" s="69">
        <v>69</v>
      </c>
      <c r="K4700" s="73">
        <v>45992</v>
      </c>
      <c r="L4700" s="27" t="s">
        <v>8520</v>
      </c>
      <c r="N4700" s="27" t="s">
        <v>23320</v>
      </c>
      <c r="O4700" s="27" t="s">
        <v>23321</v>
      </c>
    </row>
    <row r="4701" s="3" customFormat="1" spans="1:15">
      <c r="A4701" s="16">
        <v>4700</v>
      </c>
      <c r="B4701" s="3"/>
      <c r="C4701" s="3" t="s">
        <v>23322</v>
      </c>
      <c r="D4701" s="21" t="s">
        <v>23323</v>
      </c>
      <c r="E4701" s="3" t="s">
        <v>23324</v>
      </c>
      <c r="F4701" s="69">
        <v>65</v>
      </c>
      <c r="G4701" s="3" t="s">
        <v>23325</v>
      </c>
      <c r="J4701" s="55"/>
      <c r="K4701" s="73">
        <v>45425</v>
      </c>
      <c r="L4701" s="20" t="s">
        <v>144</v>
      </c>
      <c r="M4701" s="20"/>
      <c r="N4701" s="3" t="s">
        <v>23326</v>
      </c>
      <c r="O4701" s="3" t="s">
        <v>23327</v>
      </c>
    </row>
    <row r="4702" s="4" customFormat="1" spans="1:15">
      <c r="A4702" s="16">
        <v>4701</v>
      </c>
      <c r="B4702" s="4" t="s">
        <v>23328</v>
      </c>
      <c r="C4702" s="4" t="s">
        <v>23329</v>
      </c>
      <c r="D4702" s="4" t="s">
        <v>23328</v>
      </c>
      <c r="E4702" s="4" t="s">
        <v>23330</v>
      </c>
      <c r="F4702" s="4">
        <v>79</v>
      </c>
      <c r="G4702" s="4" t="s">
        <v>23331</v>
      </c>
      <c r="K4702" s="76">
        <v>46121</v>
      </c>
      <c r="L4702" s="4"/>
      <c r="M4702" s="4"/>
      <c r="N4702" s="4" t="s">
        <v>23332</v>
      </c>
      <c r="O4702" s="4" t="s">
        <v>23333</v>
      </c>
    </row>
    <row r="4703" s="3" customFormat="1" spans="1:15">
      <c r="A4703" s="16">
        <v>4702</v>
      </c>
      <c r="B4703" s="21" t="s">
        <v>23334</v>
      </c>
      <c r="C4703" s="3" t="s">
        <v>23335</v>
      </c>
      <c r="D4703" s="21" t="s">
        <v>23334</v>
      </c>
      <c r="E4703" s="3" t="s">
        <v>23336</v>
      </c>
      <c r="F4703" s="69">
        <v>79</v>
      </c>
      <c r="G4703" s="3"/>
      <c r="H4703" s="3"/>
      <c r="I4703" s="3"/>
      <c r="J4703" s="55"/>
      <c r="K4703" s="73">
        <v>45868</v>
      </c>
      <c r="L4703" s="3" t="s">
        <v>23337</v>
      </c>
      <c r="M4703" s="3"/>
      <c r="N4703" s="3" t="s">
        <v>23338</v>
      </c>
      <c r="O4703" s="3" t="s">
        <v>23339</v>
      </c>
    </row>
    <row r="4704" s="69" customFormat="1" ht="14.25" spans="1:15">
      <c r="A4704" s="16">
        <v>4703</v>
      </c>
      <c r="B4704" s="17"/>
      <c r="C4704" s="18" t="s">
        <v>23340</v>
      </c>
      <c r="D4704" s="17"/>
      <c r="E4704" s="2"/>
      <c r="F4704" s="69"/>
      <c r="G4704" s="2"/>
      <c r="H4704" s="16"/>
      <c r="I4704" s="16"/>
      <c r="J4704" s="16"/>
      <c r="K4704" s="73"/>
      <c r="L4704" s="59"/>
      <c r="M4704" s="5"/>
      <c r="N4704" s="60"/>
      <c r="O4704" s="5"/>
    </row>
    <row r="4705" s="5" customFormat="1" spans="1:15">
      <c r="A4705" s="16">
        <v>4704</v>
      </c>
      <c r="B4705" s="17"/>
      <c r="C4705" s="5" t="s">
        <v>23341</v>
      </c>
      <c r="D4705" s="17" t="s">
        <v>23342</v>
      </c>
      <c r="E4705" s="5" t="s">
        <v>23343</v>
      </c>
      <c r="F4705" s="69">
        <v>69</v>
      </c>
      <c r="G4705" s="3" t="s">
        <v>20</v>
      </c>
      <c r="J4705" s="62"/>
      <c r="K4705" s="73">
        <v>46034</v>
      </c>
      <c r="L4705" s="59" t="s">
        <v>85</v>
      </c>
      <c r="N4705" s="5" t="s">
        <v>23344</v>
      </c>
      <c r="O4705" s="5" t="s">
        <v>23345</v>
      </c>
    </row>
    <row r="4706" s="69" customFormat="1" spans="1:15">
      <c r="A4706" s="16">
        <v>4705</v>
      </c>
      <c r="B4706" s="17"/>
      <c r="C4706" s="2" t="s">
        <v>23346</v>
      </c>
      <c r="D4706" s="17" t="s">
        <v>23347</v>
      </c>
      <c r="E4706" s="2" t="s">
        <v>23348</v>
      </c>
      <c r="F4706" s="69">
        <v>49.8</v>
      </c>
      <c r="G4706" s="2"/>
      <c r="H4706" s="16"/>
      <c r="I4706" s="16"/>
      <c r="J4706" s="16"/>
      <c r="K4706" s="73">
        <v>46034</v>
      </c>
      <c r="L4706" s="59"/>
      <c r="M4706" s="5"/>
      <c r="N4706" s="60" t="s">
        <v>23349</v>
      </c>
      <c r="O4706" s="5" t="s">
        <v>23350</v>
      </c>
    </row>
    <row r="4707" s="69" customFormat="1" spans="1:15">
      <c r="A4707" s="16">
        <v>4706</v>
      </c>
      <c r="B4707" s="17"/>
      <c r="C4707" s="2" t="s">
        <v>23351</v>
      </c>
      <c r="D4707" s="17" t="s">
        <v>23352</v>
      </c>
      <c r="E4707" s="2" t="s">
        <v>23348</v>
      </c>
      <c r="F4707" s="69">
        <v>55</v>
      </c>
      <c r="G4707" s="2" t="s">
        <v>20</v>
      </c>
      <c r="H4707" s="2"/>
      <c r="I4707" s="2"/>
      <c r="J4707" s="16"/>
      <c r="K4707" s="73">
        <v>45860</v>
      </c>
      <c r="L4707" s="59"/>
      <c r="M4707" s="5"/>
      <c r="N4707" s="60" t="s">
        <v>23353</v>
      </c>
      <c r="O4707" s="5" t="s">
        <v>23354</v>
      </c>
    </row>
    <row r="4708" s="3" customFormat="1" spans="1:15">
      <c r="A4708" s="16">
        <v>4707</v>
      </c>
      <c r="B4708" s="3" t="s">
        <v>23355</v>
      </c>
      <c r="C4708" s="3" t="s">
        <v>23356</v>
      </c>
      <c r="D4708" s="3" t="s">
        <v>23355</v>
      </c>
      <c r="E4708" s="3" t="s">
        <v>23357</v>
      </c>
      <c r="F4708" s="69">
        <v>59</v>
      </c>
      <c r="G4708" s="3"/>
      <c r="J4708" s="55"/>
      <c r="K4708" s="73">
        <v>46056</v>
      </c>
      <c r="L4708" s="3" t="s">
        <v>8520</v>
      </c>
      <c r="N4708" s="3" t="s">
        <v>23358</v>
      </c>
      <c r="O4708" s="3" t="s">
        <v>23359</v>
      </c>
    </row>
    <row r="4709" s="3" customFormat="1" spans="1:15">
      <c r="A4709" s="16">
        <v>4708</v>
      </c>
      <c r="B4709" s="3" t="s">
        <v>23360</v>
      </c>
      <c r="C4709" s="3" t="s">
        <v>23361</v>
      </c>
      <c r="D4709" s="3" t="s">
        <v>23360</v>
      </c>
      <c r="E4709" s="3" t="s">
        <v>23362</v>
      </c>
      <c r="F4709" s="69">
        <v>65</v>
      </c>
      <c r="G4709" s="3" t="s">
        <v>23363</v>
      </c>
      <c r="J4709" s="55"/>
      <c r="K4709" s="73">
        <v>45776</v>
      </c>
      <c r="L4709" s="3" t="s">
        <v>8520</v>
      </c>
      <c r="N4709" s="3" t="s">
        <v>23364</v>
      </c>
      <c r="O4709" s="3" t="s">
        <v>23365</v>
      </c>
    </row>
    <row r="4710" s="3" customFormat="1" spans="1:15">
      <c r="A4710" s="16">
        <v>4709</v>
      </c>
      <c r="B4710" s="3" t="s">
        <v>23366</v>
      </c>
      <c r="C4710" s="3" t="s">
        <v>23367</v>
      </c>
      <c r="D4710" s="3" t="s">
        <v>23366</v>
      </c>
      <c r="E4710" s="3" t="s">
        <v>23368</v>
      </c>
      <c r="F4710" s="69">
        <v>69</v>
      </c>
      <c r="J4710" s="55"/>
      <c r="K4710" s="73">
        <v>45930</v>
      </c>
      <c r="N4710" s="3" t="s">
        <v>23369</v>
      </c>
      <c r="O4710" s="3" t="s">
        <v>23370</v>
      </c>
    </row>
    <row r="4711" s="3" customFormat="1" spans="1:15">
      <c r="A4711" s="16">
        <v>4710</v>
      </c>
      <c r="B4711" s="3" t="s">
        <v>23371</v>
      </c>
      <c r="C4711" s="3" t="s">
        <v>23372</v>
      </c>
      <c r="D4711" s="3" t="s">
        <v>23371</v>
      </c>
      <c r="E4711" s="3" t="s">
        <v>23373</v>
      </c>
      <c r="F4711" s="69">
        <v>45</v>
      </c>
      <c r="G4711" s="3" t="s">
        <v>23374</v>
      </c>
      <c r="J4711" s="55"/>
      <c r="K4711" s="73">
        <v>46042</v>
      </c>
      <c r="L4711" s="3" t="s">
        <v>8520</v>
      </c>
      <c r="N4711" s="3" t="s">
        <v>23375</v>
      </c>
      <c r="O4711" s="3" t="s">
        <v>23376</v>
      </c>
    </row>
    <row r="4712" s="4" customFormat="1" spans="1:15">
      <c r="A4712" s="16">
        <v>4711</v>
      </c>
      <c r="B4712" s="4" t="s">
        <v>23377</v>
      </c>
      <c r="C4712" s="4" t="s">
        <v>23378</v>
      </c>
      <c r="D4712" s="4" t="s">
        <v>23377</v>
      </c>
      <c r="E4712" s="4" t="s">
        <v>23379</v>
      </c>
      <c r="F4712" s="4">
        <v>45</v>
      </c>
      <c r="G4712" s="4"/>
      <c r="H4712" s="4"/>
      <c r="I4712" s="4"/>
      <c r="K4712" s="76">
        <v>46084</v>
      </c>
      <c r="L4712" s="4"/>
      <c r="M4712" s="4"/>
      <c r="N4712" s="4" t="s">
        <v>23380</v>
      </c>
      <c r="O4712" s="4" t="s">
        <v>23381</v>
      </c>
    </row>
    <row r="4713" s="69" customFormat="1" spans="1:15">
      <c r="A4713" s="16">
        <v>4712</v>
      </c>
      <c r="B4713" s="17"/>
      <c r="C4713" s="2" t="s">
        <v>23382</v>
      </c>
      <c r="D4713" s="17" t="s">
        <v>23383</v>
      </c>
      <c r="E4713" s="2" t="s">
        <v>23384</v>
      </c>
      <c r="F4713" s="69">
        <v>59</v>
      </c>
      <c r="G4713" s="2"/>
      <c r="H4713" s="2"/>
      <c r="I4713" s="2"/>
      <c r="J4713" s="16"/>
      <c r="K4713" s="73">
        <v>45313</v>
      </c>
      <c r="L4713" s="59"/>
      <c r="M4713" s="5"/>
      <c r="N4713" s="60" t="s">
        <v>23385</v>
      </c>
      <c r="O4713" s="5" t="s">
        <v>23386</v>
      </c>
    </row>
    <row r="4714" s="69" customFormat="1" spans="1:15">
      <c r="A4714" s="16">
        <v>4713</v>
      </c>
      <c r="B4714" s="17"/>
      <c r="C4714" s="2" t="s">
        <v>23387</v>
      </c>
      <c r="D4714" s="17" t="s">
        <v>23388</v>
      </c>
      <c r="E4714" s="2" t="s">
        <v>23389</v>
      </c>
      <c r="F4714" s="69">
        <v>39</v>
      </c>
      <c r="G4714" s="2" t="s">
        <v>20</v>
      </c>
      <c r="H4714" s="16"/>
      <c r="I4714" s="16"/>
      <c r="J4714" s="16"/>
      <c r="K4714" s="73">
        <v>46052</v>
      </c>
      <c r="L4714" s="59"/>
      <c r="M4714" s="5"/>
      <c r="N4714" s="60" t="s">
        <v>23390</v>
      </c>
      <c r="O4714" s="5" t="s">
        <v>23391</v>
      </c>
    </row>
    <row r="4715" s="4" customFormat="1" spans="1:15">
      <c r="A4715" s="16">
        <v>4714</v>
      </c>
      <c r="B4715" s="4" t="s">
        <v>23392</v>
      </c>
      <c r="C4715" s="4" t="s">
        <v>23393</v>
      </c>
      <c r="D4715" s="22" t="s">
        <v>23392</v>
      </c>
      <c r="E4715" s="4" t="s">
        <v>23394</v>
      </c>
      <c r="F4715" s="69">
        <v>39</v>
      </c>
      <c r="G4715" s="4" t="s">
        <v>23395</v>
      </c>
      <c r="H4715" s="4"/>
      <c r="I4715" s="4"/>
      <c r="J4715" s="4"/>
      <c r="K4715" s="73">
        <v>46016</v>
      </c>
      <c r="L4715" s="4"/>
      <c r="M4715" s="4"/>
      <c r="N4715" s="4" t="s">
        <v>23396</v>
      </c>
      <c r="O4715" s="4" t="s">
        <v>23397</v>
      </c>
    </row>
    <row r="4716" s="3" customFormat="1" spans="1:15">
      <c r="A4716" s="16">
        <v>4715</v>
      </c>
      <c r="C4716" s="3" t="s">
        <v>23398</v>
      </c>
      <c r="D4716" s="21" t="s">
        <v>23399</v>
      </c>
      <c r="E4716" s="3" t="s">
        <v>23400</v>
      </c>
      <c r="F4716" s="69">
        <v>59</v>
      </c>
      <c r="G4716" s="3" t="s">
        <v>20</v>
      </c>
      <c r="J4716" s="55"/>
      <c r="K4716" s="73">
        <v>46064</v>
      </c>
      <c r="L4716" s="59"/>
      <c r="M4716" s="5" t="s">
        <v>23401</v>
      </c>
      <c r="N4716" s="3" t="s">
        <v>23402</v>
      </c>
      <c r="O4716" s="5" t="s">
        <v>23403</v>
      </c>
    </row>
    <row r="4717" s="55" customFormat="1" spans="1:15">
      <c r="A4717" s="16">
        <v>4716</v>
      </c>
      <c r="B4717" s="4" t="s">
        <v>23404</v>
      </c>
      <c r="C4717" s="4" t="s">
        <v>23405</v>
      </c>
      <c r="D4717" s="4" t="s">
        <v>23404</v>
      </c>
      <c r="E4717" s="4" t="s">
        <v>23406</v>
      </c>
      <c r="F4717" s="69">
        <v>48</v>
      </c>
      <c r="G4717" s="3" t="s">
        <v>20</v>
      </c>
      <c r="H4717" s="3"/>
      <c r="K4717" s="73">
        <v>46079</v>
      </c>
      <c r="L4717" s="59"/>
      <c r="M4717" s="5"/>
      <c r="N4717" s="4" t="s">
        <v>23407</v>
      </c>
      <c r="O4717" s="5" t="s">
        <v>23408</v>
      </c>
    </row>
    <row r="4718" s="69" customFormat="1" spans="1:15">
      <c r="A4718" s="16">
        <v>4717</v>
      </c>
      <c r="B4718" s="17"/>
      <c r="C4718" s="2" t="s">
        <v>23409</v>
      </c>
      <c r="D4718" s="17" t="s">
        <v>23410</v>
      </c>
      <c r="E4718" s="2" t="s">
        <v>23411</v>
      </c>
      <c r="F4718" s="69">
        <v>69.8</v>
      </c>
      <c r="G4718" s="2" t="s">
        <v>20</v>
      </c>
      <c r="H4718" s="2" t="s">
        <v>290</v>
      </c>
      <c r="I4718" s="16"/>
      <c r="J4718" s="16"/>
      <c r="K4718" s="73">
        <v>45341</v>
      </c>
      <c r="L4718" s="59" t="s">
        <v>412</v>
      </c>
      <c r="M4718" s="5"/>
      <c r="N4718" s="60" t="s">
        <v>23412</v>
      </c>
      <c r="O4718" s="5" t="s">
        <v>23413</v>
      </c>
    </row>
    <row r="4719" s="3" customFormat="1" spans="1:15">
      <c r="A4719" s="16">
        <v>4718</v>
      </c>
      <c r="B4719" s="3" t="s">
        <v>23414</v>
      </c>
      <c r="C4719" s="3" t="s">
        <v>23415</v>
      </c>
      <c r="D4719" s="3" t="s">
        <v>23414</v>
      </c>
      <c r="E4719" s="3" t="s">
        <v>23416</v>
      </c>
      <c r="F4719" s="69">
        <v>68</v>
      </c>
      <c r="G4719" s="3" t="s">
        <v>23417</v>
      </c>
      <c r="H4719" s="3"/>
      <c r="I4719" s="3"/>
      <c r="J4719" s="55"/>
      <c r="K4719" s="73">
        <v>45741</v>
      </c>
      <c r="L4719" s="3"/>
      <c r="M4719" s="3"/>
      <c r="N4719" s="3" t="s">
        <v>23418</v>
      </c>
      <c r="O4719" s="3" t="s">
        <v>23419</v>
      </c>
    </row>
    <row r="4720" s="69" customFormat="1" spans="1:15">
      <c r="A4720" s="16">
        <v>4719</v>
      </c>
      <c r="B4720" s="17"/>
      <c r="C4720" s="2" t="s">
        <v>23420</v>
      </c>
      <c r="D4720" s="17" t="s">
        <v>23421</v>
      </c>
      <c r="E4720" s="2" t="s">
        <v>13279</v>
      </c>
      <c r="F4720" s="69">
        <v>43</v>
      </c>
      <c r="G4720" s="2" t="s">
        <v>20</v>
      </c>
      <c r="H4720" s="2"/>
      <c r="I4720" s="2"/>
      <c r="J4720" s="16"/>
      <c r="K4720" s="73">
        <v>45859</v>
      </c>
      <c r="L4720" s="59"/>
      <c r="M4720" s="5"/>
      <c r="N4720" s="60" t="s">
        <v>23422</v>
      </c>
      <c r="O4720" s="5" t="s">
        <v>23423</v>
      </c>
    </row>
    <row r="4721" s="5" customFormat="1" spans="1:15">
      <c r="A4721" s="16">
        <v>4720</v>
      </c>
      <c r="B4721" s="17"/>
      <c r="C4721" s="2" t="s">
        <v>23424</v>
      </c>
      <c r="D4721" s="17" t="s">
        <v>23425</v>
      </c>
      <c r="E4721" s="2" t="s">
        <v>23384</v>
      </c>
      <c r="F4721" s="69">
        <v>65</v>
      </c>
      <c r="G4721" s="3" t="s">
        <v>20</v>
      </c>
      <c r="J4721" s="62"/>
      <c r="K4721" s="73">
        <v>46051</v>
      </c>
      <c r="L4721" s="59"/>
      <c r="N4721" s="60" t="s">
        <v>23426</v>
      </c>
      <c r="O4721" s="5" t="s">
        <v>23427</v>
      </c>
    </row>
    <row r="4722" s="70" customFormat="1" spans="1:15">
      <c r="A4722" s="16">
        <v>4721</v>
      </c>
      <c r="B4722" s="17"/>
      <c r="C4722" s="2" t="s">
        <v>23428</v>
      </c>
      <c r="D4722" s="17" t="s">
        <v>23429</v>
      </c>
      <c r="E4722" s="2" t="s">
        <v>23430</v>
      </c>
      <c r="F4722" s="69">
        <v>59.8</v>
      </c>
      <c r="G4722" s="2" t="s">
        <v>20</v>
      </c>
      <c r="H4722" s="2"/>
      <c r="I4722" s="2"/>
      <c r="J4722" s="16"/>
      <c r="K4722" s="73">
        <v>46026</v>
      </c>
      <c r="L4722" s="59"/>
      <c r="M4722" s="5"/>
      <c r="N4722" s="60" t="s">
        <v>23431</v>
      </c>
      <c r="O4722" s="5" t="s">
        <v>23432</v>
      </c>
    </row>
    <row r="4723" s="69" customFormat="1" spans="1:15">
      <c r="A4723" s="16">
        <v>4722</v>
      </c>
      <c r="B4723" s="17"/>
      <c r="C4723" s="2" t="s">
        <v>23433</v>
      </c>
      <c r="D4723" s="17" t="s">
        <v>23434</v>
      </c>
      <c r="E4723" s="2" t="s">
        <v>23435</v>
      </c>
      <c r="F4723" s="69">
        <v>49</v>
      </c>
      <c r="G4723" s="2" t="s">
        <v>20</v>
      </c>
      <c r="H4723" s="16"/>
      <c r="I4723" s="16"/>
      <c r="J4723" s="16"/>
      <c r="K4723" s="73">
        <v>45845</v>
      </c>
      <c r="L4723" s="59"/>
      <c r="M4723" s="5"/>
      <c r="N4723" s="60" t="s">
        <v>23436</v>
      </c>
      <c r="O4723" s="5" t="s">
        <v>23437</v>
      </c>
    </row>
    <row r="4724" s="5" customFormat="1" spans="1:15">
      <c r="A4724" s="16">
        <v>4723</v>
      </c>
      <c r="B4724" s="17"/>
      <c r="C4724" s="5" t="s">
        <v>23438</v>
      </c>
      <c r="D4724" s="17" t="s">
        <v>23439</v>
      </c>
      <c r="E4724" s="66" t="s">
        <v>23440</v>
      </c>
      <c r="F4724" s="69">
        <v>69</v>
      </c>
      <c r="G4724" s="3" t="s">
        <v>20</v>
      </c>
      <c r="J4724" s="62"/>
      <c r="K4724" s="73">
        <v>43836</v>
      </c>
      <c r="L4724" s="59"/>
      <c r="N4724" s="5" t="s">
        <v>23441</v>
      </c>
      <c r="O4724" s="5" t="s">
        <v>23442</v>
      </c>
    </row>
    <row r="4725" s="16" customFormat="1" spans="1:15">
      <c r="A4725" s="16">
        <v>4724</v>
      </c>
      <c r="B4725" s="17"/>
      <c r="C4725" s="2" t="s">
        <v>23443</v>
      </c>
      <c r="D4725" s="17" t="s">
        <v>23444</v>
      </c>
      <c r="E4725" s="2" t="s">
        <v>23445</v>
      </c>
      <c r="F4725" s="69">
        <v>39</v>
      </c>
      <c r="G4725" s="2"/>
      <c r="H4725" s="2"/>
      <c r="I4725" s="2"/>
      <c r="K4725" s="73">
        <v>46041</v>
      </c>
      <c r="L4725" s="59"/>
      <c r="M4725" s="5"/>
      <c r="N4725" s="60" t="s">
        <v>23446</v>
      </c>
      <c r="O4725" s="5" t="s">
        <v>23447</v>
      </c>
    </row>
    <row r="4726" s="5" customFormat="1" spans="1:15">
      <c r="A4726" s="16">
        <v>4725</v>
      </c>
      <c r="B4726" s="17"/>
      <c r="C4726" s="5" t="s">
        <v>23448</v>
      </c>
      <c r="D4726" s="17" t="s">
        <v>23449</v>
      </c>
      <c r="E4726" s="20" t="s">
        <v>23450</v>
      </c>
      <c r="F4726" s="69">
        <v>79</v>
      </c>
      <c r="G4726" s="3" t="s">
        <v>20</v>
      </c>
      <c r="J4726" s="62"/>
      <c r="K4726" s="73">
        <v>46050</v>
      </c>
      <c r="L4726" s="59"/>
      <c r="N4726" s="5" t="s">
        <v>23451</v>
      </c>
      <c r="O4726" s="5" t="s">
        <v>23452</v>
      </c>
    </row>
    <row r="4727" s="16" customFormat="1" spans="1:15">
      <c r="A4727" s="16">
        <v>4726</v>
      </c>
      <c r="B4727" s="17"/>
      <c r="C4727" s="2" t="s">
        <v>23453</v>
      </c>
      <c r="D4727" s="17" t="s">
        <v>23454</v>
      </c>
      <c r="E4727" s="2" t="s">
        <v>23348</v>
      </c>
      <c r="F4727" s="69">
        <v>49.8</v>
      </c>
      <c r="G4727" s="2" t="s">
        <v>20</v>
      </c>
      <c r="H4727" s="2"/>
      <c r="I4727" s="2"/>
      <c r="K4727" s="73">
        <v>46063</v>
      </c>
      <c r="L4727" s="59"/>
      <c r="M4727" s="5"/>
      <c r="N4727" s="60" t="s">
        <v>23455</v>
      </c>
      <c r="O4727" s="5" t="s">
        <v>23456</v>
      </c>
    </row>
    <row r="4728" s="69" customFormat="1" spans="1:15">
      <c r="A4728" s="16">
        <v>4727</v>
      </c>
      <c r="B4728" s="17"/>
      <c r="C4728" s="2" t="s">
        <v>23457</v>
      </c>
      <c r="D4728" s="17" t="s">
        <v>23458</v>
      </c>
      <c r="E4728" s="2" t="s">
        <v>23459</v>
      </c>
      <c r="F4728" s="69">
        <v>48</v>
      </c>
      <c r="G4728" s="2" t="s">
        <v>20</v>
      </c>
      <c r="H4728" s="92"/>
      <c r="I4728" s="92"/>
      <c r="J4728" s="93"/>
      <c r="K4728" s="73">
        <v>46048</v>
      </c>
      <c r="L4728" s="59" t="s">
        <v>85</v>
      </c>
      <c r="M4728" s="5"/>
      <c r="N4728" s="60" t="s">
        <v>23460</v>
      </c>
      <c r="O4728" s="5" t="s">
        <v>23461</v>
      </c>
    </row>
    <row r="4729" s="69" customFormat="1" ht="14.25" spans="1:15">
      <c r="A4729" s="16">
        <v>4728</v>
      </c>
      <c r="B4729" s="17"/>
      <c r="C4729" s="18" t="s">
        <v>23462</v>
      </c>
      <c r="D4729" s="17"/>
      <c r="E4729" s="2"/>
      <c r="F4729" s="69"/>
      <c r="G4729" s="2"/>
      <c r="H4729" s="2"/>
      <c r="I4729" s="16"/>
      <c r="J4729" s="16"/>
      <c r="K4729" s="73"/>
      <c r="L4729" s="59"/>
      <c r="M4729" s="5"/>
      <c r="N4729" s="60"/>
      <c r="O4729" s="5"/>
    </row>
    <row r="4730" s="5" customFormat="1" spans="1:15">
      <c r="A4730" s="16">
        <v>4729</v>
      </c>
      <c r="B4730" s="17"/>
      <c r="C4730" s="2" t="s">
        <v>23463</v>
      </c>
      <c r="D4730" s="17" t="s">
        <v>23464</v>
      </c>
      <c r="E4730" s="2" t="s">
        <v>23465</v>
      </c>
      <c r="F4730" s="69">
        <v>39.8</v>
      </c>
      <c r="G4730" s="2" t="s">
        <v>20</v>
      </c>
      <c r="J4730" s="62"/>
      <c r="K4730" s="73">
        <v>46051</v>
      </c>
      <c r="L4730" s="59" t="s">
        <v>85</v>
      </c>
      <c r="N4730" s="60" t="s">
        <v>23466</v>
      </c>
      <c r="O4730" s="5" t="s">
        <v>23467</v>
      </c>
    </row>
    <row r="4731" s="3" customFormat="1" spans="1:15">
      <c r="A4731" s="16">
        <v>4730</v>
      </c>
      <c r="B4731" s="3" t="s">
        <v>23468</v>
      </c>
      <c r="C4731" s="3" t="s">
        <v>23469</v>
      </c>
      <c r="D4731" s="21" t="s">
        <v>23468</v>
      </c>
      <c r="E4731" s="3" t="s">
        <v>23470</v>
      </c>
      <c r="F4731" s="69">
        <v>58</v>
      </c>
      <c r="G4731" s="3" t="s">
        <v>23471</v>
      </c>
      <c r="J4731" s="55"/>
      <c r="K4731" s="73">
        <v>46049</v>
      </c>
      <c r="L4731" s="20" t="s">
        <v>144</v>
      </c>
      <c r="M4731" s="5" t="s">
        <v>23472</v>
      </c>
      <c r="N4731" s="3" t="s">
        <v>23473</v>
      </c>
      <c r="O4731" s="3" t="s">
        <v>23474</v>
      </c>
    </row>
    <row r="4732" s="69" customFormat="1" spans="1:15">
      <c r="A4732" s="16">
        <v>4731</v>
      </c>
      <c r="B4732" s="17"/>
      <c r="C4732" s="2" t="s">
        <v>23475</v>
      </c>
      <c r="D4732" s="17" t="s">
        <v>23476</v>
      </c>
      <c r="E4732" s="2" t="s">
        <v>298</v>
      </c>
      <c r="F4732" s="69">
        <v>49</v>
      </c>
      <c r="G4732" s="2" t="s">
        <v>20</v>
      </c>
      <c r="H4732" s="2"/>
      <c r="I4732" s="2"/>
      <c r="J4732" s="16"/>
      <c r="K4732" s="73">
        <v>45847</v>
      </c>
      <c r="L4732" s="59"/>
      <c r="M4732" s="5"/>
      <c r="N4732" s="60" t="s">
        <v>23477</v>
      </c>
      <c r="O4732" s="5" t="s">
        <v>23478</v>
      </c>
    </row>
    <row r="4733" s="55" customFormat="1" spans="1:15">
      <c r="A4733" s="16">
        <v>4732</v>
      </c>
      <c r="B4733" s="55"/>
      <c r="C4733" s="55" t="s">
        <v>23479</v>
      </c>
      <c r="D4733" s="55" t="s">
        <v>23480</v>
      </c>
      <c r="E4733" s="55" t="s">
        <v>23481</v>
      </c>
      <c r="F4733" s="69">
        <v>79.8</v>
      </c>
      <c r="G4733" s="3" t="s">
        <v>20</v>
      </c>
      <c r="J4733" s="55" t="s">
        <v>200</v>
      </c>
      <c r="K4733" s="73">
        <v>45869</v>
      </c>
      <c r="L4733" s="3" t="s">
        <v>201</v>
      </c>
      <c r="N4733" s="55" t="s">
        <v>23482</v>
      </c>
      <c r="O4733" s="55" t="s">
        <v>23483</v>
      </c>
    </row>
    <row r="4734" s="69" customFormat="1" spans="1:15">
      <c r="A4734" s="16">
        <v>4733</v>
      </c>
      <c r="B4734" s="17"/>
      <c r="C4734" s="2" t="s">
        <v>23484</v>
      </c>
      <c r="D4734" s="17" t="s">
        <v>23485</v>
      </c>
      <c r="E4734" s="2" t="s">
        <v>23486</v>
      </c>
      <c r="F4734" s="69">
        <v>45</v>
      </c>
      <c r="G4734" s="2" t="s">
        <v>20</v>
      </c>
      <c r="H4734" s="16"/>
      <c r="I4734" s="16"/>
      <c r="J4734" s="16"/>
      <c r="K4734" s="73">
        <v>46064</v>
      </c>
      <c r="L4734" s="59"/>
      <c r="M4734" s="5"/>
      <c r="N4734" s="60" t="s">
        <v>23487</v>
      </c>
      <c r="O4734" s="5" t="s">
        <v>23488</v>
      </c>
    </row>
    <row r="4735" s="3" customFormat="1" spans="1:15">
      <c r="A4735" s="16">
        <v>4734</v>
      </c>
      <c r="B4735" s="3"/>
      <c r="C4735" s="3" t="s">
        <v>23489</v>
      </c>
      <c r="D4735" s="21" t="s">
        <v>23490</v>
      </c>
      <c r="E4735" s="20" t="s">
        <v>23491</v>
      </c>
      <c r="F4735" s="69">
        <v>59.8</v>
      </c>
      <c r="G4735" s="2" t="s">
        <v>20</v>
      </c>
      <c r="J4735" s="55"/>
      <c r="K4735" s="73">
        <v>45271</v>
      </c>
      <c r="N4735" s="3" t="s">
        <v>23492</v>
      </c>
      <c r="O4735" s="3" t="s">
        <v>23493</v>
      </c>
    </row>
    <row r="4736" s="3" customFormat="1" spans="1:15">
      <c r="A4736" s="16">
        <v>4735</v>
      </c>
      <c r="C4736" s="3" t="s">
        <v>23494</v>
      </c>
      <c r="D4736" s="21" t="s">
        <v>23495</v>
      </c>
      <c r="E4736" s="3" t="s">
        <v>23496</v>
      </c>
      <c r="F4736" s="69">
        <v>89</v>
      </c>
      <c r="G4736" s="2" t="s">
        <v>23497</v>
      </c>
      <c r="J4736" s="55"/>
      <c r="K4736" s="73">
        <v>46044</v>
      </c>
      <c r="L4736" s="20" t="s">
        <v>144</v>
      </c>
      <c r="N4736" s="3" t="s">
        <v>23498</v>
      </c>
      <c r="O4736" s="3" t="s">
        <v>23499</v>
      </c>
    </row>
    <row r="4737" s="3" customFormat="1" spans="1:15">
      <c r="A4737" s="16">
        <v>4736</v>
      </c>
      <c r="B4737" s="3" t="s">
        <v>23500</v>
      </c>
      <c r="C4737" s="3" t="s">
        <v>23494</v>
      </c>
      <c r="D4737" s="3" t="s">
        <v>23500</v>
      </c>
      <c r="E4737" s="3" t="s">
        <v>23501</v>
      </c>
      <c r="F4737" s="69">
        <v>49.8</v>
      </c>
      <c r="G4737" s="2" t="s">
        <v>20</v>
      </c>
      <c r="J4737" s="55"/>
      <c r="K4737" s="73">
        <v>46026</v>
      </c>
      <c r="N4737" s="3" t="s">
        <v>23502</v>
      </c>
      <c r="O4737" s="69" t="s">
        <v>23503</v>
      </c>
    </row>
    <row r="4738" s="69" customFormat="1" spans="1:15">
      <c r="A4738" s="16">
        <v>4737</v>
      </c>
      <c r="B4738" s="17"/>
      <c r="C4738" s="2" t="s">
        <v>23504</v>
      </c>
      <c r="D4738" s="17" t="s">
        <v>23505</v>
      </c>
      <c r="E4738" s="2" t="s">
        <v>23506</v>
      </c>
      <c r="F4738" s="69">
        <v>69.9</v>
      </c>
      <c r="G4738" s="2" t="s">
        <v>20</v>
      </c>
      <c r="H4738" s="2"/>
      <c r="I4738" s="16"/>
      <c r="J4738" s="16"/>
      <c r="K4738" s="73">
        <v>46021</v>
      </c>
      <c r="L4738" s="59"/>
      <c r="M4738" s="5"/>
      <c r="N4738" s="60" t="s">
        <v>23507</v>
      </c>
      <c r="O4738" s="5" t="s">
        <v>23508</v>
      </c>
    </row>
    <row r="4739" s="3" customFormat="1" spans="1:15">
      <c r="A4739" s="16">
        <v>4738</v>
      </c>
      <c r="B4739" s="21"/>
      <c r="C4739" s="3" t="s">
        <v>23509</v>
      </c>
      <c r="D4739" s="21" t="s">
        <v>23510</v>
      </c>
      <c r="E4739" s="3" t="s">
        <v>23511</v>
      </c>
      <c r="F4739" s="69">
        <v>38</v>
      </c>
      <c r="G4739" s="3"/>
      <c r="H4739" s="3"/>
      <c r="I4739" s="3"/>
      <c r="J4739" s="55"/>
      <c r="K4739" s="73">
        <v>45497</v>
      </c>
      <c r="L4739" s="3"/>
      <c r="M4739" s="3"/>
      <c r="N4739" s="3" t="s">
        <v>23512</v>
      </c>
      <c r="O4739" s="3" t="s">
        <v>23513</v>
      </c>
    </row>
    <row r="4740" s="69" customFormat="1" spans="1:15">
      <c r="A4740" s="16">
        <v>4739</v>
      </c>
      <c r="B4740" s="17"/>
      <c r="C4740" s="2" t="s">
        <v>23514</v>
      </c>
      <c r="D4740" s="17" t="s">
        <v>23515</v>
      </c>
      <c r="E4740" s="2" t="s">
        <v>23516</v>
      </c>
      <c r="F4740" s="69">
        <v>39</v>
      </c>
      <c r="G4740" s="2" t="s">
        <v>20</v>
      </c>
      <c r="H4740" s="92"/>
      <c r="I4740" s="92"/>
      <c r="J4740" s="93"/>
      <c r="K4740" s="73">
        <v>46032</v>
      </c>
      <c r="L4740" s="59"/>
      <c r="M4740" s="5"/>
      <c r="N4740" s="60" t="s">
        <v>23517</v>
      </c>
      <c r="O4740" s="5" t="s">
        <v>23518</v>
      </c>
    </row>
    <row r="4741" s="3" customFormat="1" spans="1:15">
      <c r="A4741" s="16">
        <v>4740</v>
      </c>
      <c r="C4741" s="3" t="s">
        <v>23519</v>
      </c>
      <c r="D4741" s="21" t="s">
        <v>23520</v>
      </c>
      <c r="E4741" s="20" t="s">
        <v>12150</v>
      </c>
      <c r="F4741" s="69">
        <v>42</v>
      </c>
      <c r="J4741" s="55"/>
      <c r="K4741" s="73">
        <v>46062</v>
      </c>
      <c r="N4741" s="3" t="s">
        <v>23521</v>
      </c>
      <c r="O4741" s="3" t="s">
        <v>23522</v>
      </c>
    </row>
    <row r="4742" s="69" customFormat="1" spans="1:15">
      <c r="A4742" s="16">
        <v>4741</v>
      </c>
      <c r="B4742" s="17"/>
      <c r="C4742" s="2" t="s">
        <v>23523</v>
      </c>
      <c r="D4742" s="17" t="s">
        <v>23524</v>
      </c>
      <c r="E4742" s="2" t="s">
        <v>23525</v>
      </c>
      <c r="F4742" s="69">
        <v>59</v>
      </c>
      <c r="G4742" s="2" t="s">
        <v>20</v>
      </c>
      <c r="H4742" s="16"/>
      <c r="I4742" s="2" t="s">
        <v>291</v>
      </c>
      <c r="J4742" s="55" t="s">
        <v>200</v>
      </c>
      <c r="K4742" s="73">
        <v>46045</v>
      </c>
      <c r="L4742" s="3" t="s">
        <v>201</v>
      </c>
      <c r="M4742" s="5"/>
      <c r="N4742" s="60" t="s">
        <v>23526</v>
      </c>
      <c r="O4742" s="5" t="s">
        <v>23527</v>
      </c>
    </row>
    <row r="4743" s="3" customFormat="1" spans="1:15">
      <c r="A4743" s="16">
        <v>4742</v>
      </c>
      <c r="C4743" s="3" t="s">
        <v>23528</v>
      </c>
      <c r="D4743" s="21" t="s">
        <v>23529</v>
      </c>
      <c r="E4743" s="3" t="s">
        <v>22826</v>
      </c>
      <c r="F4743" s="69">
        <v>49</v>
      </c>
      <c r="G4743" s="3" t="s">
        <v>523</v>
      </c>
      <c r="J4743" s="55"/>
      <c r="K4743" s="73">
        <v>45821</v>
      </c>
      <c r="N4743" s="3" t="s">
        <v>23530</v>
      </c>
      <c r="O4743" s="3" t="s">
        <v>23531</v>
      </c>
    </row>
    <row r="4744" s="3" customFormat="1" spans="1:15">
      <c r="A4744" s="16">
        <v>4743</v>
      </c>
      <c r="B4744" s="3" t="s">
        <v>23532</v>
      </c>
      <c r="C4744" s="3" t="s">
        <v>23533</v>
      </c>
      <c r="D4744" s="3" t="s">
        <v>23532</v>
      </c>
      <c r="E4744" s="3" t="s">
        <v>23534</v>
      </c>
      <c r="F4744" s="69">
        <v>69.8</v>
      </c>
      <c r="G4744" s="3" t="s">
        <v>23535</v>
      </c>
      <c r="J4744" s="55"/>
      <c r="K4744" s="73">
        <v>45727</v>
      </c>
      <c r="L4744" s="3"/>
      <c r="M4744" s="3"/>
      <c r="N4744" s="3" t="s">
        <v>23536</v>
      </c>
      <c r="O4744" s="3" t="s">
        <v>23537</v>
      </c>
    </row>
    <row r="4745" s="69" customFormat="1" spans="1:15">
      <c r="A4745" s="16">
        <v>4744</v>
      </c>
      <c r="B4745" s="17"/>
      <c r="C4745" s="2" t="s">
        <v>23538</v>
      </c>
      <c r="D4745" s="17" t="s">
        <v>23539</v>
      </c>
      <c r="E4745" s="2" t="s">
        <v>23540</v>
      </c>
      <c r="F4745" s="69">
        <v>49</v>
      </c>
      <c r="G4745" s="2" t="s">
        <v>20</v>
      </c>
      <c r="H4745" s="16"/>
      <c r="I4745" s="16"/>
      <c r="J4745" s="16"/>
      <c r="K4745" s="73">
        <v>46035</v>
      </c>
      <c r="L4745" s="59"/>
      <c r="M4745" s="5"/>
      <c r="N4745" s="60" t="s">
        <v>23541</v>
      </c>
      <c r="O4745" s="5" t="s">
        <v>23542</v>
      </c>
    </row>
    <row r="4746" s="3" customFormat="1" spans="1:15">
      <c r="A4746" s="16">
        <v>4745</v>
      </c>
      <c r="B4746" s="3"/>
      <c r="C4746" s="3" t="s">
        <v>23543</v>
      </c>
      <c r="D4746" s="21" t="s">
        <v>23544</v>
      </c>
      <c r="E4746" s="3" t="s">
        <v>23545</v>
      </c>
      <c r="F4746" s="69">
        <v>58</v>
      </c>
      <c r="G4746" s="3" t="s">
        <v>20</v>
      </c>
      <c r="J4746" s="55"/>
      <c r="K4746" s="73">
        <v>45637</v>
      </c>
      <c r="L4746" s="61" t="s">
        <v>85</v>
      </c>
      <c r="N4746" s="3" t="s">
        <v>23546</v>
      </c>
      <c r="O4746" s="3" t="s">
        <v>23547</v>
      </c>
    </row>
    <row r="4747" s="3" customFormat="1" spans="1:15">
      <c r="A4747" s="16">
        <v>4746</v>
      </c>
      <c r="C4747" s="3" t="s">
        <v>23548</v>
      </c>
      <c r="D4747" s="21" t="s">
        <v>23549</v>
      </c>
      <c r="E4747" s="3" t="s">
        <v>23550</v>
      </c>
      <c r="F4747" s="69">
        <v>68</v>
      </c>
      <c r="G4747" s="2" t="s">
        <v>23551</v>
      </c>
      <c r="J4747" s="55"/>
      <c r="K4747" s="73">
        <v>45867</v>
      </c>
      <c r="N4747" s="3" t="s">
        <v>23552</v>
      </c>
      <c r="O4747" s="5" t="s">
        <v>23553</v>
      </c>
    </row>
    <row r="4748" s="3" customFormat="1" spans="1:15">
      <c r="A4748" s="16">
        <v>4747</v>
      </c>
      <c r="B4748" s="3" t="s">
        <v>23554</v>
      </c>
      <c r="C4748" s="3" t="s">
        <v>23555</v>
      </c>
      <c r="D4748" s="3" t="s">
        <v>23554</v>
      </c>
      <c r="E4748" s="3" t="s">
        <v>23556</v>
      </c>
      <c r="F4748" s="69">
        <v>59.8</v>
      </c>
      <c r="G4748" s="61" t="s">
        <v>23557</v>
      </c>
      <c r="H4748" s="61"/>
      <c r="I4748" s="61"/>
      <c r="J4748" s="64"/>
      <c r="K4748" s="73">
        <v>45904</v>
      </c>
      <c r="N4748" s="3" t="s">
        <v>23558</v>
      </c>
      <c r="O4748" s="3" t="s">
        <v>23559</v>
      </c>
    </row>
    <row r="4749" s="3" customFormat="1" spans="1:15">
      <c r="A4749" s="16">
        <v>4748</v>
      </c>
      <c r="C4749" s="3" t="s">
        <v>23560</v>
      </c>
      <c r="D4749" s="21" t="s">
        <v>23561</v>
      </c>
      <c r="E4749" s="20" t="s">
        <v>5096</v>
      </c>
      <c r="F4749" s="69">
        <v>59.8</v>
      </c>
      <c r="G4749" s="3" t="s">
        <v>20</v>
      </c>
      <c r="J4749" s="55"/>
      <c r="K4749" s="73">
        <v>46058</v>
      </c>
      <c r="N4749" s="3" t="s">
        <v>23562</v>
      </c>
      <c r="O4749" s="5" t="s">
        <v>23563</v>
      </c>
    </row>
    <row r="4750" s="4" customFormat="1" spans="1:15">
      <c r="A4750" s="16">
        <v>4749</v>
      </c>
      <c r="B4750" s="4" t="s">
        <v>23564</v>
      </c>
      <c r="C4750" s="4" t="s">
        <v>23565</v>
      </c>
      <c r="D4750" s="4" t="s">
        <v>23564</v>
      </c>
      <c r="E4750" s="4" t="s">
        <v>23566</v>
      </c>
      <c r="F4750" s="69">
        <v>59.8</v>
      </c>
      <c r="G4750" s="4" t="s">
        <v>23567</v>
      </c>
      <c r="H4750" s="4"/>
      <c r="I4750" s="2" t="s">
        <v>291</v>
      </c>
      <c r="J4750" s="55" t="s">
        <v>200</v>
      </c>
      <c r="K4750" s="73">
        <v>46058</v>
      </c>
      <c r="L4750" s="24" t="s">
        <v>8430</v>
      </c>
      <c r="N4750" s="4" t="s">
        <v>23568</v>
      </c>
      <c r="O4750" s="4" t="s">
        <v>23569</v>
      </c>
    </row>
    <row r="4751" s="3" customFormat="1" spans="1:15">
      <c r="A4751" s="16">
        <v>4750</v>
      </c>
      <c r="B4751" s="5" t="s">
        <v>23570</v>
      </c>
      <c r="C4751" s="5" t="s">
        <v>23571</v>
      </c>
      <c r="D4751" s="66" t="s">
        <v>23570</v>
      </c>
      <c r="E4751" s="5" t="s">
        <v>23572</v>
      </c>
      <c r="F4751" s="69">
        <v>39</v>
      </c>
      <c r="G4751" s="5" t="s">
        <v>23573</v>
      </c>
      <c r="H4751" s="5"/>
      <c r="I4751" s="5"/>
      <c r="J4751" s="62"/>
      <c r="K4751" s="73">
        <v>45971</v>
      </c>
      <c r="L4751" s="5"/>
      <c r="M4751" s="5"/>
      <c r="N4751" s="5" t="s">
        <v>23574</v>
      </c>
      <c r="O4751" s="3" t="s">
        <v>23575</v>
      </c>
    </row>
    <row r="4752" s="3" customFormat="1" spans="1:15">
      <c r="A4752" s="16">
        <v>4751</v>
      </c>
      <c r="C4752" s="3" t="s">
        <v>23576</v>
      </c>
      <c r="D4752" s="21" t="s">
        <v>23577</v>
      </c>
      <c r="E4752" s="3" t="s">
        <v>23578</v>
      </c>
      <c r="F4752" s="69">
        <v>59.8</v>
      </c>
      <c r="G4752" s="3" t="s">
        <v>20</v>
      </c>
      <c r="J4752" s="55"/>
      <c r="K4752" s="73">
        <v>45647</v>
      </c>
      <c r="N4752" s="3" t="s">
        <v>23579</v>
      </c>
      <c r="O4752" s="3" t="s">
        <v>23580</v>
      </c>
    </row>
    <row r="4753" s="5" customFormat="1" spans="1:15">
      <c r="A4753" s="16">
        <v>4752</v>
      </c>
      <c r="B4753" s="17"/>
      <c r="C4753" s="2" t="s">
        <v>23581</v>
      </c>
      <c r="D4753" s="17" t="s">
        <v>23582</v>
      </c>
      <c r="E4753" s="2" t="s">
        <v>23583</v>
      </c>
      <c r="F4753" s="69">
        <v>49.8</v>
      </c>
      <c r="G4753" s="2" t="s">
        <v>20</v>
      </c>
      <c r="J4753" s="62"/>
      <c r="K4753" s="73">
        <v>46063</v>
      </c>
      <c r="L4753" s="59"/>
      <c r="N4753" s="60" t="s">
        <v>23584</v>
      </c>
      <c r="O4753" s="5" t="s">
        <v>23585</v>
      </c>
    </row>
    <row r="4754" s="5" customFormat="1" spans="1:15">
      <c r="A4754" s="16">
        <v>4753</v>
      </c>
      <c r="B4754" s="17"/>
      <c r="C4754" s="2" t="s">
        <v>23586</v>
      </c>
      <c r="D4754" s="17" t="s">
        <v>23587</v>
      </c>
      <c r="E4754" s="2" t="s">
        <v>23588</v>
      </c>
      <c r="F4754" s="69">
        <v>49.8</v>
      </c>
      <c r="G4754" s="2" t="s">
        <v>20</v>
      </c>
      <c r="J4754" s="62"/>
      <c r="K4754" s="73">
        <v>46055</v>
      </c>
      <c r="L4754" s="59"/>
      <c r="N4754" s="60" t="s">
        <v>23589</v>
      </c>
      <c r="O4754" s="5" t="s">
        <v>23590</v>
      </c>
    </row>
    <row r="4755" s="69" customFormat="1" spans="1:15">
      <c r="A4755" s="16">
        <v>4754</v>
      </c>
      <c r="B4755" s="17"/>
      <c r="C4755" s="2" t="s">
        <v>23591</v>
      </c>
      <c r="D4755" s="17" t="s">
        <v>23592</v>
      </c>
      <c r="E4755" s="2" t="s">
        <v>23593</v>
      </c>
      <c r="F4755" s="69">
        <v>49.8</v>
      </c>
      <c r="G4755" s="2" t="s">
        <v>20</v>
      </c>
      <c r="H4755" s="16"/>
      <c r="I4755" s="16"/>
      <c r="J4755" s="16"/>
      <c r="K4755" s="73">
        <v>45846</v>
      </c>
      <c r="L4755" s="59"/>
      <c r="M4755" s="5"/>
      <c r="N4755" s="60" t="s">
        <v>23594</v>
      </c>
      <c r="O4755" s="5" t="s">
        <v>23595</v>
      </c>
    </row>
    <row r="4756" s="3" customFormat="1" spans="1:15">
      <c r="A4756" s="16">
        <v>4755</v>
      </c>
      <c r="B4756" s="3" t="s">
        <v>23596</v>
      </c>
      <c r="C4756" s="3" t="s">
        <v>23597</v>
      </c>
      <c r="D4756" s="21" t="s">
        <v>23596</v>
      </c>
      <c r="E4756" s="3" t="s">
        <v>23598</v>
      </c>
      <c r="F4756" s="69">
        <v>58</v>
      </c>
      <c r="G4756" s="61" t="s">
        <v>23599</v>
      </c>
      <c r="J4756" s="55"/>
      <c r="K4756" s="73">
        <v>46006</v>
      </c>
      <c r="L4756" s="20" t="s">
        <v>144</v>
      </c>
      <c r="N4756" s="3" t="s">
        <v>23600</v>
      </c>
      <c r="O4756" s="3" t="s">
        <v>23601</v>
      </c>
    </row>
    <row r="4757" s="69" customFormat="1" spans="1:15">
      <c r="A4757" s="16">
        <v>4756</v>
      </c>
      <c r="B4757" s="17"/>
      <c r="C4757" s="2" t="s">
        <v>23602</v>
      </c>
      <c r="D4757" s="17" t="s">
        <v>23603</v>
      </c>
      <c r="E4757" s="2" t="s">
        <v>23604</v>
      </c>
      <c r="F4757" s="69">
        <v>49</v>
      </c>
      <c r="G4757" s="2" t="s">
        <v>20</v>
      </c>
      <c r="H4757" s="2"/>
      <c r="I4757" s="16"/>
      <c r="J4757" s="16"/>
      <c r="K4757" s="73">
        <v>46020</v>
      </c>
      <c r="L4757" s="59"/>
      <c r="M4757" s="5"/>
      <c r="N4757" s="60" t="s">
        <v>23605</v>
      </c>
      <c r="O4757" s="5" t="s">
        <v>23606</v>
      </c>
    </row>
    <row r="4758" s="69" customFormat="1" spans="1:15">
      <c r="A4758" s="16">
        <v>4757</v>
      </c>
      <c r="B4758" s="17"/>
      <c r="C4758" s="2" t="s">
        <v>23607</v>
      </c>
      <c r="D4758" s="17" t="s">
        <v>23608</v>
      </c>
      <c r="E4758" s="2" t="s">
        <v>23609</v>
      </c>
      <c r="F4758" s="69">
        <v>49.8</v>
      </c>
      <c r="G4758" s="2" t="s">
        <v>20</v>
      </c>
      <c r="H4758" s="2"/>
      <c r="I4758" s="2"/>
      <c r="J4758" s="16"/>
      <c r="K4758" s="73">
        <v>46062</v>
      </c>
      <c r="L4758" s="59"/>
      <c r="M4758" s="5"/>
      <c r="N4758" s="60" t="s">
        <v>23610</v>
      </c>
      <c r="O4758" s="5" t="s">
        <v>23611</v>
      </c>
    </row>
    <row r="4759" s="3" customFormat="1" spans="1:15">
      <c r="A4759" s="16">
        <v>4758</v>
      </c>
      <c r="B4759" s="3" t="s">
        <v>23612</v>
      </c>
      <c r="C4759" s="3" t="s">
        <v>23613</v>
      </c>
      <c r="D4759" s="21" t="s">
        <v>23612</v>
      </c>
      <c r="E4759" s="3" t="s">
        <v>23614</v>
      </c>
      <c r="F4759" s="69">
        <v>68</v>
      </c>
      <c r="G4759" s="3" t="s">
        <v>23615</v>
      </c>
      <c r="H4759" s="3"/>
      <c r="I4759" s="20" t="s">
        <v>291</v>
      </c>
      <c r="J4759" s="78"/>
      <c r="K4759" s="73">
        <v>45992</v>
      </c>
      <c r="L4759" s="61" t="s">
        <v>8430</v>
      </c>
      <c r="N4759" s="3" t="s">
        <v>23616</v>
      </c>
      <c r="O4759" s="3" t="s">
        <v>23617</v>
      </c>
    </row>
    <row r="4760" s="16" customFormat="1" spans="1:15">
      <c r="A4760" s="16">
        <v>4759</v>
      </c>
      <c r="B4760" s="17"/>
      <c r="C4760" s="2" t="s">
        <v>23618</v>
      </c>
      <c r="D4760" s="17" t="s">
        <v>23619</v>
      </c>
      <c r="E4760" s="2" t="s">
        <v>23620</v>
      </c>
      <c r="F4760" s="69">
        <v>69</v>
      </c>
      <c r="G4760" s="2" t="s">
        <v>20</v>
      </c>
      <c r="H4760" s="2"/>
      <c r="I4760" s="2"/>
      <c r="K4760" s="73">
        <v>45873</v>
      </c>
      <c r="L4760" s="59"/>
      <c r="M4760" s="5"/>
      <c r="N4760" s="60" t="s">
        <v>23621</v>
      </c>
      <c r="O4760" s="5" t="s">
        <v>23622</v>
      </c>
    </row>
    <row r="4761" s="5" customFormat="1" spans="1:15">
      <c r="A4761" s="16">
        <v>4760</v>
      </c>
      <c r="C4761" s="5" t="s">
        <v>23623</v>
      </c>
      <c r="D4761" s="66" t="s">
        <v>23624</v>
      </c>
      <c r="E4761" s="5" t="s">
        <v>23625</v>
      </c>
      <c r="F4761" s="69">
        <v>55</v>
      </c>
      <c r="G4761" s="20" t="s">
        <v>20</v>
      </c>
      <c r="H4761" s="20"/>
      <c r="I4761" s="20"/>
      <c r="J4761" s="78"/>
      <c r="K4761" s="73">
        <v>46052</v>
      </c>
      <c r="L4761" s="59" t="s">
        <v>85</v>
      </c>
      <c r="M4761" s="5"/>
      <c r="N4761" s="5" t="s">
        <v>23626</v>
      </c>
      <c r="O4761" s="5" t="s">
        <v>23627</v>
      </c>
    </row>
    <row r="4762" s="5" customFormat="1" spans="1:15">
      <c r="A4762" s="16">
        <v>4761</v>
      </c>
      <c r="C4762" s="5" t="s">
        <v>23628</v>
      </c>
      <c r="D4762" s="66" t="s">
        <v>23629</v>
      </c>
      <c r="E4762" s="5" t="s">
        <v>23630</v>
      </c>
      <c r="F4762" s="69">
        <v>49.8</v>
      </c>
      <c r="G4762" s="3" t="s">
        <v>20</v>
      </c>
      <c r="J4762" s="62"/>
      <c r="K4762" s="73">
        <v>45849</v>
      </c>
      <c r="L4762" s="59" t="s">
        <v>85</v>
      </c>
      <c r="M4762" s="5"/>
      <c r="N4762" s="5" t="s">
        <v>23631</v>
      </c>
      <c r="O4762" s="5" t="s">
        <v>23632</v>
      </c>
    </row>
    <row r="4763" s="3" customFormat="1" spans="1:15">
      <c r="A4763" s="16">
        <v>4762</v>
      </c>
      <c r="C4763" s="3" t="s">
        <v>23633</v>
      </c>
      <c r="D4763" s="21" t="s">
        <v>23634</v>
      </c>
      <c r="E4763" s="20" t="s">
        <v>23635</v>
      </c>
      <c r="F4763" s="69">
        <v>45</v>
      </c>
      <c r="G4763" s="3" t="s">
        <v>20</v>
      </c>
      <c r="J4763" s="55"/>
      <c r="K4763" s="73">
        <v>46063</v>
      </c>
      <c r="L4763" s="59" t="s">
        <v>85</v>
      </c>
      <c r="M4763" s="5"/>
      <c r="N4763" s="3" t="s">
        <v>23636</v>
      </c>
      <c r="O4763" s="5" t="s">
        <v>23637</v>
      </c>
    </row>
    <row r="4764" s="3" customFormat="1" spans="1:15">
      <c r="A4764" s="16">
        <v>4763</v>
      </c>
      <c r="B4764" s="3"/>
      <c r="C4764" s="3" t="s">
        <v>23638</v>
      </c>
      <c r="D4764" s="3" t="s">
        <v>23639</v>
      </c>
      <c r="E4764" s="3" t="s">
        <v>23635</v>
      </c>
      <c r="F4764" s="69">
        <v>59</v>
      </c>
      <c r="G4764" s="61" t="s">
        <v>23640</v>
      </c>
      <c r="J4764" s="55"/>
      <c r="K4764" s="73">
        <v>45587</v>
      </c>
      <c r="L4764" s="3"/>
      <c r="M4764" s="5" t="s">
        <v>23641</v>
      </c>
      <c r="N4764" s="3" t="s">
        <v>23642</v>
      </c>
      <c r="O4764" s="3" t="s">
        <v>23643</v>
      </c>
    </row>
    <row r="4765" s="3" customFormat="1" spans="1:15">
      <c r="A4765" s="16">
        <v>4764</v>
      </c>
      <c r="C4765" s="20" t="s">
        <v>23644</v>
      </c>
      <c r="D4765" s="21" t="s">
        <v>23645</v>
      </c>
      <c r="E4765" s="20" t="s">
        <v>23646</v>
      </c>
      <c r="F4765" s="69">
        <v>49.8</v>
      </c>
      <c r="G4765" s="3" t="s">
        <v>20</v>
      </c>
      <c r="J4765" s="55"/>
      <c r="K4765" s="73">
        <v>46048</v>
      </c>
      <c r="N4765" s="3" t="s">
        <v>23647</v>
      </c>
      <c r="O4765" s="3" t="s">
        <v>23648</v>
      </c>
    </row>
    <row r="4766" s="69" customFormat="1" spans="1:15">
      <c r="A4766" s="16">
        <v>4765</v>
      </c>
      <c r="B4766" s="17"/>
      <c r="C4766" s="2" t="s">
        <v>23649</v>
      </c>
      <c r="D4766" s="17" t="s">
        <v>23650</v>
      </c>
      <c r="E4766" s="2" t="s">
        <v>23651</v>
      </c>
      <c r="F4766" s="69">
        <v>59</v>
      </c>
      <c r="G4766" s="3" t="s">
        <v>20</v>
      </c>
      <c r="H4766" s="2"/>
      <c r="I4766" s="2"/>
      <c r="J4766" s="55" t="s">
        <v>200</v>
      </c>
      <c r="K4766" s="73">
        <v>46064</v>
      </c>
      <c r="L4766" s="3" t="s">
        <v>201</v>
      </c>
      <c r="M4766" s="5"/>
      <c r="N4766" s="60" t="s">
        <v>23652</v>
      </c>
      <c r="O4766" s="5" t="s">
        <v>23653</v>
      </c>
    </row>
    <row r="4767" s="3" customFormat="1" spans="1:15">
      <c r="A4767" s="16">
        <v>4766</v>
      </c>
      <c r="C4767" s="20" t="s">
        <v>23654</v>
      </c>
      <c r="D4767" s="21" t="s">
        <v>23655</v>
      </c>
      <c r="E4767" s="20" t="s">
        <v>23656</v>
      </c>
      <c r="F4767" s="69">
        <v>82</v>
      </c>
      <c r="G4767" s="3" t="s">
        <v>20</v>
      </c>
      <c r="I4767" s="20" t="s">
        <v>291</v>
      </c>
      <c r="J4767" s="55" t="s">
        <v>200</v>
      </c>
      <c r="K4767" s="73">
        <v>45538</v>
      </c>
      <c r="L4767" s="3" t="s">
        <v>201</v>
      </c>
      <c r="N4767" s="3" t="s">
        <v>23657</v>
      </c>
      <c r="O4767" s="3" t="s">
        <v>23658</v>
      </c>
    </row>
    <row r="4768" s="69" customFormat="1" spans="1:15">
      <c r="A4768" s="16">
        <v>4767</v>
      </c>
      <c r="B4768" s="17"/>
      <c r="C4768" s="2" t="s">
        <v>23659</v>
      </c>
      <c r="D4768" s="17" t="s">
        <v>23660</v>
      </c>
      <c r="E4768" s="2" t="s">
        <v>23661</v>
      </c>
      <c r="F4768" s="69">
        <v>45</v>
      </c>
      <c r="G4768" s="2" t="s">
        <v>20</v>
      </c>
      <c r="H4768" s="16"/>
      <c r="I4768" s="16"/>
      <c r="J4768" s="16"/>
      <c r="K4768" s="73">
        <v>45901</v>
      </c>
      <c r="L4768" s="59"/>
      <c r="M4768" s="5"/>
      <c r="N4768" s="60" t="s">
        <v>23662</v>
      </c>
      <c r="O4768" s="5" t="s">
        <v>23663</v>
      </c>
    </row>
    <row r="4769" s="69" customFormat="1" spans="1:15">
      <c r="A4769" s="16">
        <v>4768</v>
      </c>
      <c r="B4769" s="17"/>
      <c r="C4769" s="2" t="s">
        <v>23664</v>
      </c>
      <c r="D4769" s="17" t="s">
        <v>23665</v>
      </c>
      <c r="E4769" s="2" t="s">
        <v>23666</v>
      </c>
      <c r="F4769" s="69">
        <v>59</v>
      </c>
      <c r="G4769" s="2" t="s">
        <v>20</v>
      </c>
      <c r="H4769" s="16"/>
      <c r="I4769" s="2" t="s">
        <v>291</v>
      </c>
      <c r="J4769" s="16"/>
      <c r="K4769" s="73">
        <v>46031</v>
      </c>
      <c r="L4769" s="59" t="s">
        <v>645</v>
      </c>
      <c r="M4769" s="5"/>
      <c r="N4769" s="60" t="s">
        <v>23667</v>
      </c>
      <c r="O4769" s="5" t="s">
        <v>23668</v>
      </c>
    </row>
    <row r="4770" s="69" customFormat="1" spans="1:15">
      <c r="A4770" s="16">
        <v>4769</v>
      </c>
      <c r="B4770" s="17"/>
      <c r="C4770" s="2" t="s">
        <v>23669</v>
      </c>
      <c r="D4770" s="17" t="s">
        <v>23670</v>
      </c>
      <c r="E4770" s="2" t="s">
        <v>23671</v>
      </c>
      <c r="F4770" s="69">
        <v>38</v>
      </c>
      <c r="G4770" s="2" t="s">
        <v>20</v>
      </c>
      <c r="H4770" s="2"/>
      <c r="I4770" s="2"/>
      <c r="J4770" s="16"/>
      <c r="K4770" s="73">
        <v>45811</v>
      </c>
      <c r="L4770" s="59"/>
      <c r="M4770" s="5"/>
      <c r="N4770" s="60" t="s">
        <v>23672</v>
      </c>
      <c r="O4770" s="5" t="s">
        <v>23673</v>
      </c>
    </row>
    <row r="4771" s="5" customFormat="1" spans="1:15">
      <c r="A4771" s="16">
        <v>4770</v>
      </c>
      <c r="B4771" s="17"/>
      <c r="C4771" s="20" t="s">
        <v>23674</v>
      </c>
      <c r="D4771" s="17" t="s">
        <v>23675</v>
      </c>
      <c r="E4771" s="5" t="s">
        <v>23676</v>
      </c>
      <c r="F4771" s="69">
        <v>42</v>
      </c>
      <c r="G4771" s="5" t="s">
        <v>20</v>
      </c>
      <c r="J4771" s="62"/>
      <c r="K4771" s="73">
        <v>46006</v>
      </c>
      <c r="L4771" s="59" t="s">
        <v>6139</v>
      </c>
      <c r="N4771" s="5" t="s">
        <v>23677</v>
      </c>
      <c r="O4771" s="5" t="s">
        <v>23678</v>
      </c>
    </row>
    <row r="4772" s="5" customFormat="1" spans="1:15">
      <c r="A4772" s="16">
        <v>4771</v>
      </c>
      <c r="C4772" s="5" t="s">
        <v>23679</v>
      </c>
      <c r="D4772" s="66" t="s">
        <v>23680</v>
      </c>
      <c r="E4772" s="5" t="s">
        <v>13368</v>
      </c>
      <c r="F4772" s="69">
        <v>42</v>
      </c>
      <c r="G4772" s="20" t="s">
        <v>20</v>
      </c>
      <c r="H4772" s="20"/>
      <c r="I4772" s="20"/>
      <c r="J4772" s="78"/>
      <c r="K4772" s="73">
        <v>45887</v>
      </c>
      <c r="L4772" s="59" t="s">
        <v>85</v>
      </c>
      <c r="M4772" s="5"/>
      <c r="N4772" s="5" t="s">
        <v>23681</v>
      </c>
      <c r="O4772" s="5" t="s">
        <v>23682</v>
      </c>
    </row>
    <row r="4773" s="16" customFormat="1" spans="1:15">
      <c r="A4773" s="16">
        <v>4772</v>
      </c>
      <c r="C4773" s="62" t="s">
        <v>23683</v>
      </c>
      <c r="D4773" s="77" t="s">
        <v>23684</v>
      </c>
      <c r="E4773" s="77" t="s">
        <v>23685</v>
      </c>
      <c r="F4773" s="69">
        <v>69</v>
      </c>
      <c r="G4773" s="16" t="s">
        <v>20</v>
      </c>
      <c r="K4773" s="73">
        <v>46021</v>
      </c>
      <c r="L4773" s="59" t="s">
        <v>85</v>
      </c>
      <c r="M4773" s="5"/>
      <c r="N4773" s="77" t="s">
        <v>23686</v>
      </c>
      <c r="O4773" s="5" t="s">
        <v>23687</v>
      </c>
    </row>
    <row r="4774" s="3" customFormat="1" spans="1:15">
      <c r="A4774" s="16">
        <v>4773</v>
      </c>
      <c r="B4774" s="21" t="s">
        <v>23688</v>
      </c>
      <c r="C4774" s="3" t="s">
        <v>23689</v>
      </c>
      <c r="D4774" s="21" t="s">
        <v>23688</v>
      </c>
      <c r="E4774" s="3" t="s">
        <v>23690</v>
      </c>
      <c r="F4774" s="69">
        <v>58</v>
      </c>
      <c r="G4774" s="3" t="s">
        <v>23691</v>
      </c>
      <c r="J4774" s="55"/>
      <c r="K4774" s="73">
        <v>45888</v>
      </c>
      <c r="L4774" s="3"/>
      <c r="M4774" s="3"/>
      <c r="N4774" s="3" t="s">
        <v>23692</v>
      </c>
      <c r="O4774" s="3" t="s">
        <v>23693</v>
      </c>
    </row>
    <row r="4775" s="3" customFormat="1" spans="1:15">
      <c r="A4775" s="16">
        <v>4774</v>
      </c>
      <c r="C4775" s="3" t="s">
        <v>23694</v>
      </c>
      <c r="D4775" s="21" t="s">
        <v>23695</v>
      </c>
      <c r="E4775" s="3" t="s">
        <v>23696</v>
      </c>
      <c r="F4775" s="69">
        <v>69</v>
      </c>
      <c r="J4775" s="55"/>
      <c r="K4775" s="73">
        <v>46042</v>
      </c>
      <c r="N4775" s="3" t="s">
        <v>23697</v>
      </c>
      <c r="O4775" s="3" t="s">
        <v>23698</v>
      </c>
    </row>
    <row r="4776" s="3" customFormat="1" spans="1:15">
      <c r="A4776" s="16">
        <v>4775</v>
      </c>
      <c r="C4776" s="3" t="s">
        <v>23699</v>
      </c>
      <c r="D4776" s="21" t="s">
        <v>23700</v>
      </c>
      <c r="E4776" s="3" t="s">
        <v>23701</v>
      </c>
      <c r="F4776" s="69">
        <v>69</v>
      </c>
      <c r="J4776" s="55"/>
      <c r="K4776" s="73">
        <v>45106</v>
      </c>
      <c r="N4776" s="3" t="s">
        <v>23702</v>
      </c>
      <c r="O4776" s="3" t="s">
        <v>23703</v>
      </c>
    </row>
    <row r="4777" s="3" customFormat="1" spans="1:15">
      <c r="A4777" s="16">
        <v>4776</v>
      </c>
      <c r="B4777" s="21"/>
      <c r="C4777" s="3" t="s">
        <v>23704</v>
      </c>
      <c r="D4777" s="21" t="s">
        <v>23705</v>
      </c>
      <c r="E4777" s="20" t="s">
        <v>23706</v>
      </c>
      <c r="F4777" s="69">
        <v>42</v>
      </c>
      <c r="G4777" s="3" t="s">
        <v>20</v>
      </c>
      <c r="J4777" s="55"/>
      <c r="K4777" s="73">
        <v>45873</v>
      </c>
      <c r="N4777" s="3" t="s">
        <v>23707</v>
      </c>
      <c r="O4777" s="5" t="s">
        <v>23708</v>
      </c>
    </row>
    <row r="4778" s="3" customFormat="1" spans="1:15">
      <c r="A4778" s="16">
        <v>4777</v>
      </c>
      <c r="B4778" s="3"/>
      <c r="C4778" s="3" t="s">
        <v>23709</v>
      </c>
      <c r="D4778" s="21" t="s">
        <v>23710</v>
      </c>
      <c r="E4778" s="3" t="s">
        <v>23711</v>
      </c>
      <c r="F4778" s="69">
        <v>49</v>
      </c>
      <c r="G4778" s="3" t="s">
        <v>20</v>
      </c>
      <c r="J4778" s="55"/>
      <c r="K4778" s="73">
        <v>45282</v>
      </c>
      <c r="N4778" s="3" t="s">
        <v>23712</v>
      </c>
      <c r="O4778" s="3" t="s">
        <v>23713</v>
      </c>
    </row>
    <row r="4779" s="69" customFormat="1" spans="1:15">
      <c r="A4779" s="16">
        <v>4778</v>
      </c>
      <c r="B4779" s="17"/>
      <c r="C4779" s="2" t="s">
        <v>23714</v>
      </c>
      <c r="D4779" s="17" t="s">
        <v>23715</v>
      </c>
      <c r="E4779" s="2" t="s">
        <v>23716</v>
      </c>
      <c r="F4779" s="69">
        <v>45</v>
      </c>
      <c r="G4779" s="2" t="s">
        <v>20</v>
      </c>
      <c r="H4779" s="2"/>
      <c r="I4779" s="2"/>
      <c r="J4779" s="16"/>
      <c r="K4779" s="73">
        <v>45482</v>
      </c>
      <c r="L4779" s="59"/>
      <c r="M4779" s="5"/>
      <c r="N4779" s="60" t="s">
        <v>23717</v>
      </c>
      <c r="O4779" s="5" t="s">
        <v>23718</v>
      </c>
    </row>
    <row r="4780" s="3" customFormat="1" spans="1:15">
      <c r="A4780" s="16">
        <v>4779</v>
      </c>
      <c r="B4780" s="21"/>
      <c r="C4780" s="3" t="s">
        <v>23719</v>
      </c>
      <c r="D4780" s="21" t="s">
        <v>23720</v>
      </c>
      <c r="E4780" s="20" t="s">
        <v>23711</v>
      </c>
      <c r="F4780" s="69">
        <v>39.9</v>
      </c>
      <c r="G4780" s="2" t="s">
        <v>710</v>
      </c>
      <c r="J4780" s="55"/>
      <c r="K4780" s="73">
        <v>45875</v>
      </c>
      <c r="N4780" s="3" t="s">
        <v>23721</v>
      </c>
      <c r="O4780" s="5" t="s">
        <v>23722</v>
      </c>
    </row>
    <row r="4781" s="55" customFormat="1" spans="1:15">
      <c r="A4781" s="16">
        <v>4780</v>
      </c>
      <c r="C4781" s="55" t="s">
        <v>23723</v>
      </c>
      <c r="D4781" s="63" t="s">
        <v>23724</v>
      </c>
      <c r="E4781" s="55" t="s">
        <v>22365</v>
      </c>
      <c r="F4781" s="69">
        <v>69.8</v>
      </c>
      <c r="G4781" s="2" t="s">
        <v>20</v>
      </c>
      <c r="K4781" s="73">
        <v>45895</v>
      </c>
      <c r="L4781" s="55" t="s">
        <v>85</v>
      </c>
      <c r="M4781" s="65"/>
      <c r="N4781" s="64" t="s">
        <v>23725</v>
      </c>
      <c r="O4781" s="5" t="s">
        <v>23726</v>
      </c>
    </row>
    <row r="4782" s="69" customFormat="1" ht="14.25" spans="1:15">
      <c r="A4782" s="16">
        <v>4781</v>
      </c>
      <c r="B4782" s="17"/>
      <c r="C4782" s="18" t="s">
        <v>23727</v>
      </c>
      <c r="D4782" s="17"/>
      <c r="E4782" s="2"/>
      <c r="F4782" s="69"/>
      <c r="G4782" s="2"/>
      <c r="H4782" s="16"/>
      <c r="I4782" s="16"/>
      <c r="J4782" s="16"/>
      <c r="K4782" s="73"/>
      <c r="L4782" s="59"/>
      <c r="M4782" s="5"/>
      <c r="N4782" s="60"/>
      <c r="O4782" s="5"/>
    </row>
    <row r="4783" s="62" customFormat="1" ht="14.25" spans="1:15">
      <c r="A4783" s="16">
        <v>4782</v>
      </c>
      <c r="B4783" s="17"/>
      <c r="C4783" s="18" t="s">
        <v>23728</v>
      </c>
      <c r="D4783" s="17"/>
      <c r="E4783" s="2"/>
      <c r="F4783" s="69"/>
      <c r="G4783" s="2"/>
      <c r="H4783" s="2"/>
      <c r="I4783" s="2"/>
      <c r="J4783" s="16"/>
      <c r="K4783" s="73"/>
      <c r="L4783" s="59"/>
      <c r="M4783" s="5"/>
      <c r="N4783" s="60"/>
      <c r="O4783" s="5"/>
    </row>
    <row r="4784" s="4" customFormat="1" spans="1:15">
      <c r="A4784" s="16">
        <v>4783</v>
      </c>
      <c r="B4784" s="4" t="s">
        <v>23729</v>
      </c>
      <c r="C4784" s="4" t="s">
        <v>23730</v>
      </c>
      <c r="D4784" s="4" t="s">
        <v>23729</v>
      </c>
      <c r="E4784" s="4" t="s">
        <v>23731</v>
      </c>
      <c r="F4784" s="69">
        <v>59.9</v>
      </c>
      <c r="G4784" s="4"/>
      <c r="H4784" s="4"/>
      <c r="I4784" s="4"/>
      <c r="J4784" s="4"/>
      <c r="K4784" s="73">
        <v>46078</v>
      </c>
      <c r="L4784" s="4"/>
      <c r="M4784" s="4"/>
      <c r="N4784" s="4" t="s">
        <v>23732</v>
      </c>
      <c r="O4784" s="4" t="s">
        <v>23733</v>
      </c>
    </row>
    <row r="4785" s="62" customFormat="1" ht="14.25" spans="1:15">
      <c r="A4785" s="16">
        <v>4784</v>
      </c>
      <c r="B4785" s="17"/>
      <c r="C4785" s="18" t="s">
        <v>23734</v>
      </c>
      <c r="D4785" s="17"/>
      <c r="E4785" s="2"/>
      <c r="F4785" s="69"/>
      <c r="G4785" s="2"/>
      <c r="H4785" s="2"/>
      <c r="I4785" s="2"/>
      <c r="J4785" s="16"/>
      <c r="K4785" s="73"/>
      <c r="L4785" s="59"/>
      <c r="M4785" s="5"/>
      <c r="N4785" s="60"/>
      <c r="O4785" s="5"/>
    </row>
    <row r="4786" s="3" customFormat="1" spans="1:15">
      <c r="A4786" s="16">
        <v>4785</v>
      </c>
      <c r="B4786" s="21" t="s">
        <v>23735</v>
      </c>
      <c r="C4786" s="3" t="s">
        <v>23736</v>
      </c>
      <c r="D4786" s="21" t="s">
        <v>23735</v>
      </c>
      <c r="E4786" s="3" t="s">
        <v>23737</v>
      </c>
      <c r="F4786" s="69">
        <v>45</v>
      </c>
      <c r="G4786" s="3" t="s">
        <v>23738</v>
      </c>
      <c r="H4786" s="3"/>
      <c r="I4786" s="3"/>
      <c r="J4786" s="55"/>
      <c r="K4786" s="73">
        <v>45824</v>
      </c>
      <c r="L4786" s="3" t="s">
        <v>8520</v>
      </c>
      <c r="M4786" s="3"/>
      <c r="N4786" s="3" t="s">
        <v>23739</v>
      </c>
      <c r="O4786" s="3" t="s">
        <v>23740</v>
      </c>
    </row>
    <row r="4787" s="4" customFormat="1" spans="1:15">
      <c r="A4787" s="16">
        <v>4786</v>
      </c>
      <c r="B4787" s="4" t="s">
        <v>23741</v>
      </c>
      <c r="C4787" s="4" t="s">
        <v>23742</v>
      </c>
      <c r="D4787" s="4" t="s">
        <v>23741</v>
      </c>
      <c r="E4787" s="4" t="s">
        <v>23743</v>
      </c>
      <c r="F4787" s="4">
        <v>48</v>
      </c>
      <c r="G4787" s="25" t="s">
        <v>23744</v>
      </c>
      <c r="H4787" s="25"/>
      <c r="I4787" s="25"/>
      <c r="J4787" s="25"/>
      <c r="K4787" s="76">
        <v>46083</v>
      </c>
      <c r="L4787" s="24" t="s">
        <v>4093</v>
      </c>
      <c r="M4787" s="24"/>
      <c r="N4787" s="4" t="s">
        <v>23745</v>
      </c>
      <c r="O4787" s="4" t="s">
        <v>23746</v>
      </c>
    </row>
    <row r="4788" s="3" customFormat="1" spans="1:15">
      <c r="A4788" s="16">
        <v>4787</v>
      </c>
      <c r="B4788" s="3" t="s">
        <v>23747</v>
      </c>
      <c r="C4788" s="3" t="s">
        <v>23748</v>
      </c>
      <c r="D4788" s="3" t="s">
        <v>23747</v>
      </c>
      <c r="E4788" s="3" t="s">
        <v>23749</v>
      </c>
      <c r="F4788" s="69">
        <v>39</v>
      </c>
      <c r="G4788" s="3" t="s">
        <v>23750</v>
      </c>
      <c r="H4788" s="3"/>
      <c r="I4788" s="3"/>
      <c r="J4788" s="55"/>
      <c r="K4788" s="73">
        <v>46064</v>
      </c>
      <c r="L4788" s="3" t="s">
        <v>8520</v>
      </c>
      <c r="M4788" s="3"/>
      <c r="N4788" s="3" t="s">
        <v>23751</v>
      </c>
      <c r="O4788" s="3" t="s">
        <v>23752</v>
      </c>
    </row>
    <row r="4789" s="3" customFormat="1" spans="1:15">
      <c r="A4789" s="16">
        <v>4788</v>
      </c>
      <c r="B4789" s="3"/>
      <c r="C4789" s="3" t="s">
        <v>23753</v>
      </c>
      <c r="D4789" s="21" t="s">
        <v>23754</v>
      </c>
      <c r="E4789" s="3" t="s">
        <v>3305</v>
      </c>
      <c r="F4789" s="69">
        <v>79</v>
      </c>
      <c r="G4789" s="3" t="s">
        <v>20</v>
      </c>
      <c r="J4789" s="55"/>
      <c r="K4789" s="73">
        <v>45282</v>
      </c>
      <c r="N4789" s="3" t="s">
        <v>23755</v>
      </c>
      <c r="O4789" s="3" t="s">
        <v>23756</v>
      </c>
    </row>
    <row r="4790" s="3" customFormat="1" spans="1:15">
      <c r="A4790" s="16">
        <v>4789</v>
      </c>
      <c r="B4790" s="3" t="s">
        <v>23757</v>
      </c>
      <c r="C4790" s="3" t="s">
        <v>23758</v>
      </c>
      <c r="D4790" s="3" t="s">
        <v>23757</v>
      </c>
      <c r="E4790" s="3" t="s">
        <v>23759</v>
      </c>
      <c r="F4790" s="69">
        <v>49</v>
      </c>
      <c r="G4790" s="20" t="s">
        <v>23760</v>
      </c>
      <c r="H4790" s="20"/>
      <c r="I4790" s="20"/>
      <c r="J4790" s="78"/>
      <c r="K4790" s="73">
        <v>45776</v>
      </c>
      <c r="L4790" s="3" t="s">
        <v>8520</v>
      </c>
      <c r="M4790" s="3"/>
      <c r="N4790" s="3" t="s">
        <v>23761</v>
      </c>
      <c r="O4790" s="3" t="s">
        <v>23762</v>
      </c>
    </row>
    <row r="4791" s="3" customFormat="1" spans="1:15">
      <c r="A4791" s="16">
        <v>4790</v>
      </c>
      <c r="B4791" s="3" t="s">
        <v>23763</v>
      </c>
      <c r="C4791" s="3" t="s">
        <v>23764</v>
      </c>
      <c r="D4791" s="3" t="s">
        <v>23763</v>
      </c>
      <c r="E4791" s="3" t="s">
        <v>23765</v>
      </c>
      <c r="F4791" s="69">
        <v>68</v>
      </c>
      <c r="G4791" s="20" t="s">
        <v>23766</v>
      </c>
      <c r="H4791" s="20"/>
      <c r="I4791" s="20"/>
      <c r="J4791" s="78"/>
      <c r="K4791" s="73">
        <v>45955</v>
      </c>
      <c r="L4791" s="3" t="s">
        <v>8520</v>
      </c>
      <c r="N4791" s="3" t="s">
        <v>23767</v>
      </c>
      <c r="O4791" s="3" t="s">
        <v>23768</v>
      </c>
    </row>
    <row r="4792" s="3" customFormat="1" spans="1:15">
      <c r="A4792" s="16">
        <v>4791</v>
      </c>
      <c r="B4792" s="3" t="s">
        <v>23769</v>
      </c>
      <c r="C4792" s="3" t="s">
        <v>23770</v>
      </c>
      <c r="D4792" s="3" t="s">
        <v>23769</v>
      </c>
      <c r="E4792" s="3" t="s">
        <v>23771</v>
      </c>
      <c r="F4792" s="69">
        <v>45</v>
      </c>
      <c r="G4792" s="3" t="s">
        <v>23772</v>
      </c>
      <c r="H4792" s="3"/>
      <c r="I4792" s="3"/>
      <c r="J4792" s="55"/>
      <c r="K4792" s="73">
        <v>45803</v>
      </c>
      <c r="L4792" s="3" t="s">
        <v>8520</v>
      </c>
      <c r="M4792" s="3"/>
      <c r="N4792" s="3" t="s">
        <v>23773</v>
      </c>
      <c r="O4792" s="3" t="s">
        <v>23774</v>
      </c>
    </row>
    <row r="4793" s="3" customFormat="1" spans="1:15">
      <c r="A4793" s="16">
        <v>4792</v>
      </c>
      <c r="B4793" s="21" t="s">
        <v>23775</v>
      </c>
      <c r="C4793" s="3" t="s">
        <v>23776</v>
      </c>
      <c r="D4793" s="21" t="s">
        <v>23775</v>
      </c>
      <c r="E4793" s="3" t="s">
        <v>23777</v>
      </c>
      <c r="F4793" s="69">
        <v>68</v>
      </c>
      <c r="G4793" s="3" t="s">
        <v>23778</v>
      </c>
      <c r="J4793" s="55"/>
      <c r="K4793" s="73">
        <v>45821</v>
      </c>
      <c r="L4793" s="3" t="s">
        <v>8520</v>
      </c>
      <c r="N4793" s="3" t="s">
        <v>23779</v>
      </c>
      <c r="O4793" s="3" t="s">
        <v>23780</v>
      </c>
    </row>
    <row r="4794" s="3" customFormat="1" spans="1:15">
      <c r="A4794" s="16">
        <v>4793</v>
      </c>
      <c r="B4794" s="3" t="s">
        <v>23781</v>
      </c>
      <c r="C4794" s="3" t="s">
        <v>23782</v>
      </c>
      <c r="D4794" s="3" t="s">
        <v>23781</v>
      </c>
      <c r="E4794" s="3" t="s">
        <v>23783</v>
      </c>
      <c r="F4794" s="69">
        <v>55</v>
      </c>
      <c r="G4794" s="2" t="s">
        <v>23784</v>
      </c>
      <c r="J4794" s="55"/>
      <c r="K4794" s="73">
        <v>45789</v>
      </c>
      <c r="L4794" s="3" t="s">
        <v>8520</v>
      </c>
      <c r="N4794" s="3" t="s">
        <v>23785</v>
      </c>
      <c r="O4794" s="3" t="s">
        <v>23786</v>
      </c>
    </row>
    <row r="4795" s="4" customFormat="1" spans="1:15">
      <c r="A4795" s="16">
        <v>4794</v>
      </c>
      <c r="B4795" s="4" t="s">
        <v>23787</v>
      </c>
      <c r="C4795" s="4" t="s">
        <v>23788</v>
      </c>
      <c r="D4795" s="22" t="s">
        <v>23787</v>
      </c>
      <c r="E4795" s="4" t="s">
        <v>23789</v>
      </c>
      <c r="F4795" s="69">
        <v>39</v>
      </c>
      <c r="G4795" s="4"/>
      <c r="H4795" s="4"/>
      <c r="I4795" s="4"/>
      <c r="J4795" s="4"/>
      <c r="K4795" s="73">
        <v>46018</v>
      </c>
      <c r="L4795" s="24" t="s">
        <v>4093</v>
      </c>
      <c r="N4795" s="4" t="s">
        <v>23790</v>
      </c>
      <c r="O4795" s="4" t="s">
        <v>23791</v>
      </c>
    </row>
    <row r="4796" s="4" customFormat="1" spans="1:15">
      <c r="A4796" s="16">
        <v>4795</v>
      </c>
      <c r="B4796" s="4" t="s">
        <v>23792</v>
      </c>
      <c r="C4796" s="4" t="s">
        <v>23793</v>
      </c>
      <c r="D4796" s="4" t="s">
        <v>23792</v>
      </c>
      <c r="E4796" s="4" t="s">
        <v>22352</v>
      </c>
      <c r="F4796" s="4">
        <v>69.8</v>
      </c>
      <c r="G4796" s="4"/>
      <c r="H4796" s="4"/>
      <c r="K4796" s="76">
        <v>46104</v>
      </c>
      <c r="L4796" s="24" t="s">
        <v>4093</v>
      </c>
      <c r="M4796" s="24"/>
      <c r="N4796" s="4" t="s">
        <v>23794</v>
      </c>
      <c r="O4796" s="4" t="s">
        <v>23795</v>
      </c>
    </row>
    <row r="4797" s="69" customFormat="1" ht="14.25" spans="1:15">
      <c r="A4797" s="16">
        <v>4796</v>
      </c>
      <c r="B4797" s="17"/>
      <c r="C4797" s="18" t="s">
        <v>23796</v>
      </c>
      <c r="D4797" s="17"/>
      <c r="E4797" s="2"/>
      <c r="F4797" s="69"/>
      <c r="G4797" s="2"/>
      <c r="H4797" s="2"/>
      <c r="I4797" s="16"/>
      <c r="J4797" s="16"/>
      <c r="K4797" s="73"/>
      <c r="L4797" s="59"/>
      <c r="M4797" s="5"/>
      <c r="N4797" s="60"/>
      <c r="O4797" s="5"/>
    </row>
    <row r="4798" s="69" customFormat="1" ht="14.25" spans="1:15">
      <c r="A4798" s="16">
        <v>4797</v>
      </c>
      <c r="B4798" s="17"/>
      <c r="C4798" s="18" t="s">
        <v>23797</v>
      </c>
      <c r="D4798" s="17"/>
      <c r="E4798" s="2"/>
      <c r="F4798" s="69"/>
      <c r="G4798" s="2"/>
      <c r="H4798" s="2"/>
      <c r="I4798" s="16"/>
      <c r="J4798" s="16"/>
      <c r="K4798" s="73"/>
      <c r="L4798" s="59"/>
      <c r="M4798" s="5"/>
      <c r="N4798" s="60"/>
      <c r="O4798" s="5"/>
    </row>
    <row r="4799" s="3" customFormat="1" spans="1:15">
      <c r="A4799" s="16">
        <v>4798</v>
      </c>
      <c r="B4799" s="3"/>
      <c r="C4799" s="3" t="s">
        <v>23798</v>
      </c>
      <c r="D4799" s="3" t="s">
        <v>23799</v>
      </c>
      <c r="E4799" s="3" t="s">
        <v>23800</v>
      </c>
      <c r="F4799" s="69">
        <v>89</v>
      </c>
      <c r="G4799" s="61" t="s">
        <v>11355</v>
      </c>
      <c r="J4799" s="55"/>
      <c r="K4799" s="73">
        <v>45519</v>
      </c>
      <c r="L4799" s="3"/>
      <c r="N4799" s="3" t="s">
        <v>23801</v>
      </c>
      <c r="O4799" s="3" t="s">
        <v>23802</v>
      </c>
    </row>
    <row r="4800" s="3" customFormat="1" spans="1:15">
      <c r="A4800" s="16">
        <v>4799</v>
      </c>
      <c r="B4800" s="21"/>
      <c r="C4800" s="3" t="s">
        <v>23803</v>
      </c>
      <c r="D4800" s="21" t="s">
        <v>23804</v>
      </c>
      <c r="E4800" s="3" t="s">
        <v>23805</v>
      </c>
      <c r="F4800" s="69">
        <v>49</v>
      </c>
      <c r="G4800" s="3" t="s">
        <v>20</v>
      </c>
      <c r="J4800" s="55"/>
      <c r="K4800" s="73">
        <v>45517</v>
      </c>
      <c r="N4800" s="3" t="s">
        <v>23806</v>
      </c>
      <c r="O4800" s="5" t="s">
        <v>23807</v>
      </c>
    </row>
    <row r="4801" s="5" customFormat="1" spans="1:15">
      <c r="A4801" s="16">
        <v>4800</v>
      </c>
      <c r="C4801" s="5" t="s">
        <v>23808</v>
      </c>
      <c r="D4801" s="66" t="s">
        <v>23809</v>
      </c>
      <c r="E4801" s="5" t="s">
        <v>23810</v>
      </c>
      <c r="F4801" s="69">
        <v>35</v>
      </c>
      <c r="J4801" s="62"/>
      <c r="K4801" s="73">
        <v>45701</v>
      </c>
      <c r="L4801" s="59"/>
      <c r="M4801" s="5"/>
      <c r="N4801" s="5" t="s">
        <v>23811</v>
      </c>
      <c r="O4801" s="5" t="s">
        <v>23812</v>
      </c>
    </row>
    <row r="4802" s="3" customFormat="1" spans="1:15">
      <c r="A4802" s="16">
        <v>4801</v>
      </c>
      <c r="B4802" s="3" t="s">
        <v>23813</v>
      </c>
      <c r="C4802" s="3" t="s">
        <v>23814</v>
      </c>
      <c r="D4802" s="3" t="s">
        <v>23813</v>
      </c>
      <c r="E4802" s="3" t="s">
        <v>21698</v>
      </c>
      <c r="F4802" s="69">
        <v>69</v>
      </c>
      <c r="G4802" s="3" t="s">
        <v>23815</v>
      </c>
      <c r="J4802" s="55"/>
      <c r="K4802" s="73">
        <v>45804</v>
      </c>
      <c r="L4802" s="3"/>
      <c r="M4802" s="3"/>
      <c r="N4802" s="3" t="s">
        <v>23816</v>
      </c>
      <c r="O4802" s="3" t="s">
        <v>23817</v>
      </c>
    </row>
    <row r="4803" s="3" customFormat="1" spans="1:15">
      <c r="A4803" s="16">
        <v>4802</v>
      </c>
      <c r="C4803" s="3" t="s">
        <v>23818</v>
      </c>
      <c r="D4803" s="21" t="s">
        <v>23819</v>
      </c>
      <c r="E4803" s="3" t="s">
        <v>23820</v>
      </c>
      <c r="F4803" s="69">
        <v>45</v>
      </c>
      <c r="J4803" s="55"/>
      <c r="K4803" s="73">
        <v>46057</v>
      </c>
      <c r="L4803" s="59"/>
      <c r="M4803" s="5"/>
      <c r="N4803" s="3" t="s">
        <v>23821</v>
      </c>
      <c r="O4803" s="5" t="s">
        <v>23822</v>
      </c>
    </row>
  </sheetData>
  <conditionalFormatting sqref="B15">
    <cfRule type="duplicateValues" dxfId="0" priority="564"/>
  </conditionalFormatting>
  <conditionalFormatting sqref="B17">
    <cfRule type="duplicateValues" dxfId="0" priority="562"/>
  </conditionalFormatting>
  <conditionalFormatting sqref="M24">
    <cfRule type="duplicateValues" dxfId="0" priority="833" stopIfTrue="1"/>
  </conditionalFormatting>
  <conditionalFormatting sqref="N27">
    <cfRule type="duplicateValues" dxfId="0" priority="315"/>
  </conditionalFormatting>
  <conditionalFormatting sqref="B31">
    <cfRule type="duplicateValues" dxfId="0" priority="413"/>
  </conditionalFormatting>
  <conditionalFormatting sqref="B33">
    <cfRule type="expression" dxfId="1" priority="158">
      <formula>AND(SUMPRODUCT(IFERROR(1*(($B$33&amp;"x")=(B33&amp;"x")),0))&gt;1,NOT(ISBLANK(B33)))</formula>
    </cfRule>
  </conditionalFormatting>
  <conditionalFormatting sqref="D33">
    <cfRule type="expression" dxfId="1" priority="157">
      <formula>AND(SUMPRODUCT(IFERROR(1*(($D$33&amp;"x")=(D33&amp;"x")),0))&gt;1,NOT(ISBLANK(D33)))</formula>
    </cfRule>
  </conditionalFormatting>
  <conditionalFormatting sqref="B36">
    <cfRule type="duplicateValues" dxfId="0" priority="196"/>
  </conditionalFormatting>
  <conditionalFormatting sqref="B53">
    <cfRule type="duplicateValues" dxfId="0" priority="696"/>
  </conditionalFormatting>
  <conditionalFormatting sqref="N58">
    <cfRule type="duplicateValues" dxfId="0" priority="765" stopIfTrue="1"/>
  </conditionalFormatting>
  <conditionalFormatting sqref="N59">
    <cfRule type="duplicateValues" dxfId="0" priority="978" stopIfTrue="1"/>
  </conditionalFormatting>
  <conditionalFormatting sqref="N81">
    <cfRule type="duplicateValues" dxfId="0" priority="314"/>
  </conditionalFormatting>
  <conditionalFormatting sqref="B114">
    <cfRule type="duplicateValues" dxfId="0" priority="692"/>
  </conditionalFormatting>
  <conditionalFormatting sqref="B121">
    <cfRule type="expression" dxfId="1" priority="154">
      <formula>AND(SUMPRODUCT(IFERROR(1*(($B$121&amp;"x")=(B121&amp;"x")),0))&gt;1,NOT(ISBLANK(B121)))</formula>
    </cfRule>
  </conditionalFormatting>
  <conditionalFormatting sqref="D121">
    <cfRule type="expression" dxfId="1" priority="153">
      <formula>AND(SUMPRODUCT(IFERROR(1*(($D$121&amp;"x")=(D121&amp;"x")),0))&gt;1,NOT(ISBLANK(D121)))</formula>
    </cfRule>
  </conditionalFormatting>
  <conditionalFormatting sqref="B169">
    <cfRule type="duplicateValues" dxfId="0" priority="694"/>
  </conditionalFormatting>
  <conditionalFormatting sqref="B203">
    <cfRule type="duplicateValues" dxfId="0" priority="554"/>
  </conditionalFormatting>
  <conditionalFormatting sqref="B204">
    <cfRule type="duplicateValues" dxfId="0" priority="195"/>
  </conditionalFormatting>
  <conditionalFormatting sqref="B281">
    <cfRule type="duplicateValues" dxfId="0" priority="550"/>
  </conditionalFormatting>
  <conditionalFormatting sqref="B300">
    <cfRule type="duplicateValues" dxfId="0" priority="194"/>
  </conditionalFormatting>
  <conditionalFormatting sqref="B303">
    <cfRule type="duplicateValues" dxfId="0" priority="688"/>
  </conditionalFormatting>
  <conditionalFormatting sqref="N352">
    <cfRule type="duplicateValues" dxfId="0" priority="814" stopIfTrue="1"/>
  </conditionalFormatting>
  <conditionalFormatting sqref="N353">
    <cfRule type="duplicateValues" dxfId="0" priority="307"/>
  </conditionalFormatting>
  <conditionalFormatting sqref="N372">
    <cfRule type="duplicateValues" dxfId="0" priority="305"/>
  </conditionalFormatting>
  <conditionalFormatting sqref="N373">
    <cfRule type="duplicateValues" dxfId="0" priority="970" stopIfTrue="1"/>
  </conditionalFormatting>
  <conditionalFormatting sqref="N380">
    <cfRule type="duplicateValues" dxfId="0" priority="974" stopIfTrue="1"/>
  </conditionalFormatting>
  <conditionalFormatting sqref="N387">
    <cfRule type="duplicateValues" dxfId="0" priority="808" stopIfTrue="1"/>
  </conditionalFormatting>
  <conditionalFormatting sqref="N443">
    <cfRule type="duplicateValues" dxfId="0" priority="303"/>
  </conditionalFormatting>
  <conditionalFormatting sqref="N465">
    <cfRule type="duplicateValues" dxfId="0" priority="716" stopIfTrue="1"/>
  </conditionalFormatting>
  <conditionalFormatting sqref="B474">
    <cfRule type="duplicateValues" dxfId="0" priority="586"/>
  </conditionalFormatting>
  <conditionalFormatting sqref="N521">
    <cfRule type="duplicateValues" dxfId="0" priority="760" stopIfTrue="1"/>
  </conditionalFormatting>
  <conditionalFormatting sqref="N536">
    <cfRule type="duplicateValues" dxfId="0" priority="759" stopIfTrue="1"/>
  </conditionalFormatting>
  <conditionalFormatting sqref="B538">
    <cfRule type="duplicateValues" dxfId="0" priority="469"/>
  </conditionalFormatting>
  <conditionalFormatting sqref="B570">
    <cfRule type="expression" dxfId="1" priority="150">
      <formula>AND(SUMPRODUCT(IFERROR(1*(($B$570&amp;"x")=(B570&amp;"x")),0))&gt;1,NOT(ISBLANK(B570)))</formula>
    </cfRule>
  </conditionalFormatting>
  <conditionalFormatting sqref="D570">
    <cfRule type="expression" dxfId="1" priority="149">
      <formula>AND(SUMPRODUCT(IFERROR(1*(($D$570&amp;"x")=(D570&amp;"x")),0))&gt;1,NOT(ISBLANK(D570)))</formula>
    </cfRule>
  </conditionalFormatting>
  <conditionalFormatting sqref="N571">
    <cfRule type="duplicateValues" dxfId="0" priority="757" stopIfTrue="1"/>
  </conditionalFormatting>
  <conditionalFormatting sqref="B578">
    <cfRule type="duplicateValues" dxfId="0" priority="468"/>
  </conditionalFormatting>
  <conditionalFormatting sqref="B590">
    <cfRule type="duplicateValues" dxfId="0" priority="500"/>
  </conditionalFormatting>
  <conditionalFormatting sqref="B592">
    <cfRule type="expression" dxfId="1" priority="148">
      <formula>AND(SUMPRODUCT(IFERROR(1*(($B$592&amp;"x")=(B592&amp;"x")),0))&gt;1,NOT(ISBLANK(B592)))</formula>
    </cfRule>
  </conditionalFormatting>
  <conditionalFormatting sqref="D592">
    <cfRule type="expression" dxfId="1" priority="147">
      <formula>AND(SUMPRODUCT(IFERROR(1*(($D$592&amp;"x")=(D592&amp;"x")),0))&gt;1,NOT(ISBLANK(D592)))</formula>
    </cfRule>
  </conditionalFormatting>
  <conditionalFormatting sqref="N601">
    <cfRule type="duplicateValues" dxfId="0" priority="876" stopIfTrue="1"/>
  </conditionalFormatting>
  <conditionalFormatting sqref="B603">
    <cfRule type="expression" dxfId="1" priority="146">
      <formula>AND(SUMPRODUCT(IFERROR(1*(($B$603&amp;"x")=(B603&amp;"x")),0))&gt;1,NOT(ISBLANK(B603)))</formula>
    </cfRule>
  </conditionalFormatting>
  <conditionalFormatting sqref="D603">
    <cfRule type="expression" dxfId="1" priority="145">
      <formula>AND(SUMPRODUCT(IFERROR(1*(($D$603&amp;"x")=(D603&amp;"x")),0))&gt;1,NOT(ISBLANK(D603)))</formula>
    </cfRule>
  </conditionalFormatting>
  <conditionalFormatting sqref="B611">
    <cfRule type="duplicateValues" dxfId="0" priority="407"/>
  </conditionalFormatting>
  <conditionalFormatting sqref="B629">
    <cfRule type="duplicateValues" dxfId="0" priority="404"/>
  </conditionalFormatting>
  <conditionalFormatting sqref="B631">
    <cfRule type="duplicateValues" dxfId="0" priority="193"/>
  </conditionalFormatting>
  <conditionalFormatting sqref="B648">
    <cfRule type="duplicateValues" dxfId="0" priority="191"/>
  </conditionalFormatting>
  <conditionalFormatting sqref="B655">
    <cfRule type="duplicateValues" dxfId="0" priority="520"/>
  </conditionalFormatting>
  <conditionalFormatting sqref="B677">
    <cfRule type="duplicateValues" dxfId="0" priority="676"/>
  </conditionalFormatting>
  <conditionalFormatting sqref="N679">
    <cfRule type="duplicateValues" dxfId="0" priority="297"/>
  </conditionalFormatting>
  <conditionalFormatting sqref="N692">
    <cfRule type="duplicateValues" dxfId="0" priority="870" stopIfTrue="1"/>
  </conditionalFormatting>
  <conditionalFormatting sqref="N702">
    <cfRule type="duplicateValues" dxfId="0" priority="294"/>
  </conditionalFormatting>
  <conditionalFormatting sqref="N723">
    <cfRule type="duplicateValues" dxfId="0" priority="868" stopIfTrue="1"/>
  </conditionalFormatting>
  <conditionalFormatting sqref="N727">
    <cfRule type="duplicateValues" dxfId="0" priority="291"/>
  </conditionalFormatting>
  <conditionalFormatting sqref="B729">
    <cfRule type="expression" dxfId="1" priority="134">
      <formula>AND(SUMPRODUCT(IFERROR(1*(($B$729&amp;"x")=(B729&amp;"x")),0))&gt;1,NOT(ISBLANK(B729)))</formula>
    </cfRule>
  </conditionalFormatting>
  <conditionalFormatting sqref="D729">
    <cfRule type="expression" dxfId="1" priority="133">
      <formula>AND(SUMPRODUCT(IFERROR(1*(($D$729&amp;"x")=(D729&amp;"x")),0))&gt;1,NOT(ISBLANK(D729)))</formula>
    </cfRule>
  </conditionalFormatting>
  <conditionalFormatting sqref="B731">
    <cfRule type="duplicateValues" dxfId="0" priority="463"/>
  </conditionalFormatting>
  <conditionalFormatting sqref="B768">
    <cfRule type="expression" dxfId="1" priority="144">
      <formula>AND(SUMPRODUCT(IFERROR(1*(($B$768&amp;"x")=(B768&amp;"x")),0))&gt;1,NOT(ISBLANK(B768)))</formula>
    </cfRule>
  </conditionalFormatting>
  <conditionalFormatting sqref="D768">
    <cfRule type="expression" dxfId="1" priority="143">
      <formula>AND(SUMPRODUCT(IFERROR(1*(($D$768&amp;"x")=(D768&amp;"x")),0))&gt;1,NOT(ISBLANK(D768)))</formula>
    </cfRule>
  </conditionalFormatting>
  <conditionalFormatting sqref="B769">
    <cfRule type="expression" dxfId="1" priority="130">
      <formula>AND(SUMPRODUCT(IFERROR(1*(($B$769&amp;"x")=(B769&amp;"x")),0))&gt;1,NOT(ISBLANK(B769)))</formula>
    </cfRule>
  </conditionalFormatting>
  <conditionalFormatting sqref="D769">
    <cfRule type="expression" dxfId="1" priority="129">
      <formula>AND(SUMPRODUCT(IFERROR(1*(($D$769&amp;"x")=(D769&amp;"x")),0))&gt;1,NOT(ISBLANK(D769)))</formula>
    </cfRule>
  </conditionalFormatting>
  <conditionalFormatting sqref="N800">
    <cfRule type="duplicateValues" dxfId="0" priority="724" stopIfTrue="1"/>
  </conditionalFormatting>
  <conditionalFormatting sqref="B801">
    <cfRule type="duplicateValues" dxfId="0" priority="570"/>
  </conditionalFormatting>
  <conditionalFormatting sqref="N810">
    <cfRule type="duplicateValues" dxfId="0" priority="723" stopIfTrue="1"/>
  </conditionalFormatting>
  <conditionalFormatting sqref="B826">
    <cfRule type="expression" dxfId="1" priority="140">
      <formula>AND(SUMPRODUCT(IFERROR(1*(($B$826&amp;"x")=(B826&amp;"x")),0))&gt;1,NOT(ISBLANK(B826)))</formula>
    </cfRule>
  </conditionalFormatting>
  <conditionalFormatting sqref="D826">
    <cfRule type="expression" dxfId="1" priority="139">
      <formula>AND(SUMPRODUCT(IFERROR(1*(($D$826&amp;"x")=(D826&amp;"x")),0))&gt;1,NOT(ISBLANK(D826)))</formula>
    </cfRule>
  </conditionalFormatting>
  <conditionalFormatting sqref="N854">
    <cfRule type="duplicateValues" dxfId="0" priority="722" stopIfTrue="1"/>
  </conditionalFormatting>
  <conditionalFormatting sqref="N855">
    <cfRule type="duplicateValues" dxfId="0" priority="243"/>
  </conditionalFormatting>
  <conditionalFormatting sqref="B864">
    <cfRule type="duplicateValues" dxfId="0" priority="568"/>
  </conditionalFormatting>
  <conditionalFormatting sqref="N891">
    <cfRule type="duplicateValues" dxfId="0" priority="734" stopIfTrue="1"/>
  </conditionalFormatting>
  <conditionalFormatting sqref="B901">
    <cfRule type="duplicateValues" dxfId="0" priority="427"/>
  </conditionalFormatting>
  <conditionalFormatting sqref="B902">
    <cfRule type="duplicateValues" dxfId="0" priority="189"/>
  </conditionalFormatting>
  <conditionalFormatting sqref="B926">
    <cfRule type="duplicateValues" dxfId="0" priority="323"/>
  </conditionalFormatting>
  <conditionalFormatting sqref="N930">
    <cfRule type="duplicateValues" dxfId="0" priority="222"/>
  </conditionalFormatting>
  <conditionalFormatting sqref="B933">
    <cfRule type="expression" dxfId="1" priority="138">
      <formula>AND(SUMPRODUCT(IFERROR(1*(($B$933&amp;"x")=(B933&amp;"x")),0))&gt;1,NOT(ISBLANK(B933)))</formula>
    </cfRule>
  </conditionalFormatting>
  <conditionalFormatting sqref="D933">
    <cfRule type="expression" dxfId="1" priority="137">
      <formula>AND(SUMPRODUCT(IFERROR(1*(($D$933&amp;"x")=(D933&amp;"x")),0))&gt;1,NOT(ISBLANK(D933)))</formula>
    </cfRule>
  </conditionalFormatting>
  <conditionalFormatting sqref="B956">
    <cfRule type="duplicateValues" dxfId="0" priority="672"/>
  </conditionalFormatting>
  <conditionalFormatting sqref="B972">
    <cfRule type="duplicateValues" dxfId="0" priority="192"/>
  </conditionalFormatting>
  <conditionalFormatting sqref="B980">
    <cfRule type="duplicateValues" dxfId="0" priority="465"/>
  </conditionalFormatting>
  <conditionalFormatting sqref="N981">
    <cfRule type="duplicateValues" dxfId="0" priority="284"/>
  </conditionalFormatting>
  <conditionalFormatting sqref="N1021">
    <cfRule type="duplicateValues" dxfId="0" priority="299"/>
  </conditionalFormatting>
  <conditionalFormatting sqref="B1029">
    <cfRule type="duplicateValues" dxfId="0" priority="670"/>
  </conditionalFormatting>
  <conditionalFormatting sqref="N1039">
    <cfRule type="duplicateValues" dxfId="0" priority="285"/>
  </conditionalFormatting>
  <conditionalFormatting sqref="B1041">
    <cfRule type="expression" dxfId="1" priority="136">
      <formula>AND(SUMPRODUCT(IFERROR(1*(($B$1041&amp;"x")=(B1041&amp;"x")),0))&gt;1,NOT(ISBLANK(B1041)))</formula>
    </cfRule>
  </conditionalFormatting>
  <conditionalFormatting sqref="D1041">
    <cfRule type="expression" dxfId="1" priority="135">
      <formula>AND(SUMPRODUCT(IFERROR(1*(($D$1041&amp;"x")=(D1041&amp;"x")),0))&gt;1,NOT(ISBLANK(D1041)))</formula>
    </cfRule>
  </conditionalFormatting>
  <conditionalFormatting sqref="N1054">
    <cfRule type="duplicateValues" dxfId="0" priority="775" stopIfTrue="1"/>
  </conditionalFormatting>
  <conditionalFormatting sqref="B1062">
    <cfRule type="duplicateValues" dxfId="0" priority="471"/>
  </conditionalFormatting>
  <conditionalFormatting sqref="N1077">
    <cfRule type="duplicateValues" dxfId="0" priority="776" stopIfTrue="1"/>
  </conditionalFormatting>
  <conditionalFormatting sqref="N1089">
    <cfRule type="duplicateValues" dxfId="0" priority="755" stopIfTrue="1"/>
  </conditionalFormatting>
  <conditionalFormatting sqref="B1113">
    <cfRule type="expression" dxfId="1" priority="128">
      <formula>AND(SUMPRODUCT(IFERROR(1*(($B$1113&amp;"x")=(B1113&amp;"x")),0))&gt;1,NOT(ISBLANK(B1113)))</formula>
    </cfRule>
  </conditionalFormatting>
  <conditionalFormatting sqref="D1113">
    <cfRule type="expression" dxfId="1" priority="127">
      <formula>AND(SUMPRODUCT(IFERROR(1*(($D$1113&amp;"x")=(D1113&amp;"x")),0))&gt;1,NOT(ISBLANK(D1113)))</formula>
    </cfRule>
  </conditionalFormatting>
  <conditionalFormatting sqref="B1127">
    <cfRule type="duplicateValues" dxfId="0" priority="190"/>
  </conditionalFormatting>
  <conditionalFormatting sqref="B1148">
    <cfRule type="expression" dxfId="1" priority="124">
      <formula>AND(SUMPRODUCT(IFERROR(1*(($B$1148&amp;"x")=(B1148&amp;"x")),0))&gt;1,NOT(ISBLANK(B1148)))</formula>
    </cfRule>
  </conditionalFormatting>
  <conditionalFormatting sqref="D1148">
    <cfRule type="expression" dxfId="1" priority="123">
      <formula>AND(SUMPRODUCT(IFERROR(1*(($D$1148&amp;"x")=(D1148&amp;"x")),0))&gt;1,NOT(ISBLANK(D1148)))</formula>
    </cfRule>
  </conditionalFormatting>
  <conditionalFormatting sqref="N1159">
    <cfRule type="duplicateValues" dxfId="0" priority="283"/>
  </conditionalFormatting>
  <conditionalFormatting sqref="B1179">
    <cfRule type="expression" dxfId="1" priority="126">
      <formula>AND(SUMPRODUCT(IFERROR(1*(($B$1179&amp;"x")=(B1179&amp;"x")),0))&gt;1,NOT(ISBLANK(B1179)))</formula>
    </cfRule>
  </conditionalFormatting>
  <conditionalFormatting sqref="D1179">
    <cfRule type="expression" dxfId="1" priority="125">
      <formula>AND(SUMPRODUCT(IFERROR(1*(($D$1179&amp;"x")=(D1179&amp;"x")),0))&gt;1,NOT(ISBLANK(D1179)))</formula>
    </cfRule>
  </conditionalFormatting>
  <conditionalFormatting sqref="N1194">
    <cfRule type="duplicateValues" dxfId="0" priority="289"/>
  </conditionalFormatting>
  <conditionalFormatting sqref="N1219">
    <cfRule type="duplicateValues" dxfId="0" priority="293"/>
  </conditionalFormatting>
  <conditionalFormatting sqref="B1228">
    <cfRule type="duplicateValues" dxfId="0" priority="398"/>
  </conditionalFormatting>
  <conditionalFormatting sqref="N1253">
    <cfRule type="duplicateValues" dxfId="0" priority="301"/>
  </conditionalFormatting>
  <conditionalFormatting sqref="B1258">
    <cfRule type="duplicateValues" dxfId="0" priority="632"/>
  </conditionalFormatting>
  <conditionalFormatting sqref="B1263">
    <cfRule type="expression" dxfId="1" priority="122">
      <formula>AND(SUMPRODUCT(IFERROR(1*(($B$1263&amp;"x")=(B1263&amp;"x")),0))&gt;1,NOT(ISBLANK(B1263)))</formula>
    </cfRule>
  </conditionalFormatting>
  <conditionalFormatting sqref="D1263">
    <cfRule type="expression" dxfId="1" priority="121">
      <formula>AND(SUMPRODUCT(IFERROR(1*(($D$1263&amp;"x")=(D1263&amp;"x")),0))&gt;1,NOT(ISBLANK(D1263)))</formula>
    </cfRule>
  </conditionalFormatting>
  <conditionalFormatting sqref="N1269">
    <cfRule type="duplicateValues" dxfId="0" priority="300"/>
  </conditionalFormatting>
  <conditionalFormatting sqref="N1278">
    <cfRule type="duplicateValues" dxfId="0" priority="766" stopIfTrue="1"/>
  </conditionalFormatting>
  <conditionalFormatting sqref="B1285">
    <cfRule type="expression" dxfId="1" priority="120">
      <formula>AND(SUMPRODUCT(IFERROR(1*(($B$1285&amp;"x")=(B1285&amp;"x")),0))&gt;1,NOT(ISBLANK(B1285)))</formula>
    </cfRule>
  </conditionalFormatting>
  <conditionalFormatting sqref="D1285">
    <cfRule type="expression" dxfId="1" priority="119">
      <formula>AND(SUMPRODUCT(IFERROR(1*(($D$1285&amp;"x")=(D1285&amp;"x")),0))&gt;1,NOT(ISBLANK(D1285)))</formula>
    </cfRule>
  </conditionalFormatting>
  <conditionalFormatting sqref="B1306">
    <cfRule type="duplicateValues" dxfId="0" priority="188"/>
  </conditionalFormatting>
  <conditionalFormatting sqref="N1313">
    <cfRule type="duplicateValues" dxfId="0" priority="290"/>
  </conditionalFormatting>
  <conditionalFormatting sqref="B1337">
    <cfRule type="expression" dxfId="1" priority="116">
      <formula>AND(SUMPRODUCT(IFERROR(1*(($B$1337&amp;"x")=(B1337&amp;"x")),0))&gt;1,NOT(ISBLANK(B1337)))</formula>
    </cfRule>
  </conditionalFormatting>
  <conditionalFormatting sqref="D1337">
    <cfRule type="expression" dxfId="1" priority="115">
      <formula>AND(SUMPRODUCT(IFERROR(1*(($D$1337&amp;"x")=(D1337&amp;"x")),0))&gt;1,NOT(ISBLANK(D1337)))</formula>
    </cfRule>
  </conditionalFormatting>
  <conditionalFormatting sqref="B1338">
    <cfRule type="expression" dxfId="1" priority="118">
      <formula>AND(SUMPRODUCT(IFERROR(1*(($B$1338&amp;"x")=(B1338&amp;"x")),0))&gt;1,NOT(ISBLANK(B1338)))</formula>
    </cfRule>
  </conditionalFormatting>
  <conditionalFormatting sqref="D1338">
    <cfRule type="expression" dxfId="1" priority="117">
      <formula>AND(SUMPRODUCT(IFERROR(1*(($D$1338&amp;"x")=(D1338&amp;"x")),0))&gt;1,NOT(ISBLANK(D1338)))</formula>
    </cfRule>
  </conditionalFormatting>
  <conditionalFormatting sqref="N1349">
    <cfRule type="duplicateValues" dxfId="0" priority="950" stopIfTrue="1"/>
  </conditionalFormatting>
  <conditionalFormatting sqref="N1359">
    <cfRule type="duplicateValues" dxfId="0" priority="802" stopIfTrue="1"/>
  </conditionalFormatting>
  <conditionalFormatting sqref="B1440">
    <cfRule type="duplicateValues" dxfId="0" priority="392"/>
  </conditionalFormatting>
  <conditionalFormatting sqref="B1490">
    <cfRule type="duplicateValues" dxfId="0" priority="666"/>
  </conditionalFormatting>
  <conditionalFormatting sqref="B1491">
    <cfRule type="duplicateValues" dxfId="0" priority="664"/>
  </conditionalFormatting>
  <conditionalFormatting sqref="N1512">
    <cfRule type="duplicateValues" dxfId="0" priority="944" stopIfTrue="1"/>
  </conditionalFormatting>
  <conditionalFormatting sqref="B1514">
    <cfRule type="duplicateValues" dxfId="0" priority="389"/>
  </conditionalFormatting>
  <conditionalFormatting sqref="B1525">
    <cfRule type="expression" dxfId="1" priority="114">
      <formula>AND(SUMPRODUCT(IFERROR(1*(($B$1525&amp;"x")=(B1525&amp;"x")),0))&gt;1,NOT(ISBLANK(B1525)))</formula>
    </cfRule>
  </conditionalFormatting>
  <conditionalFormatting sqref="D1525">
    <cfRule type="expression" dxfId="1" priority="113">
      <formula>AND(SUMPRODUCT(IFERROR(1*(($D$1525&amp;"x")=(D1525&amp;"x")),0))&gt;1,NOT(ISBLANK(D1525)))</formula>
    </cfRule>
  </conditionalFormatting>
  <conditionalFormatting sqref="N1535">
    <cfRule type="duplicateValues" dxfId="0" priority="252"/>
  </conditionalFormatting>
  <conditionalFormatting sqref="B1548">
    <cfRule type="expression" dxfId="1" priority="108">
      <formula>AND(SUMPRODUCT(IFERROR(1*(($B$1548&amp;"x")=(B1548&amp;"x")),0))&gt;1,NOT(ISBLANK(B1548)))</formula>
    </cfRule>
  </conditionalFormatting>
  <conditionalFormatting sqref="D1548">
    <cfRule type="expression" dxfId="1" priority="107">
      <formula>AND(SUMPRODUCT(IFERROR(1*(($D$1548&amp;"x")=(D1548&amp;"x")),0))&gt;1,NOT(ISBLANK(D1548)))</formula>
    </cfRule>
  </conditionalFormatting>
  <conditionalFormatting sqref="B1553">
    <cfRule type="duplicateValues" dxfId="0" priority="660"/>
  </conditionalFormatting>
  <conditionalFormatting sqref="N1560">
    <cfRule type="duplicateValues" dxfId="0" priority="797" stopIfTrue="1"/>
  </conditionalFormatting>
  <conditionalFormatting sqref="B1569">
    <cfRule type="duplicateValues" dxfId="0" priority="421"/>
  </conditionalFormatting>
  <conditionalFormatting sqref="N1569">
    <cfRule type="duplicateValues" dxfId="0" priority="422"/>
  </conditionalFormatting>
  <conditionalFormatting sqref="B1581">
    <cfRule type="duplicateValues" dxfId="0" priority="538"/>
  </conditionalFormatting>
  <conditionalFormatting sqref="B1594">
    <cfRule type="duplicateValues" dxfId="0" priority="320"/>
  </conditionalFormatting>
  <conditionalFormatting sqref="B1597">
    <cfRule type="duplicateValues" dxfId="0" priority="528"/>
  </conditionalFormatting>
  <conditionalFormatting sqref="B1599">
    <cfRule type="expression" dxfId="1" priority="112">
      <formula>AND(SUMPRODUCT(IFERROR(1*(($B$1599&amp;"x")=(B1599&amp;"x")),0))&gt;1,NOT(ISBLANK(B1599)))</formula>
    </cfRule>
  </conditionalFormatting>
  <conditionalFormatting sqref="D1599">
    <cfRule type="expression" dxfId="1" priority="111">
      <formula>AND(SUMPRODUCT(IFERROR(1*(($D$1599&amp;"x")=(D1599&amp;"x")),0))&gt;1,NOT(ISBLANK(D1599)))</formula>
    </cfRule>
  </conditionalFormatting>
  <conditionalFormatting sqref="N1602">
    <cfRule type="duplicateValues" dxfId="0" priority="281"/>
  </conditionalFormatting>
  <conditionalFormatting sqref="N1625">
    <cfRule type="duplicateValues" dxfId="0" priority="796" stopIfTrue="1"/>
  </conditionalFormatting>
  <conditionalFormatting sqref="N1626">
    <cfRule type="duplicateValues" dxfId="0" priority="247"/>
  </conditionalFormatting>
  <conditionalFormatting sqref="B1634">
    <cfRule type="duplicateValues" dxfId="0" priority="654"/>
  </conditionalFormatting>
  <conditionalFormatting sqref="B1640">
    <cfRule type="duplicateValues" dxfId="0" priority="187"/>
  </conditionalFormatting>
  <conditionalFormatting sqref="N1688">
    <cfRule type="duplicateValues" dxfId="0" priority="253"/>
  </conditionalFormatting>
  <conditionalFormatting sqref="N1706">
    <cfRule type="duplicateValues" dxfId="0" priority="249"/>
  </conditionalFormatting>
  <conditionalFormatting sqref="N1747">
    <cfRule type="duplicateValues" dxfId="0" priority="250"/>
  </conditionalFormatting>
  <conditionalFormatting sqref="B1759">
    <cfRule type="duplicateValues" dxfId="0" priority="383"/>
  </conditionalFormatting>
  <conditionalFormatting sqref="B1760">
    <cfRule type="duplicateValues" dxfId="0" priority="648"/>
  </conditionalFormatting>
  <conditionalFormatting sqref="B1785">
    <cfRule type="duplicateValues" dxfId="0" priority="534"/>
  </conditionalFormatting>
  <conditionalFormatting sqref="B1789">
    <cfRule type="expression" dxfId="1" priority="100">
      <formula>AND(SUMPRODUCT(IFERROR(1*(($B$1789&amp;"x")=(B1789&amp;"x")),0))&gt;1,NOT(ISBLANK(B1789)))</formula>
    </cfRule>
  </conditionalFormatting>
  <conditionalFormatting sqref="D1789">
    <cfRule type="expression" dxfId="1" priority="99">
      <formula>AND(SUMPRODUCT(IFERROR(1*(($D$1789&amp;"x")=(D1789&amp;"x")),0))&gt;1,NOT(ISBLANK(D1789)))</formula>
    </cfRule>
  </conditionalFormatting>
  <conditionalFormatting sqref="B1792">
    <cfRule type="duplicateValues" dxfId="0" priority="646"/>
  </conditionalFormatting>
  <conditionalFormatting sqref="B1799">
    <cfRule type="expression" dxfId="1" priority="44">
      <formula>AND(SUMPRODUCT(IFERROR(1*(($B$1799&amp;"x")=(B1799&amp;"x")),0))&gt;1,NOT(ISBLANK(B1799)))</formula>
    </cfRule>
  </conditionalFormatting>
  <conditionalFormatting sqref="D1799">
    <cfRule type="expression" dxfId="1" priority="43">
      <formula>AND(SUMPRODUCT(IFERROR(1*(($D$1799&amp;"x")=(D1799&amp;"x")),0))&gt;1,NOT(ISBLANK(D1799)))</formula>
    </cfRule>
  </conditionalFormatting>
  <conditionalFormatting sqref="B1814">
    <cfRule type="expression" dxfId="1" priority="106">
      <formula>AND(SUMPRODUCT(IFERROR(1*(($B$1814&amp;"x")=(B1814&amp;"x")),0))&gt;1,NOT(ISBLANK(B1814)))</formula>
    </cfRule>
  </conditionalFormatting>
  <conditionalFormatting sqref="D1814">
    <cfRule type="expression" dxfId="1" priority="105">
      <formula>AND(SUMPRODUCT(IFERROR(1*(($D$1814&amp;"x")=(D1814&amp;"x")),0))&gt;1,NOT(ISBLANK(D1814)))</formula>
    </cfRule>
  </conditionalFormatting>
  <conditionalFormatting sqref="B1819">
    <cfRule type="duplicateValues" dxfId="0" priority="540"/>
  </conditionalFormatting>
  <conditionalFormatting sqref="B1825">
    <cfRule type="duplicateValues" dxfId="0" priority="536"/>
  </conditionalFormatting>
  <conditionalFormatting sqref="B1839">
    <cfRule type="duplicateValues" dxfId="0" priority="380"/>
  </conditionalFormatting>
  <conditionalFormatting sqref="N1845">
    <cfRule type="duplicateValues" dxfId="0" priority="248"/>
  </conditionalFormatting>
  <conditionalFormatting sqref="N1859">
    <cfRule type="duplicateValues" dxfId="0" priority="788" stopIfTrue="1"/>
  </conditionalFormatting>
  <conditionalFormatting sqref="N1870">
    <cfRule type="duplicateValues" dxfId="0" priority="990" stopIfTrue="1"/>
  </conditionalFormatting>
  <conditionalFormatting sqref="N1876">
    <cfRule type="duplicateValues" dxfId="0" priority="214"/>
  </conditionalFormatting>
  <conditionalFormatting sqref="B1879">
    <cfRule type="duplicateValues" dxfId="0" priority="526"/>
  </conditionalFormatting>
  <conditionalFormatting sqref="B1889">
    <cfRule type="expression" dxfId="1" priority="104">
      <formula>AND(SUMPRODUCT(IFERROR(1*(($B$1889&amp;"x")=(B1889&amp;"x")),0))&gt;1,NOT(ISBLANK(B1889)))</formula>
    </cfRule>
  </conditionalFormatting>
  <conditionalFormatting sqref="D1889">
    <cfRule type="expression" dxfId="1" priority="103">
      <formula>AND(SUMPRODUCT(IFERROR(1*(($D$1889&amp;"x")=(D1889&amp;"x")),0))&gt;1,NOT(ISBLANK(D1889)))</formula>
    </cfRule>
  </conditionalFormatting>
  <conditionalFormatting sqref="B1910">
    <cfRule type="expression" dxfId="1" priority="102">
      <formula>AND(SUMPRODUCT(IFERROR(1*(($B$1910&amp;"x")=(B1910&amp;"x")),0))&gt;1,NOT(ISBLANK(B1910)))</formula>
    </cfRule>
  </conditionalFormatting>
  <conditionalFormatting sqref="D1910">
    <cfRule type="expression" dxfId="1" priority="101">
      <formula>AND(SUMPRODUCT(IFERROR(1*(($D$1910&amp;"x")=(D1910&amp;"x")),0))&gt;1,NOT(ISBLANK(D1910)))</formula>
    </cfRule>
  </conditionalFormatting>
  <conditionalFormatting sqref="B1912">
    <cfRule type="duplicateValues" dxfId="0" priority="184"/>
  </conditionalFormatting>
  <conditionalFormatting sqref="N1917">
    <cfRule type="duplicateValues" dxfId="0" priority="792" stopIfTrue="1"/>
  </conditionalFormatting>
  <conditionalFormatting sqref="B1933">
    <cfRule type="duplicateValues" dxfId="0" priority="185"/>
  </conditionalFormatting>
  <conditionalFormatting sqref="N1951">
    <cfRule type="duplicateValues" dxfId="0" priority="799" stopIfTrue="1"/>
  </conditionalFormatting>
  <conditionalFormatting sqref="B2000">
    <cfRule type="duplicateValues" dxfId="0" priority="644"/>
  </conditionalFormatting>
  <conditionalFormatting sqref="N2043">
    <cfRule type="duplicateValues" dxfId="0" priority="219"/>
  </conditionalFormatting>
  <conditionalFormatting sqref="B2044">
    <cfRule type="duplicateValues" dxfId="0" priority="183"/>
  </conditionalFormatting>
  <conditionalFormatting sqref="O2059">
    <cfRule type="duplicateValues" dxfId="0" priority="198"/>
  </conditionalFormatting>
  <conditionalFormatting sqref="N2064">
    <cfRule type="duplicateValues" dxfId="0" priority="918" stopIfTrue="1"/>
  </conditionalFormatting>
  <conditionalFormatting sqref="N2077">
    <cfRule type="duplicateValues" dxfId="0" priority="940" stopIfTrue="1"/>
  </conditionalFormatting>
  <conditionalFormatting sqref="B2078">
    <cfRule type="duplicateValues" dxfId="0" priority="640"/>
  </conditionalFormatting>
  <conditionalFormatting sqref="N2087">
    <cfRule type="duplicateValues" dxfId="0" priority="313"/>
  </conditionalFormatting>
  <conditionalFormatting sqref="N2088">
    <cfRule type="duplicateValues" dxfId="0" priority="938" stopIfTrue="1"/>
  </conditionalFormatting>
  <conditionalFormatting sqref="B2089">
    <cfRule type="expression" dxfId="1" priority="98">
      <formula>AND(SUMPRODUCT(IFERROR(1*(($B$2089&amp;"x")=(B2089&amp;"x")),0))&gt;1,NOT(ISBLANK(B2089)))</formula>
    </cfRule>
  </conditionalFormatting>
  <conditionalFormatting sqref="D2089">
    <cfRule type="expression" dxfId="1" priority="97">
      <formula>AND(SUMPRODUCT(IFERROR(1*(($D$2089&amp;"x")=(D2089&amp;"x")),0))&gt;1,NOT(ISBLANK(D2089)))</formula>
    </cfRule>
  </conditionalFormatting>
  <conditionalFormatting sqref="B2111">
    <cfRule type="duplicateValues" dxfId="0" priority="179"/>
  </conditionalFormatting>
  <conditionalFormatting sqref="B2203">
    <cfRule type="duplicateValues" dxfId="0" priority="456"/>
  </conditionalFormatting>
  <conditionalFormatting sqref="N2211">
    <cfRule type="duplicateValues" dxfId="0" priority="924" stopIfTrue="1"/>
  </conditionalFormatting>
  <conditionalFormatting sqref="N2212">
    <cfRule type="duplicateValues" dxfId="0" priority="231"/>
  </conditionalFormatting>
  <conditionalFormatting sqref="N2218">
    <cfRule type="duplicateValues" dxfId="0" priority="236"/>
  </conditionalFormatting>
  <conditionalFormatting sqref="N2219">
    <cfRule type="duplicateValues" dxfId="0" priority="860" stopIfTrue="1"/>
  </conditionalFormatting>
  <conditionalFormatting sqref="N2236">
    <cfRule type="duplicateValues" dxfId="0" priority="746" stopIfTrue="1"/>
  </conditionalFormatting>
  <conditionalFormatting sqref="B2255">
    <cfRule type="duplicateValues" dxfId="0" priority="492"/>
  </conditionalFormatting>
  <conditionalFormatting sqref="N2262">
    <cfRule type="duplicateValues" dxfId="0" priority="234"/>
  </conditionalFormatting>
  <conditionalFormatting sqref="B2263">
    <cfRule type="expression" dxfId="1" priority="80">
      <formula>AND(SUMPRODUCT(IFERROR(1*(($B$2263&amp;"x")=(B2263&amp;"x")),0))&gt;1,NOT(ISBLANK(B2263)))</formula>
    </cfRule>
  </conditionalFormatting>
  <conditionalFormatting sqref="D2263">
    <cfRule type="expression" dxfId="1" priority="79">
      <formula>AND(SUMPRODUCT(IFERROR(1*(($D$2263&amp;"x")=(D2263&amp;"x")),0))&gt;1,NOT(ISBLANK(D2263)))</formula>
    </cfRule>
  </conditionalFormatting>
  <conditionalFormatting sqref="N2268">
    <cfRule type="duplicateValues" dxfId="0" priority="743" stopIfTrue="1"/>
  </conditionalFormatting>
  <conditionalFormatting sqref="N2271">
    <cfRule type="duplicateValues" dxfId="0" priority="233"/>
  </conditionalFormatting>
  <conditionalFormatting sqref="N2274">
    <cfRule type="duplicateValues" dxfId="0" priority="235"/>
  </conditionalFormatting>
  <conditionalFormatting sqref="N2279">
    <cfRule type="duplicateValues" dxfId="0" priority="229"/>
  </conditionalFormatting>
  <conditionalFormatting sqref="N2286">
    <cfRule type="duplicateValues" dxfId="0" priority="858" stopIfTrue="1"/>
  </conditionalFormatting>
  <conditionalFormatting sqref="B2306">
    <cfRule type="expression" dxfId="1" priority="94">
      <formula>AND(SUMPRODUCT(IFERROR(1*(($B$2306&amp;"x")=(B2306&amp;"x")),0))&gt;1,NOT(ISBLANK(B2306)))</formula>
    </cfRule>
  </conditionalFormatting>
  <conditionalFormatting sqref="D2306">
    <cfRule type="expression" dxfId="1" priority="93">
      <formula>AND(SUMPRODUCT(IFERROR(1*(($D$2306&amp;"x")=(D2306&amp;"x")),0))&gt;1,NOT(ISBLANK(D2306)))</formula>
    </cfRule>
  </conditionalFormatting>
  <conditionalFormatting sqref="B2359">
    <cfRule type="duplicateValues" dxfId="0" priority="182"/>
  </conditionalFormatting>
  <conditionalFormatting sqref="B2375">
    <cfRule type="duplicateValues" dxfId="0" priority="455"/>
  </conditionalFormatting>
  <conditionalFormatting sqref="B2389">
    <cfRule type="duplicateValues" dxfId="0" priority="181"/>
  </conditionalFormatting>
  <conditionalFormatting sqref="N2404">
    <cfRule type="duplicateValues" dxfId="0" priority="232"/>
  </conditionalFormatting>
  <conditionalFormatting sqref="B2408">
    <cfRule type="duplicateValues" dxfId="0" priority="454"/>
  </conditionalFormatting>
  <conditionalFormatting sqref="B2414">
    <cfRule type="duplicateValues" dxfId="0" priority="624"/>
  </conditionalFormatting>
  <conditionalFormatting sqref="N2441">
    <cfRule type="duplicateValues" dxfId="0" priority="230"/>
  </conditionalFormatting>
  <conditionalFormatting sqref="N2462">
    <cfRule type="duplicateValues" dxfId="0" priority="271"/>
  </conditionalFormatting>
  <conditionalFormatting sqref="N2463">
    <cfRule type="duplicateValues" dxfId="0" priority="717" stopIfTrue="1"/>
  </conditionalFormatting>
  <conditionalFormatting sqref="B2464">
    <cfRule type="duplicateValues" dxfId="0" priority="650"/>
  </conditionalFormatting>
  <conditionalFormatting sqref="B2465">
    <cfRule type="duplicateValues" dxfId="0" priority="371"/>
  </conditionalFormatting>
  <conditionalFormatting sqref="B2467">
    <cfRule type="duplicateValues" dxfId="0" priority="453"/>
  </conditionalFormatting>
  <conditionalFormatting sqref="N2500">
    <cfRule type="duplicateValues" dxfId="0" priority="260"/>
  </conditionalFormatting>
  <conditionalFormatting sqref="N2515">
    <cfRule type="duplicateValues" dxfId="0" priority="273"/>
  </conditionalFormatting>
  <conditionalFormatting sqref="N2516">
    <cfRule type="duplicateValues" dxfId="0" priority="805" stopIfTrue="1"/>
  </conditionalFormatting>
  <conditionalFormatting sqref="B2544">
    <cfRule type="duplicateValues" dxfId="0" priority="452"/>
  </conditionalFormatting>
  <conditionalFormatting sqref="N2590">
    <cfRule type="duplicateValues" dxfId="0" priority="272"/>
  </conditionalFormatting>
  <conditionalFormatting sqref="B2611">
    <cfRule type="expression" dxfId="1" priority="82">
      <formula>AND(SUMPRODUCT(IFERROR(1*(($B$2611&amp;"x")=(B2611&amp;"x")),0))&gt;1,NOT(ISBLANK(B2611)))</formula>
    </cfRule>
  </conditionalFormatting>
  <conditionalFormatting sqref="D2611">
    <cfRule type="expression" dxfId="1" priority="81">
      <formula>AND(SUMPRODUCT(IFERROR(1*(($D$2611&amp;"x")=(D2611&amp;"x")),0))&gt;1,NOT(ISBLANK(D2611)))</formula>
    </cfRule>
  </conditionalFormatting>
  <conditionalFormatting sqref="N2613">
    <cfRule type="duplicateValues" dxfId="0" priority="803" stopIfTrue="1"/>
  </conditionalFormatting>
  <conditionalFormatting sqref="N2626">
    <cfRule type="duplicateValues" dxfId="0" priority="926" stopIfTrue="1"/>
  </conditionalFormatting>
  <conditionalFormatting sqref="B2638">
    <cfRule type="duplicateValues" dxfId="0" priority="177"/>
  </conditionalFormatting>
  <conditionalFormatting sqref="B2639">
    <cfRule type="expression" dxfId="1" priority="88">
      <formula>AND(SUMPRODUCT(IFERROR(1*(($B$2639&amp;"x")=(B2639&amp;"x")),0))&gt;1,NOT(ISBLANK(B2639)))</formula>
    </cfRule>
  </conditionalFormatting>
  <conditionalFormatting sqref="D2639">
    <cfRule type="expression" dxfId="1" priority="87">
      <formula>AND(SUMPRODUCT(IFERROR(1*(($D$2639&amp;"x")=(D2639&amp;"x")),0))&gt;1,NOT(ISBLANK(D2639)))</formula>
    </cfRule>
  </conditionalFormatting>
  <conditionalFormatting sqref="B2640">
    <cfRule type="expression" dxfId="1" priority="84">
      <formula>AND(SUMPRODUCT(IFERROR(1*(($B$2640&amp;"x")=(B2640&amp;"x")),0))&gt;1,NOT(ISBLANK(B2640)))</formula>
    </cfRule>
  </conditionalFormatting>
  <conditionalFormatting sqref="D2640">
    <cfRule type="expression" dxfId="1" priority="83">
      <formula>AND(SUMPRODUCT(IFERROR(1*(($D$2640&amp;"x")=(D2640&amp;"x")),0))&gt;1,NOT(ISBLANK(D2640)))</formula>
    </cfRule>
  </conditionalFormatting>
  <conditionalFormatting sqref="B2672">
    <cfRule type="duplicateValues" dxfId="0" priority="622"/>
  </conditionalFormatting>
  <conditionalFormatting sqref="N2697">
    <cfRule type="duplicateValues" dxfId="0" priority="812" stopIfTrue="1"/>
  </conditionalFormatting>
  <conditionalFormatting sqref="N2702">
    <cfRule type="duplicateValues" dxfId="0" priority="258"/>
  </conditionalFormatting>
  <conditionalFormatting sqref="N2709">
    <cfRule type="duplicateValues" dxfId="0" priority="946" stopIfTrue="1"/>
  </conditionalFormatting>
  <conditionalFormatting sqref="N2731">
    <cfRule type="duplicateValues" dxfId="0" priority="237"/>
  </conditionalFormatting>
  <conditionalFormatting sqref="N2747">
    <cfRule type="duplicateValues" dxfId="0" priority="255"/>
  </conditionalFormatting>
  <conditionalFormatting sqref="B2751">
    <cfRule type="duplicateValues" dxfId="0" priority="365"/>
  </conditionalFormatting>
  <conditionalFormatting sqref="B2766">
    <cfRule type="expression" dxfId="1" priority="92">
      <formula>AND(SUMPRODUCT(IFERROR(1*(($B$2766&amp;"x")=(B2766&amp;"x")),0))&gt;1,NOT(ISBLANK(B2766)))</formula>
    </cfRule>
  </conditionalFormatting>
  <conditionalFormatting sqref="D2766">
    <cfRule type="expression" dxfId="1" priority="91">
      <formula>AND(SUMPRODUCT(IFERROR(1*(($D$2766&amp;"x")=(D2766&amp;"x")),0))&gt;1,NOT(ISBLANK(D2766)))</formula>
    </cfRule>
  </conditionalFormatting>
  <conditionalFormatting sqref="B2769">
    <cfRule type="duplicateValues" dxfId="0" priority="530"/>
  </conditionalFormatting>
  <conditionalFormatting sqref="B2772">
    <cfRule type="duplicateValues" dxfId="0" priority="176"/>
  </conditionalFormatting>
  <conditionalFormatting sqref="N2773">
    <cfRule type="duplicateValues" dxfId="0" priority="823" stopIfTrue="1"/>
  </conditionalFormatting>
  <conditionalFormatting sqref="B2777">
    <cfRule type="duplicateValues" dxfId="0" priority="620"/>
  </conditionalFormatting>
  <conditionalFormatting sqref="N2778">
    <cfRule type="duplicateValues" dxfId="0" priority="822" stopIfTrue="1"/>
  </conditionalFormatting>
  <conditionalFormatting sqref="N2796">
    <cfRule type="duplicateValues" dxfId="0" priority="1018" stopIfTrue="1"/>
  </conditionalFormatting>
  <conditionalFormatting sqref="N2797">
    <cfRule type="duplicateValues" dxfId="0" priority="801" stopIfTrue="1"/>
  </conditionalFormatting>
  <conditionalFormatting sqref="N2805">
    <cfRule type="duplicateValues" dxfId="0" priority="984" stopIfTrue="1"/>
  </conditionalFormatting>
  <conditionalFormatting sqref="B2811">
    <cfRule type="duplicateValues" dxfId="0" priority="618"/>
  </conditionalFormatting>
  <conditionalFormatting sqref="B2814">
    <cfRule type="expression" dxfId="1" priority="78">
      <formula>AND(SUMPRODUCT(IFERROR(1*(($B$2814&amp;"x")=(B2814&amp;"x")),0))&gt;1,NOT(ISBLANK(B2814)))</formula>
    </cfRule>
  </conditionalFormatting>
  <conditionalFormatting sqref="D2814">
    <cfRule type="expression" dxfId="1" priority="77">
      <formula>AND(SUMPRODUCT(IFERROR(1*(($D$2814&amp;"x")=(D2814&amp;"x")),0))&gt;1,NOT(ISBLANK(D2814)))</formula>
    </cfRule>
  </conditionalFormatting>
  <conditionalFormatting sqref="N2817">
    <cfRule type="duplicateValues" dxfId="0" priority="800" stopIfTrue="1"/>
  </conditionalFormatting>
  <conditionalFormatting sqref="B2829">
    <cfRule type="duplicateValues" dxfId="0" priority="614"/>
  </conditionalFormatting>
  <conditionalFormatting sqref="B2836">
    <cfRule type="duplicateValues" dxfId="0" priority="616"/>
  </conditionalFormatting>
  <conditionalFormatting sqref="B2856">
    <cfRule type="expression" dxfId="1" priority="54">
      <formula>AND(SUMPRODUCT(IFERROR(1*(($B$2856&amp;"x")=(B2856&amp;"x")),0))&gt;1,NOT(ISBLANK(B2856)))</formula>
    </cfRule>
  </conditionalFormatting>
  <conditionalFormatting sqref="D2856">
    <cfRule type="expression" dxfId="1" priority="53">
      <formula>AND(SUMPRODUCT(IFERROR(1*(($D$2856&amp;"x")=(D2856&amp;"x")),0))&gt;1,NOT(ISBLANK(D2856)))</formula>
    </cfRule>
  </conditionalFormatting>
  <conditionalFormatting sqref="N2860">
    <cfRule type="duplicateValues" dxfId="0" priority="783" stopIfTrue="1"/>
  </conditionalFormatting>
  <conditionalFormatting sqref="N2879">
    <cfRule type="duplicateValues" dxfId="0" priority="831" stopIfTrue="1"/>
  </conditionalFormatting>
  <conditionalFormatting sqref="B2911">
    <cfRule type="expression" dxfId="1" priority="76">
      <formula>AND(SUMPRODUCT(IFERROR(1*(($B$2911&amp;"x")=(B2911&amp;"x")),0))&gt;1,NOT(ISBLANK(B2911)))</formula>
    </cfRule>
  </conditionalFormatting>
  <conditionalFormatting sqref="D2911">
    <cfRule type="expression" dxfId="1" priority="75">
      <formula>AND(SUMPRODUCT(IFERROR(1*(($D$2911&amp;"x")=(D2911&amp;"x")),0))&gt;1,NOT(ISBLANK(D2911)))</formula>
    </cfRule>
  </conditionalFormatting>
  <conditionalFormatting sqref="N2914">
    <cfRule type="duplicateValues" dxfId="0" priority="262"/>
  </conditionalFormatting>
  <conditionalFormatting sqref="N2920">
    <cfRule type="duplicateValues" dxfId="0" priority="1012" stopIfTrue="1"/>
  </conditionalFormatting>
  <conditionalFormatting sqref="N2926">
    <cfRule type="duplicateValues" dxfId="0" priority="992" stopIfTrue="1"/>
  </conditionalFormatting>
  <conditionalFormatting sqref="B2953">
    <cfRule type="duplicateValues" dxfId="0" priority="362"/>
  </conditionalFormatting>
  <conditionalFormatting sqref="B2954">
    <cfRule type="duplicateValues" dxfId="0" priority="368"/>
  </conditionalFormatting>
  <conditionalFormatting sqref="B2955">
    <cfRule type="duplicateValues" dxfId="0" priority="612"/>
  </conditionalFormatting>
  <conditionalFormatting sqref="B2969">
    <cfRule type="expression" dxfId="1" priority="74">
      <formula>AND(SUMPRODUCT(IFERROR(1*(($B$2969&amp;"x")=(B2969&amp;"x")),0))&gt;1,NOT(ISBLANK(B2969)))</formula>
    </cfRule>
  </conditionalFormatting>
  <conditionalFormatting sqref="D2969">
    <cfRule type="expression" dxfId="1" priority="73">
      <formula>AND(SUMPRODUCT(IFERROR(1*(($D$2969&amp;"x")=(D2969&amp;"x")),0))&gt;1,NOT(ISBLANK(D2969)))</formula>
    </cfRule>
  </conditionalFormatting>
  <conditionalFormatting sqref="B2979">
    <cfRule type="duplicateValues" dxfId="0" priority="610"/>
  </conditionalFormatting>
  <conditionalFormatting sqref="N2986">
    <cfRule type="duplicateValues" dxfId="0" priority="1004" stopIfTrue="1"/>
  </conditionalFormatting>
  <conditionalFormatting sqref="B3002">
    <cfRule type="duplicateValues" dxfId="0" priority="608"/>
  </conditionalFormatting>
  <conditionalFormatting sqref="N3024">
    <cfRule type="duplicateValues" dxfId="0" priority="263"/>
  </conditionalFormatting>
  <conditionalFormatting sqref="B3027">
    <cfRule type="duplicateValues" dxfId="0" priority="419"/>
  </conditionalFormatting>
  <conditionalFormatting sqref="B3028">
    <cfRule type="duplicateValues" dxfId="0" priority="652"/>
  </conditionalFormatting>
  <conditionalFormatting sqref="N3050">
    <cfRule type="duplicateValues" dxfId="0" priority="988" stopIfTrue="1"/>
  </conditionalFormatting>
  <conditionalFormatting sqref="N3051">
    <cfRule type="duplicateValues" dxfId="0" priority="240"/>
  </conditionalFormatting>
  <conditionalFormatting sqref="B3071">
    <cfRule type="duplicateValues" dxfId="0" priority="450"/>
  </conditionalFormatting>
  <conditionalFormatting sqref="B3072">
    <cfRule type="duplicateValues" dxfId="0" priority="443"/>
  </conditionalFormatting>
  <conditionalFormatting sqref="B3089">
    <cfRule type="duplicateValues" dxfId="0" priority="488"/>
  </conditionalFormatting>
  <conditionalFormatting sqref="N3095">
    <cfRule type="duplicateValues" dxfId="0" priority="203"/>
  </conditionalFormatting>
  <conditionalFormatting sqref="B3101">
    <cfRule type="duplicateValues" dxfId="0" priority="638"/>
  </conditionalFormatting>
  <conditionalFormatting sqref="N3102">
    <cfRule type="duplicateValues" dxfId="0" priority="838" stopIfTrue="1"/>
  </conditionalFormatting>
  <conditionalFormatting sqref="B3106">
    <cfRule type="duplicateValues" dxfId="0" priority="556"/>
  </conditionalFormatting>
  <conditionalFormatting sqref="B3108">
    <cfRule type="duplicateValues" dxfId="0" priority="444"/>
  </conditionalFormatting>
  <conditionalFormatting sqref="N3116">
    <cfRule type="duplicateValues" dxfId="0" priority="816" stopIfTrue="1"/>
  </conditionalFormatting>
  <conditionalFormatting sqref="N3121">
    <cfRule type="duplicateValues" dxfId="0" priority="996" stopIfTrue="1"/>
  </conditionalFormatting>
  <conditionalFormatting sqref="B3122">
    <cfRule type="duplicateValues" dxfId="0" priority="606"/>
  </conditionalFormatting>
  <conditionalFormatting sqref="B3123">
    <cfRule type="duplicateValues" dxfId="0" priority="359"/>
  </conditionalFormatting>
  <conditionalFormatting sqref="N3131">
    <cfRule type="duplicateValues" dxfId="0" priority="246"/>
  </conditionalFormatting>
  <conditionalFormatting sqref="N3180">
    <cfRule type="duplicateValues" dxfId="0" priority="819" stopIfTrue="1"/>
  </conditionalFormatting>
  <conditionalFormatting sqref="B3197">
    <cfRule type="duplicateValues" dxfId="0" priority="449"/>
  </conditionalFormatting>
  <conditionalFormatting sqref="B3206">
    <cfRule type="expression" dxfId="1" priority="72">
      <formula>AND(SUMPRODUCT(IFERROR(1*(($B$3206&amp;"x")=(B3206&amp;"x")),0))&gt;1,NOT(ISBLANK(B3206)))</formula>
    </cfRule>
  </conditionalFormatting>
  <conditionalFormatting sqref="D3206">
    <cfRule type="expression" dxfId="1" priority="71">
      <formula>AND(SUMPRODUCT(IFERROR(1*(($D$3206&amp;"x")=(D3206&amp;"x")),0))&gt;1,NOT(ISBLANK(D3206)))</formula>
    </cfRule>
  </conditionalFormatting>
  <conditionalFormatting sqref="N3220">
    <cfRule type="duplicateValues" dxfId="0" priority="1002" stopIfTrue="1"/>
  </conditionalFormatting>
  <conditionalFormatting sqref="B3227">
    <cfRule type="duplicateValues" dxfId="0" priority="600"/>
  </conditionalFormatting>
  <conditionalFormatting sqref="N3234">
    <cfRule type="duplicateValues" dxfId="0" priority="1008" stopIfTrue="1"/>
  </conditionalFormatting>
  <conditionalFormatting sqref="B3259">
    <cfRule type="expression" dxfId="1" priority="70">
      <formula>AND(SUMPRODUCT(IFERROR(1*(($B$3259&amp;"x")=(B3259&amp;"x")),0))&gt;1,NOT(ISBLANK(B3259)))</formula>
    </cfRule>
  </conditionalFormatting>
  <conditionalFormatting sqref="D3259">
    <cfRule type="expression" dxfId="1" priority="69">
      <formula>AND(SUMPRODUCT(IFERROR(1*(($D$3259&amp;"x")=(D3259&amp;"x")),0))&gt;1,NOT(ISBLANK(D3259)))</formula>
    </cfRule>
  </conditionalFormatting>
  <conditionalFormatting sqref="N3265">
    <cfRule type="duplicateValues" dxfId="0" priority="310"/>
  </conditionalFormatting>
  <conditionalFormatting sqref="B3279">
    <cfRule type="expression" dxfId="1" priority="68">
      <formula>AND(SUMPRODUCT(IFERROR(1*(($B$3279&amp;"x")=(B3279&amp;"x")),0))&gt;1,NOT(ISBLANK(B3279)))</formula>
    </cfRule>
  </conditionalFormatting>
  <conditionalFormatting sqref="D3279">
    <cfRule type="expression" dxfId="1" priority="67">
      <formula>AND(SUMPRODUCT(IFERROR(1*(($D$3279&amp;"x")=(D3279&amp;"x")),0))&gt;1,NOT(ISBLANK(D3279)))</formula>
    </cfRule>
  </conditionalFormatting>
  <conditionalFormatting sqref="N3289">
    <cfRule type="duplicateValues" dxfId="0" priority="270"/>
  </conditionalFormatting>
  <conditionalFormatting sqref="N3324">
    <cfRule type="duplicateValues" dxfId="0" priority="268"/>
  </conditionalFormatting>
  <conditionalFormatting sqref="B3337">
    <cfRule type="expression" dxfId="1" priority="66">
      <formula>AND(SUMPRODUCT(IFERROR(1*(($B$3337&amp;"x")=(B3337&amp;"x")),0))&gt;1,NOT(ISBLANK(B3337)))</formula>
    </cfRule>
  </conditionalFormatting>
  <conditionalFormatting sqref="D3337">
    <cfRule type="expression" dxfId="1" priority="65">
      <formula>AND(SUMPRODUCT(IFERROR(1*(($D$3337&amp;"x")=(D3337&amp;"x")),0))&gt;1,NOT(ISBLANK(D3337)))</formula>
    </cfRule>
  </conditionalFormatting>
  <conditionalFormatting sqref="B3360">
    <cfRule type="expression" dxfId="1" priority="62">
      <formula>AND(SUMPRODUCT(IFERROR(1*(($B$3360&amp;"x")=(B3360&amp;"x")),0))&gt;1,NOT(ISBLANK(B3360)))</formula>
    </cfRule>
  </conditionalFormatting>
  <conditionalFormatting sqref="D3360">
    <cfRule type="expression" dxfId="1" priority="61">
      <formula>AND(SUMPRODUCT(IFERROR(1*(($D$3360&amp;"x")=(D3360&amp;"x")),0))&gt;1,NOT(ISBLANK(D3360)))</formula>
    </cfRule>
  </conditionalFormatting>
  <conditionalFormatting sqref="N3371">
    <cfRule type="duplicateValues" dxfId="0" priority="267"/>
  </conditionalFormatting>
  <conditionalFormatting sqref="N3375">
    <cfRule type="duplicateValues" dxfId="0" priority="266"/>
  </conditionalFormatting>
  <conditionalFormatting sqref="B3381">
    <cfRule type="duplicateValues" dxfId="0" priority="173"/>
  </conditionalFormatting>
  <conditionalFormatting sqref="N3388">
    <cfRule type="duplicateValues" dxfId="0" priority="265"/>
  </conditionalFormatting>
  <conditionalFormatting sqref="B3391">
    <cfRule type="expression" dxfId="1" priority="52">
      <formula>AND(SUMPRODUCT(IFERROR(1*(($B$3391&amp;"x")=(B3391&amp;"x")),0))&gt;1,NOT(ISBLANK(B3391)))</formula>
    </cfRule>
  </conditionalFormatting>
  <conditionalFormatting sqref="D3391">
    <cfRule type="expression" dxfId="1" priority="51">
      <formula>AND(SUMPRODUCT(IFERROR(1*(($D$3391&amp;"x")=(D3391&amp;"x")),0))&gt;1,NOT(ISBLANK(D3391)))</formula>
    </cfRule>
  </conditionalFormatting>
  <conditionalFormatting sqref="N3393">
    <cfRule type="duplicateValues" dxfId="0" priority="264"/>
  </conditionalFormatting>
  <conditionalFormatting sqref="N3398">
    <cfRule type="duplicateValues" dxfId="0" priority="1010" stopIfTrue="1"/>
  </conditionalFormatting>
  <conditionalFormatting sqref="N3413">
    <cfRule type="duplicateValues" dxfId="0" priority="827" stopIfTrue="1"/>
  </conditionalFormatting>
  <conditionalFormatting sqref="B3425">
    <cfRule type="duplicateValues" dxfId="0" priority="602"/>
  </conditionalFormatting>
  <conditionalFormatting sqref="N3429">
    <cfRule type="duplicateValues" dxfId="0" priority="278"/>
  </conditionalFormatting>
  <conditionalFormatting sqref="B3442">
    <cfRule type="duplicateValues" dxfId="0" priority="598"/>
  </conditionalFormatting>
  <conditionalFormatting sqref="B3468">
    <cfRule type="expression" dxfId="1" priority="58">
      <formula>AND(SUMPRODUCT(IFERROR(1*(($B$3468&amp;"x")=(B3468&amp;"x")),0))&gt;1,NOT(ISBLANK(B3468)))</formula>
    </cfRule>
  </conditionalFormatting>
  <conditionalFormatting sqref="D3468">
    <cfRule type="expression" dxfId="1" priority="57">
      <formula>AND(SUMPRODUCT(IFERROR(1*(($D$3468&amp;"x")=(D3468&amp;"x")),0))&gt;1,NOT(ISBLANK(D3468)))</formula>
    </cfRule>
  </conditionalFormatting>
  <conditionalFormatting sqref="N3477">
    <cfRule type="duplicateValues" dxfId="0" priority="254"/>
  </conditionalFormatting>
  <conditionalFormatting sqref="N3486">
    <cfRule type="duplicateValues" dxfId="0" priority="936" stopIfTrue="1"/>
  </conditionalFormatting>
  <conditionalFormatting sqref="B3508">
    <cfRule type="expression" dxfId="1" priority="56">
      <formula>AND(SUMPRODUCT(IFERROR(1*(($B$3508&amp;"x")=(B3508&amp;"x")),0))&gt;1,NOT(ISBLANK(B3508)))</formula>
    </cfRule>
  </conditionalFormatting>
  <conditionalFormatting sqref="D3508">
    <cfRule type="expression" dxfId="1" priority="55">
      <formula>AND(SUMPRODUCT(IFERROR(1*(($D$3508&amp;"x")=(D3508&amp;"x")),0))&gt;1,NOT(ISBLANK(D3508)))</formula>
    </cfRule>
  </conditionalFormatting>
  <conditionalFormatting sqref="N3520">
    <cfRule type="duplicateValues" dxfId="0" priority="210"/>
  </conditionalFormatting>
  <conditionalFormatting sqref="B3543">
    <cfRule type="duplicateValues" dxfId="0" priority="461"/>
  </conditionalFormatting>
  <conditionalFormatting sqref="B3546">
    <cfRule type="expression" dxfId="1" priority="60">
      <formula>AND(SUMPRODUCT(IFERROR(1*(($B$3546&amp;"x")=(B3546&amp;"x")),0))&gt;1,NOT(ISBLANK(B3546)))</formula>
    </cfRule>
  </conditionalFormatting>
  <conditionalFormatting sqref="D3546">
    <cfRule type="expression" dxfId="1" priority="59">
      <formula>AND(SUMPRODUCT(IFERROR(1*(($D$3546&amp;"x")=(D3546&amp;"x")),0))&gt;1,NOT(ISBLANK(D3546)))</formula>
    </cfRule>
  </conditionalFormatting>
  <conditionalFormatting sqref="N3569">
    <cfRule type="duplicateValues" dxfId="0" priority="832" stopIfTrue="1"/>
  </conditionalFormatting>
  <conditionalFormatting sqref="N3571">
    <cfRule type="duplicateValues" dxfId="0" priority="282"/>
  </conditionalFormatting>
  <conditionalFormatting sqref="N3579">
    <cfRule type="duplicateValues" dxfId="0" priority="1023" stopIfTrue="1"/>
  </conditionalFormatting>
  <conditionalFormatting sqref="B3585">
    <cfRule type="duplicateValues" dxfId="0" priority="174"/>
  </conditionalFormatting>
  <conditionalFormatting sqref="B3598">
    <cfRule type="expression" dxfId="1" priority="90">
      <formula>AND(SUMPRODUCT(IFERROR(1*(($B$3598&amp;"x")=(B3598&amp;"x")),0))&gt;1,NOT(ISBLANK(B3598)))</formula>
    </cfRule>
  </conditionalFormatting>
  <conditionalFormatting sqref="D3598">
    <cfRule type="expression" dxfId="1" priority="89">
      <formula>AND(SUMPRODUCT(IFERROR(1*(($D$3598&amp;"x")=(D3598&amp;"x")),0))&gt;1,NOT(ISBLANK(D3598)))</formula>
    </cfRule>
  </conditionalFormatting>
  <conditionalFormatting sqref="B3625">
    <cfRule type="expression" dxfId="1" priority="50">
      <formula>AND(SUMPRODUCT(IFERROR(1*(($B$3625&amp;"x")=(B3625&amp;"x")),0))&gt;1,NOT(ISBLANK(B3625)))</formula>
    </cfRule>
  </conditionalFormatting>
  <conditionalFormatting sqref="D3625">
    <cfRule type="expression" dxfId="1" priority="49">
      <formula>AND(SUMPRODUCT(IFERROR(1*(($D$3625&amp;"x")=(D3625&amp;"x")),0))&gt;1,NOT(ISBLANK(D3625)))</formula>
    </cfRule>
  </conditionalFormatting>
  <conditionalFormatting sqref="B3632">
    <cfRule type="expression" dxfId="1" priority="48">
      <formula>AND(SUMPRODUCT(IFERROR(1*(($B$3632&amp;"x")=(B3632&amp;"x")),0))&gt;1,NOT(ISBLANK(B3632)))</formula>
    </cfRule>
  </conditionalFormatting>
  <conditionalFormatting sqref="D3632">
    <cfRule type="expression" dxfId="1" priority="47">
      <formula>AND(SUMPRODUCT(IFERROR(1*(($D$3632&amp;"x")=(D3632&amp;"x")),0))&gt;1,NOT(ISBLANK(D3632)))</formula>
    </cfRule>
  </conditionalFormatting>
  <conditionalFormatting sqref="B3644">
    <cfRule type="duplicateValues" dxfId="0" priority="438"/>
  </conditionalFormatting>
  <conditionalFormatting sqref="B3651">
    <cfRule type="expression" dxfId="1" priority="42">
      <formula>AND(SUMPRODUCT(IFERROR(1*(($B$3651&amp;"x")=(B3651&amp;"x")),0))&gt;1,NOT(ISBLANK(B3651)))</formula>
    </cfRule>
  </conditionalFormatting>
  <conditionalFormatting sqref="D3651">
    <cfRule type="expression" dxfId="1" priority="41">
      <formula>AND(SUMPRODUCT(IFERROR(1*(($D$3651&amp;"x")=(D3651&amp;"x")),0))&gt;1,NOT(ISBLANK(D3651)))</formula>
    </cfRule>
  </conditionalFormatting>
  <conditionalFormatting sqref="N3655">
    <cfRule type="duplicateValues" dxfId="0" priority="1020" stopIfTrue="1"/>
  </conditionalFormatting>
  <conditionalFormatting sqref="B3658">
    <cfRule type="duplicateValues" dxfId="0" priority="353"/>
  </conditionalFormatting>
  <conditionalFormatting sqref="N3661">
    <cfRule type="duplicateValues" dxfId="0" priority="269"/>
  </conditionalFormatting>
  <conditionalFormatting sqref="B3680">
    <cfRule type="expression" dxfId="1" priority="46">
      <formula>AND(SUMPRODUCT(IFERROR(1*(($B$3680&amp;"x")=(B3680&amp;"x")),0))&gt;1,NOT(ISBLANK(B3680)))</formula>
    </cfRule>
  </conditionalFormatting>
  <conditionalFormatting sqref="D3680">
    <cfRule type="expression" dxfId="1" priority="45">
      <formula>AND(SUMPRODUCT(IFERROR(1*(($D$3680&amp;"x")=(D3680&amp;"x")),0))&gt;1,NOT(ISBLANK(D3680)))</formula>
    </cfRule>
  </conditionalFormatting>
  <conditionalFormatting sqref="N3681">
    <cfRule type="duplicateValues" dxfId="0" priority="786" stopIfTrue="1"/>
  </conditionalFormatting>
  <conditionalFormatting sqref="B3735">
    <cfRule type="expression" dxfId="1" priority="36">
      <formula>AND(SUMPRODUCT(IFERROR(1*(($B$3735&amp;"x")=(B3735&amp;"x")),0))&gt;1,NOT(ISBLANK(B3735)))</formula>
    </cfRule>
  </conditionalFormatting>
  <conditionalFormatting sqref="D3735">
    <cfRule type="expression" dxfId="1" priority="35">
      <formula>AND(SUMPRODUCT(IFERROR(1*(($D$3735&amp;"x")=(D3735&amp;"x")),0))&gt;1,NOT(ISBLANK(D3735)))</formula>
    </cfRule>
  </conditionalFormatting>
  <conditionalFormatting sqref="B3739">
    <cfRule type="expression" dxfId="1" priority="160">
      <formula>AND(SUMPRODUCT(IFERROR(1*(($B$3739&amp;"x")=(B3739&amp;"x")),0))&gt;1,NOT(ISBLANK(B3739)))</formula>
    </cfRule>
  </conditionalFormatting>
  <conditionalFormatting sqref="D3739">
    <cfRule type="expression" dxfId="1" priority="159">
      <formula>AND(SUMPRODUCT(IFERROR(1*(($D$3739&amp;"x")=(D3739&amp;"x")),0))&gt;1,NOT(ISBLANK(D3739)))</formula>
    </cfRule>
  </conditionalFormatting>
  <conditionalFormatting sqref="B3744">
    <cfRule type="duplicateValues" dxfId="0" priority="169"/>
  </conditionalFormatting>
  <conditionalFormatting sqref="N3762">
    <cfRule type="duplicateValues" dxfId="0" priority="227"/>
  </conditionalFormatting>
  <conditionalFormatting sqref="B3771">
    <cfRule type="duplicateValues" dxfId="0" priority="172"/>
  </conditionalFormatting>
  <conditionalFormatting sqref="B3776">
    <cfRule type="expression" dxfId="1" priority="40">
      <formula>AND(SUMPRODUCT(IFERROR(1*(($B$3776&amp;"x")=(B3776&amp;"x")),0))&gt;1,NOT(ISBLANK(B3776)))</formula>
    </cfRule>
  </conditionalFormatting>
  <conditionalFormatting sqref="D3776">
    <cfRule type="expression" dxfId="1" priority="39">
      <formula>AND(SUMPRODUCT(IFERROR(1*(($D$3776&amp;"x")=(D3776&amp;"x")),0))&gt;1,NOT(ISBLANK(D3776)))</formula>
    </cfRule>
  </conditionalFormatting>
  <conditionalFormatting sqref="B3779">
    <cfRule type="duplicateValues" dxfId="0" priority="542"/>
  </conditionalFormatting>
  <conditionalFormatting sqref="B3800">
    <cfRule type="expression" dxfId="1" priority="38">
      <formula>AND(SUMPRODUCT(IFERROR(1*(($B$3800&amp;"x")=(B3800&amp;"x")),0))&gt;1,NOT(ISBLANK(B3800)))</formula>
    </cfRule>
  </conditionalFormatting>
  <conditionalFormatting sqref="D3800">
    <cfRule type="expression" dxfId="1" priority="37">
      <formula>AND(SUMPRODUCT(IFERROR(1*(($D$3800&amp;"x")=(D3800&amp;"x")),0))&gt;1,NOT(ISBLANK(D3800)))</formula>
    </cfRule>
  </conditionalFormatting>
  <conditionalFormatting sqref="B3816">
    <cfRule type="duplicateValues" dxfId="0" priority="478"/>
  </conditionalFormatting>
  <conditionalFormatting sqref="N3817">
    <cfRule type="duplicateValues" dxfId="0" priority="206"/>
  </conditionalFormatting>
  <conditionalFormatting sqref="B3835">
    <cfRule type="duplicateValues" dxfId="0" priority="514"/>
  </conditionalFormatting>
  <conditionalFormatting sqref="N3842">
    <cfRule type="duplicateValues" dxfId="0" priority="309"/>
  </conditionalFormatting>
  <conditionalFormatting sqref="N3856">
    <cfRule type="duplicateValues" dxfId="0" priority="217"/>
  </conditionalFormatting>
  <conditionalFormatting sqref="N3857">
    <cfRule type="duplicateValues" dxfId="0" priority="846" stopIfTrue="1"/>
  </conditionalFormatting>
  <conditionalFormatting sqref="N3862">
    <cfRule type="duplicateValues" dxfId="0" priority="245"/>
  </conditionalFormatting>
  <conditionalFormatting sqref="N3867">
    <cfRule type="duplicateValues" dxfId="0" priority="715" stopIfTrue="1"/>
  </conditionalFormatting>
  <conditionalFormatting sqref="N3885">
    <cfRule type="duplicateValues" dxfId="0" priority="898" stopIfTrue="1"/>
  </conditionalFormatting>
  <conditionalFormatting sqref="B3895">
    <cfRule type="expression" dxfId="1" priority="26">
      <formula>AND(SUMPRODUCT(IFERROR(1*(($B$3895&amp;"x")=(B3895&amp;"x")),0))&gt;1,NOT(ISBLANK(B3895)))</formula>
    </cfRule>
  </conditionalFormatting>
  <conditionalFormatting sqref="D3895">
    <cfRule type="expression" dxfId="1" priority="25">
      <formula>AND(SUMPRODUCT(IFERROR(1*(($D$3895&amp;"x")=(D3895&amp;"x")),0))&gt;1,NOT(ISBLANK(D3895)))</formula>
    </cfRule>
  </conditionalFormatting>
  <conditionalFormatting sqref="N3900">
    <cfRule type="duplicateValues" dxfId="0" priority="914" stopIfTrue="1"/>
  </conditionalFormatting>
  <conditionalFormatting sqref="B3913">
    <cfRule type="duplicateValues" dxfId="0" priority="592"/>
  </conditionalFormatting>
  <conditionalFormatting sqref="B3915">
    <cfRule type="duplicateValues" dxfId="0" priority="524"/>
  </conditionalFormatting>
  <conditionalFormatting sqref="N3920">
    <cfRule type="duplicateValues" dxfId="0" priority="894" stopIfTrue="1"/>
  </conditionalFormatting>
  <conditionalFormatting sqref="N3925">
    <cfRule type="duplicateValues" dxfId="0" priority="782" stopIfTrue="1"/>
  </conditionalFormatting>
  <conditionalFormatting sqref="B3938">
    <cfRule type="expression" dxfId="1" priority="32">
      <formula>AND(SUMPRODUCT(IFERROR(1*(($B$3938&amp;"x")=(B3938&amp;"x")),0))&gt;1,NOT(ISBLANK(B3938)))</formula>
    </cfRule>
  </conditionalFormatting>
  <conditionalFormatting sqref="D3938">
    <cfRule type="expression" dxfId="1" priority="31">
      <formula>AND(SUMPRODUCT(IFERROR(1*(($D$3938&amp;"x")=(D3938&amp;"x")),0))&gt;1,NOT(ISBLANK(D3938)))</formula>
    </cfRule>
  </conditionalFormatting>
  <conditionalFormatting sqref="B3940">
    <cfRule type="duplicateValues" dxfId="0" priority="518"/>
  </conditionalFormatting>
  <conditionalFormatting sqref="B3957">
    <cfRule type="expression" dxfId="1" priority="30">
      <formula>AND(SUMPRODUCT(IFERROR(1*(($B$3957&amp;"x")=(B3957&amp;"x")),0))&gt;1,NOT(ISBLANK(B3957)))</formula>
    </cfRule>
  </conditionalFormatting>
  <conditionalFormatting sqref="D3957">
    <cfRule type="expression" dxfId="1" priority="29">
      <formula>AND(SUMPRODUCT(IFERROR(1*(($D$3957&amp;"x")=(D3957&amp;"x")),0))&gt;1,NOT(ISBLANK(D3957)))</formula>
    </cfRule>
  </conditionalFormatting>
  <conditionalFormatting sqref="O3972">
    <cfRule type="duplicateValues" dxfId="0" priority="199"/>
  </conditionalFormatting>
  <conditionalFormatting sqref="B3999">
    <cfRule type="expression" dxfId="1" priority="24">
      <formula>AND(SUMPRODUCT(IFERROR(1*(($B$3999&amp;"x")=(B3999&amp;"x")),0))&gt;1,NOT(ISBLANK(B3999)))</formula>
    </cfRule>
  </conditionalFormatting>
  <conditionalFormatting sqref="D3999">
    <cfRule type="expression" dxfId="1" priority="23">
      <formula>AND(SUMPRODUCT(IFERROR(1*(($D$3999&amp;"x")=(D3999&amp;"x")),0))&gt;1,NOT(ISBLANK(D3999)))</formula>
    </cfRule>
  </conditionalFormatting>
  <conditionalFormatting sqref="B4004">
    <cfRule type="expression" dxfId="1" priority="22">
      <formula>AND(SUMPRODUCT(IFERROR(1*(($B$4004&amp;"x")=(B4004&amp;"x")),0))&gt;1,NOT(ISBLANK(B4004)))</formula>
    </cfRule>
  </conditionalFormatting>
  <conditionalFormatting sqref="D4004">
    <cfRule type="expression" dxfId="1" priority="21">
      <formula>AND(SUMPRODUCT(IFERROR(1*(($D$4004&amp;"x")=(D4004&amp;"x")),0))&gt;1,NOT(ISBLANK(D4004)))</formula>
    </cfRule>
  </conditionalFormatting>
  <conditionalFormatting sqref="N4005">
    <cfRule type="duplicateValues" dxfId="0" priority="777" stopIfTrue="1"/>
  </conditionalFormatting>
  <conditionalFormatting sqref="N4010">
    <cfRule type="duplicateValues" dxfId="0" priority="771" stopIfTrue="1"/>
  </conditionalFormatting>
  <conditionalFormatting sqref="B4022">
    <cfRule type="expression" dxfId="1" priority="28">
      <formula>AND(SUMPRODUCT(IFERROR(1*(($B$4022&amp;"x")=(B4022&amp;"x")),0))&gt;1,NOT(ISBLANK(B4022)))</formula>
    </cfRule>
  </conditionalFormatting>
  <conditionalFormatting sqref="D4022">
    <cfRule type="expression" dxfId="1" priority="27">
      <formula>AND(SUMPRODUCT(IFERROR(1*(($D$4022&amp;"x")=(D4022&amp;"x")),0))&gt;1,NOT(ISBLANK(D4022)))</formula>
    </cfRule>
  </conditionalFormatting>
  <conditionalFormatting sqref="N4056">
    <cfRule type="duplicateValues" dxfId="0" priority="287"/>
  </conditionalFormatting>
  <conditionalFormatting sqref="N4089">
    <cfRule type="duplicateValues" dxfId="0" priority="781" stopIfTrue="1"/>
  </conditionalFormatting>
  <conditionalFormatting sqref="N4090">
    <cfRule type="duplicateValues" dxfId="0" priority="908" stopIfTrue="1"/>
  </conditionalFormatting>
  <conditionalFormatting sqref="N4097">
    <cfRule type="duplicateValues" dxfId="0" priority="311"/>
  </conditionalFormatting>
  <conditionalFormatting sqref="N4098">
    <cfRule type="duplicateValues" dxfId="0" priority="778" stopIfTrue="1"/>
  </conditionalFormatting>
  <conditionalFormatting sqref="B4100">
    <cfRule type="duplicateValues" dxfId="0" priority="435"/>
  </conditionalFormatting>
  <conditionalFormatting sqref="B4107">
    <cfRule type="duplicateValues" dxfId="0" priority="594"/>
  </conditionalFormatting>
  <conditionalFormatting sqref="B4112">
    <cfRule type="duplicateValues" dxfId="0" priority="582"/>
  </conditionalFormatting>
  <conditionalFormatting sqref="B4119">
    <cfRule type="duplicateValues" dxfId="0" priority="508"/>
  </conditionalFormatting>
  <conditionalFormatting sqref="N4142">
    <cfRule type="duplicateValues" dxfId="0" priority="780" stopIfTrue="1"/>
  </conditionalFormatting>
  <conditionalFormatting sqref="N4146">
    <cfRule type="duplicateValues" dxfId="0" priority="213"/>
  </conditionalFormatting>
  <conditionalFormatting sqref="O4148">
    <cfRule type="duplicateValues" dxfId="0" priority="197"/>
  </conditionalFormatting>
  <conditionalFormatting sqref="B4152">
    <cfRule type="duplicateValues" dxfId="0" priority="344"/>
  </conditionalFormatting>
  <conditionalFormatting sqref="B4165">
    <cfRule type="expression" dxfId="1" priority="20">
      <formula>AND(SUMPRODUCT(IFERROR(1*(($B$4165&amp;"x")=(B4165&amp;"x")),0))&gt;1,NOT(ISBLANK(B4165)))</formula>
    </cfRule>
  </conditionalFormatting>
  <conditionalFormatting sqref="D4165">
    <cfRule type="expression" dxfId="1" priority="19">
      <formula>AND(SUMPRODUCT(IFERROR(1*(($D$4165&amp;"x")=(D4165&amp;"x")),0))&gt;1,NOT(ISBLANK(D4165)))</formula>
    </cfRule>
  </conditionalFormatting>
  <conditionalFormatting sqref="B4166">
    <cfRule type="duplicateValues" dxfId="0" priority="166"/>
  </conditionalFormatting>
  <conditionalFormatting sqref="N4167">
    <cfRule type="duplicateValues" dxfId="0" priority="256"/>
  </conditionalFormatting>
  <conditionalFormatting sqref="N4168">
    <cfRule type="duplicateValues" dxfId="0" priority="204"/>
  </conditionalFormatting>
  <conditionalFormatting sqref="N4169">
    <cfRule type="duplicateValues" dxfId="0" priority="768" stopIfTrue="1"/>
  </conditionalFormatting>
  <conditionalFormatting sqref="B4179">
    <cfRule type="duplicateValues" dxfId="0" priority="165"/>
  </conditionalFormatting>
  <conditionalFormatting sqref="N4185">
    <cfRule type="duplicateValues" dxfId="0" priority="221"/>
  </conditionalFormatting>
  <conditionalFormatting sqref="B4193">
    <cfRule type="duplicateValues" dxfId="0" priority="167"/>
  </conditionalFormatting>
  <conditionalFormatting sqref="B4196">
    <cfRule type="duplicateValues" dxfId="0" priority="580"/>
  </conditionalFormatting>
  <conditionalFormatting sqref="N4199">
    <cfRule type="duplicateValues" dxfId="0" priority="215"/>
  </conditionalFormatting>
  <conditionalFormatting sqref="B4205">
    <cfRule type="duplicateValues" dxfId="0" priority="578"/>
  </conditionalFormatting>
  <conditionalFormatting sqref="N4206">
    <cfRule type="duplicateValues" dxfId="0" priority="244"/>
  </conditionalFormatting>
  <conditionalFormatting sqref="B4219">
    <cfRule type="duplicateValues" dxfId="0" priority="506"/>
  </conditionalFormatting>
  <conditionalFormatting sqref="B4227">
    <cfRule type="duplicateValues" dxfId="0" priority="341"/>
  </conditionalFormatting>
  <conditionalFormatting sqref="N4229">
    <cfRule type="duplicateValues" dxfId="0" priority="218"/>
  </conditionalFormatting>
  <conditionalFormatting sqref="B4239">
    <cfRule type="duplicateValues" dxfId="0" priority="512"/>
  </conditionalFormatting>
  <conditionalFormatting sqref="B4242">
    <cfRule type="duplicateValues" dxfId="0" priority="434"/>
  </conditionalFormatting>
  <conditionalFormatting sqref="B4251">
    <cfRule type="expression" dxfId="1" priority="34">
      <formula>AND(SUMPRODUCT(IFERROR(1*(($B$4251&amp;"x")=(B4251&amp;"x")),0))&gt;1,NOT(ISBLANK(B4251)))</formula>
    </cfRule>
  </conditionalFormatting>
  <conditionalFormatting sqref="D4251">
    <cfRule type="expression" dxfId="1" priority="33">
      <formula>AND(SUMPRODUCT(IFERROR(1*(($D$4251&amp;"x")=(D4251&amp;"x")),0))&gt;1,NOT(ISBLANK(D4251)))</formula>
    </cfRule>
  </conditionalFormatting>
  <conditionalFormatting sqref="N4264">
    <cfRule type="duplicateValues" dxfId="0" priority="817" stopIfTrue="1"/>
  </conditionalFormatting>
  <conditionalFormatting sqref="B4284">
    <cfRule type="duplicateValues" dxfId="0" priority="584"/>
  </conditionalFormatting>
  <conditionalFormatting sqref="B4291">
    <cfRule type="duplicateValues" dxfId="0" priority="162"/>
  </conditionalFormatting>
  <conditionalFormatting sqref="N4298">
    <cfRule type="duplicateValues" dxfId="0" priority="226"/>
  </conditionalFormatting>
  <conditionalFormatting sqref="B4307">
    <cfRule type="duplicateValues" dxfId="0" priority="510"/>
  </conditionalFormatting>
  <conditionalFormatting sqref="N4319">
    <cfRule type="duplicateValues" dxfId="0" priority="896" stopIfTrue="1"/>
  </conditionalFormatting>
  <conditionalFormatting sqref="N4323">
    <cfRule type="duplicateValues" dxfId="0" priority="787" stopIfTrue="1"/>
  </conditionalFormatting>
  <conditionalFormatting sqref="B4338">
    <cfRule type="duplicateValues" dxfId="0" priority="170"/>
  </conditionalFormatting>
  <conditionalFormatting sqref="B4341">
    <cfRule type="duplicateValues" dxfId="0" priority="432"/>
  </conditionalFormatting>
  <conditionalFormatting sqref="N4344">
    <cfRule type="duplicateValues" dxfId="0" priority="223"/>
  </conditionalFormatting>
  <conditionalFormatting sqref="N4350">
    <cfRule type="duplicateValues" dxfId="0" priority="848" stopIfTrue="1"/>
  </conditionalFormatting>
  <conditionalFormatting sqref="N4356">
    <cfRule type="duplicateValues" dxfId="0" priority="737" stopIfTrue="1"/>
  </conditionalFormatting>
  <conditionalFormatting sqref="B4393">
    <cfRule type="duplicateValues" dxfId="0" priority="431"/>
  </conditionalFormatting>
  <conditionalFormatting sqref="B4409">
    <cfRule type="duplicateValues" dxfId="0" priority="429"/>
  </conditionalFormatting>
  <conditionalFormatting sqref="N4430">
    <cfRule type="duplicateValues" dxfId="0" priority="733" stopIfTrue="1"/>
  </conditionalFormatting>
  <conditionalFormatting sqref="N4431">
    <cfRule type="duplicateValues" dxfId="0" priority="261"/>
  </conditionalFormatting>
  <conditionalFormatting sqref="B4433">
    <cfRule type="expression" dxfId="1" priority="18">
      <formula>AND(SUMPRODUCT(IFERROR(1*(($B$4433&amp;"x")=(B4433&amp;"x")),0))&gt;1,NOT(ISBLANK(B4433)))</formula>
    </cfRule>
  </conditionalFormatting>
  <conditionalFormatting sqref="D4433">
    <cfRule type="expression" dxfId="1" priority="17">
      <formula>AND(SUMPRODUCT(IFERROR(1*(($D$4433&amp;"x")=(D4433&amp;"x")),0))&gt;1,NOT(ISBLANK(D4433)))</formula>
    </cfRule>
  </conditionalFormatting>
  <conditionalFormatting sqref="B4434">
    <cfRule type="duplicateValues" dxfId="0" priority="338"/>
  </conditionalFormatting>
  <conditionalFormatting sqref="B4444">
    <cfRule type="duplicateValues" dxfId="0" priority="335"/>
  </conditionalFormatting>
  <conditionalFormatting sqref="N4461">
    <cfRule type="duplicateValues" dxfId="0" priority="729" stopIfTrue="1"/>
  </conditionalFormatting>
  <conditionalFormatting sqref="N4464">
    <cfRule type="duplicateValues" dxfId="0" priority="727" stopIfTrue="1"/>
  </conditionalFormatting>
  <conditionalFormatting sqref="N4466">
    <cfRule type="duplicateValues" dxfId="0" priority="242"/>
  </conditionalFormatting>
  <conditionalFormatting sqref="N4472">
    <cfRule type="duplicateValues" dxfId="0" priority="259"/>
  </conditionalFormatting>
  <conditionalFormatting sqref="N4478">
    <cfRule type="duplicateValues" dxfId="0" priority="725" stopIfTrue="1"/>
  </conditionalFormatting>
  <conditionalFormatting sqref="B4483">
    <cfRule type="duplicateValues" dxfId="0" priority="572"/>
  </conditionalFormatting>
  <conditionalFormatting sqref="B4484">
    <cfRule type="expression" dxfId="1" priority="16">
      <formula>AND(SUMPRODUCT(IFERROR(1*(($B$4484&amp;"x")=(B4484&amp;"x")),0))&gt;1,NOT(ISBLANK(B4484)))</formula>
    </cfRule>
  </conditionalFormatting>
  <conditionalFormatting sqref="D4484">
    <cfRule type="expression" dxfId="1" priority="15">
      <formula>AND(SUMPRODUCT(IFERROR(1*(($D$4484&amp;"x")=(D4484&amp;"x")),0))&gt;1,NOT(ISBLANK(D4484)))</formula>
    </cfRule>
  </conditionalFormatting>
  <conditionalFormatting sqref="N4490">
    <cfRule type="duplicateValues" dxfId="0" priority="224"/>
  </conditionalFormatting>
  <conditionalFormatting sqref="B4525">
    <cfRule type="duplicateValues" dxfId="0" priority="428"/>
  </conditionalFormatting>
  <conditionalFormatting sqref="N4552">
    <cfRule type="duplicateValues" dxfId="0" priority="721" stopIfTrue="1"/>
  </conditionalFormatting>
  <conditionalFormatting sqref="N4564">
    <cfRule type="duplicateValues" dxfId="0" priority="239"/>
  </conditionalFormatting>
  <conditionalFormatting sqref="N4568">
    <cfRule type="duplicateValues" dxfId="0" priority="238"/>
  </conditionalFormatting>
  <conditionalFormatting sqref="B4581">
    <cfRule type="duplicateValues" dxfId="0" priority="566"/>
  </conditionalFormatting>
  <conditionalFormatting sqref="B4609">
    <cfRule type="duplicateValues" dxfId="0" priority="442"/>
  </conditionalFormatting>
  <conditionalFormatting sqref="N4612">
    <cfRule type="duplicateValues" dxfId="0" priority="735" stopIfTrue="1"/>
  </conditionalFormatting>
  <conditionalFormatting sqref="B4615">
    <cfRule type="duplicateValues" dxfId="0" priority="484"/>
  </conditionalFormatting>
  <conditionalFormatting sqref="B4619">
    <cfRule type="expression" dxfId="1" priority="12">
      <formula>AND(SUMPRODUCT(IFERROR(1*(($B$4619&amp;"x")=(B4619&amp;"x")),0))&gt;1,NOT(ISBLANK(B4619)))</formula>
    </cfRule>
  </conditionalFormatting>
  <conditionalFormatting sqref="D4619">
    <cfRule type="expression" dxfId="1" priority="11">
      <formula>AND(SUMPRODUCT(IFERROR(1*(($D$4619&amp;"x")=(D4619&amp;"x")),0))&gt;1,NOT(ISBLANK(D4619)))</formula>
    </cfRule>
  </conditionalFormatting>
  <conditionalFormatting sqref="B4620">
    <cfRule type="expression" dxfId="1" priority="14">
      <formula>AND(SUMPRODUCT(IFERROR(1*(($B$4620&amp;"x")=(B4620&amp;"x")),0))&gt;1,NOT(ISBLANK(B4620)))</formula>
    </cfRule>
  </conditionalFormatting>
  <conditionalFormatting sqref="D4620">
    <cfRule type="expression" dxfId="1" priority="13">
      <formula>AND(SUMPRODUCT(IFERROR(1*(($D$4620&amp;"x")=(D4620&amp;"x")),0))&gt;1,NOT(ISBLANK(D4620)))</formula>
    </cfRule>
  </conditionalFormatting>
  <conditionalFormatting sqref="N4623">
    <cfRule type="duplicateValues" dxfId="0" priority="720" stopIfTrue="1"/>
  </conditionalFormatting>
  <conditionalFormatting sqref="N4632">
    <cfRule type="duplicateValues" dxfId="0" priority="994" stopIfTrue="1"/>
  </conditionalFormatting>
  <conditionalFormatting sqref="N4647">
    <cfRule type="duplicateValues" dxfId="0" priority="208"/>
  </conditionalFormatting>
  <conditionalFormatting sqref="B4648">
    <cfRule type="expression" dxfId="1" priority="10">
      <formula>AND(SUMPRODUCT(IFERROR(1*(($B$4648&amp;"x")=(B4648&amp;"x")),0))&gt;1,NOT(ISBLANK(B4648)))</formula>
    </cfRule>
  </conditionalFormatting>
  <conditionalFormatting sqref="D4648">
    <cfRule type="expression" dxfId="1" priority="9">
      <formula>AND(SUMPRODUCT(IFERROR(1*(($D$4648&amp;"x")=(D4648&amp;"x")),0))&gt;1,NOT(ISBLANK(D4648)))</formula>
    </cfRule>
  </conditionalFormatting>
  <conditionalFormatting sqref="N4660">
    <cfRule type="duplicateValues" dxfId="0" priority="850" stopIfTrue="1"/>
  </conditionalFormatting>
  <conditionalFormatting sqref="B4668">
    <cfRule type="duplicateValues" dxfId="0" priority="576"/>
  </conditionalFormatting>
  <conditionalFormatting sqref="B4680">
    <cfRule type="duplicateValues" dxfId="0" priority="332"/>
  </conditionalFormatting>
  <conditionalFormatting sqref="B4682">
    <cfRule type="expression" dxfId="1" priority="6">
      <formula>AND(SUMPRODUCT(IFERROR(1*(($B$4682&amp;"x")=(B4682&amp;"x")),0))&gt;1,NOT(ISBLANK(B4682)))</formula>
    </cfRule>
  </conditionalFormatting>
  <conditionalFormatting sqref="D4682">
    <cfRule type="expression" dxfId="1" priority="5">
      <formula>AND(SUMPRODUCT(IFERROR(1*(($D$4682&amp;"x")=(D4682&amp;"x")),0))&gt;1,NOT(ISBLANK(D4682)))</formula>
    </cfRule>
  </conditionalFormatting>
  <conditionalFormatting sqref="N4691">
    <cfRule type="duplicateValues" dxfId="0" priority="212"/>
  </conditionalFormatting>
  <conditionalFormatting sqref="B4703">
    <cfRule type="expression" dxfId="1" priority="64">
      <formula>AND(SUMPRODUCT(IFERROR(1*(($B$4703&amp;"x")=(B4703&amp;"x")),0))&gt;1,NOT(ISBLANK(B4703)))</formula>
    </cfRule>
  </conditionalFormatting>
  <conditionalFormatting sqref="D4703">
    <cfRule type="expression" dxfId="1" priority="63">
      <formula>AND(SUMPRODUCT(IFERROR(1*(($D$4703&amp;"x")=(D4703&amp;"x")),0))&gt;1,NOT(ISBLANK(D4703)))</formula>
    </cfRule>
  </conditionalFormatting>
  <conditionalFormatting sqref="B4708">
    <cfRule type="duplicateValues" dxfId="0" priority="161"/>
  </conditionalFormatting>
  <conditionalFormatting sqref="B4733">
    <cfRule type="duplicateValues" dxfId="0" priority="329"/>
  </conditionalFormatting>
  <conditionalFormatting sqref="N4735">
    <cfRule type="duplicateValues" dxfId="0" priority="274"/>
  </conditionalFormatting>
  <conditionalFormatting sqref="B4774">
    <cfRule type="expression" dxfId="1" priority="4">
      <formula>AND(SUMPRODUCT(IFERROR(1*(($B$4774&amp;"x")=(B4774&amp;"x")),0))&gt;1,NOT(ISBLANK(B4774)))</formula>
    </cfRule>
  </conditionalFormatting>
  <conditionalFormatting sqref="D4774">
    <cfRule type="expression" dxfId="1" priority="3">
      <formula>AND(SUMPRODUCT(IFERROR(1*(($D$4774&amp;"x")=(D4774&amp;"x")),0))&gt;1,NOT(ISBLANK(D4774)))</formula>
    </cfRule>
  </conditionalFormatting>
  <conditionalFormatting sqref="B4777">
    <cfRule type="duplicateValues" dxfId="0" priority="482"/>
  </conditionalFormatting>
  <conditionalFormatting sqref="N4778">
    <cfRule type="duplicateValues" dxfId="0" priority="211"/>
  </conditionalFormatting>
  <conditionalFormatting sqref="B4780">
    <cfRule type="duplicateValues" dxfId="0" priority="425"/>
  </conditionalFormatting>
  <conditionalFormatting sqref="B41:B42">
    <cfRule type="duplicateValues" dxfId="0" priority="552"/>
  </conditionalFormatting>
  <conditionalFormatting sqref="B125:B129">
    <cfRule type="duplicateValues" dxfId="0" priority="476"/>
  </conditionalFormatting>
  <conditionalFormatting sqref="B195:B196">
    <cfRule type="expression" dxfId="1" priority="156">
      <formula>AND(SUMPRODUCT(IFERROR(1*(($B$195:$B$196&amp;"x")=(B195&amp;"x")),0))&gt;1,NOT(ISBLANK(B195)))</formula>
    </cfRule>
  </conditionalFormatting>
  <conditionalFormatting sqref="B267:B268">
    <cfRule type="duplicateValues" dxfId="0" priority="475"/>
  </conditionalFormatting>
  <conditionalFormatting sqref="B399:B400">
    <cfRule type="duplicateValues" dxfId="0" priority="472"/>
  </conditionalFormatting>
  <conditionalFormatting sqref="B460:B464">
    <cfRule type="duplicateValues" dxfId="0" priority="496"/>
  </conditionalFormatting>
  <conditionalFormatting sqref="B605:B606">
    <cfRule type="duplicateValues" dxfId="0" priority="678"/>
  </conditionalFormatting>
  <conditionalFormatting sqref="B621:B623">
    <cfRule type="duplicateValues" dxfId="0" priority="680"/>
  </conditionalFormatting>
  <conditionalFormatting sqref="B646:B647">
    <cfRule type="expression" dxfId="1" priority="142">
      <formula>AND(SUMPRODUCT(IFERROR(1*(($B$646:$B$647&amp;"x")=(B646&amp;"x")),0))&gt;1,NOT(ISBLANK(B646)))</formula>
    </cfRule>
  </conditionalFormatting>
  <conditionalFormatting sqref="B670:B674">
    <cfRule type="duplicateValues" dxfId="0" priority="416"/>
  </conditionalFormatting>
  <conditionalFormatting sqref="B814:B815">
    <cfRule type="duplicateValues" dxfId="0" priority="326"/>
  </conditionalFormatting>
  <conditionalFormatting sqref="B903:B904">
    <cfRule type="duplicateValues" dxfId="0" priority="574"/>
  </conditionalFormatting>
  <conditionalFormatting sqref="B1130:B1131">
    <cfRule type="expression" dxfId="1" priority="132">
      <formula>AND(SUMPRODUCT(IFERROR(1*(($B$1130:$B$1131&amp;"x")=(B1130&amp;"x")),0))&gt;1,NOT(ISBLANK(B1130)))</formula>
    </cfRule>
  </conditionalFormatting>
  <conditionalFormatting sqref="B1132:B1133">
    <cfRule type="duplicateValues" dxfId="0" priority="401"/>
  </conditionalFormatting>
  <conditionalFormatting sqref="B1189:B1192">
    <cfRule type="duplicateValues" dxfId="0" priority="498"/>
  </conditionalFormatting>
  <conditionalFormatting sqref="B1241:B1244">
    <cfRule type="duplicateValues" dxfId="0" priority="668"/>
  </conditionalFormatting>
  <conditionalFormatting sqref="B1254:B1255">
    <cfRule type="duplicateValues" dxfId="0" priority="502"/>
  </conditionalFormatting>
  <conditionalFormatting sqref="B1341:B1343">
    <cfRule type="duplicateValues" dxfId="0" priority="395"/>
  </conditionalFormatting>
  <conditionalFormatting sqref="B1437:B1438">
    <cfRule type="duplicateValues" dxfId="0" priority="546"/>
  </conditionalFormatting>
  <conditionalFormatting sqref="B1678:B1679">
    <cfRule type="duplicateValues" dxfId="0" priority="386"/>
  </conditionalFormatting>
  <conditionalFormatting sqref="B1700:B1701">
    <cfRule type="duplicateValues" dxfId="0" priority="462"/>
  </conditionalFormatting>
  <conditionalFormatting sqref="B1843:B1844">
    <cfRule type="duplicateValues" dxfId="0" priority="186"/>
  </conditionalFormatting>
  <conditionalFormatting sqref="B2055:B2056">
    <cfRule type="duplicateValues" dxfId="0" priority="377"/>
  </conditionalFormatting>
  <conditionalFormatting sqref="B2173:B2174">
    <cfRule type="duplicateValues" dxfId="0" priority="459"/>
  </conditionalFormatting>
  <conditionalFormatting sqref="B2178:B2179">
    <cfRule type="duplicateValues" dxfId="0" priority="458"/>
  </conditionalFormatting>
  <conditionalFormatting sqref="B2213:B2214">
    <cfRule type="duplicateValues" dxfId="0" priority="374"/>
  </conditionalFormatting>
  <conditionalFormatting sqref="B2292:B2293">
    <cfRule type="duplicateValues" dxfId="0" priority="628"/>
  </conditionalFormatting>
  <conditionalFormatting sqref="B2376:B2378">
    <cfRule type="duplicateValues" dxfId="0" priority="426"/>
  </conditionalFormatting>
  <conditionalFormatting sqref="B2425:B2426">
    <cfRule type="duplicateValues" dxfId="0" priority="457"/>
  </conditionalFormatting>
  <conditionalFormatting sqref="B2738:B2739">
    <cfRule type="expression" dxfId="1" priority="86">
      <formula>AND(SUMPRODUCT(IFERROR(1*(($B$2738:$B$2739&amp;"x")=(B2738&amp;"x")),0))&gt;1,NOT(ISBLANK(B2738)))</formula>
    </cfRule>
  </conditionalFormatting>
  <conditionalFormatting sqref="B2886:B2889">
    <cfRule type="duplicateValues" dxfId="0" priority="558"/>
  </conditionalFormatting>
  <conditionalFormatting sqref="B2936:B2937">
    <cfRule type="duplicateValues" dxfId="0" priority="451"/>
  </conditionalFormatting>
  <conditionalFormatting sqref="B3267:B3270">
    <cfRule type="duplicateValues" dxfId="0" priority="560"/>
  </conditionalFormatting>
  <conditionalFormatting sqref="B3273:B3274">
    <cfRule type="duplicateValues" dxfId="0" priority="604"/>
  </conditionalFormatting>
  <conditionalFormatting sqref="B3290:B3292">
    <cfRule type="duplicateValues" dxfId="0" priority="447"/>
  </conditionalFormatting>
  <conditionalFormatting sqref="B3378:B3380">
    <cfRule type="duplicateValues" dxfId="0" priority="446"/>
  </conditionalFormatting>
  <conditionalFormatting sqref="B3443:B3445">
    <cfRule type="duplicateValues" dxfId="0" priority="441"/>
  </conditionalFormatting>
  <conditionalFormatting sqref="B3481:B3482">
    <cfRule type="duplicateValues" dxfId="0" priority="180"/>
  </conditionalFormatting>
  <conditionalFormatting sqref="B3704:B3705">
    <cfRule type="duplicateValues" dxfId="0" priority="448"/>
  </conditionalFormatting>
  <conditionalFormatting sqref="B3742:B3743">
    <cfRule type="duplicateValues" dxfId="0" priority="171"/>
  </conditionalFormatting>
  <conditionalFormatting sqref="B3859:B3860">
    <cfRule type="duplicateValues" dxfId="0" priority="350"/>
  </conditionalFormatting>
  <conditionalFormatting sqref="B3941:B3942">
    <cfRule type="duplicateValues" dxfId="0" priority="437"/>
  </conditionalFormatting>
  <conditionalFormatting sqref="B3943:B3944">
    <cfRule type="duplicateValues" dxfId="0" priority="588"/>
  </conditionalFormatting>
  <conditionalFormatting sqref="B3976:B3979">
    <cfRule type="duplicateValues" dxfId="0" priority="522"/>
  </conditionalFormatting>
  <conditionalFormatting sqref="B4104:B4105">
    <cfRule type="duplicateValues" dxfId="0" priority="590"/>
  </conditionalFormatting>
  <conditionalFormatting sqref="B4114:B4117">
    <cfRule type="duplicateValues" dxfId="0" priority="168"/>
  </conditionalFormatting>
  <conditionalFormatting sqref="B4224:B4225">
    <cfRule type="duplicateValues" dxfId="0" priority="164"/>
  </conditionalFormatting>
  <conditionalFormatting sqref="B4276:B4277">
    <cfRule type="duplicateValues" dxfId="0" priority="163"/>
  </conditionalFormatting>
  <conditionalFormatting sqref="B4342:B4343">
    <cfRule type="expression" dxfId="1" priority="8">
      <formula>AND(SUMPRODUCT(IFERROR(1*(($B$4342:$B$4343&amp;"x")=(B4342&amp;"x")),0))&gt;1,NOT(ISBLANK(B4342)))</formula>
    </cfRule>
  </conditionalFormatting>
  <conditionalFormatting sqref="B4360:B4361">
    <cfRule type="duplicateValues" dxfId="0" priority="486"/>
  </conditionalFormatting>
  <conditionalFormatting sqref="B4462:B4463">
    <cfRule type="duplicateValues" dxfId="0" priority="430"/>
  </conditionalFormatting>
  <conditionalFormatting sqref="B4645:B4646">
    <cfRule type="duplicateValues" dxfId="0" priority="480"/>
  </conditionalFormatting>
  <conditionalFormatting sqref="D195:D196">
    <cfRule type="expression" dxfId="1" priority="155">
      <formula>AND(SUMPRODUCT(IFERROR(1*(($D$195:$D$196&amp;"x")=(D195&amp;"x")),0))&gt;1,NOT(ISBLANK(D195)))</formula>
    </cfRule>
  </conditionalFormatting>
  <conditionalFormatting sqref="D646:D647">
    <cfRule type="expression" dxfId="1" priority="141">
      <formula>AND(SUMPRODUCT(IFERROR(1*(($D$646:$D$647&amp;"x")=(D646&amp;"x")),0))&gt;1,NOT(ISBLANK(D646)))</formula>
    </cfRule>
  </conditionalFormatting>
  <conditionalFormatting sqref="D1130:D1131">
    <cfRule type="expression" dxfId="1" priority="131">
      <formula>AND(SUMPRODUCT(IFERROR(1*(($D$1130:$D$1131&amp;"x")=(D1130&amp;"x")),0))&gt;1,NOT(ISBLANK(D1130)))</formula>
    </cfRule>
  </conditionalFormatting>
  <conditionalFormatting sqref="D1554:D1557">
    <cfRule type="duplicateValues" dxfId="0" priority="2"/>
  </conditionalFormatting>
  <conditionalFormatting sqref="D2738:D2739">
    <cfRule type="expression" dxfId="1" priority="85">
      <formula>AND(SUMPRODUCT(IFERROR(1*(($D$2738:$D$2739&amp;"x")=(D2738&amp;"x")),0))&gt;1,NOT(ISBLANK(D2738)))</formula>
    </cfRule>
  </conditionalFormatting>
  <conditionalFormatting sqref="D4342:D4343">
    <cfRule type="expression" dxfId="1" priority="7">
      <formula>AND(SUMPRODUCT(IFERROR(1*(($D$4342:$D$4343&amp;"x")=(D4342&amp;"x")),0))&gt;1,NOT(ISBLANK(D4342)))</formula>
    </cfRule>
  </conditionalFormatting>
  <conditionalFormatting sqref="N93:N96">
    <cfRule type="duplicateValues" dxfId="0" priority="306"/>
  </conditionalFormatting>
  <conditionalFormatting sqref="N166:N168">
    <cfRule type="duplicateValues" dxfId="0" priority="976" stopIfTrue="1"/>
  </conditionalFormatting>
  <conditionalFormatting sqref="N199:N200">
    <cfRule type="duplicateValues" dxfId="0" priority="815" stopIfTrue="1"/>
  </conditionalFormatting>
  <conditionalFormatting sqref="N323:N325">
    <cfRule type="duplicateValues" dxfId="0" priority="962" stopIfTrue="1"/>
  </conditionalFormatting>
  <conditionalFormatting sqref="N441:N442">
    <cfRule type="duplicateValues" dxfId="0" priority="874" stopIfTrue="1"/>
  </conditionalFormatting>
  <conditionalFormatting sqref="N489:N490">
    <cfRule type="duplicateValues" dxfId="0" priority="304"/>
  </conditionalFormatting>
  <conditionalFormatting sqref="N557:N560">
    <cfRule type="duplicateValues" dxfId="0" priority="880" stopIfTrue="1"/>
  </conditionalFormatting>
  <conditionalFormatting sqref="N608:N609">
    <cfRule type="duplicateValues" dxfId="0" priority="844" stopIfTrue="1"/>
  </conditionalFormatting>
  <conditionalFormatting sqref="N612:N616">
    <cfRule type="duplicateValues" dxfId="0" priority="756" stopIfTrue="1"/>
  </conditionalFormatting>
  <conditionalFormatting sqref="N703:N704">
    <cfRule type="duplicateValues" dxfId="0" priority="753" stopIfTrue="1"/>
  </conditionalFormatting>
  <conditionalFormatting sqref="N733:N734">
    <cfRule type="duplicateValues" dxfId="0" priority="750" stopIfTrue="1"/>
  </conditionalFormatting>
  <conditionalFormatting sqref="N777:N778">
    <cfRule type="duplicateValues" dxfId="0" priority="762" stopIfTrue="1"/>
  </conditionalFormatting>
  <conditionalFormatting sqref="N861:N862">
    <cfRule type="duplicateValues" dxfId="0" priority="201"/>
  </conditionalFormatting>
  <conditionalFormatting sqref="N1001:N1002">
    <cfRule type="duplicateValues" dxfId="0" priority="295"/>
  </conditionalFormatting>
  <conditionalFormatting sqref="N1010:N1011">
    <cfRule type="duplicateValues" dxfId="0" priority="764" stopIfTrue="1"/>
  </conditionalFormatting>
  <conditionalFormatting sqref="N1032:N1034">
    <cfRule type="duplicateValues" dxfId="0" priority="763" stopIfTrue="1"/>
  </conditionalFormatting>
  <conditionalFormatting sqref="N1060:N1061">
    <cfRule type="duplicateValues" dxfId="0" priority="286"/>
  </conditionalFormatting>
  <conditionalFormatting sqref="N1096:N1097">
    <cfRule type="duplicateValues" dxfId="0" priority="872" stopIfTrue="1"/>
  </conditionalFormatting>
  <conditionalFormatting sqref="N1143:N1145">
    <cfRule type="duplicateValues" dxfId="0" priority="749" stopIfTrue="1"/>
  </conditionalFormatting>
  <conditionalFormatting sqref="N1300:N1301">
    <cfRule type="duplicateValues" dxfId="0" priority="298"/>
  </conditionalFormatting>
  <conditionalFormatting sqref="N1344:N1345">
    <cfRule type="duplicateValues" dxfId="0" priority="713" stopIfTrue="1"/>
  </conditionalFormatting>
  <conditionalFormatting sqref="N1455:N1456">
    <cfRule type="duplicateValues" dxfId="0" priority="257"/>
  </conditionalFormatting>
  <conditionalFormatting sqref="N1462:N1465">
    <cfRule type="duplicateValues" dxfId="0" priority="942" stopIfTrue="1"/>
  </conditionalFormatting>
  <conditionalFormatting sqref="N1554:N1557">
    <cfRule type="duplicateValues" dxfId="0" priority="1"/>
  </conditionalFormatting>
  <conditionalFormatting sqref="N1623:N1624">
    <cfRule type="duplicateValues" dxfId="0" priority="930" stopIfTrue="1"/>
  </conditionalFormatting>
  <conditionalFormatting sqref="N1667:N1668">
    <cfRule type="duplicateValues" dxfId="0" priority="952" stopIfTrue="1"/>
  </conditionalFormatting>
  <conditionalFormatting sqref="N1809:N1810">
    <cfRule type="duplicateValues" dxfId="0" priority="251"/>
  </conditionalFormatting>
  <conditionalFormatting sqref="N1853:N1854">
    <cfRule type="duplicateValues" dxfId="0" priority="789" stopIfTrue="1"/>
  </conditionalFormatting>
  <conditionalFormatting sqref="N2049:N2050">
    <cfRule type="duplicateValues" dxfId="0" priority="225"/>
  </conditionalFormatting>
  <conditionalFormatting sqref="N2222:N2223">
    <cfRule type="duplicateValues" dxfId="0" priority="745" stopIfTrue="1"/>
  </conditionalFormatting>
  <conditionalFormatting sqref="N2313:N2316">
    <cfRule type="duplicateValues" dxfId="0" priority="216"/>
  </conditionalFormatting>
  <conditionalFormatting sqref="N2398:N2401">
    <cfRule type="duplicateValues" dxfId="0" priority="739" stopIfTrue="1"/>
  </conditionalFormatting>
  <conditionalFormatting sqref="N2416:N2417">
    <cfRule type="duplicateValues" dxfId="0" priority="741" stopIfTrue="1"/>
  </conditionalFormatting>
  <conditionalFormatting sqref="N2593:N2594">
    <cfRule type="duplicateValues" dxfId="0" priority="804" stopIfTrue="1"/>
  </conditionalFormatting>
  <conditionalFormatting sqref="N2770:N2771">
    <cfRule type="duplicateValues" dxfId="0" priority="820" stopIfTrue="1"/>
  </conditionalFormatting>
  <conditionalFormatting sqref="N2806:N2808">
    <cfRule type="duplicateValues" dxfId="0" priority="824" stopIfTrue="1"/>
  </conditionalFormatting>
  <conditionalFormatting sqref="N2822:N2824">
    <cfRule type="duplicateValues" dxfId="0" priority="1006" stopIfTrue="1"/>
  </conditionalFormatting>
  <conditionalFormatting sqref="N2966:N2967">
    <cfRule type="duplicateValues" dxfId="0" priority="998" stopIfTrue="1"/>
  </conditionalFormatting>
  <conditionalFormatting sqref="N3005:N3006">
    <cfRule type="duplicateValues" dxfId="0" priority="1000" stopIfTrue="1"/>
  </conditionalFormatting>
  <conditionalFormatting sqref="N3087:N3088">
    <cfRule type="duplicateValues" dxfId="0" priority="209"/>
  </conditionalFormatting>
  <conditionalFormatting sqref="N3333:N3334">
    <cfRule type="duplicateValues" dxfId="0" priority="829" stopIfTrue="1"/>
  </conditionalFormatting>
  <conditionalFormatting sqref="N3645:N3646">
    <cfRule type="duplicateValues" dxfId="0" priority="818" stopIfTrue="1"/>
  </conditionalFormatting>
  <conditionalFormatting sqref="N3682:N3684">
    <cfRule type="duplicateValues" dxfId="0" priority="825" stopIfTrue="1"/>
  </conditionalFormatting>
  <conditionalFormatting sqref="N3689:N3690">
    <cfRule type="duplicateValues" dxfId="0" priority="982" stopIfTrue="1"/>
  </conditionalFormatting>
  <conditionalFormatting sqref="N3807:N3808">
    <cfRule type="duplicateValues" dxfId="0" priority="773" stopIfTrue="1"/>
  </conditionalFormatting>
  <conditionalFormatting sqref="N3810:N3812">
    <cfRule type="duplicateValues" dxfId="0" priority="277"/>
  </conditionalFormatting>
  <conditionalFormatting sqref="N3886:N3887">
    <cfRule type="duplicateValues" dxfId="0" priority="772" stopIfTrue="1"/>
  </conditionalFormatting>
  <conditionalFormatting sqref="N3917:N3918">
    <cfRule type="duplicateValues" dxfId="0" priority="912" stopIfTrue="1"/>
  </conditionalFormatting>
  <conditionalFormatting sqref="N3922:N3924">
    <cfRule type="duplicateValues" dxfId="0" priority="910" stopIfTrue="1"/>
  </conditionalFormatting>
  <conditionalFormatting sqref="N3930:N3931">
    <cfRule type="duplicateValues" dxfId="0" priority="312"/>
  </conditionalFormatting>
  <conditionalFormatting sqref="N3952:N3954">
    <cfRule type="duplicateValues" dxfId="0" priority="779" stopIfTrue="1"/>
  </conditionalFormatting>
  <conditionalFormatting sqref="N4030:N4031">
    <cfRule type="duplicateValues" dxfId="0" priority="276"/>
  </conditionalFormatting>
  <conditionalFormatting sqref="N4047:N4048">
    <cfRule type="duplicateValues" dxfId="0" priority="205"/>
  </conditionalFormatting>
  <conditionalFormatting sqref="N4049:N4050">
    <cfRule type="duplicateValues" dxfId="0" priority="836" stopIfTrue="1"/>
  </conditionalFormatting>
  <conditionalFormatting sqref="N4162:N4164">
    <cfRule type="duplicateValues" dxfId="0" priority="890" stopIfTrue="1"/>
  </conditionalFormatting>
  <conditionalFormatting sqref="N4237:N4238">
    <cfRule type="duplicateValues" dxfId="0" priority="770" stopIfTrue="1"/>
  </conditionalFormatting>
  <conditionalFormatting sqref="N4333:N4334">
    <cfRule type="duplicateValues" dxfId="0" priority="228"/>
  </conditionalFormatting>
  <conditionalFormatting sqref="N4336:N4337">
    <cfRule type="duplicateValues" dxfId="0" priority="767" stopIfTrue="1"/>
  </conditionalFormatting>
  <conditionalFormatting sqref="N4363:N4364">
    <cfRule type="duplicateValues" dxfId="0" priority="280"/>
  </conditionalFormatting>
  <conditionalFormatting sqref="N4402:N4403">
    <cfRule type="duplicateValues" dxfId="0" priority="731" stopIfTrue="1"/>
  </conditionalFormatting>
  <conditionalFormatting sqref="N4410:N4411">
    <cfRule type="duplicateValues" dxfId="0" priority="730" stopIfTrue="1"/>
  </conditionalFormatting>
  <conditionalFormatting sqref="N4417:N4418">
    <cfRule type="duplicateValues" dxfId="0" priority="241"/>
  </conditionalFormatting>
  <conditionalFormatting sqref="N4442:N4443">
    <cfRule type="duplicateValues" dxfId="0" priority="854" stopIfTrue="1"/>
  </conditionalFormatting>
  <conditionalFormatting sqref="N4559:N4560">
    <cfRule type="duplicateValues" dxfId="0" priority="718" stopIfTrue="1"/>
  </conditionalFormatting>
  <conditionalFormatting sqref="N4716:N4717">
    <cfRule type="duplicateValues" dxfId="0" priority="719" stopIfTrue="1"/>
  </conditionalFormatting>
  <conditionalFormatting sqref="N4761:N4762">
    <cfRule type="duplicateValues" dxfId="0" priority="958" stopIfTrue="1"/>
  </conditionalFormatting>
  <conditionalFormatting sqref="N4772:N4773">
    <cfRule type="duplicateValues" dxfId="0" priority="956" stopIfTrue="1"/>
  </conditionalFormatting>
  <conditionalFormatting sqref="N25 L26">
    <cfRule type="duplicateValues" dxfId="0" priority="317"/>
  </conditionalFormatting>
  <conditionalFormatting sqref="B104:B107 B223:B224">
    <cfRule type="duplicateValues" dxfId="0" priority="690"/>
  </conditionalFormatting>
  <conditionalFormatting sqref="N130:N131 N155 N170">
    <cfRule type="duplicateValues" dxfId="0" priority="308"/>
  </conditionalFormatting>
  <conditionalFormatting sqref="N264 N270:N273 M274">
    <cfRule type="duplicateValues" dxfId="0" priority="968" stopIfTrue="1"/>
  </conditionalFormatting>
  <conditionalFormatting sqref="B321 B329">
    <cfRule type="expression" dxfId="1" priority="152">
      <formula>AND(SUMPRODUCT(IFERROR(1*(($B$321&amp;"x")=(B321&amp;"x")),0))+SUMPRODUCT(IFERROR(1*(($B$329&amp;"x")=(B321&amp;"x")),0))&gt;1,NOT(ISBLANK(B321)))</formula>
    </cfRule>
  </conditionalFormatting>
  <conditionalFormatting sqref="D321 D329">
    <cfRule type="expression" dxfId="1" priority="151">
      <formula>AND(SUMPRODUCT(IFERROR(1*(($D$321&amp;"x")=(D321&amp;"x")),0))+SUMPRODUCT(IFERROR(1*(($D$329&amp;"x")=(D321&amp;"x")),0))&gt;1,NOT(ISBLANK(D321)))</formula>
    </cfRule>
  </conditionalFormatting>
  <conditionalFormatting sqref="N419 M420 N421:N422">
    <cfRule type="duplicateValues" dxfId="0" priority="811" stopIfTrue="1"/>
  </conditionalFormatting>
  <conditionalFormatting sqref="B543:B544 B554">
    <cfRule type="duplicateValues" dxfId="0" priority="410"/>
  </conditionalFormatting>
  <conditionalFormatting sqref="N602 N604">
    <cfRule type="duplicateValues" dxfId="0" priority="758" stopIfTrue="1"/>
  </conditionalFormatting>
  <conditionalFormatting sqref="N732 N4789">
    <cfRule type="duplicateValues" dxfId="0" priority="292"/>
  </conditionalFormatting>
  <conditionalFormatting sqref="N799 N807">
    <cfRule type="duplicateValues" dxfId="0" priority="886" stopIfTrue="1"/>
  </conditionalFormatting>
  <conditionalFormatting sqref="N965:N971 N975:N976 N1007">
    <cfRule type="duplicateValues" dxfId="0" priority="864" stopIfTrue="1"/>
  </conditionalFormatting>
  <conditionalFormatting sqref="B1059 B1065">
    <cfRule type="duplicateValues" dxfId="0" priority="464"/>
  </conditionalFormatting>
  <conditionalFormatting sqref="N1073 N1075">
    <cfRule type="duplicateValues" dxfId="0" priority="906" stopIfTrue="1"/>
  </conditionalFormatting>
  <conditionalFormatting sqref="N1141:N1142 N1147">
    <cfRule type="duplicateValues" dxfId="0" priority="288"/>
  </conditionalFormatting>
  <conditionalFormatting sqref="N1223:N1225 N1232">
    <cfRule type="duplicateValues" dxfId="0" priority="296"/>
  </conditionalFormatting>
  <conditionalFormatting sqref="N1289 N1291">
    <cfRule type="duplicateValues" dxfId="0" priority="302"/>
  </conditionalFormatting>
  <conditionalFormatting sqref="N1367 N1382">
    <cfRule type="duplicateValues" dxfId="0" priority="813" stopIfTrue="1"/>
  </conditionalFormatting>
  <conditionalFormatting sqref="N1412:N1414 N1652:N1653">
    <cfRule type="duplicateValues" dxfId="0" priority="807" stopIfTrue="1"/>
  </conditionalFormatting>
  <conditionalFormatting sqref="N1443:N1444 N1446:N1452">
    <cfRule type="duplicateValues" dxfId="0" priority="798" stopIfTrue="1"/>
  </conditionalFormatting>
  <conditionalFormatting sqref="B1445 B1471:B1472">
    <cfRule type="expression" dxfId="1" priority="110">
      <formula>AND(SUMPRODUCT(IFERROR(1*(($B$1445&amp;"x")=(B1445&amp;"x")),0))+SUMPRODUCT(IFERROR(1*(($B$1471:$B$1472&amp;"x")=(B1445&amp;"x")),0))&gt;1,NOT(ISBLANK(B1445)))</formula>
    </cfRule>
  </conditionalFormatting>
  <conditionalFormatting sqref="D1445 D1471:D1472">
    <cfRule type="expression" dxfId="1" priority="109">
      <formula>AND(SUMPRODUCT(IFERROR(1*(($D$1445&amp;"x")=(D1445&amp;"x")),0))+SUMPRODUCT(IFERROR(1*(($D$1471:$D$1472&amp;"x")=(D1445&amp;"x")),0))&gt;1,NOT(ISBLANK(D1445)))</formula>
    </cfRule>
  </conditionalFormatting>
  <conditionalFormatting sqref="B1646 B1648:B1650">
    <cfRule type="duplicateValues" dxfId="0" priority="656"/>
  </conditionalFormatting>
  <conditionalFormatting sqref="N1647 N4123">
    <cfRule type="duplicateValues" dxfId="0" priority="279"/>
  </conditionalFormatting>
  <conditionalFormatting sqref="N1656 N1672:N1674">
    <cfRule type="duplicateValues" dxfId="0" priority="275"/>
  </conditionalFormatting>
  <conditionalFormatting sqref="N1750 N1754:N1758 N1774 N1779:N1780">
    <cfRule type="duplicateValues" dxfId="0" priority="791" stopIfTrue="1"/>
  </conditionalFormatting>
  <conditionalFormatting sqref="B1987 B2100:B2110 B2112:B2118 B2123:B2126 B2128:B2132 B2134:B2137 B2161:B2163">
    <cfRule type="duplicateValues" dxfId="0" priority="634"/>
  </conditionalFormatting>
  <conditionalFormatting sqref="N2020 N2022">
    <cfRule type="duplicateValues" dxfId="0" priority="928" stopIfTrue="1"/>
  </conditionalFormatting>
  <conditionalFormatting sqref="B2119 B2122 B2127">
    <cfRule type="expression" dxfId="1" priority="96">
      <formula>AND(SUMPRODUCT(IFERROR(1*(($B$2119&amp;"x")=(B2119&amp;"x")),0))+SUMPRODUCT(IFERROR(1*(($B$2122&amp;"x")=(B2119&amp;"x")),0))+SUMPRODUCT(IFERROR(1*(($B$2127&amp;"x")=(B2119&amp;"x")),0))&gt;1,NOT(ISBLANK(B2119)))</formula>
    </cfRule>
  </conditionalFormatting>
  <conditionalFormatting sqref="D2119 D2122 D2127">
    <cfRule type="expression" dxfId="1" priority="95">
      <formula>AND(SUMPRODUCT(IFERROR(1*(($D$2119&amp;"x")=(D2119&amp;"x")),0))+SUMPRODUCT(IFERROR(1*(($D$2122&amp;"x")=(D2119&amp;"x")),0))+SUMPRODUCT(IFERROR(1*(($D$2127&amp;"x")=(D2119&amp;"x")),0))&gt;1,NOT(ISBLANK(D2119)))</formula>
    </cfRule>
  </conditionalFormatting>
  <conditionalFormatting sqref="B2120 B2133 B2138:B2142">
    <cfRule type="duplicateValues" dxfId="0" priority="642"/>
  </conditionalFormatting>
  <conditionalFormatting sqref="B2177 B2180">
    <cfRule type="duplicateValues" dxfId="0" priority="494"/>
  </conditionalFormatting>
  <conditionalFormatting sqref="N2189:N2191 N2193:N2195">
    <cfRule type="duplicateValues" dxfId="0" priority="742" stopIfTrue="1"/>
  </conditionalFormatting>
  <conditionalFormatting sqref="B2231:B2232 B2234:B2235">
    <cfRule type="duplicateValues" dxfId="0" priority="630"/>
  </conditionalFormatting>
  <conditionalFormatting sqref="B2303 B2318:B2319 B2322:B2325">
    <cfRule type="duplicateValues" dxfId="0" priority="178"/>
  </conditionalFormatting>
  <conditionalFormatting sqref="N2327:N2328 N2330">
    <cfRule type="duplicateValues" dxfId="0" priority="862" stopIfTrue="1"/>
  </conditionalFormatting>
  <conditionalFormatting sqref="N2356:N2358 N2360:N2363 N2379:N2385 N2388">
    <cfRule type="duplicateValues" dxfId="0" priority="738" stopIfTrue="1"/>
  </conditionalFormatting>
  <conditionalFormatting sqref="B2364:B2374 B2386:B2387 B2390:B2395">
    <cfRule type="duplicateValues" dxfId="0" priority="626"/>
  </conditionalFormatting>
  <conditionalFormatting sqref="B2485 B4800">
    <cfRule type="duplicateValues" dxfId="0" priority="433"/>
  </conditionalFormatting>
  <conditionalFormatting sqref="N2677 M2678:M2679 N2680">
    <cfRule type="duplicateValues" dxfId="0" priority="920" stopIfTrue="1"/>
  </conditionalFormatting>
  <conditionalFormatting sqref="N2685 N2694">
    <cfRule type="duplicateValues" dxfId="0" priority="714" stopIfTrue="1"/>
  </conditionalFormatting>
  <conditionalFormatting sqref="N2750 N2752">
    <cfRule type="duplicateValues" dxfId="0" priority="922" stopIfTrue="1"/>
  </conditionalFormatting>
  <conditionalFormatting sqref="N3008:N3009 N3011">
    <cfRule type="duplicateValues" dxfId="0" priority="828" stopIfTrue="1"/>
  </conditionalFormatting>
  <conditionalFormatting sqref="N3145 N3147">
    <cfRule type="duplicateValues" dxfId="0" priority="830" stopIfTrue="1"/>
  </conditionalFormatting>
  <conditionalFormatting sqref="B3260:B3262 B3264">
    <cfRule type="duplicateValues" dxfId="0" priority="356"/>
  </conditionalFormatting>
  <conditionalFormatting sqref="N3302 N3306">
    <cfRule type="duplicateValues" dxfId="0" priority="1014" stopIfTrue="1"/>
  </conditionalFormatting>
  <conditionalFormatting sqref="N3457:N3458 N3464 N3479 N3493 N3498:N3502 N3515 N3521:N3523 N3537:N3541">
    <cfRule type="duplicateValues" dxfId="0" priority="986" stopIfTrue="1"/>
  </conditionalFormatting>
  <conditionalFormatting sqref="B3463 B3483">
    <cfRule type="duplicateValues" dxfId="0" priority="636"/>
  </conditionalFormatting>
  <conditionalFormatting sqref="B3467 B3469:B3470 B3472 B3488 B3491 B3534:B3535">
    <cfRule type="duplicateValues" dxfId="0" priority="544"/>
  </conditionalFormatting>
  <conditionalFormatting sqref="B3471 B3517 B3628 B3749 B3777 B3782:B3787 B3798:B3799 B3801:B3803 B3805:B3806 B3818:B3822 B3993 B4035:B4036">
    <cfRule type="duplicateValues" dxfId="0" priority="436"/>
  </conditionalFormatting>
  <conditionalFormatting sqref="N3476 N3492">
    <cfRule type="duplicateValues" dxfId="0" priority="794" stopIfTrue="1"/>
  </conditionalFormatting>
  <conditionalFormatting sqref="B3494 B3504:B3507 B3778">
    <cfRule type="duplicateValues" dxfId="0" priority="460"/>
  </conditionalFormatting>
  <conditionalFormatting sqref="B3516 B3518:B3519">
    <cfRule type="duplicateValues" dxfId="0" priority="532"/>
  </conditionalFormatting>
  <conditionalFormatting sqref="B3536 B3551">
    <cfRule type="duplicateValues" dxfId="0" priority="175"/>
  </conditionalFormatting>
  <conditionalFormatting sqref="N3542 N3544:N3545 N3547">
    <cfRule type="duplicateValues" dxfId="0" priority="795" stopIfTrue="1"/>
  </conditionalFormatting>
  <conditionalFormatting sqref="B3597 B3599:B3600">
    <cfRule type="duplicateValues" dxfId="0" priority="439"/>
  </conditionalFormatting>
  <conditionalFormatting sqref="B3745 B3836">
    <cfRule type="duplicateValues" dxfId="0" priority="504"/>
  </conditionalFormatting>
  <conditionalFormatting sqref="B4040 B4084">
    <cfRule type="duplicateValues" dxfId="0" priority="347"/>
  </conditionalFormatting>
  <conditionalFormatting sqref="N4068:N4069 N4082">
    <cfRule type="duplicateValues" dxfId="0" priority="840" stopIfTrue="1"/>
  </conditionalFormatting>
  <conditionalFormatting sqref="N4078:N4079 N4083">
    <cfRule type="duplicateValues" dxfId="0" priority="900" stopIfTrue="1"/>
  </conditionalFormatting>
  <conditionalFormatting sqref="B4147 B4149">
    <cfRule type="duplicateValues" dxfId="0" priority="440"/>
  </conditionalFormatting>
  <conditionalFormatting sqref="N4420:N4421 N4423">
    <cfRule type="duplicateValues" dxfId="0" priority="852" stopIfTrue="1"/>
  </conditionalFormatting>
  <conditionalFormatting sqref="N4445:N4448 N4450">
    <cfRule type="duplicateValues" dxfId="0" priority="728" stopIfTrue="1"/>
  </conditionalFormatting>
  <conditionalFormatting sqref="N4634:N4641 N4643">
    <cfRule type="duplicateValues" dxfId="0" priority="207"/>
  </conditionalFormatting>
  <conditionalFormatting sqref="N4649:N4655 N4795:N4796">
    <cfRule type="duplicateValues" dxfId="0" priority="202"/>
  </conditionalFormatting>
  <hyperlinks>
    <hyperlink ref="C3048" r:id="rId2" display="控制工程基础"/>
  </hyperlinks>
  <pageMargins left="0.699305555555556" right="0.699305555555556"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9"/>
  <sheetViews>
    <sheetView topLeftCell="C1" workbookViewId="0">
      <pane ySplit="1" topLeftCell="A2" activePane="bottomLeft" state="frozen"/>
      <selection/>
      <selection pane="bottomLeft" activeCell="C6" sqref="C6"/>
    </sheetView>
  </sheetViews>
  <sheetFormatPr defaultColWidth="9" defaultRowHeight="13.5"/>
  <cols>
    <col min="1" max="1" width="4.375" style="16" customWidth="1"/>
    <col min="2" max="2" width="9" style="16"/>
    <col min="3" max="3" width="44.75" style="16" customWidth="1"/>
    <col min="4" max="9" width="9" style="16"/>
    <col min="10" max="10" width="11.5" style="56"/>
    <col min="11" max="16384" width="9" style="16"/>
  </cols>
  <sheetData>
    <row r="1" s="1" customFormat="1" ht="27" spans="1:14">
      <c r="A1" s="1" t="s">
        <v>0</v>
      </c>
      <c r="B1" s="15" t="s">
        <v>1</v>
      </c>
      <c r="C1" s="57" t="s">
        <v>2</v>
      </c>
      <c r="D1" s="15" t="s">
        <v>3</v>
      </c>
      <c r="E1" s="12" t="s">
        <v>4</v>
      </c>
      <c r="F1" s="15" t="s">
        <v>5</v>
      </c>
      <c r="G1" s="12" t="s">
        <v>6</v>
      </c>
      <c r="H1" s="12" t="s">
        <v>23823</v>
      </c>
      <c r="I1" s="12" t="s">
        <v>9</v>
      </c>
      <c r="J1" s="58" t="s">
        <v>10</v>
      </c>
      <c r="K1" s="12" t="s">
        <v>11</v>
      </c>
      <c r="L1" s="2" t="s">
        <v>12</v>
      </c>
      <c r="M1" s="12" t="s">
        <v>13</v>
      </c>
      <c r="N1" s="12" t="s">
        <v>14</v>
      </c>
    </row>
    <row r="2" s="16" customFormat="1" ht="14.25" spans="1:14">
      <c r="A2" s="16">
        <v>1</v>
      </c>
      <c r="B2" s="17"/>
      <c r="C2" s="18" t="s">
        <v>23824</v>
      </c>
      <c r="D2" s="17"/>
      <c r="E2" s="2"/>
      <c r="G2" s="2"/>
      <c r="H2" s="2"/>
      <c r="I2" s="16"/>
      <c r="J2" s="56"/>
      <c r="K2" s="59"/>
      <c r="L2" s="5"/>
      <c r="M2" s="60"/>
      <c r="N2" s="5"/>
    </row>
    <row r="3" s="16" customFormat="1" ht="14.25" spans="1:14">
      <c r="A3" s="16">
        <v>2</v>
      </c>
      <c r="B3" s="17"/>
      <c r="C3" s="18" t="s">
        <v>23825</v>
      </c>
      <c r="D3" s="17"/>
      <c r="E3" s="2"/>
      <c r="G3" s="2"/>
      <c r="H3" s="2"/>
      <c r="I3" s="2"/>
      <c r="J3" s="56"/>
      <c r="K3" s="59"/>
      <c r="L3" s="5"/>
      <c r="M3" s="60"/>
      <c r="N3" s="5"/>
    </row>
    <row r="4" s="3" customFormat="1" spans="1:14">
      <c r="A4" s="16">
        <v>3</v>
      </c>
      <c r="B4" s="3" t="s">
        <v>23826</v>
      </c>
      <c r="C4" s="3" t="s">
        <v>23827</v>
      </c>
      <c r="D4" s="21" t="s">
        <v>23826</v>
      </c>
      <c r="E4" s="3" t="s">
        <v>23828</v>
      </c>
      <c r="F4" s="3">
        <v>56</v>
      </c>
      <c r="G4" s="3" t="s">
        <v>23829</v>
      </c>
      <c r="J4" s="56">
        <v>46021</v>
      </c>
      <c r="M4" s="3" t="s">
        <v>23830</v>
      </c>
      <c r="N4" s="3" t="s">
        <v>23831</v>
      </c>
    </row>
    <row r="5" s="3" customFormat="1" spans="1:14">
      <c r="A5" s="16">
        <v>4</v>
      </c>
      <c r="B5" s="3" t="s">
        <v>23832</v>
      </c>
      <c r="C5" s="3" t="s">
        <v>23833</v>
      </c>
      <c r="D5" s="3" t="s">
        <v>23832</v>
      </c>
      <c r="E5" s="3" t="s">
        <v>23834</v>
      </c>
      <c r="F5" s="3">
        <v>49.5</v>
      </c>
      <c r="G5" s="3" t="s">
        <v>20</v>
      </c>
      <c r="J5" s="56">
        <v>46064</v>
      </c>
      <c r="M5" s="3" t="s">
        <v>23835</v>
      </c>
      <c r="N5" s="3" t="s">
        <v>23836</v>
      </c>
    </row>
    <row r="6" s="3" customFormat="1" spans="1:14">
      <c r="A6" s="16">
        <v>5</v>
      </c>
      <c r="B6" s="3" t="s">
        <v>23837</v>
      </c>
      <c r="C6" s="3" t="s">
        <v>23838</v>
      </c>
      <c r="D6" s="3" t="s">
        <v>23837</v>
      </c>
      <c r="E6" s="3" t="s">
        <v>23839</v>
      </c>
      <c r="F6" s="3">
        <v>49.9</v>
      </c>
      <c r="G6" s="3" t="s">
        <v>23840</v>
      </c>
      <c r="J6" s="56">
        <v>46054</v>
      </c>
      <c r="M6" s="3" t="s">
        <v>23841</v>
      </c>
      <c r="N6" s="3" t="s">
        <v>23842</v>
      </c>
    </row>
    <row r="7" s="3" customFormat="1" spans="1:14">
      <c r="A7" s="16">
        <v>6</v>
      </c>
      <c r="B7" s="21" t="s">
        <v>23843</v>
      </c>
      <c r="C7" s="3" t="s">
        <v>23844</v>
      </c>
      <c r="D7" s="21" t="s">
        <v>23843</v>
      </c>
      <c r="E7" s="3" t="s">
        <v>23845</v>
      </c>
      <c r="F7" s="3">
        <v>45</v>
      </c>
      <c r="G7" s="3" t="s">
        <v>23846</v>
      </c>
      <c r="J7" s="56">
        <v>45827</v>
      </c>
      <c r="M7" s="3" t="s">
        <v>23847</v>
      </c>
      <c r="N7" s="3" t="s">
        <v>23848</v>
      </c>
    </row>
    <row r="8" s="3" customFormat="1" spans="1:14">
      <c r="A8" s="16">
        <v>7</v>
      </c>
      <c r="B8" s="3" t="s">
        <v>23849</v>
      </c>
      <c r="C8" s="3" t="s">
        <v>718</v>
      </c>
      <c r="D8" s="3" t="s">
        <v>23849</v>
      </c>
      <c r="E8" s="3" t="s">
        <v>23850</v>
      </c>
      <c r="F8" s="3">
        <v>59</v>
      </c>
      <c r="G8" s="3" t="s">
        <v>20</v>
      </c>
      <c r="J8" s="56">
        <v>46060</v>
      </c>
      <c r="M8" s="3" t="s">
        <v>23851</v>
      </c>
      <c r="N8" s="3" t="s">
        <v>23852</v>
      </c>
    </row>
    <row r="9" s="3" customFormat="1" spans="1:14">
      <c r="A9" s="16">
        <v>8</v>
      </c>
      <c r="B9" s="3" t="s">
        <v>23853</v>
      </c>
      <c r="C9" s="3" t="s">
        <v>672</v>
      </c>
      <c r="D9" s="21" t="s">
        <v>23853</v>
      </c>
      <c r="E9" s="20" t="s">
        <v>23854</v>
      </c>
      <c r="F9" s="3">
        <v>45</v>
      </c>
      <c r="J9" s="56">
        <v>46041</v>
      </c>
      <c r="M9" s="3" t="s">
        <v>23855</v>
      </c>
      <c r="N9" s="3" t="s">
        <v>23856</v>
      </c>
    </row>
    <row r="10" s="3" customFormat="1" spans="1:14">
      <c r="A10" s="16">
        <v>9</v>
      </c>
      <c r="B10" s="21"/>
      <c r="C10" s="3" t="s">
        <v>672</v>
      </c>
      <c r="D10" s="21" t="s">
        <v>23857</v>
      </c>
      <c r="E10" s="3" t="s">
        <v>23858</v>
      </c>
      <c r="F10" s="3">
        <v>39</v>
      </c>
      <c r="G10" s="3" t="s">
        <v>20</v>
      </c>
      <c r="J10" s="56">
        <v>45694</v>
      </c>
      <c r="K10" s="20"/>
      <c r="L10" s="20"/>
      <c r="M10" s="3" t="s">
        <v>23859</v>
      </c>
      <c r="N10" s="3" t="s">
        <v>23860</v>
      </c>
    </row>
    <row r="11" s="3" customFormat="1" spans="1:14">
      <c r="A11" s="16">
        <v>10</v>
      </c>
      <c r="B11" s="3" t="s">
        <v>23861</v>
      </c>
      <c r="C11" s="3" t="s">
        <v>23862</v>
      </c>
      <c r="D11" s="3" t="s">
        <v>23861</v>
      </c>
      <c r="E11" s="3" t="s">
        <v>365</v>
      </c>
      <c r="F11" s="3">
        <v>59</v>
      </c>
      <c r="G11" s="3" t="s">
        <v>23846</v>
      </c>
      <c r="J11" s="56">
        <v>45894</v>
      </c>
      <c r="M11" s="3" t="s">
        <v>23863</v>
      </c>
      <c r="N11" s="3" t="s">
        <v>23864</v>
      </c>
    </row>
    <row r="12" s="3" customFormat="1" spans="1:14">
      <c r="A12" s="16">
        <v>11</v>
      </c>
      <c r="B12" s="3" t="s">
        <v>23865</v>
      </c>
      <c r="C12" s="3" t="s">
        <v>1562</v>
      </c>
      <c r="D12" s="3" t="s">
        <v>23865</v>
      </c>
      <c r="E12" s="3" t="s">
        <v>23866</v>
      </c>
      <c r="F12" s="3">
        <v>48</v>
      </c>
      <c r="G12" s="3" t="s">
        <v>20</v>
      </c>
      <c r="J12" s="56">
        <v>46078</v>
      </c>
      <c r="M12" s="3" t="s">
        <v>23867</v>
      </c>
      <c r="N12" s="3" t="s">
        <v>23868</v>
      </c>
    </row>
    <row r="13" s="16" customFormat="1" ht="14.25" spans="1:14">
      <c r="A13" s="16">
        <v>12</v>
      </c>
      <c r="B13" s="17"/>
      <c r="C13" s="18" t="s">
        <v>23869</v>
      </c>
      <c r="D13" s="17"/>
      <c r="E13" s="2"/>
      <c r="F13" s="4"/>
      <c r="G13" s="2"/>
      <c r="H13" s="2"/>
      <c r="I13" s="2"/>
      <c r="J13" s="56"/>
      <c r="K13" s="59"/>
      <c r="L13" s="5"/>
      <c r="M13" s="60"/>
      <c r="N13" s="5"/>
    </row>
    <row r="14" s="16" customFormat="1" ht="14.25" spans="1:14">
      <c r="A14" s="16">
        <v>13</v>
      </c>
      <c r="B14" s="17"/>
      <c r="C14" s="18" t="s">
        <v>23870</v>
      </c>
      <c r="D14" s="17"/>
      <c r="E14" s="2"/>
      <c r="F14" s="4"/>
      <c r="G14" s="2"/>
      <c r="H14" s="2"/>
      <c r="I14" s="2"/>
      <c r="J14" s="56"/>
      <c r="K14" s="59"/>
      <c r="L14" s="5"/>
      <c r="M14" s="60"/>
      <c r="N14" s="5"/>
    </row>
    <row r="15" s="3" customFormat="1" spans="1:14">
      <c r="A15" s="16">
        <v>14</v>
      </c>
      <c r="B15" s="21"/>
      <c r="C15" s="3" t="s">
        <v>6742</v>
      </c>
      <c r="D15" s="21" t="s">
        <v>23871</v>
      </c>
      <c r="E15" s="20" t="s">
        <v>23872</v>
      </c>
      <c r="F15" s="3">
        <v>49.8</v>
      </c>
      <c r="G15" s="20" t="s">
        <v>23873</v>
      </c>
      <c r="J15" s="56">
        <v>46056</v>
      </c>
      <c r="M15" s="3" t="s">
        <v>23874</v>
      </c>
      <c r="N15" s="3" t="s">
        <v>23875</v>
      </c>
    </row>
    <row r="16" s="3" customFormat="1" spans="1:14">
      <c r="A16" s="16">
        <v>15</v>
      </c>
      <c r="B16" s="3" t="s">
        <v>23876</v>
      </c>
      <c r="C16" s="3" t="s">
        <v>8416</v>
      </c>
      <c r="D16" s="3" t="s">
        <v>23876</v>
      </c>
      <c r="E16" s="3" t="s">
        <v>23877</v>
      </c>
      <c r="F16" s="3">
        <v>59</v>
      </c>
      <c r="G16" s="3" t="s">
        <v>23878</v>
      </c>
      <c r="H16" s="3"/>
      <c r="I16" s="3"/>
      <c r="J16" s="56">
        <v>46092</v>
      </c>
      <c r="K16" s="3"/>
      <c r="L16" s="3"/>
      <c r="M16" s="3" t="s">
        <v>23879</v>
      </c>
      <c r="N16" s="3" t="s">
        <v>23880</v>
      </c>
    </row>
    <row r="17" s="3" customFormat="1" spans="1:14">
      <c r="A17" s="16">
        <v>16</v>
      </c>
      <c r="C17" s="3" t="s">
        <v>8647</v>
      </c>
      <c r="D17" s="21" t="s">
        <v>23881</v>
      </c>
      <c r="E17" s="61" t="s">
        <v>23882</v>
      </c>
      <c r="F17" s="3">
        <v>42</v>
      </c>
      <c r="G17" s="3" t="s">
        <v>20</v>
      </c>
      <c r="I17" s="55"/>
      <c r="J17" s="56">
        <v>45538</v>
      </c>
      <c r="K17" s="59"/>
      <c r="L17" s="5"/>
      <c r="M17" s="3" t="s">
        <v>23883</v>
      </c>
      <c r="N17" s="5" t="s">
        <v>23884</v>
      </c>
    </row>
    <row r="18" s="3" customFormat="1" spans="1:14">
      <c r="A18" s="16">
        <v>17</v>
      </c>
      <c r="C18" s="3" t="s">
        <v>8647</v>
      </c>
      <c r="D18" s="3" t="s">
        <v>23885</v>
      </c>
      <c r="E18" s="3" t="s">
        <v>23886</v>
      </c>
      <c r="F18" s="3">
        <v>52</v>
      </c>
      <c r="G18" s="3" t="s">
        <v>892</v>
      </c>
      <c r="J18" s="56">
        <v>45908</v>
      </c>
      <c r="K18" s="61"/>
      <c r="M18" s="3" t="s">
        <v>23887</v>
      </c>
      <c r="N18" s="3" t="s">
        <v>23888</v>
      </c>
    </row>
    <row r="19" s="3" customFormat="1" spans="1:14">
      <c r="A19" s="16">
        <v>18</v>
      </c>
      <c r="B19" s="21" t="s">
        <v>23889</v>
      </c>
      <c r="C19" s="61" t="s">
        <v>23890</v>
      </c>
      <c r="D19" s="21" t="s">
        <v>23889</v>
      </c>
      <c r="E19" s="3" t="s">
        <v>23891</v>
      </c>
      <c r="F19" s="3">
        <v>48.5</v>
      </c>
      <c r="G19" s="62" t="s">
        <v>20</v>
      </c>
      <c r="I19" s="3" t="s">
        <v>200</v>
      </c>
      <c r="J19" s="56">
        <v>46058</v>
      </c>
      <c r="K19" s="5" t="s">
        <v>23892</v>
      </c>
      <c r="M19" s="3" t="s">
        <v>23893</v>
      </c>
      <c r="N19" s="3" t="s">
        <v>23894</v>
      </c>
    </row>
    <row r="20" s="3" customFormat="1" spans="1:14">
      <c r="A20" s="16">
        <v>19</v>
      </c>
      <c r="B20" s="3" t="s">
        <v>23895</v>
      </c>
      <c r="C20" s="3" t="s">
        <v>9027</v>
      </c>
      <c r="D20" s="21" t="s">
        <v>23895</v>
      </c>
      <c r="E20" s="3" t="s">
        <v>23896</v>
      </c>
      <c r="F20" s="3">
        <v>49.8</v>
      </c>
      <c r="J20" s="56">
        <v>46003</v>
      </c>
      <c r="M20" s="3" t="s">
        <v>23897</v>
      </c>
      <c r="N20" s="3" t="s">
        <v>23898</v>
      </c>
    </row>
    <row r="21" s="3" customFormat="1" spans="1:14">
      <c r="A21" s="16">
        <v>20</v>
      </c>
      <c r="B21" s="3" t="s">
        <v>23899</v>
      </c>
      <c r="C21" s="3" t="s">
        <v>23900</v>
      </c>
      <c r="D21" s="3" t="s">
        <v>23899</v>
      </c>
      <c r="E21" s="3" t="s">
        <v>23901</v>
      </c>
      <c r="F21" s="3">
        <v>45</v>
      </c>
      <c r="G21" s="3" t="s">
        <v>3980</v>
      </c>
      <c r="J21" s="56">
        <v>46030</v>
      </c>
      <c r="M21" s="3" t="s">
        <v>23902</v>
      </c>
      <c r="N21" s="3" t="s">
        <v>23903</v>
      </c>
    </row>
    <row r="22" s="3" customFormat="1" spans="1:14">
      <c r="A22" s="16">
        <v>21</v>
      </c>
      <c r="B22" s="3" t="s">
        <v>23904</v>
      </c>
      <c r="C22" s="3" t="s">
        <v>23905</v>
      </c>
      <c r="D22" s="3" t="s">
        <v>23904</v>
      </c>
      <c r="E22" s="3" t="s">
        <v>7778</v>
      </c>
      <c r="F22" s="3">
        <v>54.9</v>
      </c>
      <c r="G22" s="3" t="s">
        <v>23906</v>
      </c>
      <c r="I22" s="55"/>
      <c r="J22" s="56">
        <v>46062</v>
      </c>
      <c r="K22" s="61" t="s">
        <v>23907</v>
      </c>
      <c r="M22" s="3" t="s">
        <v>23908</v>
      </c>
      <c r="N22" s="3" t="s">
        <v>23909</v>
      </c>
    </row>
    <row r="23" s="3" customFormat="1" spans="1:14">
      <c r="A23" s="16">
        <v>22</v>
      </c>
      <c r="B23" s="3" t="s">
        <v>23910</v>
      </c>
      <c r="C23" s="3" t="s">
        <v>23911</v>
      </c>
      <c r="D23" s="3" t="s">
        <v>23910</v>
      </c>
      <c r="E23" s="3" t="s">
        <v>7778</v>
      </c>
      <c r="F23" s="3">
        <v>35</v>
      </c>
      <c r="G23" s="3" t="s">
        <v>23906</v>
      </c>
      <c r="I23" s="55"/>
      <c r="J23" s="56">
        <v>46063</v>
      </c>
      <c r="M23" s="3" t="s">
        <v>23912</v>
      </c>
      <c r="N23" s="3" t="s">
        <v>23913</v>
      </c>
    </row>
    <row r="24" s="3" customFormat="1" spans="1:14">
      <c r="A24" s="16">
        <v>23</v>
      </c>
      <c r="B24" s="3" t="s">
        <v>23914</v>
      </c>
      <c r="C24" s="3" t="s">
        <v>23915</v>
      </c>
      <c r="D24" s="3" t="s">
        <v>23914</v>
      </c>
      <c r="E24" s="3" t="s">
        <v>23916</v>
      </c>
      <c r="F24" s="3">
        <v>49.8</v>
      </c>
      <c r="G24" s="3" t="s">
        <v>23917</v>
      </c>
      <c r="J24" s="56">
        <v>45796</v>
      </c>
      <c r="M24" s="3" t="s">
        <v>23918</v>
      </c>
      <c r="N24" s="3" t="s">
        <v>23919</v>
      </c>
    </row>
    <row r="25" s="55" customFormat="1" spans="1:14">
      <c r="A25" s="16">
        <v>24</v>
      </c>
      <c r="C25" s="55" t="s">
        <v>23920</v>
      </c>
      <c r="D25" s="63" t="s">
        <v>23921</v>
      </c>
      <c r="E25" s="55" t="s">
        <v>23916</v>
      </c>
      <c r="F25" s="3">
        <v>49.8</v>
      </c>
      <c r="G25" s="64"/>
      <c r="J25" s="56">
        <v>45492</v>
      </c>
      <c r="K25" s="55" t="s">
        <v>183</v>
      </c>
      <c r="L25" s="65"/>
      <c r="M25" s="64" t="s">
        <v>23922</v>
      </c>
      <c r="N25" s="5" t="s">
        <v>23923</v>
      </c>
    </row>
    <row r="26" s="3" customFormat="1" spans="1:14">
      <c r="A26" s="16">
        <v>25</v>
      </c>
      <c r="B26" s="21" t="s">
        <v>23924</v>
      </c>
      <c r="C26" s="3" t="s">
        <v>23925</v>
      </c>
      <c r="D26" s="21" t="s">
        <v>23924</v>
      </c>
      <c r="E26" s="61" t="s">
        <v>23926</v>
      </c>
      <c r="F26" s="3">
        <v>59</v>
      </c>
      <c r="G26" s="20" t="s">
        <v>892</v>
      </c>
      <c r="I26" s="3" t="s">
        <v>200</v>
      </c>
      <c r="J26" s="56">
        <v>45888</v>
      </c>
      <c r="K26" s="5" t="s">
        <v>23892</v>
      </c>
      <c r="M26" s="3" t="s">
        <v>23927</v>
      </c>
      <c r="N26" s="3" t="s">
        <v>23928</v>
      </c>
    </row>
    <row r="27" s="3" customFormat="1" spans="1:14">
      <c r="A27" s="16">
        <v>26</v>
      </c>
      <c r="B27" s="3" t="s">
        <v>23929</v>
      </c>
      <c r="C27" s="3" t="s">
        <v>7684</v>
      </c>
      <c r="D27" s="3" t="s">
        <v>23929</v>
      </c>
      <c r="E27" s="3" t="s">
        <v>23926</v>
      </c>
      <c r="F27" s="3">
        <v>30</v>
      </c>
      <c r="G27" s="3" t="s">
        <v>7205</v>
      </c>
      <c r="J27" s="56">
        <v>45954</v>
      </c>
      <c r="M27" s="3" t="s">
        <v>23930</v>
      </c>
      <c r="N27" s="3" t="s">
        <v>23931</v>
      </c>
    </row>
    <row r="28" s="3" customFormat="1" spans="1:14">
      <c r="A28" s="16">
        <v>27</v>
      </c>
      <c r="C28" s="3" t="s">
        <v>7660</v>
      </c>
      <c r="D28" s="21" t="s">
        <v>23932</v>
      </c>
      <c r="E28" s="3" t="s">
        <v>23933</v>
      </c>
      <c r="F28" s="3">
        <v>49</v>
      </c>
      <c r="G28" s="3" t="s">
        <v>603</v>
      </c>
      <c r="J28" s="56">
        <v>45875</v>
      </c>
      <c r="K28" s="20" t="s">
        <v>144</v>
      </c>
      <c r="L28" s="20"/>
      <c r="M28" s="3" t="s">
        <v>23934</v>
      </c>
      <c r="N28" s="3" t="s">
        <v>23935</v>
      </c>
    </row>
    <row r="29" s="3" customFormat="1" spans="1:14">
      <c r="A29" s="16">
        <v>28</v>
      </c>
      <c r="C29" s="3" t="s">
        <v>7665</v>
      </c>
      <c r="D29" s="21" t="s">
        <v>23936</v>
      </c>
      <c r="E29" s="3" t="s">
        <v>23937</v>
      </c>
      <c r="F29" s="3">
        <v>42</v>
      </c>
      <c r="G29" s="62" t="s">
        <v>20</v>
      </c>
      <c r="J29" s="56">
        <v>45875</v>
      </c>
      <c r="K29" s="20" t="s">
        <v>144</v>
      </c>
      <c r="M29" s="3" t="s">
        <v>23938</v>
      </c>
      <c r="N29" s="3" t="s">
        <v>23939</v>
      </c>
    </row>
    <row r="30" s="3" customFormat="1" spans="1:14">
      <c r="A30" s="16">
        <v>29</v>
      </c>
      <c r="C30" s="3" t="s">
        <v>7639</v>
      </c>
      <c r="D30" s="21" t="s">
        <v>23940</v>
      </c>
      <c r="E30" s="20" t="s">
        <v>23941</v>
      </c>
      <c r="F30" s="3">
        <v>59</v>
      </c>
      <c r="G30" s="3" t="s">
        <v>23942</v>
      </c>
      <c r="I30" s="55"/>
      <c r="J30" s="56">
        <v>45537</v>
      </c>
      <c r="K30" s="59" t="s">
        <v>144</v>
      </c>
      <c r="M30" s="3" t="s">
        <v>23943</v>
      </c>
      <c r="N30" s="5" t="s">
        <v>23944</v>
      </c>
    </row>
    <row r="31" s="3" customFormat="1" spans="1:14">
      <c r="A31" s="16">
        <v>30</v>
      </c>
      <c r="C31" s="3" t="s">
        <v>23945</v>
      </c>
      <c r="D31" s="3" t="s">
        <v>23946</v>
      </c>
      <c r="E31" s="3" t="s">
        <v>23947</v>
      </c>
      <c r="F31" s="3">
        <v>54.8</v>
      </c>
      <c r="G31" s="61" t="s">
        <v>23948</v>
      </c>
      <c r="I31" s="55"/>
      <c r="J31" s="56">
        <v>45917</v>
      </c>
      <c r="K31" s="61" t="s">
        <v>144</v>
      </c>
      <c r="M31" s="3" t="s">
        <v>23949</v>
      </c>
      <c r="N31" s="3" t="s">
        <v>23950</v>
      </c>
    </row>
    <row r="32" s="3" customFormat="1" spans="1:14">
      <c r="A32" s="16">
        <v>31</v>
      </c>
      <c r="C32" s="3" t="s">
        <v>23951</v>
      </c>
      <c r="D32" s="3" t="s">
        <v>23952</v>
      </c>
      <c r="E32" s="3" t="s">
        <v>23947</v>
      </c>
      <c r="F32" s="3">
        <v>49.5</v>
      </c>
      <c r="G32" s="3" t="s">
        <v>6261</v>
      </c>
      <c r="I32" s="55"/>
      <c r="J32" s="56">
        <v>45923</v>
      </c>
      <c r="K32" s="61" t="s">
        <v>144</v>
      </c>
      <c r="M32" s="3" t="s">
        <v>23953</v>
      </c>
      <c r="N32" s="3" t="s">
        <v>23954</v>
      </c>
    </row>
    <row r="33" s="3" customFormat="1" spans="1:14">
      <c r="A33" s="16">
        <v>32</v>
      </c>
      <c r="B33" s="3" t="s">
        <v>23955</v>
      </c>
      <c r="C33" s="3" t="s">
        <v>23956</v>
      </c>
      <c r="D33" s="21" t="s">
        <v>23955</v>
      </c>
      <c r="E33" s="3" t="s">
        <v>8247</v>
      </c>
      <c r="F33" s="3">
        <v>25</v>
      </c>
      <c r="G33" s="3" t="s">
        <v>432</v>
      </c>
      <c r="J33" s="56">
        <v>46079</v>
      </c>
      <c r="K33" s="20" t="s">
        <v>144</v>
      </c>
      <c r="M33" s="3" t="s">
        <v>23957</v>
      </c>
      <c r="N33" s="3" t="s">
        <v>23958</v>
      </c>
    </row>
    <row r="34" s="16" customFormat="1" spans="1:14">
      <c r="A34" s="16">
        <v>33</v>
      </c>
      <c r="B34" s="17"/>
      <c r="C34" s="2" t="s">
        <v>7660</v>
      </c>
      <c r="D34" s="17" t="s">
        <v>23959</v>
      </c>
      <c r="E34" s="2" t="s">
        <v>23960</v>
      </c>
      <c r="F34" s="3">
        <v>49.8</v>
      </c>
      <c r="G34" s="3" t="s">
        <v>20</v>
      </c>
      <c r="H34" s="2"/>
      <c r="I34" s="2"/>
      <c r="J34" s="56">
        <v>45723</v>
      </c>
      <c r="K34" s="59"/>
      <c r="L34" s="5"/>
      <c r="M34" s="60" t="s">
        <v>23961</v>
      </c>
      <c r="N34" s="5" t="s">
        <v>23962</v>
      </c>
    </row>
    <row r="35" s="3" customFormat="1" spans="1:14">
      <c r="A35" s="16">
        <v>34</v>
      </c>
      <c r="B35" s="3" t="s">
        <v>23963</v>
      </c>
      <c r="C35" s="3" t="s">
        <v>23964</v>
      </c>
      <c r="D35" s="3" t="s">
        <v>23963</v>
      </c>
      <c r="E35" s="3" t="s">
        <v>23965</v>
      </c>
      <c r="F35" s="3">
        <v>49</v>
      </c>
      <c r="G35" s="3" t="s">
        <v>15254</v>
      </c>
      <c r="H35" s="3"/>
      <c r="I35" s="3"/>
      <c r="J35" s="56">
        <v>46092</v>
      </c>
      <c r="K35" s="3"/>
      <c r="L35" s="3"/>
      <c r="M35" s="3" t="s">
        <v>23966</v>
      </c>
      <c r="N35" s="3" t="s">
        <v>23967</v>
      </c>
    </row>
    <row r="36" s="3" customFormat="1" spans="1:14">
      <c r="A36" s="16">
        <v>35</v>
      </c>
      <c r="B36" s="3" t="s">
        <v>23968</v>
      </c>
      <c r="C36" s="3" t="s">
        <v>23969</v>
      </c>
      <c r="D36" s="3" t="s">
        <v>23968</v>
      </c>
      <c r="E36" s="3" t="s">
        <v>23970</v>
      </c>
      <c r="F36" s="3">
        <v>65</v>
      </c>
      <c r="G36" s="3" t="s">
        <v>23971</v>
      </c>
      <c r="H36" s="3"/>
      <c r="I36" s="3"/>
      <c r="J36" s="56">
        <v>46091</v>
      </c>
      <c r="K36" s="3"/>
      <c r="L36" s="3"/>
      <c r="M36" s="3" t="s">
        <v>23972</v>
      </c>
      <c r="N36" s="3" t="s">
        <v>23973</v>
      </c>
    </row>
    <row r="37" s="3" customFormat="1" spans="1:14">
      <c r="A37" s="16">
        <v>36</v>
      </c>
      <c r="C37" s="3" t="s">
        <v>23974</v>
      </c>
      <c r="D37" s="21" t="s">
        <v>23975</v>
      </c>
      <c r="E37" s="20" t="s">
        <v>23976</v>
      </c>
      <c r="F37" s="3">
        <v>39.8</v>
      </c>
      <c r="G37" s="3" t="s">
        <v>20</v>
      </c>
      <c r="J37" s="56">
        <v>45659</v>
      </c>
      <c r="K37" s="59"/>
      <c r="L37" s="5"/>
      <c r="M37" s="3" t="s">
        <v>23977</v>
      </c>
      <c r="N37" s="5" t="s">
        <v>23978</v>
      </c>
    </row>
    <row r="38" s="3" customFormat="1" spans="1:14">
      <c r="A38" s="16">
        <v>37</v>
      </c>
      <c r="B38" s="3" t="s">
        <v>23979</v>
      </c>
      <c r="C38" s="3" t="s">
        <v>23980</v>
      </c>
      <c r="D38" s="21" t="s">
        <v>23979</v>
      </c>
      <c r="E38" s="3" t="s">
        <v>23981</v>
      </c>
      <c r="F38" s="3">
        <v>59</v>
      </c>
      <c r="G38" s="3" t="s">
        <v>20</v>
      </c>
      <c r="I38" s="55"/>
      <c r="J38" s="56">
        <v>46007</v>
      </c>
      <c r="M38" s="3" t="s">
        <v>23982</v>
      </c>
      <c r="N38" s="3" t="s">
        <v>23983</v>
      </c>
    </row>
    <row r="39" s="3" customFormat="1" spans="1:14">
      <c r="A39" s="16">
        <v>38</v>
      </c>
      <c r="B39" s="3" t="s">
        <v>23984</v>
      </c>
      <c r="C39" s="3" t="s">
        <v>23985</v>
      </c>
      <c r="D39" s="3" t="s">
        <v>23984</v>
      </c>
      <c r="E39" s="3" t="s">
        <v>23986</v>
      </c>
      <c r="F39" s="3">
        <v>35</v>
      </c>
      <c r="G39" s="3" t="s">
        <v>23987</v>
      </c>
      <c r="J39" s="56">
        <v>45895</v>
      </c>
      <c r="M39" s="3" t="s">
        <v>23988</v>
      </c>
      <c r="N39" s="3" t="s">
        <v>23989</v>
      </c>
    </row>
    <row r="40" s="3" customFormat="1" spans="1:14">
      <c r="A40" s="16">
        <v>39</v>
      </c>
      <c r="B40" s="17"/>
      <c r="C40" s="5" t="s">
        <v>23990</v>
      </c>
      <c r="D40" s="17" t="s">
        <v>23991</v>
      </c>
      <c r="E40" s="66" t="s">
        <v>23992</v>
      </c>
      <c r="F40" s="3">
        <v>45</v>
      </c>
      <c r="G40" s="5" t="s">
        <v>23993</v>
      </c>
      <c r="H40" s="5"/>
      <c r="I40" s="62"/>
      <c r="J40" s="56">
        <v>46079</v>
      </c>
      <c r="K40" s="59" t="s">
        <v>144</v>
      </c>
      <c r="L40" s="5"/>
      <c r="M40" s="5" t="s">
        <v>23994</v>
      </c>
      <c r="N40" s="5" t="s">
        <v>23995</v>
      </c>
    </row>
    <row r="41" s="3" customFormat="1" spans="1:14">
      <c r="A41" s="16">
        <v>40</v>
      </c>
      <c r="C41" s="3" t="s">
        <v>23996</v>
      </c>
      <c r="D41" s="21" t="s">
        <v>23997</v>
      </c>
      <c r="E41" s="20" t="s">
        <v>23998</v>
      </c>
      <c r="F41" s="3">
        <v>65</v>
      </c>
      <c r="G41" s="3" t="s">
        <v>23999</v>
      </c>
      <c r="I41" s="3" t="s">
        <v>200</v>
      </c>
      <c r="J41" s="56">
        <v>46053</v>
      </c>
      <c r="K41" s="3" t="s">
        <v>23892</v>
      </c>
      <c r="M41" s="3" t="s">
        <v>24000</v>
      </c>
      <c r="N41" s="3" t="s">
        <v>24001</v>
      </c>
    </row>
    <row r="42" s="3" customFormat="1" spans="1:14">
      <c r="A42" s="16">
        <v>41</v>
      </c>
      <c r="B42" s="5"/>
      <c r="C42" s="5" t="s">
        <v>24002</v>
      </c>
      <c r="D42" s="66" t="s">
        <v>24003</v>
      </c>
      <c r="E42" s="5" t="s">
        <v>24004</v>
      </c>
      <c r="F42" s="3">
        <v>69.9</v>
      </c>
      <c r="G42" s="5" t="s">
        <v>24005</v>
      </c>
      <c r="J42" s="56">
        <v>45882</v>
      </c>
      <c r="K42" s="5" t="s">
        <v>144</v>
      </c>
      <c r="L42" s="5"/>
      <c r="M42" s="5" t="s">
        <v>24006</v>
      </c>
      <c r="N42" s="5" t="s">
        <v>24007</v>
      </c>
    </row>
    <row r="43" s="3" customFormat="1" spans="1:14">
      <c r="A43" s="16">
        <v>42</v>
      </c>
      <c r="B43" s="3" t="s">
        <v>24008</v>
      </c>
      <c r="C43" s="3" t="s">
        <v>24009</v>
      </c>
      <c r="D43" s="21" t="s">
        <v>24008</v>
      </c>
      <c r="E43" s="3" t="s">
        <v>24010</v>
      </c>
      <c r="F43" s="3">
        <v>46</v>
      </c>
      <c r="G43" s="3" t="s">
        <v>892</v>
      </c>
      <c r="J43" s="56">
        <v>46022</v>
      </c>
      <c r="M43" s="3" t="s">
        <v>24011</v>
      </c>
      <c r="N43" s="3" t="s">
        <v>24012</v>
      </c>
    </row>
    <row r="44" s="3" customFormat="1" spans="1:14">
      <c r="A44" s="16">
        <v>43</v>
      </c>
      <c r="B44" s="3" t="s">
        <v>24013</v>
      </c>
      <c r="C44" s="3" t="s">
        <v>24014</v>
      </c>
      <c r="D44" s="3" t="s">
        <v>24013</v>
      </c>
      <c r="E44" s="3" t="s">
        <v>24015</v>
      </c>
      <c r="F44" s="3">
        <v>55.8</v>
      </c>
      <c r="G44" s="20" t="s">
        <v>24016</v>
      </c>
      <c r="H44" s="20"/>
      <c r="I44" s="20"/>
      <c r="J44" s="56">
        <v>45902</v>
      </c>
      <c r="M44" s="3" t="s">
        <v>24017</v>
      </c>
      <c r="N44" s="3" t="s">
        <v>24018</v>
      </c>
    </row>
    <row r="45" s="3" customFormat="1" spans="1:14">
      <c r="A45" s="16">
        <v>44</v>
      </c>
      <c r="B45" s="21" t="s">
        <v>24019</v>
      </c>
      <c r="C45" s="3" t="s">
        <v>24020</v>
      </c>
      <c r="D45" s="3" t="s">
        <v>24019</v>
      </c>
      <c r="E45" s="3" t="s">
        <v>24021</v>
      </c>
      <c r="F45" s="3">
        <v>59.9</v>
      </c>
      <c r="G45" s="62" t="s">
        <v>20</v>
      </c>
      <c r="J45" s="56">
        <v>46064</v>
      </c>
      <c r="M45" s="3" t="s">
        <v>24022</v>
      </c>
      <c r="N45" s="61" t="s">
        <v>24023</v>
      </c>
    </row>
    <row r="46" s="3" customFormat="1" spans="1:14">
      <c r="A46" s="16">
        <v>45</v>
      </c>
      <c r="B46" s="3" t="s">
        <v>24024</v>
      </c>
      <c r="C46" s="3" t="s">
        <v>24025</v>
      </c>
      <c r="D46" s="3" t="s">
        <v>24024</v>
      </c>
      <c r="E46" s="3" t="s">
        <v>24026</v>
      </c>
      <c r="F46" s="3">
        <v>42</v>
      </c>
      <c r="G46" s="3" t="s">
        <v>24027</v>
      </c>
      <c r="J46" s="56">
        <v>45836</v>
      </c>
      <c r="M46" s="3" t="s">
        <v>24028</v>
      </c>
      <c r="N46" s="3" t="s">
        <v>24029</v>
      </c>
    </row>
    <row r="47" s="3" customFormat="1" spans="1:14">
      <c r="A47" s="16">
        <v>46</v>
      </c>
      <c r="B47" s="3" t="s">
        <v>24030</v>
      </c>
      <c r="C47" s="3" t="s">
        <v>24031</v>
      </c>
      <c r="D47" s="3" t="s">
        <v>24030</v>
      </c>
      <c r="E47" s="3" t="s">
        <v>24032</v>
      </c>
      <c r="F47" s="3">
        <v>49.8</v>
      </c>
      <c r="G47" s="3" t="s">
        <v>892</v>
      </c>
      <c r="H47" s="3"/>
      <c r="I47" s="3"/>
      <c r="J47" s="56">
        <v>46107</v>
      </c>
      <c r="K47" s="3"/>
      <c r="L47" s="3"/>
      <c r="M47" s="3" t="s">
        <v>24033</v>
      </c>
      <c r="N47" s="3" t="s">
        <v>24034</v>
      </c>
    </row>
    <row r="48" s="3" customFormat="1" spans="1:14">
      <c r="A48" s="16">
        <v>47</v>
      </c>
      <c r="B48" s="17"/>
      <c r="C48" s="5" t="s">
        <v>24035</v>
      </c>
      <c r="D48" s="17" t="s">
        <v>24036</v>
      </c>
      <c r="E48" s="5" t="s">
        <v>24037</v>
      </c>
      <c r="F48" s="3">
        <v>49.9</v>
      </c>
      <c r="G48" s="3" t="s">
        <v>20</v>
      </c>
      <c r="H48" s="5"/>
      <c r="I48" s="62"/>
      <c r="J48" s="56">
        <v>44568</v>
      </c>
      <c r="K48" s="59"/>
      <c r="L48" s="5"/>
      <c r="M48" s="5" t="s">
        <v>24038</v>
      </c>
      <c r="N48" s="5" t="s">
        <v>24039</v>
      </c>
    </row>
    <row r="49" s="3" customFormat="1" spans="1:14">
      <c r="A49" s="16">
        <v>48</v>
      </c>
      <c r="C49" s="3" t="s">
        <v>24040</v>
      </c>
      <c r="D49" s="3" t="s">
        <v>24041</v>
      </c>
      <c r="E49" s="3" t="s">
        <v>24042</v>
      </c>
      <c r="F49" s="3">
        <v>39</v>
      </c>
      <c r="G49" s="3" t="s">
        <v>432</v>
      </c>
      <c r="J49" s="56">
        <v>45864</v>
      </c>
      <c r="K49" s="20" t="s">
        <v>144</v>
      </c>
      <c r="M49" s="3" t="s">
        <v>24043</v>
      </c>
      <c r="N49" s="3" t="s">
        <v>24044</v>
      </c>
    </row>
    <row r="50" s="3" customFormat="1" spans="1:14">
      <c r="A50" s="16">
        <v>49</v>
      </c>
      <c r="B50" s="3" t="s">
        <v>24045</v>
      </c>
      <c r="C50" s="3" t="s">
        <v>24046</v>
      </c>
      <c r="D50" s="3" t="s">
        <v>24045</v>
      </c>
      <c r="E50" s="3" t="s">
        <v>24047</v>
      </c>
      <c r="F50" s="3">
        <v>59.8</v>
      </c>
      <c r="J50" s="56">
        <v>45785</v>
      </c>
      <c r="M50" s="3" t="s">
        <v>24048</v>
      </c>
      <c r="N50" s="3" t="s">
        <v>24049</v>
      </c>
    </row>
    <row r="51" s="55" customFormat="1" spans="1:14">
      <c r="A51" s="16">
        <v>50</v>
      </c>
      <c r="B51" s="63" t="s">
        <v>24050</v>
      </c>
      <c r="C51" s="55" t="s">
        <v>24051</v>
      </c>
      <c r="D51" s="63" t="s">
        <v>24050</v>
      </c>
      <c r="E51" s="55" t="s">
        <v>24052</v>
      </c>
      <c r="F51" s="3">
        <v>53.8</v>
      </c>
      <c r="G51" s="55" t="s">
        <v>3916</v>
      </c>
      <c r="J51" s="56">
        <v>45993</v>
      </c>
      <c r="M51" s="55" t="s">
        <v>24053</v>
      </c>
      <c r="N51" s="55" t="s">
        <v>24054</v>
      </c>
    </row>
    <row r="52" s="3" customFormat="1" spans="1:14">
      <c r="A52" s="16">
        <v>51</v>
      </c>
      <c r="B52" s="21"/>
      <c r="C52" s="3" t="s">
        <v>24055</v>
      </c>
      <c r="D52" s="21" t="s">
        <v>24056</v>
      </c>
      <c r="E52" s="3" t="s">
        <v>24057</v>
      </c>
      <c r="F52" s="3">
        <v>45</v>
      </c>
      <c r="G52" s="3" t="s">
        <v>24058</v>
      </c>
      <c r="J52" s="56">
        <v>46058</v>
      </c>
      <c r="M52" s="3" t="s">
        <v>24059</v>
      </c>
      <c r="N52" s="3" t="s">
        <v>24060</v>
      </c>
    </row>
    <row r="53" s="3" customFormat="1" spans="1:14">
      <c r="A53" s="16">
        <v>52</v>
      </c>
      <c r="C53" s="3" t="s">
        <v>24061</v>
      </c>
      <c r="D53" s="21" t="s">
        <v>24062</v>
      </c>
      <c r="E53" s="3" t="s">
        <v>24063</v>
      </c>
      <c r="F53" s="3">
        <v>49.8</v>
      </c>
      <c r="G53" s="3" t="s">
        <v>24064</v>
      </c>
      <c r="J53" s="56">
        <v>45898</v>
      </c>
      <c r="K53" s="20" t="s">
        <v>144</v>
      </c>
      <c r="M53" s="3" t="s">
        <v>24065</v>
      </c>
      <c r="N53" s="3" t="s">
        <v>24066</v>
      </c>
    </row>
    <row r="54" s="3" customFormat="1" spans="1:14">
      <c r="A54" s="16">
        <v>53</v>
      </c>
      <c r="B54" s="3" t="s">
        <v>24067</v>
      </c>
      <c r="C54" s="3" t="s">
        <v>24068</v>
      </c>
      <c r="D54" s="21" t="s">
        <v>24067</v>
      </c>
      <c r="E54" s="3" t="s">
        <v>24069</v>
      </c>
      <c r="F54" s="3">
        <v>49.8</v>
      </c>
      <c r="G54" s="3" t="s">
        <v>20</v>
      </c>
      <c r="J54" s="56">
        <v>46008</v>
      </c>
      <c r="M54" s="3" t="s">
        <v>24070</v>
      </c>
      <c r="N54" s="3" t="s">
        <v>24071</v>
      </c>
    </row>
    <row r="55" s="3" customFormat="1" spans="1:14">
      <c r="A55" s="16">
        <v>54</v>
      </c>
      <c r="B55" s="21" t="s">
        <v>24072</v>
      </c>
      <c r="C55" s="3" t="s">
        <v>24073</v>
      </c>
      <c r="D55" s="21" t="s">
        <v>24072</v>
      </c>
      <c r="E55" s="3" t="s">
        <v>24074</v>
      </c>
      <c r="F55" s="3">
        <v>45</v>
      </c>
      <c r="J55" s="56">
        <v>45826</v>
      </c>
      <c r="M55" s="3" t="s">
        <v>24075</v>
      </c>
      <c r="N55" s="3" t="s">
        <v>24076</v>
      </c>
    </row>
    <row r="56" s="3" customFormat="1" spans="1:14">
      <c r="A56" s="16">
        <v>55</v>
      </c>
      <c r="B56" s="3" t="s">
        <v>24077</v>
      </c>
      <c r="C56" s="3" t="s">
        <v>24078</v>
      </c>
      <c r="D56" s="3" t="s">
        <v>24077</v>
      </c>
      <c r="E56" s="3" t="s">
        <v>24079</v>
      </c>
      <c r="F56" s="3">
        <v>65</v>
      </c>
      <c r="J56" s="56">
        <v>45762</v>
      </c>
      <c r="M56" s="3" t="s">
        <v>24080</v>
      </c>
      <c r="N56" s="3" t="s">
        <v>24081</v>
      </c>
    </row>
    <row r="57" s="55" customFormat="1" spans="1:14">
      <c r="A57" s="16">
        <v>56</v>
      </c>
      <c r="B57" s="63" t="s">
        <v>24082</v>
      </c>
      <c r="C57" s="55" t="s">
        <v>24083</v>
      </c>
      <c r="D57" s="63" t="s">
        <v>24082</v>
      </c>
      <c r="E57" s="55" t="s">
        <v>24084</v>
      </c>
      <c r="F57" s="3">
        <v>43</v>
      </c>
      <c r="G57" s="55" t="s">
        <v>3916</v>
      </c>
      <c r="J57" s="56">
        <v>45988</v>
      </c>
      <c r="M57" s="55" t="s">
        <v>24085</v>
      </c>
      <c r="N57" s="55" t="s">
        <v>24086</v>
      </c>
    </row>
    <row r="58" s="3" customFormat="1" spans="1:14">
      <c r="A58" s="16">
        <v>57</v>
      </c>
      <c r="C58" s="3" t="s">
        <v>24087</v>
      </c>
      <c r="D58" s="21" t="s">
        <v>24088</v>
      </c>
      <c r="E58" s="3" t="s">
        <v>24089</v>
      </c>
      <c r="F58" s="3">
        <v>49.8</v>
      </c>
      <c r="G58" s="3" t="s">
        <v>20</v>
      </c>
      <c r="J58" s="56">
        <v>45876</v>
      </c>
      <c r="M58" s="3" t="s">
        <v>24090</v>
      </c>
      <c r="N58" s="5" t="s">
        <v>24091</v>
      </c>
    </row>
    <row r="59" s="3" customFormat="1" spans="1:14">
      <c r="A59" s="16">
        <v>58</v>
      </c>
      <c r="B59" s="3" t="s">
        <v>24092</v>
      </c>
      <c r="C59" s="3" t="s">
        <v>24093</v>
      </c>
      <c r="D59" s="3" t="s">
        <v>24092</v>
      </c>
      <c r="E59" s="3" t="s">
        <v>24094</v>
      </c>
      <c r="F59" s="3">
        <v>45</v>
      </c>
      <c r="G59" s="3" t="s">
        <v>24095</v>
      </c>
      <c r="J59" s="56">
        <v>46079</v>
      </c>
      <c r="K59" s="3" t="s">
        <v>24096</v>
      </c>
      <c r="M59" s="3" t="s">
        <v>24097</v>
      </c>
      <c r="N59" s="3" t="s">
        <v>24098</v>
      </c>
    </row>
    <row r="60" s="3" customFormat="1" spans="1:14">
      <c r="A60" s="16">
        <v>59</v>
      </c>
      <c r="B60" s="3" t="s">
        <v>24099</v>
      </c>
      <c r="C60" s="61" t="s">
        <v>24100</v>
      </c>
      <c r="D60" s="21" t="s">
        <v>24099</v>
      </c>
      <c r="E60" s="20" t="s">
        <v>24101</v>
      </c>
      <c r="F60" s="3">
        <v>49.8</v>
      </c>
      <c r="G60" s="3" t="s">
        <v>892</v>
      </c>
      <c r="J60" s="56">
        <v>46016</v>
      </c>
      <c r="M60" s="3" t="s">
        <v>24102</v>
      </c>
      <c r="N60" s="3" t="s">
        <v>24103</v>
      </c>
    </row>
    <row r="61" s="3" customFormat="1" spans="1:14">
      <c r="A61" s="16">
        <v>60</v>
      </c>
      <c r="B61" s="3" t="s">
        <v>24104</v>
      </c>
      <c r="C61" s="3" t="s">
        <v>24105</v>
      </c>
      <c r="D61" s="21" t="s">
        <v>24104</v>
      </c>
      <c r="E61" s="3" t="s">
        <v>24106</v>
      </c>
      <c r="F61" s="3">
        <v>42</v>
      </c>
      <c r="G61" s="3" t="s">
        <v>3980</v>
      </c>
      <c r="J61" s="56">
        <v>46043</v>
      </c>
      <c r="K61" s="20" t="s">
        <v>144</v>
      </c>
      <c r="M61" s="3" t="s">
        <v>24107</v>
      </c>
      <c r="N61" s="3" t="s">
        <v>24108</v>
      </c>
    </row>
    <row r="62" s="3" customFormat="1" spans="1:14">
      <c r="A62" s="16">
        <v>61</v>
      </c>
      <c r="B62" s="5"/>
      <c r="C62" s="5" t="s">
        <v>24109</v>
      </c>
      <c r="D62" s="66" t="s">
        <v>24110</v>
      </c>
      <c r="E62" s="20" t="s">
        <v>24111</v>
      </c>
      <c r="F62" s="3">
        <v>39</v>
      </c>
      <c r="G62" s="3" t="s">
        <v>20</v>
      </c>
      <c r="H62" s="5"/>
      <c r="I62" s="62"/>
      <c r="J62" s="56">
        <v>44954</v>
      </c>
      <c r="K62" s="59"/>
      <c r="L62" s="5"/>
      <c r="M62" s="5" t="s">
        <v>24112</v>
      </c>
      <c r="N62" s="5" t="s">
        <v>24113</v>
      </c>
    </row>
    <row r="63" s="3" customFormat="1" spans="1:14">
      <c r="A63" s="16">
        <v>62</v>
      </c>
      <c r="C63" s="3" t="s">
        <v>12336</v>
      </c>
      <c r="D63" s="21" t="s">
        <v>24114</v>
      </c>
      <c r="E63" s="3" t="s">
        <v>12240</v>
      </c>
      <c r="F63" s="3">
        <v>48</v>
      </c>
      <c r="G63" s="3" t="s">
        <v>3980</v>
      </c>
      <c r="J63" s="56">
        <v>45867</v>
      </c>
      <c r="K63" s="20" t="s">
        <v>144</v>
      </c>
      <c r="L63" s="20"/>
      <c r="M63" s="3" t="s">
        <v>24115</v>
      </c>
      <c r="N63" s="3" t="s">
        <v>24116</v>
      </c>
    </row>
    <row r="64" s="3" customFormat="1" spans="1:14">
      <c r="A64" s="16">
        <v>63</v>
      </c>
      <c r="C64" s="3" t="s">
        <v>24117</v>
      </c>
      <c r="D64" s="3" t="s">
        <v>24118</v>
      </c>
      <c r="E64" s="3" t="s">
        <v>24119</v>
      </c>
      <c r="F64" s="3">
        <v>39.8</v>
      </c>
      <c r="G64" s="3" t="s">
        <v>24120</v>
      </c>
      <c r="J64" s="56">
        <v>45576</v>
      </c>
      <c r="L64" s="20"/>
      <c r="M64" s="3" t="s">
        <v>24121</v>
      </c>
      <c r="N64" s="3" t="s">
        <v>24122</v>
      </c>
    </row>
    <row r="65" s="3" customFormat="1" spans="1:14">
      <c r="A65" s="16">
        <v>64</v>
      </c>
      <c r="C65" s="3" t="s">
        <v>24123</v>
      </c>
      <c r="D65" s="3" t="s">
        <v>24124</v>
      </c>
      <c r="E65" s="3" t="s">
        <v>24125</v>
      </c>
      <c r="F65" s="3">
        <v>45</v>
      </c>
      <c r="G65" s="3" t="s">
        <v>603</v>
      </c>
      <c r="H65" s="56"/>
      <c r="I65" s="56"/>
      <c r="J65" s="56">
        <v>45664</v>
      </c>
      <c r="K65" s="20" t="s">
        <v>144</v>
      </c>
      <c r="L65" s="20"/>
      <c r="M65" s="3" t="s">
        <v>24126</v>
      </c>
      <c r="N65" s="3" t="s">
        <v>24127</v>
      </c>
    </row>
    <row r="66" s="55" customFormat="1" spans="1:14">
      <c r="A66" s="16">
        <v>65</v>
      </c>
      <c r="B66" s="2"/>
      <c r="C66" s="2" t="s">
        <v>24128</v>
      </c>
      <c r="D66" s="2" t="s">
        <v>24129</v>
      </c>
      <c r="E66" s="2" t="s">
        <v>24130</v>
      </c>
      <c r="F66" s="3">
        <v>45</v>
      </c>
      <c r="G66" s="2" t="s">
        <v>20</v>
      </c>
      <c r="H66" s="2"/>
      <c r="I66" s="2"/>
      <c r="J66" s="56">
        <v>45708</v>
      </c>
      <c r="K66" s="2"/>
      <c r="L66" s="2"/>
      <c r="M66" s="2" t="s">
        <v>24131</v>
      </c>
      <c r="N66" s="2" t="s">
        <v>24132</v>
      </c>
    </row>
    <row r="67" s="3" customFormat="1" spans="1:14">
      <c r="A67" s="16">
        <v>66</v>
      </c>
      <c r="B67" s="17"/>
      <c r="C67" s="5" t="s">
        <v>24133</v>
      </c>
      <c r="D67" s="17" t="s">
        <v>24134</v>
      </c>
      <c r="E67" s="20" t="s">
        <v>24135</v>
      </c>
      <c r="F67" s="3">
        <v>55.8</v>
      </c>
      <c r="G67" s="5"/>
      <c r="H67" s="5"/>
      <c r="I67" s="62"/>
      <c r="J67" s="56">
        <v>45852</v>
      </c>
      <c r="K67" s="59"/>
      <c r="L67" s="5"/>
      <c r="M67" s="5" t="s">
        <v>24136</v>
      </c>
      <c r="N67" s="5" t="s">
        <v>24137</v>
      </c>
    </row>
    <row r="68" s="3" customFormat="1" spans="1:14">
      <c r="A68" s="16">
        <v>67</v>
      </c>
      <c r="B68" s="21"/>
      <c r="C68" s="3" t="s">
        <v>24138</v>
      </c>
      <c r="D68" s="21" t="s">
        <v>24139</v>
      </c>
      <c r="E68" s="3" t="s">
        <v>24140</v>
      </c>
      <c r="F68" s="3">
        <v>36</v>
      </c>
      <c r="G68" s="3" t="s">
        <v>20</v>
      </c>
      <c r="I68" s="55"/>
      <c r="J68" s="56">
        <v>46028</v>
      </c>
      <c r="M68" s="3" t="s">
        <v>24141</v>
      </c>
      <c r="N68" s="5" t="s">
        <v>24142</v>
      </c>
    </row>
    <row r="69" s="3" customFormat="1" spans="1:14">
      <c r="A69" s="16">
        <v>68</v>
      </c>
      <c r="B69" s="21" t="s">
        <v>24143</v>
      </c>
      <c r="C69" s="3" t="s">
        <v>24144</v>
      </c>
      <c r="D69" s="21" t="s">
        <v>24143</v>
      </c>
      <c r="E69" s="3" t="s">
        <v>24145</v>
      </c>
      <c r="F69" s="3">
        <v>55</v>
      </c>
      <c r="G69" s="3" t="s">
        <v>24146</v>
      </c>
      <c r="J69" s="56">
        <v>45882</v>
      </c>
      <c r="M69" s="3" t="s">
        <v>24147</v>
      </c>
      <c r="N69" s="3" t="s">
        <v>24148</v>
      </c>
    </row>
    <row r="70" s="3" customFormat="1" spans="1:14">
      <c r="A70" s="16">
        <v>69</v>
      </c>
      <c r="B70" s="3" t="s">
        <v>24149</v>
      </c>
      <c r="C70" s="3" t="s">
        <v>24150</v>
      </c>
      <c r="D70" s="21" t="s">
        <v>24149</v>
      </c>
      <c r="E70" s="3" t="s">
        <v>24151</v>
      </c>
      <c r="F70" s="3">
        <v>59</v>
      </c>
      <c r="G70" s="3" t="s">
        <v>10714</v>
      </c>
      <c r="I70" s="55"/>
      <c r="J70" s="56">
        <v>46064</v>
      </c>
      <c r="K70" s="20" t="s">
        <v>24152</v>
      </c>
      <c r="M70" s="3" t="s">
        <v>24153</v>
      </c>
      <c r="N70" s="3" t="s">
        <v>24154</v>
      </c>
    </row>
    <row r="71" s="5" customFormat="1" spans="1:14">
      <c r="A71" s="16">
        <v>70</v>
      </c>
      <c r="B71" s="17"/>
      <c r="C71" s="5" t="s">
        <v>24155</v>
      </c>
      <c r="D71" s="17" t="s">
        <v>24156</v>
      </c>
      <c r="E71" s="5" t="s">
        <v>24157</v>
      </c>
      <c r="F71" s="3">
        <v>49.8</v>
      </c>
      <c r="G71" s="3" t="s">
        <v>20</v>
      </c>
      <c r="I71" s="62"/>
      <c r="J71" s="56">
        <v>45993</v>
      </c>
      <c r="K71" s="59"/>
      <c r="M71" s="5" t="s">
        <v>24158</v>
      </c>
      <c r="N71" s="5" t="s">
        <v>24159</v>
      </c>
    </row>
    <row r="72" s="3" customFormat="1" spans="1:14">
      <c r="A72" s="16">
        <v>71</v>
      </c>
      <c r="B72" s="21" t="s">
        <v>24160</v>
      </c>
      <c r="C72" s="3" t="s">
        <v>24161</v>
      </c>
      <c r="D72" s="21" t="s">
        <v>24160</v>
      </c>
      <c r="E72" s="3" t="s">
        <v>24162</v>
      </c>
      <c r="F72" s="3">
        <v>69</v>
      </c>
      <c r="G72" s="20" t="s">
        <v>3980</v>
      </c>
      <c r="J72" s="56">
        <v>45889</v>
      </c>
      <c r="K72" s="3" t="s">
        <v>24163</v>
      </c>
      <c r="M72" s="3" t="s">
        <v>24164</v>
      </c>
      <c r="N72" s="3" t="s">
        <v>24165</v>
      </c>
    </row>
    <row r="73" s="3" customFormat="1" spans="1:14">
      <c r="A73" s="16">
        <v>72</v>
      </c>
      <c r="B73" s="21" t="s">
        <v>24166</v>
      </c>
      <c r="C73" s="3" t="s">
        <v>24167</v>
      </c>
      <c r="D73" s="21" t="s">
        <v>24166</v>
      </c>
      <c r="E73" s="3" t="s">
        <v>24168</v>
      </c>
      <c r="F73" s="3">
        <v>45</v>
      </c>
      <c r="G73" s="3" t="s">
        <v>892</v>
      </c>
      <c r="J73" s="56">
        <v>45850</v>
      </c>
      <c r="M73" s="3" t="s">
        <v>24169</v>
      </c>
      <c r="N73" s="3" t="s">
        <v>24170</v>
      </c>
    </row>
    <row r="74" s="16" customFormat="1" ht="14.25" spans="1:14">
      <c r="A74" s="16">
        <v>73</v>
      </c>
      <c r="B74" s="17"/>
      <c r="C74" s="18" t="s">
        <v>24171</v>
      </c>
      <c r="D74" s="17"/>
      <c r="E74" s="2"/>
      <c r="F74" s="4"/>
      <c r="G74" s="2"/>
      <c r="H74" s="2"/>
      <c r="I74" s="2"/>
      <c r="J74" s="56"/>
      <c r="K74" s="59"/>
      <c r="L74" s="5"/>
      <c r="M74" s="60"/>
      <c r="N74" s="5"/>
    </row>
    <row r="75" s="3" customFormat="1" spans="1:14">
      <c r="A75" s="16">
        <v>74</v>
      </c>
      <c r="B75" s="3" t="s">
        <v>24172</v>
      </c>
      <c r="C75" s="3" t="s">
        <v>24173</v>
      </c>
      <c r="D75" s="3" t="s">
        <v>24172</v>
      </c>
      <c r="E75" s="3" t="s">
        <v>24174</v>
      </c>
      <c r="F75" s="3">
        <v>69.9</v>
      </c>
      <c r="G75" s="3" t="s">
        <v>24175</v>
      </c>
      <c r="H75" s="3"/>
      <c r="I75" s="3"/>
      <c r="J75" s="56">
        <v>46119</v>
      </c>
      <c r="K75" s="3"/>
      <c r="L75" s="3"/>
      <c r="M75" s="3" t="s">
        <v>24176</v>
      </c>
      <c r="N75" s="3" t="s">
        <v>24177</v>
      </c>
    </row>
    <row r="76" s="3" customFormat="1" spans="1:14">
      <c r="A76" s="16">
        <v>75</v>
      </c>
      <c r="B76" s="3" t="s">
        <v>24178</v>
      </c>
      <c r="C76" s="3" t="s">
        <v>24179</v>
      </c>
      <c r="D76" s="21" t="s">
        <v>24178</v>
      </c>
      <c r="E76" s="3" t="s">
        <v>24180</v>
      </c>
      <c r="F76" s="3">
        <v>45</v>
      </c>
      <c r="G76" s="3" t="s">
        <v>20</v>
      </c>
      <c r="I76" s="55"/>
      <c r="J76" s="56">
        <v>45869</v>
      </c>
      <c r="K76" s="59" t="s">
        <v>412</v>
      </c>
      <c r="M76" s="3" t="s">
        <v>24181</v>
      </c>
      <c r="N76" s="3" t="s">
        <v>24182</v>
      </c>
    </row>
    <row r="77" s="3" customFormat="1" spans="1:14">
      <c r="A77" s="16">
        <v>76</v>
      </c>
      <c r="B77" s="3" t="s">
        <v>24183</v>
      </c>
      <c r="C77" s="3" t="s">
        <v>24184</v>
      </c>
      <c r="D77" s="3" t="s">
        <v>24183</v>
      </c>
      <c r="E77" s="61" t="s">
        <v>24185</v>
      </c>
      <c r="F77" s="3">
        <v>49.8</v>
      </c>
      <c r="G77" s="3" t="s">
        <v>892</v>
      </c>
      <c r="J77" s="56">
        <v>46080</v>
      </c>
      <c r="M77" s="3" t="s">
        <v>24186</v>
      </c>
      <c r="N77" s="3" t="s">
        <v>24187</v>
      </c>
    </row>
    <row r="78" s="3" customFormat="1" spans="1:14">
      <c r="A78" s="16">
        <v>77</v>
      </c>
      <c r="B78" s="3" t="s">
        <v>24188</v>
      </c>
      <c r="C78" s="3" t="s">
        <v>24189</v>
      </c>
      <c r="D78" s="3" t="s">
        <v>24188</v>
      </c>
      <c r="E78" s="3" t="s">
        <v>24190</v>
      </c>
      <c r="F78" s="3">
        <v>55</v>
      </c>
      <c r="G78" s="3" t="s">
        <v>24191</v>
      </c>
      <c r="J78" s="56">
        <v>46107</v>
      </c>
      <c r="K78" s="3"/>
      <c r="M78" s="3" t="s">
        <v>24192</v>
      </c>
      <c r="N78" s="3" t="s">
        <v>24193</v>
      </c>
    </row>
    <row r="79" s="3" customFormat="1" spans="1:14">
      <c r="A79" s="16">
        <v>78</v>
      </c>
      <c r="B79" s="3" t="s">
        <v>24194</v>
      </c>
      <c r="C79" s="3" t="s">
        <v>24195</v>
      </c>
      <c r="D79" s="3" t="s">
        <v>24194</v>
      </c>
      <c r="E79" s="3" t="s">
        <v>10813</v>
      </c>
      <c r="F79" s="3">
        <v>57</v>
      </c>
      <c r="G79" s="3" t="s">
        <v>3916</v>
      </c>
      <c r="I79" s="3" t="s">
        <v>200</v>
      </c>
      <c r="J79" s="56">
        <v>46060</v>
      </c>
      <c r="K79" s="3" t="s">
        <v>24196</v>
      </c>
      <c r="M79" s="3" t="s">
        <v>24197</v>
      </c>
      <c r="N79" s="3" t="s">
        <v>24198</v>
      </c>
    </row>
    <row r="80" s="3" customFormat="1" spans="1:14">
      <c r="A80" s="16">
        <v>79</v>
      </c>
      <c r="B80" s="3" t="s">
        <v>24199</v>
      </c>
      <c r="C80" s="3" t="s">
        <v>24200</v>
      </c>
      <c r="D80" s="3" t="s">
        <v>24199</v>
      </c>
      <c r="E80" s="3" t="s">
        <v>24201</v>
      </c>
      <c r="F80" s="3">
        <v>79.9</v>
      </c>
      <c r="G80" s="3" t="s">
        <v>2116</v>
      </c>
      <c r="J80" s="56">
        <v>46042</v>
      </c>
      <c r="M80" s="3" t="s">
        <v>24202</v>
      </c>
      <c r="N80" s="3" t="s">
        <v>24203</v>
      </c>
    </row>
    <row r="81" s="2" customFormat="1" spans="1:14">
      <c r="A81" s="16">
        <v>80</v>
      </c>
      <c r="C81" s="2" t="s">
        <v>24204</v>
      </c>
      <c r="D81" s="60" t="s">
        <v>24205</v>
      </c>
      <c r="E81" s="2" t="s">
        <v>10854</v>
      </c>
      <c r="F81" s="3">
        <v>42</v>
      </c>
      <c r="G81" s="2" t="s">
        <v>20</v>
      </c>
      <c r="J81" s="56">
        <v>45497</v>
      </c>
      <c r="L81" s="3" t="s">
        <v>183</v>
      </c>
      <c r="M81" s="2" t="s">
        <v>24206</v>
      </c>
      <c r="N81" s="3" t="s">
        <v>24207</v>
      </c>
    </row>
    <row r="82" s="5" customFormat="1" spans="1:14">
      <c r="A82" s="16">
        <v>81</v>
      </c>
      <c r="B82" s="17"/>
      <c r="C82" s="2" t="s">
        <v>24208</v>
      </c>
      <c r="D82" s="17" t="s">
        <v>24209</v>
      </c>
      <c r="E82" s="2" t="s">
        <v>24210</v>
      </c>
      <c r="F82" s="3">
        <v>43</v>
      </c>
      <c r="G82" s="3" t="s">
        <v>20</v>
      </c>
      <c r="I82" s="62"/>
      <c r="J82" s="56">
        <v>45267</v>
      </c>
      <c r="K82" s="59"/>
      <c r="M82" s="60" t="s">
        <v>24211</v>
      </c>
      <c r="N82" s="5" t="s">
        <v>24212</v>
      </c>
    </row>
    <row r="83" s="5" customFormat="1" spans="1:14">
      <c r="A83" s="16">
        <v>82</v>
      </c>
      <c r="B83" s="17"/>
      <c r="C83" s="2" t="s">
        <v>24213</v>
      </c>
      <c r="D83" s="17" t="s">
        <v>24214</v>
      </c>
      <c r="E83" s="2" t="s">
        <v>24215</v>
      </c>
      <c r="F83" s="3">
        <v>44</v>
      </c>
      <c r="G83" s="2" t="s">
        <v>20</v>
      </c>
      <c r="I83" s="62"/>
      <c r="J83" s="56">
        <v>44932</v>
      </c>
      <c r="K83" s="59"/>
      <c r="M83" s="60" t="s">
        <v>24216</v>
      </c>
      <c r="N83" s="5" t="s">
        <v>24217</v>
      </c>
    </row>
    <row r="84" s="3" customFormat="1" spans="1:14">
      <c r="A84" s="16">
        <v>83</v>
      </c>
      <c r="B84" s="17"/>
      <c r="C84" s="2" t="s">
        <v>24218</v>
      </c>
      <c r="D84" s="17" t="s">
        <v>24219</v>
      </c>
      <c r="E84" s="2" t="s">
        <v>10854</v>
      </c>
      <c r="F84" s="3">
        <v>52</v>
      </c>
      <c r="G84" s="2" t="s">
        <v>20</v>
      </c>
      <c r="H84" s="5"/>
      <c r="I84" s="62"/>
      <c r="J84" s="56">
        <v>45875</v>
      </c>
      <c r="K84" s="55" t="s">
        <v>412</v>
      </c>
      <c r="L84" s="5"/>
      <c r="M84" s="60" t="s">
        <v>24220</v>
      </c>
      <c r="N84" s="5" t="s">
        <v>24221</v>
      </c>
    </row>
    <row r="85" s="3" customFormat="1" spans="1:14">
      <c r="A85" s="16">
        <v>84</v>
      </c>
      <c r="B85" s="3" t="s">
        <v>24222</v>
      </c>
      <c r="C85" s="3" t="s">
        <v>24223</v>
      </c>
      <c r="D85" s="21" t="s">
        <v>24222</v>
      </c>
      <c r="E85" s="3" t="s">
        <v>24224</v>
      </c>
      <c r="F85" s="3">
        <v>49</v>
      </c>
      <c r="G85" s="3" t="s">
        <v>892</v>
      </c>
      <c r="J85" s="56">
        <v>45926</v>
      </c>
      <c r="M85" s="3" t="s">
        <v>24225</v>
      </c>
      <c r="N85" s="3" t="s">
        <v>24226</v>
      </c>
    </row>
    <row r="86" s="3" customFormat="1" spans="1:14">
      <c r="A86" s="16">
        <v>85</v>
      </c>
      <c r="C86" s="3" t="s">
        <v>24227</v>
      </c>
      <c r="D86" s="3" t="s">
        <v>24228</v>
      </c>
      <c r="E86" s="3" t="s">
        <v>24229</v>
      </c>
      <c r="F86" s="3">
        <v>55</v>
      </c>
      <c r="G86" s="3" t="s">
        <v>24230</v>
      </c>
      <c r="H86" s="56"/>
      <c r="I86" s="56"/>
      <c r="J86" s="56">
        <v>45667</v>
      </c>
      <c r="K86" s="20" t="s">
        <v>144</v>
      </c>
      <c r="L86" s="20"/>
      <c r="M86" s="3" t="s">
        <v>24231</v>
      </c>
      <c r="N86" s="3" t="s">
        <v>24232</v>
      </c>
    </row>
    <row r="87" s="3" customFormat="1" spans="1:14">
      <c r="A87" s="16">
        <v>86</v>
      </c>
      <c r="C87" s="3" t="s">
        <v>24233</v>
      </c>
      <c r="D87" s="3" t="s">
        <v>24234</v>
      </c>
      <c r="E87" s="3" t="s">
        <v>24235</v>
      </c>
      <c r="F87" s="3">
        <v>48</v>
      </c>
      <c r="G87" s="3" t="s">
        <v>3980</v>
      </c>
      <c r="H87" s="56"/>
      <c r="I87" s="56"/>
      <c r="J87" s="56">
        <v>45667</v>
      </c>
      <c r="K87" s="20" t="s">
        <v>144</v>
      </c>
      <c r="L87" s="20"/>
      <c r="M87" s="3" t="s">
        <v>24236</v>
      </c>
      <c r="N87" s="3" t="s">
        <v>24237</v>
      </c>
    </row>
    <row r="88" s="3" customFormat="1" spans="1:14">
      <c r="A88" s="16">
        <v>87</v>
      </c>
      <c r="B88" s="3" t="s">
        <v>24238</v>
      </c>
      <c r="C88" s="3" t="s">
        <v>11603</v>
      </c>
      <c r="D88" s="3" t="s">
        <v>24238</v>
      </c>
      <c r="E88" s="20" t="s">
        <v>24239</v>
      </c>
      <c r="F88" s="3">
        <v>45</v>
      </c>
      <c r="G88" s="3" t="s">
        <v>24191</v>
      </c>
      <c r="H88" s="3"/>
      <c r="I88" s="3"/>
      <c r="J88" s="56">
        <v>46090</v>
      </c>
      <c r="K88" s="3"/>
      <c r="L88" s="3"/>
      <c r="M88" s="3" t="s">
        <v>24240</v>
      </c>
      <c r="N88" s="3" t="s">
        <v>24241</v>
      </c>
    </row>
    <row r="89" s="3" customFormat="1" spans="1:14">
      <c r="A89" s="16">
        <v>88</v>
      </c>
      <c r="B89" s="3" t="s">
        <v>24242</v>
      </c>
      <c r="C89" s="3" t="s">
        <v>24243</v>
      </c>
      <c r="D89" s="21" t="s">
        <v>24242</v>
      </c>
      <c r="E89" s="3" t="s">
        <v>24244</v>
      </c>
      <c r="F89" s="3">
        <v>45</v>
      </c>
      <c r="G89" s="3" t="s">
        <v>892</v>
      </c>
      <c r="J89" s="56">
        <v>46062</v>
      </c>
      <c r="M89" s="3" t="s">
        <v>24245</v>
      </c>
      <c r="N89" s="3" t="s">
        <v>24246</v>
      </c>
    </row>
    <row r="90" s="3" customFormat="1" spans="1:14">
      <c r="A90" s="16">
        <v>89</v>
      </c>
      <c r="B90" s="3" t="s">
        <v>24247</v>
      </c>
      <c r="C90" s="3" t="s">
        <v>24248</v>
      </c>
      <c r="D90" s="3" t="s">
        <v>24247</v>
      </c>
      <c r="E90" s="3" t="s">
        <v>24249</v>
      </c>
      <c r="F90" s="3">
        <v>48</v>
      </c>
      <c r="G90" s="3" t="s">
        <v>24250</v>
      </c>
      <c r="H90" s="3"/>
      <c r="I90" s="3"/>
      <c r="J90" s="56">
        <v>46100</v>
      </c>
      <c r="K90" s="3"/>
      <c r="L90" s="3"/>
      <c r="M90" s="3" t="s">
        <v>24251</v>
      </c>
      <c r="N90" s="3" t="s">
        <v>24252</v>
      </c>
    </row>
    <row r="91" s="3" customFormat="1" spans="1:14">
      <c r="A91" s="16">
        <v>90</v>
      </c>
      <c r="B91" s="3" t="s">
        <v>24253</v>
      </c>
      <c r="C91" s="3" t="s">
        <v>24254</v>
      </c>
      <c r="D91" s="3" t="s">
        <v>24253</v>
      </c>
      <c r="E91" s="3" t="s">
        <v>24255</v>
      </c>
      <c r="F91" s="3">
        <v>43</v>
      </c>
      <c r="G91" s="3" t="s">
        <v>3980</v>
      </c>
      <c r="J91" s="56">
        <v>45798</v>
      </c>
      <c r="M91" s="3" t="s">
        <v>24256</v>
      </c>
      <c r="N91" s="3" t="s">
        <v>24257</v>
      </c>
    </row>
    <row r="92" s="3" customFormat="1" spans="1:14">
      <c r="A92" s="16">
        <v>91</v>
      </c>
      <c r="B92" s="21" t="s">
        <v>24258</v>
      </c>
      <c r="C92" s="3" t="s">
        <v>24259</v>
      </c>
      <c r="D92" s="21" t="s">
        <v>24258</v>
      </c>
      <c r="E92" s="3" t="s">
        <v>24260</v>
      </c>
      <c r="F92" s="3">
        <v>50</v>
      </c>
      <c r="G92" s="3" t="s">
        <v>24261</v>
      </c>
      <c r="J92" s="56">
        <v>45826</v>
      </c>
      <c r="M92" s="3" t="s">
        <v>24262</v>
      </c>
      <c r="N92" s="3" t="s">
        <v>24263</v>
      </c>
    </row>
    <row r="93" s="3" customFormat="1" spans="1:14">
      <c r="A93" s="16">
        <v>92</v>
      </c>
      <c r="B93" s="21" t="s">
        <v>24264</v>
      </c>
      <c r="C93" s="3" t="s">
        <v>24265</v>
      </c>
      <c r="D93" s="21" t="s">
        <v>24264</v>
      </c>
      <c r="E93" s="3" t="s">
        <v>24255</v>
      </c>
      <c r="F93" s="3">
        <v>59</v>
      </c>
      <c r="G93" s="3" t="s">
        <v>3980</v>
      </c>
      <c r="J93" s="56">
        <v>45854</v>
      </c>
      <c r="M93" s="3" t="s">
        <v>24266</v>
      </c>
      <c r="N93" s="3" t="s">
        <v>24267</v>
      </c>
    </row>
    <row r="94" s="3" customFormat="1" spans="1:14">
      <c r="A94" s="16">
        <v>93</v>
      </c>
      <c r="B94" s="3" t="s">
        <v>24268</v>
      </c>
      <c r="C94" s="3" t="s">
        <v>11630</v>
      </c>
      <c r="D94" s="3" t="s">
        <v>24268</v>
      </c>
      <c r="E94" s="3" t="s">
        <v>24269</v>
      </c>
      <c r="F94" s="3">
        <v>45</v>
      </c>
      <c r="G94" s="3" t="s">
        <v>24270</v>
      </c>
      <c r="J94" s="56">
        <v>45958</v>
      </c>
      <c r="M94" s="3" t="s">
        <v>24271</v>
      </c>
      <c r="N94" s="3" t="s">
        <v>24272</v>
      </c>
    </row>
    <row r="95" s="3" customFormat="1" spans="1:14">
      <c r="A95" s="16">
        <v>94</v>
      </c>
      <c r="B95" s="3" t="s">
        <v>24273</v>
      </c>
      <c r="C95" s="61" t="s">
        <v>24274</v>
      </c>
      <c r="D95" s="3" t="s">
        <v>24273</v>
      </c>
      <c r="E95" s="3" t="s">
        <v>24275</v>
      </c>
      <c r="F95" s="3">
        <v>45</v>
      </c>
      <c r="G95" s="3" t="s">
        <v>892</v>
      </c>
      <c r="J95" s="56">
        <v>46049</v>
      </c>
      <c r="M95" s="3" t="s">
        <v>24276</v>
      </c>
      <c r="N95" s="3" t="s">
        <v>24277</v>
      </c>
    </row>
    <row r="96" s="16" customFormat="1" ht="14.25" spans="1:14">
      <c r="A96" s="16">
        <v>95</v>
      </c>
      <c r="B96" s="17"/>
      <c r="C96" s="18" t="s">
        <v>24278</v>
      </c>
      <c r="D96" s="17"/>
      <c r="E96" s="2"/>
      <c r="F96" s="4"/>
      <c r="G96" s="2"/>
      <c r="H96" s="2"/>
      <c r="I96" s="2"/>
      <c r="J96" s="56"/>
      <c r="K96" s="59"/>
      <c r="L96" s="5"/>
      <c r="M96" s="60"/>
      <c r="N96" s="5"/>
    </row>
    <row r="97" s="3" customFormat="1" spans="1:14">
      <c r="A97" s="16">
        <v>96</v>
      </c>
      <c r="B97" s="3" t="s">
        <v>24279</v>
      </c>
      <c r="C97" s="3" t="s">
        <v>14372</v>
      </c>
      <c r="D97" s="3" t="s">
        <v>24279</v>
      </c>
      <c r="E97" s="3" t="s">
        <v>24280</v>
      </c>
      <c r="F97" s="3">
        <v>55</v>
      </c>
      <c r="G97" s="3" t="s">
        <v>24281</v>
      </c>
      <c r="J97" s="56">
        <v>45891</v>
      </c>
      <c r="K97" s="65"/>
      <c r="M97" s="3" t="s">
        <v>24282</v>
      </c>
      <c r="N97" s="3" t="s">
        <v>24283</v>
      </c>
    </row>
    <row r="98" s="3" customFormat="1" spans="1:14">
      <c r="A98" s="16">
        <v>97</v>
      </c>
      <c r="C98" s="3" t="s">
        <v>24284</v>
      </c>
      <c r="D98" s="3" t="s">
        <v>24285</v>
      </c>
      <c r="E98" s="3" t="s">
        <v>24286</v>
      </c>
      <c r="F98" s="3">
        <v>69</v>
      </c>
      <c r="G98" s="20" t="s">
        <v>24287</v>
      </c>
      <c r="J98" s="56">
        <v>45875</v>
      </c>
      <c r="K98" s="20" t="s">
        <v>24096</v>
      </c>
      <c r="M98" s="3" t="s">
        <v>24288</v>
      </c>
      <c r="N98" s="3" t="s">
        <v>24289</v>
      </c>
    </row>
    <row r="99" s="2" customFormat="1" spans="1:14">
      <c r="A99" s="16">
        <v>98</v>
      </c>
      <c r="B99" s="21"/>
      <c r="C99" s="3" t="s">
        <v>14673</v>
      </c>
      <c r="D99" s="21" t="s">
        <v>24290</v>
      </c>
      <c r="E99" s="3" t="s">
        <v>24291</v>
      </c>
      <c r="F99" s="3">
        <v>39.8</v>
      </c>
      <c r="G99" s="3" t="s">
        <v>24292</v>
      </c>
      <c r="H99" s="3"/>
      <c r="I99" s="3"/>
      <c r="J99" s="56">
        <v>45860</v>
      </c>
      <c r="K99" s="3"/>
      <c r="L99" s="3"/>
      <c r="M99" s="3" t="s">
        <v>24293</v>
      </c>
      <c r="N99" s="3" t="s">
        <v>24294</v>
      </c>
    </row>
    <row r="100" s="3" customFormat="1" spans="1:14">
      <c r="A100" s="16">
        <v>99</v>
      </c>
      <c r="C100" s="3" t="s">
        <v>14436</v>
      </c>
      <c r="D100" s="21" t="s">
        <v>24295</v>
      </c>
      <c r="E100" s="3" t="s">
        <v>24296</v>
      </c>
      <c r="F100" s="3">
        <v>65</v>
      </c>
      <c r="G100" s="3" t="s">
        <v>892</v>
      </c>
      <c r="J100" s="56">
        <v>45503</v>
      </c>
      <c r="K100" s="3" t="s">
        <v>144</v>
      </c>
      <c r="M100" s="3" t="s">
        <v>24297</v>
      </c>
      <c r="N100" s="3" t="s">
        <v>24298</v>
      </c>
    </row>
    <row r="101" s="3" customFormat="1" spans="1:14">
      <c r="A101" s="16">
        <v>100</v>
      </c>
      <c r="B101" s="60"/>
      <c r="C101" s="2" t="s">
        <v>14481</v>
      </c>
      <c r="D101" s="60" t="s">
        <v>24299</v>
      </c>
      <c r="E101" s="60" t="s">
        <v>24300</v>
      </c>
      <c r="F101" s="3">
        <v>65</v>
      </c>
      <c r="G101" s="60" t="s">
        <v>24301</v>
      </c>
      <c r="H101" s="2"/>
      <c r="I101" s="2"/>
      <c r="J101" s="56">
        <v>45713</v>
      </c>
      <c r="K101" s="2"/>
      <c r="L101" s="3" t="s">
        <v>183</v>
      </c>
      <c r="M101" s="60" t="s">
        <v>24302</v>
      </c>
      <c r="N101" s="3" t="s">
        <v>24303</v>
      </c>
    </row>
    <row r="102" s="3" customFormat="1" spans="1:14">
      <c r="A102" s="16">
        <v>101</v>
      </c>
      <c r="C102" s="3" t="s">
        <v>14451</v>
      </c>
      <c r="D102" s="21" t="s">
        <v>24304</v>
      </c>
      <c r="E102" s="3" t="s">
        <v>24305</v>
      </c>
      <c r="F102" s="3">
        <v>59.8</v>
      </c>
      <c r="G102" s="3" t="s">
        <v>24306</v>
      </c>
      <c r="J102" s="56">
        <v>45987</v>
      </c>
      <c r="K102" s="20" t="s">
        <v>144</v>
      </c>
      <c r="M102" s="3" t="s">
        <v>24307</v>
      </c>
      <c r="N102" s="3" t="s">
        <v>24308</v>
      </c>
    </row>
    <row r="103" s="3" customFormat="1" spans="1:14">
      <c r="A103" s="16">
        <v>102</v>
      </c>
      <c r="C103" s="3" t="s">
        <v>24309</v>
      </c>
      <c r="D103" s="21" t="s">
        <v>24310</v>
      </c>
      <c r="E103" s="3" t="s">
        <v>24311</v>
      </c>
      <c r="F103" s="3">
        <v>49</v>
      </c>
      <c r="G103" s="3" t="s">
        <v>24312</v>
      </c>
      <c r="J103" s="56">
        <v>45833</v>
      </c>
      <c r="M103" s="3" t="s">
        <v>24313</v>
      </c>
      <c r="N103" s="3" t="s">
        <v>24314</v>
      </c>
    </row>
    <row r="104" s="3" customFormat="1" spans="1:14">
      <c r="A104" s="16">
        <v>103</v>
      </c>
      <c r="C104" s="3" t="s">
        <v>24315</v>
      </c>
      <c r="D104" s="21" t="s">
        <v>24316</v>
      </c>
      <c r="E104" s="3" t="s">
        <v>24317</v>
      </c>
      <c r="F104" s="3">
        <v>65</v>
      </c>
      <c r="G104" s="62" t="s">
        <v>20</v>
      </c>
      <c r="I104" s="55"/>
      <c r="J104" s="56">
        <v>45671</v>
      </c>
      <c r="K104" s="67"/>
      <c r="M104" s="3" t="s">
        <v>24318</v>
      </c>
      <c r="N104" s="3" t="s">
        <v>24319</v>
      </c>
    </row>
    <row r="105" s="3" customFormat="1" spans="1:14">
      <c r="A105" s="16">
        <v>104</v>
      </c>
      <c r="C105" s="3" t="s">
        <v>24320</v>
      </c>
      <c r="D105" s="21" t="s">
        <v>24321</v>
      </c>
      <c r="E105" s="3" t="s">
        <v>24322</v>
      </c>
      <c r="F105" s="3">
        <v>69</v>
      </c>
      <c r="G105" s="3" t="s">
        <v>24323</v>
      </c>
      <c r="I105" s="3" t="s">
        <v>200</v>
      </c>
      <c r="J105" s="56">
        <v>46051</v>
      </c>
      <c r="K105" s="3" t="s">
        <v>23892</v>
      </c>
      <c r="M105" s="3" t="s">
        <v>24324</v>
      </c>
      <c r="N105" s="3" t="s">
        <v>24325</v>
      </c>
    </row>
    <row r="106" s="3" customFormat="1" spans="1:14">
      <c r="A106" s="16">
        <v>105</v>
      </c>
      <c r="C106" s="3" t="s">
        <v>24326</v>
      </c>
      <c r="D106" s="21" t="s">
        <v>24327</v>
      </c>
      <c r="E106" s="3" t="s">
        <v>24328</v>
      </c>
      <c r="F106" s="3">
        <v>48.8</v>
      </c>
      <c r="G106" s="3" t="s">
        <v>248</v>
      </c>
      <c r="J106" s="56">
        <v>46057</v>
      </c>
      <c r="K106" s="59" t="s">
        <v>144</v>
      </c>
      <c r="L106" s="3" t="s">
        <v>183</v>
      </c>
      <c r="M106" s="3" t="s">
        <v>24329</v>
      </c>
      <c r="N106" s="5" t="s">
        <v>24330</v>
      </c>
    </row>
    <row r="107" s="16" customFormat="1" spans="1:14">
      <c r="A107" s="16">
        <v>106</v>
      </c>
      <c r="B107" s="17"/>
      <c r="C107" s="2" t="s">
        <v>24331</v>
      </c>
      <c r="D107" s="17" t="s">
        <v>24332</v>
      </c>
      <c r="E107" s="2" t="s">
        <v>24333</v>
      </c>
      <c r="F107" s="3">
        <v>39.8</v>
      </c>
      <c r="G107" s="2" t="s">
        <v>20</v>
      </c>
      <c r="H107" s="2"/>
      <c r="I107" s="2"/>
      <c r="J107" s="56">
        <v>45860</v>
      </c>
      <c r="K107" s="59"/>
      <c r="L107" s="5"/>
      <c r="M107" s="60" t="s">
        <v>24334</v>
      </c>
      <c r="N107" s="5" t="s">
        <v>24335</v>
      </c>
    </row>
    <row r="108" s="3" customFormat="1" spans="1:14">
      <c r="A108" s="16">
        <v>107</v>
      </c>
      <c r="B108" s="66"/>
      <c r="C108" s="5" t="s">
        <v>24336</v>
      </c>
      <c r="D108" s="66" t="s">
        <v>24337</v>
      </c>
      <c r="E108" s="20" t="s">
        <v>24338</v>
      </c>
      <c r="F108" s="3">
        <v>45</v>
      </c>
      <c r="G108" s="20" t="s">
        <v>20</v>
      </c>
      <c r="H108" s="5"/>
      <c r="I108" s="5"/>
      <c r="J108" s="56">
        <v>46064</v>
      </c>
      <c r="K108" s="5" t="s">
        <v>24339</v>
      </c>
      <c r="L108" s="3" t="s">
        <v>183</v>
      </c>
      <c r="M108" s="5" t="s">
        <v>24340</v>
      </c>
      <c r="N108" s="3" t="s">
        <v>24341</v>
      </c>
    </row>
    <row r="109" s="5" customFormat="1" spans="1:14">
      <c r="A109" s="16">
        <v>108</v>
      </c>
      <c r="B109" s="3"/>
      <c r="C109" s="3" t="s">
        <v>17501</v>
      </c>
      <c r="D109" s="21" t="s">
        <v>24342</v>
      </c>
      <c r="E109" s="3" t="s">
        <v>24343</v>
      </c>
      <c r="F109" s="3">
        <v>38</v>
      </c>
      <c r="G109" s="3" t="s">
        <v>24344</v>
      </c>
      <c r="H109" s="3"/>
      <c r="I109" s="3"/>
      <c r="J109" s="56">
        <v>45516</v>
      </c>
      <c r="K109" s="56"/>
      <c r="L109" s="3" t="s">
        <v>183</v>
      </c>
      <c r="M109" s="3" t="s">
        <v>24345</v>
      </c>
      <c r="N109" s="3" t="s">
        <v>24346</v>
      </c>
    </row>
    <row r="110" s="5" customFormat="1" spans="1:14">
      <c r="A110" s="16">
        <v>109</v>
      </c>
      <c r="B110" s="21"/>
      <c r="C110" s="3" t="s">
        <v>17501</v>
      </c>
      <c r="D110" s="21" t="s">
        <v>24347</v>
      </c>
      <c r="E110" s="3" t="s">
        <v>24348</v>
      </c>
      <c r="F110" s="3">
        <v>69</v>
      </c>
      <c r="G110" s="3" t="s">
        <v>892</v>
      </c>
      <c r="H110" s="3"/>
      <c r="I110" s="3"/>
      <c r="J110" s="56">
        <v>46042</v>
      </c>
      <c r="K110" s="3"/>
      <c r="L110" s="3"/>
      <c r="M110" s="3" t="s">
        <v>24349</v>
      </c>
      <c r="N110" s="3" t="s">
        <v>24350</v>
      </c>
    </row>
    <row r="111" s="3" customFormat="1" spans="1:14">
      <c r="A111" s="16">
        <v>110</v>
      </c>
      <c r="B111" s="17"/>
      <c r="C111" s="5" t="s">
        <v>24351</v>
      </c>
      <c r="D111" s="17" t="s">
        <v>24352</v>
      </c>
      <c r="E111" s="66" t="s">
        <v>24353</v>
      </c>
      <c r="F111" s="3">
        <v>36</v>
      </c>
      <c r="G111" s="3" t="s">
        <v>20</v>
      </c>
      <c r="H111" s="5"/>
      <c r="I111" s="62"/>
      <c r="J111" s="56">
        <v>46052</v>
      </c>
      <c r="K111" s="59"/>
      <c r="L111" s="5"/>
      <c r="M111" s="5" t="s">
        <v>24354</v>
      </c>
      <c r="N111" s="5" t="s">
        <v>24355</v>
      </c>
    </row>
    <row r="112" s="3" customFormat="1" spans="1:14">
      <c r="A112" s="16">
        <v>111</v>
      </c>
      <c r="B112" s="3" t="s">
        <v>24356</v>
      </c>
      <c r="C112" s="3" t="s">
        <v>24357</v>
      </c>
      <c r="D112" s="21" t="s">
        <v>24356</v>
      </c>
      <c r="E112" s="3" t="s">
        <v>24358</v>
      </c>
      <c r="F112" s="3">
        <v>68</v>
      </c>
      <c r="G112" s="3" t="s">
        <v>7509</v>
      </c>
      <c r="J112" s="56">
        <v>46041</v>
      </c>
      <c r="M112" s="3" t="s">
        <v>24359</v>
      </c>
      <c r="N112" s="3" t="s">
        <v>24360</v>
      </c>
    </row>
    <row r="113" s="3" customFormat="1" spans="1:14">
      <c r="A113" s="16">
        <v>112</v>
      </c>
      <c r="B113" s="21" t="s">
        <v>24361</v>
      </c>
      <c r="C113" s="3" t="s">
        <v>9172</v>
      </c>
      <c r="D113" s="21" t="s">
        <v>24361</v>
      </c>
      <c r="E113" s="3" t="s">
        <v>24362</v>
      </c>
      <c r="F113" s="3">
        <v>56</v>
      </c>
      <c r="G113" s="3" t="s">
        <v>24363</v>
      </c>
      <c r="J113" s="56">
        <v>45849</v>
      </c>
      <c r="M113" s="3" t="s">
        <v>24364</v>
      </c>
      <c r="N113" s="3" t="s">
        <v>24365</v>
      </c>
    </row>
    <row r="114" s="5" customFormat="1" spans="1:14">
      <c r="A114" s="16">
        <v>113</v>
      </c>
      <c r="B114" s="3"/>
      <c r="C114" s="3" t="s">
        <v>9172</v>
      </c>
      <c r="D114" s="21" t="s">
        <v>24366</v>
      </c>
      <c r="E114" s="3" t="s">
        <v>24367</v>
      </c>
      <c r="F114" s="3">
        <v>54</v>
      </c>
      <c r="G114" s="3" t="s">
        <v>24120</v>
      </c>
      <c r="H114" s="3"/>
      <c r="I114" s="3"/>
      <c r="J114" s="56">
        <v>46038</v>
      </c>
      <c r="K114" s="20"/>
      <c r="L114" s="3"/>
      <c r="M114" s="3" t="s">
        <v>24368</v>
      </c>
      <c r="N114" s="3" t="s">
        <v>24369</v>
      </c>
    </row>
    <row r="115" s="5" customFormat="1" spans="1:14">
      <c r="A115" s="16">
        <v>114</v>
      </c>
      <c r="B115" s="3"/>
      <c r="C115" s="3" t="s">
        <v>24370</v>
      </c>
      <c r="D115" s="3" t="s">
        <v>24371</v>
      </c>
      <c r="E115" s="3" t="s">
        <v>24372</v>
      </c>
      <c r="F115" s="3">
        <v>53.5</v>
      </c>
      <c r="G115" s="3" t="s">
        <v>24373</v>
      </c>
      <c r="H115" s="3"/>
      <c r="I115" s="3"/>
      <c r="J115" s="56">
        <v>45600</v>
      </c>
      <c r="K115" s="3"/>
      <c r="L115" s="3"/>
      <c r="M115" s="3" t="s">
        <v>24374</v>
      </c>
      <c r="N115" s="3" t="s">
        <v>24375</v>
      </c>
    </row>
    <row r="116" s="5" customFormat="1" spans="1:14">
      <c r="A116" s="16">
        <v>115</v>
      </c>
      <c r="B116" s="3" t="s">
        <v>24376</v>
      </c>
      <c r="C116" s="3" t="s">
        <v>18698</v>
      </c>
      <c r="D116" s="21" t="s">
        <v>24376</v>
      </c>
      <c r="E116" s="3" t="s">
        <v>24377</v>
      </c>
      <c r="F116" s="3">
        <v>55</v>
      </c>
      <c r="G116" s="3" t="s">
        <v>24378</v>
      </c>
      <c r="H116" s="3"/>
      <c r="I116" s="3"/>
      <c r="J116" s="56">
        <v>46051</v>
      </c>
      <c r="K116" s="20" t="s">
        <v>144</v>
      </c>
      <c r="L116" s="20"/>
      <c r="M116" s="3" t="s">
        <v>24379</v>
      </c>
      <c r="N116" s="3" t="s">
        <v>24380</v>
      </c>
    </row>
    <row r="117" s="3" customFormat="1" spans="1:14">
      <c r="A117" s="16">
        <v>116</v>
      </c>
      <c r="B117" s="3" t="s">
        <v>24381</v>
      </c>
      <c r="C117" s="3" t="s">
        <v>24382</v>
      </c>
      <c r="D117" s="3" t="s">
        <v>24381</v>
      </c>
      <c r="E117" s="3" t="s">
        <v>24383</v>
      </c>
      <c r="F117" s="3">
        <v>39.8</v>
      </c>
      <c r="G117" s="3" t="s">
        <v>24384</v>
      </c>
      <c r="J117" s="56">
        <v>46009</v>
      </c>
      <c r="K117" s="20" t="s">
        <v>144</v>
      </c>
      <c r="M117" s="3" t="s">
        <v>24385</v>
      </c>
      <c r="N117" s="3" t="s">
        <v>24386</v>
      </c>
    </row>
    <row r="118" s="3" customFormat="1" spans="1:14">
      <c r="A118" s="16">
        <v>117</v>
      </c>
      <c r="B118" s="3" t="s">
        <v>24387</v>
      </c>
      <c r="C118" s="3" t="s">
        <v>10302</v>
      </c>
      <c r="D118" s="3" t="s">
        <v>24387</v>
      </c>
      <c r="E118" s="3" t="s">
        <v>24388</v>
      </c>
      <c r="F118" s="3">
        <v>54.8</v>
      </c>
      <c r="G118" s="3" t="s">
        <v>20</v>
      </c>
      <c r="J118" s="56">
        <v>45915</v>
      </c>
      <c r="M118" s="3" t="s">
        <v>24389</v>
      </c>
      <c r="N118" s="3" t="s">
        <v>24390</v>
      </c>
    </row>
    <row r="119" s="3" customFormat="1" spans="1:14">
      <c r="A119" s="16">
        <v>118</v>
      </c>
      <c r="B119" s="2" t="s">
        <v>24391</v>
      </c>
      <c r="C119" s="2" t="s">
        <v>24392</v>
      </c>
      <c r="D119" s="2" t="s">
        <v>24391</v>
      </c>
      <c r="E119" s="2" t="s">
        <v>24393</v>
      </c>
      <c r="F119" s="3">
        <v>59</v>
      </c>
      <c r="G119" s="2" t="s">
        <v>20</v>
      </c>
      <c r="H119" s="2"/>
      <c r="I119" s="2"/>
      <c r="J119" s="56">
        <v>45720</v>
      </c>
      <c r="K119" s="2"/>
      <c r="L119" s="2"/>
      <c r="M119" s="2" t="s">
        <v>24394</v>
      </c>
      <c r="N119" s="3" t="s">
        <v>24395</v>
      </c>
    </row>
    <row r="120" s="5" customFormat="1" spans="1:14">
      <c r="A120" s="16">
        <v>119</v>
      </c>
      <c r="B120" s="3" t="s">
        <v>24396</v>
      </c>
      <c r="C120" s="3" t="s">
        <v>24397</v>
      </c>
      <c r="D120" s="3" t="s">
        <v>24396</v>
      </c>
      <c r="E120" s="3" t="s">
        <v>24398</v>
      </c>
      <c r="F120" s="3">
        <v>59.9</v>
      </c>
      <c r="G120" s="3" t="s">
        <v>24399</v>
      </c>
      <c r="H120" s="3"/>
      <c r="I120" s="3"/>
      <c r="J120" s="56">
        <v>46078</v>
      </c>
      <c r="K120" s="3"/>
      <c r="L120" s="3"/>
      <c r="M120" s="3" t="s">
        <v>24400</v>
      </c>
      <c r="N120" s="3" t="s">
        <v>24401</v>
      </c>
    </row>
    <row r="121" s="3" customFormat="1" spans="1:14">
      <c r="A121" s="16">
        <v>120</v>
      </c>
      <c r="B121" s="3" t="s">
        <v>24402</v>
      </c>
      <c r="C121" s="3" t="s">
        <v>24403</v>
      </c>
      <c r="D121" s="3" t="s">
        <v>24402</v>
      </c>
      <c r="E121" s="3" t="s">
        <v>24404</v>
      </c>
      <c r="F121" s="3">
        <v>55</v>
      </c>
      <c r="G121" s="3" t="s">
        <v>24405</v>
      </c>
      <c r="J121" s="56">
        <v>46056</v>
      </c>
      <c r="M121" s="3" t="s">
        <v>24406</v>
      </c>
      <c r="N121" s="3" t="s">
        <v>24407</v>
      </c>
    </row>
    <row r="122" s="3" customFormat="1" spans="1:14">
      <c r="A122" s="16">
        <v>121</v>
      </c>
      <c r="B122" s="3" t="s">
        <v>24408</v>
      </c>
      <c r="C122" s="3" t="s">
        <v>24409</v>
      </c>
      <c r="D122" s="3" t="s">
        <v>24408</v>
      </c>
      <c r="E122" s="3" t="s">
        <v>24410</v>
      </c>
      <c r="F122" s="3">
        <v>49.8</v>
      </c>
      <c r="G122" s="3" t="s">
        <v>3916</v>
      </c>
      <c r="J122" s="56">
        <v>45953</v>
      </c>
      <c r="M122" s="3" t="s">
        <v>24411</v>
      </c>
      <c r="N122" s="3" t="s">
        <v>24412</v>
      </c>
    </row>
    <row r="123" s="55" customFormat="1" spans="1:14">
      <c r="A123" s="16">
        <v>122</v>
      </c>
      <c r="B123" s="63" t="s">
        <v>24413</v>
      </c>
      <c r="C123" s="55" t="s">
        <v>24414</v>
      </c>
      <c r="D123" s="63" t="s">
        <v>24413</v>
      </c>
      <c r="E123" s="55" t="s">
        <v>24415</v>
      </c>
      <c r="F123" s="3">
        <v>49</v>
      </c>
      <c r="G123" s="64" t="s">
        <v>24416</v>
      </c>
      <c r="H123" s="64"/>
      <c r="I123" s="64"/>
      <c r="J123" s="56">
        <v>45987</v>
      </c>
      <c r="M123" s="55" t="s">
        <v>24417</v>
      </c>
      <c r="N123" s="55" t="s">
        <v>24418</v>
      </c>
    </row>
    <row r="124" s="3" customFormat="1" spans="1:14">
      <c r="A124" s="16">
        <v>123</v>
      </c>
      <c r="B124" s="3" t="s">
        <v>24419</v>
      </c>
      <c r="C124" s="3" t="s">
        <v>24420</v>
      </c>
      <c r="D124" s="21" t="s">
        <v>24419</v>
      </c>
      <c r="E124" s="3" t="s">
        <v>24421</v>
      </c>
      <c r="F124" s="3">
        <v>49.8</v>
      </c>
      <c r="G124" s="3" t="s">
        <v>24422</v>
      </c>
      <c r="J124" s="56">
        <v>46043</v>
      </c>
      <c r="M124" s="3" t="s">
        <v>24423</v>
      </c>
      <c r="N124" s="3" t="s">
        <v>24424</v>
      </c>
    </row>
    <row r="125" s="3" customFormat="1" spans="1:14">
      <c r="A125" s="16">
        <v>124</v>
      </c>
      <c r="B125" s="3" t="s">
        <v>24425</v>
      </c>
      <c r="C125" s="3" t="s">
        <v>24426</v>
      </c>
      <c r="D125" s="3" t="s">
        <v>24425</v>
      </c>
      <c r="E125" s="3" t="s">
        <v>24427</v>
      </c>
      <c r="F125" s="3">
        <v>49.8</v>
      </c>
      <c r="G125" s="3" t="s">
        <v>892</v>
      </c>
      <c r="I125" s="20" t="s">
        <v>200</v>
      </c>
      <c r="J125" s="56">
        <v>46094</v>
      </c>
      <c r="K125" s="3" t="s">
        <v>23892</v>
      </c>
      <c r="M125" s="3" t="s">
        <v>24428</v>
      </c>
      <c r="N125" s="3" t="s">
        <v>24429</v>
      </c>
    </row>
    <row r="126" s="3" customFormat="1" spans="1:14">
      <c r="A126" s="16">
        <v>125</v>
      </c>
      <c r="B126" s="3" t="s">
        <v>24430</v>
      </c>
      <c r="C126" s="3" t="s">
        <v>24431</v>
      </c>
      <c r="D126" s="3" t="s">
        <v>24430</v>
      </c>
      <c r="E126" s="3" t="s">
        <v>24432</v>
      </c>
      <c r="F126" s="3">
        <v>59</v>
      </c>
      <c r="G126" s="3" t="s">
        <v>24433</v>
      </c>
      <c r="J126" s="56">
        <v>46091</v>
      </c>
      <c r="K126" s="3"/>
      <c r="M126" s="3" t="s">
        <v>24434</v>
      </c>
      <c r="N126" s="3" t="s">
        <v>24435</v>
      </c>
    </row>
    <row r="127" s="3" customFormat="1" spans="1:14">
      <c r="A127" s="16">
        <v>126</v>
      </c>
      <c r="B127" s="3" t="s">
        <v>24436</v>
      </c>
      <c r="C127" s="20" t="s">
        <v>24437</v>
      </c>
      <c r="D127" s="21" t="s">
        <v>24436</v>
      </c>
      <c r="E127" s="3" t="s">
        <v>24438</v>
      </c>
      <c r="F127" s="3">
        <v>69</v>
      </c>
      <c r="G127" s="3" t="s">
        <v>24439</v>
      </c>
      <c r="J127" s="56">
        <v>46002</v>
      </c>
      <c r="M127" s="3" t="s">
        <v>24440</v>
      </c>
      <c r="N127" s="3" t="s">
        <v>24441</v>
      </c>
    </row>
    <row r="128" s="3" customFormat="1" spans="1:14">
      <c r="A128" s="16">
        <v>127</v>
      </c>
      <c r="B128" s="3" t="s">
        <v>24442</v>
      </c>
      <c r="C128" s="3" t="s">
        <v>24443</v>
      </c>
      <c r="D128" s="3" t="s">
        <v>24442</v>
      </c>
      <c r="E128" s="3" t="s">
        <v>24444</v>
      </c>
      <c r="F128" s="3">
        <v>69</v>
      </c>
      <c r="G128" s="3"/>
      <c r="H128" s="3"/>
      <c r="I128" s="3"/>
      <c r="J128" s="56">
        <v>46121</v>
      </c>
      <c r="K128" s="3"/>
      <c r="L128" s="3"/>
      <c r="M128" s="3" t="s">
        <v>24445</v>
      </c>
      <c r="N128" s="3" t="s">
        <v>24446</v>
      </c>
    </row>
    <row r="129" s="5" customFormat="1" spans="1:14">
      <c r="A129" s="16">
        <v>128</v>
      </c>
      <c r="B129" s="3"/>
      <c r="C129" s="3" t="s">
        <v>24447</v>
      </c>
      <c r="D129" s="21" t="s">
        <v>24448</v>
      </c>
      <c r="E129" s="20" t="s">
        <v>24449</v>
      </c>
      <c r="F129" s="3">
        <v>65</v>
      </c>
      <c r="G129" s="20" t="s">
        <v>24450</v>
      </c>
      <c r="H129" s="3"/>
      <c r="I129" s="3"/>
      <c r="J129" s="56">
        <v>45716</v>
      </c>
      <c r="K129" s="3"/>
      <c r="L129" s="3"/>
      <c r="M129" s="3" t="s">
        <v>24451</v>
      </c>
      <c r="N129" s="3" t="s">
        <v>24452</v>
      </c>
    </row>
    <row r="130" s="3" customFormat="1" spans="1:14">
      <c r="A130" s="16">
        <v>129</v>
      </c>
      <c r="B130" s="3" t="s">
        <v>24453</v>
      </c>
      <c r="C130" s="3" t="s">
        <v>24454</v>
      </c>
      <c r="D130" s="3" t="s">
        <v>24453</v>
      </c>
      <c r="E130" s="61" t="s">
        <v>24455</v>
      </c>
      <c r="F130" s="3">
        <v>48</v>
      </c>
      <c r="G130" s="3" t="s">
        <v>24456</v>
      </c>
      <c r="J130" s="56">
        <v>46057</v>
      </c>
      <c r="M130" s="3" t="s">
        <v>24457</v>
      </c>
      <c r="N130" s="3" t="s">
        <v>24458</v>
      </c>
    </row>
    <row r="131" s="3" customFormat="1" spans="1:14">
      <c r="A131" s="16">
        <v>130</v>
      </c>
      <c r="B131" s="3" t="s">
        <v>24459</v>
      </c>
      <c r="C131" s="3" t="s">
        <v>24460</v>
      </c>
      <c r="D131" s="3" t="s">
        <v>24459</v>
      </c>
      <c r="E131" s="3" t="s">
        <v>24461</v>
      </c>
      <c r="F131" s="3">
        <v>49</v>
      </c>
      <c r="G131" s="3" t="s">
        <v>24146</v>
      </c>
      <c r="J131" s="56">
        <v>45750</v>
      </c>
      <c r="M131" s="3" t="s">
        <v>24462</v>
      </c>
      <c r="N131" s="3" t="s">
        <v>24463</v>
      </c>
    </row>
    <row r="132" s="3" customFormat="1" spans="1:14">
      <c r="A132" s="16">
        <v>131</v>
      </c>
      <c r="B132" s="3" t="s">
        <v>24464</v>
      </c>
      <c r="C132" s="3" t="s">
        <v>16000</v>
      </c>
      <c r="D132" s="21" t="s">
        <v>24464</v>
      </c>
      <c r="E132" s="3" t="s">
        <v>24465</v>
      </c>
      <c r="F132" s="3">
        <v>69</v>
      </c>
      <c r="G132" s="3" t="s">
        <v>24466</v>
      </c>
      <c r="J132" s="56">
        <v>46002</v>
      </c>
      <c r="M132" s="3" t="s">
        <v>24467</v>
      </c>
      <c r="N132" s="3" t="s">
        <v>24468</v>
      </c>
    </row>
    <row r="133" s="3" customFormat="1" spans="1:14">
      <c r="A133" s="16">
        <v>132</v>
      </c>
      <c r="B133" s="3" t="s">
        <v>24469</v>
      </c>
      <c r="C133" s="3" t="s">
        <v>24470</v>
      </c>
      <c r="D133" s="3" t="s">
        <v>24469</v>
      </c>
      <c r="E133" s="3" t="s">
        <v>24471</v>
      </c>
      <c r="F133" s="3">
        <v>49</v>
      </c>
      <c r="G133" s="3" t="s">
        <v>24146</v>
      </c>
      <c r="J133" s="56">
        <v>45756</v>
      </c>
      <c r="M133" s="3" t="s">
        <v>24472</v>
      </c>
      <c r="N133" s="3" t="s">
        <v>24473</v>
      </c>
    </row>
    <row r="134" s="5" customFormat="1" spans="1:14">
      <c r="A134" s="16">
        <v>133</v>
      </c>
      <c r="B134" s="3" t="s">
        <v>24474</v>
      </c>
      <c r="C134" s="3" t="s">
        <v>24475</v>
      </c>
      <c r="D134" s="21" t="s">
        <v>24474</v>
      </c>
      <c r="E134" s="3" t="s">
        <v>24465</v>
      </c>
      <c r="F134" s="3">
        <v>69.9</v>
      </c>
      <c r="G134" s="3" t="s">
        <v>24476</v>
      </c>
      <c r="H134" s="3"/>
      <c r="I134" s="3"/>
      <c r="J134" s="56">
        <v>46049</v>
      </c>
      <c r="K134" s="3" t="s">
        <v>144</v>
      </c>
      <c r="L134" s="3"/>
      <c r="M134" s="3" t="s">
        <v>24477</v>
      </c>
      <c r="N134" s="3" t="s">
        <v>24478</v>
      </c>
    </row>
    <row r="135" s="5" customFormat="1" spans="1:14">
      <c r="A135" s="16">
        <v>134</v>
      </c>
      <c r="C135" s="5" t="s">
        <v>24479</v>
      </c>
      <c r="D135" s="66" t="s">
        <v>24480</v>
      </c>
      <c r="E135" s="5" t="s">
        <v>24481</v>
      </c>
      <c r="F135" s="3">
        <v>69</v>
      </c>
      <c r="G135" s="5" t="s">
        <v>24482</v>
      </c>
      <c r="H135" s="3"/>
      <c r="I135" s="3"/>
      <c r="J135" s="56">
        <v>45699</v>
      </c>
      <c r="K135" s="5" t="s">
        <v>144</v>
      </c>
      <c r="L135" s="3"/>
      <c r="M135" s="5" t="s">
        <v>24483</v>
      </c>
      <c r="N135" s="5" t="s">
        <v>24484</v>
      </c>
    </row>
    <row r="136" s="3" customFormat="1" spans="1:14">
      <c r="A136" s="16">
        <v>135</v>
      </c>
      <c r="C136" s="3" t="s">
        <v>24485</v>
      </c>
      <c r="D136" s="21" t="s">
        <v>24486</v>
      </c>
      <c r="E136" s="3" t="s">
        <v>15931</v>
      </c>
      <c r="F136" s="3">
        <v>59.9</v>
      </c>
      <c r="G136" s="61" t="s">
        <v>24487</v>
      </c>
      <c r="J136" s="56">
        <v>45824</v>
      </c>
      <c r="M136" s="3" t="s">
        <v>24488</v>
      </c>
      <c r="N136" s="3" t="s">
        <v>24489</v>
      </c>
    </row>
    <row r="137" s="3" customFormat="1" spans="1:14">
      <c r="A137" s="16">
        <v>136</v>
      </c>
      <c r="B137" s="3" t="s">
        <v>24490</v>
      </c>
      <c r="C137" s="3" t="s">
        <v>24491</v>
      </c>
      <c r="D137" s="3" t="s">
        <v>24490</v>
      </c>
      <c r="E137" s="3" t="s">
        <v>24492</v>
      </c>
      <c r="F137" s="3">
        <v>62</v>
      </c>
      <c r="J137" s="56">
        <v>46078</v>
      </c>
      <c r="M137" s="3" t="s">
        <v>24493</v>
      </c>
      <c r="N137" s="3" t="s">
        <v>24494</v>
      </c>
    </row>
    <row r="138" s="3" customFormat="1" spans="1:14">
      <c r="A138" s="16">
        <v>137</v>
      </c>
      <c r="B138" s="3" t="s">
        <v>24495</v>
      </c>
      <c r="C138" s="3" t="s">
        <v>24496</v>
      </c>
      <c r="D138" s="21" t="s">
        <v>24495</v>
      </c>
      <c r="E138" s="3" t="s">
        <v>24497</v>
      </c>
      <c r="F138" s="3">
        <v>69</v>
      </c>
      <c r="G138" s="2" t="s">
        <v>20</v>
      </c>
      <c r="J138" s="56">
        <v>46050</v>
      </c>
      <c r="M138" s="3" t="s">
        <v>24498</v>
      </c>
      <c r="N138" s="3" t="s">
        <v>24499</v>
      </c>
    </row>
    <row r="139" s="5" customFormat="1" spans="1:14">
      <c r="A139" s="16">
        <v>138</v>
      </c>
      <c r="B139" s="21"/>
      <c r="C139" s="3" t="s">
        <v>24500</v>
      </c>
      <c r="D139" s="21" t="s">
        <v>24501</v>
      </c>
      <c r="E139" s="3" t="s">
        <v>24502</v>
      </c>
      <c r="F139" s="3">
        <v>69</v>
      </c>
      <c r="G139" s="3" t="s">
        <v>19198</v>
      </c>
      <c r="H139" s="3"/>
      <c r="I139" s="3"/>
      <c r="J139" s="56">
        <v>45699</v>
      </c>
      <c r="K139" s="20" t="s">
        <v>144</v>
      </c>
      <c r="L139" s="20"/>
      <c r="M139" s="3" t="s">
        <v>24503</v>
      </c>
      <c r="N139" s="3" t="s">
        <v>24504</v>
      </c>
    </row>
    <row r="140" s="5" customFormat="1" spans="1:14">
      <c r="A140" s="16">
        <v>139</v>
      </c>
      <c r="B140" s="3"/>
      <c r="C140" s="3" t="s">
        <v>24505</v>
      </c>
      <c r="D140" s="3" t="s">
        <v>24506</v>
      </c>
      <c r="E140" s="3" t="s">
        <v>24507</v>
      </c>
      <c r="F140" s="3">
        <v>69.8</v>
      </c>
      <c r="G140" s="3" t="s">
        <v>24508</v>
      </c>
      <c r="H140" s="3"/>
      <c r="I140" s="3"/>
      <c r="J140" s="56">
        <v>45632</v>
      </c>
      <c r="K140" s="3"/>
      <c r="L140" s="3"/>
      <c r="M140" s="3" t="s">
        <v>24509</v>
      </c>
      <c r="N140" s="3" t="s">
        <v>24510</v>
      </c>
    </row>
    <row r="141" s="3" customFormat="1" spans="1:14">
      <c r="A141" s="16">
        <v>140</v>
      </c>
      <c r="C141" s="3" t="s">
        <v>24511</v>
      </c>
      <c r="D141" s="3" t="s">
        <v>24512</v>
      </c>
      <c r="E141" s="3" t="s">
        <v>24513</v>
      </c>
      <c r="F141" s="3">
        <v>68</v>
      </c>
      <c r="G141" s="3" t="s">
        <v>24514</v>
      </c>
      <c r="I141" s="3" t="s">
        <v>200</v>
      </c>
      <c r="J141" s="56">
        <v>45693</v>
      </c>
      <c r="K141" s="3" t="s">
        <v>23892</v>
      </c>
      <c r="M141" s="3" t="s">
        <v>24515</v>
      </c>
      <c r="N141" s="3" t="s">
        <v>24516</v>
      </c>
    </row>
    <row r="142" s="3" customFormat="1" spans="1:14">
      <c r="A142" s="16">
        <v>141</v>
      </c>
      <c r="C142" s="3" t="s">
        <v>24517</v>
      </c>
      <c r="D142" s="21" t="s">
        <v>24518</v>
      </c>
      <c r="E142" s="3" t="s">
        <v>24519</v>
      </c>
      <c r="F142" s="3">
        <v>59</v>
      </c>
      <c r="G142" s="3" t="s">
        <v>20</v>
      </c>
      <c r="J142" s="56">
        <v>46020</v>
      </c>
      <c r="M142" s="3" t="s">
        <v>24520</v>
      </c>
      <c r="N142" s="3" t="s">
        <v>24521</v>
      </c>
    </row>
    <row r="143" s="5" customFormat="1" spans="1:14">
      <c r="A143" s="16">
        <v>142</v>
      </c>
      <c r="B143" s="3"/>
      <c r="C143" s="3" t="s">
        <v>24522</v>
      </c>
      <c r="D143" s="21" t="s">
        <v>24523</v>
      </c>
      <c r="E143" s="3" t="s">
        <v>24497</v>
      </c>
      <c r="F143" s="3">
        <v>69.9</v>
      </c>
      <c r="G143" s="3" t="s">
        <v>24524</v>
      </c>
      <c r="H143" s="3"/>
      <c r="I143" s="3"/>
      <c r="J143" s="56">
        <v>46008</v>
      </c>
      <c r="K143" s="3"/>
      <c r="L143" s="3"/>
      <c r="M143" s="3" t="s">
        <v>24525</v>
      </c>
      <c r="N143" s="3" t="s">
        <v>24526</v>
      </c>
    </row>
    <row r="144" s="3" customFormat="1" spans="1:14">
      <c r="A144" s="16">
        <v>143</v>
      </c>
      <c r="B144" s="3" t="s">
        <v>24527</v>
      </c>
      <c r="C144" s="3" t="s">
        <v>24528</v>
      </c>
      <c r="D144" s="3" t="s">
        <v>24527</v>
      </c>
      <c r="E144" s="3" t="s">
        <v>24529</v>
      </c>
      <c r="F144" s="3">
        <v>44.8</v>
      </c>
      <c r="J144" s="56">
        <v>46078</v>
      </c>
      <c r="M144" s="3" t="s">
        <v>24530</v>
      </c>
      <c r="N144" s="3" t="s">
        <v>24531</v>
      </c>
    </row>
    <row r="145" s="3" customFormat="1" spans="1:14">
      <c r="A145" s="16">
        <v>144</v>
      </c>
      <c r="B145" s="21" t="s">
        <v>24532</v>
      </c>
      <c r="C145" s="3" t="s">
        <v>13868</v>
      </c>
      <c r="D145" s="21" t="s">
        <v>24532</v>
      </c>
      <c r="E145" s="3" t="s">
        <v>24533</v>
      </c>
      <c r="F145" s="3">
        <v>55</v>
      </c>
      <c r="G145" s="3" t="s">
        <v>24534</v>
      </c>
      <c r="I145" s="3" t="s">
        <v>200</v>
      </c>
      <c r="J145" s="56">
        <v>45889</v>
      </c>
      <c r="K145" s="3" t="s">
        <v>23892</v>
      </c>
      <c r="M145" s="3" t="s">
        <v>24535</v>
      </c>
      <c r="N145" s="3" t="s">
        <v>24536</v>
      </c>
    </row>
    <row r="146" s="16" customFormat="1" spans="1:14">
      <c r="A146" s="16">
        <v>145</v>
      </c>
      <c r="B146" s="3"/>
      <c r="C146" s="3" t="s">
        <v>24537</v>
      </c>
      <c r="D146" s="21" t="s">
        <v>24538</v>
      </c>
      <c r="E146" s="3" t="s">
        <v>23886</v>
      </c>
      <c r="F146" s="3">
        <v>39.8</v>
      </c>
      <c r="G146" s="62" t="s">
        <v>20</v>
      </c>
      <c r="H146" s="3"/>
      <c r="I146" s="3"/>
      <c r="J146" s="56">
        <v>46062</v>
      </c>
      <c r="K146" s="3"/>
      <c r="L146" s="3"/>
      <c r="M146" s="3" t="s">
        <v>24539</v>
      </c>
      <c r="N146" s="3" t="s">
        <v>24540</v>
      </c>
    </row>
    <row r="147" s="3" customFormat="1" spans="1:14">
      <c r="A147" s="16">
        <v>146</v>
      </c>
      <c r="C147" s="3" t="s">
        <v>24541</v>
      </c>
      <c r="D147" s="21" t="s">
        <v>24542</v>
      </c>
      <c r="E147" s="3" t="s">
        <v>24543</v>
      </c>
      <c r="F147" s="3">
        <v>59.9</v>
      </c>
      <c r="G147" s="3" t="s">
        <v>892</v>
      </c>
      <c r="J147" s="56">
        <v>46055</v>
      </c>
      <c r="M147" s="3" t="s">
        <v>24544</v>
      </c>
      <c r="N147" s="3" t="s">
        <v>24545</v>
      </c>
    </row>
    <row r="148" s="3" customFormat="1" spans="1:14">
      <c r="A148" s="16">
        <v>147</v>
      </c>
      <c r="B148" s="3" t="s">
        <v>24546</v>
      </c>
      <c r="C148" s="3" t="s">
        <v>24547</v>
      </c>
      <c r="D148" s="21" t="s">
        <v>24546</v>
      </c>
      <c r="E148" s="3" t="s">
        <v>24548</v>
      </c>
      <c r="F148" s="3">
        <v>49</v>
      </c>
      <c r="G148" s="3" t="s">
        <v>24549</v>
      </c>
      <c r="J148" s="56">
        <v>45885</v>
      </c>
      <c r="K148" s="20"/>
      <c r="M148" s="3" t="s">
        <v>24550</v>
      </c>
      <c r="N148" s="3" t="s">
        <v>24551</v>
      </c>
    </row>
    <row r="149" s="16" customFormat="1" ht="14.25" spans="1:14">
      <c r="A149" s="16">
        <v>148</v>
      </c>
      <c r="B149" s="17"/>
      <c r="C149" s="18" t="s">
        <v>24552</v>
      </c>
      <c r="D149" s="17"/>
      <c r="E149" s="2"/>
      <c r="F149" s="4"/>
      <c r="G149" s="2"/>
      <c r="H149" s="2"/>
      <c r="I149" s="2"/>
      <c r="J149" s="56"/>
      <c r="K149" s="59"/>
      <c r="L149" s="5"/>
      <c r="M149" s="60"/>
      <c r="N149" s="5"/>
    </row>
    <row r="150" s="16" customFormat="1" ht="14.25" spans="1:14">
      <c r="A150" s="16">
        <v>149</v>
      </c>
      <c r="B150" s="17"/>
      <c r="C150" s="18" t="s">
        <v>24553</v>
      </c>
      <c r="D150" s="17"/>
      <c r="E150" s="2"/>
      <c r="F150" s="4"/>
      <c r="G150" s="2"/>
      <c r="H150" s="2"/>
      <c r="I150" s="2"/>
      <c r="J150" s="56"/>
      <c r="K150" s="59"/>
      <c r="L150" s="5"/>
      <c r="M150" s="60"/>
      <c r="N150" s="5"/>
    </row>
    <row r="151" s="3" customFormat="1" spans="1:14">
      <c r="A151" s="16">
        <v>150</v>
      </c>
      <c r="B151" s="21" t="s">
        <v>24554</v>
      </c>
      <c r="C151" s="3" t="s">
        <v>24555</v>
      </c>
      <c r="D151" s="21" t="s">
        <v>24554</v>
      </c>
      <c r="E151" s="3" t="s">
        <v>24543</v>
      </c>
      <c r="F151" s="3">
        <v>65</v>
      </c>
      <c r="G151" s="3" t="s">
        <v>24556</v>
      </c>
      <c r="J151" s="56">
        <v>46064</v>
      </c>
      <c r="M151" s="3" t="s">
        <v>24557</v>
      </c>
      <c r="N151" s="3" t="s">
        <v>24558</v>
      </c>
    </row>
    <row r="152" s="3" customFormat="1" spans="1:14">
      <c r="A152" s="16">
        <v>151</v>
      </c>
      <c r="B152" s="3" t="s">
        <v>24559</v>
      </c>
      <c r="C152" s="3" t="s">
        <v>24560</v>
      </c>
      <c r="D152" s="21" t="s">
        <v>24559</v>
      </c>
      <c r="E152" s="3" t="s">
        <v>24561</v>
      </c>
      <c r="F152" s="3">
        <v>59.2</v>
      </c>
      <c r="G152" s="20" t="s">
        <v>20</v>
      </c>
      <c r="J152" s="56">
        <v>45894</v>
      </c>
      <c r="K152" s="20"/>
      <c r="M152" s="3" t="s">
        <v>24562</v>
      </c>
      <c r="N152" s="3" t="s">
        <v>24563</v>
      </c>
    </row>
    <row r="153" s="3" customFormat="1" spans="1:14">
      <c r="A153" s="16">
        <v>152</v>
      </c>
      <c r="B153" s="3" t="s">
        <v>24564</v>
      </c>
      <c r="C153" s="3" t="s">
        <v>24565</v>
      </c>
      <c r="D153" s="3" t="s">
        <v>24564</v>
      </c>
      <c r="E153" s="3" t="s">
        <v>24566</v>
      </c>
      <c r="F153" s="3">
        <v>79</v>
      </c>
      <c r="G153" s="3" t="s">
        <v>24567</v>
      </c>
      <c r="J153" s="56">
        <v>45846</v>
      </c>
      <c r="K153" s="65"/>
      <c r="M153" s="3" t="s">
        <v>24568</v>
      </c>
      <c r="N153" s="3" t="s">
        <v>24569</v>
      </c>
    </row>
    <row r="154" s="3" customFormat="1" spans="1:14">
      <c r="A154" s="16">
        <v>153</v>
      </c>
      <c r="B154" s="3" t="s">
        <v>24570</v>
      </c>
      <c r="C154" s="3" t="s">
        <v>24571</v>
      </c>
      <c r="D154" s="3" t="s">
        <v>24570</v>
      </c>
      <c r="E154" s="3" t="s">
        <v>24572</v>
      </c>
      <c r="F154" s="3">
        <v>44.5</v>
      </c>
      <c r="G154" s="3" t="s">
        <v>19988</v>
      </c>
      <c r="J154" s="56">
        <v>45904</v>
      </c>
      <c r="M154" s="3" t="s">
        <v>24573</v>
      </c>
      <c r="N154" s="3" t="s">
        <v>24574</v>
      </c>
    </row>
    <row r="155" s="16" customFormat="1" ht="14.25" spans="1:14">
      <c r="A155" s="16">
        <v>154</v>
      </c>
      <c r="B155" s="17"/>
      <c r="C155" s="18" t="s">
        <v>24575</v>
      </c>
      <c r="D155" s="17"/>
      <c r="E155" s="2"/>
      <c r="F155" s="4"/>
      <c r="G155" s="2"/>
      <c r="H155" s="2"/>
      <c r="I155" s="2"/>
      <c r="J155" s="56"/>
      <c r="K155" s="59"/>
      <c r="L155" s="5"/>
      <c r="M155" s="60"/>
      <c r="N155" s="5"/>
    </row>
    <row r="156" s="3" customFormat="1" spans="1:14">
      <c r="A156" s="16">
        <v>155</v>
      </c>
      <c r="B156" s="3" t="s">
        <v>24576</v>
      </c>
      <c r="C156" s="3" t="s">
        <v>24577</v>
      </c>
      <c r="D156" s="3" t="s">
        <v>24576</v>
      </c>
      <c r="E156" s="3" t="s">
        <v>24578</v>
      </c>
      <c r="F156" s="3">
        <v>69</v>
      </c>
      <c r="G156" s="3" t="s">
        <v>24579</v>
      </c>
      <c r="H156" s="3"/>
      <c r="I156" s="3"/>
      <c r="J156" s="56">
        <v>46106</v>
      </c>
      <c r="K156" s="3"/>
      <c r="L156" s="3"/>
      <c r="M156" s="3" t="s">
        <v>24580</v>
      </c>
      <c r="N156" s="3" t="s">
        <v>24581</v>
      </c>
    </row>
    <row r="157" s="3" customFormat="1" spans="1:14">
      <c r="A157" s="16">
        <v>156</v>
      </c>
      <c r="B157" s="3" t="s">
        <v>24582</v>
      </c>
      <c r="C157" s="3" t="s">
        <v>24583</v>
      </c>
      <c r="D157" s="3" t="s">
        <v>24582</v>
      </c>
      <c r="E157" s="3" t="s">
        <v>24584</v>
      </c>
      <c r="F157" s="3">
        <v>59.9</v>
      </c>
      <c r="G157" s="3" t="s">
        <v>24585</v>
      </c>
      <c r="J157" s="56">
        <v>45842</v>
      </c>
      <c r="K157" s="65"/>
      <c r="M157" s="3" t="s">
        <v>24586</v>
      </c>
      <c r="N157" s="3" t="s">
        <v>24587</v>
      </c>
    </row>
    <row r="158" s="2" customFormat="1" spans="1:14">
      <c r="A158" s="16">
        <v>157</v>
      </c>
      <c r="B158" s="21"/>
      <c r="C158" s="3" t="s">
        <v>24588</v>
      </c>
      <c r="D158" s="21" t="s">
        <v>24589</v>
      </c>
      <c r="E158" s="3" t="s">
        <v>24590</v>
      </c>
      <c r="F158" s="3">
        <v>59</v>
      </c>
      <c r="G158" s="3" t="s">
        <v>24591</v>
      </c>
      <c r="H158" s="3"/>
      <c r="I158" s="3" t="s">
        <v>200</v>
      </c>
      <c r="J158" s="56">
        <v>46049</v>
      </c>
      <c r="K158" s="3" t="s">
        <v>23892</v>
      </c>
      <c r="L158" s="68"/>
      <c r="M158" s="3" t="s">
        <v>24592</v>
      </c>
      <c r="N158" s="3" t="s">
        <v>24593</v>
      </c>
    </row>
    <row r="159" s="3" customFormat="1" spans="1:14">
      <c r="A159" s="16">
        <v>158</v>
      </c>
      <c r="C159" s="3" t="s">
        <v>24594</v>
      </c>
      <c r="D159" s="21" t="s">
        <v>24595</v>
      </c>
      <c r="E159" s="20" t="s">
        <v>24596</v>
      </c>
      <c r="F159" s="3">
        <v>65</v>
      </c>
      <c r="G159" s="3" t="s">
        <v>892</v>
      </c>
      <c r="J159" s="56">
        <v>45465</v>
      </c>
      <c r="K159" s="20" t="s">
        <v>144</v>
      </c>
      <c r="M159" s="3" t="s">
        <v>24597</v>
      </c>
      <c r="N159" s="3" t="s">
        <v>24598</v>
      </c>
    </row>
    <row r="160" s="3" customFormat="1" spans="1:14">
      <c r="A160" s="16">
        <v>159</v>
      </c>
      <c r="B160" s="3" t="s">
        <v>24599</v>
      </c>
      <c r="C160" s="3" t="s">
        <v>24600</v>
      </c>
      <c r="D160" s="3" t="s">
        <v>24599</v>
      </c>
      <c r="E160" s="3" t="s">
        <v>24601</v>
      </c>
      <c r="F160" s="3">
        <v>69</v>
      </c>
      <c r="G160" s="3" t="s">
        <v>24602</v>
      </c>
      <c r="J160" s="56">
        <v>45864</v>
      </c>
      <c r="M160" s="3" t="s">
        <v>24603</v>
      </c>
      <c r="N160" s="3" t="s">
        <v>24604</v>
      </c>
    </row>
    <row r="161" s="3" customFormat="1" spans="1:14">
      <c r="A161" s="16">
        <v>160</v>
      </c>
      <c r="B161" s="20"/>
      <c r="C161" s="3" t="s">
        <v>24605</v>
      </c>
      <c r="D161" s="3" t="s">
        <v>24606</v>
      </c>
      <c r="E161" s="20" t="s">
        <v>24607</v>
      </c>
      <c r="F161" s="3">
        <v>49.8</v>
      </c>
      <c r="G161" s="3" t="s">
        <v>20</v>
      </c>
      <c r="J161" s="56">
        <v>46007</v>
      </c>
      <c r="K161" s="20"/>
      <c r="M161" s="20" t="s">
        <v>24608</v>
      </c>
      <c r="N161" s="20" t="s">
        <v>24609</v>
      </c>
    </row>
    <row r="162" s="3" customFormat="1" spans="1:14">
      <c r="A162" s="16">
        <v>161</v>
      </c>
      <c r="C162" s="3" t="s">
        <v>24610</v>
      </c>
      <c r="D162" s="3" t="s">
        <v>24611</v>
      </c>
      <c r="E162" s="3" t="s">
        <v>24612</v>
      </c>
      <c r="F162" s="3">
        <v>47</v>
      </c>
      <c r="G162" s="3" t="s">
        <v>24613</v>
      </c>
      <c r="H162" s="56"/>
      <c r="I162" s="56"/>
      <c r="J162" s="56">
        <v>45666</v>
      </c>
      <c r="K162" s="20" t="s">
        <v>144</v>
      </c>
      <c r="L162" s="20"/>
      <c r="M162" s="3" t="s">
        <v>24614</v>
      </c>
      <c r="N162" s="3" t="s">
        <v>24615</v>
      </c>
    </row>
    <row r="163" s="3" customFormat="1" spans="1:14">
      <c r="A163" s="16">
        <v>162</v>
      </c>
      <c r="B163" s="3" t="s">
        <v>24616</v>
      </c>
      <c r="C163" s="3" t="s">
        <v>24617</v>
      </c>
      <c r="D163" s="21" t="s">
        <v>24616</v>
      </c>
      <c r="E163" s="3" t="s">
        <v>24618</v>
      </c>
      <c r="F163" s="3">
        <v>69.9</v>
      </c>
      <c r="G163" s="3" t="s">
        <v>24619</v>
      </c>
      <c r="I163" s="55"/>
      <c r="J163" s="56">
        <v>46044</v>
      </c>
      <c r="K163" s="3" t="s">
        <v>144</v>
      </c>
      <c r="M163" s="3" t="s">
        <v>24620</v>
      </c>
      <c r="N163" s="3" t="s">
        <v>24621</v>
      </c>
    </row>
    <row r="164" s="3" customFormat="1" spans="1:14">
      <c r="A164" s="16">
        <v>163</v>
      </c>
      <c r="C164" s="3" t="s">
        <v>24622</v>
      </c>
      <c r="D164" s="21" t="s">
        <v>24623</v>
      </c>
      <c r="E164" s="3" t="s">
        <v>24624</v>
      </c>
      <c r="F164" s="3">
        <v>35</v>
      </c>
      <c r="G164" s="3" t="s">
        <v>15254</v>
      </c>
      <c r="J164" s="56">
        <v>45944</v>
      </c>
      <c r="K164" s="20" t="s">
        <v>144</v>
      </c>
      <c r="M164" s="3" t="s">
        <v>24625</v>
      </c>
      <c r="N164" s="3" t="s">
        <v>24626</v>
      </c>
    </row>
    <row r="165" s="3" customFormat="1" spans="1:14">
      <c r="A165" s="16">
        <v>164</v>
      </c>
      <c r="B165" s="3" t="s">
        <v>24627</v>
      </c>
      <c r="C165" s="3" t="s">
        <v>24628</v>
      </c>
      <c r="D165" s="3" t="s">
        <v>24627</v>
      </c>
      <c r="E165" s="3" t="s">
        <v>24629</v>
      </c>
      <c r="F165" s="3">
        <v>65</v>
      </c>
      <c r="G165" s="20" t="s">
        <v>24630</v>
      </c>
      <c r="H165" s="20"/>
      <c r="I165" s="20"/>
      <c r="J165" s="56">
        <v>45946</v>
      </c>
      <c r="M165" s="3" t="s">
        <v>24631</v>
      </c>
      <c r="N165" s="3" t="s">
        <v>24632</v>
      </c>
    </row>
    <row r="166" s="3" customFormat="1" spans="1:14">
      <c r="A166" s="16">
        <v>165</v>
      </c>
      <c r="C166" s="3" t="s">
        <v>24633</v>
      </c>
      <c r="D166" s="21" t="s">
        <v>24634</v>
      </c>
      <c r="E166" s="3" t="s">
        <v>24635</v>
      </c>
      <c r="F166" s="3">
        <v>69</v>
      </c>
      <c r="G166" s="3" t="s">
        <v>24636</v>
      </c>
      <c r="J166" s="56">
        <v>45875</v>
      </c>
      <c r="M166" s="3" t="s">
        <v>24637</v>
      </c>
      <c r="N166" s="3" t="s">
        <v>24638</v>
      </c>
    </row>
    <row r="167" s="3" customFormat="1" spans="1:14">
      <c r="A167" s="16">
        <v>166</v>
      </c>
      <c r="B167" s="3" t="s">
        <v>24639</v>
      </c>
      <c r="C167" s="3" t="s">
        <v>24640</v>
      </c>
      <c r="D167" s="3" t="s">
        <v>24639</v>
      </c>
      <c r="E167" s="3" t="s">
        <v>24641</v>
      </c>
      <c r="F167" s="3">
        <v>59</v>
      </c>
      <c r="G167" s="3" t="s">
        <v>24642</v>
      </c>
      <c r="J167" s="56">
        <v>46084</v>
      </c>
      <c r="K167" s="3"/>
      <c r="M167" s="3" t="s">
        <v>24643</v>
      </c>
      <c r="N167" s="3" t="s">
        <v>24644</v>
      </c>
    </row>
    <row r="168" s="3" customFormat="1" spans="1:14">
      <c r="A168" s="16">
        <v>167</v>
      </c>
      <c r="B168" s="3" t="s">
        <v>24645</v>
      </c>
      <c r="C168" s="3" t="s">
        <v>24646</v>
      </c>
      <c r="D168" s="3" t="s">
        <v>24645</v>
      </c>
      <c r="E168" s="3" t="s">
        <v>24647</v>
      </c>
      <c r="F168" s="3">
        <v>69</v>
      </c>
      <c r="G168" s="3" t="s">
        <v>24648</v>
      </c>
      <c r="I168" s="3" t="s">
        <v>200</v>
      </c>
      <c r="J168" s="56">
        <v>46056</v>
      </c>
      <c r="K168" s="3" t="s">
        <v>23892</v>
      </c>
      <c r="M168" s="3" t="s">
        <v>24649</v>
      </c>
      <c r="N168" s="3" t="s">
        <v>24650</v>
      </c>
    </row>
    <row r="169" s="3" customFormat="1" spans="1:14">
      <c r="A169" s="16">
        <v>168</v>
      </c>
      <c r="C169" s="3" t="s">
        <v>24651</v>
      </c>
      <c r="D169" s="3" t="s">
        <v>24652</v>
      </c>
      <c r="E169" s="3" t="s">
        <v>24653</v>
      </c>
      <c r="F169" s="3">
        <v>39</v>
      </c>
      <c r="G169" s="3" t="s">
        <v>24613</v>
      </c>
      <c r="H169" s="56"/>
      <c r="I169" s="56"/>
      <c r="J169" s="56">
        <v>45667</v>
      </c>
      <c r="K169" s="20" t="s">
        <v>144</v>
      </c>
      <c r="L169" s="20"/>
      <c r="M169" s="3" t="s">
        <v>24654</v>
      </c>
      <c r="N169" s="3" t="s">
        <v>24655</v>
      </c>
    </row>
    <row r="170" s="3" customFormat="1" spans="1:14">
      <c r="A170" s="16">
        <v>169</v>
      </c>
      <c r="C170" s="20" t="s">
        <v>24656</v>
      </c>
      <c r="D170" s="21" t="s">
        <v>24657</v>
      </c>
      <c r="E170" s="3" t="s">
        <v>24658</v>
      </c>
      <c r="F170" s="3">
        <v>69</v>
      </c>
      <c r="G170" s="3" t="s">
        <v>24659</v>
      </c>
      <c r="I170" s="3" t="s">
        <v>200</v>
      </c>
      <c r="J170" s="56">
        <v>46079</v>
      </c>
      <c r="K170" s="3" t="s">
        <v>23892</v>
      </c>
      <c r="L170" s="20"/>
      <c r="M170" s="3" t="s">
        <v>24660</v>
      </c>
      <c r="N170" s="3" t="s">
        <v>24661</v>
      </c>
    </row>
    <row r="171" s="3" customFormat="1" spans="1:14">
      <c r="A171" s="16">
        <v>170</v>
      </c>
      <c r="B171" s="3" t="s">
        <v>24662</v>
      </c>
      <c r="C171" s="3" t="s">
        <v>24663</v>
      </c>
      <c r="D171" s="3" t="s">
        <v>24662</v>
      </c>
      <c r="E171" s="3" t="s">
        <v>24664</v>
      </c>
      <c r="F171" s="3">
        <v>49</v>
      </c>
      <c r="G171" s="3" t="s">
        <v>24665</v>
      </c>
      <c r="J171" s="56">
        <v>45737</v>
      </c>
      <c r="M171" s="3" t="s">
        <v>24666</v>
      </c>
      <c r="N171" s="3" t="s">
        <v>24667</v>
      </c>
    </row>
    <row r="172" s="3" customFormat="1" spans="1:14">
      <c r="A172" s="16">
        <v>171</v>
      </c>
      <c r="C172" s="3" t="s">
        <v>24668</v>
      </c>
      <c r="D172" s="21" t="s">
        <v>24669</v>
      </c>
      <c r="E172" s="3" t="s">
        <v>24670</v>
      </c>
      <c r="F172" s="3">
        <v>49</v>
      </c>
      <c r="G172" s="3" t="s">
        <v>24665</v>
      </c>
      <c r="J172" s="56">
        <v>45636</v>
      </c>
      <c r="K172" s="20"/>
      <c r="M172" s="3" t="s">
        <v>24671</v>
      </c>
      <c r="N172" s="3" t="s">
        <v>24672</v>
      </c>
    </row>
    <row r="173" s="2" customFormat="1" spans="1:14">
      <c r="A173" s="16">
        <v>172</v>
      </c>
      <c r="B173" s="21"/>
      <c r="C173" s="3" t="s">
        <v>24673</v>
      </c>
      <c r="D173" s="21" t="s">
        <v>24674</v>
      </c>
      <c r="E173" s="3" t="s">
        <v>24675</v>
      </c>
      <c r="F173" s="3">
        <v>65</v>
      </c>
      <c r="G173" s="61" t="s">
        <v>24676</v>
      </c>
      <c r="H173" s="3"/>
      <c r="I173" s="55"/>
      <c r="J173" s="56">
        <v>46055</v>
      </c>
      <c r="K173" s="20" t="s">
        <v>144</v>
      </c>
      <c r="L173" s="3"/>
      <c r="M173" s="3" t="s">
        <v>24677</v>
      </c>
      <c r="N173" s="5" t="s">
        <v>24678</v>
      </c>
    </row>
    <row r="174" s="3" customFormat="1" spans="1:14">
      <c r="A174" s="16">
        <v>173</v>
      </c>
      <c r="B174" s="3" t="s">
        <v>24679</v>
      </c>
      <c r="C174" s="3" t="s">
        <v>24680</v>
      </c>
      <c r="D174" s="3" t="s">
        <v>24679</v>
      </c>
      <c r="E174" s="3" t="s">
        <v>24681</v>
      </c>
      <c r="F174" s="3">
        <v>56.5</v>
      </c>
      <c r="G174" s="3" t="s">
        <v>20</v>
      </c>
      <c r="J174" s="56">
        <v>46056</v>
      </c>
      <c r="M174" s="3" t="s">
        <v>24682</v>
      </c>
      <c r="N174" s="3" t="s">
        <v>24683</v>
      </c>
    </row>
    <row r="175" s="3" customFormat="1" spans="1:14">
      <c r="A175" s="16">
        <v>174</v>
      </c>
      <c r="B175" s="21" t="s">
        <v>24684</v>
      </c>
      <c r="C175" s="3" t="s">
        <v>24685</v>
      </c>
      <c r="D175" s="21" t="s">
        <v>24684</v>
      </c>
      <c r="E175" s="3" t="s">
        <v>24686</v>
      </c>
      <c r="F175" s="3">
        <v>65</v>
      </c>
      <c r="G175" s="3" t="s">
        <v>24687</v>
      </c>
      <c r="J175" s="56">
        <v>45826</v>
      </c>
      <c r="M175" s="3" t="s">
        <v>24688</v>
      </c>
      <c r="N175" s="3" t="s">
        <v>24689</v>
      </c>
    </row>
    <row r="176" s="3" customFormat="1" spans="1:14">
      <c r="A176" s="16">
        <v>175</v>
      </c>
      <c r="C176" s="3" t="s">
        <v>24690</v>
      </c>
      <c r="D176" s="21" t="s">
        <v>24691</v>
      </c>
      <c r="E176" s="20" t="s">
        <v>24692</v>
      </c>
      <c r="F176" s="3">
        <v>59</v>
      </c>
      <c r="G176" s="20" t="s">
        <v>24693</v>
      </c>
      <c r="J176" s="56">
        <v>45681</v>
      </c>
      <c r="K176" s="20" t="s">
        <v>24694</v>
      </c>
      <c r="M176" s="3" t="s">
        <v>24695</v>
      </c>
      <c r="N176" s="3" t="s">
        <v>24696</v>
      </c>
    </row>
    <row r="177" s="3" customFormat="1" spans="1:14">
      <c r="A177" s="16">
        <v>176</v>
      </c>
      <c r="C177" s="3" t="s">
        <v>24697</v>
      </c>
      <c r="D177" s="21" t="s">
        <v>24698</v>
      </c>
      <c r="E177" s="3" t="s">
        <v>24699</v>
      </c>
      <c r="F177" s="3">
        <v>69</v>
      </c>
      <c r="G177" s="20" t="s">
        <v>24700</v>
      </c>
      <c r="J177" s="56">
        <v>46052</v>
      </c>
      <c r="K177" s="65" t="s">
        <v>144</v>
      </c>
      <c r="L177" s="68"/>
      <c r="M177" s="3" t="s">
        <v>24701</v>
      </c>
      <c r="N177" s="3" t="s">
        <v>24702</v>
      </c>
    </row>
    <row r="178" s="3" customFormat="1" spans="1:14">
      <c r="A178" s="16">
        <v>177</v>
      </c>
      <c r="C178" s="3" t="s">
        <v>24703</v>
      </c>
      <c r="D178" s="21" t="s">
        <v>24704</v>
      </c>
      <c r="E178" s="3" t="s">
        <v>24705</v>
      </c>
      <c r="F178" s="3">
        <v>69</v>
      </c>
      <c r="G178" s="3" t="s">
        <v>24706</v>
      </c>
      <c r="J178" s="56">
        <v>45282</v>
      </c>
      <c r="M178" s="3" t="s">
        <v>24707</v>
      </c>
      <c r="N178" s="3" t="s">
        <v>24708</v>
      </c>
    </row>
    <row r="179" s="3" customFormat="1" spans="1:14">
      <c r="A179" s="16">
        <v>178</v>
      </c>
      <c r="C179" s="3" t="s">
        <v>24709</v>
      </c>
      <c r="D179" s="21" t="s">
        <v>24710</v>
      </c>
      <c r="E179" s="20" t="s">
        <v>24711</v>
      </c>
      <c r="F179" s="3">
        <v>49</v>
      </c>
      <c r="G179" s="3" t="s">
        <v>20</v>
      </c>
      <c r="I179" s="3" t="s">
        <v>200</v>
      </c>
      <c r="J179" s="56">
        <v>45714</v>
      </c>
      <c r="K179" s="20" t="s">
        <v>24712</v>
      </c>
      <c r="L179" s="3" t="s">
        <v>183</v>
      </c>
      <c r="M179" s="3" t="s">
        <v>24713</v>
      </c>
      <c r="N179" s="3" t="s">
        <v>24714</v>
      </c>
    </row>
    <row r="180" s="3" customFormat="1" spans="1:14">
      <c r="A180" s="16">
        <v>179</v>
      </c>
      <c r="B180" s="3" t="s">
        <v>24715</v>
      </c>
      <c r="C180" s="3" t="s">
        <v>24716</v>
      </c>
      <c r="D180" s="3" t="s">
        <v>24715</v>
      </c>
      <c r="E180" s="3" t="s">
        <v>24717</v>
      </c>
      <c r="F180" s="3">
        <v>44.5</v>
      </c>
      <c r="G180" s="3" t="s">
        <v>24718</v>
      </c>
      <c r="H180" s="3"/>
      <c r="I180" s="3"/>
      <c r="J180" s="56">
        <v>46086</v>
      </c>
      <c r="K180" s="3"/>
      <c r="L180" s="3"/>
      <c r="M180" s="3" t="s">
        <v>24719</v>
      </c>
      <c r="N180" s="3" t="s">
        <v>24720</v>
      </c>
    </row>
    <row r="181" s="3" customFormat="1" spans="1:14">
      <c r="A181" s="16">
        <v>180</v>
      </c>
      <c r="B181" s="3" t="s">
        <v>24721</v>
      </c>
      <c r="C181" s="3" t="s">
        <v>24722</v>
      </c>
      <c r="D181" s="3" t="s">
        <v>24721</v>
      </c>
      <c r="E181" s="3" t="s">
        <v>24723</v>
      </c>
      <c r="F181" s="3">
        <v>45</v>
      </c>
      <c r="G181" s="3" t="s">
        <v>24724</v>
      </c>
      <c r="H181" s="3"/>
      <c r="I181" s="3"/>
      <c r="J181" s="56">
        <v>46122</v>
      </c>
      <c r="K181" s="3"/>
      <c r="L181" s="3"/>
      <c r="M181" s="3" t="s">
        <v>24725</v>
      </c>
      <c r="N181" s="3" t="s">
        <v>24726</v>
      </c>
    </row>
    <row r="182" s="16" customFormat="1" ht="14.25" spans="1:14">
      <c r="A182" s="16">
        <v>181</v>
      </c>
      <c r="B182" s="17"/>
      <c r="C182" s="18" t="s">
        <v>24727</v>
      </c>
      <c r="D182" s="17"/>
      <c r="E182" s="2"/>
      <c r="F182" s="4"/>
      <c r="G182" s="2"/>
      <c r="H182" s="2"/>
      <c r="I182" s="2"/>
      <c r="J182" s="56"/>
      <c r="K182" s="59"/>
      <c r="L182" s="5"/>
      <c r="M182" s="60"/>
      <c r="N182" s="5"/>
    </row>
    <row r="183" s="16" customFormat="1" ht="14.25" spans="1:14">
      <c r="A183" s="16">
        <v>182</v>
      </c>
      <c r="B183" s="17"/>
      <c r="C183" s="18" t="s">
        <v>24728</v>
      </c>
      <c r="D183" s="17"/>
      <c r="E183" s="2"/>
      <c r="F183" s="4"/>
      <c r="G183" s="2"/>
      <c r="H183" s="2"/>
      <c r="I183" s="2"/>
      <c r="J183" s="56"/>
      <c r="K183" s="59"/>
      <c r="L183" s="5"/>
      <c r="M183" s="60"/>
      <c r="N183" s="5"/>
    </row>
    <row r="184" s="3" customFormat="1" spans="1:14">
      <c r="A184" s="16">
        <v>183</v>
      </c>
      <c r="C184" s="3" t="s">
        <v>24729</v>
      </c>
      <c r="D184" s="21" t="s">
        <v>24730</v>
      </c>
      <c r="E184" s="3" t="s">
        <v>24731</v>
      </c>
      <c r="F184" s="3">
        <v>55</v>
      </c>
      <c r="G184" s="20" t="s">
        <v>24732</v>
      </c>
      <c r="I184" s="3" t="s">
        <v>200</v>
      </c>
      <c r="J184" s="56">
        <v>46028</v>
      </c>
      <c r="K184" s="3" t="s">
        <v>23892</v>
      </c>
      <c r="M184" s="3" t="s">
        <v>24733</v>
      </c>
      <c r="N184" s="3" t="s">
        <v>24734</v>
      </c>
    </row>
    <row r="185" s="3" customFormat="1" spans="1:14">
      <c r="A185" s="16">
        <v>184</v>
      </c>
      <c r="C185" s="3" t="s">
        <v>24735</v>
      </c>
      <c r="D185" s="21" t="s">
        <v>24736</v>
      </c>
      <c r="E185" s="20" t="s">
        <v>24731</v>
      </c>
      <c r="F185" s="3">
        <v>39</v>
      </c>
      <c r="G185" s="3" t="s">
        <v>24737</v>
      </c>
      <c r="J185" s="56">
        <v>45922</v>
      </c>
      <c r="M185" s="3" t="s">
        <v>24738</v>
      </c>
      <c r="N185" s="3" t="s">
        <v>24739</v>
      </c>
    </row>
    <row r="186" s="3" customFormat="1" spans="1:14">
      <c r="A186" s="16">
        <v>185</v>
      </c>
      <c r="B186" s="3" t="s">
        <v>24740</v>
      </c>
      <c r="C186" s="3" t="s">
        <v>24741</v>
      </c>
      <c r="D186" s="21" t="s">
        <v>24740</v>
      </c>
      <c r="E186" s="3" t="s">
        <v>24742</v>
      </c>
      <c r="F186" s="3">
        <v>45</v>
      </c>
      <c r="G186" s="3" t="s">
        <v>24743</v>
      </c>
      <c r="I186" s="3" t="s">
        <v>200</v>
      </c>
      <c r="J186" s="56">
        <v>46063</v>
      </c>
      <c r="K186" s="3" t="s">
        <v>23892</v>
      </c>
      <c r="M186" s="3" t="s">
        <v>24744</v>
      </c>
      <c r="N186" s="3" t="s">
        <v>24745</v>
      </c>
    </row>
    <row r="187" s="3" customFormat="1" spans="1:14">
      <c r="A187" s="16">
        <v>186</v>
      </c>
      <c r="B187" s="3" t="s">
        <v>24746</v>
      </c>
      <c r="C187" s="3" t="s">
        <v>24747</v>
      </c>
      <c r="D187" s="21" t="s">
        <v>24746</v>
      </c>
      <c r="E187" s="3" t="s">
        <v>24748</v>
      </c>
      <c r="F187" s="3">
        <v>55</v>
      </c>
      <c r="G187" s="3" t="s">
        <v>24749</v>
      </c>
      <c r="J187" s="56">
        <v>46037</v>
      </c>
      <c r="M187" s="3" t="s">
        <v>24750</v>
      </c>
      <c r="N187" s="3" t="s">
        <v>24751</v>
      </c>
    </row>
    <row r="188" s="16" customFormat="1" ht="14.25" spans="1:14">
      <c r="A188" s="16">
        <v>187</v>
      </c>
      <c r="B188" s="17"/>
      <c r="C188" s="18" t="s">
        <v>24752</v>
      </c>
      <c r="D188" s="17"/>
      <c r="E188" s="2"/>
      <c r="F188" s="4"/>
      <c r="G188" s="2"/>
      <c r="H188" s="2"/>
      <c r="I188" s="2"/>
      <c r="J188" s="56"/>
      <c r="K188" s="59"/>
      <c r="L188" s="5"/>
      <c r="M188" s="60"/>
      <c r="N188" s="5"/>
    </row>
    <row r="189" s="3" customFormat="1" spans="1:14">
      <c r="A189" s="16">
        <v>188</v>
      </c>
      <c r="B189" s="17"/>
      <c r="C189" s="2" t="s">
        <v>24753</v>
      </c>
      <c r="D189" s="17" t="s">
        <v>24754</v>
      </c>
      <c r="E189" s="2" t="s">
        <v>24755</v>
      </c>
      <c r="F189" s="3">
        <v>29.8</v>
      </c>
      <c r="G189" s="3" t="s">
        <v>20</v>
      </c>
      <c r="H189" s="2"/>
      <c r="I189" s="16"/>
      <c r="J189" s="56">
        <v>45695</v>
      </c>
      <c r="K189" s="59"/>
      <c r="L189" s="5"/>
      <c r="M189" s="60" t="s">
        <v>24756</v>
      </c>
      <c r="N189" s="5" t="s">
        <v>24757</v>
      </c>
    </row>
    <row r="190" s="16" customFormat="1" ht="14.25" spans="1:14">
      <c r="A190" s="16">
        <v>189</v>
      </c>
      <c r="B190" s="17"/>
      <c r="C190" s="18" t="s">
        <v>24758</v>
      </c>
      <c r="D190" s="17"/>
      <c r="E190" s="2"/>
      <c r="F190" s="4"/>
      <c r="G190" s="2"/>
      <c r="H190" s="2"/>
      <c r="I190" s="2"/>
      <c r="J190" s="56"/>
      <c r="K190" s="59"/>
      <c r="L190" s="5"/>
      <c r="M190" s="60"/>
      <c r="N190" s="5"/>
    </row>
    <row r="191" s="3" customFormat="1" spans="1:14">
      <c r="A191" s="16">
        <v>190</v>
      </c>
      <c r="B191" s="21"/>
      <c r="C191" s="3" t="s">
        <v>24759</v>
      </c>
      <c r="D191" s="21" t="s">
        <v>24760</v>
      </c>
      <c r="E191" s="3" t="s">
        <v>24761</v>
      </c>
      <c r="F191" s="3">
        <v>69</v>
      </c>
      <c r="G191" s="61" t="s">
        <v>24762</v>
      </c>
      <c r="H191" s="64"/>
      <c r="I191" s="64"/>
      <c r="J191" s="56">
        <v>45678</v>
      </c>
      <c r="K191" s="3" t="s">
        <v>3991</v>
      </c>
      <c r="M191" s="3" t="s">
        <v>24763</v>
      </c>
      <c r="N191" s="3" t="s">
        <v>24764</v>
      </c>
    </row>
    <row r="192" s="16" customFormat="1" ht="14.25" spans="1:14">
      <c r="A192" s="16">
        <v>191</v>
      </c>
      <c r="B192" s="17"/>
      <c r="C192" s="18" t="s">
        <v>24765</v>
      </c>
      <c r="D192" s="17"/>
      <c r="E192" s="2"/>
      <c r="F192" s="4"/>
      <c r="G192" s="2"/>
      <c r="H192" s="2"/>
      <c r="I192" s="2"/>
      <c r="J192" s="56"/>
      <c r="K192" s="59"/>
      <c r="L192" s="5"/>
      <c r="M192" s="60"/>
      <c r="N192" s="5"/>
    </row>
    <row r="193" s="3" customFormat="1" spans="1:14">
      <c r="A193" s="16">
        <v>192</v>
      </c>
      <c r="B193" s="66"/>
      <c r="C193" s="5" t="s">
        <v>24766</v>
      </c>
      <c r="D193" s="66" t="s">
        <v>24767</v>
      </c>
      <c r="E193" s="20" t="s">
        <v>24768</v>
      </c>
      <c r="F193" s="3">
        <v>54.5</v>
      </c>
      <c r="G193" s="5" t="s">
        <v>892</v>
      </c>
      <c r="I193" s="20" t="s">
        <v>200</v>
      </c>
      <c r="J193" s="56">
        <v>45598</v>
      </c>
      <c r="K193" s="65" t="s">
        <v>23892</v>
      </c>
      <c r="M193" s="5" t="s">
        <v>24769</v>
      </c>
      <c r="N193" s="5" t="s">
        <v>24770</v>
      </c>
    </row>
    <row r="194" s="3" customFormat="1" spans="1:14">
      <c r="A194" s="16">
        <v>193</v>
      </c>
      <c r="B194" s="21" t="s">
        <v>24771</v>
      </c>
      <c r="C194" s="3" t="s">
        <v>24772</v>
      </c>
      <c r="D194" s="21" t="s">
        <v>24771</v>
      </c>
      <c r="E194" s="61" t="s">
        <v>24773</v>
      </c>
      <c r="F194" s="3">
        <v>55</v>
      </c>
      <c r="G194" s="3" t="s">
        <v>3980</v>
      </c>
      <c r="J194" s="56">
        <v>45821</v>
      </c>
      <c r="M194" s="3" t="s">
        <v>24774</v>
      </c>
      <c r="N194" s="3" t="s">
        <v>24775</v>
      </c>
    </row>
    <row r="195" s="3" customFormat="1" spans="1:14">
      <c r="A195" s="16">
        <v>194</v>
      </c>
      <c r="C195" s="3" t="s">
        <v>24776</v>
      </c>
      <c r="D195" s="3" t="s">
        <v>24777</v>
      </c>
      <c r="E195" s="3" t="s">
        <v>24778</v>
      </c>
      <c r="F195" s="3">
        <v>55</v>
      </c>
      <c r="G195" s="3" t="s">
        <v>20</v>
      </c>
      <c r="J195" s="56">
        <v>45482</v>
      </c>
      <c r="M195" s="3" t="s">
        <v>24779</v>
      </c>
      <c r="N195" s="3" t="s">
        <v>24780</v>
      </c>
    </row>
    <row r="196" s="3" customFormat="1" spans="1:14">
      <c r="A196" s="16">
        <v>195</v>
      </c>
      <c r="C196" s="3" t="s">
        <v>24781</v>
      </c>
      <c r="D196" s="3" t="s">
        <v>24782</v>
      </c>
      <c r="E196" s="3" t="s">
        <v>24783</v>
      </c>
      <c r="F196" s="3">
        <v>45</v>
      </c>
      <c r="G196" s="3" t="s">
        <v>3980</v>
      </c>
      <c r="J196" s="56">
        <v>45573</v>
      </c>
      <c r="M196" s="3" t="s">
        <v>24784</v>
      </c>
      <c r="N196" s="3" t="s">
        <v>24785</v>
      </c>
    </row>
    <row r="197" s="3" customFormat="1" spans="1:14">
      <c r="A197" s="16">
        <v>196</v>
      </c>
      <c r="C197" s="3" t="s">
        <v>24786</v>
      </c>
      <c r="D197" s="21" t="s">
        <v>24787</v>
      </c>
      <c r="E197" s="61" t="s">
        <v>24788</v>
      </c>
      <c r="F197" s="3">
        <v>45</v>
      </c>
      <c r="G197" s="3" t="s">
        <v>3980</v>
      </c>
      <c r="J197" s="56">
        <v>45910</v>
      </c>
      <c r="K197" s="20"/>
      <c r="M197" s="3" t="s">
        <v>24789</v>
      </c>
      <c r="N197" s="3" t="s">
        <v>24790</v>
      </c>
    </row>
    <row r="198" s="3" customFormat="1" spans="1:14">
      <c r="A198" s="16">
        <v>197</v>
      </c>
      <c r="B198" s="55"/>
      <c r="C198" s="55" t="s">
        <v>22270</v>
      </c>
      <c r="D198" s="63" t="s">
        <v>24791</v>
      </c>
      <c r="E198" s="55" t="s">
        <v>24792</v>
      </c>
      <c r="F198" s="3">
        <v>55</v>
      </c>
      <c r="G198" s="64" t="s">
        <v>78</v>
      </c>
      <c r="H198" s="55"/>
      <c r="I198" s="55"/>
      <c r="J198" s="56">
        <v>45314</v>
      </c>
      <c r="K198" s="55"/>
      <c r="L198" s="65"/>
      <c r="M198" s="64" t="s">
        <v>24793</v>
      </c>
      <c r="N198" s="5" t="s">
        <v>24794</v>
      </c>
    </row>
    <row r="199" s="3" customFormat="1" spans="1:14">
      <c r="A199" s="16">
        <v>198</v>
      </c>
      <c r="B199" s="3" t="s">
        <v>24795</v>
      </c>
      <c r="C199" s="3" t="s">
        <v>24796</v>
      </c>
      <c r="D199" s="3" t="s">
        <v>24795</v>
      </c>
      <c r="E199" s="3" t="s">
        <v>24797</v>
      </c>
      <c r="F199" s="3">
        <v>45</v>
      </c>
      <c r="G199" s="3" t="s">
        <v>892</v>
      </c>
      <c r="J199" s="56">
        <v>46108</v>
      </c>
      <c r="K199" s="3"/>
      <c r="L199" s="3"/>
      <c r="M199" s="3" t="s">
        <v>24798</v>
      </c>
      <c r="N199" s="3" t="s">
        <v>24799</v>
      </c>
    </row>
    <row r="200" s="16" customFormat="1" ht="14.25" spans="1:14">
      <c r="A200" s="16">
        <v>199</v>
      </c>
      <c r="B200" s="17"/>
      <c r="C200" s="18" t="s">
        <v>24800</v>
      </c>
      <c r="D200" s="17"/>
      <c r="E200" s="2"/>
      <c r="F200" s="4"/>
      <c r="G200" s="2"/>
      <c r="H200" s="2"/>
      <c r="I200" s="2"/>
      <c r="J200" s="56"/>
      <c r="K200" s="59"/>
      <c r="L200" s="5"/>
      <c r="M200" s="60"/>
      <c r="N200" s="5"/>
    </row>
    <row r="201" s="3" customFormat="1" spans="1:14">
      <c r="A201" s="16">
        <v>200</v>
      </c>
      <c r="C201" s="3" t="s">
        <v>24801</v>
      </c>
      <c r="D201" s="21" t="s">
        <v>24802</v>
      </c>
      <c r="E201" s="3" t="s">
        <v>24803</v>
      </c>
      <c r="F201" s="3">
        <v>49.8</v>
      </c>
      <c r="G201" s="61" t="s">
        <v>24804</v>
      </c>
      <c r="I201" s="55"/>
      <c r="J201" s="56">
        <v>45811</v>
      </c>
      <c r="M201" s="3" t="s">
        <v>24805</v>
      </c>
      <c r="N201" s="5" t="s">
        <v>24806</v>
      </c>
    </row>
    <row r="202" s="55" customFormat="1" spans="1:14">
      <c r="A202" s="16">
        <v>201</v>
      </c>
      <c r="C202" s="55" t="s">
        <v>2657</v>
      </c>
      <c r="D202" s="63" t="s">
        <v>24807</v>
      </c>
      <c r="E202" s="55" t="s">
        <v>14248</v>
      </c>
      <c r="F202" s="3">
        <v>49.8</v>
      </c>
      <c r="G202" s="64" t="s">
        <v>24808</v>
      </c>
      <c r="J202" s="56">
        <v>45864</v>
      </c>
      <c r="K202" s="55" t="s">
        <v>183</v>
      </c>
      <c r="L202" s="65"/>
      <c r="M202" s="64" t="s">
        <v>24809</v>
      </c>
      <c r="N202" s="3" t="s">
        <v>24810</v>
      </c>
    </row>
    <row r="203" s="3" customFormat="1" spans="1:14">
      <c r="A203" s="16">
        <v>202</v>
      </c>
      <c r="C203" s="3" t="s">
        <v>24811</v>
      </c>
      <c r="D203" s="21" t="s">
        <v>24812</v>
      </c>
      <c r="E203" s="20" t="s">
        <v>24813</v>
      </c>
      <c r="F203" s="3">
        <v>45</v>
      </c>
      <c r="G203" s="20" t="s">
        <v>24814</v>
      </c>
      <c r="J203" s="56">
        <v>45875</v>
      </c>
      <c r="K203" s="65" t="s">
        <v>144</v>
      </c>
      <c r="M203" s="3" t="s">
        <v>24815</v>
      </c>
      <c r="N203" s="3" t="s">
        <v>24816</v>
      </c>
    </row>
    <row r="204" s="3" customFormat="1" spans="1:14">
      <c r="A204" s="16">
        <v>203</v>
      </c>
      <c r="C204" s="3" t="s">
        <v>24817</v>
      </c>
      <c r="D204" s="3" t="s">
        <v>24818</v>
      </c>
      <c r="E204" s="3" t="s">
        <v>24819</v>
      </c>
      <c r="F204" s="3">
        <v>49.8</v>
      </c>
      <c r="G204" s="3" t="s">
        <v>24820</v>
      </c>
      <c r="J204" s="56">
        <v>46078</v>
      </c>
      <c r="K204" s="61"/>
      <c r="M204" s="3" t="s">
        <v>24821</v>
      </c>
      <c r="N204" s="3" t="s">
        <v>24822</v>
      </c>
    </row>
    <row r="205" s="3" customFormat="1" spans="1:14">
      <c r="A205" s="16">
        <v>204</v>
      </c>
      <c r="B205" s="3" t="s">
        <v>24823</v>
      </c>
      <c r="C205" s="3" t="s">
        <v>24824</v>
      </c>
      <c r="D205" s="21" t="s">
        <v>24823</v>
      </c>
      <c r="E205" s="3" t="s">
        <v>24825</v>
      </c>
      <c r="F205" s="3">
        <v>49</v>
      </c>
      <c r="G205" s="3" t="s">
        <v>24826</v>
      </c>
      <c r="J205" s="56">
        <v>46042</v>
      </c>
      <c r="M205" s="3" t="s">
        <v>24827</v>
      </c>
      <c r="N205" s="3" t="s">
        <v>24828</v>
      </c>
    </row>
    <row r="206" s="3" customFormat="1" spans="1:14">
      <c r="A206" s="16">
        <v>205</v>
      </c>
      <c r="B206" s="3" t="s">
        <v>24829</v>
      </c>
      <c r="C206" s="3" t="s">
        <v>24830</v>
      </c>
      <c r="D206" s="21" t="s">
        <v>24829</v>
      </c>
      <c r="E206" s="3" t="s">
        <v>24831</v>
      </c>
      <c r="F206" s="3">
        <v>49</v>
      </c>
      <c r="G206" s="3" t="s">
        <v>24832</v>
      </c>
      <c r="J206" s="56">
        <v>46016</v>
      </c>
      <c r="M206" s="3" t="s">
        <v>24833</v>
      </c>
      <c r="N206" s="3" t="s">
        <v>24834</v>
      </c>
    </row>
    <row r="207" s="3" customFormat="1" spans="1:14">
      <c r="A207" s="16">
        <v>206</v>
      </c>
      <c r="B207" s="3" t="s">
        <v>24835</v>
      </c>
      <c r="C207" s="3" t="s">
        <v>24836</v>
      </c>
      <c r="D207" s="21" t="s">
        <v>24835</v>
      </c>
      <c r="E207" s="20" t="s">
        <v>24837</v>
      </c>
      <c r="F207" s="3">
        <v>49</v>
      </c>
      <c r="G207" s="3" t="s">
        <v>24838</v>
      </c>
      <c r="J207" s="56">
        <v>46050</v>
      </c>
      <c r="M207" s="3" t="s">
        <v>24839</v>
      </c>
      <c r="N207" s="3" t="s">
        <v>24840</v>
      </c>
    </row>
    <row r="208" s="3" customFormat="1" spans="1:14">
      <c r="A208" s="16">
        <v>207</v>
      </c>
      <c r="B208" s="3" t="s">
        <v>24841</v>
      </c>
      <c r="C208" s="3" t="s">
        <v>24842</v>
      </c>
      <c r="D208" s="3" t="s">
        <v>24841</v>
      </c>
      <c r="E208" s="3" t="s">
        <v>24843</v>
      </c>
      <c r="F208" s="3">
        <v>49</v>
      </c>
      <c r="G208" s="3" t="s">
        <v>24844</v>
      </c>
      <c r="I208" s="3" t="s">
        <v>200</v>
      </c>
      <c r="J208" s="56">
        <v>45944</v>
      </c>
      <c r="K208" s="3" t="s">
        <v>23892</v>
      </c>
      <c r="M208" s="3" t="s">
        <v>24845</v>
      </c>
      <c r="N208" s="3" t="s">
        <v>24846</v>
      </c>
    </row>
    <row r="209" s="3" customFormat="1" spans="1:14">
      <c r="A209" s="16">
        <v>208</v>
      </c>
      <c r="B209" s="3" t="s">
        <v>24847</v>
      </c>
      <c r="C209" s="3" t="s">
        <v>24848</v>
      </c>
      <c r="D209" s="21" t="s">
        <v>24847</v>
      </c>
      <c r="E209" s="3" t="s">
        <v>24849</v>
      </c>
      <c r="F209" s="3">
        <v>49.5</v>
      </c>
      <c r="G209" s="3" t="s">
        <v>24850</v>
      </c>
      <c r="J209" s="56">
        <v>46036</v>
      </c>
      <c r="M209" s="3" t="s">
        <v>24851</v>
      </c>
      <c r="N209" s="3" t="s">
        <v>24852</v>
      </c>
    </row>
  </sheetData>
  <conditionalFormatting sqref="D13">
    <cfRule type="duplicateValues" dxfId="0" priority="68"/>
  </conditionalFormatting>
  <conditionalFormatting sqref="M13">
    <cfRule type="duplicateValues" dxfId="0" priority="67"/>
  </conditionalFormatting>
  <conditionalFormatting sqref="D14">
    <cfRule type="duplicateValues" dxfId="0" priority="66"/>
  </conditionalFormatting>
  <conditionalFormatting sqref="M14">
    <cfRule type="duplicateValues" dxfId="0" priority="65"/>
  </conditionalFormatting>
  <conditionalFormatting sqref="B17">
    <cfRule type="duplicateValues" dxfId="0" priority="91"/>
  </conditionalFormatting>
  <conditionalFormatting sqref="B26">
    <cfRule type="expression" dxfId="1" priority="31">
      <formula>AND(SUMPRODUCT(IFERROR(1*(($B$26&amp;"x")=(B26&amp;"x")),0))&gt;1,NOT(ISBLANK(B26)))</formula>
    </cfRule>
  </conditionalFormatting>
  <conditionalFormatting sqref="D26">
    <cfRule type="expression" dxfId="1" priority="30">
      <formula>AND(SUMPRODUCT(IFERROR(1*(($D$26&amp;"x")=(D26&amp;"x")),0))&gt;1,NOT(ISBLANK(D26)))</formula>
    </cfRule>
  </conditionalFormatting>
  <conditionalFormatting sqref="D27">
    <cfRule type="duplicateValues" dxfId="0" priority="29"/>
  </conditionalFormatting>
  <conditionalFormatting sqref="M27">
    <cfRule type="duplicateValues" dxfId="0" priority="28"/>
  </conditionalFormatting>
  <conditionalFormatting sqref="B33">
    <cfRule type="duplicateValues" dxfId="0" priority="42"/>
  </conditionalFormatting>
  <conditionalFormatting sqref="D33">
    <cfRule type="duplicateValues" dxfId="0" priority="41"/>
  </conditionalFormatting>
  <conditionalFormatting sqref="B37">
    <cfRule type="duplicateValues" dxfId="0" priority="40"/>
  </conditionalFormatting>
  <conditionalFormatting sqref="D37">
    <cfRule type="duplicateValues" dxfId="0" priority="39"/>
  </conditionalFormatting>
  <conditionalFormatting sqref="M45">
    <cfRule type="duplicateValues" dxfId="0" priority="86"/>
  </conditionalFormatting>
  <conditionalFormatting sqref="M61">
    <cfRule type="duplicateValues" dxfId="0" priority="36"/>
  </conditionalFormatting>
  <conditionalFormatting sqref="M63">
    <cfRule type="duplicateValues" dxfId="0" priority="35"/>
  </conditionalFormatting>
  <conditionalFormatting sqref="B69">
    <cfRule type="expression" dxfId="1" priority="27">
      <formula>AND(SUMPRODUCT(IFERROR(1*(($B$69&amp;"x")=(B69&amp;"x")),0))&gt;1,NOT(ISBLANK(B69)))</formula>
    </cfRule>
  </conditionalFormatting>
  <conditionalFormatting sqref="D69">
    <cfRule type="expression" dxfId="1" priority="26">
      <formula>AND(SUMPRODUCT(IFERROR(1*(($D$69&amp;"x")=(D69&amp;"x")),0))&gt;1,NOT(ISBLANK(D69)))</formula>
    </cfRule>
  </conditionalFormatting>
  <conditionalFormatting sqref="B72">
    <cfRule type="expression" dxfId="1" priority="23">
      <formula>AND(SUMPRODUCT(IFERROR(1*(($B$72&amp;"x")=(B72&amp;"x")),0))&gt;1,NOT(ISBLANK(B72)))</formula>
    </cfRule>
  </conditionalFormatting>
  <conditionalFormatting sqref="D72">
    <cfRule type="expression" dxfId="1" priority="22">
      <formula>AND(SUMPRODUCT(IFERROR(1*(($D$72&amp;"x")=(D72&amp;"x")),0))&gt;1,NOT(ISBLANK(D72)))</formula>
    </cfRule>
  </conditionalFormatting>
  <conditionalFormatting sqref="B73">
    <cfRule type="expression" dxfId="1" priority="25">
      <formula>AND(SUMPRODUCT(IFERROR(1*(($B$73&amp;"x")=(B73&amp;"x")),0))&gt;1,NOT(ISBLANK(B73)))</formula>
    </cfRule>
  </conditionalFormatting>
  <conditionalFormatting sqref="D73">
    <cfRule type="expression" dxfId="1" priority="24">
      <formula>AND(SUMPRODUCT(IFERROR(1*(($D$73&amp;"x")=(D73&amp;"x")),0))&gt;1,NOT(ISBLANK(D73)))</formula>
    </cfRule>
  </conditionalFormatting>
  <conditionalFormatting sqref="D81">
    <cfRule type="duplicateValues" dxfId="0" priority="34"/>
  </conditionalFormatting>
  <conditionalFormatting sqref="M81">
    <cfRule type="duplicateValues" dxfId="0" priority="33"/>
  </conditionalFormatting>
  <conditionalFormatting sqref="M83">
    <cfRule type="duplicateValues" dxfId="0" priority="79" stopIfTrue="1"/>
  </conditionalFormatting>
  <conditionalFormatting sqref="D96">
    <cfRule type="duplicateValues" dxfId="0" priority="62"/>
  </conditionalFormatting>
  <conditionalFormatting sqref="M96">
    <cfRule type="duplicateValues" dxfId="0" priority="61"/>
  </conditionalFormatting>
  <conditionalFormatting sqref="E97">
    <cfRule type="duplicateValues" dxfId="0" priority="19"/>
  </conditionalFormatting>
  <conditionalFormatting sqref="N97">
    <cfRule type="duplicateValues" dxfId="0" priority="18"/>
  </conditionalFormatting>
  <conditionalFormatting sqref="B102">
    <cfRule type="duplicateValues" dxfId="0" priority="38"/>
  </conditionalFormatting>
  <conditionalFormatting sqref="M106">
    <cfRule type="duplicateValues" dxfId="0" priority="37"/>
  </conditionalFormatting>
  <conditionalFormatting sqref="B113">
    <cfRule type="expression" dxfId="1" priority="17">
      <formula>AND(SUMPRODUCT(IFERROR(1*(($B$113&amp;"x")=(B113&amp;"x")),0))&gt;1,NOT(ISBLANK(B113)))</formula>
    </cfRule>
  </conditionalFormatting>
  <conditionalFormatting sqref="D113">
    <cfRule type="expression" dxfId="1" priority="16">
      <formula>AND(SUMPRODUCT(IFERROR(1*(($D$113&amp;"x")=(D113&amp;"x")),0))&gt;1,NOT(ISBLANK(D113)))</formula>
    </cfRule>
  </conditionalFormatting>
  <conditionalFormatting sqref="B119">
    <cfRule type="duplicateValues" dxfId="0" priority="78"/>
  </conditionalFormatting>
  <conditionalFormatting sqref="D119">
    <cfRule type="duplicateValues" dxfId="0" priority="77"/>
  </conditionalFormatting>
  <conditionalFormatting sqref="B138">
    <cfRule type="duplicateValues" dxfId="0" priority="76"/>
  </conditionalFormatting>
  <conditionalFormatting sqref="D138">
    <cfRule type="duplicateValues" dxfId="0" priority="75"/>
  </conditionalFormatting>
  <conditionalFormatting sqref="B145">
    <cfRule type="expression" dxfId="1" priority="15">
      <formula>AND(SUMPRODUCT(IFERROR(1*(($B$145&amp;"x")=(B145&amp;"x")),0))&gt;1,NOT(ISBLANK(B145)))</formula>
    </cfRule>
  </conditionalFormatting>
  <conditionalFormatting sqref="D145">
    <cfRule type="expression" dxfId="1" priority="14">
      <formula>AND(SUMPRODUCT(IFERROR(1*(($D$145&amp;"x")=(D145&amp;"x")),0))&gt;1,NOT(ISBLANK(D145)))</formula>
    </cfRule>
  </conditionalFormatting>
  <conditionalFormatting sqref="D147">
    <cfRule type="duplicateValues" dxfId="0" priority="70"/>
  </conditionalFormatting>
  <conditionalFormatting sqref="M147">
    <cfRule type="duplicateValues" dxfId="0" priority="69"/>
  </conditionalFormatting>
  <conditionalFormatting sqref="B148">
    <cfRule type="duplicateValues" dxfId="0" priority="71"/>
  </conditionalFormatting>
  <conditionalFormatting sqref="D149">
    <cfRule type="duplicateValues" dxfId="0" priority="60"/>
  </conditionalFormatting>
  <conditionalFormatting sqref="M149">
    <cfRule type="duplicateValues" dxfId="0" priority="59"/>
  </conditionalFormatting>
  <conditionalFormatting sqref="B158">
    <cfRule type="duplicateValues" dxfId="0" priority="83"/>
  </conditionalFormatting>
  <conditionalFormatting sqref="E158">
    <cfRule type="duplicateValues" dxfId="0" priority="82"/>
  </conditionalFormatting>
  <conditionalFormatting sqref="G158">
    <cfRule type="duplicateValues" dxfId="0" priority="81"/>
  </conditionalFormatting>
  <conditionalFormatting sqref="M158">
    <cfRule type="duplicateValues" dxfId="0" priority="80"/>
  </conditionalFormatting>
  <conditionalFormatting sqref="D164">
    <cfRule type="duplicateValues" dxfId="0" priority="6"/>
  </conditionalFormatting>
  <conditionalFormatting sqref="M164">
    <cfRule type="duplicateValues" dxfId="0" priority="5"/>
  </conditionalFormatting>
  <conditionalFormatting sqref="D171">
    <cfRule type="duplicateValues" dxfId="0" priority="4"/>
  </conditionalFormatting>
  <conditionalFormatting sqref="M171">
    <cfRule type="duplicateValues" dxfId="0" priority="3"/>
  </conditionalFormatting>
  <conditionalFormatting sqref="D182">
    <cfRule type="duplicateValues" dxfId="0" priority="54"/>
  </conditionalFormatting>
  <conditionalFormatting sqref="M182">
    <cfRule type="duplicateValues" dxfId="0" priority="53"/>
  </conditionalFormatting>
  <conditionalFormatting sqref="D183">
    <cfRule type="duplicateValues" dxfId="0" priority="52"/>
  </conditionalFormatting>
  <conditionalFormatting sqref="M183">
    <cfRule type="duplicateValues" dxfId="0" priority="51"/>
  </conditionalFormatting>
  <conditionalFormatting sqref="N186">
    <cfRule type="duplicateValues" dxfId="0" priority="85"/>
  </conditionalFormatting>
  <conditionalFormatting sqref="D188">
    <cfRule type="duplicateValues" dxfId="0" priority="46"/>
  </conditionalFormatting>
  <conditionalFormatting sqref="M188">
    <cfRule type="duplicateValues" dxfId="0" priority="45"/>
  </conditionalFormatting>
  <conditionalFormatting sqref="D190">
    <cfRule type="duplicateValues" dxfId="0" priority="44"/>
  </conditionalFormatting>
  <conditionalFormatting sqref="M190">
    <cfRule type="duplicateValues" dxfId="0" priority="43"/>
  </conditionalFormatting>
  <conditionalFormatting sqref="D193">
    <cfRule type="duplicateValues" dxfId="0" priority="2"/>
  </conditionalFormatting>
  <conditionalFormatting sqref="M193">
    <cfRule type="duplicateValues" dxfId="0" priority="1"/>
  </conditionalFormatting>
  <conditionalFormatting sqref="M195">
    <cfRule type="duplicateValues" dxfId="0" priority="88"/>
  </conditionalFormatting>
  <conditionalFormatting sqref="D200">
    <cfRule type="duplicateValues" dxfId="0" priority="48"/>
  </conditionalFormatting>
  <conditionalFormatting sqref="M200">
    <cfRule type="duplicateValues" dxfId="0" priority="47"/>
  </conditionalFormatting>
  <conditionalFormatting sqref="D202">
    <cfRule type="duplicateValues" dxfId="0" priority="13"/>
  </conditionalFormatting>
  <conditionalFormatting sqref="M202">
    <cfRule type="duplicateValues" dxfId="0" priority="12"/>
  </conditionalFormatting>
  <conditionalFormatting sqref="B203">
    <cfRule type="duplicateValues" dxfId="0" priority="9"/>
  </conditionalFormatting>
  <conditionalFormatting sqref="D203">
    <cfRule type="duplicateValues" dxfId="0" priority="11"/>
  </conditionalFormatting>
  <conditionalFormatting sqref="M203">
    <cfRule type="duplicateValues" dxfId="0" priority="10"/>
  </conditionalFormatting>
  <conditionalFormatting sqref="D207">
    <cfRule type="duplicateValues" dxfId="0" priority="8"/>
  </conditionalFormatting>
  <conditionalFormatting sqref="M207">
    <cfRule type="duplicateValues" dxfId="0" priority="7"/>
  </conditionalFormatting>
  <conditionalFormatting sqref="B46:B47">
    <cfRule type="duplicateValues" dxfId="0" priority="32"/>
  </conditionalFormatting>
  <conditionalFormatting sqref="B166:B167">
    <cfRule type="duplicateValues" dxfId="0" priority="84"/>
  </conditionalFormatting>
  <conditionalFormatting sqref="D74:D75">
    <cfRule type="duplicateValues" dxfId="0" priority="64"/>
  </conditionalFormatting>
  <conditionalFormatting sqref="D150:D151">
    <cfRule type="duplicateValues" dxfId="0" priority="58"/>
  </conditionalFormatting>
  <conditionalFormatting sqref="D155:D157">
    <cfRule type="duplicateValues" dxfId="0" priority="56"/>
  </conditionalFormatting>
  <conditionalFormatting sqref="M23:M25">
    <cfRule type="duplicateValues" dxfId="0" priority="89"/>
  </conditionalFormatting>
  <conditionalFormatting sqref="M74:M75">
    <cfRule type="duplicateValues" dxfId="0" priority="63"/>
  </conditionalFormatting>
  <conditionalFormatting sqref="M111:M112">
    <cfRule type="duplicateValues" dxfId="0" priority="74"/>
  </conditionalFormatting>
  <conditionalFormatting sqref="D1:D12 D15:D18 D20:D25 D28:D32 D38:D45 D48:D52 D62 D64:D68 D70:D71 D76:D78 D87:D88 D90 D152:D154 D158:D160 D162:D163 D165:D170 D172:D173 D175:D181 D184:D186 D189 D191 D195:D199 D201 D204:D206 D208:D209">
    <cfRule type="duplicateValues" dxfId="0" priority="93"/>
  </conditionalFormatting>
  <conditionalFormatting sqref="M1:M3 L4:L5 M6 L7:L9 M10:M12 M15:M16 M18 L19 M20:M22 M28:M32 M38:M44 M48 M52 M62 M64:M65 N66 M67:M68 M70:M71 M76 L77:L78 M152 M159 L160 M162:M163 M165 M168:M170 M172 L173 K175 M176:M181 M184:M185 M189 M191 M196:M199 N201">
    <cfRule type="duplicateValues" dxfId="0" priority="92"/>
  </conditionalFormatting>
  <conditionalFormatting sqref="M49 L50:L51">
    <cfRule type="duplicateValues" dxfId="0" priority="87"/>
  </conditionalFormatting>
  <conditionalFormatting sqref="B79:B80 B93:B95 B187">
    <cfRule type="expression" dxfId="1" priority="21">
      <formula>AND(SUMPRODUCT(IFERROR(1*(($B$79:$B$80&amp;"x")=(B79&amp;"x")),0))+SUMPRODUCT(IFERROR(1*(($B$93:$B$95&amp;"x")=(B79&amp;"x")),0))+SUMPRODUCT(IFERROR(1*(($B$187&amp;"x")=(B79&amp;"x")),0))&gt;1,NOT(ISBLANK(B79)))</formula>
    </cfRule>
  </conditionalFormatting>
  <conditionalFormatting sqref="D79:D80 D93:D95 D187">
    <cfRule type="expression" dxfId="1" priority="20">
      <formula>AND(SUMPRODUCT(IFERROR(1*(($D$79:$D$80&amp;"x")=(D79&amp;"x")),0))+SUMPRODUCT(IFERROR(1*(($D$93:$D$95&amp;"x")=(D79&amp;"x")),0))+SUMPRODUCT(IFERROR(1*(($D$187&amp;"x")=(D79&amp;"x")),0))&gt;1,NOT(ISBLANK(D79)))</formula>
    </cfRule>
  </conditionalFormatting>
  <conditionalFormatting sqref="M87:M88 M90">
    <cfRule type="duplicateValues" dxfId="0" priority="90"/>
  </conditionalFormatting>
  <conditionalFormatting sqref="D98:D101 D148">
    <cfRule type="duplicateValues" dxfId="0" priority="73"/>
  </conditionalFormatting>
  <conditionalFormatting sqref="M98 L99 M100:M101 M148">
    <cfRule type="duplicateValues" dxfId="0" priority="72"/>
  </conditionalFormatting>
  <conditionalFormatting sqref="M150 L151">
    <cfRule type="duplicateValues" dxfId="0" priority="57"/>
  </conditionalFormatting>
  <conditionalFormatting sqref="M155:M156 N157">
    <cfRule type="duplicateValues" dxfId="0" priority="55"/>
  </conditionalFormatting>
  <conditionalFormatting sqref="D192 D194">
    <cfRule type="duplicateValues" dxfId="0" priority="50"/>
  </conditionalFormatting>
  <conditionalFormatting sqref="M192 L194">
    <cfRule type="duplicateValues" dxfId="0" priority="49"/>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R238"/>
  <sheetViews>
    <sheetView workbookViewId="0">
      <pane ySplit="1" topLeftCell="A2" activePane="bottomLeft" state="frozen"/>
      <selection/>
      <selection pane="bottomLeft" activeCell="A1" sqref="$A1:$XFD1"/>
    </sheetView>
  </sheetViews>
  <sheetFormatPr defaultColWidth="9" defaultRowHeight="13.5"/>
  <cols>
    <col min="1" max="1" width="4.875" style="30" customWidth="1"/>
    <col min="2" max="4" width="9" style="30"/>
    <col min="5" max="5" width="17" style="30" customWidth="1"/>
    <col min="6" max="6" width="19.625" style="30" customWidth="1"/>
    <col min="7" max="7" width="14.25" style="30" customWidth="1"/>
    <col min="8" max="10" width="9" style="30"/>
    <col min="11" max="11" width="32.875" style="31" customWidth="1"/>
    <col min="12" max="16384" width="9" style="30"/>
  </cols>
  <sheetData>
    <row r="1" s="28" customFormat="1" ht="39.5" customHeight="1" spans="1:11">
      <c r="A1" s="32" t="s">
        <v>24853</v>
      </c>
      <c r="B1" s="32" t="s">
        <v>24854</v>
      </c>
      <c r="C1" s="32" t="s">
        <v>24855</v>
      </c>
      <c r="D1" s="32" t="s">
        <v>24856</v>
      </c>
      <c r="E1" s="33" t="s">
        <v>13</v>
      </c>
      <c r="F1" s="32" t="s">
        <v>24857</v>
      </c>
      <c r="G1" s="32" t="s">
        <v>24858</v>
      </c>
      <c r="H1" s="34" t="s">
        <v>24859</v>
      </c>
      <c r="I1" s="35" t="s">
        <v>5</v>
      </c>
      <c r="J1" s="32" t="s">
        <v>24860</v>
      </c>
      <c r="K1" s="32" t="s">
        <v>24861</v>
      </c>
    </row>
    <row r="2" s="29" customFormat="1" ht="39.5" customHeight="1" spans="1:11">
      <c r="A2" s="36">
        <v>1</v>
      </c>
      <c r="B2" s="36" t="s">
        <v>24862</v>
      </c>
      <c r="C2" s="36" t="s">
        <v>137</v>
      </c>
      <c r="D2" s="36" t="s">
        <v>24863</v>
      </c>
      <c r="E2" s="37" t="s">
        <v>24864</v>
      </c>
      <c r="F2" s="36" t="s">
        <v>24865</v>
      </c>
      <c r="G2" s="36" t="s">
        <v>24866</v>
      </c>
      <c r="H2" s="38">
        <v>45689</v>
      </c>
      <c r="I2" s="39">
        <v>59.9</v>
      </c>
      <c r="J2" s="40" t="str">
        <f>_xlfn.DISPIMG("ID_6D3B931C82C14944BE8E6F5145476E8C",1)</f>
        <v>=DISPIMG("ID_6D3B931C82C14944BE8E6F5145476E8C",1)</v>
      </c>
      <c r="K2" s="41" t="s">
        <v>24867</v>
      </c>
    </row>
    <row r="3" s="28" customFormat="1" ht="39.5" customHeight="1" spans="1:11">
      <c r="A3" s="36">
        <v>2</v>
      </c>
      <c r="B3" s="36" t="s">
        <v>24868</v>
      </c>
      <c r="C3" s="36" t="s">
        <v>137</v>
      </c>
      <c r="D3" s="36" t="s">
        <v>24863</v>
      </c>
      <c r="E3" s="37" t="s">
        <v>24869</v>
      </c>
      <c r="F3" s="42" t="s">
        <v>24870</v>
      </c>
      <c r="G3" s="43" t="s">
        <v>24871</v>
      </c>
      <c r="H3" s="38">
        <v>45413</v>
      </c>
      <c r="I3" s="39">
        <v>59</v>
      </c>
      <c r="J3" s="40" t="str">
        <f>_xlfn.DISPIMG("ID_6A37D30B1EC648B79E410329C5004DEE",1)</f>
        <v>=DISPIMG("ID_6A37D30B1EC648B79E410329C5004DEE",1)</v>
      </c>
      <c r="K3" s="41" t="s">
        <v>24872</v>
      </c>
    </row>
    <row r="4" s="29" customFormat="1" ht="39.5" customHeight="1" spans="1:11">
      <c r="A4" s="36">
        <v>3</v>
      </c>
      <c r="B4" s="36" t="s">
        <v>24873</v>
      </c>
      <c r="C4" s="36" t="s">
        <v>137</v>
      </c>
      <c r="D4" s="36" t="s">
        <v>24863</v>
      </c>
      <c r="E4" s="37" t="s">
        <v>24874</v>
      </c>
      <c r="F4" s="42" t="s">
        <v>1022</v>
      </c>
      <c r="G4" s="43" t="s">
        <v>1024</v>
      </c>
      <c r="H4" s="38">
        <v>45413</v>
      </c>
      <c r="I4" s="39">
        <v>45</v>
      </c>
      <c r="J4" s="40" t="str">
        <f>_xlfn.DISPIMG("ID_8B2849BD83494147B2D152715F0DFF14",1)</f>
        <v>=DISPIMG("ID_8B2849BD83494147B2D152715F0DFF14",1)</v>
      </c>
      <c r="K4" s="41" t="s">
        <v>24875</v>
      </c>
    </row>
    <row r="5" s="29" customFormat="1" ht="39.5" customHeight="1" spans="1:11">
      <c r="A5" s="36">
        <v>4</v>
      </c>
      <c r="B5" s="36" t="s">
        <v>24876</v>
      </c>
      <c r="C5" s="36" t="s">
        <v>137</v>
      </c>
      <c r="D5" s="36" t="s">
        <v>24863</v>
      </c>
      <c r="E5" s="37" t="s">
        <v>24877</v>
      </c>
      <c r="F5" s="36" t="s">
        <v>24878</v>
      </c>
      <c r="G5" s="36" t="s">
        <v>24879</v>
      </c>
      <c r="H5" s="38">
        <v>45901</v>
      </c>
      <c r="I5" s="39">
        <v>43</v>
      </c>
      <c r="J5" s="36" t="str">
        <f>_xlfn.DISPIMG("ID_B764D5C4F3DA448AB739D399613F5129",1)</f>
        <v>=DISPIMG("ID_B764D5C4F3DA448AB739D399613F5129",1)</v>
      </c>
      <c r="K5" s="44" t="s">
        <v>24880</v>
      </c>
    </row>
    <row r="6" s="29" customFormat="1" ht="39.5" customHeight="1" spans="1:11">
      <c r="A6" s="36">
        <v>5</v>
      </c>
      <c r="B6" s="36" t="s">
        <v>24881</v>
      </c>
      <c r="C6" s="36" t="s">
        <v>137</v>
      </c>
      <c r="D6" s="36" t="s">
        <v>24863</v>
      </c>
      <c r="E6" s="37" t="s">
        <v>24882</v>
      </c>
      <c r="F6" s="42" t="s">
        <v>24883</v>
      </c>
      <c r="G6" s="43" t="s">
        <v>24884</v>
      </c>
      <c r="H6" s="38">
        <v>45658</v>
      </c>
      <c r="I6" s="39">
        <v>49.8</v>
      </c>
      <c r="J6" s="40" t="str">
        <f>_xlfn.DISPIMG("ID_8074AB563C664A23B09C8BDA150DF3DC",1)</f>
        <v>=DISPIMG("ID_8074AB563C664A23B09C8BDA150DF3DC",1)</v>
      </c>
      <c r="K6" s="41" t="s">
        <v>24885</v>
      </c>
    </row>
    <row r="7" s="29" customFormat="1" ht="39.5" customHeight="1" spans="1:11">
      <c r="A7" s="36">
        <v>6</v>
      </c>
      <c r="B7" s="36" t="s">
        <v>24886</v>
      </c>
      <c r="C7" s="36" t="s">
        <v>137</v>
      </c>
      <c r="D7" s="36" t="s">
        <v>24863</v>
      </c>
      <c r="E7" s="37" t="s">
        <v>24887</v>
      </c>
      <c r="F7" s="42" t="s">
        <v>24888</v>
      </c>
      <c r="G7" s="43" t="s">
        <v>24889</v>
      </c>
      <c r="H7" s="38">
        <v>45658</v>
      </c>
      <c r="I7" s="39">
        <v>59.8</v>
      </c>
      <c r="J7" s="40" t="str">
        <f>_xlfn.DISPIMG("ID_E31B46A8D71D422FB551C0DBA769D638",1)</f>
        <v>=DISPIMG("ID_E31B46A8D71D422FB551C0DBA769D638",1)</v>
      </c>
      <c r="K7" s="41" t="s">
        <v>24890</v>
      </c>
    </row>
    <row r="8" s="29" customFormat="1" ht="39.5" customHeight="1" spans="1:11">
      <c r="A8" s="36">
        <v>7</v>
      </c>
      <c r="B8" s="36" t="s">
        <v>24891</v>
      </c>
      <c r="C8" s="36" t="s">
        <v>137</v>
      </c>
      <c r="D8" s="36" t="s">
        <v>24863</v>
      </c>
      <c r="E8" s="37" t="s">
        <v>24892</v>
      </c>
      <c r="F8" s="36" t="s">
        <v>1696</v>
      </c>
      <c r="G8" s="36" t="s">
        <v>24893</v>
      </c>
      <c r="H8" s="38">
        <v>45748</v>
      </c>
      <c r="I8" s="39">
        <v>38</v>
      </c>
      <c r="J8" s="36" t="str">
        <f>_xlfn.DISPIMG("ID_98F43C16593C4B5087734801D9A6AF3E",1)</f>
        <v>=DISPIMG("ID_98F43C16593C4B5087734801D9A6AF3E",1)</v>
      </c>
      <c r="K8" s="44" t="s">
        <v>24894</v>
      </c>
    </row>
    <row r="9" s="29" customFormat="1" ht="39.5" customHeight="1" spans="1:11">
      <c r="A9" s="36">
        <v>8</v>
      </c>
      <c r="B9" s="36" t="s">
        <v>24895</v>
      </c>
      <c r="C9" s="36" t="s">
        <v>137</v>
      </c>
      <c r="D9" s="36" t="s">
        <v>24863</v>
      </c>
      <c r="E9" s="37" t="s">
        <v>24896</v>
      </c>
      <c r="F9" s="36" t="s">
        <v>1562</v>
      </c>
      <c r="G9" s="36" t="s">
        <v>1603</v>
      </c>
      <c r="H9" s="38">
        <v>45809</v>
      </c>
      <c r="I9" s="39">
        <v>35</v>
      </c>
      <c r="J9" s="36" t="str">
        <f>_xlfn.DISPIMG("ID_7D385DABC6554171868BD09375C12B55",1)</f>
        <v>=DISPIMG("ID_7D385DABC6554171868BD09375C12B55",1)</v>
      </c>
      <c r="K9" s="44" t="s">
        <v>24897</v>
      </c>
    </row>
    <row r="10" s="29" customFormat="1" ht="39.5" customHeight="1" spans="1:11">
      <c r="A10" s="36">
        <v>9</v>
      </c>
      <c r="B10" s="36" t="s">
        <v>24898</v>
      </c>
      <c r="C10" s="36" t="s">
        <v>137</v>
      </c>
      <c r="D10" s="36" t="s">
        <v>24863</v>
      </c>
      <c r="E10" s="37" t="s">
        <v>24899</v>
      </c>
      <c r="F10" s="42" t="s">
        <v>24900</v>
      </c>
      <c r="G10" s="43" t="s">
        <v>468</v>
      </c>
      <c r="H10" s="38">
        <v>45748</v>
      </c>
      <c r="I10" s="39">
        <v>39.8</v>
      </c>
      <c r="J10" s="40" t="str">
        <f>_xlfn.DISPIMG("ID_B0E9D57A25BD4E9C850EE88A3F915865",1)</f>
        <v>=DISPIMG("ID_B0E9D57A25BD4E9C850EE88A3F915865",1)</v>
      </c>
      <c r="K10" s="41" t="s">
        <v>24901</v>
      </c>
    </row>
    <row r="11" s="28" customFormat="1" ht="39.5" customHeight="1" spans="1:11">
      <c r="A11" s="36">
        <v>10</v>
      </c>
      <c r="B11" s="36" t="s">
        <v>24902</v>
      </c>
      <c r="C11" s="36" t="s">
        <v>137</v>
      </c>
      <c r="D11" s="36" t="s">
        <v>24863</v>
      </c>
      <c r="E11" s="36" t="s">
        <v>24903</v>
      </c>
      <c r="F11" s="36" t="s">
        <v>6533</v>
      </c>
      <c r="G11" s="36" t="s">
        <v>24904</v>
      </c>
      <c r="H11" s="38">
        <v>45992</v>
      </c>
      <c r="I11" s="36">
        <v>59</v>
      </c>
      <c r="J11" s="36" t="str">
        <f>_xlfn.DISPIMG("ID_49D7F7A30DE94E85AE08DE6CC5B7DA94",1)</f>
        <v>=DISPIMG("ID_49D7F7A30DE94E85AE08DE6CC5B7DA94",1)</v>
      </c>
      <c r="K11" s="45" t="s">
        <v>24905</v>
      </c>
    </row>
    <row r="12" s="28" customFormat="1" ht="39.5" customHeight="1" spans="1:11">
      <c r="A12" s="36">
        <v>11</v>
      </c>
      <c r="B12" s="36" t="s">
        <v>24906</v>
      </c>
      <c r="C12" s="36" t="s">
        <v>137</v>
      </c>
      <c r="D12" s="36" t="s">
        <v>24863</v>
      </c>
      <c r="E12" s="37" t="s">
        <v>24907</v>
      </c>
      <c r="F12" s="42" t="s">
        <v>24908</v>
      </c>
      <c r="G12" s="43" t="s">
        <v>154</v>
      </c>
      <c r="H12" s="38">
        <v>45597</v>
      </c>
      <c r="I12" s="39">
        <v>45</v>
      </c>
      <c r="J12" s="40" t="str">
        <f>_xlfn.DISPIMG("ID_E4DE453FD2A94AC28256F1AB99AFC1D6",1)</f>
        <v>=DISPIMG("ID_E4DE453FD2A94AC28256F1AB99AFC1D6",1)</v>
      </c>
      <c r="K12" s="41" t="s">
        <v>24909</v>
      </c>
    </row>
    <row r="13" s="29" customFormat="1" ht="39.5" customHeight="1" spans="1:11">
      <c r="A13" s="36">
        <v>12</v>
      </c>
      <c r="B13" s="36" t="s">
        <v>24910</v>
      </c>
      <c r="C13" s="36" t="s">
        <v>137</v>
      </c>
      <c r="D13" s="36" t="s">
        <v>24863</v>
      </c>
      <c r="E13" s="37" t="s">
        <v>24911</v>
      </c>
      <c r="F13" s="42" t="s">
        <v>24912</v>
      </c>
      <c r="G13" s="43" t="s">
        <v>181</v>
      </c>
      <c r="H13" s="38">
        <v>45536</v>
      </c>
      <c r="I13" s="39">
        <v>53</v>
      </c>
      <c r="J13" s="40" t="str">
        <f>_xlfn.DISPIMG("ID_9DDDE9B3688848A6B50F8A3DA249EF7D",1)</f>
        <v>=DISPIMG("ID_9DDDE9B3688848A6B50F8A3DA249EF7D",1)</v>
      </c>
      <c r="K13" s="41" t="s">
        <v>24913</v>
      </c>
    </row>
    <row r="14" s="28" customFormat="1" ht="39.5" customHeight="1" spans="1:11">
      <c r="A14" s="36">
        <v>13</v>
      </c>
      <c r="B14" s="36" t="s">
        <v>24914</v>
      </c>
      <c r="C14" s="36" t="s">
        <v>137</v>
      </c>
      <c r="D14" s="36" t="s">
        <v>24863</v>
      </c>
      <c r="E14" s="37" t="s">
        <v>24915</v>
      </c>
      <c r="F14" s="42" t="s">
        <v>24916</v>
      </c>
      <c r="G14" s="43" t="s">
        <v>259</v>
      </c>
      <c r="H14" s="38">
        <v>45597</v>
      </c>
      <c r="I14" s="39">
        <v>59</v>
      </c>
      <c r="J14" s="40" t="str">
        <f>_xlfn.DISPIMG("ID_91D348E50BCF444990918370FEEA2169",1)</f>
        <v>=DISPIMG("ID_91D348E50BCF444990918370FEEA2169",1)</v>
      </c>
      <c r="K14" s="41" t="s">
        <v>24917</v>
      </c>
    </row>
    <row r="15" s="29" customFormat="1" ht="39.5" customHeight="1" spans="1:11">
      <c r="A15" s="36">
        <v>14</v>
      </c>
      <c r="B15" s="36" t="s">
        <v>24918</v>
      </c>
      <c r="C15" s="36" t="s">
        <v>137</v>
      </c>
      <c r="D15" s="36" t="s">
        <v>24919</v>
      </c>
      <c r="E15" s="37" t="s">
        <v>24920</v>
      </c>
      <c r="F15" s="36" t="s">
        <v>23494</v>
      </c>
      <c r="G15" s="36" t="s">
        <v>24921</v>
      </c>
      <c r="H15" s="38">
        <v>45717</v>
      </c>
      <c r="I15" s="39">
        <v>89</v>
      </c>
      <c r="J15" s="36" t="str">
        <f>_xlfn.DISPIMG("ID_BB99543B91C849C9A639ADC46048CE12",1)</f>
        <v>=DISPIMG("ID_BB99543B91C849C9A639ADC46048CE12",1)</v>
      </c>
      <c r="K15" s="45" t="s">
        <v>24922</v>
      </c>
    </row>
    <row r="16" s="29" customFormat="1" ht="39.5" customHeight="1" spans="1:11">
      <c r="A16" s="36">
        <v>15</v>
      </c>
      <c r="B16" s="36" t="s">
        <v>24923</v>
      </c>
      <c r="C16" s="36" t="s">
        <v>137</v>
      </c>
      <c r="D16" s="36" t="s">
        <v>24919</v>
      </c>
      <c r="E16" s="37" t="s">
        <v>24924</v>
      </c>
      <c r="F16" s="42" t="s">
        <v>23548</v>
      </c>
      <c r="G16" s="43" t="s">
        <v>23550</v>
      </c>
      <c r="H16" s="38">
        <v>45748</v>
      </c>
      <c r="I16" s="39">
        <v>68</v>
      </c>
      <c r="J16" s="40" t="str">
        <f>_xlfn.DISPIMG("ID_48F8088B5E754C96979B47159596196D",1)</f>
        <v>=DISPIMG("ID_48F8088B5E754C96979B47159596196D",1)</v>
      </c>
      <c r="K16" s="41" t="s">
        <v>24925</v>
      </c>
    </row>
    <row r="17" s="29" customFormat="1" ht="39.5" customHeight="1" spans="1:1024 1025:16372">
      <c r="A17" s="36">
        <v>16</v>
      </c>
      <c r="B17" s="36" t="s">
        <v>24926</v>
      </c>
      <c r="C17" s="36" t="s">
        <v>137</v>
      </c>
      <c r="D17" s="36" t="s">
        <v>24927</v>
      </c>
      <c r="E17" s="36" t="s">
        <v>24928</v>
      </c>
      <c r="F17" s="36" t="s">
        <v>24929</v>
      </c>
      <c r="G17" s="36" t="s">
        <v>24930</v>
      </c>
      <c r="H17" s="38">
        <v>45748</v>
      </c>
      <c r="I17" s="36">
        <v>45</v>
      </c>
      <c r="J17" s="36" t="str">
        <f>_xlfn.DISPIMG("ID_51B9B36F2C4C40B886692EF9AFF111F8",1)</f>
        <v>=DISPIMG("ID_51B9B36F2C4C40B886692EF9AFF111F8",1)</v>
      </c>
      <c r="K17" s="45" t="s">
        <v>24931</v>
      </c>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c r="AQ17" s="36"/>
      <c r="AR17" s="36"/>
      <c r="AS17" s="36"/>
      <c r="AT17" s="36"/>
      <c r="AU17" s="36"/>
      <c r="AV17" s="36"/>
      <c r="AW17" s="36"/>
      <c r="AX17" s="36"/>
      <c r="AY17" s="36"/>
      <c r="AZ17" s="36"/>
      <c r="BA17" s="36"/>
      <c r="BB17" s="36"/>
      <c r="BC17" s="36"/>
      <c r="BD17" s="36"/>
      <c r="BE17" s="36"/>
      <c r="BF17" s="36"/>
      <c r="BG17" s="36"/>
      <c r="BH17" s="36"/>
      <c r="BI17" s="36"/>
      <c r="BJ17" s="36"/>
      <c r="BK17" s="36"/>
      <c r="BL17" s="36"/>
      <c r="BM17" s="36"/>
      <c r="BN17" s="36"/>
      <c r="BO17" s="36"/>
      <c r="BP17" s="36"/>
      <c r="BQ17" s="36"/>
      <c r="BR17" s="36"/>
      <c r="BS17" s="36"/>
      <c r="BT17" s="36"/>
      <c r="BU17" s="36"/>
      <c r="BV17" s="36"/>
      <c r="BW17" s="36"/>
      <c r="BX17" s="36"/>
      <c r="BY17" s="36"/>
      <c r="BZ17" s="36"/>
      <c r="CA17" s="36"/>
      <c r="CB17" s="36"/>
      <c r="CC17" s="36"/>
      <c r="CD17" s="36"/>
      <c r="CE17" s="36"/>
      <c r="CF17" s="36"/>
      <c r="CG17" s="36"/>
      <c r="CH17" s="36"/>
      <c r="CI17" s="36"/>
      <c r="CJ17" s="36"/>
      <c r="CK17" s="36"/>
      <c r="CL17" s="36"/>
      <c r="CM17" s="36"/>
      <c r="CN17" s="36"/>
      <c r="CO17" s="36"/>
      <c r="CP17" s="36"/>
      <c r="CQ17" s="36"/>
      <c r="CR17" s="36"/>
      <c r="CS17" s="36"/>
      <c r="CT17" s="36"/>
      <c r="CU17" s="36"/>
      <c r="CV17" s="36"/>
      <c r="CW17" s="36"/>
      <c r="CX17" s="36"/>
      <c r="CY17" s="36"/>
      <c r="CZ17" s="36"/>
      <c r="DA17" s="36"/>
      <c r="DB17" s="36"/>
      <c r="DC17" s="36"/>
      <c r="DD17" s="36"/>
      <c r="DE17" s="36"/>
      <c r="DF17" s="36"/>
      <c r="DG17" s="36"/>
      <c r="DH17" s="36"/>
      <c r="DI17" s="36"/>
      <c r="DJ17" s="36"/>
      <c r="DK17" s="36"/>
      <c r="DL17" s="36"/>
      <c r="DM17" s="36"/>
      <c r="DN17" s="36"/>
      <c r="DO17" s="36"/>
      <c r="DP17" s="36"/>
      <c r="DQ17" s="36"/>
      <c r="DR17" s="36"/>
      <c r="DS17" s="36"/>
      <c r="DT17" s="36"/>
      <c r="DU17" s="36"/>
      <c r="DV17" s="36"/>
      <c r="DW17" s="36"/>
      <c r="DX17" s="36"/>
      <c r="DY17" s="36"/>
      <c r="DZ17" s="36"/>
      <c r="EA17" s="36"/>
      <c r="EB17" s="36"/>
      <c r="EC17" s="36"/>
      <c r="ED17" s="36"/>
      <c r="EE17" s="36"/>
      <c r="EF17" s="36"/>
      <c r="EG17" s="36"/>
      <c r="EH17" s="36"/>
      <c r="EI17" s="36"/>
      <c r="EJ17" s="36"/>
      <c r="EK17" s="36"/>
      <c r="EL17" s="36"/>
      <c r="EM17" s="36"/>
      <c r="EN17" s="36"/>
      <c r="EO17" s="36"/>
      <c r="EP17" s="36"/>
      <c r="EQ17" s="36"/>
      <c r="ER17" s="36"/>
      <c r="ES17" s="36"/>
      <c r="ET17" s="36"/>
      <c r="EU17" s="36"/>
      <c r="EV17" s="36"/>
      <c r="EW17" s="36"/>
      <c r="EX17" s="36"/>
      <c r="EY17" s="36"/>
      <c r="EZ17" s="36"/>
      <c r="FA17" s="36"/>
      <c r="FB17" s="36"/>
      <c r="FC17" s="36"/>
      <c r="FD17" s="36"/>
      <c r="FE17" s="36"/>
      <c r="FF17" s="36"/>
      <c r="FG17" s="36"/>
      <c r="FH17" s="36"/>
      <c r="FI17" s="36"/>
      <c r="FJ17" s="36"/>
      <c r="FK17" s="36"/>
      <c r="FL17" s="36"/>
      <c r="FM17" s="36"/>
      <c r="FN17" s="36"/>
      <c r="FO17" s="36"/>
      <c r="FP17" s="36"/>
      <c r="FQ17" s="36"/>
      <c r="FR17" s="36"/>
      <c r="FS17" s="36"/>
      <c r="FT17" s="36"/>
      <c r="FU17" s="36"/>
      <c r="FV17" s="36"/>
      <c r="FW17" s="36"/>
      <c r="FX17" s="36"/>
      <c r="FY17" s="36"/>
      <c r="FZ17" s="36"/>
      <c r="GA17" s="36"/>
      <c r="GB17" s="36"/>
      <c r="GC17" s="36"/>
      <c r="GD17" s="36"/>
      <c r="GE17" s="36"/>
      <c r="GF17" s="36"/>
      <c r="GG17" s="36"/>
      <c r="GH17" s="36"/>
      <c r="GI17" s="36"/>
      <c r="GJ17" s="36"/>
      <c r="GK17" s="36"/>
      <c r="GL17" s="36"/>
      <c r="GM17" s="36"/>
      <c r="GN17" s="36"/>
      <c r="GO17" s="36"/>
      <c r="GP17" s="36"/>
      <c r="GQ17" s="36"/>
      <c r="GR17" s="36"/>
      <c r="GS17" s="36"/>
      <c r="GT17" s="36"/>
      <c r="GU17" s="36"/>
      <c r="GV17" s="36"/>
      <c r="GW17" s="36"/>
      <c r="GX17" s="36"/>
      <c r="GY17" s="36"/>
      <c r="GZ17" s="36"/>
      <c r="HA17" s="36"/>
      <c r="HB17" s="36"/>
      <c r="HC17" s="36"/>
      <c r="HD17" s="36"/>
      <c r="HE17" s="36"/>
      <c r="HF17" s="36"/>
      <c r="HG17" s="36"/>
      <c r="HH17" s="36"/>
      <c r="HI17" s="36"/>
      <c r="HJ17" s="36"/>
      <c r="HK17" s="36"/>
      <c r="HL17" s="36"/>
      <c r="HM17" s="36"/>
      <c r="HN17" s="36"/>
      <c r="HO17" s="36"/>
      <c r="HP17" s="36"/>
      <c r="HQ17" s="36"/>
      <c r="HR17" s="36"/>
      <c r="HS17" s="36"/>
      <c r="HT17" s="36"/>
      <c r="HU17" s="36"/>
      <c r="HV17" s="36"/>
      <c r="HW17" s="36"/>
      <c r="HX17" s="36"/>
      <c r="HY17" s="36"/>
      <c r="HZ17" s="36"/>
      <c r="IA17" s="36"/>
      <c r="IB17" s="36"/>
      <c r="IC17" s="36"/>
      <c r="ID17" s="36"/>
      <c r="IE17" s="36"/>
      <c r="IF17" s="36"/>
      <c r="IG17" s="36"/>
      <c r="IH17" s="36"/>
      <c r="II17" s="36"/>
      <c r="IJ17" s="36"/>
      <c r="IK17" s="36"/>
      <c r="IL17" s="36"/>
      <c r="IM17" s="36"/>
      <c r="IN17" s="36"/>
      <c r="IO17" s="36"/>
      <c r="IP17" s="36"/>
      <c r="IQ17" s="36"/>
      <c r="IR17" s="36"/>
      <c r="IS17" s="36"/>
      <c r="IT17" s="36"/>
      <c r="IU17" s="36"/>
      <c r="IV17" s="36"/>
      <c r="IW17" s="36"/>
      <c r="IX17" s="36"/>
      <c r="IY17" s="36"/>
      <c r="IZ17" s="36"/>
      <c r="JA17" s="36"/>
      <c r="JB17" s="36"/>
      <c r="JC17" s="36"/>
      <c r="JD17" s="36"/>
      <c r="JE17" s="36"/>
      <c r="JF17" s="36"/>
      <c r="JG17" s="36"/>
      <c r="JH17" s="36"/>
      <c r="JI17" s="36"/>
      <c r="JJ17" s="36"/>
      <c r="JK17" s="36"/>
      <c r="JL17" s="36"/>
      <c r="JM17" s="36"/>
      <c r="JN17" s="36"/>
      <c r="JO17" s="36"/>
      <c r="JP17" s="36"/>
      <c r="JQ17" s="36"/>
      <c r="JR17" s="36"/>
      <c r="JS17" s="36"/>
      <c r="JT17" s="36"/>
      <c r="JU17" s="36"/>
      <c r="JV17" s="36"/>
      <c r="JW17" s="36"/>
      <c r="JX17" s="36"/>
      <c r="JY17" s="36"/>
      <c r="JZ17" s="36"/>
      <c r="KA17" s="36"/>
      <c r="KB17" s="36"/>
      <c r="KC17" s="36"/>
      <c r="KD17" s="36"/>
      <c r="KE17" s="36"/>
      <c r="KF17" s="36"/>
      <c r="KG17" s="36"/>
      <c r="KH17" s="36"/>
      <c r="KI17" s="36"/>
      <c r="KJ17" s="36"/>
      <c r="KK17" s="36"/>
      <c r="KL17" s="36"/>
      <c r="KM17" s="36"/>
      <c r="KN17" s="36"/>
      <c r="KO17" s="36"/>
      <c r="KP17" s="36"/>
      <c r="KQ17" s="36"/>
      <c r="KR17" s="36"/>
      <c r="KS17" s="36"/>
      <c r="KT17" s="36"/>
      <c r="KU17" s="36"/>
      <c r="KV17" s="36"/>
      <c r="KW17" s="36"/>
      <c r="KX17" s="36"/>
      <c r="KY17" s="36"/>
      <c r="KZ17" s="36"/>
      <c r="LA17" s="36"/>
      <c r="LB17" s="36"/>
      <c r="LC17" s="36"/>
      <c r="LD17" s="36"/>
      <c r="LE17" s="36"/>
      <c r="LF17" s="36"/>
      <c r="LG17" s="36"/>
      <c r="LH17" s="36"/>
      <c r="LI17" s="36"/>
      <c r="LJ17" s="36"/>
      <c r="LK17" s="36"/>
      <c r="LL17" s="36"/>
      <c r="LM17" s="36"/>
      <c r="LN17" s="36"/>
      <c r="LO17" s="36"/>
      <c r="LP17" s="36"/>
      <c r="LQ17" s="36"/>
      <c r="LR17" s="36"/>
      <c r="LS17" s="36"/>
      <c r="LT17" s="36"/>
      <c r="LU17" s="36"/>
      <c r="LV17" s="36"/>
      <c r="LW17" s="36"/>
      <c r="LX17" s="36"/>
      <c r="LY17" s="36"/>
      <c r="LZ17" s="36"/>
      <c r="MA17" s="36"/>
      <c r="MB17" s="36"/>
      <c r="MC17" s="36"/>
      <c r="MD17" s="36"/>
      <c r="ME17" s="36"/>
      <c r="MF17" s="36"/>
      <c r="MG17" s="36"/>
      <c r="MH17" s="36"/>
      <c r="MI17" s="36"/>
      <c r="MJ17" s="36"/>
      <c r="MK17" s="36"/>
      <c r="ML17" s="36"/>
      <c r="MM17" s="36"/>
      <c r="MN17" s="36"/>
      <c r="MO17" s="36"/>
      <c r="MP17" s="36"/>
      <c r="MQ17" s="36"/>
      <c r="MR17" s="36"/>
      <c r="MS17" s="36"/>
      <c r="MT17" s="36"/>
      <c r="MU17" s="36"/>
      <c r="MV17" s="36"/>
      <c r="MW17" s="36"/>
      <c r="MX17" s="36"/>
      <c r="MY17" s="36"/>
      <c r="MZ17" s="36"/>
      <c r="NA17" s="36"/>
      <c r="NB17" s="36"/>
      <c r="NC17" s="36"/>
      <c r="ND17" s="36"/>
      <c r="NE17" s="36"/>
      <c r="NF17" s="36"/>
      <c r="NG17" s="36"/>
      <c r="NH17" s="36"/>
      <c r="NI17" s="36"/>
      <c r="NJ17" s="36"/>
      <c r="NK17" s="36"/>
      <c r="NL17" s="36"/>
      <c r="NM17" s="36"/>
      <c r="NN17" s="36"/>
      <c r="NO17" s="36"/>
      <c r="NP17" s="36"/>
      <c r="NQ17" s="36"/>
      <c r="NR17" s="36"/>
      <c r="NS17" s="36"/>
      <c r="NT17" s="36"/>
      <c r="NU17" s="36"/>
      <c r="NV17" s="36"/>
      <c r="NW17" s="36"/>
      <c r="NX17" s="36"/>
      <c r="NY17" s="36"/>
      <c r="NZ17" s="36"/>
      <c r="OA17" s="36"/>
      <c r="OB17" s="36"/>
      <c r="OC17" s="36"/>
      <c r="OD17" s="36"/>
      <c r="OE17" s="36"/>
      <c r="OF17" s="36"/>
      <c r="OG17" s="36"/>
      <c r="OH17" s="36"/>
      <c r="OI17" s="36"/>
      <c r="OJ17" s="36"/>
      <c r="OK17" s="36"/>
      <c r="OL17" s="36"/>
      <c r="OM17" s="36"/>
      <c r="ON17" s="36"/>
      <c r="OO17" s="36"/>
      <c r="OP17" s="36"/>
      <c r="OQ17" s="36"/>
      <c r="OR17" s="36"/>
      <c r="OS17" s="36"/>
      <c r="OT17" s="36"/>
      <c r="OU17" s="36"/>
      <c r="OV17" s="36"/>
      <c r="OW17" s="36"/>
      <c r="OX17" s="36"/>
      <c r="OY17" s="36"/>
      <c r="OZ17" s="36"/>
      <c r="PA17" s="36"/>
      <c r="PB17" s="36"/>
      <c r="PC17" s="36"/>
      <c r="PD17" s="36"/>
      <c r="PE17" s="36"/>
      <c r="PF17" s="36"/>
      <c r="PG17" s="36"/>
      <c r="PH17" s="36"/>
      <c r="PI17" s="36"/>
      <c r="PJ17" s="36"/>
      <c r="PK17" s="36"/>
      <c r="PL17" s="36"/>
      <c r="PM17" s="36"/>
      <c r="PN17" s="36"/>
      <c r="PO17" s="36"/>
      <c r="PP17" s="36"/>
      <c r="PQ17" s="36"/>
      <c r="PR17" s="36"/>
      <c r="PS17" s="36"/>
      <c r="PT17" s="36"/>
      <c r="PU17" s="36"/>
      <c r="PV17" s="36"/>
      <c r="PW17" s="36"/>
      <c r="PX17" s="36"/>
      <c r="PY17" s="36"/>
      <c r="PZ17" s="36"/>
      <c r="QA17" s="36"/>
      <c r="QB17" s="36"/>
      <c r="QC17" s="36"/>
      <c r="QD17" s="36"/>
      <c r="QE17" s="36"/>
      <c r="QF17" s="36"/>
      <c r="QG17" s="36"/>
      <c r="QH17" s="36"/>
      <c r="QI17" s="36"/>
      <c r="QJ17" s="36"/>
      <c r="QK17" s="36"/>
      <c r="QL17" s="36"/>
      <c r="QM17" s="36"/>
      <c r="QN17" s="36"/>
      <c r="QO17" s="36"/>
      <c r="QP17" s="36"/>
      <c r="QQ17" s="36"/>
      <c r="QR17" s="36"/>
      <c r="QS17" s="36"/>
      <c r="QT17" s="36"/>
      <c r="QU17" s="36"/>
      <c r="QV17" s="36"/>
      <c r="QW17" s="36"/>
      <c r="QX17" s="36"/>
      <c r="QY17" s="36"/>
      <c r="QZ17" s="36"/>
      <c r="RA17" s="36"/>
      <c r="RB17" s="36"/>
      <c r="RC17" s="36"/>
      <c r="RD17" s="36"/>
      <c r="RE17" s="36"/>
      <c r="RF17" s="36"/>
      <c r="RG17" s="36"/>
      <c r="RH17" s="36"/>
      <c r="RI17" s="36"/>
      <c r="RJ17" s="36"/>
      <c r="RK17" s="36"/>
      <c r="RL17" s="36"/>
      <c r="RM17" s="36"/>
      <c r="RN17" s="36"/>
      <c r="RO17" s="36"/>
      <c r="RP17" s="36"/>
      <c r="RQ17" s="36"/>
      <c r="RR17" s="36"/>
      <c r="RS17" s="36"/>
      <c r="RT17" s="36"/>
      <c r="RU17" s="36"/>
      <c r="RV17" s="36"/>
      <c r="RW17" s="36"/>
      <c r="RX17" s="36"/>
      <c r="RY17" s="36"/>
      <c r="RZ17" s="36"/>
      <c r="SA17" s="36"/>
      <c r="SB17" s="36"/>
      <c r="SC17" s="36"/>
      <c r="SD17" s="36"/>
      <c r="SE17" s="36"/>
      <c r="SF17" s="36"/>
      <c r="SG17" s="36"/>
      <c r="SH17" s="36"/>
      <c r="SI17" s="36"/>
      <c r="SJ17" s="36"/>
      <c r="SK17" s="36"/>
      <c r="SL17" s="36"/>
      <c r="SM17" s="36"/>
      <c r="SN17" s="36"/>
      <c r="SO17" s="36"/>
      <c r="SP17" s="36"/>
      <c r="SQ17" s="36"/>
      <c r="SR17" s="36"/>
      <c r="SS17" s="36"/>
      <c r="ST17" s="36"/>
      <c r="SU17" s="36"/>
      <c r="SV17" s="36"/>
      <c r="SW17" s="36"/>
      <c r="SX17" s="36"/>
      <c r="SY17" s="36"/>
      <c r="SZ17" s="36"/>
      <c r="TA17" s="36"/>
      <c r="TB17" s="36"/>
      <c r="TC17" s="36"/>
      <c r="TD17" s="36"/>
      <c r="TE17" s="36"/>
      <c r="TF17" s="36"/>
      <c r="TG17" s="36"/>
      <c r="TH17" s="36"/>
      <c r="TI17" s="36"/>
      <c r="TJ17" s="36"/>
      <c r="TK17" s="36"/>
      <c r="TL17" s="36"/>
      <c r="TM17" s="36"/>
      <c r="TN17" s="36"/>
      <c r="TO17" s="36"/>
      <c r="TP17" s="36"/>
      <c r="TQ17" s="36"/>
      <c r="TR17" s="36"/>
      <c r="TS17" s="36"/>
      <c r="TT17" s="36"/>
      <c r="TU17" s="36"/>
      <c r="TV17" s="36"/>
      <c r="TW17" s="36"/>
      <c r="TX17" s="36"/>
      <c r="TY17" s="36"/>
      <c r="TZ17" s="36"/>
      <c r="UA17" s="36"/>
      <c r="UB17" s="36"/>
      <c r="UC17" s="36"/>
      <c r="UD17" s="36"/>
      <c r="UE17" s="36"/>
      <c r="UF17" s="36"/>
      <c r="UG17" s="36"/>
      <c r="UH17" s="36"/>
      <c r="UI17" s="36"/>
      <c r="UJ17" s="36"/>
      <c r="UK17" s="36"/>
      <c r="UL17" s="36"/>
      <c r="UM17" s="36"/>
      <c r="UN17" s="36"/>
      <c r="UO17" s="36"/>
      <c r="UP17" s="36"/>
      <c r="UQ17" s="36"/>
      <c r="UR17" s="36"/>
      <c r="US17" s="36"/>
      <c r="UT17" s="36"/>
      <c r="UU17" s="36"/>
      <c r="UV17" s="36"/>
      <c r="UW17" s="36"/>
      <c r="UX17" s="36"/>
      <c r="UY17" s="36"/>
      <c r="UZ17" s="36"/>
      <c r="VA17" s="36"/>
      <c r="VB17" s="36"/>
      <c r="VC17" s="36"/>
      <c r="VD17" s="36"/>
      <c r="VE17" s="36"/>
      <c r="VF17" s="36"/>
      <c r="VG17" s="36"/>
      <c r="VH17" s="36"/>
      <c r="VI17" s="36"/>
      <c r="VJ17" s="36"/>
      <c r="VK17" s="36"/>
      <c r="VL17" s="36"/>
      <c r="VM17" s="36"/>
      <c r="VN17" s="36"/>
      <c r="VO17" s="36"/>
      <c r="VP17" s="36"/>
      <c r="VQ17" s="36"/>
      <c r="VR17" s="36"/>
      <c r="VS17" s="36"/>
      <c r="VT17" s="36"/>
      <c r="VU17" s="36"/>
      <c r="VV17" s="36"/>
      <c r="VW17" s="36"/>
      <c r="VX17" s="36"/>
      <c r="VY17" s="36"/>
      <c r="VZ17" s="36"/>
      <c r="WA17" s="36"/>
      <c r="WB17" s="36"/>
      <c r="WC17" s="36"/>
      <c r="WD17" s="36"/>
      <c r="WE17" s="36"/>
      <c r="WF17" s="36"/>
      <c r="WG17" s="36"/>
      <c r="WH17" s="36"/>
      <c r="WI17" s="36"/>
      <c r="WJ17" s="36"/>
      <c r="WK17" s="36"/>
      <c r="WL17" s="36"/>
      <c r="WM17" s="36"/>
      <c r="WN17" s="36"/>
      <c r="WO17" s="36"/>
      <c r="WP17" s="36"/>
      <c r="WQ17" s="36"/>
      <c r="WR17" s="36"/>
      <c r="WS17" s="36"/>
      <c r="WT17" s="36"/>
      <c r="WU17" s="36"/>
      <c r="WV17" s="36"/>
      <c r="WW17" s="36"/>
      <c r="WX17" s="36"/>
      <c r="WY17" s="36"/>
      <c r="WZ17" s="36"/>
      <c r="XA17" s="36"/>
      <c r="XB17" s="36"/>
      <c r="XC17" s="36"/>
      <c r="XD17" s="36"/>
      <c r="XE17" s="36"/>
      <c r="XF17" s="36"/>
      <c r="XG17" s="36"/>
      <c r="XH17" s="36"/>
      <c r="XI17" s="36"/>
      <c r="XJ17" s="36"/>
      <c r="XK17" s="36"/>
      <c r="XL17" s="36"/>
      <c r="XM17" s="36"/>
      <c r="XN17" s="36"/>
      <c r="XO17" s="36"/>
      <c r="XP17" s="36"/>
      <c r="XQ17" s="36"/>
      <c r="XR17" s="36"/>
      <c r="XS17" s="36"/>
      <c r="XT17" s="36"/>
      <c r="XU17" s="36"/>
      <c r="XV17" s="36"/>
      <c r="XW17" s="36"/>
      <c r="XX17" s="36"/>
      <c r="XY17" s="36"/>
      <c r="XZ17" s="36"/>
      <c r="YA17" s="36"/>
      <c r="YB17" s="36"/>
      <c r="YC17" s="36"/>
      <c r="YD17" s="36"/>
      <c r="YE17" s="36"/>
      <c r="YF17" s="36"/>
      <c r="YG17" s="36"/>
      <c r="YH17" s="36"/>
      <c r="YI17" s="36"/>
      <c r="YJ17" s="36"/>
      <c r="YK17" s="36"/>
      <c r="YL17" s="36"/>
      <c r="YM17" s="36"/>
      <c r="YN17" s="36"/>
      <c r="YO17" s="36"/>
      <c r="YP17" s="36"/>
      <c r="YQ17" s="36"/>
      <c r="YR17" s="36"/>
      <c r="YS17" s="36"/>
      <c r="YT17" s="36"/>
      <c r="YU17" s="36"/>
      <c r="YV17" s="36"/>
      <c r="YW17" s="36"/>
      <c r="YX17" s="36"/>
      <c r="YY17" s="36"/>
      <c r="YZ17" s="36"/>
      <c r="ZA17" s="36"/>
      <c r="ZB17" s="36"/>
      <c r="ZC17" s="36"/>
      <c r="ZD17" s="36"/>
      <c r="ZE17" s="36"/>
      <c r="ZF17" s="36"/>
      <c r="ZG17" s="36"/>
      <c r="ZH17" s="36"/>
      <c r="ZI17" s="36"/>
      <c r="ZJ17" s="36"/>
      <c r="ZK17" s="36"/>
      <c r="ZL17" s="36"/>
      <c r="ZM17" s="36"/>
      <c r="ZN17" s="36"/>
      <c r="ZO17" s="36"/>
      <c r="ZP17" s="36"/>
      <c r="ZQ17" s="36"/>
      <c r="ZR17" s="36"/>
      <c r="ZS17" s="36"/>
      <c r="ZT17" s="36"/>
      <c r="ZU17" s="36"/>
      <c r="ZV17" s="36"/>
      <c r="ZW17" s="36"/>
      <c r="ZX17" s="36"/>
      <c r="ZY17" s="36"/>
      <c r="ZZ17" s="36"/>
      <c r="AAA17" s="36"/>
      <c r="AAB17" s="36"/>
      <c r="AAC17" s="36"/>
      <c r="AAD17" s="36"/>
      <c r="AAE17" s="36"/>
      <c r="AAF17" s="36"/>
      <c r="AAG17" s="36"/>
      <c r="AAH17" s="36"/>
      <c r="AAI17" s="36"/>
      <c r="AAJ17" s="36"/>
      <c r="AAK17" s="36"/>
      <c r="AAL17" s="36"/>
      <c r="AAM17" s="36"/>
      <c r="AAN17" s="36"/>
      <c r="AAO17" s="36"/>
      <c r="AAP17" s="36"/>
      <c r="AAQ17" s="36"/>
      <c r="AAR17" s="36"/>
      <c r="AAS17" s="36"/>
      <c r="AAT17" s="36"/>
      <c r="AAU17" s="36"/>
      <c r="AAV17" s="36"/>
      <c r="AAW17" s="36"/>
      <c r="AAX17" s="36"/>
      <c r="AAY17" s="36"/>
      <c r="AAZ17" s="36"/>
      <c r="ABA17" s="36"/>
      <c r="ABB17" s="36"/>
      <c r="ABC17" s="36"/>
      <c r="ABD17" s="36"/>
      <c r="ABE17" s="36"/>
      <c r="ABF17" s="36"/>
      <c r="ABG17" s="36"/>
      <c r="ABH17" s="36"/>
      <c r="ABI17" s="36"/>
      <c r="ABJ17" s="36"/>
      <c r="ABK17" s="36"/>
      <c r="ABL17" s="36"/>
      <c r="ABM17" s="36"/>
      <c r="ABN17" s="36"/>
      <c r="ABO17" s="36"/>
      <c r="ABP17" s="36"/>
      <c r="ABQ17" s="36"/>
      <c r="ABR17" s="36"/>
      <c r="ABS17" s="36"/>
      <c r="ABT17" s="36"/>
      <c r="ABU17" s="36"/>
      <c r="ABV17" s="36"/>
      <c r="ABW17" s="36"/>
      <c r="ABX17" s="36"/>
      <c r="ABY17" s="36"/>
      <c r="ABZ17" s="36"/>
      <c r="ACA17" s="36"/>
      <c r="ACB17" s="36"/>
      <c r="ACC17" s="36"/>
      <c r="ACD17" s="36"/>
      <c r="ACE17" s="36"/>
      <c r="ACF17" s="36"/>
      <c r="ACG17" s="36"/>
      <c r="ACH17" s="36"/>
      <c r="ACI17" s="36"/>
      <c r="ACJ17" s="36"/>
      <c r="ACK17" s="36"/>
      <c r="ACL17" s="36"/>
      <c r="ACM17" s="36"/>
      <c r="ACN17" s="36"/>
      <c r="ACO17" s="36"/>
      <c r="ACP17" s="36"/>
      <c r="ACQ17" s="36"/>
      <c r="ACR17" s="36"/>
      <c r="ACS17" s="36"/>
      <c r="ACT17" s="36"/>
      <c r="ACU17" s="36"/>
      <c r="ACV17" s="36"/>
      <c r="ACW17" s="36"/>
      <c r="ACX17" s="36"/>
      <c r="ACY17" s="36"/>
      <c r="ACZ17" s="36"/>
      <c r="ADA17" s="36"/>
      <c r="ADB17" s="36"/>
      <c r="ADC17" s="36"/>
      <c r="ADD17" s="36"/>
      <c r="ADE17" s="36"/>
      <c r="ADF17" s="36"/>
      <c r="ADG17" s="36"/>
      <c r="ADH17" s="36"/>
      <c r="ADI17" s="36"/>
      <c r="ADJ17" s="36"/>
      <c r="ADK17" s="36"/>
      <c r="ADL17" s="36"/>
      <c r="ADM17" s="36"/>
      <c r="ADN17" s="36"/>
      <c r="ADO17" s="36"/>
      <c r="ADP17" s="36"/>
      <c r="ADQ17" s="36"/>
      <c r="ADR17" s="36"/>
      <c r="ADS17" s="36"/>
      <c r="ADT17" s="36"/>
      <c r="ADU17" s="36"/>
      <c r="ADV17" s="36"/>
      <c r="ADW17" s="36"/>
      <c r="ADX17" s="36"/>
      <c r="ADY17" s="36"/>
      <c r="ADZ17" s="36"/>
      <c r="AEA17" s="36"/>
      <c r="AEB17" s="36"/>
      <c r="AEC17" s="36"/>
      <c r="AED17" s="36"/>
      <c r="AEE17" s="36"/>
      <c r="AEF17" s="36"/>
      <c r="AEG17" s="36"/>
      <c r="AEH17" s="36"/>
      <c r="AEI17" s="36"/>
      <c r="AEJ17" s="36"/>
      <c r="AEK17" s="36"/>
      <c r="AEL17" s="36"/>
      <c r="AEM17" s="36"/>
      <c r="AEN17" s="36"/>
      <c r="AEO17" s="36"/>
      <c r="AEP17" s="36"/>
      <c r="AEQ17" s="36"/>
      <c r="AER17" s="36"/>
      <c r="AES17" s="36"/>
      <c r="AET17" s="36"/>
      <c r="AEU17" s="36"/>
      <c r="AEV17" s="36"/>
      <c r="AEW17" s="36"/>
      <c r="AEX17" s="36"/>
      <c r="AEY17" s="36"/>
      <c r="AEZ17" s="36"/>
      <c r="AFA17" s="36"/>
      <c r="AFB17" s="36"/>
      <c r="AFC17" s="36"/>
      <c r="AFD17" s="36"/>
      <c r="AFE17" s="36"/>
      <c r="AFF17" s="36"/>
      <c r="AFG17" s="36"/>
      <c r="AFH17" s="36"/>
      <c r="AFI17" s="36"/>
      <c r="AFJ17" s="36"/>
      <c r="AFK17" s="36"/>
      <c r="AFL17" s="36"/>
      <c r="AFM17" s="36"/>
      <c r="AFN17" s="36"/>
      <c r="AFO17" s="36"/>
      <c r="AFP17" s="36"/>
      <c r="AFQ17" s="36"/>
      <c r="AFR17" s="36"/>
      <c r="AFS17" s="36"/>
      <c r="AFT17" s="36"/>
      <c r="AFU17" s="36"/>
      <c r="AFV17" s="36"/>
      <c r="AFW17" s="36"/>
      <c r="AFX17" s="36"/>
      <c r="AFY17" s="36"/>
      <c r="AFZ17" s="36"/>
      <c r="AGA17" s="36"/>
      <c r="AGB17" s="36"/>
      <c r="AGC17" s="36"/>
      <c r="AGD17" s="36"/>
      <c r="AGE17" s="36"/>
      <c r="AGF17" s="36"/>
      <c r="AGG17" s="36"/>
      <c r="AGH17" s="36"/>
      <c r="AGI17" s="36"/>
      <c r="AGJ17" s="36"/>
      <c r="AGK17" s="36"/>
      <c r="AGL17" s="36"/>
      <c r="AGM17" s="36"/>
      <c r="AGN17" s="36"/>
      <c r="AGO17" s="36"/>
      <c r="AGP17" s="36"/>
      <c r="AGQ17" s="36"/>
      <c r="AGR17" s="36"/>
      <c r="AGS17" s="36"/>
      <c r="AGT17" s="36"/>
      <c r="AGU17" s="36"/>
      <c r="AGV17" s="36"/>
      <c r="AGW17" s="36"/>
      <c r="AGX17" s="36"/>
      <c r="AGY17" s="36"/>
      <c r="AGZ17" s="36"/>
      <c r="AHA17" s="36"/>
      <c r="AHB17" s="36"/>
      <c r="AHC17" s="36"/>
      <c r="AHD17" s="36"/>
      <c r="AHE17" s="36"/>
      <c r="AHF17" s="36"/>
      <c r="AHG17" s="36"/>
      <c r="AHH17" s="36"/>
      <c r="AHI17" s="36"/>
      <c r="AHJ17" s="36"/>
      <c r="AHK17" s="36"/>
      <c r="AHL17" s="36"/>
      <c r="AHM17" s="36"/>
      <c r="AHN17" s="36"/>
      <c r="AHO17" s="36"/>
      <c r="AHP17" s="36"/>
      <c r="AHQ17" s="36"/>
      <c r="AHR17" s="36"/>
      <c r="AHS17" s="36"/>
      <c r="AHT17" s="36"/>
      <c r="AHU17" s="36"/>
      <c r="AHV17" s="36"/>
      <c r="AHW17" s="36"/>
      <c r="AHX17" s="36"/>
      <c r="AHY17" s="36"/>
      <c r="AHZ17" s="36"/>
      <c r="AIA17" s="36"/>
      <c r="AIB17" s="36"/>
      <c r="AIC17" s="36"/>
      <c r="AID17" s="36"/>
      <c r="AIE17" s="36"/>
      <c r="AIF17" s="36"/>
      <c r="AIG17" s="36"/>
      <c r="AIH17" s="36"/>
      <c r="AII17" s="36"/>
      <c r="AIJ17" s="36"/>
      <c r="AIK17" s="36"/>
      <c r="AIL17" s="36"/>
      <c r="AIM17" s="36"/>
      <c r="AIN17" s="36"/>
      <c r="AIO17" s="36"/>
      <c r="AIP17" s="36"/>
      <c r="AIQ17" s="36"/>
      <c r="AIR17" s="36"/>
      <c r="AIS17" s="36"/>
      <c r="AIT17" s="36"/>
      <c r="AIU17" s="36"/>
      <c r="AIV17" s="36"/>
      <c r="AIW17" s="36"/>
      <c r="AIX17" s="36"/>
      <c r="AIY17" s="36"/>
      <c r="AIZ17" s="36"/>
      <c r="AJA17" s="36"/>
      <c r="AJB17" s="36"/>
      <c r="AJC17" s="36"/>
      <c r="AJD17" s="36"/>
      <c r="AJE17" s="36"/>
      <c r="AJF17" s="36"/>
      <c r="AJG17" s="36"/>
      <c r="AJH17" s="36"/>
      <c r="AJI17" s="36"/>
      <c r="AJJ17" s="36"/>
      <c r="AJK17" s="36"/>
      <c r="AJL17" s="36"/>
      <c r="AJM17" s="36"/>
      <c r="AJN17" s="36"/>
      <c r="AJO17" s="36"/>
      <c r="AJP17" s="36"/>
      <c r="AJQ17" s="36"/>
      <c r="AJR17" s="36"/>
      <c r="AJS17" s="36"/>
      <c r="AJT17" s="36"/>
      <c r="AJU17" s="36"/>
      <c r="AJV17" s="36"/>
      <c r="AJW17" s="36"/>
      <c r="AJX17" s="36"/>
      <c r="AJY17" s="36"/>
      <c r="AJZ17" s="36"/>
      <c r="AKA17" s="36"/>
      <c r="AKB17" s="36"/>
      <c r="AKC17" s="36"/>
      <c r="AKD17" s="36"/>
      <c r="AKE17" s="36"/>
      <c r="AKF17" s="36"/>
      <c r="AKG17" s="36"/>
      <c r="AKH17" s="36"/>
      <c r="AKI17" s="36"/>
      <c r="AKJ17" s="36"/>
      <c r="AKK17" s="36"/>
      <c r="AKL17" s="36"/>
      <c r="AKM17" s="36"/>
      <c r="AKN17" s="36"/>
      <c r="AKO17" s="36"/>
      <c r="AKP17" s="36"/>
      <c r="AKQ17" s="36"/>
      <c r="AKR17" s="36"/>
      <c r="AKS17" s="36"/>
      <c r="AKT17" s="36"/>
      <c r="AKU17" s="36"/>
      <c r="AKV17" s="36"/>
      <c r="AKW17" s="36"/>
      <c r="AKX17" s="36"/>
      <c r="AKY17" s="36"/>
      <c r="AKZ17" s="36"/>
      <c r="ALA17" s="36"/>
      <c r="ALB17" s="36"/>
      <c r="ALC17" s="36"/>
      <c r="ALD17" s="36"/>
      <c r="ALE17" s="36"/>
      <c r="ALF17" s="36"/>
      <c r="ALG17" s="36"/>
      <c r="ALH17" s="36"/>
      <c r="ALI17" s="36"/>
      <c r="ALJ17" s="36"/>
      <c r="ALK17" s="36"/>
      <c r="ALL17" s="36"/>
      <c r="ALM17" s="36"/>
      <c r="ALN17" s="36"/>
      <c r="ALO17" s="36"/>
      <c r="ALP17" s="36"/>
      <c r="ALQ17" s="36"/>
      <c r="ALR17" s="36"/>
      <c r="ALS17" s="36"/>
      <c r="ALT17" s="36"/>
      <c r="ALU17" s="36"/>
      <c r="ALV17" s="36"/>
      <c r="ALW17" s="36"/>
      <c r="ALX17" s="36"/>
      <c r="ALY17" s="36"/>
      <c r="ALZ17" s="36"/>
      <c r="AMA17" s="36"/>
      <c r="AMB17" s="36"/>
      <c r="AMC17" s="36"/>
      <c r="AMD17" s="36"/>
      <c r="AME17" s="36"/>
      <c r="AMF17" s="36"/>
      <c r="AMG17" s="36"/>
      <c r="AMH17" s="36"/>
      <c r="AMI17" s="36"/>
      <c r="AMJ17" s="36"/>
      <c r="AMK17" s="36"/>
      <c r="AML17" s="36"/>
      <c r="AMM17" s="36"/>
      <c r="AMN17" s="36"/>
      <c r="AMO17" s="36"/>
      <c r="AMP17" s="36"/>
      <c r="AMQ17" s="36"/>
      <c r="AMR17" s="36"/>
      <c r="AMS17" s="36"/>
      <c r="AMT17" s="36"/>
      <c r="AMU17" s="36"/>
      <c r="AMV17" s="36"/>
      <c r="AMW17" s="36"/>
      <c r="AMX17" s="36"/>
      <c r="AMY17" s="36"/>
      <c r="AMZ17" s="36"/>
      <c r="ANA17" s="36"/>
      <c r="ANB17" s="36"/>
      <c r="ANC17" s="36"/>
      <c r="AND17" s="36"/>
      <c r="ANE17" s="36"/>
      <c r="ANF17" s="36"/>
      <c r="ANG17" s="36"/>
      <c r="ANH17" s="36"/>
      <c r="ANI17" s="36"/>
      <c r="ANJ17" s="36"/>
      <c r="ANK17" s="36"/>
      <c r="ANL17" s="36"/>
      <c r="ANM17" s="36"/>
      <c r="ANN17" s="36"/>
      <c r="ANO17" s="36"/>
      <c r="ANP17" s="36"/>
      <c r="ANQ17" s="36"/>
      <c r="ANR17" s="36"/>
      <c r="ANS17" s="36"/>
      <c r="ANT17" s="36"/>
      <c r="ANU17" s="36"/>
      <c r="ANV17" s="36"/>
      <c r="ANW17" s="36"/>
      <c r="ANX17" s="36"/>
      <c r="ANY17" s="36"/>
      <c r="ANZ17" s="36"/>
      <c r="AOA17" s="36"/>
      <c r="AOB17" s="36"/>
      <c r="AOC17" s="36"/>
      <c r="AOD17" s="36"/>
      <c r="AOE17" s="36"/>
      <c r="AOF17" s="36"/>
      <c r="AOG17" s="36"/>
      <c r="AOH17" s="36"/>
      <c r="AOI17" s="36"/>
      <c r="AOJ17" s="36"/>
      <c r="AOK17" s="36"/>
      <c r="AOL17" s="36"/>
      <c r="AOM17" s="36"/>
      <c r="AON17" s="36"/>
      <c r="AOO17" s="36"/>
      <c r="AOP17" s="36"/>
      <c r="AOQ17" s="36"/>
      <c r="AOR17" s="36"/>
      <c r="AOS17" s="36"/>
      <c r="AOT17" s="36"/>
      <c r="AOU17" s="36"/>
      <c r="AOV17" s="36"/>
      <c r="AOW17" s="36"/>
      <c r="AOX17" s="36"/>
      <c r="AOY17" s="36"/>
      <c r="AOZ17" s="36"/>
      <c r="APA17" s="36"/>
      <c r="APB17" s="36"/>
      <c r="APC17" s="36"/>
      <c r="APD17" s="36"/>
      <c r="APE17" s="36"/>
      <c r="APF17" s="36"/>
      <c r="APG17" s="36"/>
      <c r="APH17" s="36"/>
      <c r="API17" s="36"/>
      <c r="APJ17" s="36"/>
      <c r="APK17" s="36"/>
      <c r="APL17" s="36"/>
      <c r="APM17" s="36"/>
      <c r="APN17" s="36"/>
      <c r="APO17" s="36"/>
      <c r="APP17" s="36"/>
      <c r="APQ17" s="36"/>
      <c r="APR17" s="36"/>
      <c r="APS17" s="36"/>
      <c r="APT17" s="36"/>
      <c r="APU17" s="36"/>
      <c r="APV17" s="36"/>
      <c r="APW17" s="36"/>
      <c r="APX17" s="36"/>
      <c r="APY17" s="36"/>
      <c r="APZ17" s="36"/>
      <c r="AQA17" s="36"/>
      <c r="AQB17" s="36"/>
      <c r="AQC17" s="36"/>
      <c r="AQD17" s="36"/>
      <c r="AQE17" s="36"/>
      <c r="AQF17" s="36"/>
      <c r="AQG17" s="36"/>
      <c r="AQH17" s="36"/>
      <c r="AQI17" s="36"/>
      <c r="AQJ17" s="36"/>
      <c r="AQK17" s="36"/>
      <c r="AQL17" s="36"/>
      <c r="AQM17" s="36"/>
      <c r="AQN17" s="36"/>
      <c r="AQO17" s="36"/>
      <c r="AQP17" s="36"/>
      <c r="AQQ17" s="36"/>
      <c r="AQR17" s="36"/>
      <c r="AQS17" s="36"/>
      <c r="AQT17" s="36"/>
      <c r="AQU17" s="36"/>
      <c r="AQV17" s="36"/>
      <c r="AQW17" s="36"/>
      <c r="AQX17" s="36"/>
      <c r="AQY17" s="36"/>
      <c r="AQZ17" s="36"/>
      <c r="ARA17" s="36"/>
      <c r="ARB17" s="36"/>
      <c r="ARC17" s="36"/>
      <c r="ARD17" s="36"/>
      <c r="ARE17" s="36"/>
      <c r="ARF17" s="36"/>
      <c r="ARG17" s="36"/>
      <c r="ARH17" s="36"/>
      <c r="ARI17" s="36"/>
      <c r="ARJ17" s="36"/>
      <c r="ARK17" s="36"/>
      <c r="ARL17" s="36"/>
      <c r="ARM17" s="36"/>
      <c r="ARN17" s="36"/>
      <c r="ARO17" s="36"/>
      <c r="ARP17" s="36"/>
      <c r="ARQ17" s="36"/>
      <c r="ARR17" s="36"/>
      <c r="ARS17" s="36"/>
      <c r="ART17" s="36"/>
      <c r="ARU17" s="36"/>
      <c r="ARV17" s="36"/>
      <c r="ARW17" s="36"/>
      <c r="ARX17" s="36"/>
      <c r="ARY17" s="36"/>
      <c r="ARZ17" s="36"/>
      <c r="ASA17" s="36"/>
      <c r="ASB17" s="36"/>
      <c r="ASC17" s="36"/>
      <c r="ASD17" s="36"/>
      <c r="ASE17" s="36"/>
      <c r="ASF17" s="36"/>
      <c r="ASG17" s="36"/>
      <c r="ASH17" s="36"/>
      <c r="ASI17" s="36"/>
      <c r="ASJ17" s="36"/>
      <c r="ASK17" s="36"/>
      <c r="ASL17" s="36"/>
      <c r="ASM17" s="36"/>
      <c r="ASN17" s="36"/>
      <c r="ASO17" s="36"/>
      <c r="ASP17" s="36"/>
      <c r="ASQ17" s="36"/>
      <c r="ASR17" s="36"/>
      <c r="ASS17" s="36"/>
      <c r="AST17" s="36"/>
      <c r="ASU17" s="36"/>
      <c r="ASV17" s="36"/>
      <c r="ASW17" s="36"/>
      <c r="ASX17" s="36"/>
      <c r="ASY17" s="36"/>
      <c r="ASZ17" s="36"/>
      <c r="ATA17" s="36"/>
      <c r="ATB17" s="36"/>
      <c r="ATC17" s="36"/>
      <c r="ATD17" s="36"/>
      <c r="ATE17" s="36"/>
      <c r="ATF17" s="36"/>
      <c r="ATG17" s="36"/>
      <c r="ATH17" s="36"/>
      <c r="ATI17" s="36"/>
      <c r="ATJ17" s="36"/>
      <c r="ATK17" s="36"/>
      <c r="ATL17" s="36"/>
      <c r="ATM17" s="36"/>
      <c r="ATN17" s="36"/>
      <c r="ATO17" s="36"/>
      <c r="ATP17" s="36"/>
      <c r="ATQ17" s="36"/>
      <c r="ATR17" s="36"/>
      <c r="ATS17" s="36"/>
      <c r="ATT17" s="36"/>
      <c r="ATU17" s="36"/>
      <c r="ATV17" s="36"/>
      <c r="ATW17" s="36"/>
      <c r="ATX17" s="36"/>
      <c r="ATY17" s="36"/>
      <c r="ATZ17" s="36"/>
      <c r="AUA17" s="36"/>
      <c r="AUB17" s="36"/>
      <c r="AUC17" s="36"/>
      <c r="AUD17" s="36"/>
      <c r="AUE17" s="36"/>
      <c r="AUF17" s="36"/>
      <c r="AUG17" s="36"/>
      <c r="AUH17" s="36"/>
      <c r="AUI17" s="36"/>
      <c r="AUJ17" s="36"/>
      <c r="AUK17" s="36"/>
      <c r="AUL17" s="36"/>
      <c r="AUM17" s="36"/>
      <c r="AUN17" s="36"/>
      <c r="AUO17" s="36"/>
      <c r="AUP17" s="36"/>
      <c r="AUQ17" s="36"/>
      <c r="AUR17" s="36"/>
      <c r="AUS17" s="36"/>
      <c r="AUT17" s="36"/>
      <c r="AUU17" s="36"/>
      <c r="AUV17" s="36"/>
      <c r="AUW17" s="36"/>
      <c r="AUX17" s="36"/>
      <c r="AUY17" s="36"/>
      <c r="AUZ17" s="36"/>
      <c r="AVA17" s="36"/>
      <c r="AVB17" s="36"/>
      <c r="AVC17" s="36"/>
      <c r="AVD17" s="36"/>
      <c r="AVE17" s="36"/>
      <c r="AVF17" s="36"/>
      <c r="AVG17" s="36"/>
      <c r="AVH17" s="36"/>
      <c r="AVI17" s="36"/>
      <c r="AVJ17" s="36"/>
      <c r="AVK17" s="36"/>
      <c r="AVL17" s="36"/>
      <c r="AVM17" s="36"/>
      <c r="AVN17" s="36"/>
      <c r="AVO17" s="36"/>
      <c r="AVP17" s="36"/>
      <c r="AVQ17" s="36"/>
      <c r="AVR17" s="36"/>
      <c r="AVS17" s="36"/>
      <c r="AVT17" s="36"/>
      <c r="AVU17" s="36"/>
      <c r="AVV17" s="36"/>
      <c r="AVW17" s="36"/>
      <c r="AVX17" s="36"/>
      <c r="AVY17" s="36"/>
      <c r="AVZ17" s="36"/>
      <c r="AWA17" s="36"/>
      <c r="AWB17" s="36"/>
      <c r="AWC17" s="36"/>
      <c r="AWD17" s="36"/>
      <c r="AWE17" s="36"/>
      <c r="AWF17" s="36"/>
      <c r="AWG17" s="36"/>
      <c r="AWH17" s="36"/>
      <c r="AWI17" s="36"/>
      <c r="AWJ17" s="36"/>
      <c r="AWK17" s="36"/>
      <c r="AWL17" s="36"/>
      <c r="AWM17" s="36"/>
      <c r="AWN17" s="36"/>
      <c r="AWO17" s="36"/>
      <c r="AWP17" s="36"/>
      <c r="AWQ17" s="36"/>
      <c r="AWR17" s="36"/>
      <c r="AWS17" s="36"/>
      <c r="AWT17" s="36"/>
      <c r="AWU17" s="36"/>
      <c r="AWV17" s="36"/>
      <c r="AWW17" s="36"/>
      <c r="AWX17" s="36"/>
      <c r="AWY17" s="36"/>
      <c r="AWZ17" s="36"/>
      <c r="AXA17" s="36"/>
      <c r="AXB17" s="36"/>
      <c r="AXC17" s="36"/>
      <c r="AXD17" s="36"/>
      <c r="AXE17" s="36"/>
      <c r="AXF17" s="36"/>
      <c r="AXG17" s="36"/>
      <c r="AXH17" s="36"/>
      <c r="AXI17" s="36"/>
      <c r="AXJ17" s="36"/>
      <c r="AXK17" s="36"/>
      <c r="AXL17" s="36"/>
      <c r="AXM17" s="36"/>
      <c r="AXN17" s="36"/>
      <c r="AXO17" s="36"/>
      <c r="AXP17" s="36"/>
      <c r="AXQ17" s="36"/>
      <c r="AXR17" s="36"/>
      <c r="AXS17" s="36"/>
      <c r="AXT17" s="36"/>
      <c r="AXU17" s="36"/>
      <c r="AXV17" s="36"/>
      <c r="AXW17" s="36"/>
      <c r="AXX17" s="36"/>
      <c r="AXY17" s="36"/>
      <c r="AXZ17" s="36"/>
      <c r="AYA17" s="36"/>
      <c r="AYB17" s="36"/>
      <c r="AYC17" s="36"/>
      <c r="AYD17" s="36"/>
      <c r="AYE17" s="36"/>
      <c r="AYF17" s="36"/>
      <c r="AYG17" s="36"/>
      <c r="AYH17" s="36"/>
      <c r="AYI17" s="36"/>
      <c r="AYJ17" s="36"/>
      <c r="AYK17" s="36"/>
      <c r="AYL17" s="36"/>
      <c r="AYM17" s="36"/>
      <c r="AYN17" s="36"/>
      <c r="AYO17" s="36"/>
      <c r="AYP17" s="36"/>
      <c r="AYQ17" s="36"/>
      <c r="AYR17" s="36"/>
      <c r="AYS17" s="36"/>
      <c r="AYT17" s="36"/>
      <c r="AYU17" s="36"/>
      <c r="AYV17" s="36"/>
      <c r="AYW17" s="36"/>
      <c r="AYX17" s="36"/>
      <c r="AYY17" s="36"/>
      <c r="AYZ17" s="36"/>
      <c r="AZA17" s="36"/>
      <c r="AZB17" s="36"/>
      <c r="AZC17" s="36"/>
      <c r="AZD17" s="36"/>
      <c r="AZE17" s="36"/>
      <c r="AZF17" s="36"/>
      <c r="AZG17" s="36"/>
      <c r="AZH17" s="36"/>
      <c r="AZI17" s="36"/>
      <c r="AZJ17" s="36"/>
      <c r="AZK17" s="36"/>
      <c r="AZL17" s="36"/>
      <c r="AZM17" s="36"/>
      <c r="AZN17" s="36"/>
      <c r="AZO17" s="36"/>
      <c r="AZP17" s="36"/>
      <c r="AZQ17" s="36"/>
      <c r="AZR17" s="36"/>
      <c r="AZS17" s="36"/>
      <c r="AZT17" s="36"/>
      <c r="AZU17" s="36"/>
      <c r="AZV17" s="36"/>
      <c r="AZW17" s="36"/>
      <c r="AZX17" s="36"/>
      <c r="AZY17" s="36"/>
      <c r="AZZ17" s="36"/>
      <c r="BAA17" s="36"/>
      <c r="BAB17" s="36"/>
      <c r="BAC17" s="36"/>
      <c r="BAD17" s="36"/>
      <c r="BAE17" s="36"/>
      <c r="BAF17" s="36"/>
      <c r="BAG17" s="36"/>
      <c r="BAH17" s="36"/>
      <c r="BAI17" s="36"/>
      <c r="BAJ17" s="36"/>
      <c r="BAK17" s="36"/>
      <c r="BAL17" s="36"/>
      <c r="BAM17" s="36"/>
      <c r="BAN17" s="36"/>
      <c r="BAO17" s="36"/>
      <c r="BAP17" s="36"/>
      <c r="BAQ17" s="36"/>
      <c r="BAR17" s="36"/>
      <c r="BAS17" s="36"/>
      <c r="BAT17" s="36"/>
      <c r="BAU17" s="36"/>
      <c r="BAV17" s="36"/>
      <c r="BAW17" s="36"/>
      <c r="BAX17" s="36"/>
      <c r="BAY17" s="36"/>
      <c r="BAZ17" s="36"/>
      <c r="BBA17" s="36"/>
      <c r="BBB17" s="36"/>
      <c r="BBC17" s="36"/>
      <c r="BBD17" s="36"/>
      <c r="BBE17" s="36"/>
      <c r="BBF17" s="36"/>
      <c r="BBG17" s="36"/>
      <c r="BBH17" s="36"/>
      <c r="BBI17" s="36"/>
      <c r="BBJ17" s="36"/>
      <c r="BBK17" s="36"/>
      <c r="BBL17" s="36"/>
      <c r="BBM17" s="36"/>
      <c r="BBN17" s="36"/>
      <c r="BBO17" s="36"/>
      <c r="BBP17" s="36"/>
      <c r="BBQ17" s="36"/>
      <c r="BBR17" s="36"/>
      <c r="BBS17" s="36"/>
      <c r="BBT17" s="36"/>
      <c r="BBU17" s="36"/>
      <c r="BBV17" s="36"/>
      <c r="BBW17" s="36"/>
      <c r="BBX17" s="36"/>
      <c r="BBY17" s="36"/>
      <c r="BBZ17" s="36"/>
      <c r="BCA17" s="36"/>
      <c r="BCB17" s="36"/>
      <c r="BCC17" s="36"/>
      <c r="BCD17" s="36"/>
      <c r="BCE17" s="36"/>
      <c r="BCF17" s="36"/>
      <c r="BCG17" s="36"/>
      <c r="BCH17" s="36"/>
      <c r="BCI17" s="36"/>
      <c r="BCJ17" s="36"/>
      <c r="BCK17" s="36"/>
      <c r="BCL17" s="36"/>
      <c r="BCM17" s="36"/>
      <c r="BCN17" s="36"/>
      <c r="BCO17" s="36"/>
      <c r="BCP17" s="36"/>
      <c r="BCQ17" s="36"/>
      <c r="BCR17" s="36"/>
      <c r="BCS17" s="36"/>
      <c r="BCT17" s="36"/>
      <c r="BCU17" s="36"/>
      <c r="BCV17" s="36"/>
      <c r="BCW17" s="36"/>
      <c r="BCX17" s="36"/>
      <c r="BCY17" s="36"/>
      <c r="BCZ17" s="36"/>
      <c r="BDA17" s="36"/>
      <c r="BDB17" s="36"/>
      <c r="BDC17" s="36"/>
      <c r="BDD17" s="36"/>
      <c r="BDE17" s="36"/>
      <c r="BDF17" s="36"/>
      <c r="BDG17" s="36"/>
      <c r="BDH17" s="36"/>
      <c r="BDI17" s="36"/>
      <c r="BDJ17" s="36"/>
      <c r="BDK17" s="36"/>
      <c r="BDL17" s="36"/>
      <c r="BDM17" s="36"/>
      <c r="BDN17" s="36"/>
      <c r="BDO17" s="36"/>
      <c r="BDP17" s="36"/>
      <c r="BDQ17" s="36"/>
      <c r="BDR17" s="36"/>
      <c r="BDS17" s="36"/>
      <c r="BDT17" s="36"/>
      <c r="BDU17" s="36"/>
      <c r="BDV17" s="36"/>
      <c r="BDW17" s="36"/>
      <c r="BDX17" s="36"/>
      <c r="BDY17" s="36"/>
      <c r="BDZ17" s="36"/>
      <c r="BEA17" s="36"/>
      <c r="BEB17" s="36"/>
      <c r="BEC17" s="36"/>
      <c r="BED17" s="36"/>
      <c r="BEE17" s="36"/>
      <c r="BEF17" s="36"/>
      <c r="BEG17" s="36"/>
      <c r="BEH17" s="36"/>
      <c r="BEI17" s="36"/>
      <c r="BEJ17" s="36"/>
      <c r="BEK17" s="36"/>
      <c r="BEL17" s="36"/>
      <c r="BEM17" s="36"/>
      <c r="BEN17" s="36"/>
      <c r="BEO17" s="36"/>
      <c r="BEP17" s="36"/>
      <c r="BEQ17" s="36"/>
      <c r="BER17" s="36"/>
      <c r="BES17" s="36"/>
      <c r="BET17" s="36"/>
      <c r="BEU17" s="36"/>
      <c r="BEV17" s="36"/>
      <c r="BEW17" s="36"/>
      <c r="BEX17" s="36"/>
      <c r="BEY17" s="36"/>
      <c r="BEZ17" s="36"/>
      <c r="BFA17" s="36"/>
      <c r="BFB17" s="36"/>
      <c r="BFC17" s="36"/>
      <c r="BFD17" s="36"/>
      <c r="BFE17" s="36"/>
      <c r="BFF17" s="36"/>
      <c r="BFG17" s="36"/>
      <c r="BFH17" s="36"/>
      <c r="BFI17" s="36"/>
      <c r="BFJ17" s="36"/>
      <c r="BFK17" s="36"/>
      <c r="BFL17" s="36"/>
      <c r="BFM17" s="36"/>
      <c r="BFN17" s="36"/>
      <c r="BFO17" s="36"/>
      <c r="BFP17" s="36"/>
      <c r="BFQ17" s="36"/>
      <c r="BFR17" s="36"/>
      <c r="BFS17" s="36"/>
      <c r="BFT17" s="36"/>
      <c r="BFU17" s="36"/>
      <c r="BFV17" s="36"/>
      <c r="BFW17" s="36"/>
      <c r="BFX17" s="36"/>
      <c r="BFY17" s="36"/>
      <c r="BFZ17" s="36"/>
      <c r="BGA17" s="36"/>
      <c r="BGB17" s="36"/>
      <c r="BGC17" s="36"/>
      <c r="BGD17" s="36"/>
      <c r="BGE17" s="36"/>
      <c r="BGF17" s="36"/>
      <c r="BGG17" s="36"/>
      <c r="BGH17" s="36"/>
      <c r="BGI17" s="36"/>
      <c r="BGJ17" s="36"/>
      <c r="BGK17" s="36"/>
      <c r="BGL17" s="36"/>
      <c r="BGM17" s="36"/>
      <c r="BGN17" s="36"/>
      <c r="BGO17" s="36"/>
      <c r="BGP17" s="36"/>
      <c r="BGQ17" s="36"/>
      <c r="BGR17" s="36"/>
      <c r="BGS17" s="36"/>
      <c r="BGT17" s="36"/>
      <c r="BGU17" s="36"/>
      <c r="BGV17" s="36"/>
      <c r="BGW17" s="36"/>
      <c r="BGX17" s="36"/>
      <c r="BGY17" s="36"/>
      <c r="BGZ17" s="36"/>
      <c r="BHA17" s="36"/>
      <c r="BHB17" s="36"/>
      <c r="BHC17" s="36"/>
      <c r="BHD17" s="36"/>
      <c r="BHE17" s="36"/>
      <c r="BHF17" s="36"/>
      <c r="BHG17" s="36"/>
      <c r="BHH17" s="36"/>
      <c r="BHI17" s="36"/>
      <c r="BHJ17" s="36"/>
      <c r="BHK17" s="36"/>
      <c r="BHL17" s="36"/>
      <c r="BHM17" s="36"/>
      <c r="BHN17" s="36"/>
      <c r="BHO17" s="36"/>
      <c r="BHP17" s="36"/>
      <c r="BHQ17" s="36"/>
      <c r="BHR17" s="36"/>
      <c r="BHS17" s="36"/>
      <c r="BHT17" s="36"/>
      <c r="BHU17" s="36"/>
      <c r="BHV17" s="36"/>
      <c r="BHW17" s="36"/>
      <c r="BHX17" s="36"/>
      <c r="BHY17" s="36"/>
      <c r="BHZ17" s="36"/>
      <c r="BIA17" s="36"/>
      <c r="BIB17" s="36"/>
      <c r="BIC17" s="36"/>
      <c r="BID17" s="36"/>
      <c r="BIE17" s="36"/>
      <c r="BIF17" s="36"/>
      <c r="BIG17" s="36"/>
      <c r="BIH17" s="36"/>
      <c r="BII17" s="36"/>
      <c r="BIJ17" s="36"/>
      <c r="BIK17" s="36"/>
      <c r="BIL17" s="36"/>
      <c r="BIM17" s="36"/>
      <c r="BIN17" s="36"/>
      <c r="BIO17" s="36"/>
      <c r="BIP17" s="36"/>
      <c r="BIQ17" s="36"/>
      <c r="BIR17" s="36"/>
      <c r="BIS17" s="36"/>
      <c r="BIT17" s="36"/>
      <c r="BIU17" s="36"/>
      <c r="BIV17" s="36"/>
      <c r="BIW17" s="36"/>
      <c r="BIX17" s="36"/>
      <c r="BIY17" s="36"/>
      <c r="BIZ17" s="36"/>
      <c r="BJA17" s="36"/>
      <c r="BJB17" s="36"/>
      <c r="BJC17" s="36"/>
      <c r="BJD17" s="36"/>
      <c r="BJE17" s="36"/>
      <c r="BJF17" s="36"/>
      <c r="BJG17" s="36"/>
      <c r="BJH17" s="36"/>
      <c r="BJI17" s="36"/>
      <c r="BJJ17" s="36"/>
      <c r="BJK17" s="36"/>
      <c r="BJL17" s="36"/>
      <c r="BJM17" s="36"/>
      <c r="BJN17" s="36"/>
      <c r="BJO17" s="36"/>
      <c r="BJP17" s="36"/>
      <c r="BJQ17" s="36"/>
      <c r="BJR17" s="36"/>
      <c r="BJS17" s="36"/>
      <c r="BJT17" s="36"/>
      <c r="BJU17" s="36"/>
      <c r="BJV17" s="36"/>
      <c r="BJW17" s="36"/>
      <c r="BJX17" s="36"/>
      <c r="BJY17" s="36"/>
      <c r="BJZ17" s="36"/>
      <c r="BKA17" s="36"/>
      <c r="BKB17" s="36"/>
      <c r="BKC17" s="36"/>
      <c r="BKD17" s="36"/>
      <c r="BKE17" s="36"/>
      <c r="BKF17" s="36"/>
      <c r="BKG17" s="36"/>
      <c r="BKH17" s="36"/>
      <c r="BKI17" s="36"/>
      <c r="BKJ17" s="36"/>
      <c r="BKK17" s="36"/>
      <c r="BKL17" s="36"/>
      <c r="BKM17" s="36"/>
      <c r="BKN17" s="36"/>
      <c r="BKO17" s="36"/>
      <c r="BKP17" s="36"/>
      <c r="BKQ17" s="36"/>
      <c r="BKR17" s="36"/>
      <c r="BKS17" s="36"/>
      <c r="BKT17" s="36"/>
      <c r="BKU17" s="36"/>
      <c r="BKV17" s="36"/>
      <c r="BKW17" s="36"/>
      <c r="BKX17" s="36"/>
      <c r="BKY17" s="36"/>
      <c r="BKZ17" s="36"/>
      <c r="BLA17" s="36"/>
      <c r="BLB17" s="36"/>
      <c r="BLC17" s="36"/>
      <c r="BLD17" s="36"/>
      <c r="BLE17" s="36"/>
      <c r="BLF17" s="36"/>
      <c r="BLG17" s="36"/>
      <c r="BLH17" s="36"/>
      <c r="BLI17" s="36"/>
      <c r="BLJ17" s="36"/>
      <c r="BLK17" s="36"/>
      <c r="BLL17" s="36"/>
      <c r="BLM17" s="36"/>
      <c r="BLN17" s="36"/>
      <c r="BLO17" s="36"/>
      <c r="BLP17" s="36"/>
      <c r="BLQ17" s="36"/>
      <c r="BLR17" s="36"/>
      <c r="BLS17" s="36"/>
      <c r="BLT17" s="36"/>
      <c r="BLU17" s="36"/>
      <c r="BLV17" s="36"/>
      <c r="BLW17" s="36"/>
      <c r="BLX17" s="36"/>
      <c r="BLY17" s="36"/>
      <c r="BLZ17" s="36"/>
      <c r="BMA17" s="36"/>
      <c r="BMB17" s="36"/>
      <c r="BMC17" s="36"/>
      <c r="BMD17" s="36"/>
      <c r="BME17" s="36"/>
      <c r="BMF17" s="36"/>
      <c r="BMG17" s="36"/>
      <c r="BMH17" s="36"/>
      <c r="BMI17" s="36"/>
      <c r="BMJ17" s="36"/>
      <c r="BMK17" s="36"/>
      <c r="BML17" s="36"/>
      <c r="BMM17" s="36"/>
      <c r="BMN17" s="36"/>
      <c r="BMO17" s="36"/>
      <c r="BMP17" s="36"/>
      <c r="BMQ17" s="36"/>
      <c r="BMR17" s="36"/>
      <c r="BMS17" s="36"/>
      <c r="BMT17" s="36"/>
      <c r="BMU17" s="36"/>
      <c r="BMV17" s="36"/>
      <c r="BMW17" s="36"/>
      <c r="BMX17" s="36"/>
      <c r="BMY17" s="36"/>
      <c r="BMZ17" s="36"/>
      <c r="BNA17" s="36"/>
      <c r="BNB17" s="36"/>
      <c r="BNC17" s="36"/>
      <c r="BND17" s="36"/>
      <c r="BNE17" s="36"/>
      <c r="BNF17" s="36"/>
      <c r="BNG17" s="36"/>
      <c r="BNH17" s="36"/>
      <c r="BNI17" s="36"/>
      <c r="BNJ17" s="36"/>
      <c r="BNK17" s="36"/>
      <c r="BNL17" s="36"/>
      <c r="BNM17" s="36"/>
      <c r="BNN17" s="36"/>
      <c r="BNO17" s="36"/>
      <c r="BNP17" s="36"/>
      <c r="BNQ17" s="36"/>
      <c r="BNR17" s="36"/>
      <c r="BNS17" s="36"/>
      <c r="BNT17" s="36"/>
      <c r="BNU17" s="36"/>
      <c r="BNV17" s="36"/>
      <c r="BNW17" s="36"/>
      <c r="BNX17" s="36"/>
      <c r="BNY17" s="36"/>
      <c r="BNZ17" s="36"/>
      <c r="BOA17" s="36"/>
      <c r="BOB17" s="36"/>
      <c r="BOC17" s="36"/>
      <c r="BOD17" s="36"/>
      <c r="BOE17" s="36"/>
      <c r="BOF17" s="36"/>
      <c r="BOG17" s="36"/>
      <c r="BOH17" s="36"/>
      <c r="BOI17" s="36"/>
      <c r="BOJ17" s="36"/>
      <c r="BOK17" s="36"/>
      <c r="BOL17" s="36"/>
      <c r="BOM17" s="36"/>
      <c r="BON17" s="36"/>
      <c r="BOO17" s="36"/>
      <c r="BOP17" s="36"/>
      <c r="BOQ17" s="36"/>
      <c r="BOR17" s="36"/>
      <c r="BOS17" s="36"/>
      <c r="BOT17" s="36"/>
      <c r="BOU17" s="36"/>
      <c r="BOV17" s="36"/>
      <c r="BOW17" s="36"/>
      <c r="BOX17" s="36"/>
      <c r="BOY17" s="36"/>
      <c r="BOZ17" s="36"/>
      <c r="BPA17" s="36"/>
      <c r="BPB17" s="36"/>
      <c r="BPC17" s="36"/>
      <c r="BPD17" s="36"/>
      <c r="BPE17" s="36"/>
      <c r="BPF17" s="36"/>
      <c r="BPG17" s="36"/>
      <c r="BPH17" s="36"/>
      <c r="BPI17" s="36"/>
      <c r="BPJ17" s="36"/>
      <c r="BPK17" s="36"/>
      <c r="BPL17" s="36"/>
      <c r="BPM17" s="36"/>
      <c r="BPN17" s="36"/>
      <c r="BPO17" s="36"/>
      <c r="BPP17" s="36"/>
      <c r="BPQ17" s="36"/>
      <c r="BPR17" s="36"/>
      <c r="BPS17" s="36"/>
      <c r="BPT17" s="36"/>
      <c r="BPU17" s="36"/>
      <c r="BPV17" s="36"/>
      <c r="BPW17" s="36"/>
      <c r="BPX17" s="36"/>
      <c r="BPY17" s="36"/>
      <c r="BPZ17" s="36"/>
      <c r="BQA17" s="36"/>
      <c r="BQB17" s="36"/>
      <c r="BQC17" s="36"/>
      <c r="BQD17" s="36"/>
      <c r="BQE17" s="36"/>
      <c r="BQF17" s="36"/>
      <c r="BQG17" s="36"/>
      <c r="BQH17" s="36"/>
      <c r="BQI17" s="36"/>
      <c r="BQJ17" s="36"/>
      <c r="BQK17" s="36"/>
      <c r="BQL17" s="36"/>
      <c r="BQM17" s="36"/>
      <c r="BQN17" s="36"/>
      <c r="BQO17" s="36"/>
      <c r="BQP17" s="36"/>
      <c r="BQQ17" s="36"/>
      <c r="BQR17" s="36"/>
      <c r="BQS17" s="36"/>
      <c r="BQT17" s="36"/>
      <c r="BQU17" s="36"/>
      <c r="BQV17" s="36"/>
      <c r="BQW17" s="36"/>
      <c r="BQX17" s="36"/>
      <c r="BQY17" s="36"/>
      <c r="BQZ17" s="36"/>
      <c r="BRA17" s="36"/>
      <c r="BRB17" s="36"/>
      <c r="BRC17" s="36"/>
      <c r="BRD17" s="36"/>
      <c r="BRE17" s="36"/>
      <c r="BRF17" s="36"/>
      <c r="BRG17" s="36"/>
      <c r="BRH17" s="36"/>
      <c r="BRI17" s="36"/>
      <c r="BRJ17" s="36"/>
      <c r="BRK17" s="36"/>
      <c r="BRL17" s="36"/>
      <c r="BRM17" s="36"/>
      <c r="BRN17" s="36"/>
      <c r="BRO17" s="36"/>
      <c r="BRP17" s="36"/>
      <c r="BRQ17" s="36"/>
      <c r="BRR17" s="36"/>
      <c r="BRS17" s="36"/>
      <c r="BRT17" s="36"/>
      <c r="BRU17" s="36"/>
      <c r="BRV17" s="36"/>
      <c r="BRW17" s="36"/>
      <c r="BRX17" s="36"/>
      <c r="BRY17" s="36"/>
      <c r="BRZ17" s="36"/>
      <c r="BSA17" s="36"/>
      <c r="BSB17" s="36"/>
      <c r="BSC17" s="36"/>
      <c r="BSD17" s="36"/>
      <c r="BSE17" s="36"/>
      <c r="BSF17" s="36"/>
      <c r="BSG17" s="36"/>
      <c r="BSH17" s="36"/>
      <c r="BSI17" s="36"/>
      <c r="BSJ17" s="36"/>
      <c r="BSK17" s="36"/>
      <c r="BSL17" s="36"/>
      <c r="BSM17" s="36"/>
      <c r="BSN17" s="36"/>
      <c r="BSO17" s="36"/>
      <c r="BSP17" s="36"/>
      <c r="BSQ17" s="36"/>
      <c r="BSR17" s="36"/>
      <c r="BSS17" s="36"/>
      <c r="BST17" s="36"/>
      <c r="BSU17" s="36"/>
      <c r="BSV17" s="36"/>
      <c r="BSW17" s="36"/>
      <c r="BSX17" s="36"/>
      <c r="BSY17" s="36"/>
      <c r="BSZ17" s="36"/>
      <c r="BTA17" s="36"/>
      <c r="BTB17" s="36"/>
      <c r="BTC17" s="36"/>
      <c r="BTD17" s="36"/>
      <c r="BTE17" s="36"/>
      <c r="BTF17" s="36"/>
      <c r="BTG17" s="36"/>
      <c r="BTH17" s="36"/>
      <c r="BTI17" s="36"/>
      <c r="BTJ17" s="36"/>
      <c r="BTK17" s="36"/>
      <c r="BTL17" s="36"/>
      <c r="BTM17" s="36"/>
      <c r="BTN17" s="36"/>
      <c r="BTO17" s="36"/>
      <c r="BTP17" s="36"/>
      <c r="BTQ17" s="36"/>
      <c r="BTR17" s="36"/>
      <c r="BTS17" s="36"/>
      <c r="BTT17" s="36"/>
      <c r="BTU17" s="36"/>
      <c r="BTV17" s="36"/>
      <c r="BTW17" s="36"/>
      <c r="BTX17" s="36"/>
      <c r="BTY17" s="36"/>
      <c r="BTZ17" s="36"/>
      <c r="BUA17" s="36"/>
      <c r="BUB17" s="36"/>
      <c r="BUC17" s="36"/>
      <c r="BUD17" s="36"/>
      <c r="BUE17" s="36"/>
      <c r="BUF17" s="36"/>
      <c r="BUG17" s="36"/>
      <c r="BUH17" s="36"/>
      <c r="BUI17" s="36"/>
      <c r="BUJ17" s="36"/>
      <c r="BUK17" s="36"/>
      <c r="BUL17" s="36"/>
      <c r="BUM17" s="36"/>
      <c r="BUN17" s="36"/>
      <c r="BUO17" s="36"/>
      <c r="BUP17" s="36"/>
      <c r="BUQ17" s="36"/>
      <c r="BUR17" s="36"/>
      <c r="BUS17" s="36"/>
      <c r="BUT17" s="36"/>
      <c r="BUU17" s="36"/>
      <c r="BUV17" s="36"/>
      <c r="BUW17" s="36"/>
      <c r="BUX17" s="36"/>
      <c r="BUY17" s="36"/>
      <c r="BUZ17" s="36"/>
      <c r="BVA17" s="36"/>
      <c r="BVB17" s="36"/>
      <c r="BVC17" s="36"/>
      <c r="BVD17" s="36"/>
      <c r="BVE17" s="36"/>
      <c r="BVF17" s="36"/>
      <c r="BVG17" s="36"/>
      <c r="BVH17" s="36"/>
      <c r="BVI17" s="36"/>
      <c r="BVJ17" s="36"/>
      <c r="BVK17" s="36"/>
      <c r="BVL17" s="36"/>
      <c r="BVM17" s="36"/>
      <c r="BVN17" s="36"/>
      <c r="BVO17" s="36"/>
      <c r="BVP17" s="36"/>
      <c r="BVQ17" s="36"/>
      <c r="BVR17" s="36"/>
      <c r="BVS17" s="36"/>
      <c r="BVT17" s="36"/>
      <c r="BVU17" s="36"/>
      <c r="BVV17" s="36"/>
      <c r="BVW17" s="36"/>
      <c r="BVX17" s="36"/>
      <c r="BVY17" s="36"/>
      <c r="BVZ17" s="36"/>
      <c r="BWA17" s="36"/>
      <c r="BWB17" s="36"/>
      <c r="BWC17" s="36"/>
      <c r="BWD17" s="36"/>
      <c r="BWE17" s="36"/>
      <c r="BWF17" s="36"/>
      <c r="BWG17" s="36"/>
      <c r="BWH17" s="36"/>
      <c r="BWI17" s="36"/>
      <c r="BWJ17" s="36"/>
      <c r="BWK17" s="36"/>
      <c r="BWL17" s="36"/>
      <c r="BWM17" s="36"/>
      <c r="BWN17" s="36"/>
      <c r="BWO17" s="36"/>
      <c r="BWP17" s="36"/>
      <c r="BWQ17" s="36"/>
      <c r="BWR17" s="36"/>
      <c r="BWS17" s="36"/>
      <c r="BWT17" s="36"/>
      <c r="BWU17" s="36"/>
      <c r="BWV17" s="36"/>
      <c r="BWW17" s="36"/>
      <c r="BWX17" s="36"/>
      <c r="BWY17" s="36"/>
      <c r="BWZ17" s="36"/>
      <c r="BXA17" s="36"/>
      <c r="BXB17" s="36"/>
      <c r="BXC17" s="36"/>
      <c r="BXD17" s="36"/>
      <c r="BXE17" s="36"/>
      <c r="BXF17" s="36"/>
      <c r="BXG17" s="36"/>
      <c r="BXH17" s="36"/>
      <c r="BXI17" s="36"/>
      <c r="BXJ17" s="36"/>
      <c r="BXK17" s="36"/>
      <c r="BXL17" s="36"/>
      <c r="BXM17" s="36"/>
      <c r="BXN17" s="36"/>
      <c r="BXO17" s="36"/>
      <c r="BXP17" s="36"/>
      <c r="BXQ17" s="36"/>
      <c r="BXR17" s="36"/>
      <c r="BXS17" s="36"/>
      <c r="BXT17" s="36"/>
      <c r="BXU17" s="36"/>
      <c r="BXV17" s="36"/>
      <c r="BXW17" s="36"/>
      <c r="BXX17" s="36"/>
      <c r="BXY17" s="36"/>
      <c r="BXZ17" s="36"/>
      <c r="BYA17" s="36"/>
      <c r="BYB17" s="36"/>
      <c r="BYC17" s="36"/>
      <c r="BYD17" s="36"/>
      <c r="BYE17" s="36"/>
      <c r="BYF17" s="36"/>
      <c r="BYG17" s="36"/>
      <c r="BYH17" s="36"/>
      <c r="BYI17" s="36"/>
      <c r="BYJ17" s="36"/>
      <c r="BYK17" s="36"/>
      <c r="BYL17" s="36"/>
      <c r="BYM17" s="36"/>
      <c r="BYN17" s="36"/>
      <c r="BYO17" s="36"/>
      <c r="BYP17" s="36"/>
      <c r="BYQ17" s="36"/>
      <c r="BYR17" s="36"/>
      <c r="BYS17" s="36"/>
      <c r="BYT17" s="36"/>
      <c r="BYU17" s="36"/>
      <c r="BYV17" s="36"/>
      <c r="BYW17" s="36"/>
      <c r="BYX17" s="36"/>
      <c r="BYY17" s="36"/>
      <c r="BYZ17" s="36"/>
      <c r="BZA17" s="36"/>
      <c r="BZB17" s="36"/>
      <c r="BZC17" s="36"/>
      <c r="BZD17" s="36"/>
      <c r="BZE17" s="36"/>
      <c r="BZF17" s="36"/>
      <c r="BZG17" s="36"/>
      <c r="BZH17" s="36"/>
      <c r="BZI17" s="36"/>
      <c r="BZJ17" s="36"/>
      <c r="BZK17" s="36"/>
      <c r="BZL17" s="36"/>
      <c r="BZM17" s="36"/>
      <c r="BZN17" s="36"/>
      <c r="BZO17" s="36"/>
      <c r="BZP17" s="36"/>
      <c r="BZQ17" s="36"/>
      <c r="BZR17" s="36"/>
      <c r="BZS17" s="36"/>
      <c r="BZT17" s="36"/>
      <c r="BZU17" s="36"/>
      <c r="BZV17" s="36"/>
      <c r="BZW17" s="36"/>
      <c r="BZX17" s="36"/>
      <c r="BZY17" s="36"/>
      <c r="BZZ17" s="36"/>
      <c r="CAA17" s="36"/>
      <c r="CAB17" s="36"/>
      <c r="CAC17" s="36"/>
      <c r="CAD17" s="36"/>
      <c r="CAE17" s="36"/>
      <c r="CAF17" s="36"/>
      <c r="CAG17" s="36"/>
      <c r="CAH17" s="36"/>
      <c r="CAI17" s="36"/>
      <c r="CAJ17" s="36"/>
      <c r="CAK17" s="36"/>
      <c r="CAL17" s="36"/>
      <c r="CAM17" s="36"/>
      <c r="CAN17" s="36"/>
      <c r="CAO17" s="36"/>
      <c r="CAP17" s="36"/>
      <c r="CAQ17" s="36"/>
      <c r="CAR17" s="36"/>
      <c r="CAS17" s="36"/>
      <c r="CAT17" s="36"/>
      <c r="CAU17" s="36"/>
      <c r="CAV17" s="36"/>
      <c r="CAW17" s="36"/>
      <c r="CAX17" s="36"/>
      <c r="CAY17" s="36"/>
      <c r="CAZ17" s="36"/>
      <c r="CBA17" s="36"/>
      <c r="CBB17" s="36"/>
      <c r="CBC17" s="36"/>
      <c r="CBD17" s="36"/>
      <c r="CBE17" s="36"/>
      <c r="CBF17" s="36"/>
      <c r="CBG17" s="36"/>
      <c r="CBH17" s="36"/>
      <c r="CBI17" s="36"/>
      <c r="CBJ17" s="36"/>
      <c r="CBK17" s="36"/>
      <c r="CBL17" s="36"/>
      <c r="CBM17" s="36"/>
      <c r="CBN17" s="36"/>
      <c r="CBO17" s="36"/>
      <c r="CBP17" s="36"/>
      <c r="CBQ17" s="36"/>
      <c r="CBR17" s="36"/>
      <c r="CBS17" s="36"/>
      <c r="CBT17" s="36"/>
      <c r="CBU17" s="36"/>
      <c r="CBV17" s="36"/>
      <c r="CBW17" s="36"/>
      <c r="CBX17" s="36"/>
      <c r="CBY17" s="36"/>
      <c r="CBZ17" s="36"/>
      <c r="CCA17" s="36"/>
      <c r="CCB17" s="36"/>
      <c r="CCC17" s="36"/>
      <c r="CCD17" s="36"/>
      <c r="CCE17" s="36"/>
      <c r="CCF17" s="36"/>
      <c r="CCG17" s="36"/>
      <c r="CCH17" s="36"/>
      <c r="CCI17" s="36"/>
      <c r="CCJ17" s="36"/>
      <c r="CCK17" s="36"/>
      <c r="CCL17" s="36"/>
      <c r="CCM17" s="36"/>
      <c r="CCN17" s="36"/>
      <c r="CCO17" s="36"/>
      <c r="CCP17" s="36"/>
      <c r="CCQ17" s="36"/>
      <c r="CCR17" s="36"/>
      <c r="CCS17" s="36"/>
      <c r="CCT17" s="36"/>
      <c r="CCU17" s="36"/>
      <c r="CCV17" s="36"/>
      <c r="CCW17" s="36"/>
      <c r="CCX17" s="36"/>
      <c r="CCY17" s="36"/>
      <c r="CCZ17" s="36"/>
      <c r="CDA17" s="36"/>
      <c r="CDB17" s="36"/>
      <c r="CDC17" s="36"/>
      <c r="CDD17" s="36"/>
      <c r="CDE17" s="36"/>
      <c r="CDF17" s="36"/>
      <c r="CDG17" s="36"/>
      <c r="CDH17" s="36"/>
      <c r="CDI17" s="36"/>
      <c r="CDJ17" s="36"/>
      <c r="CDK17" s="36"/>
      <c r="CDL17" s="36"/>
      <c r="CDM17" s="36"/>
      <c r="CDN17" s="36"/>
      <c r="CDO17" s="36"/>
      <c r="CDP17" s="36"/>
      <c r="CDQ17" s="36"/>
      <c r="CDR17" s="36"/>
      <c r="CDS17" s="36"/>
      <c r="CDT17" s="36"/>
      <c r="CDU17" s="36"/>
      <c r="CDV17" s="36"/>
      <c r="CDW17" s="36"/>
      <c r="CDX17" s="36"/>
      <c r="CDY17" s="36"/>
      <c r="CDZ17" s="36"/>
      <c r="CEA17" s="36"/>
      <c r="CEB17" s="36"/>
      <c r="CEC17" s="36"/>
      <c r="CED17" s="36"/>
      <c r="CEE17" s="36"/>
      <c r="CEF17" s="36"/>
      <c r="CEG17" s="36"/>
      <c r="CEH17" s="36"/>
      <c r="CEI17" s="36"/>
      <c r="CEJ17" s="36"/>
      <c r="CEK17" s="36"/>
      <c r="CEL17" s="36"/>
      <c r="CEM17" s="36"/>
      <c r="CEN17" s="36"/>
      <c r="CEO17" s="36"/>
      <c r="CEP17" s="36"/>
      <c r="CEQ17" s="36"/>
      <c r="CER17" s="36"/>
      <c r="CES17" s="36"/>
      <c r="CET17" s="36"/>
      <c r="CEU17" s="36"/>
      <c r="CEV17" s="36"/>
      <c r="CEW17" s="36"/>
      <c r="CEX17" s="36"/>
      <c r="CEY17" s="36"/>
      <c r="CEZ17" s="36"/>
      <c r="CFA17" s="36"/>
      <c r="CFB17" s="36"/>
      <c r="CFC17" s="36"/>
      <c r="CFD17" s="36"/>
      <c r="CFE17" s="36"/>
      <c r="CFF17" s="36"/>
      <c r="CFG17" s="36"/>
      <c r="CFH17" s="36"/>
      <c r="CFI17" s="36"/>
      <c r="CFJ17" s="36"/>
      <c r="CFK17" s="36"/>
      <c r="CFL17" s="36"/>
      <c r="CFM17" s="36"/>
      <c r="CFN17" s="36"/>
      <c r="CFO17" s="36"/>
      <c r="CFP17" s="36"/>
      <c r="CFQ17" s="36"/>
      <c r="CFR17" s="36"/>
      <c r="CFS17" s="36"/>
      <c r="CFT17" s="36"/>
      <c r="CFU17" s="36"/>
      <c r="CFV17" s="36"/>
      <c r="CFW17" s="36"/>
      <c r="CFX17" s="36"/>
      <c r="CFY17" s="36"/>
      <c r="CFZ17" s="36"/>
      <c r="CGA17" s="36"/>
      <c r="CGB17" s="36"/>
      <c r="CGC17" s="36"/>
      <c r="CGD17" s="36"/>
      <c r="CGE17" s="36"/>
      <c r="CGF17" s="36"/>
      <c r="CGG17" s="36"/>
      <c r="CGH17" s="36"/>
      <c r="CGI17" s="36"/>
      <c r="CGJ17" s="36"/>
      <c r="CGK17" s="36"/>
      <c r="CGL17" s="36"/>
      <c r="CGM17" s="36"/>
      <c r="CGN17" s="36"/>
      <c r="CGO17" s="36"/>
      <c r="CGP17" s="36"/>
      <c r="CGQ17" s="36"/>
      <c r="CGR17" s="36"/>
      <c r="CGS17" s="36"/>
      <c r="CGT17" s="36"/>
      <c r="CGU17" s="36"/>
      <c r="CGV17" s="36"/>
      <c r="CGW17" s="36"/>
      <c r="CGX17" s="36"/>
      <c r="CGY17" s="36"/>
      <c r="CGZ17" s="36"/>
      <c r="CHA17" s="36"/>
      <c r="CHB17" s="36"/>
      <c r="CHC17" s="36"/>
      <c r="CHD17" s="36"/>
      <c r="CHE17" s="36"/>
      <c r="CHF17" s="36"/>
      <c r="CHG17" s="36"/>
      <c r="CHH17" s="36"/>
      <c r="CHI17" s="36"/>
      <c r="CHJ17" s="36"/>
      <c r="CHK17" s="36"/>
      <c r="CHL17" s="36"/>
      <c r="CHM17" s="36"/>
      <c r="CHN17" s="36"/>
      <c r="CHO17" s="36"/>
      <c r="CHP17" s="36"/>
      <c r="CHQ17" s="36"/>
      <c r="CHR17" s="36"/>
      <c r="CHS17" s="36"/>
      <c r="CHT17" s="36"/>
      <c r="CHU17" s="36"/>
      <c r="CHV17" s="36"/>
      <c r="CHW17" s="36"/>
      <c r="CHX17" s="36"/>
      <c r="CHY17" s="36"/>
      <c r="CHZ17" s="36"/>
      <c r="CIA17" s="36"/>
      <c r="CIB17" s="36"/>
      <c r="CIC17" s="36"/>
      <c r="CID17" s="36"/>
      <c r="CIE17" s="36"/>
      <c r="CIF17" s="36"/>
      <c r="CIG17" s="36"/>
      <c r="CIH17" s="36"/>
      <c r="CII17" s="36"/>
      <c r="CIJ17" s="36"/>
      <c r="CIK17" s="36"/>
      <c r="CIL17" s="36"/>
      <c r="CIM17" s="36"/>
      <c r="CIN17" s="36"/>
      <c r="CIO17" s="36"/>
      <c r="CIP17" s="36"/>
      <c r="CIQ17" s="36"/>
      <c r="CIR17" s="36"/>
      <c r="CIS17" s="36"/>
      <c r="CIT17" s="36"/>
      <c r="CIU17" s="36"/>
      <c r="CIV17" s="36"/>
      <c r="CIW17" s="36"/>
      <c r="CIX17" s="36"/>
      <c r="CIY17" s="36"/>
      <c r="CIZ17" s="36"/>
      <c r="CJA17" s="36"/>
      <c r="CJB17" s="36"/>
      <c r="CJC17" s="36"/>
      <c r="CJD17" s="36"/>
      <c r="CJE17" s="36"/>
      <c r="CJF17" s="36"/>
      <c r="CJG17" s="36"/>
      <c r="CJH17" s="36"/>
      <c r="CJI17" s="36"/>
      <c r="CJJ17" s="36"/>
      <c r="CJK17" s="36"/>
      <c r="CJL17" s="36"/>
      <c r="CJM17" s="36"/>
      <c r="CJN17" s="36"/>
      <c r="CJO17" s="36"/>
      <c r="CJP17" s="36"/>
      <c r="CJQ17" s="36"/>
      <c r="CJR17" s="36"/>
      <c r="CJS17" s="36"/>
      <c r="CJT17" s="36"/>
      <c r="CJU17" s="36"/>
      <c r="CJV17" s="36"/>
      <c r="CJW17" s="36"/>
      <c r="CJX17" s="36"/>
      <c r="CJY17" s="36"/>
      <c r="CJZ17" s="36"/>
      <c r="CKA17" s="36"/>
      <c r="CKB17" s="36"/>
      <c r="CKC17" s="36"/>
      <c r="CKD17" s="36"/>
      <c r="CKE17" s="36"/>
      <c r="CKF17" s="36"/>
      <c r="CKG17" s="36"/>
      <c r="CKH17" s="36"/>
      <c r="CKI17" s="36"/>
      <c r="CKJ17" s="36"/>
      <c r="CKK17" s="36"/>
      <c r="CKL17" s="36"/>
      <c r="CKM17" s="36"/>
      <c r="CKN17" s="36"/>
      <c r="CKO17" s="36"/>
      <c r="CKP17" s="36"/>
      <c r="CKQ17" s="36"/>
      <c r="CKR17" s="36"/>
      <c r="CKS17" s="36"/>
      <c r="CKT17" s="36"/>
      <c r="CKU17" s="36"/>
      <c r="CKV17" s="36"/>
      <c r="CKW17" s="36"/>
      <c r="CKX17" s="36"/>
      <c r="CKY17" s="36"/>
      <c r="CKZ17" s="36"/>
      <c r="CLA17" s="36"/>
      <c r="CLB17" s="36"/>
      <c r="CLC17" s="36"/>
      <c r="CLD17" s="36"/>
      <c r="CLE17" s="36"/>
      <c r="CLF17" s="36"/>
      <c r="CLG17" s="36"/>
      <c r="CLH17" s="36"/>
      <c r="CLI17" s="36"/>
      <c r="CLJ17" s="36"/>
      <c r="CLK17" s="36"/>
      <c r="CLL17" s="36"/>
      <c r="CLM17" s="36"/>
      <c r="CLN17" s="36"/>
      <c r="CLO17" s="36"/>
      <c r="CLP17" s="36"/>
      <c r="CLQ17" s="36"/>
      <c r="CLR17" s="36"/>
      <c r="CLS17" s="36"/>
      <c r="CLT17" s="36"/>
      <c r="CLU17" s="36"/>
      <c r="CLV17" s="36"/>
      <c r="CLW17" s="36"/>
      <c r="CLX17" s="36"/>
      <c r="CLY17" s="36"/>
      <c r="CLZ17" s="36"/>
      <c r="CMA17" s="36"/>
      <c r="CMB17" s="36"/>
      <c r="CMC17" s="36"/>
      <c r="CMD17" s="36"/>
      <c r="CME17" s="36"/>
      <c r="CMF17" s="36"/>
      <c r="CMG17" s="36"/>
      <c r="CMH17" s="36"/>
      <c r="CMI17" s="36"/>
      <c r="CMJ17" s="36"/>
      <c r="CMK17" s="36"/>
      <c r="CML17" s="36"/>
      <c r="CMM17" s="36"/>
      <c r="CMN17" s="36"/>
      <c r="CMO17" s="36"/>
      <c r="CMP17" s="36"/>
      <c r="CMQ17" s="36"/>
      <c r="CMR17" s="36"/>
      <c r="CMS17" s="36"/>
      <c r="CMT17" s="36"/>
      <c r="CMU17" s="36"/>
      <c r="CMV17" s="36"/>
      <c r="CMW17" s="36"/>
      <c r="CMX17" s="36"/>
      <c r="CMY17" s="36"/>
      <c r="CMZ17" s="36"/>
      <c r="CNA17" s="36"/>
      <c r="CNB17" s="36"/>
      <c r="CNC17" s="36"/>
      <c r="CND17" s="36"/>
      <c r="CNE17" s="36"/>
      <c r="CNF17" s="36"/>
      <c r="CNG17" s="36"/>
      <c r="CNH17" s="36"/>
      <c r="CNI17" s="36"/>
      <c r="CNJ17" s="36"/>
      <c r="CNK17" s="36"/>
      <c r="CNL17" s="36"/>
      <c r="CNM17" s="36"/>
      <c r="CNN17" s="36"/>
      <c r="CNO17" s="36"/>
      <c r="CNP17" s="36"/>
      <c r="CNQ17" s="36"/>
      <c r="CNR17" s="36"/>
      <c r="CNS17" s="36"/>
      <c r="CNT17" s="36"/>
      <c r="CNU17" s="36"/>
      <c r="CNV17" s="36"/>
      <c r="CNW17" s="36"/>
      <c r="CNX17" s="36"/>
      <c r="CNY17" s="36"/>
      <c r="CNZ17" s="36"/>
      <c r="COA17" s="36"/>
      <c r="COB17" s="36"/>
      <c r="COC17" s="36"/>
      <c r="COD17" s="36"/>
      <c r="COE17" s="36"/>
      <c r="COF17" s="36"/>
      <c r="COG17" s="36"/>
      <c r="COH17" s="36"/>
      <c r="COI17" s="36"/>
      <c r="COJ17" s="36"/>
      <c r="COK17" s="36"/>
      <c r="COL17" s="36"/>
      <c r="COM17" s="36"/>
      <c r="CON17" s="36"/>
      <c r="COO17" s="36"/>
      <c r="COP17" s="36"/>
      <c r="COQ17" s="36"/>
      <c r="COR17" s="36"/>
      <c r="COS17" s="36"/>
      <c r="COT17" s="36"/>
      <c r="COU17" s="36"/>
      <c r="COV17" s="36"/>
      <c r="COW17" s="36"/>
      <c r="COX17" s="36"/>
      <c r="COY17" s="36"/>
      <c r="COZ17" s="36"/>
      <c r="CPA17" s="36"/>
      <c r="CPB17" s="36"/>
      <c r="CPC17" s="36"/>
      <c r="CPD17" s="36"/>
      <c r="CPE17" s="36"/>
      <c r="CPF17" s="36"/>
      <c r="CPG17" s="36"/>
      <c r="CPH17" s="36"/>
      <c r="CPI17" s="36"/>
      <c r="CPJ17" s="36"/>
      <c r="CPK17" s="36"/>
      <c r="CPL17" s="36"/>
      <c r="CPM17" s="36"/>
      <c r="CPN17" s="36"/>
      <c r="CPO17" s="36"/>
      <c r="CPP17" s="36"/>
      <c r="CPQ17" s="36"/>
      <c r="CPR17" s="36"/>
      <c r="CPS17" s="36"/>
      <c r="CPT17" s="36"/>
      <c r="CPU17" s="36"/>
      <c r="CPV17" s="36"/>
      <c r="CPW17" s="36"/>
      <c r="CPX17" s="36"/>
      <c r="CPY17" s="36"/>
      <c r="CPZ17" s="36"/>
      <c r="CQA17" s="36"/>
      <c r="CQB17" s="36"/>
      <c r="CQC17" s="36"/>
      <c r="CQD17" s="36"/>
      <c r="CQE17" s="36"/>
      <c r="CQF17" s="36"/>
      <c r="CQG17" s="36"/>
      <c r="CQH17" s="36"/>
      <c r="CQI17" s="36"/>
      <c r="CQJ17" s="36"/>
      <c r="CQK17" s="36"/>
      <c r="CQL17" s="36"/>
      <c r="CQM17" s="36"/>
      <c r="CQN17" s="36"/>
      <c r="CQO17" s="36"/>
      <c r="CQP17" s="36"/>
      <c r="CQQ17" s="36"/>
      <c r="CQR17" s="36"/>
      <c r="CQS17" s="36"/>
      <c r="CQT17" s="36"/>
      <c r="CQU17" s="36"/>
      <c r="CQV17" s="36"/>
      <c r="CQW17" s="36"/>
      <c r="CQX17" s="36"/>
      <c r="CQY17" s="36"/>
      <c r="CQZ17" s="36"/>
      <c r="CRA17" s="36"/>
      <c r="CRB17" s="36"/>
      <c r="CRC17" s="36"/>
      <c r="CRD17" s="36"/>
      <c r="CRE17" s="36"/>
      <c r="CRF17" s="36"/>
      <c r="CRG17" s="36"/>
      <c r="CRH17" s="36"/>
      <c r="CRI17" s="36"/>
      <c r="CRJ17" s="36"/>
      <c r="CRK17" s="36"/>
      <c r="CRL17" s="36"/>
      <c r="CRM17" s="36"/>
      <c r="CRN17" s="36"/>
      <c r="CRO17" s="36"/>
      <c r="CRP17" s="36"/>
      <c r="CRQ17" s="36"/>
      <c r="CRR17" s="36"/>
      <c r="CRS17" s="36"/>
      <c r="CRT17" s="36"/>
      <c r="CRU17" s="36"/>
      <c r="CRV17" s="36"/>
      <c r="CRW17" s="36"/>
      <c r="CRX17" s="36"/>
      <c r="CRY17" s="36"/>
      <c r="CRZ17" s="36"/>
      <c r="CSA17" s="36"/>
      <c r="CSB17" s="36"/>
      <c r="CSC17" s="36"/>
      <c r="CSD17" s="36"/>
      <c r="CSE17" s="36"/>
      <c r="CSF17" s="36"/>
      <c r="CSG17" s="36"/>
      <c r="CSH17" s="36"/>
      <c r="CSI17" s="36"/>
      <c r="CSJ17" s="36"/>
      <c r="CSK17" s="36"/>
      <c r="CSL17" s="36"/>
      <c r="CSM17" s="36"/>
      <c r="CSN17" s="36"/>
      <c r="CSO17" s="36"/>
      <c r="CSP17" s="36"/>
      <c r="CSQ17" s="36"/>
      <c r="CSR17" s="36"/>
      <c r="CSS17" s="36"/>
      <c r="CST17" s="36"/>
      <c r="CSU17" s="36"/>
      <c r="CSV17" s="36"/>
      <c r="CSW17" s="36"/>
      <c r="CSX17" s="36"/>
      <c r="CSY17" s="36"/>
      <c r="CSZ17" s="36"/>
      <c r="CTA17" s="36"/>
      <c r="CTB17" s="36"/>
      <c r="CTC17" s="36"/>
      <c r="CTD17" s="36"/>
      <c r="CTE17" s="36"/>
      <c r="CTF17" s="36"/>
      <c r="CTG17" s="36"/>
      <c r="CTH17" s="36"/>
      <c r="CTI17" s="36"/>
      <c r="CTJ17" s="36"/>
      <c r="CTK17" s="36"/>
      <c r="CTL17" s="36"/>
      <c r="CTM17" s="36"/>
      <c r="CTN17" s="36"/>
      <c r="CTO17" s="36"/>
      <c r="CTP17" s="36"/>
      <c r="CTQ17" s="36"/>
      <c r="CTR17" s="36"/>
      <c r="CTS17" s="36"/>
      <c r="CTT17" s="36"/>
      <c r="CTU17" s="36"/>
      <c r="CTV17" s="36"/>
      <c r="CTW17" s="36"/>
      <c r="CTX17" s="36"/>
      <c r="CTY17" s="36"/>
      <c r="CTZ17" s="36"/>
      <c r="CUA17" s="36"/>
      <c r="CUB17" s="36"/>
      <c r="CUC17" s="36"/>
      <c r="CUD17" s="36"/>
      <c r="CUE17" s="36"/>
      <c r="CUF17" s="36"/>
      <c r="CUG17" s="36"/>
      <c r="CUH17" s="36"/>
      <c r="CUI17" s="36"/>
      <c r="CUJ17" s="36"/>
      <c r="CUK17" s="36"/>
      <c r="CUL17" s="36"/>
      <c r="CUM17" s="36"/>
      <c r="CUN17" s="36"/>
      <c r="CUO17" s="36"/>
      <c r="CUP17" s="36"/>
      <c r="CUQ17" s="36"/>
      <c r="CUR17" s="36"/>
      <c r="CUS17" s="36"/>
      <c r="CUT17" s="36"/>
      <c r="CUU17" s="36"/>
      <c r="CUV17" s="36"/>
      <c r="CUW17" s="36"/>
      <c r="CUX17" s="36"/>
      <c r="CUY17" s="36"/>
      <c r="CUZ17" s="36"/>
      <c r="CVA17" s="36"/>
      <c r="CVB17" s="36"/>
      <c r="CVC17" s="36"/>
      <c r="CVD17" s="36"/>
      <c r="CVE17" s="36"/>
      <c r="CVF17" s="36"/>
      <c r="CVG17" s="36"/>
      <c r="CVH17" s="36"/>
      <c r="CVI17" s="36"/>
      <c r="CVJ17" s="36"/>
      <c r="CVK17" s="36"/>
      <c r="CVL17" s="36"/>
      <c r="CVM17" s="36"/>
      <c r="CVN17" s="36"/>
      <c r="CVO17" s="36"/>
      <c r="CVP17" s="36"/>
      <c r="CVQ17" s="36"/>
      <c r="CVR17" s="36"/>
      <c r="CVS17" s="36"/>
      <c r="CVT17" s="36"/>
      <c r="CVU17" s="36"/>
      <c r="CVV17" s="36"/>
      <c r="CVW17" s="36"/>
      <c r="CVX17" s="36"/>
      <c r="CVY17" s="36"/>
      <c r="CVZ17" s="36"/>
      <c r="CWA17" s="36"/>
      <c r="CWB17" s="36"/>
      <c r="CWC17" s="36"/>
      <c r="CWD17" s="36"/>
      <c r="CWE17" s="36"/>
      <c r="CWF17" s="36"/>
      <c r="CWG17" s="36"/>
      <c r="CWH17" s="36"/>
      <c r="CWI17" s="36"/>
      <c r="CWJ17" s="36"/>
      <c r="CWK17" s="36"/>
      <c r="CWL17" s="36"/>
      <c r="CWM17" s="36"/>
      <c r="CWN17" s="36"/>
      <c r="CWO17" s="36"/>
      <c r="CWP17" s="36"/>
      <c r="CWQ17" s="36"/>
      <c r="CWR17" s="36"/>
      <c r="CWS17" s="36"/>
      <c r="CWT17" s="36"/>
      <c r="CWU17" s="36"/>
      <c r="CWV17" s="36"/>
      <c r="CWW17" s="36"/>
      <c r="CWX17" s="36"/>
      <c r="CWY17" s="36"/>
      <c r="CWZ17" s="36"/>
      <c r="CXA17" s="36"/>
      <c r="CXB17" s="36"/>
      <c r="CXC17" s="36"/>
      <c r="CXD17" s="36"/>
      <c r="CXE17" s="36"/>
      <c r="CXF17" s="36"/>
      <c r="CXG17" s="36"/>
      <c r="CXH17" s="36"/>
      <c r="CXI17" s="36"/>
      <c r="CXJ17" s="36"/>
      <c r="CXK17" s="36"/>
      <c r="CXL17" s="36"/>
      <c r="CXM17" s="36"/>
      <c r="CXN17" s="36"/>
      <c r="CXO17" s="36"/>
      <c r="CXP17" s="36"/>
      <c r="CXQ17" s="36"/>
      <c r="CXR17" s="36"/>
      <c r="CXS17" s="36"/>
      <c r="CXT17" s="36"/>
      <c r="CXU17" s="36"/>
      <c r="CXV17" s="36"/>
      <c r="CXW17" s="36"/>
      <c r="CXX17" s="36"/>
      <c r="CXY17" s="36"/>
      <c r="CXZ17" s="36"/>
      <c r="CYA17" s="36"/>
      <c r="CYB17" s="36"/>
      <c r="CYC17" s="36"/>
      <c r="CYD17" s="36"/>
      <c r="CYE17" s="36"/>
      <c r="CYF17" s="36"/>
      <c r="CYG17" s="36"/>
      <c r="CYH17" s="36"/>
      <c r="CYI17" s="36"/>
      <c r="CYJ17" s="36"/>
      <c r="CYK17" s="36"/>
      <c r="CYL17" s="36"/>
      <c r="CYM17" s="36"/>
      <c r="CYN17" s="36"/>
      <c r="CYO17" s="36"/>
      <c r="CYP17" s="36"/>
      <c r="CYQ17" s="36"/>
      <c r="CYR17" s="36"/>
      <c r="CYS17" s="36"/>
      <c r="CYT17" s="36"/>
      <c r="CYU17" s="36"/>
      <c r="CYV17" s="36"/>
      <c r="CYW17" s="36"/>
      <c r="CYX17" s="36"/>
      <c r="CYY17" s="36"/>
      <c r="CYZ17" s="36"/>
      <c r="CZA17" s="36"/>
      <c r="CZB17" s="36"/>
      <c r="CZC17" s="36"/>
      <c r="CZD17" s="36"/>
      <c r="CZE17" s="36"/>
      <c r="CZF17" s="36"/>
      <c r="CZG17" s="36"/>
      <c r="CZH17" s="36"/>
      <c r="CZI17" s="36"/>
      <c r="CZJ17" s="36"/>
      <c r="CZK17" s="36"/>
      <c r="CZL17" s="36"/>
      <c r="CZM17" s="36"/>
      <c r="CZN17" s="36"/>
      <c r="CZO17" s="36"/>
      <c r="CZP17" s="36"/>
      <c r="CZQ17" s="36"/>
      <c r="CZR17" s="36"/>
      <c r="CZS17" s="36"/>
      <c r="CZT17" s="36"/>
      <c r="CZU17" s="36"/>
      <c r="CZV17" s="36"/>
      <c r="CZW17" s="36"/>
      <c r="CZX17" s="36"/>
      <c r="CZY17" s="36"/>
      <c r="CZZ17" s="36"/>
      <c r="DAA17" s="36"/>
      <c r="DAB17" s="36"/>
      <c r="DAC17" s="36"/>
      <c r="DAD17" s="36"/>
      <c r="DAE17" s="36"/>
      <c r="DAF17" s="36"/>
      <c r="DAG17" s="36"/>
      <c r="DAH17" s="36"/>
      <c r="DAI17" s="36"/>
      <c r="DAJ17" s="36"/>
      <c r="DAK17" s="36"/>
      <c r="DAL17" s="36"/>
      <c r="DAM17" s="36"/>
      <c r="DAN17" s="36"/>
      <c r="DAO17" s="36"/>
      <c r="DAP17" s="36"/>
      <c r="DAQ17" s="36"/>
      <c r="DAR17" s="36"/>
      <c r="DAS17" s="36"/>
      <c r="DAT17" s="36"/>
      <c r="DAU17" s="36"/>
      <c r="DAV17" s="36"/>
      <c r="DAW17" s="36"/>
      <c r="DAX17" s="36"/>
      <c r="DAY17" s="36"/>
      <c r="DAZ17" s="36"/>
      <c r="DBA17" s="36"/>
      <c r="DBB17" s="36"/>
      <c r="DBC17" s="36"/>
      <c r="DBD17" s="36"/>
      <c r="DBE17" s="36"/>
      <c r="DBF17" s="36"/>
      <c r="DBG17" s="36"/>
      <c r="DBH17" s="36"/>
      <c r="DBI17" s="36"/>
      <c r="DBJ17" s="36"/>
      <c r="DBK17" s="36"/>
      <c r="DBL17" s="36"/>
      <c r="DBM17" s="36"/>
      <c r="DBN17" s="36"/>
      <c r="DBO17" s="36"/>
      <c r="DBP17" s="36"/>
      <c r="DBQ17" s="36"/>
      <c r="DBR17" s="36"/>
      <c r="DBS17" s="36"/>
      <c r="DBT17" s="36"/>
      <c r="DBU17" s="36"/>
      <c r="DBV17" s="36"/>
      <c r="DBW17" s="36"/>
      <c r="DBX17" s="36"/>
      <c r="DBY17" s="36"/>
      <c r="DBZ17" s="36"/>
      <c r="DCA17" s="36"/>
      <c r="DCB17" s="36"/>
      <c r="DCC17" s="36"/>
      <c r="DCD17" s="36"/>
      <c r="DCE17" s="36"/>
      <c r="DCF17" s="36"/>
      <c r="DCG17" s="36"/>
      <c r="DCH17" s="36"/>
      <c r="DCI17" s="36"/>
      <c r="DCJ17" s="36"/>
      <c r="DCK17" s="36"/>
      <c r="DCL17" s="36"/>
      <c r="DCM17" s="36"/>
      <c r="DCN17" s="36"/>
      <c r="DCO17" s="36"/>
      <c r="DCP17" s="36"/>
      <c r="DCQ17" s="36"/>
      <c r="DCR17" s="36"/>
      <c r="DCS17" s="36"/>
      <c r="DCT17" s="36"/>
      <c r="DCU17" s="36"/>
      <c r="DCV17" s="36"/>
      <c r="DCW17" s="36"/>
      <c r="DCX17" s="36"/>
      <c r="DCY17" s="36"/>
      <c r="DCZ17" s="36"/>
      <c r="DDA17" s="36"/>
      <c r="DDB17" s="36"/>
      <c r="DDC17" s="36"/>
      <c r="DDD17" s="36"/>
      <c r="DDE17" s="36"/>
      <c r="DDF17" s="36"/>
      <c r="DDG17" s="36"/>
      <c r="DDH17" s="36"/>
      <c r="DDI17" s="36"/>
      <c r="DDJ17" s="36"/>
      <c r="DDK17" s="36"/>
      <c r="DDL17" s="36"/>
      <c r="DDM17" s="36"/>
      <c r="DDN17" s="36"/>
      <c r="DDO17" s="36"/>
      <c r="DDP17" s="36"/>
      <c r="DDQ17" s="36"/>
      <c r="DDR17" s="36"/>
      <c r="DDS17" s="36"/>
      <c r="DDT17" s="36"/>
      <c r="DDU17" s="36"/>
      <c r="DDV17" s="36"/>
      <c r="DDW17" s="36"/>
      <c r="DDX17" s="36"/>
      <c r="DDY17" s="36"/>
      <c r="DDZ17" s="36"/>
      <c r="DEA17" s="36"/>
      <c r="DEB17" s="36"/>
      <c r="DEC17" s="36"/>
      <c r="DED17" s="36"/>
      <c r="DEE17" s="36"/>
      <c r="DEF17" s="36"/>
      <c r="DEG17" s="36"/>
      <c r="DEH17" s="36"/>
      <c r="DEI17" s="36"/>
      <c r="DEJ17" s="36"/>
      <c r="DEK17" s="36"/>
      <c r="DEL17" s="36"/>
      <c r="DEM17" s="36"/>
      <c r="DEN17" s="36"/>
      <c r="DEO17" s="36"/>
      <c r="DEP17" s="36"/>
      <c r="DEQ17" s="36"/>
      <c r="DER17" s="36"/>
      <c r="DES17" s="36"/>
      <c r="DET17" s="36"/>
      <c r="DEU17" s="36"/>
      <c r="DEV17" s="36"/>
      <c r="DEW17" s="36"/>
      <c r="DEX17" s="36"/>
      <c r="DEY17" s="36"/>
      <c r="DEZ17" s="36"/>
      <c r="DFA17" s="36"/>
      <c r="DFB17" s="36"/>
      <c r="DFC17" s="36"/>
      <c r="DFD17" s="36"/>
      <c r="DFE17" s="36"/>
      <c r="DFF17" s="36"/>
      <c r="DFG17" s="36"/>
      <c r="DFH17" s="36"/>
      <c r="DFI17" s="36"/>
      <c r="DFJ17" s="36"/>
      <c r="DFK17" s="36"/>
      <c r="DFL17" s="36"/>
      <c r="DFM17" s="36"/>
      <c r="DFN17" s="36"/>
      <c r="DFO17" s="36"/>
      <c r="DFP17" s="36"/>
      <c r="DFQ17" s="36"/>
      <c r="DFR17" s="36"/>
      <c r="DFS17" s="36"/>
      <c r="DFT17" s="36"/>
      <c r="DFU17" s="36"/>
      <c r="DFV17" s="36"/>
      <c r="DFW17" s="36"/>
      <c r="DFX17" s="36"/>
      <c r="DFY17" s="36"/>
      <c r="DFZ17" s="36"/>
      <c r="DGA17" s="36"/>
      <c r="DGB17" s="36"/>
      <c r="DGC17" s="36"/>
      <c r="DGD17" s="36"/>
      <c r="DGE17" s="36"/>
      <c r="DGF17" s="36"/>
      <c r="DGG17" s="36"/>
      <c r="DGH17" s="36"/>
      <c r="DGI17" s="36"/>
      <c r="DGJ17" s="36"/>
      <c r="DGK17" s="36"/>
      <c r="DGL17" s="36"/>
      <c r="DGM17" s="36"/>
      <c r="DGN17" s="36"/>
      <c r="DGO17" s="36"/>
      <c r="DGP17" s="36"/>
      <c r="DGQ17" s="36"/>
      <c r="DGR17" s="36"/>
      <c r="DGS17" s="36"/>
      <c r="DGT17" s="36"/>
      <c r="DGU17" s="36"/>
      <c r="DGV17" s="36"/>
      <c r="DGW17" s="36"/>
      <c r="DGX17" s="36"/>
      <c r="DGY17" s="36"/>
      <c r="DGZ17" s="36"/>
      <c r="DHA17" s="36"/>
      <c r="DHB17" s="36"/>
      <c r="DHC17" s="36"/>
      <c r="DHD17" s="36"/>
      <c r="DHE17" s="36"/>
      <c r="DHF17" s="36"/>
      <c r="DHG17" s="36"/>
      <c r="DHH17" s="36"/>
      <c r="DHI17" s="36"/>
      <c r="DHJ17" s="36"/>
      <c r="DHK17" s="36"/>
      <c r="DHL17" s="36"/>
      <c r="DHM17" s="36"/>
      <c r="DHN17" s="36"/>
      <c r="DHO17" s="36"/>
      <c r="DHP17" s="36"/>
      <c r="DHQ17" s="36"/>
      <c r="DHR17" s="36"/>
      <c r="DHS17" s="36"/>
      <c r="DHT17" s="36"/>
      <c r="DHU17" s="36"/>
      <c r="DHV17" s="36"/>
      <c r="DHW17" s="36"/>
      <c r="DHX17" s="36"/>
      <c r="DHY17" s="36"/>
      <c r="DHZ17" s="36"/>
      <c r="DIA17" s="36"/>
      <c r="DIB17" s="36"/>
      <c r="DIC17" s="36"/>
      <c r="DID17" s="36"/>
      <c r="DIE17" s="36"/>
      <c r="DIF17" s="36"/>
      <c r="DIG17" s="36"/>
      <c r="DIH17" s="36"/>
      <c r="DII17" s="36"/>
      <c r="DIJ17" s="36"/>
      <c r="DIK17" s="36"/>
      <c r="DIL17" s="36"/>
      <c r="DIM17" s="36"/>
      <c r="DIN17" s="36"/>
      <c r="DIO17" s="36"/>
      <c r="DIP17" s="36"/>
      <c r="DIQ17" s="36"/>
      <c r="DIR17" s="36"/>
      <c r="DIS17" s="36"/>
      <c r="DIT17" s="36"/>
      <c r="DIU17" s="36"/>
      <c r="DIV17" s="36"/>
      <c r="DIW17" s="36"/>
      <c r="DIX17" s="36"/>
      <c r="DIY17" s="36"/>
      <c r="DIZ17" s="36"/>
      <c r="DJA17" s="36"/>
      <c r="DJB17" s="36"/>
      <c r="DJC17" s="36"/>
      <c r="DJD17" s="36"/>
      <c r="DJE17" s="36"/>
      <c r="DJF17" s="36"/>
      <c r="DJG17" s="36"/>
      <c r="DJH17" s="36"/>
      <c r="DJI17" s="36"/>
      <c r="DJJ17" s="36"/>
      <c r="DJK17" s="36"/>
      <c r="DJL17" s="36"/>
      <c r="DJM17" s="36"/>
      <c r="DJN17" s="36"/>
      <c r="DJO17" s="36"/>
      <c r="DJP17" s="36"/>
      <c r="DJQ17" s="36"/>
      <c r="DJR17" s="36"/>
      <c r="DJS17" s="36"/>
      <c r="DJT17" s="36"/>
      <c r="DJU17" s="36"/>
      <c r="DJV17" s="36"/>
      <c r="DJW17" s="36"/>
      <c r="DJX17" s="36"/>
      <c r="DJY17" s="36"/>
      <c r="DJZ17" s="36"/>
      <c r="DKA17" s="36"/>
      <c r="DKB17" s="36"/>
      <c r="DKC17" s="36"/>
      <c r="DKD17" s="36"/>
      <c r="DKE17" s="36"/>
      <c r="DKF17" s="36"/>
      <c r="DKG17" s="36"/>
      <c r="DKH17" s="36"/>
      <c r="DKI17" s="36"/>
      <c r="DKJ17" s="36"/>
      <c r="DKK17" s="36"/>
      <c r="DKL17" s="36"/>
      <c r="DKM17" s="36"/>
      <c r="DKN17" s="36"/>
      <c r="DKO17" s="36"/>
      <c r="DKP17" s="36"/>
      <c r="DKQ17" s="36"/>
      <c r="DKR17" s="36"/>
      <c r="DKS17" s="36"/>
      <c r="DKT17" s="36"/>
      <c r="DKU17" s="36"/>
      <c r="DKV17" s="36"/>
      <c r="DKW17" s="36"/>
      <c r="DKX17" s="36"/>
      <c r="DKY17" s="36"/>
      <c r="DKZ17" s="36"/>
      <c r="DLA17" s="36"/>
      <c r="DLB17" s="36"/>
      <c r="DLC17" s="36"/>
      <c r="DLD17" s="36"/>
      <c r="DLE17" s="36"/>
      <c r="DLF17" s="36"/>
      <c r="DLG17" s="36"/>
      <c r="DLH17" s="36"/>
      <c r="DLI17" s="36"/>
      <c r="DLJ17" s="36"/>
      <c r="DLK17" s="36"/>
      <c r="DLL17" s="36"/>
      <c r="DLM17" s="36"/>
      <c r="DLN17" s="36"/>
      <c r="DLO17" s="36"/>
      <c r="DLP17" s="36"/>
      <c r="DLQ17" s="36"/>
      <c r="DLR17" s="36"/>
      <c r="DLS17" s="36"/>
      <c r="DLT17" s="36"/>
      <c r="DLU17" s="36"/>
      <c r="DLV17" s="36"/>
      <c r="DLW17" s="36"/>
      <c r="DLX17" s="36"/>
      <c r="DLY17" s="36"/>
      <c r="DLZ17" s="36"/>
      <c r="DMA17" s="36"/>
      <c r="DMB17" s="36"/>
      <c r="DMC17" s="36"/>
      <c r="DMD17" s="36"/>
      <c r="DME17" s="36"/>
      <c r="DMF17" s="36"/>
      <c r="DMG17" s="36"/>
      <c r="DMH17" s="36"/>
      <c r="DMI17" s="36"/>
      <c r="DMJ17" s="36"/>
      <c r="DMK17" s="36"/>
      <c r="DML17" s="36"/>
      <c r="DMM17" s="36"/>
      <c r="DMN17" s="36"/>
      <c r="DMO17" s="36"/>
      <c r="DMP17" s="36"/>
      <c r="DMQ17" s="36"/>
      <c r="DMR17" s="36"/>
      <c r="DMS17" s="36"/>
      <c r="DMT17" s="36"/>
      <c r="DMU17" s="36"/>
      <c r="DMV17" s="36"/>
      <c r="DMW17" s="36"/>
      <c r="DMX17" s="36"/>
      <c r="DMY17" s="36"/>
      <c r="DMZ17" s="36"/>
      <c r="DNA17" s="36"/>
      <c r="DNB17" s="36"/>
      <c r="DNC17" s="36"/>
      <c r="DND17" s="36"/>
      <c r="DNE17" s="36"/>
      <c r="DNF17" s="36"/>
      <c r="DNG17" s="36"/>
      <c r="DNH17" s="36"/>
      <c r="DNI17" s="36"/>
      <c r="DNJ17" s="36"/>
      <c r="DNK17" s="36"/>
      <c r="DNL17" s="36"/>
      <c r="DNM17" s="36"/>
      <c r="DNN17" s="36"/>
      <c r="DNO17" s="36"/>
      <c r="DNP17" s="36"/>
      <c r="DNQ17" s="36"/>
      <c r="DNR17" s="36"/>
      <c r="DNS17" s="36"/>
      <c r="DNT17" s="36"/>
      <c r="DNU17" s="36"/>
      <c r="DNV17" s="36"/>
      <c r="DNW17" s="36"/>
      <c r="DNX17" s="36"/>
      <c r="DNY17" s="36"/>
      <c r="DNZ17" s="36"/>
      <c r="DOA17" s="36"/>
      <c r="DOB17" s="36"/>
      <c r="DOC17" s="36"/>
      <c r="DOD17" s="36"/>
      <c r="DOE17" s="36"/>
      <c r="DOF17" s="36"/>
      <c r="DOG17" s="36"/>
      <c r="DOH17" s="36"/>
      <c r="DOI17" s="36"/>
      <c r="DOJ17" s="36"/>
      <c r="DOK17" s="36"/>
      <c r="DOL17" s="36"/>
      <c r="DOM17" s="36"/>
      <c r="DON17" s="36"/>
      <c r="DOO17" s="36"/>
      <c r="DOP17" s="36"/>
      <c r="DOQ17" s="36"/>
      <c r="DOR17" s="36"/>
      <c r="DOS17" s="36"/>
      <c r="DOT17" s="36"/>
      <c r="DOU17" s="36"/>
      <c r="DOV17" s="36"/>
      <c r="DOW17" s="36"/>
      <c r="DOX17" s="36"/>
      <c r="DOY17" s="36"/>
      <c r="DOZ17" s="36"/>
      <c r="DPA17" s="36"/>
      <c r="DPB17" s="36"/>
      <c r="DPC17" s="36"/>
      <c r="DPD17" s="36"/>
      <c r="DPE17" s="36"/>
      <c r="DPF17" s="36"/>
      <c r="DPG17" s="36"/>
      <c r="DPH17" s="36"/>
      <c r="DPI17" s="36"/>
      <c r="DPJ17" s="36"/>
      <c r="DPK17" s="36"/>
      <c r="DPL17" s="36"/>
      <c r="DPM17" s="36"/>
      <c r="DPN17" s="36"/>
      <c r="DPO17" s="36"/>
      <c r="DPP17" s="36"/>
      <c r="DPQ17" s="36"/>
      <c r="DPR17" s="36"/>
      <c r="DPS17" s="36"/>
      <c r="DPT17" s="36"/>
      <c r="DPU17" s="36"/>
      <c r="DPV17" s="36"/>
      <c r="DPW17" s="36"/>
      <c r="DPX17" s="36"/>
      <c r="DPY17" s="36"/>
      <c r="DPZ17" s="36"/>
      <c r="DQA17" s="36"/>
      <c r="DQB17" s="36"/>
      <c r="DQC17" s="36"/>
      <c r="DQD17" s="36"/>
      <c r="DQE17" s="36"/>
      <c r="DQF17" s="36"/>
      <c r="DQG17" s="36"/>
      <c r="DQH17" s="36"/>
      <c r="DQI17" s="36"/>
      <c r="DQJ17" s="36"/>
      <c r="DQK17" s="36"/>
      <c r="DQL17" s="36"/>
      <c r="DQM17" s="36"/>
      <c r="DQN17" s="36"/>
      <c r="DQO17" s="36"/>
      <c r="DQP17" s="36"/>
      <c r="DQQ17" s="36"/>
      <c r="DQR17" s="36"/>
      <c r="DQS17" s="36"/>
      <c r="DQT17" s="36"/>
      <c r="DQU17" s="36"/>
      <c r="DQV17" s="36"/>
      <c r="DQW17" s="36"/>
      <c r="DQX17" s="36"/>
      <c r="DQY17" s="36"/>
      <c r="DQZ17" s="36"/>
      <c r="DRA17" s="36"/>
      <c r="DRB17" s="36"/>
      <c r="DRC17" s="36"/>
      <c r="DRD17" s="36"/>
      <c r="DRE17" s="36"/>
      <c r="DRF17" s="36"/>
      <c r="DRG17" s="36"/>
      <c r="DRH17" s="36"/>
      <c r="DRI17" s="36"/>
      <c r="DRJ17" s="36"/>
      <c r="DRK17" s="36"/>
      <c r="DRL17" s="36"/>
      <c r="DRM17" s="36"/>
      <c r="DRN17" s="36"/>
      <c r="DRO17" s="36"/>
      <c r="DRP17" s="36"/>
      <c r="DRQ17" s="36"/>
      <c r="DRR17" s="36"/>
      <c r="DRS17" s="36"/>
      <c r="DRT17" s="36"/>
      <c r="DRU17" s="36"/>
      <c r="DRV17" s="36"/>
      <c r="DRW17" s="36"/>
      <c r="DRX17" s="36"/>
      <c r="DRY17" s="36"/>
      <c r="DRZ17" s="36"/>
      <c r="DSA17" s="36"/>
      <c r="DSB17" s="36"/>
      <c r="DSC17" s="36"/>
      <c r="DSD17" s="36"/>
      <c r="DSE17" s="36"/>
      <c r="DSF17" s="36"/>
      <c r="DSG17" s="36"/>
      <c r="DSH17" s="36"/>
      <c r="DSI17" s="36"/>
      <c r="DSJ17" s="36"/>
      <c r="DSK17" s="36"/>
      <c r="DSL17" s="36"/>
      <c r="DSM17" s="36"/>
      <c r="DSN17" s="36"/>
      <c r="DSO17" s="36"/>
      <c r="DSP17" s="36"/>
      <c r="DSQ17" s="36"/>
      <c r="DSR17" s="36"/>
      <c r="DSS17" s="36"/>
      <c r="DST17" s="36"/>
      <c r="DSU17" s="36"/>
      <c r="DSV17" s="36"/>
      <c r="DSW17" s="36"/>
      <c r="DSX17" s="36"/>
      <c r="DSY17" s="36"/>
      <c r="DSZ17" s="36"/>
      <c r="DTA17" s="36"/>
      <c r="DTB17" s="36"/>
      <c r="DTC17" s="36"/>
      <c r="DTD17" s="36"/>
      <c r="DTE17" s="36"/>
      <c r="DTF17" s="36"/>
      <c r="DTG17" s="36"/>
      <c r="DTH17" s="36"/>
      <c r="DTI17" s="36"/>
      <c r="DTJ17" s="36"/>
      <c r="DTK17" s="36"/>
      <c r="DTL17" s="36"/>
      <c r="DTM17" s="36"/>
      <c r="DTN17" s="36"/>
      <c r="DTO17" s="36"/>
      <c r="DTP17" s="36"/>
      <c r="DTQ17" s="36"/>
      <c r="DTR17" s="36"/>
      <c r="DTS17" s="36"/>
      <c r="DTT17" s="36"/>
      <c r="DTU17" s="36"/>
      <c r="DTV17" s="36"/>
      <c r="DTW17" s="36"/>
      <c r="DTX17" s="36"/>
      <c r="DTY17" s="36"/>
      <c r="DTZ17" s="36"/>
      <c r="DUA17" s="36"/>
      <c r="DUB17" s="36"/>
      <c r="DUC17" s="36"/>
      <c r="DUD17" s="36"/>
      <c r="DUE17" s="36"/>
      <c r="DUF17" s="36"/>
      <c r="DUG17" s="36"/>
      <c r="DUH17" s="36"/>
      <c r="DUI17" s="36"/>
      <c r="DUJ17" s="36"/>
      <c r="DUK17" s="36"/>
      <c r="DUL17" s="36"/>
      <c r="DUM17" s="36"/>
      <c r="DUN17" s="36"/>
      <c r="DUO17" s="36"/>
      <c r="DUP17" s="36"/>
      <c r="DUQ17" s="36"/>
      <c r="DUR17" s="36"/>
      <c r="DUS17" s="36"/>
      <c r="DUT17" s="36"/>
      <c r="DUU17" s="36"/>
      <c r="DUV17" s="36"/>
      <c r="DUW17" s="36"/>
      <c r="DUX17" s="36"/>
      <c r="DUY17" s="36"/>
      <c r="DUZ17" s="36"/>
      <c r="DVA17" s="36"/>
      <c r="DVB17" s="36"/>
      <c r="DVC17" s="36"/>
      <c r="DVD17" s="36"/>
      <c r="DVE17" s="36"/>
      <c r="DVF17" s="36"/>
      <c r="DVG17" s="36"/>
      <c r="DVH17" s="36"/>
      <c r="DVI17" s="36"/>
      <c r="DVJ17" s="36"/>
      <c r="DVK17" s="36"/>
      <c r="DVL17" s="36"/>
      <c r="DVM17" s="36"/>
      <c r="DVN17" s="36"/>
      <c r="DVO17" s="36"/>
      <c r="DVP17" s="36"/>
      <c r="DVQ17" s="36"/>
      <c r="DVR17" s="36"/>
      <c r="DVS17" s="36"/>
      <c r="DVT17" s="36"/>
      <c r="DVU17" s="36"/>
      <c r="DVV17" s="36"/>
      <c r="DVW17" s="36"/>
      <c r="DVX17" s="36"/>
      <c r="DVY17" s="36"/>
      <c r="DVZ17" s="36"/>
      <c r="DWA17" s="36"/>
      <c r="DWB17" s="36"/>
      <c r="DWC17" s="36"/>
      <c r="DWD17" s="36"/>
      <c r="DWE17" s="36"/>
      <c r="DWF17" s="36"/>
      <c r="DWG17" s="36"/>
      <c r="DWH17" s="36"/>
      <c r="DWI17" s="36"/>
      <c r="DWJ17" s="36"/>
      <c r="DWK17" s="36"/>
      <c r="DWL17" s="36"/>
      <c r="DWM17" s="36"/>
      <c r="DWN17" s="36"/>
      <c r="DWO17" s="36"/>
      <c r="DWP17" s="36"/>
      <c r="DWQ17" s="36"/>
      <c r="DWR17" s="36"/>
      <c r="DWS17" s="36"/>
      <c r="DWT17" s="36"/>
      <c r="DWU17" s="36"/>
      <c r="DWV17" s="36"/>
      <c r="DWW17" s="36"/>
      <c r="DWX17" s="36"/>
      <c r="DWY17" s="36"/>
      <c r="DWZ17" s="36"/>
      <c r="DXA17" s="36"/>
      <c r="DXB17" s="36"/>
      <c r="DXC17" s="36"/>
      <c r="DXD17" s="36"/>
      <c r="DXE17" s="36"/>
      <c r="DXF17" s="36"/>
      <c r="DXG17" s="36"/>
      <c r="DXH17" s="36"/>
      <c r="DXI17" s="36"/>
      <c r="DXJ17" s="36"/>
      <c r="DXK17" s="36"/>
      <c r="DXL17" s="36"/>
      <c r="DXM17" s="36"/>
      <c r="DXN17" s="36"/>
      <c r="DXO17" s="36"/>
      <c r="DXP17" s="36"/>
      <c r="DXQ17" s="36"/>
      <c r="DXR17" s="36"/>
      <c r="DXS17" s="36"/>
      <c r="DXT17" s="36"/>
      <c r="DXU17" s="36"/>
      <c r="DXV17" s="36"/>
      <c r="DXW17" s="36"/>
      <c r="DXX17" s="36"/>
      <c r="DXY17" s="36"/>
      <c r="DXZ17" s="36"/>
      <c r="DYA17" s="36"/>
      <c r="DYB17" s="36"/>
      <c r="DYC17" s="36"/>
      <c r="DYD17" s="36"/>
      <c r="DYE17" s="36"/>
      <c r="DYF17" s="36"/>
      <c r="DYG17" s="36"/>
      <c r="DYH17" s="36"/>
      <c r="DYI17" s="36"/>
      <c r="DYJ17" s="36"/>
      <c r="DYK17" s="36"/>
      <c r="DYL17" s="36"/>
      <c r="DYM17" s="36"/>
      <c r="DYN17" s="36"/>
      <c r="DYO17" s="36"/>
      <c r="DYP17" s="36"/>
      <c r="DYQ17" s="36"/>
      <c r="DYR17" s="36"/>
      <c r="DYS17" s="36"/>
      <c r="DYT17" s="36"/>
      <c r="DYU17" s="36"/>
      <c r="DYV17" s="36"/>
      <c r="DYW17" s="36"/>
      <c r="DYX17" s="36"/>
      <c r="DYY17" s="36"/>
      <c r="DYZ17" s="36"/>
      <c r="DZA17" s="36"/>
      <c r="DZB17" s="36"/>
      <c r="DZC17" s="36"/>
      <c r="DZD17" s="36"/>
      <c r="DZE17" s="36"/>
      <c r="DZF17" s="36"/>
      <c r="DZG17" s="36"/>
      <c r="DZH17" s="36"/>
      <c r="DZI17" s="36"/>
      <c r="DZJ17" s="36"/>
      <c r="DZK17" s="36"/>
      <c r="DZL17" s="36"/>
      <c r="DZM17" s="36"/>
      <c r="DZN17" s="36"/>
      <c r="DZO17" s="36"/>
      <c r="DZP17" s="36"/>
      <c r="DZQ17" s="36"/>
      <c r="DZR17" s="36"/>
      <c r="DZS17" s="36"/>
      <c r="DZT17" s="36"/>
      <c r="DZU17" s="36"/>
      <c r="DZV17" s="36"/>
      <c r="DZW17" s="36"/>
      <c r="DZX17" s="36"/>
      <c r="DZY17" s="36"/>
      <c r="DZZ17" s="36"/>
      <c r="EAA17" s="36"/>
      <c r="EAB17" s="36"/>
      <c r="EAC17" s="36"/>
      <c r="EAD17" s="36"/>
      <c r="EAE17" s="36"/>
      <c r="EAF17" s="36"/>
      <c r="EAG17" s="36"/>
      <c r="EAH17" s="36"/>
      <c r="EAI17" s="36"/>
      <c r="EAJ17" s="36"/>
      <c r="EAK17" s="36"/>
      <c r="EAL17" s="36"/>
      <c r="EAM17" s="36"/>
      <c r="EAN17" s="36"/>
      <c r="EAO17" s="36"/>
      <c r="EAP17" s="36"/>
      <c r="EAQ17" s="36"/>
      <c r="EAR17" s="36"/>
      <c r="EAS17" s="36"/>
      <c r="EAT17" s="36"/>
      <c r="EAU17" s="36"/>
      <c r="EAV17" s="36"/>
      <c r="EAW17" s="36"/>
      <c r="EAX17" s="36"/>
      <c r="EAY17" s="36"/>
      <c r="EAZ17" s="36"/>
      <c r="EBA17" s="36"/>
      <c r="EBB17" s="36"/>
      <c r="EBC17" s="36"/>
      <c r="EBD17" s="36"/>
      <c r="EBE17" s="36"/>
      <c r="EBF17" s="36"/>
      <c r="EBG17" s="36"/>
      <c r="EBH17" s="36"/>
      <c r="EBI17" s="36"/>
      <c r="EBJ17" s="36"/>
      <c r="EBK17" s="36"/>
      <c r="EBL17" s="36"/>
      <c r="EBM17" s="36"/>
      <c r="EBN17" s="36"/>
      <c r="EBO17" s="36"/>
      <c r="EBP17" s="36"/>
      <c r="EBQ17" s="36"/>
      <c r="EBR17" s="36"/>
      <c r="EBS17" s="36"/>
      <c r="EBT17" s="36"/>
      <c r="EBU17" s="36"/>
      <c r="EBV17" s="36"/>
      <c r="EBW17" s="36"/>
      <c r="EBX17" s="36"/>
      <c r="EBY17" s="36"/>
      <c r="EBZ17" s="36"/>
      <c r="ECA17" s="36"/>
      <c r="ECB17" s="36"/>
      <c r="ECC17" s="36"/>
      <c r="ECD17" s="36"/>
      <c r="ECE17" s="36"/>
      <c r="ECF17" s="36"/>
      <c r="ECG17" s="36"/>
      <c r="ECH17" s="36"/>
      <c r="ECI17" s="36"/>
      <c r="ECJ17" s="36"/>
      <c r="ECK17" s="36"/>
      <c r="ECL17" s="36"/>
      <c r="ECM17" s="36"/>
      <c r="ECN17" s="36"/>
      <c r="ECO17" s="36"/>
      <c r="ECP17" s="36"/>
      <c r="ECQ17" s="36"/>
      <c r="ECR17" s="36"/>
      <c r="ECS17" s="36"/>
      <c r="ECT17" s="36"/>
      <c r="ECU17" s="36"/>
      <c r="ECV17" s="36"/>
      <c r="ECW17" s="36"/>
      <c r="ECX17" s="36"/>
      <c r="ECY17" s="36"/>
      <c r="ECZ17" s="36"/>
      <c r="EDA17" s="36"/>
      <c r="EDB17" s="36"/>
      <c r="EDC17" s="36"/>
      <c r="EDD17" s="36"/>
      <c r="EDE17" s="36"/>
      <c r="EDF17" s="36"/>
      <c r="EDG17" s="36"/>
      <c r="EDH17" s="36"/>
      <c r="EDI17" s="36"/>
      <c r="EDJ17" s="36"/>
      <c r="EDK17" s="36"/>
      <c r="EDL17" s="36"/>
      <c r="EDM17" s="36"/>
      <c r="EDN17" s="36"/>
      <c r="EDO17" s="36"/>
      <c r="EDP17" s="36"/>
      <c r="EDQ17" s="36"/>
      <c r="EDR17" s="36"/>
      <c r="EDS17" s="36"/>
      <c r="EDT17" s="36"/>
      <c r="EDU17" s="36"/>
      <c r="EDV17" s="36"/>
      <c r="EDW17" s="36"/>
      <c r="EDX17" s="36"/>
      <c r="EDY17" s="36"/>
      <c r="EDZ17" s="36"/>
      <c r="EEA17" s="36"/>
      <c r="EEB17" s="36"/>
      <c r="EEC17" s="36"/>
      <c r="EED17" s="36"/>
      <c r="EEE17" s="36"/>
      <c r="EEF17" s="36"/>
      <c r="EEG17" s="36"/>
      <c r="EEH17" s="36"/>
      <c r="EEI17" s="36"/>
      <c r="EEJ17" s="36"/>
      <c r="EEK17" s="36"/>
      <c r="EEL17" s="36"/>
      <c r="EEM17" s="36"/>
      <c r="EEN17" s="36"/>
      <c r="EEO17" s="36"/>
      <c r="EEP17" s="36"/>
      <c r="EEQ17" s="36"/>
      <c r="EER17" s="36"/>
      <c r="EES17" s="36"/>
      <c r="EET17" s="36"/>
      <c r="EEU17" s="36"/>
      <c r="EEV17" s="36"/>
      <c r="EEW17" s="36"/>
      <c r="EEX17" s="36"/>
      <c r="EEY17" s="36"/>
      <c r="EEZ17" s="36"/>
      <c r="EFA17" s="36"/>
      <c r="EFB17" s="36"/>
      <c r="EFC17" s="36"/>
      <c r="EFD17" s="36"/>
      <c r="EFE17" s="36"/>
      <c r="EFF17" s="36"/>
      <c r="EFG17" s="36"/>
      <c r="EFH17" s="36"/>
      <c r="EFI17" s="36"/>
      <c r="EFJ17" s="36"/>
      <c r="EFK17" s="36"/>
      <c r="EFL17" s="36"/>
      <c r="EFM17" s="36"/>
      <c r="EFN17" s="36"/>
      <c r="EFO17" s="36"/>
      <c r="EFP17" s="36"/>
      <c r="EFQ17" s="36"/>
      <c r="EFR17" s="36"/>
      <c r="EFS17" s="36"/>
      <c r="EFT17" s="36"/>
      <c r="EFU17" s="36"/>
      <c r="EFV17" s="36"/>
      <c r="EFW17" s="36"/>
      <c r="EFX17" s="36"/>
      <c r="EFY17" s="36"/>
      <c r="EFZ17" s="36"/>
      <c r="EGA17" s="36"/>
      <c r="EGB17" s="36"/>
      <c r="EGC17" s="36"/>
      <c r="EGD17" s="36"/>
      <c r="EGE17" s="36"/>
      <c r="EGF17" s="36"/>
      <c r="EGG17" s="36"/>
      <c r="EGH17" s="36"/>
      <c r="EGI17" s="36"/>
      <c r="EGJ17" s="36"/>
      <c r="EGK17" s="36"/>
      <c r="EGL17" s="36"/>
      <c r="EGM17" s="36"/>
      <c r="EGN17" s="36"/>
      <c r="EGO17" s="36"/>
      <c r="EGP17" s="36"/>
      <c r="EGQ17" s="36"/>
      <c r="EGR17" s="36"/>
      <c r="EGS17" s="36"/>
      <c r="EGT17" s="36"/>
      <c r="EGU17" s="36"/>
      <c r="EGV17" s="36"/>
      <c r="EGW17" s="36"/>
      <c r="EGX17" s="36"/>
      <c r="EGY17" s="36"/>
      <c r="EGZ17" s="36"/>
      <c r="EHA17" s="36"/>
      <c r="EHB17" s="36"/>
      <c r="EHC17" s="36"/>
      <c r="EHD17" s="36"/>
      <c r="EHE17" s="36"/>
      <c r="EHF17" s="36"/>
      <c r="EHG17" s="36"/>
      <c r="EHH17" s="36"/>
      <c r="EHI17" s="36"/>
      <c r="EHJ17" s="36"/>
      <c r="EHK17" s="36"/>
      <c r="EHL17" s="36"/>
      <c r="EHM17" s="36"/>
      <c r="EHN17" s="36"/>
      <c r="EHO17" s="36"/>
      <c r="EHP17" s="36"/>
      <c r="EHQ17" s="36"/>
      <c r="EHR17" s="36"/>
      <c r="EHS17" s="36"/>
      <c r="EHT17" s="36"/>
      <c r="EHU17" s="36"/>
      <c r="EHV17" s="36"/>
      <c r="EHW17" s="36"/>
      <c r="EHX17" s="36"/>
      <c r="EHY17" s="36"/>
      <c r="EHZ17" s="36"/>
      <c r="EIA17" s="36"/>
      <c r="EIB17" s="36"/>
      <c r="EIC17" s="36"/>
      <c r="EID17" s="36"/>
      <c r="EIE17" s="36"/>
      <c r="EIF17" s="36"/>
      <c r="EIG17" s="36"/>
      <c r="EIH17" s="36"/>
      <c r="EII17" s="36"/>
      <c r="EIJ17" s="36"/>
      <c r="EIK17" s="36"/>
      <c r="EIL17" s="36"/>
      <c r="EIM17" s="36"/>
      <c r="EIN17" s="36"/>
      <c r="EIO17" s="36"/>
      <c r="EIP17" s="36"/>
      <c r="EIQ17" s="36"/>
      <c r="EIR17" s="36"/>
      <c r="EIS17" s="36"/>
      <c r="EIT17" s="36"/>
      <c r="EIU17" s="36"/>
      <c r="EIV17" s="36"/>
      <c r="EIW17" s="36"/>
      <c r="EIX17" s="36"/>
      <c r="EIY17" s="36"/>
      <c r="EIZ17" s="36"/>
      <c r="EJA17" s="36"/>
      <c r="EJB17" s="36"/>
      <c r="EJC17" s="36"/>
      <c r="EJD17" s="36"/>
      <c r="EJE17" s="36"/>
      <c r="EJF17" s="36"/>
      <c r="EJG17" s="36"/>
      <c r="EJH17" s="36"/>
      <c r="EJI17" s="36"/>
      <c r="EJJ17" s="36"/>
      <c r="EJK17" s="36"/>
      <c r="EJL17" s="36"/>
      <c r="EJM17" s="36"/>
      <c r="EJN17" s="36"/>
      <c r="EJO17" s="36"/>
      <c r="EJP17" s="36"/>
      <c r="EJQ17" s="36"/>
      <c r="EJR17" s="36"/>
      <c r="EJS17" s="36"/>
      <c r="EJT17" s="36"/>
      <c r="EJU17" s="36"/>
      <c r="EJV17" s="36"/>
      <c r="EJW17" s="36"/>
      <c r="EJX17" s="36"/>
      <c r="EJY17" s="36"/>
      <c r="EJZ17" s="36"/>
      <c r="EKA17" s="36"/>
      <c r="EKB17" s="36"/>
      <c r="EKC17" s="36"/>
      <c r="EKD17" s="36"/>
      <c r="EKE17" s="36"/>
      <c r="EKF17" s="36"/>
      <c r="EKG17" s="36"/>
      <c r="EKH17" s="36"/>
      <c r="EKI17" s="36"/>
      <c r="EKJ17" s="36"/>
      <c r="EKK17" s="36"/>
      <c r="EKL17" s="36"/>
      <c r="EKM17" s="36"/>
      <c r="EKN17" s="36"/>
      <c r="EKO17" s="36"/>
      <c r="EKP17" s="36"/>
      <c r="EKQ17" s="36"/>
      <c r="EKR17" s="36"/>
      <c r="EKS17" s="36"/>
      <c r="EKT17" s="36"/>
      <c r="EKU17" s="36"/>
      <c r="EKV17" s="36"/>
      <c r="EKW17" s="36"/>
      <c r="EKX17" s="36"/>
      <c r="EKY17" s="36"/>
      <c r="EKZ17" s="36"/>
      <c r="ELA17" s="36"/>
      <c r="ELB17" s="36"/>
      <c r="ELC17" s="36"/>
      <c r="ELD17" s="36"/>
      <c r="ELE17" s="36"/>
      <c r="ELF17" s="36"/>
      <c r="ELG17" s="36"/>
      <c r="ELH17" s="36"/>
      <c r="ELI17" s="36"/>
      <c r="ELJ17" s="36"/>
      <c r="ELK17" s="36"/>
      <c r="ELL17" s="36"/>
      <c r="ELM17" s="36"/>
      <c r="ELN17" s="36"/>
      <c r="ELO17" s="36"/>
      <c r="ELP17" s="36"/>
      <c r="ELQ17" s="36"/>
      <c r="ELR17" s="36"/>
      <c r="ELS17" s="36"/>
      <c r="ELT17" s="36"/>
      <c r="ELU17" s="36"/>
      <c r="ELV17" s="36"/>
      <c r="ELW17" s="36"/>
      <c r="ELX17" s="36"/>
      <c r="ELY17" s="36"/>
      <c r="ELZ17" s="36"/>
      <c r="EMA17" s="36"/>
      <c r="EMB17" s="36"/>
      <c r="EMC17" s="36"/>
      <c r="EMD17" s="36"/>
      <c r="EME17" s="36"/>
      <c r="EMF17" s="36"/>
      <c r="EMG17" s="36"/>
      <c r="EMH17" s="36"/>
      <c r="EMI17" s="36"/>
      <c r="EMJ17" s="36"/>
      <c r="EMK17" s="36"/>
      <c r="EML17" s="36"/>
      <c r="EMM17" s="36"/>
      <c r="EMN17" s="36"/>
      <c r="EMO17" s="36"/>
      <c r="EMP17" s="36"/>
      <c r="EMQ17" s="36"/>
      <c r="EMR17" s="36"/>
      <c r="EMS17" s="36"/>
      <c r="EMT17" s="36"/>
      <c r="EMU17" s="36"/>
      <c r="EMV17" s="36"/>
      <c r="EMW17" s="36"/>
      <c r="EMX17" s="36"/>
      <c r="EMY17" s="36"/>
      <c r="EMZ17" s="36"/>
      <c r="ENA17" s="36"/>
      <c r="ENB17" s="36"/>
      <c r="ENC17" s="36"/>
      <c r="END17" s="36"/>
      <c r="ENE17" s="36"/>
      <c r="ENF17" s="36"/>
      <c r="ENG17" s="36"/>
      <c r="ENH17" s="36"/>
      <c r="ENI17" s="36"/>
      <c r="ENJ17" s="36"/>
      <c r="ENK17" s="36"/>
      <c r="ENL17" s="36"/>
      <c r="ENM17" s="36"/>
      <c r="ENN17" s="36"/>
      <c r="ENO17" s="36"/>
      <c r="ENP17" s="36"/>
      <c r="ENQ17" s="36"/>
      <c r="ENR17" s="36"/>
      <c r="ENS17" s="36"/>
      <c r="ENT17" s="36"/>
      <c r="ENU17" s="36"/>
      <c r="ENV17" s="36"/>
      <c r="ENW17" s="36"/>
      <c r="ENX17" s="36"/>
      <c r="ENY17" s="36"/>
      <c r="ENZ17" s="36"/>
      <c r="EOA17" s="36"/>
      <c r="EOB17" s="36"/>
      <c r="EOC17" s="36"/>
      <c r="EOD17" s="36"/>
      <c r="EOE17" s="36"/>
      <c r="EOF17" s="36"/>
      <c r="EOG17" s="36"/>
      <c r="EOH17" s="36"/>
      <c r="EOI17" s="36"/>
      <c r="EOJ17" s="36"/>
      <c r="EOK17" s="36"/>
      <c r="EOL17" s="36"/>
      <c r="EOM17" s="36"/>
      <c r="EON17" s="36"/>
      <c r="EOO17" s="36"/>
      <c r="EOP17" s="36"/>
      <c r="EOQ17" s="36"/>
      <c r="EOR17" s="36"/>
      <c r="EOS17" s="36"/>
      <c r="EOT17" s="36"/>
      <c r="EOU17" s="36"/>
      <c r="EOV17" s="36"/>
      <c r="EOW17" s="36"/>
      <c r="EOX17" s="36"/>
      <c r="EOY17" s="36"/>
      <c r="EOZ17" s="36"/>
      <c r="EPA17" s="36"/>
      <c r="EPB17" s="36"/>
      <c r="EPC17" s="36"/>
      <c r="EPD17" s="36"/>
      <c r="EPE17" s="36"/>
      <c r="EPF17" s="36"/>
      <c r="EPG17" s="36"/>
      <c r="EPH17" s="36"/>
      <c r="EPI17" s="36"/>
      <c r="EPJ17" s="36"/>
      <c r="EPK17" s="36"/>
      <c r="EPL17" s="36"/>
      <c r="EPM17" s="36"/>
      <c r="EPN17" s="36"/>
      <c r="EPO17" s="36"/>
      <c r="EPP17" s="36"/>
      <c r="EPQ17" s="36"/>
      <c r="EPR17" s="36"/>
      <c r="EPS17" s="36"/>
      <c r="EPT17" s="36"/>
      <c r="EPU17" s="36"/>
      <c r="EPV17" s="36"/>
      <c r="EPW17" s="36"/>
      <c r="EPX17" s="36"/>
      <c r="EPY17" s="36"/>
      <c r="EPZ17" s="36"/>
      <c r="EQA17" s="36"/>
      <c r="EQB17" s="36"/>
      <c r="EQC17" s="36"/>
      <c r="EQD17" s="36"/>
      <c r="EQE17" s="36"/>
      <c r="EQF17" s="36"/>
      <c r="EQG17" s="36"/>
      <c r="EQH17" s="36"/>
      <c r="EQI17" s="36"/>
      <c r="EQJ17" s="36"/>
      <c r="EQK17" s="36"/>
      <c r="EQL17" s="36"/>
      <c r="EQM17" s="36"/>
      <c r="EQN17" s="36"/>
      <c r="EQO17" s="36"/>
      <c r="EQP17" s="36"/>
      <c r="EQQ17" s="36"/>
      <c r="EQR17" s="36"/>
      <c r="EQS17" s="36"/>
      <c r="EQT17" s="36"/>
      <c r="EQU17" s="36"/>
      <c r="EQV17" s="36"/>
      <c r="EQW17" s="36"/>
      <c r="EQX17" s="36"/>
      <c r="EQY17" s="36"/>
      <c r="EQZ17" s="36"/>
      <c r="ERA17" s="36"/>
      <c r="ERB17" s="36"/>
      <c r="ERC17" s="36"/>
      <c r="ERD17" s="36"/>
      <c r="ERE17" s="36"/>
      <c r="ERF17" s="36"/>
      <c r="ERG17" s="36"/>
      <c r="ERH17" s="36"/>
      <c r="ERI17" s="36"/>
      <c r="ERJ17" s="36"/>
      <c r="ERK17" s="36"/>
      <c r="ERL17" s="36"/>
      <c r="ERM17" s="36"/>
      <c r="ERN17" s="36"/>
      <c r="ERO17" s="36"/>
      <c r="ERP17" s="36"/>
      <c r="ERQ17" s="36"/>
      <c r="ERR17" s="36"/>
      <c r="ERS17" s="36"/>
      <c r="ERT17" s="36"/>
      <c r="ERU17" s="36"/>
      <c r="ERV17" s="36"/>
      <c r="ERW17" s="36"/>
      <c r="ERX17" s="36"/>
      <c r="ERY17" s="36"/>
      <c r="ERZ17" s="36"/>
      <c r="ESA17" s="36"/>
      <c r="ESB17" s="36"/>
      <c r="ESC17" s="36"/>
      <c r="ESD17" s="36"/>
      <c r="ESE17" s="36"/>
      <c r="ESF17" s="36"/>
      <c r="ESG17" s="36"/>
      <c r="ESH17" s="36"/>
      <c r="ESI17" s="36"/>
      <c r="ESJ17" s="36"/>
      <c r="ESK17" s="36"/>
      <c r="ESL17" s="36"/>
      <c r="ESM17" s="36"/>
      <c r="ESN17" s="36"/>
      <c r="ESO17" s="36"/>
      <c r="ESP17" s="36"/>
      <c r="ESQ17" s="36"/>
      <c r="ESR17" s="36"/>
      <c r="ESS17" s="36"/>
      <c r="EST17" s="36"/>
      <c r="ESU17" s="36"/>
      <c r="ESV17" s="36"/>
      <c r="ESW17" s="36"/>
      <c r="ESX17" s="36"/>
      <c r="ESY17" s="36"/>
      <c r="ESZ17" s="36"/>
      <c r="ETA17" s="36"/>
      <c r="ETB17" s="36"/>
      <c r="ETC17" s="36"/>
      <c r="ETD17" s="36"/>
      <c r="ETE17" s="36"/>
      <c r="ETF17" s="36"/>
      <c r="ETG17" s="36"/>
      <c r="ETH17" s="36"/>
      <c r="ETI17" s="36"/>
      <c r="ETJ17" s="36"/>
      <c r="ETK17" s="36"/>
      <c r="ETL17" s="36"/>
      <c r="ETM17" s="36"/>
      <c r="ETN17" s="36"/>
      <c r="ETO17" s="36"/>
      <c r="ETP17" s="36"/>
      <c r="ETQ17" s="36"/>
      <c r="ETR17" s="36"/>
      <c r="ETS17" s="36"/>
      <c r="ETT17" s="36"/>
      <c r="ETU17" s="36"/>
      <c r="ETV17" s="36"/>
      <c r="ETW17" s="36"/>
      <c r="ETX17" s="36"/>
      <c r="ETY17" s="36"/>
      <c r="ETZ17" s="36"/>
      <c r="EUA17" s="36"/>
      <c r="EUB17" s="36"/>
      <c r="EUC17" s="36"/>
      <c r="EUD17" s="36"/>
      <c r="EUE17" s="36"/>
      <c r="EUF17" s="36"/>
      <c r="EUG17" s="36"/>
      <c r="EUH17" s="36"/>
      <c r="EUI17" s="36"/>
      <c r="EUJ17" s="36"/>
      <c r="EUK17" s="36"/>
      <c r="EUL17" s="36"/>
      <c r="EUM17" s="36"/>
      <c r="EUN17" s="36"/>
      <c r="EUO17" s="36"/>
      <c r="EUP17" s="36"/>
      <c r="EUQ17" s="36"/>
      <c r="EUR17" s="36"/>
      <c r="EUS17" s="36"/>
      <c r="EUT17" s="36"/>
      <c r="EUU17" s="36"/>
      <c r="EUV17" s="36"/>
      <c r="EUW17" s="36"/>
      <c r="EUX17" s="36"/>
      <c r="EUY17" s="36"/>
      <c r="EUZ17" s="36"/>
      <c r="EVA17" s="36"/>
      <c r="EVB17" s="36"/>
      <c r="EVC17" s="36"/>
      <c r="EVD17" s="36"/>
      <c r="EVE17" s="36"/>
      <c r="EVF17" s="36"/>
      <c r="EVG17" s="36"/>
      <c r="EVH17" s="36"/>
      <c r="EVI17" s="36"/>
      <c r="EVJ17" s="36"/>
      <c r="EVK17" s="36"/>
      <c r="EVL17" s="36"/>
      <c r="EVM17" s="36"/>
      <c r="EVN17" s="36"/>
      <c r="EVO17" s="36"/>
      <c r="EVP17" s="36"/>
      <c r="EVQ17" s="36"/>
      <c r="EVR17" s="36"/>
      <c r="EVS17" s="36"/>
      <c r="EVT17" s="36"/>
      <c r="EVU17" s="36"/>
      <c r="EVV17" s="36"/>
      <c r="EVW17" s="36"/>
      <c r="EVX17" s="36"/>
      <c r="EVY17" s="36"/>
      <c r="EVZ17" s="36"/>
      <c r="EWA17" s="36"/>
      <c r="EWB17" s="36"/>
      <c r="EWC17" s="36"/>
      <c r="EWD17" s="36"/>
      <c r="EWE17" s="36"/>
      <c r="EWF17" s="36"/>
      <c r="EWG17" s="36"/>
      <c r="EWH17" s="36"/>
      <c r="EWI17" s="36"/>
      <c r="EWJ17" s="36"/>
      <c r="EWK17" s="36"/>
      <c r="EWL17" s="36"/>
      <c r="EWM17" s="36"/>
      <c r="EWN17" s="36"/>
      <c r="EWO17" s="36"/>
      <c r="EWP17" s="36"/>
      <c r="EWQ17" s="36"/>
      <c r="EWR17" s="36"/>
      <c r="EWS17" s="36"/>
      <c r="EWT17" s="36"/>
      <c r="EWU17" s="36"/>
      <c r="EWV17" s="36"/>
      <c r="EWW17" s="36"/>
      <c r="EWX17" s="36"/>
      <c r="EWY17" s="36"/>
      <c r="EWZ17" s="36"/>
      <c r="EXA17" s="36"/>
      <c r="EXB17" s="36"/>
      <c r="EXC17" s="36"/>
      <c r="EXD17" s="36"/>
      <c r="EXE17" s="36"/>
      <c r="EXF17" s="36"/>
      <c r="EXG17" s="36"/>
      <c r="EXH17" s="36"/>
      <c r="EXI17" s="36"/>
      <c r="EXJ17" s="36"/>
      <c r="EXK17" s="36"/>
      <c r="EXL17" s="36"/>
      <c r="EXM17" s="36"/>
      <c r="EXN17" s="36"/>
      <c r="EXO17" s="36"/>
      <c r="EXP17" s="36"/>
      <c r="EXQ17" s="36"/>
      <c r="EXR17" s="36"/>
      <c r="EXS17" s="36"/>
      <c r="EXT17" s="36"/>
      <c r="EXU17" s="36"/>
      <c r="EXV17" s="36"/>
      <c r="EXW17" s="36"/>
      <c r="EXX17" s="36"/>
      <c r="EXY17" s="36"/>
      <c r="EXZ17" s="36"/>
      <c r="EYA17" s="36"/>
      <c r="EYB17" s="36"/>
      <c r="EYC17" s="36"/>
      <c r="EYD17" s="36"/>
      <c r="EYE17" s="36"/>
      <c r="EYF17" s="36"/>
      <c r="EYG17" s="36"/>
      <c r="EYH17" s="36"/>
      <c r="EYI17" s="36"/>
      <c r="EYJ17" s="36"/>
      <c r="EYK17" s="36"/>
      <c r="EYL17" s="36"/>
      <c r="EYM17" s="36"/>
      <c r="EYN17" s="36"/>
      <c r="EYO17" s="36"/>
      <c r="EYP17" s="36"/>
      <c r="EYQ17" s="36"/>
      <c r="EYR17" s="36"/>
      <c r="EYS17" s="36"/>
      <c r="EYT17" s="36"/>
      <c r="EYU17" s="36"/>
      <c r="EYV17" s="36"/>
      <c r="EYW17" s="36"/>
      <c r="EYX17" s="36"/>
      <c r="EYY17" s="36"/>
      <c r="EYZ17" s="36"/>
      <c r="EZA17" s="36"/>
      <c r="EZB17" s="36"/>
      <c r="EZC17" s="36"/>
      <c r="EZD17" s="36"/>
      <c r="EZE17" s="36"/>
      <c r="EZF17" s="36"/>
      <c r="EZG17" s="36"/>
      <c r="EZH17" s="36"/>
      <c r="EZI17" s="36"/>
      <c r="EZJ17" s="36"/>
      <c r="EZK17" s="36"/>
      <c r="EZL17" s="36"/>
      <c r="EZM17" s="36"/>
      <c r="EZN17" s="36"/>
      <c r="EZO17" s="36"/>
      <c r="EZP17" s="36"/>
      <c r="EZQ17" s="36"/>
      <c r="EZR17" s="36"/>
      <c r="EZS17" s="36"/>
      <c r="EZT17" s="36"/>
      <c r="EZU17" s="36"/>
      <c r="EZV17" s="36"/>
      <c r="EZW17" s="36"/>
      <c r="EZX17" s="36"/>
      <c r="EZY17" s="36"/>
      <c r="EZZ17" s="36"/>
      <c r="FAA17" s="36"/>
      <c r="FAB17" s="36"/>
      <c r="FAC17" s="36"/>
      <c r="FAD17" s="36"/>
      <c r="FAE17" s="36"/>
      <c r="FAF17" s="36"/>
      <c r="FAG17" s="36"/>
      <c r="FAH17" s="36"/>
      <c r="FAI17" s="36"/>
      <c r="FAJ17" s="36"/>
      <c r="FAK17" s="36"/>
      <c r="FAL17" s="36"/>
      <c r="FAM17" s="36"/>
      <c r="FAN17" s="36"/>
      <c r="FAO17" s="36"/>
      <c r="FAP17" s="36"/>
      <c r="FAQ17" s="36"/>
      <c r="FAR17" s="36"/>
      <c r="FAS17" s="36"/>
      <c r="FAT17" s="36"/>
      <c r="FAU17" s="36"/>
      <c r="FAV17" s="36"/>
      <c r="FAW17" s="36"/>
      <c r="FAX17" s="36"/>
      <c r="FAY17" s="36"/>
      <c r="FAZ17" s="36"/>
      <c r="FBA17" s="36"/>
      <c r="FBB17" s="36"/>
      <c r="FBC17" s="36"/>
      <c r="FBD17" s="36"/>
      <c r="FBE17" s="36"/>
      <c r="FBF17" s="36"/>
      <c r="FBG17" s="36"/>
      <c r="FBH17" s="36"/>
      <c r="FBI17" s="36"/>
      <c r="FBJ17" s="36"/>
      <c r="FBK17" s="36"/>
      <c r="FBL17" s="36"/>
      <c r="FBM17" s="36"/>
      <c r="FBN17" s="36"/>
      <c r="FBO17" s="36"/>
      <c r="FBP17" s="36"/>
      <c r="FBQ17" s="36"/>
      <c r="FBR17" s="36"/>
      <c r="FBS17" s="36"/>
      <c r="FBT17" s="36"/>
      <c r="FBU17" s="36"/>
      <c r="FBV17" s="36"/>
      <c r="FBW17" s="36"/>
      <c r="FBX17" s="36"/>
      <c r="FBY17" s="36"/>
      <c r="FBZ17" s="36"/>
      <c r="FCA17" s="36"/>
      <c r="FCB17" s="36"/>
      <c r="FCC17" s="36"/>
      <c r="FCD17" s="36"/>
      <c r="FCE17" s="36"/>
      <c r="FCF17" s="36"/>
      <c r="FCG17" s="36"/>
      <c r="FCH17" s="36"/>
      <c r="FCI17" s="36"/>
      <c r="FCJ17" s="36"/>
      <c r="FCK17" s="36"/>
      <c r="FCL17" s="36"/>
      <c r="FCM17" s="36"/>
      <c r="FCN17" s="36"/>
      <c r="FCO17" s="36"/>
      <c r="FCP17" s="36"/>
      <c r="FCQ17" s="36"/>
      <c r="FCR17" s="36"/>
      <c r="FCS17" s="36"/>
      <c r="FCT17" s="36"/>
      <c r="FCU17" s="36"/>
      <c r="FCV17" s="36"/>
      <c r="FCW17" s="36"/>
      <c r="FCX17" s="36"/>
      <c r="FCY17" s="36"/>
      <c r="FCZ17" s="36"/>
      <c r="FDA17" s="36"/>
      <c r="FDB17" s="36"/>
      <c r="FDC17" s="36"/>
      <c r="FDD17" s="36"/>
      <c r="FDE17" s="36"/>
      <c r="FDF17" s="36"/>
      <c r="FDG17" s="36"/>
      <c r="FDH17" s="36"/>
      <c r="FDI17" s="36"/>
      <c r="FDJ17" s="36"/>
      <c r="FDK17" s="36"/>
      <c r="FDL17" s="36"/>
      <c r="FDM17" s="36"/>
      <c r="FDN17" s="36"/>
      <c r="FDO17" s="36"/>
      <c r="FDP17" s="36"/>
      <c r="FDQ17" s="36"/>
      <c r="FDR17" s="36"/>
      <c r="FDS17" s="36"/>
      <c r="FDT17" s="36"/>
      <c r="FDU17" s="36"/>
      <c r="FDV17" s="36"/>
      <c r="FDW17" s="36"/>
      <c r="FDX17" s="36"/>
      <c r="FDY17" s="36"/>
      <c r="FDZ17" s="36"/>
      <c r="FEA17" s="36"/>
      <c r="FEB17" s="36"/>
      <c r="FEC17" s="36"/>
      <c r="FED17" s="36"/>
      <c r="FEE17" s="36"/>
      <c r="FEF17" s="36"/>
      <c r="FEG17" s="36"/>
      <c r="FEH17" s="36"/>
      <c r="FEI17" s="36"/>
      <c r="FEJ17" s="36"/>
      <c r="FEK17" s="36"/>
      <c r="FEL17" s="36"/>
      <c r="FEM17" s="36"/>
      <c r="FEN17" s="36"/>
      <c r="FEO17" s="36"/>
      <c r="FEP17" s="36"/>
      <c r="FEQ17" s="36"/>
      <c r="FER17" s="36"/>
      <c r="FES17" s="36"/>
      <c r="FET17" s="36"/>
      <c r="FEU17" s="36"/>
      <c r="FEV17" s="36"/>
      <c r="FEW17" s="36"/>
      <c r="FEX17" s="36"/>
      <c r="FEY17" s="36"/>
      <c r="FEZ17" s="36"/>
      <c r="FFA17" s="36"/>
      <c r="FFB17" s="36"/>
      <c r="FFC17" s="36"/>
      <c r="FFD17" s="36"/>
      <c r="FFE17" s="36"/>
      <c r="FFF17" s="36"/>
      <c r="FFG17" s="36"/>
      <c r="FFH17" s="36"/>
      <c r="FFI17" s="36"/>
      <c r="FFJ17" s="36"/>
      <c r="FFK17" s="36"/>
      <c r="FFL17" s="36"/>
      <c r="FFM17" s="36"/>
      <c r="FFN17" s="36"/>
      <c r="FFO17" s="36"/>
      <c r="FFP17" s="36"/>
      <c r="FFQ17" s="36"/>
      <c r="FFR17" s="36"/>
      <c r="FFS17" s="36"/>
      <c r="FFT17" s="36"/>
      <c r="FFU17" s="36"/>
      <c r="FFV17" s="36"/>
      <c r="FFW17" s="36"/>
      <c r="FFX17" s="36"/>
      <c r="FFY17" s="36"/>
      <c r="FFZ17" s="36"/>
      <c r="FGA17" s="36"/>
      <c r="FGB17" s="36"/>
      <c r="FGC17" s="36"/>
      <c r="FGD17" s="36"/>
      <c r="FGE17" s="36"/>
      <c r="FGF17" s="36"/>
      <c r="FGG17" s="36"/>
      <c r="FGH17" s="36"/>
      <c r="FGI17" s="36"/>
      <c r="FGJ17" s="36"/>
      <c r="FGK17" s="36"/>
      <c r="FGL17" s="36"/>
      <c r="FGM17" s="36"/>
      <c r="FGN17" s="36"/>
      <c r="FGO17" s="36"/>
      <c r="FGP17" s="36"/>
      <c r="FGQ17" s="36"/>
      <c r="FGR17" s="36"/>
      <c r="FGS17" s="36"/>
      <c r="FGT17" s="36"/>
      <c r="FGU17" s="36"/>
      <c r="FGV17" s="36"/>
      <c r="FGW17" s="36"/>
      <c r="FGX17" s="36"/>
      <c r="FGY17" s="36"/>
      <c r="FGZ17" s="36"/>
      <c r="FHA17" s="36"/>
      <c r="FHB17" s="36"/>
      <c r="FHC17" s="36"/>
      <c r="FHD17" s="36"/>
      <c r="FHE17" s="36"/>
      <c r="FHF17" s="36"/>
      <c r="FHG17" s="36"/>
      <c r="FHH17" s="36"/>
      <c r="FHI17" s="36"/>
      <c r="FHJ17" s="36"/>
      <c r="FHK17" s="36"/>
      <c r="FHL17" s="36"/>
      <c r="FHM17" s="36"/>
      <c r="FHN17" s="36"/>
      <c r="FHO17" s="36"/>
      <c r="FHP17" s="36"/>
      <c r="FHQ17" s="36"/>
      <c r="FHR17" s="36"/>
      <c r="FHS17" s="36"/>
      <c r="FHT17" s="36"/>
      <c r="FHU17" s="36"/>
      <c r="FHV17" s="36"/>
      <c r="FHW17" s="36"/>
      <c r="FHX17" s="36"/>
      <c r="FHY17" s="36"/>
      <c r="FHZ17" s="36"/>
      <c r="FIA17" s="36"/>
      <c r="FIB17" s="36"/>
      <c r="FIC17" s="36"/>
      <c r="FID17" s="36"/>
      <c r="FIE17" s="36"/>
      <c r="FIF17" s="36"/>
      <c r="FIG17" s="36"/>
      <c r="FIH17" s="36"/>
      <c r="FII17" s="36"/>
      <c r="FIJ17" s="36"/>
      <c r="FIK17" s="36"/>
      <c r="FIL17" s="36"/>
      <c r="FIM17" s="36"/>
      <c r="FIN17" s="36"/>
      <c r="FIO17" s="36"/>
      <c r="FIP17" s="36"/>
      <c r="FIQ17" s="36"/>
      <c r="FIR17" s="36"/>
      <c r="FIS17" s="36"/>
      <c r="FIT17" s="36"/>
      <c r="FIU17" s="36"/>
      <c r="FIV17" s="36"/>
      <c r="FIW17" s="36"/>
      <c r="FIX17" s="36"/>
      <c r="FIY17" s="36"/>
      <c r="FIZ17" s="36"/>
      <c r="FJA17" s="36"/>
      <c r="FJB17" s="36"/>
      <c r="FJC17" s="36"/>
      <c r="FJD17" s="36"/>
      <c r="FJE17" s="36"/>
      <c r="FJF17" s="36"/>
      <c r="FJG17" s="36"/>
      <c r="FJH17" s="36"/>
      <c r="FJI17" s="36"/>
      <c r="FJJ17" s="36"/>
      <c r="FJK17" s="36"/>
      <c r="FJL17" s="36"/>
      <c r="FJM17" s="36"/>
      <c r="FJN17" s="36"/>
      <c r="FJO17" s="36"/>
      <c r="FJP17" s="36"/>
      <c r="FJQ17" s="36"/>
      <c r="FJR17" s="36"/>
      <c r="FJS17" s="36"/>
      <c r="FJT17" s="36"/>
      <c r="FJU17" s="36"/>
      <c r="FJV17" s="36"/>
      <c r="FJW17" s="36"/>
      <c r="FJX17" s="36"/>
      <c r="FJY17" s="36"/>
      <c r="FJZ17" s="36"/>
      <c r="FKA17" s="36"/>
      <c r="FKB17" s="36"/>
      <c r="FKC17" s="36"/>
      <c r="FKD17" s="36"/>
      <c r="FKE17" s="36"/>
      <c r="FKF17" s="36"/>
      <c r="FKG17" s="36"/>
      <c r="FKH17" s="36"/>
      <c r="FKI17" s="36"/>
      <c r="FKJ17" s="36"/>
      <c r="FKK17" s="36"/>
      <c r="FKL17" s="36"/>
      <c r="FKM17" s="36"/>
      <c r="FKN17" s="36"/>
      <c r="FKO17" s="36"/>
      <c r="FKP17" s="36"/>
      <c r="FKQ17" s="36"/>
      <c r="FKR17" s="36"/>
      <c r="FKS17" s="36"/>
      <c r="FKT17" s="36"/>
      <c r="FKU17" s="36"/>
      <c r="FKV17" s="36"/>
      <c r="FKW17" s="36"/>
      <c r="FKX17" s="36"/>
      <c r="FKY17" s="36"/>
      <c r="FKZ17" s="36"/>
      <c r="FLA17" s="36"/>
      <c r="FLB17" s="36"/>
      <c r="FLC17" s="36"/>
      <c r="FLD17" s="36"/>
      <c r="FLE17" s="36"/>
      <c r="FLF17" s="36"/>
      <c r="FLG17" s="36"/>
      <c r="FLH17" s="36"/>
      <c r="FLI17" s="36"/>
      <c r="FLJ17" s="36"/>
      <c r="FLK17" s="36"/>
      <c r="FLL17" s="36"/>
      <c r="FLM17" s="36"/>
      <c r="FLN17" s="36"/>
      <c r="FLO17" s="36"/>
      <c r="FLP17" s="36"/>
      <c r="FLQ17" s="36"/>
      <c r="FLR17" s="36"/>
      <c r="FLS17" s="36"/>
      <c r="FLT17" s="36"/>
      <c r="FLU17" s="36"/>
      <c r="FLV17" s="36"/>
      <c r="FLW17" s="36"/>
      <c r="FLX17" s="36"/>
      <c r="FLY17" s="36"/>
      <c r="FLZ17" s="36"/>
      <c r="FMA17" s="36"/>
      <c r="FMB17" s="36"/>
      <c r="FMC17" s="36"/>
      <c r="FMD17" s="36"/>
      <c r="FME17" s="36"/>
      <c r="FMF17" s="36"/>
      <c r="FMG17" s="36"/>
      <c r="FMH17" s="36"/>
      <c r="FMI17" s="36"/>
      <c r="FMJ17" s="36"/>
      <c r="FMK17" s="36"/>
      <c r="FML17" s="36"/>
      <c r="FMM17" s="36"/>
      <c r="FMN17" s="36"/>
      <c r="FMO17" s="36"/>
      <c r="FMP17" s="36"/>
      <c r="FMQ17" s="36"/>
      <c r="FMR17" s="36"/>
      <c r="FMS17" s="36"/>
      <c r="FMT17" s="36"/>
      <c r="FMU17" s="36"/>
      <c r="FMV17" s="36"/>
      <c r="FMW17" s="36"/>
      <c r="FMX17" s="36"/>
      <c r="FMY17" s="36"/>
      <c r="FMZ17" s="36"/>
      <c r="FNA17" s="36"/>
      <c r="FNB17" s="36"/>
      <c r="FNC17" s="36"/>
      <c r="FND17" s="36"/>
      <c r="FNE17" s="36"/>
      <c r="FNF17" s="36"/>
      <c r="FNG17" s="36"/>
      <c r="FNH17" s="36"/>
      <c r="FNI17" s="36"/>
      <c r="FNJ17" s="36"/>
      <c r="FNK17" s="36"/>
      <c r="FNL17" s="36"/>
      <c r="FNM17" s="36"/>
      <c r="FNN17" s="36"/>
      <c r="FNO17" s="36"/>
      <c r="FNP17" s="36"/>
      <c r="FNQ17" s="36"/>
      <c r="FNR17" s="36"/>
      <c r="FNS17" s="36"/>
      <c r="FNT17" s="36"/>
      <c r="FNU17" s="36"/>
      <c r="FNV17" s="36"/>
      <c r="FNW17" s="36"/>
      <c r="FNX17" s="36"/>
      <c r="FNY17" s="36"/>
      <c r="FNZ17" s="36"/>
      <c r="FOA17" s="36"/>
      <c r="FOB17" s="36"/>
      <c r="FOC17" s="36"/>
      <c r="FOD17" s="36"/>
      <c r="FOE17" s="36"/>
      <c r="FOF17" s="36"/>
      <c r="FOG17" s="36"/>
      <c r="FOH17" s="36"/>
      <c r="FOI17" s="36"/>
      <c r="FOJ17" s="36"/>
      <c r="FOK17" s="36"/>
      <c r="FOL17" s="36"/>
      <c r="FOM17" s="36"/>
      <c r="FON17" s="36"/>
      <c r="FOO17" s="36"/>
      <c r="FOP17" s="36"/>
      <c r="FOQ17" s="36"/>
      <c r="FOR17" s="36"/>
      <c r="FOS17" s="36"/>
      <c r="FOT17" s="36"/>
      <c r="FOU17" s="36"/>
      <c r="FOV17" s="36"/>
      <c r="FOW17" s="36"/>
      <c r="FOX17" s="36"/>
      <c r="FOY17" s="36"/>
      <c r="FOZ17" s="36"/>
      <c r="FPA17" s="36"/>
      <c r="FPB17" s="36"/>
      <c r="FPC17" s="36"/>
      <c r="FPD17" s="36"/>
      <c r="FPE17" s="36"/>
      <c r="FPF17" s="36"/>
      <c r="FPG17" s="36"/>
      <c r="FPH17" s="36"/>
      <c r="FPI17" s="36"/>
      <c r="FPJ17" s="36"/>
      <c r="FPK17" s="36"/>
      <c r="FPL17" s="36"/>
      <c r="FPM17" s="36"/>
      <c r="FPN17" s="36"/>
      <c r="FPO17" s="36"/>
      <c r="FPP17" s="36"/>
      <c r="FPQ17" s="36"/>
      <c r="FPR17" s="36"/>
      <c r="FPS17" s="36"/>
      <c r="FPT17" s="36"/>
      <c r="FPU17" s="36"/>
      <c r="FPV17" s="36"/>
      <c r="FPW17" s="36"/>
      <c r="FPX17" s="36"/>
      <c r="FPY17" s="36"/>
      <c r="FPZ17" s="36"/>
      <c r="FQA17" s="36"/>
      <c r="FQB17" s="36"/>
      <c r="FQC17" s="36"/>
      <c r="FQD17" s="36"/>
      <c r="FQE17" s="36"/>
      <c r="FQF17" s="36"/>
      <c r="FQG17" s="36"/>
      <c r="FQH17" s="36"/>
      <c r="FQI17" s="36"/>
      <c r="FQJ17" s="36"/>
      <c r="FQK17" s="36"/>
      <c r="FQL17" s="36"/>
      <c r="FQM17" s="36"/>
      <c r="FQN17" s="36"/>
      <c r="FQO17" s="36"/>
      <c r="FQP17" s="36"/>
      <c r="FQQ17" s="36"/>
      <c r="FQR17" s="36"/>
      <c r="FQS17" s="36"/>
      <c r="FQT17" s="36"/>
      <c r="FQU17" s="36"/>
      <c r="FQV17" s="36"/>
      <c r="FQW17" s="36"/>
      <c r="FQX17" s="36"/>
      <c r="FQY17" s="36"/>
      <c r="FQZ17" s="36"/>
      <c r="FRA17" s="36"/>
      <c r="FRB17" s="36"/>
      <c r="FRC17" s="36"/>
      <c r="FRD17" s="36"/>
      <c r="FRE17" s="36"/>
      <c r="FRF17" s="36"/>
      <c r="FRG17" s="36"/>
      <c r="FRH17" s="36"/>
      <c r="FRI17" s="36"/>
      <c r="FRJ17" s="36"/>
      <c r="FRK17" s="36"/>
      <c r="FRL17" s="36"/>
      <c r="FRM17" s="36"/>
      <c r="FRN17" s="36"/>
      <c r="FRO17" s="36"/>
      <c r="FRP17" s="36"/>
      <c r="FRQ17" s="36"/>
      <c r="FRR17" s="36"/>
      <c r="FRS17" s="36"/>
      <c r="FRT17" s="36"/>
      <c r="FRU17" s="36"/>
      <c r="FRV17" s="36"/>
      <c r="FRW17" s="36"/>
      <c r="FRX17" s="36"/>
      <c r="FRY17" s="36"/>
      <c r="FRZ17" s="36"/>
      <c r="FSA17" s="36"/>
      <c r="FSB17" s="36"/>
      <c r="FSC17" s="36"/>
      <c r="FSD17" s="36"/>
      <c r="FSE17" s="36"/>
      <c r="FSF17" s="36"/>
      <c r="FSG17" s="36"/>
      <c r="FSH17" s="36"/>
      <c r="FSI17" s="36"/>
      <c r="FSJ17" s="36"/>
      <c r="FSK17" s="36"/>
      <c r="FSL17" s="36"/>
      <c r="FSM17" s="36"/>
      <c r="FSN17" s="36"/>
      <c r="FSO17" s="36"/>
      <c r="FSP17" s="36"/>
      <c r="FSQ17" s="36"/>
      <c r="FSR17" s="36"/>
      <c r="FSS17" s="36"/>
      <c r="FST17" s="36"/>
      <c r="FSU17" s="36"/>
      <c r="FSV17" s="36"/>
      <c r="FSW17" s="36"/>
      <c r="FSX17" s="36"/>
      <c r="FSY17" s="36"/>
      <c r="FSZ17" s="36"/>
      <c r="FTA17" s="36"/>
      <c r="FTB17" s="36"/>
      <c r="FTC17" s="36"/>
      <c r="FTD17" s="36"/>
      <c r="FTE17" s="36"/>
      <c r="FTF17" s="36"/>
      <c r="FTG17" s="36"/>
      <c r="FTH17" s="36"/>
      <c r="FTI17" s="36"/>
      <c r="FTJ17" s="36"/>
      <c r="FTK17" s="36"/>
      <c r="FTL17" s="36"/>
      <c r="FTM17" s="36"/>
      <c r="FTN17" s="36"/>
      <c r="FTO17" s="36"/>
      <c r="FTP17" s="36"/>
      <c r="FTQ17" s="36"/>
      <c r="FTR17" s="36"/>
      <c r="FTS17" s="36"/>
      <c r="FTT17" s="36"/>
      <c r="FTU17" s="36"/>
      <c r="FTV17" s="36"/>
      <c r="FTW17" s="36"/>
      <c r="FTX17" s="36"/>
      <c r="FTY17" s="36"/>
      <c r="FTZ17" s="36"/>
      <c r="FUA17" s="36"/>
      <c r="FUB17" s="36"/>
      <c r="FUC17" s="36"/>
      <c r="FUD17" s="36"/>
      <c r="FUE17" s="36"/>
      <c r="FUF17" s="36"/>
      <c r="FUG17" s="36"/>
      <c r="FUH17" s="36"/>
      <c r="FUI17" s="36"/>
      <c r="FUJ17" s="36"/>
      <c r="FUK17" s="36"/>
      <c r="FUL17" s="36"/>
      <c r="FUM17" s="36"/>
      <c r="FUN17" s="36"/>
      <c r="FUO17" s="36"/>
      <c r="FUP17" s="36"/>
      <c r="FUQ17" s="36"/>
      <c r="FUR17" s="36"/>
      <c r="FUS17" s="36"/>
      <c r="FUT17" s="36"/>
      <c r="FUU17" s="36"/>
      <c r="FUV17" s="36"/>
      <c r="FUW17" s="36"/>
      <c r="FUX17" s="36"/>
      <c r="FUY17" s="36"/>
      <c r="FUZ17" s="36"/>
      <c r="FVA17" s="36"/>
      <c r="FVB17" s="36"/>
      <c r="FVC17" s="36"/>
      <c r="FVD17" s="36"/>
      <c r="FVE17" s="36"/>
      <c r="FVF17" s="36"/>
      <c r="FVG17" s="36"/>
      <c r="FVH17" s="36"/>
      <c r="FVI17" s="36"/>
      <c r="FVJ17" s="36"/>
      <c r="FVK17" s="36"/>
      <c r="FVL17" s="36"/>
      <c r="FVM17" s="36"/>
      <c r="FVN17" s="36"/>
      <c r="FVO17" s="36"/>
      <c r="FVP17" s="36"/>
      <c r="FVQ17" s="36"/>
      <c r="FVR17" s="36"/>
      <c r="FVS17" s="36"/>
      <c r="FVT17" s="36"/>
      <c r="FVU17" s="36"/>
      <c r="FVV17" s="36"/>
      <c r="FVW17" s="36"/>
      <c r="FVX17" s="36"/>
      <c r="FVY17" s="36"/>
      <c r="FVZ17" s="36"/>
      <c r="FWA17" s="36"/>
      <c r="FWB17" s="36"/>
      <c r="FWC17" s="36"/>
      <c r="FWD17" s="36"/>
      <c r="FWE17" s="36"/>
      <c r="FWF17" s="36"/>
      <c r="FWG17" s="36"/>
      <c r="FWH17" s="36"/>
      <c r="FWI17" s="36"/>
      <c r="FWJ17" s="36"/>
      <c r="FWK17" s="36"/>
      <c r="FWL17" s="36"/>
      <c r="FWM17" s="36"/>
      <c r="FWN17" s="36"/>
      <c r="FWO17" s="36"/>
      <c r="FWP17" s="36"/>
      <c r="FWQ17" s="36"/>
      <c r="FWR17" s="36"/>
      <c r="FWS17" s="36"/>
      <c r="FWT17" s="36"/>
      <c r="FWU17" s="36"/>
      <c r="FWV17" s="36"/>
      <c r="FWW17" s="36"/>
      <c r="FWX17" s="36"/>
      <c r="FWY17" s="36"/>
      <c r="FWZ17" s="36"/>
      <c r="FXA17" s="36"/>
      <c r="FXB17" s="36"/>
      <c r="FXC17" s="36"/>
      <c r="FXD17" s="36"/>
      <c r="FXE17" s="36"/>
      <c r="FXF17" s="36"/>
      <c r="FXG17" s="36"/>
      <c r="FXH17" s="36"/>
      <c r="FXI17" s="36"/>
      <c r="FXJ17" s="36"/>
      <c r="FXK17" s="36"/>
      <c r="FXL17" s="36"/>
      <c r="FXM17" s="36"/>
      <c r="FXN17" s="36"/>
      <c r="FXO17" s="36"/>
      <c r="FXP17" s="36"/>
      <c r="FXQ17" s="36"/>
      <c r="FXR17" s="36"/>
      <c r="FXS17" s="36"/>
      <c r="FXT17" s="36"/>
      <c r="FXU17" s="36"/>
      <c r="FXV17" s="36"/>
      <c r="FXW17" s="36"/>
      <c r="FXX17" s="36"/>
      <c r="FXY17" s="36"/>
      <c r="FXZ17" s="36"/>
      <c r="FYA17" s="36"/>
      <c r="FYB17" s="36"/>
      <c r="FYC17" s="36"/>
      <c r="FYD17" s="36"/>
      <c r="FYE17" s="36"/>
      <c r="FYF17" s="36"/>
      <c r="FYG17" s="36"/>
      <c r="FYH17" s="36"/>
      <c r="FYI17" s="36"/>
      <c r="FYJ17" s="36"/>
      <c r="FYK17" s="36"/>
      <c r="FYL17" s="36"/>
      <c r="FYM17" s="36"/>
      <c r="FYN17" s="36"/>
      <c r="FYO17" s="36"/>
      <c r="FYP17" s="36"/>
      <c r="FYQ17" s="36"/>
      <c r="FYR17" s="36"/>
      <c r="FYS17" s="36"/>
      <c r="FYT17" s="36"/>
      <c r="FYU17" s="36"/>
      <c r="FYV17" s="36"/>
      <c r="FYW17" s="36"/>
      <c r="FYX17" s="36"/>
      <c r="FYY17" s="36"/>
      <c r="FYZ17" s="36"/>
      <c r="FZA17" s="36"/>
      <c r="FZB17" s="36"/>
      <c r="FZC17" s="36"/>
      <c r="FZD17" s="36"/>
      <c r="FZE17" s="36"/>
      <c r="FZF17" s="36"/>
      <c r="FZG17" s="36"/>
      <c r="FZH17" s="36"/>
      <c r="FZI17" s="36"/>
      <c r="FZJ17" s="36"/>
      <c r="FZK17" s="36"/>
      <c r="FZL17" s="36"/>
      <c r="FZM17" s="36"/>
      <c r="FZN17" s="36"/>
      <c r="FZO17" s="36"/>
      <c r="FZP17" s="36"/>
      <c r="FZQ17" s="36"/>
      <c r="FZR17" s="36"/>
      <c r="FZS17" s="36"/>
      <c r="FZT17" s="36"/>
      <c r="FZU17" s="36"/>
      <c r="FZV17" s="36"/>
      <c r="FZW17" s="36"/>
      <c r="FZX17" s="36"/>
      <c r="FZY17" s="36"/>
      <c r="FZZ17" s="36"/>
      <c r="GAA17" s="36"/>
      <c r="GAB17" s="36"/>
      <c r="GAC17" s="36"/>
      <c r="GAD17" s="36"/>
      <c r="GAE17" s="36"/>
      <c r="GAF17" s="36"/>
      <c r="GAG17" s="36"/>
      <c r="GAH17" s="36"/>
      <c r="GAI17" s="36"/>
      <c r="GAJ17" s="36"/>
      <c r="GAK17" s="36"/>
      <c r="GAL17" s="36"/>
      <c r="GAM17" s="36"/>
      <c r="GAN17" s="36"/>
      <c r="GAO17" s="36"/>
      <c r="GAP17" s="36"/>
      <c r="GAQ17" s="36"/>
      <c r="GAR17" s="36"/>
      <c r="GAS17" s="36"/>
      <c r="GAT17" s="36"/>
      <c r="GAU17" s="36"/>
      <c r="GAV17" s="36"/>
      <c r="GAW17" s="36"/>
      <c r="GAX17" s="36"/>
      <c r="GAY17" s="36"/>
      <c r="GAZ17" s="36"/>
      <c r="GBA17" s="36"/>
      <c r="GBB17" s="36"/>
      <c r="GBC17" s="36"/>
      <c r="GBD17" s="36"/>
      <c r="GBE17" s="36"/>
      <c r="GBF17" s="36"/>
      <c r="GBG17" s="36"/>
      <c r="GBH17" s="36"/>
      <c r="GBI17" s="36"/>
      <c r="GBJ17" s="36"/>
      <c r="GBK17" s="36"/>
      <c r="GBL17" s="36"/>
      <c r="GBM17" s="36"/>
      <c r="GBN17" s="36"/>
      <c r="GBO17" s="36"/>
      <c r="GBP17" s="36"/>
      <c r="GBQ17" s="36"/>
      <c r="GBR17" s="36"/>
      <c r="GBS17" s="36"/>
      <c r="GBT17" s="36"/>
      <c r="GBU17" s="36"/>
      <c r="GBV17" s="36"/>
      <c r="GBW17" s="36"/>
      <c r="GBX17" s="36"/>
      <c r="GBY17" s="36"/>
      <c r="GBZ17" s="36"/>
      <c r="GCA17" s="36"/>
      <c r="GCB17" s="36"/>
      <c r="GCC17" s="36"/>
      <c r="GCD17" s="36"/>
      <c r="GCE17" s="36"/>
      <c r="GCF17" s="36"/>
      <c r="GCG17" s="36"/>
      <c r="GCH17" s="36"/>
      <c r="GCI17" s="36"/>
      <c r="GCJ17" s="36"/>
      <c r="GCK17" s="36"/>
      <c r="GCL17" s="36"/>
      <c r="GCM17" s="36"/>
      <c r="GCN17" s="36"/>
      <c r="GCO17" s="36"/>
      <c r="GCP17" s="36"/>
      <c r="GCQ17" s="36"/>
      <c r="GCR17" s="36"/>
      <c r="GCS17" s="36"/>
      <c r="GCT17" s="36"/>
      <c r="GCU17" s="36"/>
      <c r="GCV17" s="36"/>
      <c r="GCW17" s="36"/>
      <c r="GCX17" s="36"/>
      <c r="GCY17" s="36"/>
      <c r="GCZ17" s="36"/>
      <c r="GDA17" s="36"/>
      <c r="GDB17" s="36"/>
      <c r="GDC17" s="36"/>
      <c r="GDD17" s="36"/>
      <c r="GDE17" s="36"/>
      <c r="GDF17" s="36"/>
      <c r="GDG17" s="36"/>
      <c r="GDH17" s="36"/>
      <c r="GDI17" s="36"/>
      <c r="GDJ17" s="36"/>
      <c r="GDK17" s="36"/>
      <c r="GDL17" s="36"/>
      <c r="GDM17" s="36"/>
      <c r="GDN17" s="36"/>
      <c r="GDO17" s="36"/>
      <c r="GDP17" s="36"/>
      <c r="GDQ17" s="36"/>
      <c r="GDR17" s="36"/>
      <c r="GDS17" s="36"/>
      <c r="GDT17" s="36"/>
      <c r="GDU17" s="36"/>
      <c r="GDV17" s="36"/>
      <c r="GDW17" s="36"/>
      <c r="GDX17" s="36"/>
      <c r="GDY17" s="36"/>
      <c r="GDZ17" s="36"/>
      <c r="GEA17" s="36"/>
      <c r="GEB17" s="36"/>
      <c r="GEC17" s="36"/>
      <c r="GED17" s="36"/>
      <c r="GEE17" s="36"/>
      <c r="GEF17" s="36"/>
      <c r="GEG17" s="36"/>
      <c r="GEH17" s="36"/>
      <c r="GEI17" s="36"/>
      <c r="GEJ17" s="36"/>
      <c r="GEK17" s="36"/>
      <c r="GEL17" s="36"/>
      <c r="GEM17" s="36"/>
      <c r="GEN17" s="36"/>
      <c r="GEO17" s="36"/>
      <c r="GEP17" s="36"/>
      <c r="GEQ17" s="36"/>
      <c r="GER17" s="36"/>
      <c r="GES17" s="36"/>
      <c r="GET17" s="36"/>
      <c r="GEU17" s="36"/>
      <c r="GEV17" s="36"/>
      <c r="GEW17" s="36"/>
      <c r="GEX17" s="36"/>
      <c r="GEY17" s="36"/>
      <c r="GEZ17" s="36"/>
      <c r="GFA17" s="36"/>
      <c r="GFB17" s="36"/>
      <c r="GFC17" s="36"/>
      <c r="GFD17" s="36"/>
      <c r="GFE17" s="36"/>
      <c r="GFF17" s="36"/>
      <c r="GFG17" s="36"/>
      <c r="GFH17" s="36"/>
      <c r="GFI17" s="36"/>
      <c r="GFJ17" s="36"/>
      <c r="GFK17" s="36"/>
      <c r="GFL17" s="36"/>
      <c r="GFM17" s="36"/>
      <c r="GFN17" s="36"/>
      <c r="GFO17" s="36"/>
      <c r="GFP17" s="36"/>
      <c r="GFQ17" s="36"/>
      <c r="GFR17" s="36"/>
      <c r="GFS17" s="36"/>
      <c r="GFT17" s="36"/>
      <c r="GFU17" s="36"/>
      <c r="GFV17" s="36"/>
      <c r="GFW17" s="36"/>
      <c r="GFX17" s="36"/>
      <c r="GFY17" s="36"/>
      <c r="GFZ17" s="36"/>
      <c r="GGA17" s="36"/>
      <c r="GGB17" s="36"/>
      <c r="GGC17" s="36"/>
      <c r="GGD17" s="36"/>
      <c r="GGE17" s="36"/>
      <c r="GGF17" s="36"/>
      <c r="GGG17" s="36"/>
      <c r="GGH17" s="36"/>
      <c r="GGI17" s="36"/>
      <c r="GGJ17" s="36"/>
      <c r="GGK17" s="36"/>
      <c r="GGL17" s="36"/>
      <c r="GGM17" s="36"/>
      <c r="GGN17" s="36"/>
      <c r="GGO17" s="36"/>
      <c r="GGP17" s="36"/>
      <c r="GGQ17" s="36"/>
      <c r="GGR17" s="36"/>
      <c r="GGS17" s="36"/>
      <c r="GGT17" s="36"/>
      <c r="GGU17" s="36"/>
      <c r="GGV17" s="36"/>
      <c r="GGW17" s="36"/>
      <c r="GGX17" s="36"/>
      <c r="GGY17" s="36"/>
      <c r="GGZ17" s="36"/>
      <c r="GHA17" s="36"/>
      <c r="GHB17" s="36"/>
      <c r="GHC17" s="36"/>
      <c r="GHD17" s="36"/>
      <c r="GHE17" s="36"/>
      <c r="GHF17" s="36"/>
      <c r="GHG17" s="36"/>
      <c r="GHH17" s="36"/>
      <c r="GHI17" s="36"/>
      <c r="GHJ17" s="36"/>
      <c r="GHK17" s="36"/>
      <c r="GHL17" s="36"/>
      <c r="GHM17" s="36"/>
      <c r="GHN17" s="36"/>
      <c r="GHO17" s="36"/>
      <c r="GHP17" s="36"/>
      <c r="GHQ17" s="36"/>
      <c r="GHR17" s="36"/>
      <c r="GHS17" s="36"/>
      <c r="GHT17" s="36"/>
      <c r="GHU17" s="36"/>
      <c r="GHV17" s="36"/>
      <c r="GHW17" s="36"/>
      <c r="GHX17" s="36"/>
      <c r="GHY17" s="36"/>
      <c r="GHZ17" s="36"/>
      <c r="GIA17" s="36"/>
      <c r="GIB17" s="36"/>
      <c r="GIC17" s="36"/>
      <c r="GID17" s="36"/>
      <c r="GIE17" s="36"/>
      <c r="GIF17" s="36"/>
      <c r="GIG17" s="36"/>
      <c r="GIH17" s="36"/>
      <c r="GII17" s="36"/>
      <c r="GIJ17" s="36"/>
      <c r="GIK17" s="36"/>
      <c r="GIL17" s="36"/>
      <c r="GIM17" s="36"/>
      <c r="GIN17" s="36"/>
      <c r="GIO17" s="36"/>
      <c r="GIP17" s="36"/>
      <c r="GIQ17" s="36"/>
      <c r="GIR17" s="36"/>
      <c r="GIS17" s="36"/>
      <c r="GIT17" s="36"/>
      <c r="GIU17" s="36"/>
      <c r="GIV17" s="36"/>
      <c r="GIW17" s="36"/>
      <c r="GIX17" s="36"/>
      <c r="GIY17" s="36"/>
      <c r="GIZ17" s="36"/>
      <c r="GJA17" s="36"/>
      <c r="GJB17" s="36"/>
      <c r="GJC17" s="36"/>
      <c r="GJD17" s="36"/>
      <c r="GJE17" s="36"/>
      <c r="GJF17" s="36"/>
      <c r="GJG17" s="36"/>
      <c r="GJH17" s="36"/>
      <c r="GJI17" s="36"/>
      <c r="GJJ17" s="36"/>
      <c r="GJK17" s="36"/>
      <c r="GJL17" s="36"/>
      <c r="GJM17" s="36"/>
      <c r="GJN17" s="36"/>
      <c r="GJO17" s="36"/>
      <c r="GJP17" s="36"/>
      <c r="GJQ17" s="36"/>
      <c r="GJR17" s="36"/>
      <c r="GJS17" s="36"/>
      <c r="GJT17" s="36"/>
      <c r="GJU17" s="36"/>
      <c r="GJV17" s="36"/>
      <c r="GJW17" s="36"/>
      <c r="GJX17" s="36"/>
      <c r="GJY17" s="36"/>
      <c r="GJZ17" s="36"/>
      <c r="GKA17" s="36"/>
      <c r="GKB17" s="36"/>
      <c r="GKC17" s="36"/>
      <c r="GKD17" s="36"/>
      <c r="GKE17" s="36"/>
      <c r="GKF17" s="36"/>
      <c r="GKG17" s="36"/>
      <c r="GKH17" s="36"/>
      <c r="GKI17" s="36"/>
      <c r="GKJ17" s="36"/>
      <c r="GKK17" s="36"/>
      <c r="GKL17" s="36"/>
      <c r="GKM17" s="36"/>
      <c r="GKN17" s="36"/>
      <c r="GKO17" s="36"/>
      <c r="GKP17" s="36"/>
      <c r="GKQ17" s="36"/>
      <c r="GKR17" s="36"/>
      <c r="GKS17" s="36"/>
      <c r="GKT17" s="36"/>
      <c r="GKU17" s="36"/>
      <c r="GKV17" s="36"/>
      <c r="GKW17" s="36"/>
      <c r="GKX17" s="36"/>
      <c r="GKY17" s="36"/>
      <c r="GKZ17" s="36"/>
      <c r="GLA17" s="36"/>
      <c r="GLB17" s="36"/>
      <c r="GLC17" s="36"/>
      <c r="GLD17" s="36"/>
      <c r="GLE17" s="36"/>
      <c r="GLF17" s="36"/>
      <c r="GLG17" s="36"/>
      <c r="GLH17" s="36"/>
      <c r="GLI17" s="36"/>
      <c r="GLJ17" s="36"/>
      <c r="GLK17" s="36"/>
      <c r="GLL17" s="36"/>
      <c r="GLM17" s="36"/>
      <c r="GLN17" s="36"/>
      <c r="GLO17" s="36"/>
      <c r="GLP17" s="36"/>
      <c r="GLQ17" s="36"/>
      <c r="GLR17" s="36"/>
      <c r="GLS17" s="36"/>
      <c r="GLT17" s="36"/>
      <c r="GLU17" s="36"/>
      <c r="GLV17" s="36"/>
      <c r="GLW17" s="36"/>
      <c r="GLX17" s="36"/>
      <c r="GLY17" s="36"/>
      <c r="GLZ17" s="36"/>
      <c r="GMA17" s="36"/>
      <c r="GMB17" s="36"/>
      <c r="GMC17" s="36"/>
      <c r="GMD17" s="36"/>
      <c r="GME17" s="36"/>
      <c r="GMF17" s="36"/>
      <c r="GMG17" s="36"/>
      <c r="GMH17" s="36"/>
      <c r="GMI17" s="36"/>
      <c r="GMJ17" s="36"/>
      <c r="GMK17" s="36"/>
      <c r="GML17" s="36"/>
      <c r="GMM17" s="36"/>
      <c r="GMN17" s="36"/>
      <c r="GMO17" s="36"/>
      <c r="GMP17" s="36"/>
      <c r="GMQ17" s="36"/>
      <c r="GMR17" s="36"/>
      <c r="GMS17" s="36"/>
      <c r="GMT17" s="36"/>
      <c r="GMU17" s="36"/>
      <c r="GMV17" s="36"/>
      <c r="GMW17" s="36"/>
      <c r="GMX17" s="36"/>
      <c r="GMY17" s="36"/>
      <c r="GMZ17" s="36"/>
      <c r="GNA17" s="36"/>
      <c r="GNB17" s="36"/>
      <c r="GNC17" s="36"/>
      <c r="GND17" s="36"/>
      <c r="GNE17" s="36"/>
      <c r="GNF17" s="36"/>
      <c r="GNG17" s="36"/>
      <c r="GNH17" s="36"/>
      <c r="GNI17" s="36"/>
      <c r="GNJ17" s="36"/>
      <c r="GNK17" s="36"/>
      <c r="GNL17" s="36"/>
      <c r="GNM17" s="36"/>
      <c r="GNN17" s="36"/>
      <c r="GNO17" s="36"/>
      <c r="GNP17" s="36"/>
      <c r="GNQ17" s="36"/>
      <c r="GNR17" s="36"/>
      <c r="GNS17" s="36"/>
      <c r="GNT17" s="36"/>
      <c r="GNU17" s="36"/>
      <c r="GNV17" s="36"/>
      <c r="GNW17" s="36"/>
      <c r="GNX17" s="36"/>
      <c r="GNY17" s="36"/>
      <c r="GNZ17" s="36"/>
      <c r="GOA17" s="36"/>
      <c r="GOB17" s="36"/>
      <c r="GOC17" s="36"/>
      <c r="GOD17" s="36"/>
      <c r="GOE17" s="36"/>
      <c r="GOF17" s="36"/>
      <c r="GOG17" s="36"/>
      <c r="GOH17" s="36"/>
      <c r="GOI17" s="36"/>
      <c r="GOJ17" s="36"/>
      <c r="GOK17" s="36"/>
      <c r="GOL17" s="36"/>
      <c r="GOM17" s="36"/>
      <c r="GON17" s="36"/>
      <c r="GOO17" s="36"/>
      <c r="GOP17" s="36"/>
      <c r="GOQ17" s="36"/>
      <c r="GOR17" s="36"/>
      <c r="GOS17" s="36"/>
      <c r="GOT17" s="36"/>
      <c r="GOU17" s="36"/>
      <c r="GOV17" s="36"/>
      <c r="GOW17" s="36"/>
      <c r="GOX17" s="36"/>
      <c r="GOY17" s="36"/>
      <c r="GOZ17" s="36"/>
      <c r="GPA17" s="36"/>
      <c r="GPB17" s="36"/>
      <c r="GPC17" s="36"/>
      <c r="GPD17" s="36"/>
      <c r="GPE17" s="36"/>
      <c r="GPF17" s="36"/>
      <c r="GPG17" s="36"/>
      <c r="GPH17" s="36"/>
      <c r="GPI17" s="36"/>
      <c r="GPJ17" s="36"/>
      <c r="GPK17" s="36"/>
      <c r="GPL17" s="36"/>
      <c r="GPM17" s="36"/>
      <c r="GPN17" s="36"/>
      <c r="GPO17" s="36"/>
      <c r="GPP17" s="36"/>
      <c r="GPQ17" s="36"/>
      <c r="GPR17" s="36"/>
      <c r="GPS17" s="36"/>
      <c r="GPT17" s="36"/>
      <c r="GPU17" s="36"/>
      <c r="GPV17" s="36"/>
      <c r="GPW17" s="36"/>
      <c r="GPX17" s="36"/>
      <c r="GPY17" s="36"/>
      <c r="GPZ17" s="36"/>
      <c r="GQA17" s="36"/>
      <c r="GQB17" s="36"/>
      <c r="GQC17" s="36"/>
      <c r="GQD17" s="36"/>
      <c r="GQE17" s="36"/>
      <c r="GQF17" s="36"/>
      <c r="GQG17" s="36"/>
      <c r="GQH17" s="36"/>
      <c r="GQI17" s="36"/>
      <c r="GQJ17" s="36"/>
      <c r="GQK17" s="36"/>
      <c r="GQL17" s="36"/>
      <c r="GQM17" s="36"/>
      <c r="GQN17" s="36"/>
      <c r="GQO17" s="36"/>
      <c r="GQP17" s="36"/>
      <c r="GQQ17" s="36"/>
      <c r="GQR17" s="36"/>
      <c r="GQS17" s="36"/>
      <c r="GQT17" s="36"/>
      <c r="GQU17" s="36"/>
      <c r="GQV17" s="36"/>
      <c r="GQW17" s="36"/>
      <c r="GQX17" s="36"/>
      <c r="GQY17" s="36"/>
      <c r="GQZ17" s="36"/>
      <c r="GRA17" s="36"/>
      <c r="GRB17" s="36"/>
      <c r="GRC17" s="36"/>
      <c r="GRD17" s="36"/>
      <c r="GRE17" s="36"/>
      <c r="GRF17" s="36"/>
      <c r="GRG17" s="36"/>
      <c r="GRH17" s="36"/>
      <c r="GRI17" s="36"/>
      <c r="GRJ17" s="36"/>
      <c r="GRK17" s="36"/>
      <c r="GRL17" s="36"/>
      <c r="GRM17" s="36"/>
      <c r="GRN17" s="36"/>
      <c r="GRO17" s="36"/>
      <c r="GRP17" s="36"/>
      <c r="GRQ17" s="36"/>
      <c r="GRR17" s="36"/>
      <c r="GRS17" s="36"/>
      <c r="GRT17" s="36"/>
      <c r="GRU17" s="36"/>
      <c r="GRV17" s="36"/>
      <c r="GRW17" s="36"/>
      <c r="GRX17" s="36"/>
      <c r="GRY17" s="36"/>
      <c r="GRZ17" s="36"/>
      <c r="GSA17" s="36"/>
      <c r="GSB17" s="36"/>
      <c r="GSC17" s="36"/>
      <c r="GSD17" s="36"/>
      <c r="GSE17" s="36"/>
      <c r="GSF17" s="36"/>
      <c r="GSG17" s="36"/>
      <c r="GSH17" s="36"/>
      <c r="GSI17" s="36"/>
      <c r="GSJ17" s="36"/>
      <c r="GSK17" s="36"/>
      <c r="GSL17" s="36"/>
      <c r="GSM17" s="36"/>
      <c r="GSN17" s="36"/>
      <c r="GSO17" s="36"/>
      <c r="GSP17" s="36"/>
      <c r="GSQ17" s="36"/>
      <c r="GSR17" s="36"/>
      <c r="GSS17" s="36"/>
      <c r="GST17" s="36"/>
      <c r="GSU17" s="36"/>
      <c r="GSV17" s="36"/>
      <c r="GSW17" s="36"/>
      <c r="GSX17" s="36"/>
      <c r="GSY17" s="36"/>
      <c r="GSZ17" s="36"/>
      <c r="GTA17" s="36"/>
      <c r="GTB17" s="36"/>
      <c r="GTC17" s="36"/>
      <c r="GTD17" s="36"/>
      <c r="GTE17" s="36"/>
      <c r="GTF17" s="36"/>
      <c r="GTG17" s="36"/>
      <c r="GTH17" s="36"/>
      <c r="GTI17" s="36"/>
      <c r="GTJ17" s="36"/>
      <c r="GTK17" s="36"/>
      <c r="GTL17" s="36"/>
      <c r="GTM17" s="36"/>
      <c r="GTN17" s="36"/>
      <c r="GTO17" s="36"/>
      <c r="GTP17" s="36"/>
      <c r="GTQ17" s="36"/>
      <c r="GTR17" s="36"/>
      <c r="GTS17" s="36"/>
      <c r="GTT17" s="36"/>
      <c r="GTU17" s="36"/>
      <c r="GTV17" s="36"/>
      <c r="GTW17" s="36"/>
      <c r="GTX17" s="36"/>
      <c r="GTY17" s="36"/>
      <c r="GTZ17" s="36"/>
      <c r="GUA17" s="36"/>
      <c r="GUB17" s="36"/>
      <c r="GUC17" s="36"/>
      <c r="GUD17" s="36"/>
      <c r="GUE17" s="36"/>
      <c r="GUF17" s="36"/>
      <c r="GUG17" s="36"/>
      <c r="GUH17" s="36"/>
      <c r="GUI17" s="36"/>
      <c r="GUJ17" s="36"/>
      <c r="GUK17" s="36"/>
      <c r="GUL17" s="36"/>
      <c r="GUM17" s="36"/>
      <c r="GUN17" s="36"/>
      <c r="GUO17" s="36"/>
      <c r="GUP17" s="36"/>
      <c r="GUQ17" s="36"/>
      <c r="GUR17" s="36"/>
      <c r="GUS17" s="36"/>
      <c r="GUT17" s="36"/>
      <c r="GUU17" s="36"/>
      <c r="GUV17" s="36"/>
      <c r="GUW17" s="36"/>
      <c r="GUX17" s="36"/>
      <c r="GUY17" s="36"/>
      <c r="GUZ17" s="36"/>
      <c r="GVA17" s="36"/>
      <c r="GVB17" s="36"/>
      <c r="GVC17" s="36"/>
      <c r="GVD17" s="36"/>
      <c r="GVE17" s="36"/>
      <c r="GVF17" s="36"/>
      <c r="GVG17" s="36"/>
      <c r="GVH17" s="36"/>
      <c r="GVI17" s="36"/>
      <c r="GVJ17" s="36"/>
      <c r="GVK17" s="36"/>
      <c r="GVL17" s="36"/>
      <c r="GVM17" s="36"/>
      <c r="GVN17" s="36"/>
      <c r="GVO17" s="36"/>
      <c r="GVP17" s="36"/>
      <c r="GVQ17" s="36"/>
      <c r="GVR17" s="36"/>
      <c r="GVS17" s="36"/>
      <c r="GVT17" s="36"/>
      <c r="GVU17" s="36"/>
      <c r="GVV17" s="36"/>
      <c r="GVW17" s="36"/>
      <c r="GVX17" s="36"/>
      <c r="GVY17" s="36"/>
      <c r="GVZ17" s="36"/>
      <c r="GWA17" s="36"/>
      <c r="GWB17" s="36"/>
      <c r="GWC17" s="36"/>
      <c r="GWD17" s="36"/>
      <c r="GWE17" s="36"/>
      <c r="GWF17" s="36"/>
      <c r="GWG17" s="36"/>
      <c r="GWH17" s="36"/>
      <c r="GWI17" s="36"/>
      <c r="GWJ17" s="36"/>
      <c r="GWK17" s="36"/>
      <c r="GWL17" s="36"/>
      <c r="GWM17" s="36"/>
      <c r="GWN17" s="36"/>
      <c r="GWO17" s="36"/>
      <c r="GWP17" s="36"/>
      <c r="GWQ17" s="36"/>
      <c r="GWR17" s="36"/>
      <c r="GWS17" s="36"/>
      <c r="GWT17" s="36"/>
      <c r="GWU17" s="36"/>
      <c r="GWV17" s="36"/>
      <c r="GWW17" s="36"/>
      <c r="GWX17" s="36"/>
      <c r="GWY17" s="36"/>
      <c r="GWZ17" s="36"/>
      <c r="GXA17" s="36"/>
      <c r="GXB17" s="36"/>
      <c r="GXC17" s="36"/>
      <c r="GXD17" s="36"/>
      <c r="GXE17" s="36"/>
      <c r="GXF17" s="36"/>
      <c r="GXG17" s="36"/>
      <c r="GXH17" s="36"/>
      <c r="GXI17" s="36"/>
      <c r="GXJ17" s="36"/>
      <c r="GXK17" s="36"/>
      <c r="GXL17" s="36"/>
      <c r="GXM17" s="36"/>
      <c r="GXN17" s="36"/>
      <c r="GXO17" s="36"/>
      <c r="GXP17" s="36"/>
      <c r="GXQ17" s="36"/>
      <c r="GXR17" s="36"/>
      <c r="GXS17" s="36"/>
      <c r="GXT17" s="36"/>
      <c r="GXU17" s="36"/>
      <c r="GXV17" s="36"/>
      <c r="GXW17" s="36"/>
      <c r="GXX17" s="36"/>
      <c r="GXY17" s="36"/>
      <c r="GXZ17" s="36"/>
      <c r="GYA17" s="36"/>
      <c r="GYB17" s="36"/>
      <c r="GYC17" s="36"/>
      <c r="GYD17" s="36"/>
      <c r="GYE17" s="36"/>
      <c r="GYF17" s="36"/>
      <c r="GYG17" s="36"/>
      <c r="GYH17" s="36"/>
      <c r="GYI17" s="36"/>
      <c r="GYJ17" s="36"/>
      <c r="GYK17" s="36"/>
      <c r="GYL17" s="36"/>
      <c r="GYM17" s="36"/>
      <c r="GYN17" s="36"/>
      <c r="GYO17" s="36"/>
      <c r="GYP17" s="36"/>
      <c r="GYQ17" s="36"/>
      <c r="GYR17" s="36"/>
      <c r="GYS17" s="36"/>
      <c r="GYT17" s="36"/>
      <c r="GYU17" s="36"/>
      <c r="GYV17" s="36"/>
      <c r="GYW17" s="36"/>
      <c r="GYX17" s="36"/>
      <c r="GYY17" s="36"/>
      <c r="GYZ17" s="36"/>
      <c r="GZA17" s="36"/>
      <c r="GZB17" s="36"/>
      <c r="GZC17" s="36"/>
      <c r="GZD17" s="36"/>
      <c r="GZE17" s="36"/>
      <c r="GZF17" s="36"/>
      <c r="GZG17" s="36"/>
      <c r="GZH17" s="36"/>
      <c r="GZI17" s="36"/>
      <c r="GZJ17" s="36"/>
      <c r="GZK17" s="36"/>
      <c r="GZL17" s="36"/>
      <c r="GZM17" s="36"/>
      <c r="GZN17" s="36"/>
      <c r="GZO17" s="36"/>
      <c r="GZP17" s="36"/>
      <c r="GZQ17" s="36"/>
      <c r="GZR17" s="36"/>
      <c r="GZS17" s="36"/>
      <c r="GZT17" s="36"/>
      <c r="GZU17" s="36"/>
      <c r="GZV17" s="36"/>
      <c r="GZW17" s="36"/>
      <c r="GZX17" s="36"/>
      <c r="GZY17" s="36"/>
      <c r="GZZ17" s="36"/>
      <c r="HAA17" s="36"/>
      <c r="HAB17" s="36"/>
      <c r="HAC17" s="36"/>
      <c r="HAD17" s="36"/>
      <c r="HAE17" s="36"/>
      <c r="HAF17" s="36"/>
      <c r="HAG17" s="36"/>
      <c r="HAH17" s="36"/>
      <c r="HAI17" s="36"/>
      <c r="HAJ17" s="36"/>
      <c r="HAK17" s="36"/>
      <c r="HAL17" s="36"/>
      <c r="HAM17" s="36"/>
      <c r="HAN17" s="36"/>
      <c r="HAO17" s="36"/>
      <c r="HAP17" s="36"/>
      <c r="HAQ17" s="36"/>
      <c r="HAR17" s="36"/>
      <c r="HAS17" s="36"/>
      <c r="HAT17" s="36"/>
      <c r="HAU17" s="36"/>
      <c r="HAV17" s="36"/>
      <c r="HAW17" s="36"/>
      <c r="HAX17" s="36"/>
      <c r="HAY17" s="36"/>
      <c r="HAZ17" s="36"/>
      <c r="HBA17" s="36"/>
      <c r="HBB17" s="36"/>
      <c r="HBC17" s="36"/>
      <c r="HBD17" s="36"/>
      <c r="HBE17" s="36"/>
      <c r="HBF17" s="36"/>
      <c r="HBG17" s="36"/>
      <c r="HBH17" s="36"/>
      <c r="HBI17" s="36"/>
      <c r="HBJ17" s="36"/>
      <c r="HBK17" s="36"/>
      <c r="HBL17" s="36"/>
      <c r="HBM17" s="36"/>
      <c r="HBN17" s="36"/>
      <c r="HBO17" s="36"/>
      <c r="HBP17" s="36"/>
      <c r="HBQ17" s="36"/>
      <c r="HBR17" s="36"/>
      <c r="HBS17" s="36"/>
      <c r="HBT17" s="36"/>
      <c r="HBU17" s="36"/>
      <c r="HBV17" s="36"/>
      <c r="HBW17" s="36"/>
      <c r="HBX17" s="36"/>
      <c r="HBY17" s="36"/>
      <c r="HBZ17" s="36"/>
      <c r="HCA17" s="36"/>
      <c r="HCB17" s="36"/>
      <c r="HCC17" s="36"/>
      <c r="HCD17" s="36"/>
      <c r="HCE17" s="36"/>
      <c r="HCF17" s="36"/>
      <c r="HCG17" s="36"/>
      <c r="HCH17" s="36"/>
      <c r="HCI17" s="36"/>
      <c r="HCJ17" s="36"/>
      <c r="HCK17" s="36"/>
      <c r="HCL17" s="36"/>
      <c r="HCM17" s="36"/>
      <c r="HCN17" s="36"/>
      <c r="HCO17" s="36"/>
      <c r="HCP17" s="36"/>
      <c r="HCQ17" s="36"/>
      <c r="HCR17" s="36"/>
      <c r="HCS17" s="36"/>
      <c r="HCT17" s="36"/>
      <c r="HCU17" s="36"/>
      <c r="HCV17" s="36"/>
      <c r="HCW17" s="36"/>
      <c r="HCX17" s="36"/>
      <c r="HCY17" s="36"/>
      <c r="HCZ17" s="36"/>
      <c r="HDA17" s="36"/>
      <c r="HDB17" s="36"/>
      <c r="HDC17" s="36"/>
      <c r="HDD17" s="36"/>
      <c r="HDE17" s="36"/>
      <c r="HDF17" s="36"/>
      <c r="HDG17" s="36"/>
      <c r="HDH17" s="36"/>
      <c r="HDI17" s="36"/>
      <c r="HDJ17" s="36"/>
      <c r="HDK17" s="36"/>
      <c r="HDL17" s="36"/>
      <c r="HDM17" s="36"/>
      <c r="HDN17" s="36"/>
      <c r="HDO17" s="36"/>
      <c r="HDP17" s="36"/>
      <c r="HDQ17" s="36"/>
      <c r="HDR17" s="36"/>
      <c r="HDS17" s="36"/>
      <c r="HDT17" s="36"/>
      <c r="HDU17" s="36"/>
      <c r="HDV17" s="36"/>
      <c r="HDW17" s="36"/>
      <c r="HDX17" s="36"/>
      <c r="HDY17" s="36"/>
      <c r="HDZ17" s="36"/>
      <c r="HEA17" s="36"/>
      <c r="HEB17" s="36"/>
      <c r="HEC17" s="36"/>
      <c r="HED17" s="36"/>
      <c r="HEE17" s="36"/>
      <c r="HEF17" s="36"/>
      <c r="HEG17" s="36"/>
      <c r="HEH17" s="36"/>
      <c r="HEI17" s="36"/>
      <c r="HEJ17" s="36"/>
      <c r="HEK17" s="36"/>
      <c r="HEL17" s="36"/>
      <c r="HEM17" s="36"/>
      <c r="HEN17" s="36"/>
      <c r="HEO17" s="36"/>
      <c r="HEP17" s="36"/>
      <c r="HEQ17" s="36"/>
      <c r="HER17" s="36"/>
      <c r="HES17" s="36"/>
      <c r="HET17" s="36"/>
      <c r="HEU17" s="36"/>
      <c r="HEV17" s="36"/>
      <c r="HEW17" s="36"/>
      <c r="HEX17" s="36"/>
      <c r="HEY17" s="36"/>
      <c r="HEZ17" s="36"/>
      <c r="HFA17" s="36"/>
      <c r="HFB17" s="36"/>
      <c r="HFC17" s="36"/>
      <c r="HFD17" s="36"/>
      <c r="HFE17" s="36"/>
      <c r="HFF17" s="36"/>
      <c r="HFG17" s="36"/>
      <c r="HFH17" s="36"/>
      <c r="HFI17" s="36"/>
      <c r="HFJ17" s="36"/>
      <c r="HFK17" s="36"/>
      <c r="HFL17" s="36"/>
      <c r="HFM17" s="36"/>
      <c r="HFN17" s="36"/>
      <c r="HFO17" s="36"/>
      <c r="HFP17" s="36"/>
      <c r="HFQ17" s="36"/>
      <c r="HFR17" s="36"/>
      <c r="HFS17" s="36"/>
      <c r="HFT17" s="36"/>
      <c r="HFU17" s="36"/>
      <c r="HFV17" s="36"/>
      <c r="HFW17" s="36"/>
      <c r="HFX17" s="36"/>
      <c r="HFY17" s="36"/>
      <c r="HFZ17" s="36"/>
      <c r="HGA17" s="36"/>
      <c r="HGB17" s="36"/>
      <c r="HGC17" s="36"/>
      <c r="HGD17" s="36"/>
      <c r="HGE17" s="36"/>
      <c r="HGF17" s="36"/>
      <c r="HGG17" s="36"/>
      <c r="HGH17" s="36"/>
      <c r="HGI17" s="36"/>
      <c r="HGJ17" s="36"/>
      <c r="HGK17" s="36"/>
      <c r="HGL17" s="36"/>
      <c r="HGM17" s="36"/>
      <c r="HGN17" s="36"/>
      <c r="HGO17" s="36"/>
      <c r="HGP17" s="36"/>
      <c r="HGQ17" s="36"/>
      <c r="HGR17" s="36"/>
      <c r="HGS17" s="36"/>
      <c r="HGT17" s="36"/>
      <c r="HGU17" s="36"/>
      <c r="HGV17" s="36"/>
      <c r="HGW17" s="36"/>
      <c r="HGX17" s="36"/>
      <c r="HGY17" s="36"/>
      <c r="HGZ17" s="36"/>
      <c r="HHA17" s="36"/>
      <c r="HHB17" s="36"/>
      <c r="HHC17" s="36"/>
      <c r="HHD17" s="36"/>
      <c r="HHE17" s="36"/>
      <c r="HHF17" s="36"/>
      <c r="HHG17" s="36"/>
      <c r="HHH17" s="36"/>
      <c r="HHI17" s="36"/>
      <c r="HHJ17" s="36"/>
      <c r="HHK17" s="36"/>
      <c r="HHL17" s="36"/>
      <c r="HHM17" s="36"/>
      <c r="HHN17" s="36"/>
      <c r="HHO17" s="36"/>
      <c r="HHP17" s="36"/>
      <c r="HHQ17" s="36"/>
      <c r="HHR17" s="36"/>
      <c r="HHS17" s="36"/>
      <c r="HHT17" s="36"/>
      <c r="HHU17" s="36"/>
      <c r="HHV17" s="36"/>
      <c r="HHW17" s="36"/>
      <c r="HHX17" s="36"/>
      <c r="HHY17" s="36"/>
      <c r="HHZ17" s="36"/>
      <c r="HIA17" s="36"/>
      <c r="HIB17" s="36"/>
      <c r="HIC17" s="36"/>
      <c r="HID17" s="36"/>
      <c r="HIE17" s="36"/>
      <c r="HIF17" s="36"/>
      <c r="HIG17" s="36"/>
      <c r="HIH17" s="36"/>
      <c r="HII17" s="36"/>
      <c r="HIJ17" s="36"/>
      <c r="HIK17" s="36"/>
      <c r="HIL17" s="36"/>
      <c r="HIM17" s="36"/>
      <c r="HIN17" s="36"/>
      <c r="HIO17" s="36"/>
      <c r="HIP17" s="36"/>
      <c r="HIQ17" s="36"/>
      <c r="HIR17" s="36"/>
      <c r="HIS17" s="36"/>
      <c r="HIT17" s="36"/>
      <c r="HIU17" s="36"/>
      <c r="HIV17" s="36"/>
      <c r="HIW17" s="36"/>
      <c r="HIX17" s="36"/>
      <c r="HIY17" s="36"/>
      <c r="HIZ17" s="36"/>
      <c r="HJA17" s="36"/>
      <c r="HJB17" s="36"/>
      <c r="HJC17" s="36"/>
      <c r="HJD17" s="36"/>
      <c r="HJE17" s="36"/>
      <c r="HJF17" s="36"/>
      <c r="HJG17" s="36"/>
      <c r="HJH17" s="36"/>
      <c r="HJI17" s="36"/>
      <c r="HJJ17" s="36"/>
      <c r="HJK17" s="36"/>
      <c r="HJL17" s="36"/>
      <c r="HJM17" s="36"/>
      <c r="HJN17" s="36"/>
      <c r="HJO17" s="36"/>
      <c r="HJP17" s="36"/>
      <c r="HJQ17" s="36"/>
      <c r="HJR17" s="36"/>
      <c r="HJS17" s="36"/>
      <c r="HJT17" s="36"/>
      <c r="HJU17" s="36"/>
      <c r="HJV17" s="36"/>
      <c r="HJW17" s="36"/>
      <c r="HJX17" s="36"/>
      <c r="HJY17" s="36"/>
      <c r="HJZ17" s="36"/>
      <c r="HKA17" s="36"/>
      <c r="HKB17" s="36"/>
      <c r="HKC17" s="36"/>
      <c r="HKD17" s="36"/>
      <c r="HKE17" s="36"/>
      <c r="HKF17" s="36"/>
      <c r="HKG17" s="36"/>
      <c r="HKH17" s="36"/>
      <c r="HKI17" s="36"/>
      <c r="HKJ17" s="36"/>
      <c r="HKK17" s="36"/>
      <c r="HKL17" s="36"/>
      <c r="HKM17" s="36"/>
      <c r="HKN17" s="36"/>
      <c r="HKO17" s="36"/>
      <c r="HKP17" s="36"/>
      <c r="HKQ17" s="36"/>
      <c r="HKR17" s="36"/>
      <c r="HKS17" s="36"/>
      <c r="HKT17" s="36"/>
      <c r="HKU17" s="36"/>
      <c r="HKV17" s="36"/>
      <c r="HKW17" s="36"/>
      <c r="HKX17" s="36"/>
      <c r="HKY17" s="36"/>
      <c r="HKZ17" s="36"/>
      <c r="HLA17" s="36"/>
      <c r="HLB17" s="36"/>
      <c r="HLC17" s="36"/>
      <c r="HLD17" s="36"/>
      <c r="HLE17" s="36"/>
      <c r="HLF17" s="36"/>
      <c r="HLG17" s="36"/>
      <c r="HLH17" s="36"/>
      <c r="HLI17" s="36"/>
      <c r="HLJ17" s="36"/>
      <c r="HLK17" s="36"/>
      <c r="HLL17" s="36"/>
      <c r="HLM17" s="36"/>
      <c r="HLN17" s="36"/>
      <c r="HLO17" s="36"/>
      <c r="HLP17" s="36"/>
      <c r="HLQ17" s="36"/>
      <c r="HLR17" s="36"/>
      <c r="HLS17" s="36"/>
      <c r="HLT17" s="36"/>
      <c r="HLU17" s="36"/>
      <c r="HLV17" s="36"/>
      <c r="HLW17" s="36"/>
      <c r="HLX17" s="36"/>
      <c r="HLY17" s="36"/>
      <c r="HLZ17" s="36"/>
      <c r="HMA17" s="36"/>
      <c r="HMB17" s="36"/>
      <c r="HMC17" s="36"/>
      <c r="HMD17" s="36"/>
      <c r="HME17" s="36"/>
      <c r="HMF17" s="36"/>
      <c r="HMG17" s="36"/>
      <c r="HMH17" s="36"/>
      <c r="HMI17" s="36"/>
      <c r="HMJ17" s="36"/>
      <c r="HMK17" s="36"/>
      <c r="HML17" s="36"/>
      <c r="HMM17" s="36"/>
      <c r="HMN17" s="36"/>
      <c r="HMO17" s="36"/>
      <c r="HMP17" s="36"/>
      <c r="HMQ17" s="36"/>
      <c r="HMR17" s="36"/>
      <c r="HMS17" s="36"/>
      <c r="HMT17" s="36"/>
      <c r="HMU17" s="36"/>
      <c r="HMV17" s="36"/>
      <c r="HMW17" s="36"/>
      <c r="HMX17" s="36"/>
      <c r="HMY17" s="36"/>
      <c r="HMZ17" s="36"/>
      <c r="HNA17" s="36"/>
      <c r="HNB17" s="36"/>
      <c r="HNC17" s="36"/>
      <c r="HND17" s="36"/>
      <c r="HNE17" s="36"/>
      <c r="HNF17" s="36"/>
      <c r="HNG17" s="36"/>
      <c r="HNH17" s="36"/>
      <c r="HNI17" s="36"/>
      <c r="HNJ17" s="36"/>
      <c r="HNK17" s="36"/>
      <c r="HNL17" s="36"/>
      <c r="HNM17" s="36"/>
      <c r="HNN17" s="36"/>
      <c r="HNO17" s="36"/>
      <c r="HNP17" s="36"/>
      <c r="HNQ17" s="36"/>
      <c r="HNR17" s="36"/>
      <c r="HNS17" s="36"/>
      <c r="HNT17" s="36"/>
      <c r="HNU17" s="36"/>
      <c r="HNV17" s="36"/>
      <c r="HNW17" s="36"/>
      <c r="HNX17" s="36"/>
      <c r="HNY17" s="36"/>
      <c r="HNZ17" s="36"/>
      <c r="HOA17" s="36"/>
      <c r="HOB17" s="36"/>
      <c r="HOC17" s="36"/>
      <c r="HOD17" s="36"/>
      <c r="HOE17" s="36"/>
      <c r="HOF17" s="36"/>
      <c r="HOG17" s="36"/>
      <c r="HOH17" s="36"/>
      <c r="HOI17" s="36"/>
      <c r="HOJ17" s="36"/>
      <c r="HOK17" s="36"/>
      <c r="HOL17" s="36"/>
      <c r="HOM17" s="36"/>
      <c r="HON17" s="36"/>
      <c r="HOO17" s="36"/>
      <c r="HOP17" s="36"/>
      <c r="HOQ17" s="36"/>
      <c r="HOR17" s="36"/>
      <c r="HOS17" s="36"/>
      <c r="HOT17" s="36"/>
      <c r="HOU17" s="36"/>
      <c r="HOV17" s="36"/>
      <c r="HOW17" s="36"/>
      <c r="HOX17" s="36"/>
      <c r="HOY17" s="36"/>
      <c r="HOZ17" s="36"/>
      <c r="HPA17" s="36"/>
      <c r="HPB17" s="36"/>
      <c r="HPC17" s="36"/>
      <c r="HPD17" s="36"/>
      <c r="HPE17" s="36"/>
      <c r="HPF17" s="36"/>
      <c r="HPG17" s="36"/>
      <c r="HPH17" s="36"/>
      <c r="HPI17" s="36"/>
      <c r="HPJ17" s="36"/>
      <c r="HPK17" s="36"/>
      <c r="HPL17" s="36"/>
      <c r="HPM17" s="36"/>
      <c r="HPN17" s="36"/>
      <c r="HPO17" s="36"/>
      <c r="HPP17" s="36"/>
      <c r="HPQ17" s="36"/>
      <c r="HPR17" s="36"/>
      <c r="HPS17" s="36"/>
      <c r="HPT17" s="36"/>
      <c r="HPU17" s="36"/>
      <c r="HPV17" s="36"/>
      <c r="HPW17" s="36"/>
      <c r="HPX17" s="36"/>
      <c r="HPY17" s="36"/>
      <c r="HPZ17" s="36"/>
      <c r="HQA17" s="36"/>
      <c r="HQB17" s="36"/>
      <c r="HQC17" s="36"/>
      <c r="HQD17" s="36"/>
      <c r="HQE17" s="36"/>
      <c r="HQF17" s="36"/>
      <c r="HQG17" s="36"/>
      <c r="HQH17" s="36"/>
      <c r="HQI17" s="36"/>
      <c r="HQJ17" s="36"/>
      <c r="HQK17" s="36"/>
      <c r="HQL17" s="36"/>
      <c r="HQM17" s="36"/>
      <c r="HQN17" s="36"/>
      <c r="HQO17" s="36"/>
      <c r="HQP17" s="36"/>
      <c r="HQQ17" s="36"/>
      <c r="HQR17" s="36"/>
      <c r="HQS17" s="36"/>
      <c r="HQT17" s="36"/>
      <c r="HQU17" s="36"/>
      <c r="HQV17" s="36"/>
      <c r="HQW17" s="36"/>
      <c r="HQX17" s="36"/>
      <c r="HQY17" s="36"/>
      <c r="HQZ17" s="36"/>
      <c r="HRA17" s="36"/>
      <c r="HRB17" s="36"/>
      <c r="HRC17" s="36"/>
      <c r="HRD17" s="36"/>
      <c r="HRE17" s="36"/>
      <c r="HRF17" s="36"/>
      <c r="HRG17" s="36"/>
      <c r="HRH17" s="36"/>
      <c r="HRI17" s="36"/>
      <c r="HRJ17" s="36"/>
      <c r="HRK17" s="36"/>
      <c r="HRL17" s="36"/>
      <c r="HRM17" s="36"/>
      <c r="HRN17" s="36"/>
      <c r="HRO17" s="36"/>
      <c r="HRP17" s="36"/>
      <c r="HRQ17" s="36"/>
      <c r="HRR17" s="36"/>
      <c r="HRS17" s="36"/>
      <c r="HRT17" s="36"/>
      <c r="HRU17" s="36"/>
      <c r="HRV17" s="36"/>
      <c r="HRW17" s="36"/>
      <c r="HRX17" s="36"/>
      <c r="HRY17" s="36"/>
      <c r="HRZ17" s="36"/>
      <c r="HSA17" s="36"/>
      <c r="HSB17" s="36"/>
      <c r="HSC17" s="36"/>
      <c r="HSD17" s="36"/>
      <c r="HSE17" s="36"/>
      <c r="HSF17" s="36"/>
      <c r="HSG17" s="36"/>
      <c r="HSH17" s="36"/>
      <c r="HSI17" s="36"/>
      <c r="HSJ17" s="36"/>
      <c r="HSK17" s="36"/>
      <c r="HSL17" s="36"/>
      <c r="HSM17" s="36"/>
      <c r="HSN17" s="36"/>
      <c r="HSO17" s="36"/>
      <c r="HSP17" s="36"/>
      <c r="HSQ17" s="36"/>
      <c r="HSR17" s="36"/>
      <c r="HSS17" s="36"/>
      <c r="HST17" s="36"/>
      <c r="HSU17" s="36"/>
      <c r="HSV17" s="36"/>
      <c r="HSW17" s="36"/>
      <c r="HSX17" s="36"/>
      <c r="HSY17" s="36"/>
      <c r="HSZ17" s="36"/>
      <c r="HTA17" s="36"/>
      <c r="HTB17" s="36"/>
      <c r="HTC17" s="36"/>
      <c r="HTD17" s="36"/>
      <c r="HTE17" s="36"/>
      <c r="HTF17" s="36"/>
      <c r="HTG17" s="36"/>
      <c r="HTH17" s="36"/>
      <c r="HTI17" s="36"/>
      <c r="HTJ17" s="36"/>
      <c r="HTK17" s="36"/>
      <c r="HTL17" s="36"/>
      <c r="HTM17" s="36"/>
      <c r="HTN17" s="36"/>
      <c r="HTO17" s="36"/>
      <c r="HTP17" s="36"/>
      <c r="HTQ17" s="36"/>
      <c r="HTR17" s="36"/>
      <c r="HTS17" s="36"/>
      <c r="HTT17" s="36"/>
      <c r="HTU17" s="36"/>
      <c r="HTV17" s="36"/>
      <c r="HTW17" s="36"/>
      <c r="HTX17" s="36"/>
      <c r="HTY17" s="36"/>
      <c r="HTZ17" s="36"/>
      <c r="HUA17" s="36"/>
      <c r="HUB17" s="36"/>
      <c r="HUC17" s="36"/>
      <c r="HUD17" s="36"/>
      <c r="HUE17" s="36"/>
      <c r="HUF17" s="36"/>
      <c r="HUG17" s="36"/>
      <c r="HUH17" s="36"/>
      <c r="HUI17" s="36"/>
      <c r="HUJ17" s="36"/>
      <c r="HUK17" s="36"/>
      <c r="HUL17" s="36"/>
      <c r="HUM17" s="36"/>
      <c r="HUN17" s="36"/>
      <c r="HUO17" s="36"/>
      <c r="HUP17" s="36"/>
      <c r="HUQ17" s="36"/>
      <c r="HUR17" s="36"/>
      <c r="HUS17" s="36"/>
      <c r="HUT17" s="36"/>
      <c r="HUU17" s="36"/>
      <c r="HUV17" s="36"/>
      <c r="HUW17" s="36"/>
      <c r="HUX17" s="36"/>
      <c r="HUY17" s="36"/>
      <c r="HUZ17" s="36"/>
      <c r="HVA17" s="36"/>
      <c r="HVB17" s="36"/>
      <c r="HVC17" s="36"/>
      <c r="HVD17" s="36"/>
      <c r="HVE17" s="36"/>
      <c r="HVF17" s="36"/>
      <c r="HVG17" s="36"/>
      <c r="HVH17" s="36"/>
      <c r="HVI17" s="36"/>
      <c r="HVJ17" s="36"/>
      <c r="HVK17" s="36"/>
      <c r="HVL17" s="36"/>
      <c r="HVM17" s="36"/>
      <c r="HVN17" s="36"/>
      <c r="HVO17" s="36"/>
      <c r="HVP17" s="36"/>
      <c r="HVQ17" s="36"/>
      <c r="HVR17" s="36"/>
      <c r="HVS17" s="36"/>
      <c r="HVT17" s="36"/>
      <c r="HVU17" s="36"/>
      <c r="HVV17" s="36"/>
      <c r="HVW17" s="36"/>
      <c r="HVX17" s="36"/>
      <c r="HVY17" s="36"/>
      <c r="HVZ17" s="36"/>
      <c r="HWA17" s="36"/>
      <c r="HWB17" s="36"/>
      <c r="HWC17" s="36"/>
      <c r="HWD17" s="36"/>
      <c r="HWE17" s="36"/>
      <c r="HWF17" s="36"/>
      <c r="HWG17" s="36"/>
      <c r="HWH17" s="36"/>
      <c r="HWI17" s="36"/>
      <c r="HWJ17" s="36"/>
      <c r="HWK17" s="36"/>
      <c r="HWL17" s="36"/>
      <c r="HWM17" s="36"/>
      <c r="HWN17" s="36"/>
      <c r="HWO17" s="36"/>
      <c r="HWP17" s="36"/>
      <c r="HWQ17" s="36"/>
      <c r="HWR17" s="36"/>
      <c r="HWS17" s="36"/>
      <c r="HWT17" s="36"/>
      <c r="HWU17" s="36"/>
      <c r="HWV17" s="36"/>
      <c r="HWW17" s="36"/>
      <c r="HWX17" s="36"/>
      <c r="HWY17" s="36"/>
      <c r="HWZ17" s="36"/>
      <c r="HXA17" s="36"/>
      <c r="HXB17" s="36"/>
      <c r="HXC17" s="36"/>
      <c r="HXD17" s="36"/>
      <c r="HXE17" s="36"/>
      <c r="HXF17" s="36"/>
      <c r="HXG17" s="36"/>
      <c r="HXH17" s="36"/>
      <c r="HXI17" s="36"/>
      <c r="HXJ17" s="36"/>
      <c r="HXK17" s="36"/>
      <c r="HXL17" s="36"/>
      <c r="HXM17" s="36"/>
      <c r="HXN17" s="36"/>
      <c r="HXO17" s="36"/>
      <c r="HXP17" s="36"/>
      <c r="HXQ17" s="36"/>
      <c r="HXR17" s="36"/>
      <c r="HXS17" s="36"/>
      <c r="HXT17" s="36"/>
      <c r="HXU17" s="36"/>
      <c r="HXV17" s="36"/>
      <c r="HXW17" s="36"/>
      <c r="HXX17" s="36"/>
      <c r="HXY17" s="36"/>
      <c r="HXZ17" s="36"/>
      <c r="HYA17" s="36"/>
      <c r="HYB17" s="36"/>
      <c r="HYC17" s="36"/>
      <c r="HYD17" s="36"/>
      <c r="HYE17" s="36"/>
      <c r="HYF17" s="36"/>
      <c r="HYG17" s="36"/>
      <c r="HYH17" s="36"/>
      <c r="HYI17" s="36"/>
      <c r="HYJ17" s="36"/>
      <c r="HYK17" s="36"/>
      <c r="HYL17" s="36"/>
      <c r="HYM17" s="36"/>
      <c r="HYN17" s="36"/>
      <c r="HYO17" s="36"/>
      <c r="HYP17" s="36"/>
      <c r="HYQ17" s="36"/>
      <c r="HYR17" s="36"/>
      <c r="HYS17" s="36"/>
      <c r="HYT17" s="36"/>
      <c r="HYU17" s="36"/>
      <c r="HYV17" s="36"/>
      <c r="HYW17" s="36"/>
      <c r="HYX17" s="36"/>
      <c r="HYY17" s="36"/>
      <c r="HYZ17" s="36"/>
      <c r="HZA17" s="36"/>
      <c r="HZB17" s="36"/>
      <c r="HZC17" s="36"/>
      <c r="HZD17" s="36"/>
      <c r="HZE17" s="36"/>
      <c r="HZF17" s="36"/>
      <c r="HZG17" s="36"/>
      <c r="HZH17" s="36"/>
      <c r="HZI17" s="36"/>
      <c r="HZJ17" s="36"/>
      <c r="HZK17" s="36"/>
      <c r="HZL17" s="36"/>
      <c r="HZM17" s="36"/>
      <c r="HZN17" s="36"/>
      <c r="HZO17" s="36"/>
      <c r="HZP17" s="36"/>
      <c r="HZQ17" s="36"/>
      <c r="HZR17" s="36"/>
      <c r="HZS17" s="36"/>
      <c r="HZT17" s="36"/>
      <c r="HZU17" s="36"/>
      <c r="HZV17" s="36"/>
      <c r="HZW17" s="36"/>
      <c r="HZX17" s="36"/>
      <c r="HZY17" s="36"/>
      <c r="HZZ17" s="36"/>
      <c r="IAA17" s="36"/>
      <c r="IAB17" s="36"/>
      <c r="IAC17" s="36"/>
      <c r="IAD17" s="36"/>
      <c r="IAE17" s="36"/>
      <c r="IAF17" s="36"/>
      <c r="IAG17" s="36"/>
      <c r="IAH17" s="36"/>
      <c r="IAI17" s="36"/>
      <c r="IAJ17" s="36"/>
      <c r="IAK17" s="36"/>
      <c r="IAL17" s="36"/>
      <c r="IAM17" s="36"/>
      <c r="IAN17" s="36"/>
      <c r="IAO17" s="36"/>
      <c r="IAP17" s="36"/>
      <c r="IAQ17" s="36"/>
      <c r="IAR17" s="36"/>
      <c r="IAS17" s="36"/>
      <c r="IAT17" s="36"/>
      <c r="IAU17" s="36"/>
      <c r="IAV17" s="36"/>
      <c r="IAW17" s="36"/>
      <c r="IAX17" s="36"/>
      <c r="IAY17" s="36"/>
      <c r="IAZ17" s="36"/>
      <c r="IBA17" s="36"/>
      <c r="IBB17" s="36"/>
      <c r="IBC17" s="36"/>
      <c r="IBD17" s="36"/>
      <c r="IBE17" s="36"/>
      <c r="IBF17" s="36"/>
      <c r="IBG17" s="36"/>
      <c r="IBH17" s="36"/>
      <c r="IBI17" s="36"/>
      <c r="IBJ17" s="36"/>
      <c r="IBK17" s="36"/>
      <c r="IBL17" s="36"/>
      <c r="IBM17" s="36"/>
      <c r="IBN17" s="36"/>
      <c r="IBO17" s="36"/>
      <c r="IBP17" s="36"/>
      <c r="IBQ17" s="36"/>
      <c r="IBR17" s="36"/>
      <c r="IBS17" s="36"/>
      <c r="IBT17" s="36"/>
      <c r="IBU17" s="36"/>
      <c r="IBV17" s="36"/>
      <c r="IBW17" s="36"/>
      <c r="IBX17" s="36"/>
      <c r="IBY17" s="36"/>
      <c r="IBZ17" s="36"/>
      <c r="ICA17" s="36"/>
      <c r="ICB17" s="36"/>
      <c r="ICC17" s="36"/>
      <c r="ICD17" s="36"/>
      <c r="ICE17" s="36"/>
      <c r="ICF17" s="36"/>
      <c r="ICG17" s="36"/>
      <c r="ICH17" s="36"/>
      <c r="ICI17" s="36"/>
      <c r="ICJ17" s="36"/>
      <c r="ICK17" s="36"/>
      <c r="ICL17" s="36"/>
      <c r="ICM17" s="36"/>
      <c r="ICN17" s="36"/>
      <c r="ICO17" s="36"/>
      <c r="ICP17" s="36"/>
      <c r="ICQ17" s="36"/>
      <c r="ICR17" s="36"/>
      <c r="ICS17" s="36"/>
      <c r="ICT17" s="36"/>
      <c r="ICU17" s="36"/>
      <c r="ICV17" s="36"/>
      <c r="ICW17" s="36"/>
      <c r="ICX17" s="36"/>
      <c r="ICY17" s="36"/>
      <c r="ICZ17" s="36"/>
      <c r="IDA17" s="36"/>
      <c r="IDB17" s="36"/>
      <c r="IDC17" s="36"/>
      <c r="IDD17" s="36"/>
      <c r="IDE17" s="36"/>
      <c r="IDF17" s="36"/>
      <c r="IDG17" s="36"/>
      <c r="IDH17" s="36"/>
      <c r="IDI17" s="36"/>
      <c r="IDJ17" s="36"/>
      <c r="IDK17" s="36"/>
      <c r="IDL17" s="36"/>
      <c r="IDM17" s="36"/>
      <c r="IDN17" s="36"/>
      <c r="IDO17" s="36"/>
      <c r="IDP17" s="36"/>
      <c r="IDQ17" s="36"/>
      <c r="IDR17" s="36"/>
      <c r="IDS17" s="36"/>
      <c r="IDT17" s="36"/>
      <c r="IDU17" s="36"/>
      <c r="IDV17" s="36"/>
      <c r="IDW17" s="36"/>
      <c r="IDX17" s="36"/>
      <c r="IDY17" s="36"/>
      <c r="IDZ17" s="36"/>
      <c r="IEA17" s="36"/>
      <c r="IEB17" s="36"/>
      <c r="IEC17" s="36"/>
      <c r="IED17" s="36"/>
      <c r="IEE17" s="36"/>
      <c r="IEF17" s="36"/>
      <c r="IEG17" s="36"/>
      <c r="IEH17" s="36"/>
      <c r="IEI17" s="36"/>
      <c r="IEJ17" s="36"/>
      <c r="IEK17" s="36"/>
      <c r="IEL17" s="36"/>
      <c r="IEM17" s="36"/>
      <c r="IEN17" s="36"/>
      <c r="IEO17" s="36"/>
      <c r="IEP17" s="36"/>
      <c r="IEQ17" s="36"/>
      <c r="IER17" s="36"/>
      <c r="IES17" s="36"/>
      <c r="IET17" s="36"/>
      <c r="IEU17" s="36"/>
      <c r="IEV17" s="36"/>
      <c r="IEW17" s="36"/>
      <c r="IEX17" s="36"/>
      <c r="IEY17" s="36"/>
      <c r="IEZ17" s="36"/>
      <c r="IFA17" s="36"/>
      <c r="IFB17" s="36"/>
      <c r="IFC17" s="36"/>
      <c r="IFD17" s="36"/>
      <c r="IFE17" s="36"/>
      <c r="IFF17" s="36"/>
      <c r="IFG17" s="36"/>
      <c r="IFH17" s="36"/>
      <c r="IFI17" s="36"/>
      <c r="IFJ17" s="36"/>
      <c r="IFK17" s="36"/>
      <c r="IFL17" s="36"/>
      <c r="IFM17" s="36"/>
      <c r="IFN17" s="36"/>
      <c r="IFO17" s="36"/>
      <c r="IFP17" s="36"/>
      <c r="IFQ17" s="36"/>
      <c r="IFR17" s="36"/>
      <c r="IFS17" s="36"/>
      <c r="IFT17" s="36"/>
      <c r="IFU17" s="36"/>
      <c r="IFV17" s="36"/>
      <c r="IFW17" s="36"/>
      <c r="IFX17" s="36"/>
      <c r="IFY17" s="36"/>
      <c r="IFZ17" s="36"/>
      <c r="IGA17" s="36"/>
      <c r="IGB17" s="36"/>
      <c r="IGC17" s="36"/>
      <c r="IGD17" s="36"/>
      <c r="IGE17" s="36"/>
      <c r="IGF17" s="36"/>
      <c r="IGG17" s="36"/>
      <c r="IGH17" s="36"/>
      <c r="IGI17" s="36"/>
      <c r="IGJ17" s="36"/>
      <c r="IGK17" s="36"/>
      <c r="IGL17" s="36"/>
      <c r="IGM17" s="36"/>
      <c r="IGN17" s="36"/>
      <c r="IGO17" s="36"/>
      <c r="IGP17" s="36"/>
      <c r="IGQ17" s="36"/>
      <c r="IGR17" s="36"/>
      <c r="IGS17" s="36"/>
      <c r="IGT17" s="36"/>
      <c r="IGU17" s="36"/>
      <c r="IGV17" s="36"/>
      <c r="IGW17" s="36"/>
      <c r="IGX17" s="36"/>
      <c r="IGY17" s="36"/>
      <c r="IGZ17" s="36"/>
      <c r="IHA17" s="36"/>
      <c r="IHB17" s="36"/>
      <c r="IHC17" s="36"/>
      <c r="IHD17" s="36"/>
      <c r="IHE17" s="36"/>
      <c r="IHF17" s="36"/>
      <c r="IHG17" s="36"/>
      <c r="IHH17" s="36"/>
      <c r="IHI17" s="36"/>
      <c r="IHJ17" s="36"/>
      <c r="IHK17" s="36"/>
      <c r="IHL17" s="36"/>
      <c r="IHM17" s="36"/>
      <c r="IHN17" s="36"/>
      <c r="IHO17" s="36"/>
      <c r="IHP17" s="36"/>
      <c r="IHQ17" s="36"/>
      <c r="IHR17" s="36"/>
      <c r="IHS17" s="36"/>
      <c r="IHT17" s="36"/>
      <c r="IHU17" s="36"/>
      <c r="IHV17" s="36"/>
      <c r="IHW17" s="36"/>
      <c r="IHX17" s="36"/>
      <c r="IHY17" s="36"/>
      <c r="IHZ17" s="36"/>
      <c r="IIA17" s="36"/>
      <c r="IIB17" s="36"/>
      <c r="IIC17" s="36"/>
      <c r="IID17" s="36"/>
      <c r="IIE17" s="36"/>
      <c r="IIF17" s="36"/>
      <c r="IIG17" s="36"/>
      <c r="IIH17" s="36"/>
      <c r="III17" s="36"/>
      <c r="IIJ17" s="36"/>
      <c r="IIK17" s="36"/>
      <c r="IIL17" s="36"/>
      <c r="IIM17" s="36"/>
      <c r="IIN17" s="36"/>
      <c r="IIO17" s="36"/>
      <c r="IIP17" s="36"/>
      <c r="IIQ17" s="36"/>
      <c r="IIR17" s="36"/>
      <c r="IIS17" s="36"/>
      <c r="IIT17" s="36"/>
      <c r="IIU17" s="36"/>
      <c r="IIV17" s="36"/>
      <c r="IIW17" s="36"/>
      <c r="IIX17" s="36"/>
      <c r="IIY17" s="36"/>
      <c r="IIZ17" s="36"/>
      <c r="IJA17" s="36"/>
      <c r="IJB17" s="36"/>
      <c r="IJC17" s="36"/>
      <c r="IJD17" s="36"/>
      <c r="IJE17" s="36"/>
      <c r="IJF17" s="36"/>
      <c r="IJG17" s="36"/>
      <c r="IJH17" s="36"/>
      <c r="IJI17" s="36"/>
      <c r="IJJ17" s="36"/>
      <c r="IJK17" s="36"/>
      <c r="IJL17" s="36"/>
      <c r="IJM17" s="36"/>
      <c r="IJN17" s="36"/>
      <c r="IJO17" s="36"/>
      <c r="IJP17" s="36"/>
      <c r="IJQ17" s="36"/>
      <c r="IJR17" s="36"/>
      <c r="IJS17" s="36"/>
      <c r="IJT17" s="36"/>
      <c r="IJU17" s="36"/>
      <c r="IJV17" s="36"/>
      <c r="IJW17" s="36"/>
      <c r="IJX17" s="36"/>
      <c r="IJY17" s="36"/>
      <c r="IJZ17" s="36"/>
      <c r="IKA17" s="36"/>
      <c r="IKB17" s="36"/>
      <c r="IKC17" s="36"/>
      <c r="IKD17" s="36"/>
      <c r="IKE17" s="36"/>
      <c r="IKF17" s="36"/>
      <c r="IKG17" s="36"/>
      <c r="IKH17" s="36"/>
      <c r="IKI17" s="36"/>
      <c r="IKJ17" s="36"/>
      <c r="IKK17" s="36"/>
      <c r="IKL17" s="36"/>
      <c r="IKM17" s="36"/>
      <c r="IKN17" s="36"/>
      <c r="IKO17" s="36"/>
      <c r="IKP17" s="36"/>
      <c r="IKQ17" s="36"/>
      <c r="IKR17" s="36"/>
      <c r="IKS17" s="36"/>
      <c r="IKT17" s="36"/>
      <c r="IKU17" s="36"/>
      <c r="IKV17" s="36"/>
      <c r="IKW17" s="36"/>
      <c r="IKX17" s="36"/>
      <c r="IKY17" s="36"/>
      <c r="IKZ17" s="36"/>
      <c r="ILA17" s="36"/>
      <c r="ILB17" s="36"/>
      <c r="ILC17" s="36"/>
      <c r="ILD17" s="36"/>
      <c r="ILE17" s="36"/>
      <c r="ILF17" s="36"/>
      <c r="ILG17" s="36"/>
      <c r="ILH17" s="36"/>
      <c r="ILI17" s="36"/>
      <c r="ILJ17" s="36"/>
      <c r="ILK17" s="36"/>
      <c r="ILL17" s="36"/>
      <c r="ILM17" s="36"/>
      <c r="ILN17" s="36"/>
      <c r="ILO17" s="36"/>
      <c r="ILP17" s="36"/>
      <c r="ILQ17" s="36"/>
      <c r="ILR17" s="36"/>
      <c r="ILS17" s="36"/>
      <c r="ILT17" s="36"/>
      <c r="ILU17" s="36"/>
      <c r="ILV17" s="36"/>
      <c r="ILW17" s="36"/>
      <c r="ILX17" s="36"/>
      <c r="ILY17" s="36"/>
      <c r="ILZ17" s="36"/>
      <c r="IMA17" s="36"/>
      <c r="IMB17" s="36"/>
      <c r="IMC17" s="36"/>
      <c r="IMD17" s="36"/>
      <c r="IME17" s="36"/>
      <c r="IMF17" s="36"/>
      <c r="IMG17" s="36"/>
      <c r="IMH17" s="36"/>
      <c r="IMI17" s="36"/>
      <c r="IMJ17" s="36"/>
      <c r="IMK17" s="36"/>
      <c r="IML17" s="36"/>
      <c r="IMM17" s="36"/>
      <c r="IMN17" s="36"/>
      <c r="IMO17" s="36"/>
      <c r="IMP17" s="36"/>
      <c r="IMQ17" s="36"/>
      <c r="IMR17" s="36"/>
      <c r="IMS17" s="36"/>
      <c r="IMT17" s="36"/>
      <c r="IMU17" s="36"/>
      <c r="IMV17" s="36"/>
      <c r="IMW17" s="36"/>
      <c r="IMX17" s="36"/>
      <c r="IMY17" s="36"/>
      <c r="IMZ17" s="36"/>
      <c r="INA17" s="36"/>
      <c r="INB17" s="36"/>
      <c r="INC17" s="36"/>
      <c r="IND17" s="36"/>
      <c r="INE17" s="36"/>
      <c r="INF17" s="36"/>
      <c r="ING17" s="36"/>
      <c r="INH17" s="36"/>
      <c r="INI17" s="36"/>
      <c r="INJ17" s="36"/>
      <c r="INK17" s="36"/>
      <c r="INL17" s="36"/>
      <c r="INM17" s="36"/>
      <c r="INN17" s="36"/>
      <c r="INO17" s="36"/>
      <c r="INP17" s="36"/>
      <c r="INQ17" s="36"/>
      <c r="INR17" s="36"/>
      <c r="INS17" s="36"/>
      <c r="INT17" s="36"/>
      <c r="INU17" s="36"/>
      <c r="INV17" s="36"/>
      <c r="INW17" s="36"/>
      <c r="INX17" s="36"/>
      <c r="INY17" s="36"/>
      <c r="INZ17" s="36"/>
      <c r="IOA17" s="36"/>
      <c r="IOB17" s="36"/>
      <c r="IOC17" s="36"/>
      <c r="IOD17" s="36"/>
      <c r="IOE17" s="36"/>
      <c r="IOF17" s="36"/>
      <c r="IOG17" s="36"/>
      <c r="IOH17" s="36"/>
      <c r="IOI17" s="36"/>
      <c r="IOJ17" s="36"/>
      <c r="IOK17" s="36"/>
      <c r="IOL17" s="36"/>
      <c r="IOM17" s="36"/>
      <c r="ION17" s="36"/>
      <c r="IOO17" s="36"/>
      <c r="IOP17" s="36"/>
      <c r="IOQ17" s="36"/>
      <c r="IOR17" s="36"/>
      <c r="IOS17" s="36"/>
      <c r="IOT17" s="36"/>
      <c r="IOU17" s="36"/>
      <c r="IOV17" s="36"/>
      <c r="IOW17" s="36"/>
      <c r="IOX17" s="36"/>
      <c r="IOY17" s="36"/>
      <c r="IOZ17" s="36"/>
      <c r="IPA17" s="36"/>
      <c r="IPB17" s="36"/>
      <c r="IPC17" s="36"/>
      <c r="IPD17" s="36"/>
      <c r="IPE17" s="36"/>
      <c r="IPF17" s="36"/>
      <c r="IPG17" s="36"/>
      <c r="IPH17" s="36"/>
      <c r="IPI17" s="36"/>
      <c r="IPJ17" s="36"/>
      <c r="IPK17" s="36"/>
      <c r="IPL17" s="36"/>
      <c r="IPM17" s="36"/>
      <c r="IPN17" s="36"/>
      <c r="IPO17" s="36"/>
      <c r="IPP17" s="36"/>
      <c r="IPQ17" s="36"/>
      <c r="IPR17" s="36"/>
      <c r="IPS17" s="36"/>
      <c r="IPT17" s="36"/>
      <c r="IPU17" s="36"/>
      <c r="IPV17" s="36"/>
      <c r="IPW17" s="36"/>
      <c r="IPX17" s="36"/>
      <c r="IPY17" s="36"/>
      <c r="IPZ17" s="36"/>
      <c r="IQA17" s="36"/>
      <c r="IQB17" s="36"/>
      <c r="IQC17" s="36"/>
      <c r="IQD17" s="36"/>
      <c r="IQE17" s="36"/>
      <c r="IQF17" s="36"/>
      <c r="IQG17" s="36"/>
      <c r="IQH17" s="36"/>
      <c r="IQI17" s="36"/>
      <c r="IQJ17" s="36"/>
      <c r="IQK17" s="36"/>
      <c r="IQL17" s="36"/>
      <c r="IQM17" s="36"/>
      <c r="IQN17" s="36"/>
      <c r="IQO17" s="36"/>
      <c r="IQP17" s="36"/>
      <c r="IQQ17" s="36"/>
      <c r="IQR17" s="36"/>
      <c r="IQS17" s="36"/>
      <c r="IQT17" s="36"/>
      <c r="IQU17" s="36"/>
      <c r="IQV17" s="36"/>
      <c r="IQW17" s="36"/>
      <c r="IQX17" s="36"/>
      <c r="IQY17" s="36"/>
      <c r="IQZ17" s="36"/>
      <c r="IRA17" s="36"/>
      <c r="IRB17" s="36"/>
      <c r="IRC17" s="36"/>
      <c r="IRD17" s="36"/>
      <c r="IRE17" s="36"/>
      <c r="IRF17" s="36"/>
      <c r="IRG17" s="36"/>
      <c r="IRH17" s="36"/>
      <c r="IRI17" s="36"/>
      <c r="IRJ17" s="36"/>
      <c r="IRK17" s="36"/>
      <c r="IRL17" s="36"/>
      <c r="IRM17" s="36"/>
      <c r="IRN17" s="36"/>
      <c r="IRO17" s="36"/>
      <c r="IRP17" s="36"/>
      <c r="IRQ17" s="36"/>
      <c r="IRR17" s="36"/>
      <c r="IRS17" s="36"/>
      <c r="IRT17" s="36"/>
      <c r="IRU17" s="36"/>
      <c r="IRV17" s="36"/>
      <c r="IRW17" s="36"/>
      <c r="IRX17" s="36"/>
      <c r="IRY17" s="36"/>
      <c r="IRZ17" s="36"/>
      <c r="ISA17" s="36"/>
      <c r="ISB17" s="36"/>
      <c r="ISC17" s="36"/>
      <c r="ISD17" s="36"/>
      <c r="ISE17" s="36"/>
      <c r="ISF17" s="36"/>
      <c r="ISG17" s="36"/>
      <c r="ISH17" s="36"/>
      <c r="ISI17" s="36"/>
      <c r="ISJ17" s="36"/>
      <c r="ISK17" s="36"/>
      <c r="ISL17" s="36"/>
      <c r="ISM17" s="36"/>
      <c r="ISN17" s="36"/>
      <c r="ISO17" s="36"/>
      <c r="ISP17" s="36"/>
      <c r="ISQ17" s="36"/>
      <c r="ISR17" s="36"/>
      <c r="ISS17" s="36"/>
      <c r="IST17" s="36"/>
      <c r="ISU17" s="36"/>
      <c r="ISV17" s="36"/>
      <c r="ISW17" s="36"/>
      <c r="ISX17" s="36"/>
      <c r="ISY17" s="36"/>
      <c r="ISZ17" s="36"/>
      <c r="ITA17" s="36"/>
      <c r="ITB17" s="36"/>
      <c r="ITC17" s="36"/>
      <c r="ITD17" s="36"/>
      <c r="ITE17" s="36"/>
      <c r="ITF17" s="36"/>
      <c r="ITG17" s="36"/>
      <c r="ITH17" s="36"/>
      <c r="ITI17" s="36"/>
      <c r="ITJ17" s="36"/>
      <c r="ITK17" s="36"/>
      <c r="ITL17" s="36"/>
      <c r="ITM17" s="36"/>
      <c r="ITN17" s="36"/>
      <c r="ITO17" s="36"/>
      <c r="ITP17" s="36"/>
      <c r="ITQ17" s="36"/>
      <c r="ITR17" s="36"/>
      <c r="ITS17" s="36"/>
      <c r="ITT17" s="36"/>
      <c r="ITU17" s="36"/>
      <c r="ITV17" s="36"/>
      <c r="ITW17" s="36"/>
      <c r="ITX17" s="36"/>
      <c r="ITY17" s="36"/>
      <c r="ITZ17" s="36"/>
      <c r="IUA17" s="36"/>
      <c r="IUB17" s="36"/>
      <c r="IUC17" s="36"/>
      <c r="IUD17" s="36"/>
      <c r="IUE17" s="36"/>
      <c r="IUF17" s="36"/>
      <c r="IUG17" s="36"/>
      <c r="IUH17" s="36"/>
      <c r="IUI17" s="36"/>
      <c r="IUJ17" s="36"/>
      <c r="IUK17" s="36"/>
      <c r="IUL17" s="36"/>
      <c r="IUM17" s="36"/>
      <c r="IUN17" s="36"/>
      <c r="IUO17" s="36"/>
      <c r="IUP17" s="36"/>
      <c r="IUQ17" s="36"/>
      <c r="IUR17" s="36"/>
      <c r="IUS17" s="36"/>
      <c r="IUT17" s="36"/>
      <c r="IUU17" s="36"/>
      <c r="IUV17" s="36"/>
      <c r="IUW17" s="36"/>
      <c r="IUX17" s="36"/>
      <c r="IUY17" s="36"/>
      <c r="IUZ17" s="36"/>
      <c r="IVA17" s="36"/>
      <c r="IVB17" s="36"/>
      <c r="IVC17" s="36"/>
      <c r="IVD17" s="36"/>
      <c r="IVE17" s="36"/>
      <c r="IVF17" s="36"/>
      <c r="IVG17" s="36"/>
      <c r="IVH17" s="36"/>
      <c r="IVI17" s="36"/>
      <c r="IVJ17" s="36"/>
      <c r="IVK17" s="36"/>
      <c r="IVL17" s="36"/>
      <c r="IVM17" s="36"/>
      <c r="IVN17" s="36"/>
      <c r="IVO17" s="36"/>
      <c r="IVP17" s="36"/>
      <c r="IVQ17" s="36"/>
      <c r="IVR17" s="36"/>
      <c r="IVS17" s="36"/>
      <c r="IVT17" s="36"/>
      <c r="IVU17" s="36"/>
      <c r="IVV17" s="36"/>
      <c r="IVW17" s="36"/>
      <c r="IVX17" s="36"/>
      <c r="IVY17" s="36"/>
      <c r="IVZ17" s="36"/>
      <c r="IWA17" s="36"/>
      <c r="IWB17" s="36"/>
      <c r="IWC17" s="36"/>
      <c r="IWD17" s="36"/>
      <c r="IWE17" s="36"/>
      <c r="IWF17" s="36"/>
      <c r="IWG17" s="36"/>
      <c r="IWH17" s="36"/>
      <c r="IWI17" s="36"/>
      <c r="IWJ17" s="36"/>
      <c r="IWK17" s="36"/>
      <c r="IWL17" s="36"/>
      <c r="IWM17" s="36"/>
      <c r="IWN17" s="36"/>
      <c r="IWO17" s="36"/>
      <c r="IWP17" s="36"/>
      <c r="IWQ17" s="36"/>
      <c r="IWR17" s="36"/>
      <c r="IWS17" s="36"/>
      <c r="IWT17" s="36"/>
      <c r="IWU17" s="36"/>
      <c r="IWV17" s="36"/>
      <c r="IWW17" s="36"/>
      <c r="IWX17" s="36"/>
      <c r="IWY17" s="36"/>
      <c r="IWZ17" s="36"/>
      <c r="IXA17" s="36"/>
      <c r="IXB17" s="36"/>
      <c r="IXC17" s="36"/>
      <c r="IXD17" s="36"/>
      <c r="IXE17" s="36"/>
      <c r="IXF17" s="36"/>
      <c r="IXG17" s="36"/>
      <c r="IXH17" s="36"/>
      <c r="IXI17" s="36"/>
      <c r="IXJ17" s="36"/>
      <c r="IXK17" s="36"/>
      <c r="IXL17" s="36"/>
      <c r="IXM17" s="36"/>
      <c r="IXN17" s="36"/>
      <c r="IXO17" s="36"/>
      <c r="IXP17" s="36"/>
      <c r="IXQ17" s="36"/>
      <c r="IXR17" s="36"/>
      <c r="IXS17" s="36"/>
      <c r="IXT17" s="36"/>
      <c r="IXU17" s="36"/>
      <c r="IXV17" s="36"/>
      <c r="IXW17" s="36"/>
      <c r="IXX17" s="36"/>
      <c r="IXY17" s="36"/>
      <c r="IXZ17" s="36"/>
      <c r="IYA17" s="36"/>
      <c r="IYB17" s="36"/>
      <c r="IYC17" s="36"/>
      <c r="IYD17" s="36"/>
      <c r="IYE17" s="36"/>
      <c r="IYF17" s="36"/>
      <c r="IYG17" s="36"/>
      <c r="IYH17" s="36"/>
      <c r="IYI17" s="36"/>
      <c r="IYJ17" s="36"/>
      <c r="IYK17" s="36"/>
      <c r="IYL17" s="36"/>
      <c r="IYM17" s="36"/>
      <c r="IYN17" s="36"/>
      <c r="IYO17" s="36"/>
      <c r="IYP17" s="36"/>
      <c r="IYQ17" s="36"/>
      <c r="IYR17" s="36"/>
      <c r="IYS17" s="36"/>
      <c r="IYT17" s="36"/>
      <c r="IYU17" s="36"/>
      <c r="IYV17" s="36"/>
      <c r="IYW17" s="36"/>
      <c r="IYX17" s="36"/>
      <c r="IYY17" s="36"/>
      <c r="IYZ17" s="36"/>
      <c r="IZA17" s="36"/>
      <c r="IZB17" s="36"/>
      <c r="IZC17" s="36"/>
      <c r="IZD17" s="36"/>
      <c r="IZE17" s="36"/>
      <c r="IZF17" s="36"/>
      <c r="IZG17" s="36"/>
      <c r="IZH17" s="36"/>
      <c r="IZI17" s="36"/>
      <c r="IZJ17" s="36"/>
      <c r="IZK17" s="36"/>
      <c r="IZL17" s="36"/>
      <c r="IZM17" s="36"/>
      <c r="IZN17" s="36"/>
      <c r="IZO17" s="36"/>
      <c r="IZP17" s="36"/>
      <c r="IZQ17" s="36"/>
      <c r="IZR17" s="36"/>
      <c r="IZS17" s="36"/>
      <c r="IZT17" s="36"/>
      <c r="IZU17" s="36"/>
      <c r="IZV17" s="36"/>
      <c r="IZW17" s="36"/>
      <c r="IZX17" s="36"/>
      <c r="IZY17" s="36"/>
      <c r="IZZ17" s="36"/>
      <c r="JAA17" s="36"/>
      <c r="JAB17" s="36"/>
      <c r="JAC17" s="36"/>
      <c r="JAD17" s="36"/>
      <c r="JAE17" s="36"/>
      <c r="JAF17" s="36"/>
      <c r="JAG17" s="36"/>
      <c r="JAH17" s="36"/>
      <c r="JAI17" s="36"/>
      <c r="JAJ17" s="36"/>
      <c r="JAK17" s="36"/>
      <c r="JAL17" s="36"/>
      <c r="JAM17" s="36"/>
      <c r="JAN17" s="36"/>
      <c r="JAO17" s="36"/>
      <c r="JAP17" s="36"/>
      <c r="JAQ17" s="36"/>
      <c r="JAR17" s="36"/>
      <c r="JAS17" s="36"/>
      <c r="JAT17" s="36"/>
      <c r="JAU17" s="36"/>
      <c r="JAV17" s="36"/>
      <c r="JAW17" s="36"/>
      <c r="JAX17" s="36"/>
      <c r="JAY17" s="36"/>
      <c r="JAZ17" s="36"/>
      <c r="JBA17" s="36"/>
      <c r="JBB17" s="36"/>
      <c r="JBC17" s="36"/>
      <c r="JBD17" s="36"/>
      <c r="JBE17" s="36"/>
      <c r="JBF17" s="36"/>
      <c r="JBG17" s="36"/>
      <c r="JBH17" s="36"/>
      <c r="JBI17" s="36"/>
      <c r="JBJ17" s="36"/>
      <c r="JBK17" s="36"/>
      <c r="JBL17" s="36"/>
      <c r="JBM17" s="36"/>
      <c r="JBN17" s="36"/>
      <c r="JBO17" s="36"/>
      <c r="JBP17" s="36"/>
      <c r="JBQ17" s="36"/>
      <c r="JBR17" s="36"/>
      <c r="JBS17" s="36"/>
      <c r="JBT17" s="36"/>
      <c r="JBU17" s="36"/>
      <c r="JBV17" s="36"/>
      <c r="JBW17" s="36"/>
      <c r="JBX17" s="36"/>
      <c r="JBY17" s="36"/>
      <c r="JBZ17" s="36"/>
      <c r="JCA17" s="36"/>
      <c r="JCB17" s="36"/>
      <c r="JCC17" s="36"/>
      <c r="JCD17" s="36"/>
      <c r="JCE17" s="36"/>
      <c r="JCF17" s="36"/>
      <c r="JCG17" s="36"/>
      <c r="JCH17" s="36"/>
      <c r="JCI17" s="36"/>
      <c r="JCJ17" s="36"/>
      <c r="JCK17" s="36"/>
      <c r="JCL17" s="36"/>
      <c r="JCM17" s="36"/>
      <c r="JCN17" s="36"/>
      <c r="JCO17" s="36"/>
      <c r="JCP17" s="36"/>
      <c r="JCQ17" s="36"/>
      <c r="JCR17" s="36"/>
      <c r="JCS17" s="36"/>
      <c r="JCT17" s="36"/>
      <c r="JCU17" s="36"/>
      <c r="JCV17" s="36"/>
      <c r="JCW17" s="36"/>
      <c r="JCX17" s="36"/>
      <c r="JCY17" s="36"/>
      <c r="JCZ17" s="36"/>
      <c r="JDA17" s="36"/>
      <c r="JDB17" s="36"/>
      <c r="JDC17" s="36"/>
      <c r="JDD17" s="36"/>
      <c r="JDE17" s="36"/>
      <c r="JDF17" s="36"/>
      <c r="JDG17" s="36"/>
      <c r="JDH17" s="36"/>
      <c r="JDI17" s="36"/>
      <c r="JDJ17" s="36"/>
      <c r="JDK17" s="36"/>
      <c r="JDL17" s="36"/>
      <c r="JDM17" s="36"/>
      <c r="JDN17" s="36"/>
      <c r="JDO17" s="36"/>
      <c r="JDP17" s="36"/>
      <c r="JDQ17" s="36"/>
      <c r="JDR17" s="36"/>
      <c r="JDS17" s="36"/>
      <c r="JDT17" s="36"/>
      <c r="JDU17" s="36"/>
      <c r="JDV17" s="36"/>
      <c r="JDW17" s="36"/>
      <c r="JDX17" s="36"/>
      <c r="JDY17" s="36"/>
      <c r="JDZ17" s="36"/>
      <c r="JEA17" s="36"/>
      <c r="JEB17" s="36"/>
      <c r="JEC17" s="36"/>
      <c r="JED17" s="36"/>
      <c r="JEE17" s="36"/>
      <c r="JEF17" s="36"/>
      <c r="JEG17" s="36"/>
      <c r="JEH17" s="36"/>
      <c r="JEI17" s="36"/>
      <c r="JEJ17" s="36"/>
      <c r="JEK17" s="36"/>
      <c r="JEL17" s="36"/>
      <c r="JEM17" s="36"/>
      <c r="JEN17" s="36"/>
      <c r="JEO17" s="36"/>
      <c r="JEP17" s="36"/>
      <c r="JEQ17" s="36"/>
      <c r="JER17" s="36"/>
      <c r="JES17" s="36"/>
      <c r="JET17" s="36"/>
      <c r="JEU17" s="36"/>
      <c r="JEV17" s="36"/>
      <c r="JEW17" s="36"/>
      <c r="JEX17" s="36"/>
      <c r="JEY17" s="36"/>
      <c r="JEZ17" s="36"/>
      <c r="JFA17" s="36"/>
      <c r="JFB17" s="36"/>
      <c r="JFC17" s="36"/>
      <c r="JFD17" s="36"/>
      <c r="JFE17" s="36"/>
      <c r="JFF17" s="36"/>
      <c r="JFG17" s="36"/>
      <c r="JFH17" s="36"/>
      <c r="JFI17" s="36"/>
      <c r="JFJ17" s="36"/>
      <c r="JFK17" s="36"/>
      <c r="JFL17" s="36"/>
      <c r="JFM17" s="36"/>
      <c r="JFN17" s="36"/>
      <c r="JFO17" s="36"/>
      <c r="JFP17" s="36"/>
      <c r="JFQ17" s="36"/>
      <c r="JFR17" s="36"/>
      <c r="JFS17" s="36"/>
      <c r="JFT17" s="36"/>
      <c r="JFU17" s="36"/>
      <c r="JFV17" s="36"/>
      <c r="JFW17" s="36"/>
      <c r="JFX17" s="36"/>
      <c r="JFY17" s="36"/>
      <c r="JFZ17" s="36"/>
      <c r="JGA17" s="36"/>
      <c r="JGB17" s="36"/>
      <c r="JGC17" s="36"/>
      <c r="JGD17" s="36"/>
      <c r="JGE17" s="36"/>
      <c r="JGF17" s="36"/>
      <c r="JGG17" s="36"/>
      <c r="JGH17" s="36"/>
      <c r="JGI17" s="36"/>
      <c r="JGJ17" s="36"/>
      <c r="JGK17" s="36"/>
      <c r="JGL17" s="36"/>
      <c r="JGM17" s="36"/>
      <c r="JGN17" s="36"/>
      <c r="JGO17" s="36"/>
      <c r="JGP17" s="36"/>
      <c r="JGQ17" s="36"/>
      <c r="JGR17" s="36"/>
      <c r="JGS17" s="36"/>
      <c r="JGT17" s="36"/>
      <c r="JGU17" s="36"/>
      <c r="JGV17" s="36"/>
      <c r="JGW17" s="36"/>
      <c r="JGX17" s="36"/>
      <c r="JGY17" s="36"/>
      <c r="JGZ17" s="36"/>
      <c r="JHA17" s="36"/>
      <c r="JHB17" s="36"/>
      <c r="JHC17" s="36"/>
      <c r="JHD17" s="36"/>
      <c r="JHE17" s="36"/>
      <c r="JHF17" s="36"/>
      <c r="JHG17" s="36"/>
      <c r="JHH17" s="36"/>
      <c r="JHI17" s="36"/>
      <c r="JHJ17" s="36"/>
      <c r="JHK17" s="36"/>
      <c r="JHL17" s="36"/>
      <c r="JHM17" s="36"/>
      <c r="JHN17" s="36"/>
      <c r="JHO17" s="36"/>
      <c r="JHP17" s="36"/>
      <c r="JHQ17" s="36"/>
      <c r="JHR17" s="36"/>
      <c r="JHS17" s="36"/>
      <c r="JHT17" s="36"/>
      <c r="JHU17" s="36"/>
      <c r="JHV17" s="36"/>
      <c r="JHW17" s="36"/>
      <c r="JHX17" s="36"/>
      <c r="JHY17" s="36"/>
      <c r="JHZ17" s="36"/>
      <c r="JIA17" s="36"/>
      <c r="JIB17" s="36"/>
      <c r="JIC17" s="36"/>
      <c r="JID17" s="36"/>
      <c r="JIE17" s="36"/>
      <c r="JIF17" s="36"/>
      <c r="JIG17" s="36"/>
      <c r="JIH17" s="36"/>
      <c r="JII17" s="36"/>
      <c r="JIJ17" s="36"/>
      <c r="JIK17" s="36"/>
      <c r="JIL17" s="36"/>
      <c r="JIM17" s="36"/>
      <c r="JIN17" s="36"/>
      <c r="JIO17" s="36"/>
      <c r="JIP17" s="36"/>
      <c r="JIQ17" s="36"/>
      <c r="JIR17" s="36"/>
      <c r="JIS17" s="36"/>
      <c r="JIT17" s="36"/>
      <c r="JIU17" s="36"/>
      <c r="JIV17" s="36"/>
      <c r="JIW17" s="36"/>
      <c r="JIX17" s="36"/>
      <c r="JIY17" s="36"/>
      <c r="JIZ17" s="36"/>
      <c r="JJA17" s="36"/>
      <c r="JJB17" s="36"/>
      <c r="JJC17" s="36"/>
      <c r="JJD17" s="36"/>
      <c r="JJE17" s="36"/>
      <c r="JJF17" s="36"/>
      <c r="JJG17" s="36"/>
      <c r="JJH17" s="36"/>
      <c r="JJI17" s="36"/>
      <c r="JJJ17" s="36"/>
      <c r="JJK17" s="36"/>
      <c r="JJL17" s="36"/>
      <c r="JJM17" s="36"/>
      <c r="JJN17" s="36"/>
      <c r="JJO17" s="36"/>
      <c r="JJP17" s="36"/>
      <c r="JJQ17" s="36"/>
      <c r="JJR17" s="36"/>
      <c r="JJS17" s="36"/>
      <c r="JJT17" s="36"/>
      <c r="JJU17" s="36"/>
      <c r="JJV17" s="36"/>
      <c r="JJW17" s="36"/>
      <c r="JJX17" s="36"/>
      <c r="JJY17" s="36"/>
      <c r="JJZ17" s="36"/>
      <c r="JKA17" s="36"/>
      <c r="JKB17" s="36"/>
      <c r="JKC17" s="36"/>
      <c r="JKD17" s="36"/>
      <c r="JKE17" s="36"/>
      <c r="JKF17" s="36"/>
      <c r="JKG17" s="36"/>
      <c r="JKH17" s="36"/>
      <c r="JKI17" s="36"/>
      <c r="JKJ17" s="36"/>
      <c r="JKK17" s="36"/>
      <c r="JKL17" s="36"/>
      <c r="JKM17" s="36"/>
      <c r="JKN17" s="36"/>
      <c r="JKO17" s="36"/>
      <c r="JKP17" s="36"/>
      <c r="JKQ17" s="36"/>
      <c r="JKR17" s="36"/>
      <c r="JKS17" s="36"/>
      <c r="JKT17" s="36"/>
      <c r="JKU17" s="36"/>
      <c r="JKV17" s="36"/>
      <c r="JKW17" s="36"/>
      <c r="JKX17" s="36"/>
      <c r="JKY17" s="36"/>
      <c r="JKZ17" s="36"/>
      <c r="JLA17" s="36"/>
      <c r="JLB17" s="36"/>
      <c r="JLC17" s="36"/>
      <c r="JLD17" s="36"/>
      <c r="JLE17" s="36"/>
      <c r="JLF17" s="36"/>
      <c r="JLG17" s="36"/>
      <c r="JLH17" s="36"/>
      <c r="JLI17" s="36"/>
      <c r="JLJ17" s="36"/>
      <c r="JLK17" s="36"/>
      <c r="JLL17" s="36"/>
      <c r="JLM17" s="36"/>
      <c r="JLN17" s="36"/>
      <c r="JLO17" s="36"/>
      <c r="JLP17" s="36"/>
      <c r="JLQ17" s="36"/>
      <c r="JLR17" s="36"/>
      <c r="JLS17" s="36"/>
      <c r="JLT17" s="36"/>
      <c r="JLU17" s="36"/>
      <c r="JLV17" s="36"/>
      <c r="JLW17" s="36"/>
      <c r="JLX17" s="36"/>
      <c r="JLY17" s="36"/>
      <c r="JLZ17" s="36"/>
      <c r="JMA17" s="36"/>
      <c r="JMB17" s="36"/>
      <c r="JMC17" s="36"/>
      <c r="JMD17" s="36"/>
      <c r="JME17" s="36"/>
      <c r="JMF17" s="36"/>
      <c r="JMG17" s="36"/>
      <c r="JMH17" s="36"/>
      <c r="JMI17" s="36"/>
      <c r="JMJ17" s="36"/>
      <c r="JMK17" s="36"/>
      <c r="JML17" s="36"/>
      <c r="JMM17" s="36"/>
      <c r="JMN17" s="36"/>
      <c r="JMO17" s="36"/>
      <c r="JMP17" s="36"/>
      <c r="JMQ17" s="36"/>
      <c r="JMR17" s="36"/>
      <c r="JMS17" s="36"/>
      <c r="JMT17" s="36"/>
      <c r="JMU17" s="36"/>
      <c r="JMV17" s="36"/>
      <c r="JMW17" s="36"/>
      <c r="JMX17" s="36"/>
      <c r="JMY17" s="36"/>
      <c r="JMZ17" s="36"/>
      <c r="JNA17" s="36"/>
      <c r="JNB17" s="36"/>
      <c r="JNC17" s="36"/>
      <c r="JND17" s="36"/>
      <c r="JNE17" s="36"/>
      <c r="JNF17" s="36"/>
      <c r="JNG17" s="36"/>
      <c r="JNH17" s="36"/>
      <c r="JNI17" s="36"/>
      <c r="JNJ17" s="36"/>
      <c r="JNK17" s="36"/>
      <c r="JNL17" s="36"/>
      <c r="JNM17" s="36"/>
      <c r="JNN17" s="36"/>
      <c r="JNO17" s="36"/>
      <c r="JNP17" s="36"/>
      <c r="JNQ17" s="36"/>
      <c r="JNR17" s="36"/>
      <c r="JNS17" s="36"/>
      <c r="JNT17" s="36"/>
      <c r="JNU17" s="36"/>
      <c r="JNV17" s="36"/>
      <c r="JNW17" s="36"/>
      <c r="JNX17" s="36"/>
      <c r="JNY17" s="36"/>
      <c r="JNZ17" s="36"/>
      <c r="JOA17" s="36"/>
      <c r="JOB17" s="36"/>
      <c r="JOC17" s="36"/>
      <c r="JOD17" s="36"/>
      <c r="JOE17" s="36"/>
      <c r="JOF17" s="36"/>
      <c r="JOG17" s="36"/>
      <c r="JOH17" s="36"/>
      <c r="JOI17" s="36"/>
      <c r="JOJ17" s="36"/>
      <c r="JOK17" s="36"/>
      <c r="JOL17" s="36"/>
      <c r="JOM17" s="36"/>
      <c r="JON17" s="36"/>
      <c r="JOO17" s="36"/>
      <c r="JOP17" s="36"/>
      <c r="JOQ17" s="36"/>
      <c r="JOR17" s="36"/>
      <c r="JOS17" s="36"/>
      <c r="JOT17" s="36"/>
      <c r="JOU17" s="36"/>
      <c r="JOV17" s="36"/>
      <c r="JOW17" s="36"/>
      <c r="JOX17" s="36"/>
      <c r="JOY17" s="36"/>
      <c r="JOZ17" s="36"/>
      <c r="JPA17" s="36"/>
      <c r="JPB17" s="36"/>
      <c r="JPC17" s="36"/>
      <c r="JPD17" s="36"/>
      <c r="JPE17" s="36"/>
      <c r="JPF17" s="36"/>
      <c r="JPG17" s="36"/>
      <c r="JPH17" s="36"/>
      <c r="JPI17" s="36"/>
      <c r="JPJ17" s="36"/>
      <c r="JPK17" s="36"/>
      <c r="JPL17" s="36"/>
      <c r="JPM17" s="36"/>
      <c r="JPN17" s="36"/>
      <c r="JPO17" s="36"/>
      <c r="JPP17" s="36"/>
      <c r="JPQ17" s="36"/>
      <c r="JPR17" s="36"/>
      <c r="JPS17" s="36"/>
      <c r="JPT17" s="36"/>
      <c r="JPU17" s="36"/>
      <c r="JPV17" s="36"/>
      <c r="JPW17" s="36"/>
      <c r="JPX17" s="36"/>
      <c r="JPY17" s="36"/>
      <c r="JPZ17" s="36"/>
      <c r="JQA17" s="36"/>
      <c r="JQB17" s="36"/>
      <c r="JQC17" s="36"/>
      <c r="JQD17" s="36"/>
      <c r="JQE17" s="36"/>
      <c r="JQF17" s="36"/>
      <c r="JQG17" s="36"/>
      <c r="JQH17" s="36"/>
      <c r="JQI17" s="36"/>
      <c r="JQJ17" s="36"/>
      <c r="JQK17" s="36"/>
      <c r="JQL17" s="36"/>
      <c r="JQM17" s="36"/>
      <c r="JQN17" s="36"/>
      <c r="JQO17" s="36"/>
      <c r="JQP17" s="36"/>
      <c r="JQQ17" s="36"/>
      <c r="JQR17" s="36"/>
      <c r="JQS17" s="36"/>
      <c r="JQT17" s="36"/>
      <c r="JQU17" s="36"/>
      <c r="JQV17" s="36"/>
      <c r="JQW17" s="36"/>
      <c r="JQX17" s="36"/>
      <c r="JQY17" s="36"/>
      <c r="JQZ17" s="36"/>
      <c r="JRA17" s="36"/>
      <c r="JRB17" s="36"/>
      <c r="JRC17" s="36"/>
      <c r="JRD17" s="36"/>
      <c r="JRE17" s="36"/>
      <c r="JRF17" s="36"/>
      <c r="JRG17" s="36"/>
      <c r="JRH17" s="36"/>
      <c r="JRI17" s="36"/>
      <c r="JRJ17" s="36"/>
      <c r="JRK17" s="36"/>
      <c r="JRL17" s="36"/>
      <c r="JRM17" s="36"/>
      <c r="JRN17" s="36"/>
      <c r="JRO17" s="36"/>
      <c r="JRP17" s="36"/>
      <c r="JRQ17" s="36"/>
      <c r="JRR17" s="36"/>
      <c r="JRS17" s="36"/>
      <c r="JRT17" s="36"/>
      <c r="JRU17" s="36"/>
      <c r="JRV17" s="36"/>
      <c r="JRW17" s="36"/>
      <c r="JRX17" s="36"/>
      <c r="JRY17" s="36"/>
      <c r="JRZ17" s="36"/>
      <c r="JSA17" s="36"/>
      <c r="JSB17" s="36"/>
      <c r="JSC17" s="36"/>
      <c r="JSD17" s="36"/>
      <c r="JSE17" s="36"/>
      <c r="JSF17" s="36"/>
      <c r="JSG17" s="36"/>
      <c r="JSH17" s="36"/>
      <c r="JSI17" s="36"/>
      <c r="JSJ17" s="36"/>
      <c r="JSK17" s="36"/>
      <c r="JSL17" s="36"/>
      <c r="JSM17" s="36"/>
      <c r="JSN17" s="36"/>
      <c r="JSO17" s="36"/>
      <c r="JSP17" s="36"/>
      <c r="JSQ17" s="36"/>
      <c r="JSR17" s="36"/>
      <c r="JSS17" s="36"/>
      <c r="JST17" s="36"/>
      <c r="JSU17" s="36"/>
      <c r="JSV17" s="36"/>
      <c r="JSW17" s="36"/>
      <c r="JSX17" s="36"/>
      <c r="JSY17" s="36"/>
      <c r="JSZ17" s="36"/>
      <c r="JTA17" s="36"/>
      <c r="JTB17" s="36"/>
      <c r="JTC17" s="36"/>
      <c r="JTD17" s="36"/>
      <c r="JTE17" s="36"/>
      <c r="JTF17" s="36"/>
      <c r="JTG17" s="36"/>
      <c r="JTH17" s="36"/>
      <c r="JTI17" s="36"/>
      <c r="JTJ17" s="36"/>
      <c r="JTK17" s="36"/>
      <c r="JTL17" s="36"/>
      <c r="JTM17" s="36"/>
      <c r="JTN17" s="36"/>
      <c r="JTO17" s="36"/>
      <c r="JTP17" s="36"/>
      <c r="JTQ17" s="36"/>
      <c r="JTR17" s="36"/>
      <c r="JTS17" s="36"/>
      <c r="JTT17" s="36"/>
      <c r="JTU17" s="36"/>
      <c r="JTV17" s="36"/>
      <c r="JTW17" s="36"/>
      <c r="JTX17" s="36"/>
      <c r="JTY17" s="36"/>
      <c r="JTZ17" s="36"/>
      <c r="JUA17" s="36"/>
      <c r="JUB17" s="36"/>
      <c r="JUC17" s="36"/>
      <c r="JUD17" s="36"/>
      <c r="JUE17" s="36"/>
      <c r="JUF17" s="36"/>
      <c r="JUG17" s="36"/>
      <c r="JUH17" s="36"/>
      <c r="JUI17" s="36"/>
      <c r="JUJ17" s="36"/>
      <c r="JUK17" s="36"/>
      <c r="JUL17" s="36"/>
      <c r="JUM17" s="36"/>
      <c r="JUN17" s="36"/>
      <c r="JUO17" s="36"/>
      <c r="JUP17" s="36"/>
      <c r="JUQ17" s="36"/>
      <c r="JUR17" s="36"/>
      <c r="JUS17" s="36"/>
      <c r="JUT17" s="36"/>
      <c r="JUU17" s="36"/>
      <c r="JUV17" s="36"/>
      <c r="JUW17" s="36"/>
      <c r="JUX17" s="36"/>
      <c r="JUY17" s="36"/>
      <c r="JUZ17" s="36"/>
      <c r="JVA17" s="36"/>
      <c r="JVB17" s="36"/>
      <c r="JVC17" s="36"/>
      <c r="JVD17" s="36"/>
      <c r="JVE17" s="36"/>
      <c r="JVF17" s="36"/>
      <c r="JVG17" s="36"/>
      <c r="JVH17" s="36"/>
      <c r="JVI17" s="36"/>
      <c r="JVJ17" s="36"/>
      <c r="JVK17" s="36"/>
      <c r="JVL17" s="36"/>
      <c r="JVM17" s="36"/>
      <c r="JVN17" s="36"/>
      <c r="JVO17" s="36"/>
      <c r="JVP17" s="36"/>
      <c r="JVQ17" s="36"/>
      <c r="JVR17" s="36"/>
      <c r="JVS17" s="36"/>
      <c r="JVT17" s="36"/>
      <c r="JVU17" s="36"/>
      <c r="JVV17" s="36"/>
      <c r="JVW17" s="36"/>
      <c r="JVX17" s="36"/>
      <c r="JVY17" s="36"/>
      <c r="JVZ17" s="36"/>
      <c r="JWA17" s="36"/>
      <c r="JWB17" s="36"/>
      <c r="JWC17" s="36"/>
      <c r="JWD17" s="36"/>
      <c r="JWE17" s="36"/>
      <c r="JWF17" s="36"/>
      <c r="JWG17" s="36"/>
      <c r="JWH17" s="36"/>
      <c r="JWI17" s="36"/>
      <c r="JWJ17" s="36"/>
      <c r="JWK17" s="36"/>
      <c r="JWL17" s="36"/>
      <c r="JWM17" s="36"/>
      <c r="JWN17" s="36"/>
      <c r="JWO17" s="36"/>
      <c r="JWP17" s="36"/>
      <c r="JWQ17" s="36"/>
      <c r="JWR17" s="36"/>
      <c r="JWS17" s="36"/>
      <c r="JWT17" s="36"/>
      <c r="JWU17" s="36"/>
      <c r="JWV17" s="36"/>
      <c r="JWW17" s="36"/>
      <c r="JWX17" s="36"/>
      <c r="JWY17" s="36"/>
      <c r="JWZ17" s="36"/>
      <c r="JXA17" s="36"/>
      <c r="JXB17" s="36"/>
      <c r="JXC17" s="36"/>
      <c r="JXD17" s="36"/>
      <c r="JXE17" s="36"/>
      <c r="JXF17" s="36"/>
      <c r="JXG17" s="36"/>
      <c r="JXH17" s="36"/>
      <c r="JXI17" s="36"/>
      <c r="JXJ17" s="36"/>
      <c r="JXK17" s="36"/>
      <c r="JXL17" s="36"/>
      <c r="JXM17" s="36"/>
      <c r="JXN17" s="36"/>
      <c r="JXO17" s="36"/>
      <c r="JXP17" s="36"/>
      <c r="JXQ17" s="36"/>
      <c r="JXR17" s="36"/>
      <c r="JXS17" s="36"/>
      <c r="JXT17" s="36"/>
      <c r="JXU17" s="36"/>
      <c r="JXV17" s="36"/>
      <c r="JXW17" s="36"/>
      <c r="JXX17" s="36"/>
      <c r="JXY17" s="36"/>
      <c r="JXZ17" s="36"/>
      <c r="JYA17" s="36"/>
      <c r="JYB17" s="36"/>
      <c r="JYC17" s="36"/>
      <c r="JYD17" s="36"/>
      <c r="JYE17" s="36"/>
      <c r="JYF17" s="36"/>
      <c r="JYG17" s="36"/>
      <c r="JYH17" s="36"/>
      <c r="JYI17" s="36"/>
      <c r="JYJ17" s="36"/>
      <c r="JYK17" s="36"/>
      <c r="JYL17" s="36"/>
      <c r="JYM17" s="36"/>
      <c r="JYN17" s="36"/>
      <c r="JYO17" s="36"/>
      <c r="JYP17" s="36"/>
      <c r="JYQ17" s="36"/>
      <c r="JYR17" s="36"/>
      <c r="JYS17" s="36"/>
      <c r="JYT17" s="36"/>
      <c r="JYU17" s="36"/>
      <c r="JYV17" s="36"/>
      <c r="JYW17" s="36"/>
      <c r="JYX17" s="36"/>
      <c r="JYY17" s="36"/>
      <c r="JYZ17" s="36"/>
      <c r="JZA17" s="36"/>
      <c r="JZB17" s="36"/>
      <c r="JZC17" s="36"/>
      <c r="JZD17" s="36"/>
      <c r="JZE17" s="36"/>
      <c r="JZF17" s="36"/>
      <c r="JZG17" s="36"/>
      <c r="JZH17" s="36"/>
      <c r="JZI17" s="36"/>
      <c r="JZJ17" s="36"/>
      <c r="JZK17" s="36"/>
      <c r="JZL17" s="36"/>
      <c r="JZM17" s="36"/>
      <c r="JZN17" s="36"/>
      <c r="JZO17" s="36"/>
      <c r="JZP17" s="36"/>
      <c r="JZQ17" s="36"/>
      <c r="JZR17" s="36"/>
      <c r="JZS17" s="36"/>
      <c r="JZT17" s="36"/>
      <c r="JZU17" s="36"/>
      <c r="JZV17" s="36"/>
      <c r="JZW17" s="36"/>
      <c r="JZX17" s="36"/>
      <c r="JZY17" s="36"/>
      <c r="JZZ17" s="36"/>
      <c r="KAA17" s="36"/>
      <c r="KAB17" s="36"/>
      <c r="KAC17" s="36"/>
      <c r="KAD17" s="36"/>
      <c r="KAE17" s="36"/>
      <c r="KAF17" s="36"/>
      <c r="KAG17" s="36"/>
      <c r="KAH17" s="36"/>
      <c r="KAI17" s="36"/>
      <c r="KAJ17" s="36"/>
      <c r="KAK17" s="36"/>
      <c r="KAL17" s="36"/>
      <c r="KAM17" s="36"/>
      <c r="KAN17" s="36"/>
      <c r="KAO17" s="36"/>
      <c r="KAP17" s="36"/>
      <c r="KAQ17" s="36"/>
      <c r="KAR17" s="36"/>
      <c r="KAS17" s="36"/>
      <c r="KAT17" s="36"/>
      <c r="KAU17" s="36"/>
      <c r="KAV17" s="36"/>
      <c r="KAW17" s="36"/>
      <c r="KAX17" s="36"/>
      <c r="KAY17" s="36"/>
      <c r="KAZ17" s="36"/>
      <c r="KBA17" s="36"/>
      <c r="KBB17" s="36"/>
      <c r="KBC17" s="36"/>
      <c r="KBD17" s="36"/>
      <c r="KBE17" s="36"/>
      <c r="KBF17" s="36"/>
      <c r="KBG17" s="36"/>
      <c r="KBH17" s="36"/>
      <c r="KBI17" s="36"/>
      <c r="KBJ17" s="36"/>
      <c r="KBK17" s="36"/>
      <c r="KBL17" s="36"/>
      <c r="KBM17" s="36"/>
      <c r="KBN17" s="36"/>
      <c r="KBO17" s="36"/>
      <c r="KBP17" s="36"/>
      <c r="KBQ17" s="36"/>
      <c r="KBR17" s="36"/>
      <c r="KBS17" s="36"/>
      <c r="KBT17" s="36"/>
      <c r="KBU17" s="36"/>
      <c r="KBV17" s="36"/>
      <c r="KBW17" s="36"/>
      <c r="KBX17" s="36"/>
      <c r="KBY17" s="36"/>
      <c r="KBZ17" s="36"/>
      <c r="KCA17" s="36"/>
      <c r="KCB17" s="36"/>
      <c r="KCC17" s="36"/>
      <c r="KCD17" s="36"/>
      <c r="KCE17" s="36"/>
      <c r="KCF17" s="36"/>
      <c r="KCG17" s="36"/>
      <c r="KCH17" s="36"/>
      <c r="KCI17" s="36"/>
      <c r="KCJ17" s="36"/>
      <c r="KCK17" s="36"/>
      <c r="KCL17" s="36"/>
      <c r="KCM17" s="36"/>
      <c r="KCN17" s="36"/>
      <c r="KCO17" s="36"/>
      <c r="KCP17" s="36"/>
      <c r="KCQ17" s="36"/>
      <c r="KCR17" s="36"/>
      <c r="KCS17" s="36"/>
      <c r="KCT17" s="36"/>
      <c r="KCU17" s="36"/>
      <c r="KCV17" s="36"/>
      <c r="KCW17" s="36"/>
      <c r="KCX17" s="36"/>
      <c r="KCY17" s="36"/>
      <c r="KCZ17" s="36"/>
      <c r="KDA17" s="36"/>
      <c r="KDB17" s="36"/>
      <c r="KDC17" s="36"/>
      <c r="KDD17" s="36"/>
      <c r="KDE17" s="36"/>
      <c r="KDF17" s="36"/>
      <c r="KDG17" s="36"/>
      <c r="KDH17" s="36"/>
      <c r="KDI17" s="36"/>
      <c r="KDJ17" s="36"/>
      <c r="KDK17" s="36"/>
      <c r="KDL17" s="36"/>
      <c r="KDM17" s="36"/>
      <c r="KDN17" s="36"/>
      <c r="KDO17" s="36"/>
      <c r="KDP17" s="36"/>
      <c r="KDQ17" s="36"/>
      <c r="KDR17" s="36"/>
      <c r="KDS17" s="36"/>
      <c r="KDT17" s="36"/>
      <c r="KDU17" s="36"/>
      <c r="KDV17" s="36"/>
      <c r="KDW17" s="36"/>
      <c r="KDX17" s="36"/>
      <c r="KDY17" s="36"/>
      <c r="KDZ17" s="36"/>
      <c r="KEA17" s="36"/>
      <c r="KEB17" s="36"/>
      <c r="KEC17" s="36"/>
      <c r="KED17" s="36"/>
      <c r="KEE17" s="36"/>
      <c r="KEF17" s="36"/>
      <c r="KEG17" s="36"/>
      <c r="KEH17" s="36"/>
      <c r="KEI17" s="36"/>
      <c r="KEJ17" s="36"/>
      <c r="KEK17" s="36"/>
      <c r="KEL17" s="36"/>
      <c r="KEM17" s="36"/>
      <c r="KEN17" s="36"/>
      <c r="KEO17" s="36"/>
      <c r="KEP17" s="36"/>
      <c r="KEQ17" s="36"/>
      <c r="KER17" s="36"/>
      <c r="KES17" s="36"/>
      <c r="KET17" s="36"/>
      <c r="KEU17" s="36"/>
      <c r="KEV17" s="36"/>
      <c r="KEW17" s="36"/>
      <c r="KEX17" s="36"/>
      <c r="KEY17" s="36"/>
      <c r="KEZ17" s="36"/>
      <c r="KFA17" s="36"/>
      <c r="KFB17" s="36"/>
      <c r="KFC17" s="36"/>
      <c r="KFD17" s="36"/>
      <c r="KFE17" s="36"/>
      <c r="KFF17" s="36"/>
      <c r="KFG17" s="36"/>
      <c r="KFH17" s="36"/>
      <c r="KFI17" s="36"/>
      <c r="KFJ17" s="36"/>
      <c r="KFK17" s="36"/>
      <c r="KFL17" s="36"/>
      <c r="KFM17" s="36"/>
      <c r="KFN17" s="36"/>
      <c r="KFO17" s="36"/>
      <c r="KFP17" s="36"/>
      <c r="KFQ17" s="36"/>
      <c r="KFR17" s="36"/>
      <c r="KFS17" s="36"/>
      <c r="KFT17" s="36"/>
      <c r="KFU17" s="36"/>
      <c r="KFV17" s="36"/>
      <c r="KFW17" s="36"/>
      <c r="KFX17" s="36"/>
      <c r="KFY17" s="36"/>
      <c r="KFZ17" s="36"/>
      <c r="KGA17" s="36"/>
      <c r="KGB17" s="36"/>
      <c r="KGC17" s="36"/>
      <c r="KGD17" s="36"/>
      <c r="KGE17" s="36"/>
      <c r="KGF17" s="36"/>
      <c r="KGG17" s="36"/>
      <c r="KGH17" s="36"/>
      <c r="KGI17" s="36"/>
      <c r="KGJ17" s="36"/>
      <c r="KGK17" s="36"/>
      <c r="KGL17" s="36"/>
      <c r="KGM17" s="36"/>
      <c r="KGN17" s="36"/>
      <c r="KGO17" s="36"/>
      <c r="KGP17" s="36"/>
      <c r="KGQ17" s="36"/>
      <c r="KGR17" s="36"/>
      <c r="KGS17" s="36"/>
      <c r="KGT17" s="36"/>
      <c r="KGU17" s="36"/>
      <c r="KGV17" s="36"/>
      <c r="KGW17" s="36"/>
      <c r="KGX17" s="36"/>
      <c r="KGY17" s="36"/>
      <c r="KGZ17" s="36"/>
      <c r="KHA17" s="36"/>
      <c r="KHB17" s="36"/>
      <c r="KHC17" s="36"/>
      <c r="KHD17" s="36"/>
      <c r="KHE17" s="36"/>
      <c r="KHF17" s="36"/>
      <c r="KHG17" s="36"/>
      <c r="KHH17" s="36"/>
      <c r="KHI17" s="36"/>
      <c r="KHJ17" s="36"/>
      <c r="KHK17" s="36"/>
      <c r="KHL17" s="36"/>
      <c r="KHM17" s="36"/>
      <c r="KHN17" s="36"/>
      <c r="KHO17" s="36"/>
      <c r="KHP17" s="36"/>
      <c r="KHQ17" s="36"/>
      <c r="KHR17" s="36"/>
      <c r="KHS17" s="36"/>
      <c r="KHT17" s="36"/>
      <c r="KHU17" s="36"/>
      <c r="KHV17" s="36"/>
      <c r="KHW17" s="36"/>
      <c r="KHX17" s="36"/>
      <c r="KHY17" s="36"/>
      <c r="KHZ17" s="36"/>
      <c r="KIA17" s="36"/>
      <c r="KIB17" s="36"/>
      <c r="KIC17" s="36"/>
      <c r="KID17" s="36"/>
      <c r="KIE17" s="36"/>
      <c r="KIF17" s="36"/>
      <c r="KIG17" s="36"/>
      <c r="KIH17" s="36"/>
      <c r="KII17" s="36"/>
      <c r="KIJ17" s="36"/>
      <c r="KIK17" s="36"/>
      <c r="KIL17" s="36"/>
      <c r="KIM17" s="36"/>
      <c r="KIN17" s="36"/>
      <c r="KIO17" s="36"/>
      <c r="KIP17" s="36"/>
      <c r="KIQ17" s="36"/>
      <c r="KIR17" s="36"/>
      <c r="KIS17" s="36"/>
      <c r="KIT17" s="36"/>
      <c r="KIU17" s="36"/>
      <c r="KIV17" s="36"/>
      <c r="KIW17" s="36"/>
      <c r="KIX17" s="36"/>
      <c r="KIY17" s="36"/>
      <c r="KIZ17" s="36"/>
      <c r="KJA17" s="36"/>
      <c r="KJB17" s="36"/>
      <c r="KJC17" s="36"/>
      <c r="KJD17" s="36"/>
      <c r="KJE17" s="36"/>
      <c r="KJF17" s="36"/>
      <c r="KJG17" s="36"/>
      <c r="KJH17" s="36"/>
      <c r="KJI17" s="36"/>
      <c r="KJJ17" s="36"/>
      <c r="KJK17" s="36"/>
      <c r="KJL17" s="36"/>
      <c r="KJM17" s="36"/>
      <c r="KJN17" s="36"/>
      <c r="KJO17" s="36"/>
      <c r="KJP17" s="36"/>
      <c r="KJQ17" s="36"/>
      <c r="KJR17" s="36"/>
      <c r="KJS17" s="36"/>
      <c r="KJT17" s="36"/>
      <c r="KJU17" s="36"/>
      <c r="KJV17" s="36"/>
      <c r="KJW17" s="36"/>
      <c r="KJX17" s="36"/>
      <c r="KJY17" s="36"/>
      <c r="KJZ17" s="36"/>
      <c r="KKA17" s="36"/>
      <c r="KKB17" s="36"/>
      <c r="KKC17" s="36"/>
      <c r="KKD17" s="36"/>
      <c r="KKE17" s="36"/>
      <c r="KKF17" s="36"/>
      <c r="KKG17" s="36"/>
      <c r="KKH17" s="36"/>
      <c r="KKI17" s="36"/>
      <c r="KKJ17" s="36"/>
      <c r="KKK17" s="36"/>
      <c r="KKL17" s="36"/>
      <c r="KKM17" s="36"/>
      <c r="KKN17" s="36"/>
      <c r="KKO17" s="36"/>
      <c r="KKP17" s="36"/>
      <c r="KKQ17" s="36"/>
      <c r="KKR17" s="36"/>
      <c r="KKS17" s="36"/>
      <c r="KKT17" s="36"/>
      <c r="KKU17" s="36"/>
      <c r="KKV17" s="36"/>
      <c r="KKW17" s="36"/>
      <c r="KKX17" s="36"/>
      <c r="KKY17" s="36"/>
      <c r="KKZ17" s="36"/>
      <c r="KLA17" s="36"/>
      <c r="KLB17" s="36"/>
      <c r="KLC17" s="36"/>
      <c r="KLD17" s="36"/>
      <c r="KLE17" s="36"/>
      <c r="KLF17" s="36"/>
      <c r="KLG17" s="36"/>
      <c r="KLH17" s="36"/>
      <c r="KLI17" s="36"/>
      <c r="KLJ17" s="36"/>
      <c r="KLK17" s="36"/>
      <c r="KLL17" s="36"/>
      <c r="KLM17" s="36"/>
      <c r="KLN17" s="36"/>
      <c r="KLO17" s="36"/>
      <c r="KLP17" s="36"/>
      <c r="KLQ17" s="36"/>
      <c r="KLR17" s="36"/>
      <c r="KLS17" s="36"/>
      <c r="KLT17" s="36"/>
      <c r="KLU17" s="36"/>
      <c r="KLV17" s="36"/>
      <c r="KLW17" s="36"/>
      <c r="KLX17" s="36"/>
      <c r="KLY17" s="36"/>
      <c r="KLZ17" s="36"/>
      <c r="KMA17" s="36"/>
      <c r="KMB17" s="36"/>
      <c r="KMC17" s="36"/>
      <c r="KMD17" s="36"/>
      <c r="KME17" s="36"/>
      <c r="KMF17" s="36"/>
      <c r="KMG17" s="36"/>
      <c r="KMH17" s="36"/>
      <c r="KMI17" s="36"/>
      <c r="KMJ17" s="36"/>
      <c r="KMK17" s="36"/>
      <c r="KML17" s="36"/>
      <c r="KMM17" s="36"/>
      <c r="KMN17" s="36"/>
      <c r="KMO17" s="36"/>
      <c r="KMP17" s="36"/>
      <c r="KMQ17" s="36"/>
      <c r="KMR17" s="36"/>
      <c r="KMS17" s="36"/>
      <c r="KMT17" s="36"/>
      <c r="KMU17" s="36"/>
      <c r="KMV17" s="36"/>
      <c r="KMW17" s="36"/>
      <c r="KMX17" s="36"/>
      <c r="KMY17" s="36"/>
      <c r="KMZ17" s="36"/>
      <c r="KNA17" s="36"/>
      <c r="KNB17" s="36"/>
      <c r="KNC17" s="36"/>
      <c r="KND17" s="36"/>
      <c r="KNE17" s="36"/>
      <c r="KNF17" s="36"/>
      <c r="KNG17" s="36"/>
      <c r="KNH17" s="36"/>
      <c r="KNI17" s="36"/>
      <c r="KNJ17" s="36"/>
      <c r="KNK17" s="36"/>
      <c r="KNL17" s="36"/>
      <c r="KNM17" s="36"/>
      <c r="KNN17" s="36"/>
      <c r="KNO17" s="36"/>
      <c r="KNP17" s="36"/>
      <c r="KNQ17" s="36"/>
      <c r="KNR17" s="36"/>
      <c r="KNS17" s="36"/>
      <c r="KNT17" s="36"/>
      <c r="KNU17" s="36"/>
      <c r="KNV17" s="36"/>
      <c r="KNW17" s="36"/>
      <c r="KNX17" s="36"/>
      <c r="KNY17" s="36"/>
      <c r="KNZ17" s="36"/>
      <c r="KOA17" s="36"/>
      <c r="KOB17" s="36"/>
      <c r="KOC17" s="36"/>
      <c r="KOD17" s="36"/>
      <c r="KOE17" s="36"/>
      <c r="KOF17" s="36"/>
      <c r="KOG17" s="36"/>
      <c r="KOH17" s="36"/>
      <c r="KOI17" s="36"/>
      <c r="KOJ17" s="36"/>
      <c r="KOK17" s="36"/>
      <c r="KOL17" s="36"/>
      <c r="KOM17" s="36"/>
      <c r="KON17" s="36"/>
      <c r="KOO17" s="36"/>
      <c r="KOP17" s="36"/>
      <c r="KOQ17" s="36"/>
      <c r="KOR17" s="36"/>
      <c r="KOS17" s="36"/>
      <c r="KOT17" s="36"/>
      <c r="KOU17" s="36"/>
      <c r="KOV17" s="36"/>
      <c r="KOW17" s="36"/>
      <c r="KOX17" s="36"/>
      <c r="KOY17" s="36"/>
      <c r="KOZ17" s="36"/>
      <c r="KPA17" s="36"/>
      <c r="KPB17" s="36"/>
      <c r="KPC17" s="36"/>
      <c r="KPD17" s="36"/>
      <c r="KPE17" s="36"/>
      <c r="KPF17" s="36"/>
      <c r="KPG17" s="36"/>
      <c r="KPH17" s="36"/>
      <c r="KPI17" s="36"/>
      <c r="KPJ17" s="36"/>
      <c r="KPK17" s="36"/>
      <c r="KPL17" s="36"/>
      <c r="KPM17" s="36"/>
      <c r="KPN17" s="36"/>
      <c r="KPO17" s="36"/>
      <c r="KPP17" s="36"/>
      <c r="KPQ17" s="36"/>
      <c r="KPR17" s="36"/>
      <c r="KPS17" s="36"/>
      <c r="KPT17" s="36"/>
      <c r="KPU17" s="36"/>
      <c r="KPV17" s="36"/>
      <c r="KPW17" s="36"/>
      <c r="KPX17" s="36"/>
      <c r="KPY17" s="36"/>
      <c r="KPZ17" s="36"/>
      <c r="KQA17" s="36"/>
      <c r="KQB17" s="36"/>
      <c r="KQC17" s="36"/>
      <c r="KQD17" s="36"/>
      <c r="KQE17" s="36"/>
      <c r="KQF17" s="36"/>
      <c r="KQG17" s="36"/>
      <c r="KQH17" s="36"/>
      <c r="KQI17" s="36"/>
      <c r="KQJ17" s="36"/>
      <c r="KQK17" s="36"/>
      <c r="KQL17" s="36"/>
      <c r="KQM17" s="36"/>
      <c r="KQN17" s="36"/>
      <c r="KQO17" s="36"/>
      <c r="KQP17" s="36"/>
      <c r="KQQ17" s="36"/>
      <c r="KQR17" s="36"/>
      <c r="KQS17" s="36"/>
      <c r="KQT17" s="36"/>
      <c r="KQU17" s="36"/>
      <c r="KQV17" s="36"/>
      <c r="KQW17" s="36"/>
      <c r="KQX17" s="36"/>
      <c r="KQY17" s="36"/>
      <c r="KQZ17" s="36"/>
      <c r="KRA17" s="36"/>
      <c r="KRB17" s="36"/>
      <c r="KRC17" s="36"/>
      <c r="KRD17" s="36"/>
      <c r="KRE17" s="36"/>
      <c r="KRF17" s="36"/>
      <c r="KRG17" s="36"/>
      <c r="KRH17" s="36"/>
      <c r="KRI17" s="36"/>
      <c r="KRJ17" s="36"/>
      <c r="KRK17" s="36"/>
      <c r="KRL17" s="36"/>
      <c r="KRM17" s="36"/>
      <c r="KRN17" s="36"/>
      <c r="KRO17" s="36"/>
      <c r="KRP17" s="36"/>
      <c r="KRQ17" s="36"/>
      <c r="KRR17" s="36"/>
      <c r="KRS17" s="36"/>
      <c r="KRT17" s="36"/>
      <c r="KRU17" s="36"/>
      <c r="KRV17" s="36"/>
      <c r="KRW17" s="36"/>
      <c r="KRX17" s="36"/>
      <c r="KRY17" s="36"/>
      <c r="KRZ17" s="36"/>
      <c r="KSA17" s="36"/>
      <c r="KSB17" s="36"/>
      <c r="KSC17" s="36"/>
      <c r="KSD17" s="36"/>
      <c r="KSE17" s="36"/>
      <c r="KSF17" s="36"/>
      <c r="KSG17" s="36"/>
      <c r="KSH17" s="36"/>
      <c r="KSI17" s="36"/>
      <c r="KSJ17" s="36"/>
      <c r="KSK17" s="36"/>
      <c r="KSL17" s="36"/>
      <c r="KSM17" s="36"/>
      <c r="KSN17" s="36"/>
      <c r="KSO17" s="36"/>
      <c r="KSP17" s="36"/>
      <c r="KSQ17" s="36"/>
      <c r="KSR17" s="36"/>
      <c r="KSS17" s="36"/>
      <c r="KST17" s="36"/>
      <c r="KSU17" s="36"/>
      <c r="KSV17" s="36"/>
      <c r="KSW17" s="36"/>
      <c r="KSX17" s="36"/>
      <c r="KSY17" s="36"/>
      <c r="KSZ17" s="36"/>
      <c r="KTA17" s="36"/>
      <c r="KTB17" s="36"/>
      <c r="KTC17" s="36"/>
      <c r="KTD17" s="36"/>
      <c r="KTE17" s="36"/>
      <c r="KTF17" s="36"/>
      <c r="KTG17" s="36"/>
      <c r="KTH17" s="36"/>
      <c r="KTI17" s="36"/>
      <c r="KTJ17" s="36"/>
      <c r="KTK17" s="36"/>
      <c r="KTL17" s="36"/>
      <c r="KTM17" s="36"/>
      <c r="KTN17" s="36"/>
      <c r="KTO17" s="36"/>
      <c r="KTP17" s="36"/>
      <c r="KTQ17" s="36"/>
      <c r="KTR17" s="36"/>
      <c r="KTS17" s="36"/>
      <c r="KTT17" s="36"/>
      <c r="KTU17" s="36"/>
      <c r="KTV17" s="36"/>
      <c r="KTW17" s="36"/>
      <c r="KTX17" s="36"/>
      <c r="KTY17" s="36"/>
      <c r="KTZ17" s="36"/>
      <c r="KUA17" s="36"/>
      <c r="KUB17" s="36"/>
      <c r="KUC17" s="36"/>
      <c r="KUD17" s="36"/>
      <c r="KUE17" s="36"/>
      <c r="KUF17" s="36"/>
      <c r="KUG17" s="36"/>
      <c r="KUH17" s="36"/>
      <c r="KUI17" s="36"/>
      <c r="KUJ17" s="36"/>
      <c r="KUK17" s="36"/>
      <c r="KUL17" s="36"/>
      <c r="KUM17" s="36"/>
      <c r="KUN17" s="36"/>
      <c r="KUO17" s="36"/>
      <c r="KUP17" s="36"/>
      <c r="KUQ17" s="36"/>
      <c r="KUR17" s="36"/>
      <c r="KUS17" s="36"/>
      <c r="KUT17" s="36"/>
      <c r="KUU17" s="36"/>
      <c r="KUV17" s="36"/>
      <c r="KUW17" s="36"/>
      <c r="KUX17" s="36"/>
      <c r="KUY17" s="36"/>
      <c r="KUZ17" s="36"/>
      <c r="KVA17" s="36"/>
      <c r="KVB17" s="36"/>
      <c r="KVC17" s="36"/>
      <c r="KVD17" s="36"/>
      <c r="KVE17" s="36"/>
      <c r="KVF17" s="36"/>
      <c r="KVG17" s="36"/>
      <c r="KVH17" s="36"/>
      <c r="KVI17" s="36"/>
      <c r="KVJ17" s="36"/>
      <c r="KVK17" s="36"/>
      <c r="KVL17" s="36"/>
      <c r="KVM17" s="36"/>
      <c r="KVN17" s="36"/>
      <c r="KVO17" s="36"/>
      <c r="KVP17" s="36"/>
      <c r="KVQ17" s="36"/>
      <c r="KVR17" s="36"/>
      <c r="KVS17" s="36"/>
      <c r="KVT17" s="36"/>
      <c r="KVU17" s="36"/>
      <c r="KVV17" s="36"/>
      <c r="KVW17" s="36"/>
      <c r="KVX17" s="36"/>
      <c r="KVY17" s="36"/>
      <c r="KVZ17" s="36"/>
      <c r="KWA17" s="36"/>
      <c r="KWB17" s="36"/>
      <c r="KWC17" s="36"/>
      <c r="KWD17" s="36"/>
      <c r="KWE17" s="36"/>
      <c r="KWF17" s="36"/>
      <c r="KWG17" s="36"/>
      <c r="KWH17" s="36"/>
      <c r="KWI17" s="36"/>
      <c r="KWJ17" s="36"/>
      <c r="KWK17" s="36"/>
      <c r="KWL17" s="36"/>
      <c r="KWM17" s="36"/>
      <c r="KWN17" s="36"/>
      <c r="KWO17" s="36"/>
      <c r="KWP17" s="36"/>
      <c r="KWQ17" s="36"/>
      <c r="KWR17" s="36"/>
      <c r="KWS17" s="36"/>
      <c r="KWT17" s="36"/>
      <c r="KWU17" s="36"/>
      <c r="KWV17" s="36"/>
      <c r="KWW17" s="36"/>
      <c r="KWX17" s="36"/>
      <c r="KWY17" s="36"/>
      <c r="KWZ17" s="36"/>
      <c r="KXA17" s="36"/>
      <c r="KXB17" s="36"/>
      <c r="KXC17" s="36"/>
      <c r="KXD17" s="36"/>
      <c r="KXE17" s="36"/>
      <c r="KXF17" s="36"/>
      <c r="KXG17" s="36"/>
      <c r="KXH17" s="36"/>
      <c r="KXI17" s="36"/>
      <c r="KXJ17" s="36"/>
      <c r="KXK17" s="36"/>
      <c r="KXL17" s="36"/>
      <c r="KXM17" s="36"/>
      <c r="KXN17" s="36"/>
      <c r="KXO17" s="36"/>
      <c r="KXP17" s="36"/>
      <c r="KXQ17" s="36"/>
      <c r="KXR17" s="36"/>
      <c r="KXS17" s="36"/>
      <c r="KXT17" s="36"/>
      <c r="KXU17" s="36"/>
      <c r="KXV17" s="36"/>
      <c r="KXW17" s="36"/>
      <c r="KXX17" s="36"/>
      <c r="KXY17" s="36"/>
      <c r="KXZ17" s="36"/>
      <c r="KYA17" s="36"/>
      <c r="KYB17" s="36"/>
      <c r="KYC17" s="36"/>
      <c r="KYD17" s="36"/>
      <c r="KYE17" s="36"/>
      <c r="KYF17" s="36"/>
      <c r="KYG17" s="36"/>
      <c r="KYH17" s="36"/>
      <c r="KYI17" s="36"/>
      <c r="KYJ17" s="36"/>
      <c r="KYK17" s="36"/>
      <c r="KYL17" s="36"/>
      <c r="KYM17" s="36"/>
      <c r="KYN17" s="36"/>
      <c r="KYO17" s="36"/>
      <c r="KYP17" s="36"/>
      <c r="KYQ17" s="36"/>
      <c r="KYR17" s="36"/>
      <c r="KYS17" s="36"/>
      <c r="KYT17" s="36"/>
      <c r="KYU17" s="36"/>
      <c r="KYV17" s="36"/>
      <c r="KYW17" s="36"/>
      <c r="KYX17" s="36"/>
      <c r="KYY17" s="36"/>
      <c r="KYZ17" s="36"/>
      <c r="KZA17" s="36"/>
      <c r="KZB17" s="36"/>
      <c r="KZC17" s="36"/>
      <c r="KZD17" s="36"/>
      <c r="KZE17" s="36"/>
      <c r="KZF17" s="36"/>
      <c r="KZG17" s="36"/>
      <c r="KZH17" s="36"/>
      <c r="KZI17" s="36"/>
      <c r="KZJ17" s="36"/>
      <c r="KZK17" s="36"/>
      <c r="KZL17" s="36"/>
      <c r="KZM17" s="36"/>
      <c r="KZN17" s="36"/>
      <c r="KZO17" s="36"/>
      <c r="KZP17" s="36"/>
      <c r="KZQ17" s="36"/>
      <c r="KZR17" s="36"/>
      <c r="KZS17" s="36"/>
      <c r="KZT17" s="36"/>
      <c r="KZU17" s="36"/>
      <c r="KZV17" s="36"/>
      <c r="KZW17" s="36"/>
      <c r="KZX17" s="36"/>
      <c r="KZY17" s="36"/>
      <c r="KZZ17" s="36"/>
      <c r="LAA17" s="36"/>
      <c r="LAB17" s="36"/>
      <c r="LAC17" s="36"/>
      <c r="LAD17" s="36"/>
      <c r="LAE17" s="36"/>
      <c r="LAF17" s="36"/>
      <c r="LAG17" s="36"/>
      <c r="LAH17" s="36"/>
      <c r="LAI17" s="36"/>
      <c r="LAJ17" s="36"/>
      <c r="LAK17" s="36"/>
      <c r="LAL17" s="36"/>
      <c r="LAM17" s="36"/>
      <c r="LAN17" s="36"/>
      <c r="LAO17" s="36"/>
      <c r="LAP17" s="36"/>
      <c r="LAQ17" s="36"/>
      <c r="LAR17" s="36"/>
      <c r="LAS17" s="36"/>
      <c r="LAT17" s="36"/>
      <c r="LAU17" s="36"/>
      <c r="LAV17" s="36"/>
      <c r="LAW17" s="36"/>
      <c r="LAX17" s="36"/>
      <c r="LAY17" s="36"/>
      <c r="LAZ17" s="36"/>
      <c r="LBA17" s="36"/>
      <c r="LBB17" s="36"/>
      <c r="LBC17" s="36"/>
      <c r="LBD17" s="36"/>
      <c r="LBE17" s="36"/>
      <c r="LBF17" s="36"/>
      <c r="LBG17" s="36"/>
      <c r="LBH17" s="36"/>
      <c r="LBI17" s="36"/>
      <c r="LBJ17" s="36"/>
      <c r="LBK17" s="36"/>
      <c r="LBL17" s="36"/>
      <c r="LBM17" s="36"/>
      <c r="LBN17" s="36"/>
      <c r="LBO17" s="36"/>
      <c r="LBP17" s="36"/>
      <c r="LBQ17" s="36"/>
      <c r="LBR17" s="36"/>
      <c r="LBS17" s="36"/>
      <c r="LBT17" s="36"/>
      <c r="LBU17" s="36"/>
      <c r="LBV17" s="36"/>
      <c r="LBW17" s="36"/>
      <c r="LBX17" s="36"/>
      <c r="LBY17" s="36"/>
      <c r="LBZ17" s="36"/>
      <c r="LCA17" s="36"/>
      <c r="LCB17" s="36"/>
      <c r="LCC17" s="36"/>
      <c r="LCD17" s="36"/>
      <c r="LCE17" s="36"/>
      <c r="LCF17" s="36"/>
      <c r="LCG17" s="36"/>
      <c r="LCH17" s="36"/>
      <c r="LCI17" s="36"/>
      <c r="LCJ17" s="36"/>
      <c r="LCK17" s="36"/>
      <c r="LCL17" s="36"/>
      <c r="LCM17" s="36"/>
      <c r="LCN17" s="36"/>
      <c r="LCO17" s="36"/>
      <c r="LCP17" s="36"/>
      <c r="LCQ17" s="36"/>
      <c r="LCR17" s="36"/>
      <c r="LCS17" s="36"/>
      <c r="LCT17" s="36"/>
      <c r="LCU17" s="36"/>
      <c r="LCV17" s="36"/>
      <c r="LCW17" s="36"/>
      <c r="LCX17" s="36"/>
      <c r="LCY17" s="36"/>
      <c r="LCZ17" s="36"/>
      <c r="LDA17" s="36"/>
      <c r="LDB17" s="36"/>
      <c r="LDC17" s="36"/>
      <c r="LDD17" s="36"/>
      <c r="LDE17" s="36"/>
      <c r="LDF17" s="36"/>
      <c r="LDG17" s="36"/>
      <c r="LDH17" s="36"/>
      <c r="LDI17" s="36"/>
      <c r="LDJ17" s="36"/>
      <c r="LDK17" s="36"/>
      <c r="LDL17" s="36"/>
      <c r="LDM17" s="36"/>
      <c r="LDN17" s="36"/>
      <c r="LDO17" s="36"/>
      <c r="LDP17" s="36"/>
      <c r="LDQ17" s="36"/>
      <c r="LDR17" s="36"/>
      <c r="LDS17" s="36"/>
      <c r="LDT17" s="36"/>
      <c r="LDU17" s="36"/>
      <c r="LDV17" s="36"/>
      <c r="LDW17" s="36"/>
      <c r="LDX17" s="36"/>
      <c r="LDY17" s="36"/>
      <c r="LDZ17" s="36"/>
      <c r="LEA17" s="36"/>
      <c r="LEB17" s="36"/>
      <c r="LEC17" s="36"/>
      <c r="LED17" s="36"/>
      <c r="LEE17" s="36"/>
      <c r="LEF17" s="36"/>
      <c r="LEG17" s="36"/>
      <c r="LEH17" s="36"/>
      <c r="LEI17" s="36"/>
      <c r="LEJ17" s="36"/>
      <c r="LEK17" s="36"/>
      <c r="LEL17" s="36"/>
      <c r="LEM17" s="36"/>
      <c r="LEN17" s="36"/>
      <c r="LEO17" s="36"/>
      <c r="LEP17" s="36"/>
      <c r="LEQ17" s="36"/>
      <c r="LER17" s="36"/>
      <c r="LES17" s="36"/>
      <c r="LET17" s="36"/>
      <c r="LEU17" s="36"/>
      <c r="LEV17" s="36"/>
      <c r="LEW17" s="36"/>
      <c r="LEX17" s="36"/>
      <c r="LEY17" s="36"/>
      <c r="LEZ17" s="36"/>
      <c r="LFA17" s="36"/>
      <c r="LFB17" s="36"/>
      <c r="LFC17" s="36"/>
      <c r="LFD17" s="36"/>
      <c r="LFE17" s="36"/>
      <c r="LFF17" s="36"/>
      <c r="LFG17" s="36"/>
      <c r="LFH17" s="36"/>
      <c r="LFI17" s="36"/>
      <c r="LFJ17" s="36"/>
      <c r="LFK17" s="36"/>
      <c r="LFL17" s="36"/>
      <c r="LFM17" s="36"/>
      <c r="LFN17" s="36"/>
      <c r="LFO17" s="36"/>
      <c r="LFP17" s="36"/>
      <c r="LFQ17" s="36"/>
      <c r="LFR17" s="36"/>
      <c r="LFS17" s="36"/>
      <c r="LFT17" s="36"/>
      <c r="LFU17" s="36"/>
      <c r="LFV17" s="36"/>
      <c r="LFW17" s="36"/>
      <c r="LFX17" s="36"/>
      <c r="LFY17" s="36"/>
      <c r="LFZ17" s="36"/>
      <c r="LGA17" s="36"/>
      <c r="LGB17" s="36"/>
      <c r="LGC17" s="36"/>
      <c r="LGD17" s="36"/>
      <c r="LGE17" s="36"/>
      <c r="LGF17" s="36"/>
      <c r="LGG17" s="36"/>
      <c r="LGH17" s="36"/>
      <c r="LGI17" s="36"/>
      <c r="LGJ17" s="36"/>
      <c r="LGK17" s="36"/>
      <c r="LGL17" s="36"/>
      <c r="LGM17" s="36"/>
      <c r="LGN17" s="36"/>
      <c r="LGO17" s="36"/>
      <c r="LGP17" s="36"/>
      <c r="LGQ17" s="36"/>
      <c r="LGR17" s="36"/>
      <c r="LGS17" s="36"/>
      <c r="LGT17" s="36"/>
      <c r="LGU17" s="36"/>
      <c r="LGV17" s="36"/>
      <c r="LGW17" s="36"/>
      <c r="LGX17" s="36"/>
      <c r="LGY17" s="36"/>
      <c r="LGZ17" s="36"/>
      <c r="LHA17" s="36"/>
      <c r="LHB17" s="36"/>
      <c r="LHC17" s="36"/>
      <c r="LHD17" s="36"/>
      <c r="LHE17" s="36"/>
      <c r="LHF17" s="36"/>
      <c r="LHG17" s="36"/>
      <c r="LHH17" s="36"/>
      <c r="LHI17" s="36"/>
      <c r="LHJ17" s="36"/>
      <c r="LHK17" s="36"/>
      <c r="LHL17" s="36"/>
      <c r="LHM17" s="36"/>
      <c r="LHN17" s="36"/>
      <c r="LHO17" s="36"/>
      <c r="LHP17" s="36"/>
      <c r="LHQ17" s="36"/>
      <c r="LHR17" s="36"/>
      <c r="LHS17" s="36"/>
      <c r="LHT17" s="36"/>
      <c r="LHU17" s="36"/>
      <c r="LHV17" s="36"/>
      <c r="LHW17" s="36"/>
      <c r="LHX17" s="36"/>
      <c r="LHY17" s="36"/>
      <c r="LHZ17" s="36"/>
      <c r="LIA17" s="36"/>
      <c r="LIB17" s="36"/>
      <c r="LIC17" s="36"/>
      <c r="LID17" s="36"/>
      <c r="LIE17" s="36"/>
      <c r="LIF17" s="36"/>
      <c r="LIG17" s="36"/>
      <c r="LIH17" s="36"/>
      <c r="LII17" s="36"/>
      <c r="LIJ17" s="36"/>
      <c r="LIK17" s="36"/>
      <c r="LIL17" s="36"/>
      <c r="LIM17" s="36"/>
      <c r="LIN17" s="36"/>
      <c r="LIO17" s="36"/>
      <c r="LIP17" s="36"/>
      <c r="LIQ17" s="36"/>
      <c r="LIR17" s="36"/>
      <c r="LIS17" s="36"/>
      <c r="LIT17" s="36"/>
      <c r="LIU17" s="36"/>
      <c r="LIV17" s="36"/>
      <c r="LIW17" s="36"/>
      <c r="LIX17" s="36"/>
      <c r="LIY17" s="36"/>
      <c r="LIZ17" s="36"/>
      <c r="LJA17" s="36"/>
      <c r="LJB17" s="36"/>
      <c r="LJC17" s="36"/>
      <c r="LJD17" s="36"/>
      <c r="LJE17" s="36"/>
      <c r="LJF17" s="36"/>
      <c r="LJG17" s="36"/>
      <c r="LJH17" s="36"/>
      <c r="LJI17" s="36"/>
      <c r="LJJ17" s="36"/>
      <c r="LJK17" s="36"/>
      <c r="LJL17" s="36"/>
      <c r="LJM17" s="36"/>
      <c r="LJN17" s="36"/>
      <c r="LJO17" s="36"/>
      <c r="LJP17" s="36"/>
      <c r="LJQ17" s="36"/>
      <c r="LJR17" s="36"/>
      <c r="LJS17" s="36"/>
      <c r="LJT17" s="36"/>
      <c r="LJU17" s="36"/>
      <c r="LJV17" s="36"/>
      <c r="LJW17" s="36"/>
      <c r="LJX17" s="36"/>
      <c r="LJY17" s="36"/>
      <c r="LJZ17" s="36"/>
      <c r="LKA17" s="36"/>
      <c r="LKB17" s="36"/>
      <c r="LKC17" s="36"/>
      <c r="LKD17" s="36"/>
      <c r="LKE17" s="36"/>
      <c r="LKF17" s="36"/>
      <c r="LKG17" s="36"/>
      <c r="LKH17" s="36"/>
      <c r="LKI17" s="36"/>
      <c r="LKJ17" s="36"/>
      <c r="LKK17" s="36"/>
      <c r="LKL17" s="36"/>
      <c r="LKM17" s="36"/>
      <c r="LKN17" s="36"/>
      <c r="LKO17" s="36"/>
      <c r="LKP17" s="36"/>
      <c r="LKQ17" s="36"/>
      <c r="LKR17" s="36"/>
      <c r="LKS17" s="36"/>
      <c r="LKT17" s="36"/>
      <c r="LKU17" s="36"/>
      <c r="LKV17" s="36"/>
      <c r="LKW17" s="36"/>
      <c r="LKX17" s="36"/>
      <c r="LKY17" s="36"/>
      <c r="LKZ17" s="36"/>
      <c r="LLA17" s="36"/>
      <c r="LLB17" s="36"/>
      <c r="LLC17" s="36"/>
      <c r="LLD17" s="36"/>
      <c r="LLE17" s="36"/>
      <c r="LLF17" s="36"/>
      <c r="LLG17" s="36"/>
      <c r="LLH17" s="36"/>
      <c r="LLI17" s="36"/>
      <c r="LLJ17" s="36"/>
      <c r="LLK17" s="36"/>
      <c r="LLL17" s="36"/>
      <c r="LLM17" s="36"/>
      <c r="LLN17" s="36"/>
      <c r="LLO17" s="36"/>
      <c r="LLP17" s="36"/>
      <c r="LLQ17" s="36"/>
      <c r="LLR17" s="36"/>
      <c r="LLS17" s="36"/>
      <c r="LLT17" s="36"/>
      <c r="LLU17" s="36"/>
      <c r="LLV17" s="36"/>
      <c r="LLW17" s="36"/>
      <c r="LLX17" s="36"/>
      <c r="LLY17" s="36"/>
      <c r="LLZ17" s="36"/>
      <c r="LMA17" s="36"/>
      <c r="LMB17" s="36"/>
      <c r="LMC17" s="36"/>
      <c r="LMD17" s="36"/>
      <c r="LME17" s="36"/>
      <c r="LMF17" s="36"/>
      <c r="LMG17" s="36"/>
      <c r="LMH17" s="36"/>
      <c r="LMI17" s="36"/>
      <c r="LMJ17" s="36"/>
      <c r="LMK17" s="36"/>
      <c r="LML17" s="36"/>
      <c r="LMM17" s="36"/>
      <c r="LMN17" s="36"/>
      <c r="LMO17" s="36"/>
      <c r="LMP17" s="36"/>
      <c r="LMQ17" s="36"/>
      <c r="LMR17" s="36"/>
      <c r="LMS17" s="36"/>
      <c r="LMT17" s="36"/>
      <c r="LMU17" s="36"/>
      <c r="LMV17" s="36"/>
      <c r="LMW17" s="36"/>
      <c r="LMX17" s="36"/>
      <c r="LMY17" s="36"/>
      <c r="LMZ17" s="36"/>
      <c r="LNA17" s="36"/>
      <c r="LNB17" s="36"/>
      <c r="LNC17" s="36"/>
      <c r="LND17" s="36"/>
      <c r="LNE17" s="36"/>
      <c r="LNF17" s="36"/>
      <c r="LNG17" s="36"/>
      <c r="LNH17" s="36"/>
      <c r="LNI17" s="36"/>
      <c r="LNJ17" s="36"/>
      <c r="LNK17" s="36"/>
      <c r="LNL17" s="36"/>
      <c r="LNM17" s="36"/>
      <c r="LNN17" s="36"/>
      <c r="LNO17" s="36"/>
      <c r="LNP17" s="36"/>
      <c r="LNQ17" s="36"/>
      <c r="LNR17" s="36"/>
      <c r="LNS17" s="36"/>
      <c r="LNT17" s="36"/>
      <c r="LNU17" s="36"/>
      <c r="LNV17" s="36"/>
      <c r="LNW17" s="36"/>
      <c r="LNX17" s="36"/>
      <c r="LNY17" s="36"/>
      <c r="LNZ17" s="36"/>
      <c r="LOA17" s="36"/>
      <c r="LOB17" s="36"/>
      <c r="LOC17" s="36"/>
      <c r="LOD17" s="36"/>
      <c r="LOE17" s="36"/>
      <c r="LOF17" s="36"/>
      <c r="LOG17" s="36"/>
      <c r="LOH17" s="36"/>
      <c r="LOI17" s="36"/>
      <c r="LOJ17" s="36"/>
      <c r="LOK17" s="36"/>
      <c r="LOL17" s="36"/>
      <c r="LOM17" s="36"/>
      <c r="LON17" s="36"/>
      <c r="LOO17" s="36"/>
      <c r="LOP17" s="36"/>
      <c r="LOQ17" s="36"/>
      <c r="LOR17" s="36"/>
      <c r="LOS17" s="36"/>
      <c r="LOT17" s="36"/>
      <c r="LOU17" s="36"/>
      <c r="LOV17" s="36"/>
      <c r="LOW17" s="36"/>
      <c r="LOX17" s="36"/>
      <c r="LOY17" s="36"/>
      <c r="LOZ17" s="36"/>
      <c r="LPA17" s="36"/>
      <c r="LPB17" s="36"/>
      <c r="LPC17" s="36"/>
      <c r="LPD17" s="36"/>
      <c r="LPE17" s="36"/>
      <c r="LPF17" s="36"/>
      <c r="LPG17" s="36"/>
      <c r="LPH17" s="36"/>
      <c r="LPI17" s="36"/>
      <c r="LPJ17" s="36"/>
      <c r="LPK17" s="36"/>
      <c r="LPL17" s="36"/>
      <c r="LPM17" s="36"/>
      <c r="LPN17" s="36"/>
      <c r="LPO17" s="36"/>
      <c r="LPP17" s="36"/>
      <c r="LPQ17" s="36"/>
      <c r="LPR17" s="36"/>
      <c r="LPS17" s="36"/>
      <c r="LPT17" s="36"/>
      <c r="LPU17" s="36"/>
      <c r="LPV17" s="36"/>
      <c r="LPW17" s="36"/>
      <c r="LPX17" s="36"/>
      <c r="LPY17" s="36"/>
      <c r="LPZ17" s="36"/>
      <c r="LQA17" s="36"/>
      <c r="LQB17" s="36"/>
      <c r="LQC17" s="36"/>
      <c r="LQD17" s="36"/>
      <c r="LQE17" s="36"/>
      <c r="LQF17" s="36"/>
      <c r="LQG17" s="36"/>
      <c r="LQH17" s="36"/>
      <c r="LQI17" s="36"/>
      <c r="LQJ17" s="36"/>
      <c r="LQK17" s="36"/>
      <c r="LQL17" s="36"/>
      <c r="LQM17" s="36"/>
      <c r="LQN17" s="36"/>
      <c r="LQO17" s="36"/>
      <c r="LQP17" s="36"/>
      <c r="LQQ17" s="36"/>
      <c r="LQR17" s="36"/>
      <c r="LQS17" s="36"/>
      <c r="LQT17" s="36"/>
      <c r="LQU17" s="36"/>
      <c r="LQV17" s="36"/>
      <c r="LQW17" s="36"/>
      <c r="LQX17" s="36"/>
      <c r="LQY17" s="36"/>
      <c r="LQZ17" s="36"/>
      <c r="LRA17" s="36"/>
      <c r="LRB17" s="36"/>
      <c r="LRC17" s="36"/>
      <c r="LRD17" s="36"/>
      <c r="LRE17" s="36"/>
      <c r="LRF17" s="36"/>
      <c r="LRG17" s="36"/>
      <c r="LRH17" s="36"/>
      <c r="LRI17" s="36"/>
      <c r="LRJ17" s="36"/>
      <c r="LRK17" s="36"/>
      <c r="LRL17" s="36"/>
      <c r="LRM17" s="36"/>
      <c r="LRN17" s="36"/>
      <c r="LRO17" s="36"/>
      <c r="LRP17" s="36"/>
      <c r="LRQ17" s="36"/>
      <c r="LRR17" s="36"/>
      <c r="LRS17" s="36"/>
      <c r="LRT17" s="36"/>
      <c r="LRU17" s="36"/>
      <c r="LRV17" s="36"/>
      <c r="LRW17" s="36"/>
      <c r="LRX17" s="36"/>
      <c r="LRY17" s="36"/>
      <c r="LRZ17" s="36"/>
      <c r="LSA17" s="36"/>
      <c r="LSB17" s="36"/>
      <c r="LSC17" s="36"/>
      <c r="LSD17" s="36"/>
      <c r="LSE17" s="36"/>
      <c r="LSF17" s="36"/>
      <c r="LSG17" s="36"/>
      <c r="LSH17" s="36"/>
      <c r="LSI17" s="36"/>
      <c r="LSJ17" s="36"/>
      <c r="LSK17" s="36"/>
      <c r="LSL17" s="36"/>
      <c r="LSM17" s="36"/>
      <c r="LSN17" s="36"/>
      <c r="LSO17" s="36"/>
      <c r="LSP17" s="36"/>
      <c r="LSQ17" s="36"/>
      <c r="LSR17" s="36"/>
      <c r="LSS17" s="36"/>
      <c r="LST17" s="36"/>
      <c r="LSU17" s="36"/>
      <c r="LSV17" s="36"/>
      <c r="LSW17" s="36"/>
      <c r="LSX17" s="36"/>
      <c r="LSY17" s="36"/>
      <c r="LSZ17" s="36"/>
      <c r="LTA17" s="36"/>
      <c r="LTB17" s="36"/>
      <c r="LTC17" s="36"/>
      <c r="LTD17" s="36"/>
      <c r="LTE17" s="36"/>
      <c r="LTF17" s="36"/>
      <c r="LTG17" s="36"/>
      <c r="LTH17" s="36"/>
      <c r="LTI17" s="36"/>
      <c r="LTJ17" s="36"/>
      <c r="LTK17" s="36"/>
      <c r="LTL17" s="36"/>
      <c r="LTM17" s="36"/>
      <c r="LTN17" s="36"/>
      <c r="LTO17" s="36"/>
      <c r="LTP17" s="36"/>
      <c r="LTQ17" s="36"/>
      <c r="LTR17" s="36"/>
      <c r="LTS17" s="36"/>
      <c r="LTT17" s="36"/>
      <c r="LTU17" s="36"/>
      <c r="LTV17" s="36"/>
      <c r="LTW17" s="36"/>
      <c r="LTX17" s="36"/>
      <c r="LTY17" s="36"/>
      <c r="LTZ17" s="36"/>
      <c r="LUA17" s="36"/>
      <c r="LUB17" s="36"/>
      <c r="LUC17" s="36"/>
      <c r="LUD17" s="36"/>
      <c r="LUE17" s="36"/>
      <c r="LUF17" s="36"/>
      <c r="LUG17" s="36"/>
      <c r="LUH17" s="36"/>
      <c r="LUI17" s="36"/>
      <c r="LUJ17" s="36"/>
      <c r="LUK17" s="36"/>
      <c r="LUL17" s="36"/>
      <c r="LUM17" s="36"/>
      <c r="LUN17" s="36"/>
      <c r="LUO17" s="36"/>
      <c r="LUP17" s="36"/>
      <c r="LUQ17" s="36"/>
      <c r="LUR17" s="36"/>
      <c r="LUS17" s="36"/>
      <c r="LUT17" s="36"/>
      <c r="LUU17" s="36"/>
      <c r="LUV17" s="36"/>
      <c r="LUW17" s="36"/>
      <c r="LUX17" s="36"/>
      <c r="LUY17" s="36"/>
      <c r="LUZ17" s="36"/>
      <c r="LVA17" s="36"/>
      <c r="LVB17" s="36"/>
      <c r="LVC17" s="36"/>
      <c r="LVD17" s="36"/>
      <c r="LVE17" s="36"/>
      <c r="LVF17" s="36"/>
      <c r="LVG17" s="36"/>
      <c r="LVH17" s="36"/>
      <c r="LVI17" s="36"/>
      <c r="LVJ17" s="36"/>
      <c r="LVK17" s="36"/>
      <c r="LVL17" s="36"/>
      <c r="LVM17" s="36"/>
      <c r="LVN17" s="36"/>
      <c r="LVO17" s="36"/>
      <c r="LVP17" s="36"/>
      <c r="LVQ17" s="36"/>
      <c r="LVR17" s="36"/>
      <c r="LVS17" s="36"/>
      <c r="LVT17" s="36"/>
      <c r="LVU17" s="36"/>
      <c r="LVV17" s="36"/>
      <c r="LVW17" s="36"/>
      <c r="LVX17" s="36"/>
      <c r="LVY17" s="36"/>
      <c r="LVZ17" s="36"/>
      <c r="LWA17" s="36"/>
      <c r="LWB17" s="36"/>
      <c r="LWC17" s="36"/>
      <c r="LWD17" s="36"/>
      <c r="LWE17" s="36"/>
      <c r="LWF17" s="36"/>
      <c r="LWG17" s="36"/>
      <c r="LWH17" s="36"/>
      <c r="LWI17" s="36"/>
      <c r="LWJ17" s="36"/>
      <c r="LWK17" s="36"/>
      <c r="LWL17" s="36"/>
      <c r="LWM17" s="36"/>
      <c r="LWN17" s="36"/>
      <c r="LWO17" s="36"/>
      <c r="LWP17" s="36"/>
      <c r="LWQ17" s="36"/>
      <c r="LWR17" s="36"/>
      <c r="LWS17" s="36"/>
      <c r="LWT17" s="36"/>
      <c r="LWU17" s="36"/>
      <c r="LWV17" s="36"/>
      <c r="LWW17" s="36"/>
      <c r="LWX17" s="36"/>
      <c r="LWY17" s="36"/>
      <c r="LWZ17" s="36"/>
      <c r="LXA17" s="36"/>
      <c r="LXB17" s="36"/>
      <c r="LXC17" s="36"/>
      <c r="LXD17" s="36"/>
      <c r="LXE17" s="36"/>
      <c r="LXF17" s="36"/>
      <c r="LXG17" s="36"/>
      <c r="LXH17" s="36"/>
      <c r="LXI17" s="36"/>
      <c r="LXJ17" s="36"/>
      <c r="LXK17" s="36"/>
      <c r="LXL17" s="36"/>
      <c r="LXM17" s="36"/>
      <c r="LXN17" s="36"/>
      <c r="LXO17" s="36"/>
      <c r="LXP17" s="36"/>
      <c r="LXQ17" s="36"/>
      <c r="LXR17" s="36"/>
      <c r="LXS17" s="36"/>
      <c r="LXT17" s="36"/>
      <c r="LXU17" s="36"/>
      <c r="LXV17" s="36"/>
      <c r="LXW17" s="36"/>
      <c r="LXX17" s="36"/>
      <c r="LXY17" s="36"/>
      <c r="LXZ17" s="36"/>
      <c r="LYA17" s="36"/>
      <c r="LYB17" s="36"/>
      <c r="LYC17" s="36"/>
      <c r="LYD17" s="36"/>
      <c r="LYE17" s="36"/>
      <c r="LYF17" s="36"/>
      <c r="LYG17" s="36"/>
      <c r="LYH17" s="36"/>
      <c r="LYI17" s="36"/>
      <c r="LYJ17" s="36"/>
      <c r="LYK17" s="36"/>
      <c r="LYL17" s="36"/>
      <c r="LYM17" s="36"/>
      <c r="LYN17" s="36"/>
      <c r="LYO17" s="36"/>
      <c r="LYP17" s="36"/>
      <c r="LYQ17" s="36"/>
      <c r="LYR17" s="36"/>
      <c r="LYS17" s="36"/>
      <c r="LYT17" s="36"/>
      <c r="LYU17" s="36"/>
      <c r="LYV17" s="36"/>
      <c r="LYW17" s="36"/>
      <c r="LYX17" s="36"/>
      <c r="LYY17" s="36"/>
      <c r="LYZ17" s="36"/>
      <c r="LZA17" s="36"/>
      <c r="LZB17" s="36"/>
      <c r="LZC17" s="36"/>
      <c r="LZD17" s="36"/>
      <c r="LZE17" s="36"/>
      <c r="LZF17" s="36"/>
      <c r="LZG17" s="36"/>
      <c r="LZH17" s="36"/>
      <c r="LZI17" s="36"/>
      <c r="LZJ17" s="36"/>
      <c r="LZK17" s="36"/>
      <c r="LZL17" s="36"/>
      <c r="LZM17" s="36"/>
      <c r="LZN17" s="36"/>
      <c r="LZO17" s="36"/>
      <c r="LZP17" s="36"/>
      <c r="LZQ17" s="36"/>
      <c r="LZR17" s="36"/>
      <c r="LZS17" s="36"/>
      <c r="LZT17" s="36"/>
      <c r="LZU17" s="36"/>
      <c r="LZV17" s="36"/>
      <c r="LZW17" s="36"/>
      <c r="LZX17" s="36"/>
      <c r="LZY17" s="36"/>
      <c r="LZZ17" s="36"/>
      <c r="MAA17" s="36"/>
      <c r="MAB17" s="36"/>
      <c r="MAC17" s="36"/>
      <c r="MAD17" s="36"/>
      <c r="MAE17" s="36"/>
      <c r="MAF17" s="36"/>
      <c r="MAG17" s="36"/>
      <c r="MAH17" s="36"/>
      <c r="MAI17" s="36"/>
      <c r="MAJ17" s="36"/>
      <c r="MAK17" s="36"/>
      <c r="MAL17" s="36"/>
      <c r="MAM17" s="36"/>
      <c r="MAN17" s="36"/>
      <c r="MAO17" s="36"/>
      <c r="MAP17" s="36"/>
      <c r="MAQ17" s="36"/>
      <c r="MAR17" s="36"/>
      <c r="MAS17" s="36"/>
      <c r="MAT17" s="36"/>
      <c r="MAU17" s="36"/>
      <c r="MAV17" s="36"/>
      <c r="MAW17" s="36"/>
      <c r="MAX17" s="36"/>
      <c r="MAY17" s="36"/>
      <c r="MAZ17" s="36"/>
      <c r="MBA17" s="36"/>
      <c r="MBB17" s="36"/>
      <c r="MBC17" s="36"/>
      <c r="MBD17" s="36"/>
      <c r="MBE17" s="36"/>
      <c r="MBF17" s="36"/>
      <c r="MBG17" s="36"/>
      <c r="MBH17" s="36"/>
      <c r="MBI17" s="36"/>
      <c r="MBJ17" s="36"/>
      <c r="MBK17" s="36"/>
      <c r="MBL17" s="36"/>
      <c r="MBM17" s="36"/>
      <c r="MBN17" s="36"/>
      <c r="MBO17" s="36"/>
      <c r="MBP17" s="36"/>
      <c r="MBQ17" s="36"/>
      <c r="MBR17" s="36"/>
      <c r="MBS17" s="36"/>
      <c r="MBT17" s="36"/>
      <c r="MBU17" s="36"/>
      <c r="MBV17" s="36"/>
      <c r="MBW17" s="36"/>
      <c r="MBX17" s="36"/>
      <c r="MBY17" s="36"/>
      <c r="MBZ17" s="36"/>
      <c r="MCA17" s="36"/>
      <c r="MCB17" s="36"/>
      <c r="MCC17" s="36"/>
      <c r="MCD17" s="36"/>
      <c r="MCE17" s="36"/>
      <c r="MCF17" s="36"/>
      <c r="MCG17" s="36"/>
      <c r="MCH17" s="36"/>
      <c r="MCI17" s="36"/>
      <c r="MCJ17" s="36"/>
      <c r="MCK17" s="36"/>
      <c r="MCL17" s="36"/>
      <c r="MCM17" s="36"/>
      <c r="MCN17" s="36"/>
      <c r="MCO17" s="36"/>
      <c r="MCP17" s="36"/>
      <c r="MCQ17" s="36"/>
      <c r="MCR17" s="36"/>
      <c r="MCS17" s="36"/>
      <c r="MCT17" s="36"/>
      <c r="MCU17" s="36"/>
      <c r="MCV17" s="36"/>
      <c r="MCW17" s="36"/>
      <c r="MCX17" s="36"/>
      <c r="MCY17" s="36"/>
      <c r="MCZ17" s="36"/>
      <c r="MDA17" s="36"/>
      <c r="MDB17" s="36"/>
      <c r="MDC17" s="36"/>
      <c r="MDD17" s="36"/>
      <c r="MDE17" s="36"/>
      <c r="MDF17" s="36"/>
      <c r="MDG17" s="36"/>
      <c r="MDH17" s="36"/>
      <c r="MDI17" s="36"/>
      <c r="MDJ17" s="36"/>
      <c r="MDK17" s="36"/>
      <c r="MDL17" s="36"/>
      <c r="MDM17" s="36"/>
      <c r="MDN17" s="36"/>
      <c r="MDO17" s="36"/>
      <c r="MDP17" s="36"/>
      <c r="MDQ17" s="36"/>
      <c r="MDR17" s="36"/>
      <c r="MDS17" s="36"/>
      <c r="MDT17" s="36"/>
      <c r="MDU17" s="36"/>
      <c r="MDV17" s="36"/>
      <c r="MDW17" s="36"/>
      <c r="MDX17" s="36"/>
      <c r="MDY17" s="36"/>
      <c r="MDZ17" s="36"/>
      <c r="MEA17" s="36"/>
      <c r="MEB17" s="36"/>
      <c r="MEC17" s="36"/>
      <c r="MED17" s="36"/>
      <c r="MEE17" s="36"/>
      <c r="MEF17" s="36"/>
      <c r="MEG17" s="36"/>
      <c r="MEH17" s="36"/>
      <c r="MEI17" s="36"/>
      <c r="MEJ17" s="36"/>
      <c r="MEK17" s="36"/>
      <c r="MEL17" s="36"/>
      <c r="MEM17" s="36"/>
      <c r="MEN17" s="36"/>
      <c r="MEO17" s="36"/>
      <c r="MEP17" s="36"/>
      <c r="MEQ17" s="36"/>
      <c r="MER17" s="36"/>
      <c r="MES17" s="36"/>
      <c r="MET17" s="36"/>
      <c r="MEU17" s="36"/>
      <c r="MEV17" s="36"/>
      <c r="MEW17" s="36"/>
      <c r="MEX17" s="36"/>
      <c r="MEY17" s="36"/>
      <c r="MEZ17" s="36"/>
      <c r="MFA17" s="36"/>
      <c r="MFB17" s="36"/>
      <c r="MFC17" s="36"/>
      <c r="MFD17" s="36"/>
      <c r="MFE17" s="36"/>
      <c r="MFF17" s="36"/>
      <c r="MFG17" s="36"/>
      <c r="MFH17" s="36"/>
      <c r="MFI17" s="36"/>
      <c r="MFJ17" s="36"/>
      <c r="MFK17" s="36"/>
      <c r="MFL17" s="36"/>
      <c r="MFM17" s="36"/>
      <c r="MFN17" s="36"/>
      <c r="MFO17" s="36"/>
      <c r="MFP17" s="36"/>
      <c r="MFQ17" s="36"/>
      <c r="MFR17" s="36"/>
      <c r="MFS17" s="36"/>
      <c r="MFT17" s="36"/>
      <c r="MFU17" s="36"/>
      <c r="MFV17" s="36"/>
      <c r="MFW17" s="36"/>
      <c r="MFX17" s="36"/>
      <c r="MFY17" s="36"/>
      <c r="MFZ17" s="36"/>
      <c r="MGA17" s="36"/>
      <c r="MGB17" s="36"/>
      <c r="MGC17" s="36"/>
      <c r="MGD17" s="36"/>
      <c r="MGE17" s="36"/>
      <c r="MGF17" s="36"/>
      <c r="MGG17" s="36"/>
      <c r="MGH17" s="36"/>
      <c r="MGI17" s="36"/>
      <c r="MGJ17" s="36"/>
      <c r="MGK17" s="36"/>
      <c r="MGL17" s="36"/>
      <c r="MGM17" s="36"/>
      <c r="MGN17" s="36"/>
      <c r="MGO17" s="36"/>
      <c r="MGP17" s="36"/>
      <c r="MGQ17" s="36"/>
      <c r="MGR17" s="36"/>
      <c r="MGS17" s="36"/>
      <c r="MGT17" s="36"/>
      <c r="MGU17" s="36"/>
      <c r="MGV17" s="36"/>
      <c r="MGW17" s="36"/>
      <c r="MGX17" s="36"/>
      <c r="MGY17" s="36"/>
      <c r="MGZ17" s="36"/>
      <c r="MHA17" s="36"/>
      <c r="MHB17" s="36"/>
      <c r="MHC17" s="36"/>
      <c r="MHD17" s="36"/>
      <c r="MHE17" s="36"/>
      <c r="MHF17" s="36"/>
      <c r="MHG17" s="36"/>
      <c r="MHH17" s="36"/>
      <c r="MHI17" s="36"/>
      <c r="MHJ17" s="36"/>
      <c r="MHK17" s="36"/>
      <c r="MHL17" s="36"/>
      <c r="MHM17" s="36"/>
      <c r="MHN17" s="36"/>
      <c r="MHO17" s="36"/>
      <c r="MHP17" s="36"/>
      <c r="MHQ17" s="36"/>
      <c r="MHR17" s="36"/>
      <c r="MHS17" s="36"/>
      <c r="MHT17" s="36"/>
      <c r="MHU17" s="36"/>
      <c r="MHV17" s="36"/>
      <c r="MHW17" s="36"/>
      <c r="MHX17" s="36"/>
      <c r="MHY17" s="36"/>
      <c r="MHZ17" s="36"/>
      <c r="MIA17" s="36"/>
      <c r="MIB17" s="36"/>
      <c r="MIC17" s="36"/>
      <c r="MID17" s="36"/>
      <c r="MIE17" s="36"/>
      <c r="MIF17" s="36"/>
      <c r="MIG17" s="36"/>
      <c r="MIH17" s="36"/>
      <c r="MII17" s="36"/>
      <c r="MIJ17" s="36"/>
      <c r="MIK17" s="36"/>
      <c r="MIL17" s="36"/>
      <c r="MIM17" s="36"/>
      <c r="MIN17" s="36"/>
      <c r="MIO17" s="36"/>
      <c r="MIP17" s="36"/>
      <c r="MIQ17" s="36"/>
      <c r="MIR17" s="36"/>
      <c r="MIS17" s="36"/>
      <c r="MIT17" s="36"/>
      <c r="MIU17" s="36"/>
      <c r="MIV17" s="36"/>
      <c r="MIW17" s="36"/>
      <c r="MIX17" s="36"/>
      <c r="MIY17" s="36"/>
      <c r="MIZ17" s="36"/>
      <c r="MJA17" s="36"/>
      <c r="MJB17" s="36"/>
      <c r="MJC17" s="36"/>
      <c r="MJD17" s="36"/>
      <c r="MJE17" s="36"/>
      <c r="MJF17" s="36"/>
      <c r="MJG17" s="36"/>
      <c r="MJH17" s="36"/>
      <c r="MJI17" s="36"/>
      <c r="MJJ17" s="36"/>
      <c r="MJK17" s="36"/>
      <c r="MJL17" s="36"/>
      <c r="MJM17" s="36"/>
      <c r="MJN17" s="36"/>
      <c r="MJO17" s="36"/>
      <c r="MJP17" s="36"/>
      <c r="MJQ17" s="36"/>
      <c r="MJR17" s="36"/>
      <c r="MJS17" s="36"/>
      <c r="MJT17" s="36"/>
      <c r="MJU17" s="36"/>
      <c r="MJV17" s="36"/>
      <c r="MJW17" s="36"/>
      <c r="MJX17" s="36"/>
      <c r="MJY17" s="36"/>
      <c r="MJZ17" s="36"/>
      <c r="MKA17" s="36"/>
      <c r="MKB17" s="36"/>
      <c r="MKC17" s="36"/>
      <c r="MKD17" s="36"/>
      <c r="MKE17" s="36"/>
      <c r="MKF17" s="36"/>
      <c r="MKG17" s="36"/>
      <c r="MKH17" s="36"/>
      <c r="MKI17" s="36"/>
      <c r="MKJ17" s="36"/>
      <c r="MKK17" s="36"/>
      <c r="MKL17" s="36"/>
      <c r="MKM17" s="36"/>
      <c r="MKN17" s="36"/>
      <c r="MKO17" s="36"/>
      <c r="MKP17" s="36"/>
      <c r="MKQ17" s="36"/>
      <c r="MKR17" s="36"/>
      <c r="MKS17" s="36"/>
      <c r="MKT17" s="36"/>
      <c r="MKU17" s="36"/>
      <c r="MKV17" s="36"/>
      <c r="MKW17" s="36"/>
      <c r="MKX17" s="36"/>
      <c r="MKY17" s="36"/>
      <c r="MKZ17" s="36"/>
      <c r="MLA17" s="36"/>
      <c r="MLB17" s="36"/>
      <c r="MLC17" s="36"/>
      <c r="MLD17" s="36"/>
      <c r="MLE17" s="36"/>
      <c r="MLF17" s="36"/>
      <c r="MLG17" s="36"/>
      <c r="MLH17" s="36"/>
      <c r="MLI17" s="36"/>
      <c r="MLJ17" s="36"/>
      <c r="MLK17" s="36"/>
      <c r="MLL17" s="36"/>
      <c r="MLM17" s="36"/>
      <c r="MLN17" s="36"/>
      <c r="MLO17" s="36"/>
      <c r="MLP17" s="36"/>
      <c r="MLQ17" s="36"/>
      <c r="MLR17" s="36"/>
      <c r="MLS17" s="36"/>
      <c r="MLT17" s="36"/>
      <c r="MLU17" s="36"/>
      <c r="MLV17" s="36"/>
      <c r="MLW17" s="36"/>
      <c r="MLX17" s="36"/>
      <c r="MLY17" s="36"/>
      <c r="MLZ17" s="36"/>
      <c r="MMA17" s="36"/>
      <c r="MMB17" s="36"/>
      <c r="MMC17" s="36"/>
      <c r="MMD17" s="36"/>
      <c r="MME17" s="36"/>
      <c r="MMF17" s="36"/>
      <c r="MMG17" s="36"/>
      <c r="MMH17" s="36"/>
      <c r="MMI17" s="36"/>
      <c r="MMJ17" s="36"/>
      <c r="MMK17" s="36"/>
      <c r="MML17" s="36"/>
      <c r="MMM17" s="36"/>
      <c r="MMN17" s="36"/>
      <c r="MMO17" s="36"/>
      <c r="MMP17" s="36"/>
      <c r="MMQ17" s="36"/>
      <c r="MMR17" s="36"/>
      <c r="MMS17" s="36"/>
      <c r="MMT17" s="36"/>
      <c r="MMU17" s="36"/>
      <c r="MMV17" s="36"/>
      <c r="MMW17" s="36"/>
      <c r="MMX17" s="36"/>
      <c r="MMY17" s="36"/>
      <c r="MMZ17" s="36"/>
      <c r="MNA17" s="36"/>
      <c r="MNB17" s="36"/>
      <c r="MNC17" s="36"/>
      <c r="MND17" s="36"/>
      <c r="MNE17" s="36"/>
      <c r="MNF17" s="36"/>
      <c r="MNG17" s="36"/>
      <c r="MNH17" s="36"/>
      <c r="MNI17" s="36"/>
      <c r="MNJ17" s="36"/>
      <c r="MNK17" s="36"/>
      <c r="MNL17" s="36"/>
      <c r="MNM17" s="36"/>
      <c r="MNN17" s="36"/>
      <c r="MNO17" s="36"/>
      <c r="MNP17" s="36"/>
      <c r="MNQ17" s="36"/>
      <c r="MNR17" s="36"/>
      <c r="MNS17" s="36"/>
      <c r="MNT17" s="36"/>
      <c r="MNU17" s="36"/>
      <c r="MNV17" s="36"/>
      <c r="MNW17" s="36"/>
      <c r="MNX17" s="36"/>
      <c r="MNY17" s="36"/>
      <c r="MNZ17" s="36"/>
      <c r="MOA17" s="36"/>
      <c r="MOB17" s="36"/>
      <c r="MOC17" s="36"/>
      <c r="MOD17" s="36"/>
      <c r="MOE17" s="36"/>
      <c r="MOF17" s="36"/>
      <c r="MOG17" s="36"/>
      <c r="MOH17" s="36"/>
      <c r="MOI17" s="36"/>
      <c r="MOJ17" s="36"/>
      <c r="MOK17" s="36"/>
      <c r="MOL17" s="36"/>
      <c r="MOM17" s="36"/>
      <c r="MON17" s="36"/>
      <c r="MOO17" s="36"/>
      <c r="MOP17" s="36"/>
      <c r="MOQ17" s="36"/>
      <c r="MOR17" s="36"/>
      <c r="MOS17" s="36"/>
      <c r="MOT17" s="36"/>
      <c r="MOU17" s="36"/>
      <c r="MOV17" s="36"/>
      <c r="MOW17" s="36"/>
      <c r="MOX17" s="36"/>
      <c r="MOY17" s="36"/>
      <c r="MOZ17" s="36"/>
      <c r="MPA17" s="36"/>
      <c r="MPB17" s="36"/>
      <c r="MPC17" s="36"/>
      <c r="MPD17" s="36"/>
      <c r="MPE17" s="36"/>
      <c r="MPF17" s="36"/>
      <c r="MPG17" s="36"/>
      <c r="MPH17" s="36"/>
      <c r="MPI17" s="36"/>
      <c r="MPJ17" s="36"/>
      <c r="MPK17" s="36"/>
      <c r="MPL17" s="36"/>
      <c r="MPM17" s="36"/>
      <c r="MPN17" s="36"/>
      <c r="MPO17" s="36"/>
      <c r="MPP17" s="36"/>
      <c r="MPQ17" s="36"/>
      <c r="MPR17" s="36"/>
      <c r="MPS17" s="36"/>
      <c r="MPT17" s="36"/>
      <c r="MPU17" s="36"/>
      <c r="MPV17" s="36"/>
      <c r="MPW17" s="36"/>
      <c r="MPX17" s="36"/>
      <c r="MPY17" s="36"/>
      <c r="MPZ17" s="36"/>
      <c r="MQA17" s="36"/>
      <c r="MQB17" s="36"/>
      <c r="MQC17" s="36"/>
      <c r="MQD17" s="36"/>
      <c r="MQE17" s="36"/>
      <c r="MQF17" s="36"/>
      <c r="MQG17" s="36"/>
      <c r="MQH17" s="36"/>
      <c r="MQI17" s="36"/>
      <c r="MQJ17" s="36"/>
      <c r="MQK17" s="36"/>
      <c r="MQL17" s="36"/>
      <c r="MQM17" s="36"/>
      <c r="MQN17" s="36"/>
      <c r="MQO17" s="36"/>
      <c r="MQP17" s="36"/>
      <c r="MQQ17" s="36"/>
      <c r="MQR17" s="36"/>
      <c r="MQS17" s="36"/>
      <c r="MQT17" s="36"/>
      <c r="MQU17" s="36"/>
      <c r="MQV17" s="36"/>
      <c r="MQW17" s="36"/>
      <c r="MQX17" s="36"/>
      <c r="MQY17" s="36"/>
      <c r="MQZ17" s="36"/>
      <c r="MRA17" s="36"/>
      <c r="MRB17" s="36"/>
      <c r="MRC17" s="36"/>
      <c r="MRD17" s="36"/>
      <c r="MRE17" s="36"/>
      <c r="MRF17" s="36"/>
      <c r="MRG17" s="36"/>
      <c r="MRH17" s="36"/>
      <c r="MRI17" s="36"/>
      <c r="MRJ17" s="36"/>
      <c r="MRK17" s="36"/>
      <c r="MRL17" s="36"/>
      <c r="MRM17" s="36"/>
      <c r="MRN17" s="36"/>
      <c r="MRO17" s="36"/>
      <c r="MRP17" s="36"/>
      <c r="MRQ17" s="36"/>
      <c r="MRR17" s="36"/>
      <c r="MRS17" s="36"/>
      <c r="MRT17" s="36"/>
      <c r="MRU17" s="36"/>
      <c r="MRV17" s="36"/>
      <c r="MRW17" s="36"/>
      <c r="MRX17" s="36"/>
      <c r="MRY17" s="36"/>
      <c r="MRZ17" s="36"/>
      <c r="MSA17" s="36"/>
      <c r="MSB17" s="36"/>
      <c r="MSC17" s="36"/>
      <c r="MSD17" s="36"/>
      <c r="MSE17" s="36"/>
      <c r="MSF17" s="36"/>
      <c r="MSG17" s="36"/>
      <c r="MSH17" s="36"/>
      <c r="MSI17" s="36"/>
      <c r="MSJ17" s="36"/>
      <c r="MSK17" s="36"/>
      <c r="MSL17" s="36"/>
      <c r="MSM17" s="36"/>
      <c r="MSN17" s="36"/>
      <c r="MSO17" s="36"/>
      <c r="MSP17" s="36"/>
      <c r="MSQ17" s="36"/>
      <c r="MSR17" s="36"/>
      <c r="MSS17" s="36"/>
      <c r="MST17" s="36"/>
      <c r="MSU17" s="36"/>
      <c r="MSV17" s="36"/>
      <c r="MSW17" s="36"/>
      <c r="MSX17" s="36"/>
      <c r="MSY17" s="36"/>
      <c r="MSZ17" s="36"/>
      <c r="MTA17" s="36"/>
      <c r="MTB17" s="36"/>
      <c r="MTC17" s="36"/>
      <c r="MTD17" s="36"/>
      <c r="MTE17" s="36"/>
      <c r="MTF17" s="36"/>
      <c r="MTG17" s="36"/>
      <c r="MTH17" s="36"/>
      <c r="MTI17" s="36"/>
      <c r="MTJ17" s="36"/>
      <c r="MTK17" s="36"/>
      <c r="MTL17" s="36"/>
      <c r="MTM17" s="36"/>
      <c r="MTN17" s="36"/>
      <c r="MTO17" s="36"/>
      <c r="MTP17" s="36"/>
      <c r="MTQ17" s="36"/>
      <c r="MTR17" s="36"/>
      <c r="MTS17" s="36"/>
      <c r="MTT17" s="36"/>
      <c r="MTU17" s="36"/>
      <c r="MTV17" s="36"/>
      <c r="MTW17" s="36"/>
      <c r="MTX17" s="36"/>
      <c r="MTY17" s="36"/>
      <c r="MTZ17" s="36"/>
      <c r="MUA17" s="36"/>
      <c r="MUB17" s="36"/>
      <c r="MUC17" s="36"/>
      <c r="MUD17" s="36"/>
      <c r="MUE17" s="36"/>
      <c r="MUF17" s="36"/>
      <c r="MUG17" s="36"/>
      <c r="MUH17" s="36"/>
      <c r="MUI17" s="36"/>
      <c r="MUJ17" s="36"/>
      <c r="MUK17" s="36"/>
      <c r="MUL17" s="36"/>
      <c r="MUM17" s="36"/>
      <c r="MUN17" s="36"/>
      <c r="MUO17" s="36"/>
      <c r="MUP17" s="36"/>
      <c r="MUQ17" s="36"/>
      <c r="MUR17" s="36"/>
      <c r="MUS17" s="36"/>
      <c r="MUT17" s="36"/>
      <c r="MUU17" s="36"/>
      <c r="MUV17" s="36"/>
      <c r="MUW17" s="36"/>
      <c r="MUX17" s="36"/>
      <c r="MUY17" s="36"/>
      <c r="MUZ17" s="36"/>
      <c r="MVA17" s="36"/>
      <c r="MVB17" s="36"/>
      <c r="MVC17" s="36"/>
      <c r="MVD17" s="36"/>
      <c r="MVE17" s="36"/>
      <c r="MVF17" s="36"/>
      <c r="MVG17" s="36"/>
      <c r="MVH17" s="36"/>
      <c r="MVI17" s="36"/>
      <c r="MVJ17" s="36"/>
      <c r="MVK17" s="36"/>
      <c r="MVL17" s="36"/>
      <c r="MVM17" s="36"/>
      <c r="MVN17" s="36"/>
      <c r="MVO17" s="36"/>
      <c r="MVP17" s="36"/>
      <c r="MVQ17" s="36"/>
      <c r="MVR17" s="36"/>
      <c r="MVS17" s="36"/>
      <c r="MVT17" s="36"/>
      <c r="MVU17" s="36"/>
      <c r="MVV17" s="36"/>
      <c r="MVW17" s="36"/>
      <c r="MVX17" s="36"/>
      <c r="MVY17" s="36"/>
      <c r="MVZ17" s="36"/>
      <c r="MWA17" s="36"/>
      <c r="MWB17" s="36"/>
      <c r="MWC17" s="36"/>
      <c r="MWD17" s="36"/>
      <c r="MWE17" s="36"/>
      <c r="MWF17" s="36"/>
      <c r="MWG17" s="36"/>
      <c r="MWH17" s="36"/>
      <c r="MWI17" s="36"/>
      <c r="MWJ17" s="36"/>
      <c r="MWK17" s="36"/>
      <c r="MWL17" s="36"/>
      <c r="MWM17" s="36"/>
      <c r="MWN17" s="36"/>
      <c r="MWO17" s="36"/>
      <c r="MWP17" s="36"/>
      <c r="MWQ17" s="36"/>
      <c r="MWR17" s="36"/>
      <c r="MWS17" s="36"/>
      <c r="MWT17" s="36"/>
      <c r="MWU17" s="36"/>
      <c r="MWV17" s="36"/>
      <c r="MWW17" s="36"/>
      <c r="MWX17" s="36"/>
      <c r="MWY17" s="36"/>
      <c r="MWZ17" s="36"/>
      <c r="MXA17" s="36"/>
      <c r="MXB17" s="36"/>
      <c r="MXC17" s="36"/>
      <c r="MXD17" s="36"/>
      <c r="MXE17" s="36"/>
      <c r="MXF17" s="36"/>
      <c r="MXG17" s="36"/>
      <c r="MXH17" s="36"/>
      <c r="MXI17" s="36"/>
      <c r="MXJ17" s="36"/>
      <c r="MXK17" s="36"/>
      <c r="MXL17" s="36"/>
      <c r="MXM17" s="36"/>
      <c r="MXN17" s="36"/>
      <c r="MXO17" s="36"/>
      <c r="MXP17" s="36"/>
      <c r="MXQ17" s="36"/>
      <c r="MXR17" s="36"/>
      <c r="MXS17" s="36"/>
      <c r="MXT17" s="36"/>
      <c r="MXU17" s="36"/>
      <c r="MXV17" s="36"/>
      <c r="MXW17" s="36"/>
      <c r="MXX17" s="36"/>
      <c r="MXY17" s="36"/>
      <c r="MXZ17" s="36"/>
      <c r="MYA17" s="36"/>
      <c r="MYB17" s="36"/>
      <c r="MYC17" s="36"/>
      <c r="MYD17" s="36"/>
      <c r="MYE17" s="36"/>
      <c r="MYF17" s="36"/>
      <c r="MYG17" s="36"/>
      <c r="MYH17" s="36"/>
      <c r="MYI17" s="36"/>
      <c r="MYJ17" s="36"/>
      <c r="MYK17" s="36"/>
      <c r="MYL17" s="36"/>
      <c r="MYM17" s="36"/>
      <c r="MYN17" s="36"/>
      <c r="MYO17" s="36"/>
      <c r="MYP17" s="36"/>
      <c r="MYQ17" s="36"/>
      <c r="MYR17" s="36"/>
      <c r="MYS17" s="36"/>
      <c r="MYT17" s="36"/>
      <c r="MYU17" s="36"/>
      <c r="MYV17" s="36"/>
      <c r="MYW17" s="36"/>
      <c r="MYX17" s="36"/>
      <c r="MYY17" s="36"/>
      <c r="MYZ17" s="36"/>
      <c r="MZA17" s="36"/>
      <c r="MZB17" s="36"/>
      <c r="MZC17" s="36"/>
      <c r="MZD17" s="36"/>
      <c r="MZE17" s="36"/>
      <c r="MZF17" s="36"/>
      <c r="MZG17" s="36"/>
      <c r="MZH17" s="36"/>
      <c r="MZI17" s="36"/>
      <c r="MZJ17" s="36"/>
      <c r="MZK17" s="36"/>
      <c r="MZL17" s="36"/>
      <c r="MZM17" s="36"/>
      <c r="MZN17" s="36"/>
      <c r="MZO17" s="36"/>
      <c r="MZP17" s="36"/>
      <c r="MZQ17" s="36"/>
      <c r="MZR17" s="36"/>
      <c r="MZS17" s="36"/>
      <c r="MZT17" s="36"/>
      <c r="MZU17" s="36"/>
      <c r="MZV17" s="36"/>
      <c r="MZW17" s="36"/>
      <c r="MZX17" s="36"/>
      <c r="MZY17" s="36"/>
      <c r="MZZ17" s="36"/>
      <c r="NAA17" s="36"/>
      <c r="NAB17" s="36"/>
      <c r="NAC17" s="36"/>
      <c r="NAD17" s="36"/>
      <c r="NAE17" s="36"/>
      <c r="NAF17" s="36"/>
      <c r="NAG17" s="36"/>
      <c r="NAH17" s="36"/>
      <c r="NAI17" s="36"/>
      <c r="NAJ17" s="36"/>
      <c r="NAK17" s="36"/>
      <c r="NAL17" s="36"/>
      <c r="NAM17" s="36"/>
      <c r="NAN17" s="36"/>
      <c r="NAO17" s="36"/>
      <c r="NAP17" s="36"/>
      <c r="NAQ17" s="36"/>
      <c r="NAR17" s="36"/>
      <c r="NAS17" s="36"/>
      <c r="NAT17" s="36"/>
      <c r="NAU17" s="36"/>
      <c r="NAV17" s="36"/>
      <c r="NAW17" s="36"/>
      <c r="NAX17" s="36"/>
      <c r="NAY17" s="36"/>
      <c r="NAZ17" s="36"/>
      <c r="NBA17" s="36"/>
      <c r="NBB17" s="36"/>
      <c r="NBC17" s="36"/>
      <c r="NBD17" s="36"/>
      <c r="NBE17" s="36"/>
      <c r="NBF17" s="36"/>
      <c r="NBG17" s="36"/>
      <c r="NBH17" s="36"/>
      <c r="NBI17" s="36"/>
      <c r="NBJ17" s="36"/>
      <c r="NBK17" s="36"/>
      <c r="NBL17" s="36"/>
      <c r="NBM17" s="36"/>
      <c r="NBN17" s="36"/>
      <c r="NBO17" s="36"/>
      <c r="NBP17" s="36"/>
      <c r="NBQ17" s="36"/>
      <c r="NBR17" s="36"/>
      <c r="NBS17" s="36"/>
      <c r="NBT17" s="36"/>
      <c r="NBU17" s="36"/>
      <c r="NBV17" s="36"/>
      <c r="NBW17" s="36"/>
      <c r="NBX17" s="36"/>
      <c r="NBY17" s="36"/>
      <c r="NBZ17" s="36"/>
      <c r="NCA17" s="36"/>
      <c r="NCB17" s="36"/>
      <c r="NCC17" s="36"/>
      <c r="NCD17" s="36"/>
      <c r="NCE17" s="36"/>
      <c r="NCF17" s="36"/>
      <c r="NCG17" s="36"/>
      <c r="NCH17" s="36"/>
      <c r="NCI17" s="36"/>
      <c r="NCJ17" s="36"/>
      <c r="NCK17" s="36"/>
      <c r="NCL17" s="36"/>
      <c r="NCM17" s="36"/>
      <c r="NCN17" s="36"/>
      <c r="NCO17" s="36"/>
      <c r="NCP17" s="36"/>
      <c r="NCQ17" s="36"/>
      <c r="NCR17" s="36"/>
      <c r="NCS17" s="36"/>
      <c r="NCT17" s="36"/>
      <c r="NCU17" s="36"/>
      <c r="NCV17" s="36"/>
      <c r="NCW17" s="36"/>
      <c r="NCX17" s="36"/>
      <c r="NCY17" s="36"/>
      <c r="NCZ17" s="36"/>
      <c r="NDA17" s="36"/>
      <c r="NDB17" s="36"/>
      <c r="NDC17" s="36"/>
      <c r="NDD17" s="36"/>
      <c r="NDE17" s="36"/>
      <c r="NDF17" s="36"/>
      <c r="NDG17" s="36"/>
      <c r="NDH17" s="36"/>
      <c r="NDI17" s="36"/>
      <c r="NDJ17" s="36"/>
      <c r="NDK17" s="36"/>
      <c r="NDL17" s="36"/>
      <c r="NDM17" s="36"/>
      <c r="NDN17" s="36"/>
      <c r="NDO17" s="36"/>
      <c r="NDP17" s="36"/>
      <c r="NDQ17" s="36"/>
      <c r="NDR17" s="36"/>
      <c r="NDS17" s="36"/>
      <c r="NDT17" s="36"/>
      <c r="NDU17" s="36"/>
      <c r="NDV17" s="36"/>
      <c r="NDW17" s="36"/>
      <c r="NDX17" s="36"/>
      <c r="NDY17" s="36"/>
      <c r="NDZ17" s="36"/>
      <c r="NEA17" s="36"/>
      <c r="NEB17" s="36"/>
      <c r="NEC17" s="36"/>
      <c r="NED17" s="36"/>
      <c r="NEE17" s="36"/>
      <c r="NEF17" s="36"/>
      <c r="NEG17" s="36"/>
      <c r="NEH17" s="36"/>
      <c r="NEI17" s="36"/>
      <c r="NEJ17" s="36"/>
      <c r="NEK17" s="36"/>
      <c r="NEL17" s="36"/>
      <c r="NEM17" s="36"/>
      <c r="NEN17" s="36"/>
      <c r="NEO17" s="36"/>
      <c r="NEP17" s="36"/>
      <c r="NEQ17" s="36"/>
      <c r="NER17" s="36"/>
      <c r="NES17" s="36"/>
      <c r="NET17" s="36"/>
      <c r="NEU17" s="36"/>
      <c r="NEV17" s="36"/>
      <c r="NEW17" s="36"/>
      <c r="NEX17" s="36"/>
      <c r="NEY17" s="36"/>
      <c r="NEZ17" s="36"/>
      <c r="NFA17" s="36"/>
      <c r="NFB17" s="36"/>
      <c r="NFC17" s="36"/>
      <c r="NFD17" s="36"/>
      <c r="NFE17" s="36"/>
      <c r="NFF17" s="36"/>
      <c r="NFG17" s="36"/>
      <c r="NFH17" s="36"/>
      <c r="NFI17" s="36"/>
      <c r="NFJ17" s="36"/>
      <c r="NFK17" s="36"/>
      <c r="NFL17" s="36"/>
      <c r="NFM17" s="36"/>
      <c r="NFN17" s="36"/>
      <c r="NFO17" s="36"/>
      <c r="NFP17" s="36"/>
      <c r="NFQ17" s="36"/>
      <c r="NFR17" s="36"/>
      <c r="NFS17" s="36"/>
      <c r="NFT17" s="36"/>
      <c r="NFU17" s="36"/>
      <c r="NFV17" s="36"/>
      <c r="NFW17" s="36"/>
      <c r="NFX17" s="36"/>
      <c r="NFY17" s="36"/>
      <c r="NFZ17" s="36"/>
      <c r="NGA17" s="36"/>
      <c r="NGB17" s="36"/>
      <c r="NGC17" s="36"/>
      <c r="NGD17" s="36"/>
      <c r="NGE17" s="36"/>
      <c r="NGF17" s="36"/>
      <c r="NGG17" s="36"/>
      <c r="NGH17" s="36"/>
      <c r="NGI17" s="36"/>
      <c r="NGJ17" s="36"/>
      <c r="NGK17" s="36"/>
      <c r="NGL17" s="36"/>
      <c r="NGM17" s="36"/>
      <c r="NGN17" s="36"/>
      <c r="NGO17" s="36"/>
      <c r="NGP17" s="36"/>
      <c r="NGQ17" s="36"/>
      <c r="NGR17" s="36"/>
      <c r="NGS17" s="36"/>
      <c r="NGT17" s="36"/>
      <c r="NGU17" s="36"/>
      <c r="NGV17" s="36"/>
      <c r="NGW17" s="36"/>
      <c r="NGX17" s="36"/>
      <c r="NGY17" s="36"/>
      <c r="NGZ17" s="36"/>
      <c r="NHA17" s="36"/>
      <c r="NHB17" s="36"/>
      <c r="NHC17" s="36"/>
      <c r="NHD17" s="36"/>
      <c r="NHE17" s="36"/>
      <c r="NHF17" s="36"/>
      <c r="NHG17" s="36"/>
      <c r="NHH17" s="36"/>
      <c r="NHI17" s="36"/>
      <c r="NHJ17" s="36"/>
      <c r="NHK17" s="36"/>
      <c r="NHL17" s="36"/>
      <c r="NHM17" s="36"/>
      <c r="NHN17" s="36"/>
      <c r="NHO17" s="36"/>
      <c r="NHP17" s="36"/>
      <c r="NHQ17" s="36"/>
      <c r="NHR17" s="36"/>
      <c r="NHS17" s="36"/>
      <c r="NHT17" s="36"/>
      <c r="NHU17" s="36"/>
      <c r="NHV17" s="36"/>
      <c r="NHW17" s="36"/>
      <c r="NHX17" s="36"/>
      <c r="NHY17" s="36"/>
      <c r="NHZ17" s="36"/>
      <c r="NIA17" s="36"/>
      <c r="NIB17" s="36"/>
      <c r="NIC17" s="36"/>
      <c r="NID17" s="36"/>
      <c r="NIE17" s="36"/>
      <c r="NIF17" s="36"/>
      <c r="NIG17" s="36"/>
      <c r="NIH17" s="36"/>
      <c r="NII17" s="36"/>
      <c r="NIJ17" s="36"/>
      <c r="NIK17" s="36"/>
      <c r="NIL17" s="36"/>
      <c r="NIM17" s="36"/>
      <c r="NIN17" s="36"/>
      <c r="NIO17" s="36"/>
      <c r="NIP17" s="36"/>
      <c r="NIQ17" s="36"/>
      <c r="NIR17" s="36"/>
      <c r="NIS17" s="36"/>
      <c r="NIT17" s="36"/>
      <c r="NIU17" s="36"/>
      <c r="NIV17" s="36"/>
      <c r="NIW17" s="36"/>
      <c r="NIX17" s="36"/>
      <c r="NIY17" s="36"/>
      <c r="NIZ17" s="36"/>
      <c r="NJA17" s="36"/>
      <c r="NJB17" s="36"/>
      <c r="NJC17" s="36"/>
      <c r="NJD17" s="36"/>
      <c r="NJE17" s="36"/>
      <c r="NJF17" s="36"/>
      <c r="NJG17" s="36"/>
      <c r="NJH17" s="36"/>
      <c r="NJI17" s="36"/>
      <c r="NJJ17" s="36"/>
      <c r="NJK17" s="36"/>
      <c r="NJL17" s="36"/>
      <c r="NJM17" s="36"/>
      <c r="NJN17" s="36"/>
      <c r="NJO17" s="36"/>
      <c r="NJP17" s="36"/>
      <c r="NJQ17" s="36"/>
      <c r="NJR17" s="36"/>
      <c r="NJS17" s="36"/>
      <c r="NJT17" s="36"/>
      <c r="NJU17" s="36"/>
      <c r="NJV17" s="36"/>
      <c r="NJW17" s="36"/>
      <c r="NJX17" s="36"/>
      <c r="NJY17" s="36"/>
      <c r="NJZ17" s="36"/>
      <c r="NKA17" s="36"/>
      <c r="NKB17" s="36"/>
      <c r="NKC17" s="36"/>
      <c r="NKD17" s="36"/>
      <c r="NKE17" s="36"/>
      <c r="NKF17" s="36"/>
      <c r="NKG17" s="36"/>
      <c r="NKH17" s="36"/>
      <c r="NKI17" s="36"/>
      <c r="NKJ17" s="36"/>
      <c r="NKK17" s="36"/>
      <c r="NKL17" s="36"/>
      <c r="NKM17" s="36"/>
      <c r="NKN17" s="36"/>
      <c r="NKO17" s="36"/>
      <c r="NKP17" s="36"/>
      <c r="NKQ17" s="36"/>
      <c r="NKR17" s="36"/>
      <c r="NKS17" s="36"/>
      <c r="NKT17" s="36"/>
      <c r="NKU17" s="36"/>
      <c r="NKV17" s="36"/>
      <c r="NKW17" s="36"/>
      <c r="NKX17" s="36"/>
      <c r="NKY17" s="36"/>
      <c r="NKZ17" s="36"/>
      <c r="NLA17" s="36"/>
      <c r="NLB17" s="36"/>
      <c r="NLC17" s="36"/>
      <c r="NLD17" s="36"/>
      <c r="NLE17" s="36"/>
      <c r="NLF17" s="36"/>
      <c r="NLG17" s="36"/>
      <c r="NLH17" s="36"/>
      <c r="NLI17" s="36"/>
      <c r="NLJ17" s="36"/>
      <c r="NLK17" s="36"/>
      <c r="NLL17" s="36"/>
      <c r="NLM17" s="36"/>
      <c r="NLN17" s="36"/>
      <c r="NLO17" s="36"/>
      <c r="NLP17" s="36"/>
      <c r="NLQ17" s="36"/>
      <c r="NLR17" s="36"/>
      <c r="NLS17" s="36"/>
      <c r="NLT17" s="36"/>
      <c r="NLU17" s="36"/>
      <c r="NLV17" s="36"/>
      <c r="NLW17" s="36"/>
      <c r="NLX17" s="36"/>
      <c r="NLY17" s="36"/>
      <c r="NLZ17" s="36"/>
      <c r="NMA17" s="36"/>
      <c r="NMB17" s="36"/>
      <c r="NMC17" s="36"/>
      <c r="NMD17" s="36"/>
      <c r="NME17" s="36"/>
      <c r="NMF17" s="36"/>
      <c r="NMG17" s="36"/>
      <c r="NMH17" s="36"/>
      <c r="NMI17" s="36"/>
      <c r="NMJ17" s="36"/>
      <c r="NMK17" s="36"/>
      <c r="NML17" s="36"/>
      <c r="NMM17" s="36"/>
      <c r="NMN17" s="36"/>
      <c r="NMO17" s="36"/>
      <c r="NMP17" s="36"/>
      <c r="NMQ17" s="36"/>
      <c r="NMR17" s="36"/>
      <c r="NMS17" s="36"/>
      <c r="NMT17" s="36"/>
      <c r="NMU17" s="36"/>
      <c r="NMV17" s="36"/>
      <c r="NMW17" s="36"/>
      <c r="NMX17" s="36"/>
      <c r="NMY17" s="36"/>
      <c r="NMZ17" s="36"/>
      <c r="NNA17" s="36"/>
      <c r="NNB17" s="36"/>
      <c r="NNC17" s="36"/>
      <c r="NND17" s="36"/>
      <c r="NNE17" s="36"/>
      <c r="NNF17" s="36"/>
      <c r="NNG17" s="36"/>
      <c r="NNH17" s="36"/>
      <c r="NNI17" s="36"/>
      <c r="NNJ17" s="36"/>
      <c r="NNK17" s="36"/>
      <c r="NNL17" s="36"/>
      <c r="NNM17" s="36"/>
      <c r="NNN17" s="36"/>
      <c r="NNO17" s="36"/>
      <c r="NNP17" s="36"/>
      <c r="NNQ17" s="36"/>
      <c r="NNR17" s="36"/>
      <c r="NNS17" s="36"/>
      <c r="NNT17" s="36"/>
      <c r="NNU17" s="36"/>
      <c r="NNV17" s="36"/>
      <c r="NNW17" s="36"/>
      <c r="NNX17" s="36"/>
      <c r="NNY17" s="36"/>
      <c r="NNZ17" s="36"/>
      <c r="NOA17" s="36"/>
      <c r="NOB17" s="36"/>
      <c r="NOC17" s="36"/>
      <c r="NOD17" s="36"/>
      <c r="NOE17" s="36"/>
      <c r="NOF17" s="36"/>
      <c r="NOG17" s="36"/>
      <c r="NOH17" s="36"/>
      <c r="NOI17" s="36"/>
      <c r="NOJ17" s="36"/>
      <c r="NOK17" s="36"/>
      <c r="NOL17" s="36"/>
      <c r="NOM17" s="36"/>
      <c r="NON17" s="36"/>
      <c r="NOO17" s="36"/>
      <c r="NOP17" s="36"/>
      <c r="NOQ17" s="36"/>
      <c r="NOR17" s="36"/>
      <c r="NOS17" s="36"/>
      <c r="NOT17" s="36"/>
      <c r="NOU17" s="36"/>
      <c r="NOV17" s="36"/>
      <c r="NOW17" s="36"/>
      <c r="NOX17" s="36"/>
      <c r="NOY17" s="36"/>
      <c r="NOZ17" s="36"/>
      <c r="NPA17" s="36"/>
      <c r="NPB17" s="36"/>
      <c r="NPC17" s="36"/>
      <c r="NPD17" s="36"/>
      <c r="NPE17" s="36"/>
      <c r="NPF17" s="36"/>
      <c r="NPG17" s="36"/>
      <c r="NPH17" s="36"/>
      <c r="NPI17" s="36"/>
      <c r="NPJ17" s="36"/>
      <c r="NPK17" s="36"/>
      <c r="NPL17" s="36"/>
      <c r="NPM17" s="36"/>
      <c r="NPN17" s="36"/>
      <c r="NPO17" s="36"/>
      <c r="NPP17" s="36"/>
      <c r="NPQ17" s="36"/>
      <c r="NPR17" s="36"/>
      <c r="NPS17" s="36"/>
      <c r="NPT17" s="36"/>
      <c r="NPU17" s="36"/>
      <c r="NPV17" s="36"/>
      <c r="NPW17" s="36"/>
      <c r="NPX17" s="36"/>
      <c r="NPY17" s="36"/>
      <c r="NPZ17" s="36"/>
      <c r="NQA17" s="36"/>
      <c r="NQB17" s="36"/>
      <c r="NQC17" s="36"/>
      <c r="NQD17" s="36"/>
      <c r="NQE17" s="36"/>
      <c r="NQF17" s="36"/>
      <c r="NQG17" s="36"/>
      <c r="NQH17" s="36"/>
      <c r="NQI17" s="36"/>
      <c r="NQJ17" s="36"/>
      <c r="NQK17" s="36"/>
      <c r="NQL17" s="36"/>
      <c r="NQM17" s="36"/>
      <c r="NQN17" s="36"/>
      <c r="NQO17" s="36"/>
      <c r="NQP17" s="36"/>
      <c r="NQQ17" s="36"/>
      <c r="NQR17" s="36"/>
      <c r="NQS17" s="36"/>
      <c r="NQT17" s="36"/>
      <c r="NQU17" s="36"/>
      <c r="NQV17" s="36"/>
      <c r="NQW17" s="36"/>
      <c r="NQX17" s="36"/>
      <c r="NQY17" s="36"/>
      <c r="NQZ17" s="36"/>
      <c r="NRA17" s="36"/>
      <c r="NRB17" s="36"/>
      <c r="NRC17" s="36"/>
      <c r="NRD17" s="36"/>
      <c r="NRE17" s="36"/>
      <c r="NRF17" s="36"/>
      <c r="NRG17" s="36"/>
      <c r="NRH17" s="36"/>
      <c r="NRI17" s="36"/>
      <c r="NRJ17" s="36"/>
      <c r="NRK17" s="36"/>
      <c r="NRL17" s="36"/>
      <c r="NRM17" s="36"/>
      <c r="NRN17" s="36"/>
      <c r="NRO17" s="36"/>
      <c r="NRP17" s="36"/>
      <c r="NRQ17" s="36"/>
      <c r="NRR17" s="36"/>
      <c r="NRS17" s="36"/>
      <c r="NRT17" s="36"/>
      <c r="NRU17" s="36"/>
      <c r="NRV17" s="36"/>
      <c r="NRW17" s="36"/>
      <c r="NRX17" s="36"/>
      <c r="NRY17" s="36"/>
      <c r="NRZ17" s="36"/>
      <c r="NSA17" s="36"/>
      <c r="NSB17" s="36"/>
      <c r="NSC17" s="36"/>
      <c r="NSD17" s="36"/>
      <c r="NSE17" s="36"/>
      <c r="NSF17" s="36"/>
      <c r="NSG17" s="36"/>
      <c r="NSH17" s="36"/>
      <c r="NSI17" s="36"/>
      <c r="NSJ17" s="36"/>
      <c r="NSK17" s="36"/>
      <c r="NSL17" s="36"/>
      <c r="NSM17" s="36"/>
      <c r="NSN17" s="36"/>
      <c r="NSO17" s="36"/>
      <c r="NSP17" s="36"/>
      <c r="NSQ17" s="36"/>
      <c r="NSR17" s="36"/>
      <c r="NSS17" s="36"/>
      <c r="NST17" s="36"/>
      <c r="NSU17" s="36"/>
      <c r="NSV17" s="36"/>
      <c r="NSW17" s="36"/>
      <c r="NSX17" s="36"/>
      <c r="NSY17" s="36"/>
      <c r="NSZ17" s="36"/>
      <c r="NTA17" s="36"/>
      <c r="NTB17" s="36"/>
      <c r="NTC17" s="36"/>
      <c r="NTD17" s="36"/>
      <c r="NTE17" s="36"/>
      <c r="NTF17" s="36"/>
      <c r="NTG17" s="36"/>
      <c r="NTH17" s="36"/>
      <c r="NTI17" s="36"/>
      <c r="NTJ17" s="36"/>
      <c r="NTK17" s="36"/>
      <c r="NTL17" s="36"/>
      <c r="NTM17" s="36"/>
      <c r="NTN17" s="36"/>
      <c r="NTO17" s="36"/>
      <c r="NTP17" s="36"/>
      <c r="NTQ17" s="36"/>
      <c r="NTR17" s="36"/>
      <c r="NTS17" s="36"/>
      <c r="NTT17" s="36"/>
      <c r="NTU17" s="36"/>
      <c r="NTV17" s="36"/>
      <c r="NTW17" s="36"/>
      <c r="NTX17" s="36"/>
      <c r="NTY17" s="36"/>
      <c r="NTZ17" s="36"/>
      <c r="NUA17" s="36"/>
      <c r="NUB17" s="36"/>
      <c r="NUC17" s="36"/>
      <c r="NUD17" s="36"/>
      <c r="NUE17" s="36"/>
      <c r="NUF17" s="36"/>
      <c r="NUG17" s="36"/>
      <c r="NUH17" s="36"/>
      <c r="NUI17" s="36"/>
      <c r="NUJ17" s="36"/>
      <c r="NUK17" s="36"/>
      <c r="NUL17" s="36"/>
      <c r="NUM17" s="36"/>
      <c r="NUN17" s="36"/>
      <c r="NUO17" s="36"/>
      <c r="NUP17" s="36"/>
      <c r="NUQ17" s="36"/>
      <c r="NUR17" s="36"/>
      <c r="NUS17" s="36"/>
      <c r="NUT17" s="36"/>
      <c r="NUU17" s="36"/>
      <c r="NUV17" s="36"/>
      <c r="NUW17" s="36"/>
      <c r="NUX17" s="36"/>
      <c r="NUY17" s="36"/>
      <c r="NUZ17" s="36"/>
      <c r="NVA17" s="36"/>
      <c r="NVB17" s="36"/>
      <c r="NVC17" s="36"/>
      <c r="NVD17" s="36"/>
      <c r="NVE17" s="36"/>
      <c r="NVF17" s="36"/>
      <c r="NVG17" s="36"/>
      <c r="NVH17" s="36"/>
      <c r="NVI17" s="36"/>
      <c r="NVJ17" s="36"/>
      <c r="NVK17" s="36"/>
      <c r="NVL17" s="36"/>
      <c r="NVM17" s="36"/>
      <c r="NVN17" s="36"/>
      <c r="NVO17" s="36"/>
      <c r="NVP17" s="36"/>
      <c r="NVQ17" s="36"/>
      <c r="NVR17" s="36"/>
      <c r="NVS17" s="36"/>
      <c r="NVT17" s="36"/>
      <c r="NVU17" s="36"/>
      <c r="NVV17" s="36"/>
      <c r="NVW17" s="36"/>
      <c r="NVX17" s="36"/>
      <c r="NVY17" s="36"/>
      <c r="NVZ17" s="36"/>
      <c r="NWA17" s="36"/>
      <c r="NWB17" s="36"/>
      <c r="NWC17" s="36"/>
      <c r="NWD17" s="36"/>
      <c r="NWE17" s="36"/>
      <c r="NWF17" s="36"/>
      <c r="NWG17" s="36"/>
      <c r="NWH17" s="36"/>
      <c r="NWI17" s="36"/>
      <c r="NWJ17" s="36"/>
      <c r="NWK17" s="36"/>
      <c r="NWL17" s="36"/>
      <c r="NWM17" s="36"/>
      <c r="NWN17" s="36"/>
      <c r="NWO17" s="36"/>
      <c r="NWP17" s="36"/>
      <c r="NWQ17" s="36"/>
      <c r="NWR17" s="36"/>
      <c r="NWS17" s="36"/>
      <c r="NWT17" s="36"/>
      <c r="NWU17" s="36"/>
      <c r="NWV17" s="36"/>
      <c r="NWW17" s="36"/>
      <c r="NWX17" s="36"/>
      <c r="NWY17" s="36"/>
      <c r="NWZ17" s="36"/>
      <c r="NXA17" s="36"/>
      <c r="NXB17" s="36"/>
      <c r="NXC17" s="36"/>
      <c r="NXD17" s="36"/>
      <c r="NXE17" s="36"/>
      <c r="NXF17" s="36"/>
      <c r="NXG17" s="36"/>
      <c r="NXH17" s="36"/>
      <c r="NXI17" s="36"/>
      <c r="NXJ17" s="36"/>
      <c r="NXK17" s="36"/>
      <c r="NXL17" s="36"/>
      <c r="NXM17" s="36"/>
      <c r="NXN17" s="36"/>
      <c r="NXO17" s="36"/>
      <c r="NXP17" s="36"/>
      <c r="NXQ17" s="36"/>
      <c r="NXR17" s="36"/>
      <c r="NXS17" s="36"/>
      <c r="NXT17" s="36"/>
      <c r="NXU17" s="36"/>
      <c r="NXV17" s="36"/>
      <c r="NXW17" s="36"/>
      <c r="NXX17" s="36"/>
      <c r="NXY17" s="36"/>
      <c r="NXZ17" s="36"/>
      <c r="NYA17" s="36"/>
      <c r="NYB17" s="36"/>
      <c r="NYC17" s="36"/>
      <c r="NYD17" s="36"/>
      <c r="NYE17" s="36"/>
      <c r="NYF17" s="36"/>
      <c r="NYG17" s="36"/>
      <c r="NYH17" s="36"/>
      <c r="NYI17" s="36"/>
      <c r="NYJ17" s="36"/>
      <c r="NYK17" s="36"/>
      <c r="NYL17" s="36"/>
      <c r="NYM17" s="36"/>
      <c r="NYN17" s="36"/>
      <c r="NYO17" s="36"/>
      <c r="NYP17" s="36"/>
      <c r="NYQ17" s="36"/>
      <c r="NYR17" s="36"/>
      <c r="NYS17" s="36"/>
      <c r="NYT17" s="36"/>
      <c r="NYU17" s="36"/>
      <c r="NYV17" s="36"/>
      <c r="NYW17" s="36"/>
      <c r="NYX17" s="36"/>
      <c r="NYY17" s="36"/>
      <c r="NYZ17" s="36"/>
      <c r="NZA17" s="36"/>
      <c r="NZB17" s="36"/>
      <c r="NZC17" s="36"/>
      <c r="NZD17" s="36"/>
      <c r="NZE17" s="36"/>
      <c r="NZF17" s="36"/>
      <c r="NZG17" s="36"/>
      <c r="NZH17" s="36"/>
      <c r="NZI17" s="36"/>
      <c r="NZJ17" s="36"/>
      <c r="NZK17" s="36"/>
      <c r="NZL17" s="36"/>
      <c r="NZM17" s="36"/>
      <c r="NZN17" s="36"/>
      <c r="NZO17" s="36"/>
      <c r="NZP17" s="36"/>
      <c r="NZQ17" s="36"/>
      <c r="NZR17" s="36"/>
      <c r="NZS17" s="36"/>
      <c r="NZT17" s="36"/>
      <c r="NZU17" s="36"/>
      <c r="NZV17" s="36"/>
      <c r="NZW17" s="36"/>
      <c r="NZX17" s="36"/>
      <c r="NZY17" s="36"/>
      <c r="NZZ17" s="36"/>
      <c r="OAA17" s="36"/>
      <c r="OAB17" s="36"/>
      <c r="OAC17" s="36"/>
      <c r="OAD17" s="36"/>
      <c r="OAE17" s="36"/>
      <c r="OAF17" s="36"/>
      <c r="OAG17" s="36"/>
      <c r="OAH17" s="36"/>
      <c r="OAI17" s="36"/>
      <c r="OAJ17" s="36"/>
      <c r="OAK17" s="36"/>
      <c r="OAL17" s="36"/>
      <c r="OAM17" s="36"/>
      <c r="OAN17" s="36"/>
      <c r="OAO17" s="36"/>
      <c r="OAP17" s="36"/>
      <c r="OAQ17" s="36"/>
      <c r="OAR17" s="36"/>
      <c r="OAS17" s="36"/>
      <c r="OAT17" s="36"/>
      <c r="OAU17" s="36"/>
      <c r="OAV17" s="36"/>
      <c r="OAW17" s="36"/>
      <c r="OAX17" s="36"/>
      <c r="OAY17" s="36"/>
      <c r="OAZ17" s="36"/>
      <c r="OBA17" s="36"/>
      <c r="OBB17" s="36"/>
      <c r="OBC17" s="36"/>
      <c r="OBD17" s="36"/>
      <c r="OBE17" s="36"/>
      <c r="OBF17" s="36"/>
      <c r="OBG17" s="36"/>
      <c r="OBH17" s="36"/>
      <c r="OBI17" s="36"/>
      <c r="OBJ17" s="36"/>
      <c r="OBK17" s="36"/>
      <c r="OBL17" s="36"/>
      <c r="OBM17" s="36"/>
      <c r="OBN17" s="36"/>
      <c r="OBO17" s="36"/>
      <c r="OBP17" s="36"/>
      <c r="OBQ17" s="36"/>
      <c r="OBR17" s="36"/>
      <c r="OBS17" s="36"/>
      <c r="OBT17" s="36"/>
      <c r="OBU17" s="36"/>
      <c r="OBV17" s="36"/>
      <c r="OBW17" s="36"/>
      <c r="OBX17" s="36"/>
      <c r="OBY17" s="36"/>
      <c r="OBZ17" s="36"/>
      <c r="OCA17" s="36"/>
      <c r="OCB17" s="36"/>
      <c r="OCC17" s="36"/>
      <c r="OCD17" s="36"/>
      <c r="OCE17" s="36"/>
      <c r="OCF17" s="36"/>
      <c r="OCG17" s="36"/>
      <c r="OCH17" s="36"/>
      <c r="OCI17" s="36"/>
      <c r="OCJ17" s="36"/>
      <c r="OCK17" s="36"/>
      <c r="OCL17" s="36"/>
      <c r="OCM17" s="36"/>
      <c r="OCN17" s="36"/>
      <c r="OCO17" s="36"/>
      <c r="OCP17" s="36"/>
      <c r="OCQ17" s="36"/>
      <c r="OCR17" s="36"/>
      <c r="OCS17" s="36"/>
      <c r="OCT17" s="36"/>
      <c r="OCU17" s="36"/>
      <c r="OCV17" s="36"/>
      <c r="OCW17" s="36"/>
      <c r="OCX17" s="36"/>
      <c r="OCY17" s="36"/>
      <c r="OCZ17" s="36"/>
      <c r="ODA17" s="36"/>
      <c r="ODB17" s="36"/>
      <c r="ODC17" s="36"/>
      <c r="ODD17" s="36"/>
      <c r="ODE17" s="36"/>
      <c r="ODF17" s="36"/>
      <c r="ODG17" s="36"/>
      <c r="ODH17" s="36"/>
      <c r="ODI17" s="36"/>
      <c r="ODJ17" s="36"/>
      <c r="ODK17" s="36"/>
      <c r="ODL17" s="36"/>
      <c r="ODM17" s="36"/>
      <c r="ODN17" s="36"/>
      <c r="ODO17" s="36"/>
      <c r="ODP17" s="36"/>
      <c r="ODQ17" s="36"/>
      <c r="ODR17" s="36"/>
      <c r="ODS17" s="36"/>
      <c r="ODT17" s="36"/>
      <c r="ODU17" s="36"/>
      <c r="ODV17" s="36"/>
      <c r="ODW17" s="36"/>
      <c r="ODX17" s="36"/>
      <c r="ODY17" s="36"/>
      <c r="ODZ17" s="36"/>
      <c r="OEA17" s="36"/>
      <c r="OEB17" s="36"/>
      <c r="OEC17" s="36"/>
      <c r="OED17" s="36"/>
      <c r="OEE17" s="36"/>
      <c r="OEF17" s="36"/>
      <c r="OEG17" s="36"/>
      <c r="OEH17" s="36"/>
      <c r="OEI17" s="36"/>
      <c r="OEJ17" s="36"/>
      <c r="OEK17" s="36"/>
      <c r="OEL17" s="36"/>
      <c r="OEM17" s="36"/>
      <c r="OEN17" s="36"/>
      <c r="OEO17" s="36"/>
      <c r="OEP17" s="36"/>
      <c r="OEQ17" s="36"/>
      <c r="OER17" s="36"/>
      <c r="OES17" s="36"/>
      <c r="OET17" s="36"/>
      <c r="OEU17" s="36"/>
      <c r="OEV17" s="36"/>
      <c r="OEW17" s="36"/>
      <c r="OEX17" s="36"/>
      <c r="OEY17" s="36"/>
      <c r="OEZ17" s="36"/>
      <c r="OFA17" s="36"/>
      <c r="OFB17" s="36"/>
      <c r="OFC17" s="36"/>
      <c r="OFD17" s="36"/>
      <c r="OFE17" s="36"/>
      <c r="OFF17" s="36"/>
      <c r="OFG17" s="36"/>
      <c r="OFH17" s="36"/>
      <c r="OFI17" s="36"/>
      <c r="OFJ17" s="36"/>
      <c r="OFK17" s="36"/>
      <c r="OFL17" s="36"/>
      <c r="OFM17" s="36"/>
      <c r="OFN17" s="36"/>
      <c r="OFO17" s="36"/>
      <c r="OFP17" s="36"/>
      <c r="OFQ17" s="36"/>
      <c r="OFR17" s="36"/>
      <c r="OFS17" s="36"/>
      <c r="OFT17" s="36"/>
      <c r="OFU17" s="36"/>
      <c r="OFV17" s="36"/>
      <c r="OFW17" s="36"/>
      <c r="OFX17" s="36"/>
      <c r="OFY17" s="36"/>
      <c r="OFZ17" s="36"/>
      <c r="OGA17" s="36"/>
      <c r="OGB17" s="36"/>
      <c r="OGC17" s="36"/>
      <c r="OGD17" s="36"/>
      <c r="OGE17" s="36"/>
      <c r="OGF17" s="36"/>
      <c r="OGG17" s="36"/>
      <c r="OGH17" s="36"/>
      <c r="OGI17" s="36"/>
      <c r="OGJ17" s="36"/>
      <c r="OGK17" s="36"/>
      <c r="OGL17" s="36"/>
      <c r="OGM17" s="36"/>
      <c r="OGN17" s="36"/>
      <c r="OGO17" s="36"/>
      <c r="OGP17" s="36"/>
      <c r="OGQ17" s="36"/>
      <c r="OGR17" s="36"/>
      <c r="OGS17" s="36"/>
      <c r="OGT17" s="36"/>
      <c r="OGU17" s="36"/>
      <c r="OGV17" s="36"/>
      <c r="OGW17" s="36"/>
      <c r="OGX17" s="36"/>
      <c r="OGY17" s="36"/>
      <c r="OGZ17" s="36"/>
      <c r="OHA17" s="36"/>
      <c r="OHB17" s="36"/>
      <c r="OHC17" s="36"/>
      <c r="OHD17" s="36"/>
      <c r="OHE17" s="36"/>
      <c r="OHF17" s="36"/>
      <c r="OHG17" s="36"/>
      <c r="OHH17" s="36"/>
      <c r="OHI17" s="36"/>
      <c r="OHJ17" s="36"/>
      <c r="OHK17" s="36"/>
      <c r="OHL17" s="36"/>
      <c r="OHM17" s="36"/>
      <c r="OHN17" s="36"/>
      <c r="OHO17" s="36"/>
      <c r="OHP17" s="36"/>
      <c r="OHQ17" s="36"/>
      <c r="OHR17" s="36"/>
      <c r="OHS17" s="36"/>
      <c r="OHT17" s="36"/>
      <c r="OHU17" s="36"/>
      <c r="OHV17" s="36"/>
      <c r="OHW17" s="36"/>
      <c r="OHX17" s="36"/>
      <c r="OHY17" s="36"/>
      <c r="OHZ17" s="36"/>
      <c r="OIA17" s="36"/>
      <c r="OIB17" s="36"/>
      <c r="OIC17" s="36"/>
      <c r="OID17" s="36"/>
      <c r="OIE17" s="36"/>
      <c r="OIF17" s="36"/>
      <c r="OIG17" s="36"/>
      <c r="OIH17" s="36"/>
      <c r="OII17" s="36"/>
      <c r="OIJ17" s="36"/>
      <c r="OIK17" s="36"/>
      <c r="OIL17" s="36"/>
      <c r="OIM17" s="36"/>
      <c r="OIN17" s="36"/>
      <c r="OIO17" s="36"/>
      <c r="OIP17" s="36"/>
      <c r="OIQ17" s="36"/>
      <c r="OIR17" s="36"/>
      <c r="OIS17" s="36"/>
      <c r="OIT17" s="36"/>
      <c r="OIU17" s="36"/>
      <c r="OIV17" s="36"/>
      <c r="OIW17" s="36"/>
      <c r="OIX17" s="36"/>
      <c r="OIY17" s="36"/>
      <c r="OIZ17" s="36"/>
      <c r="OJA17" s="36"/>
      <c r="OJB17" s="36"/>
      <c r="OJC17" s="36"/>
      <c r="OJD17" s="36"/>
      <c r="OJE17" s="36"/>
      <c r="OJF17" s="36"/>
      <c r="OJG17" s="36"/>
      <c r="OJH17" s="36"/>
      <c r="OJI17" s="36"/>
      <c r="OJJ17" s="36"/>
      <c r="OJK17" s="36"/>
      <c r="OJL17" s="36"/>
      <c r="OJM17" s="36"/>
      <c r="OJN17" s="36"/>
      <c r="OJO17" s="36"/>
      <c r="OJP17" s="36"/>
      <c r="OJQ17" s="36"/>
      <c r="OJR17" s="36"/>
      <c r="OJS17" s="36"/>
      <c r="OJT17" s="36"/>
      <c r="OJU17" s="36"/>
      <c r="OJV17" s="36"/>
      <c r="OJW17" s="36"/>
      <c r="OJX17" s="36"/>
      <c r="OJY17" s="36"/>
      <c r="OJZ17" s="36"/>
      <c r="OKA17" s="36"/>
      <c r="OKB17" s="36"/>
      <c r="OKC17" s="36"/>
      <c r="OKD17" s="36"/>
      <c r="OKE17" s="36"/>
      <c r="OKF17" s="36"/>
      <c r="OKG17" s="36"/>
      <c r="OKH17" s="36"/>
      <c r="OKI17" s="36"/>
      <c r="OKJ17" s="36"/>
      <c r="OKK17" s="36"/>
      <c r="OKL17" s="36"/>
      <c r="OKM17" s="36"/>
      <c r="OKN17" s="36"/>
      <c r="OKO17" s="36"/>
      <c r="OKP17" s="36"/>
      <c r="OKQ17" s="36"/>
      <c r="OKR17" s="36"/>
      <c r="OKS17" s="36"/>
      <c r="OKT17" s="36"/>
      <c r="OKU17" s="36"/>
      <c r="OKV17" s="36"/>
      <c r="OKW17" s="36"/>
      <c r="OKX17" s="36"/>
      <c r="OKY17" s="36"/>
      <c r="OKZ17" s="36"/>
      <c r="OLA17" s="36"/>
      <c r="OLB17" s="36"/>
      <c r="OLC17" s="36"/>
      <c r="OLD17" s="36"/>
      <c r="OLE17" s="36"/>
      <c r="OLF17" s="36"/>
      <c r="OLG17" s="36"/>
      <c r="OLH17" s="36"/>
      <c r="OLI17" s="36"/>
      <c r="OLJ17" s="36"/>
      <c r="OLK17" s="36"/>
      <c r="OLL17" s="36"/>
      <c r="OLM17" s="36"/>
      <c r="OLN17" s="36"/>
      <c r="OLO17" s="36"/>
      <c r="OLP17" s="36"/>
      <c r="OLQ17" s="36"/>
      <c r="OLR17" s="36"/>
      <c r="OLS17" s="36"/>
      <c r="OLT17" s="36"/>
      <c r="OLU17" s="36"/>
      <c r="OLV17" s="36"/>
      <c r="OLW17" s="36"/>
      <c r="OLX17" s="36"/>
      <c r="OLY17" s="36"/>
      <c r="OLZ17" s="36"/>
      <c r="OMA17" s="36"/>
      <c r="OMB17" s="36"/>
      <c r="OMC17" s="36"/>
      <c r="OMD17" s="36"/>
      <c r="OME17" s="36"/>
      <c r="OMF17" s="36"/>
      <c r="OMG17" s="36"/>
      <c r="OMH17" s="36"/>
      <c r="OMI17" s="36"/>
      <c r="OMJ17" s="36"/>
      <c r="OMK17" s="36"/>
      <c r="OML17" s="36"/>
      <c r="OMM17" s="36"/>
      <c r="OMN17" s="36"/>
      <c r="OMO17" s="36"/>
      <c r="OMP17" s="36"/>
      <c r="OMQ17" s="36"/>
      <c r="OMR17" s="36"/>
      <c r="OMS17" s="36"/>
      <c r="OMT17" s="36"/>
      <c r="OMU17" s="36"/>
      <c r="OMV17" s="36"/>
      <c r="OMW17" s="36"/>
      <c r="OMX17" s="36"/>
      <c r="OMY17" s="36"/>
      <c r="OMZ17" s="36"/>
      <c r="ONA17" s="36"/>
      <c r="ONB17" s="36"/>
      <c r="ONC17" s="36"/>
      <c r="OND17" s="36"/>
      <c r="ONE17" s="36"/>
      <c r="ONF17" s="36"/>
      <c r="ONG17" s="36"/>
      <c r="ONH17" s="36"/>
      <c r="ONI17" s="36"/>
      <c r="ONJ17" s="36"/>
      <c r="ONK17" s="36"/>
      <c r="ONL17" s="36"/>
      <c r="ONM17" s="36"/>
      <c r="ONN17" s="36"/>
      <c r="ONO17" s="36"/>
      <c r="ONP17" s="36"/>
      <c r="ONQ17" s="36"/>
      <c r="ONR17" s="36"/>
      <c r="ONS17" s="36"/>
      <c r="ONT17" s="36"/>
      <c r="ONU17" s="36"/>
      <c r="ONV17" s="36"/>
      <c r="ONW17" s="36"/>
      <c r="ONX17" s="36"/>
      <c r="ONY17" s="36"/>
      <c r="ONZ17" s="36"/>
      <c r="OOA17" s="36"/>
      <c r="OOB17" s="36"/>
      <c r="OOC17" s="36"/>
      <c r="OOD17" s="36"/>
      <c r="OOE17" s="36"/>
      <c r="OOF17" s="36"/>
      <c r="OOG17" s="36"/>
      <c r="OOH17" s="36"/>
      <c r="OOI17" s="36"/>
      <c r="OOJ17" s="36"/>
      <c r="OOK17" s="36"/>
      <c r="OOL17" s="36"/>
      <c r="OOM17" s="36"/>
      <c r="OON17" s="36"/>
      <c r="OOO17" s="36"/>
      <c r="OOP17" s="36"/>
      <c r="OOQ17" s="36"/>
      <c r="OOR17" s="36"/>
      <c r="OOS17" s="36"/>
      <c r="OOT17" s="36"/>
      <c r="OOU17" s="36"/>
      <c r="OOV17" s="36"/>
      <c r="OOW17" s="36"/>
      <c r="OOX17" s="36"/>
      <c r="OOY17" s="36"/>
      <c r="OOZ17" s="36"/>
      <c r="OPA17" s="36"/>
      <c r="OPB17" s="36"/>
      <c r="OPC17" s="36"/>
      <c r="OPD17" s="36"/>
      <c r="OPE17" s="36"/>
      <c r="OPF17" s="36"/>
      <c r="OPG17" s="36"/>
      <c r="OPH17" s="36"/>
      <c r="OPI17" s="36"/>
      <c r="OPJ17" s="36"/>
      <c r="OPK17" s="36"/>
      <c r="OPL17" s="36"/>
      <c r="OPM17" s="36"/>
      <c r="OPN17" s="36"/>
      <c r="OPO17" s="36"/>
      <c r="OPP17" s="36"/>
      <c r="OPQ17" s="36"/>
      <c r="OPR17" s="36"/>
      <c r="OPS17" s="36"/>
      <c r="OPT17" s="36"/>
      <c r="OPU17" s="36"/>
      <c r="OPV17" s="36"/>
      <c r="OPW17" s="36"/>
      <c r="OPX17" s="36"/>
      <c r="OPY17" s="36"/>
      <c r="OPZ17" s="36"/>
      <c r="OQA17" s="36"/>
      <c r="OQB17" s="36"/>
      <c r="OQC17" s="36"/>
      <c r="OQD17" s="36"/>
      <c r="OQE17" s="36"/>
      <c r="OQF17" s="36"/>
      <c r="OQG17" s="36"/>
      <c r="OQH17" s="36"/>
      <c r="OQI17" s="36"/>
      <c r="OQJ17" s="36"/>
      <c r="OQK17" s="36"/>
      <c r="OQL17" s="36"/>
      <c r="OQM17" s="36"/>
      <c r="OQN17" s="36"/>
      <c r="OQO17" s="36"/>
      <c r="OQP17" s="36"/>
      <c r="OQQ17" s="36"/>
      <c r="OQR17" s="36"/>
      <c r="OQS17" s="36"/>
      <c r="OQT17" s="36"/>
      <c r="OQU17" s="36"/>
      <c r="OQV17" s="36"/>
      <c r="OQW17" s="36"/>
      <c r="OQX17" s="36"/>
      <c r="OQY17" s="36"/>
      <c r="OQZ17" s="36"/>
      <c r="ORA17" s="36"/>
      <c r="ORB17" s="36"/>
      <c r="ORC17" s="36"/>
      <c r="ORD17" s="36"/>
      <c r="ORE17" s="36"/>
      <c r="ORF17" s="36"/>
      <c r="ORG17" s="36"/>
      <c r="ORH17" s="36"/>
      <c r="ORI17" s="36"/>
      <c r="ORJ17" s="36"/>
      <c r="ORK17" s="36"/>
      <c r="ORL17" s="36"/>
      <c r="ORM17" s="36"/>
      <c r="ORN17" s="36"/>
      <c r="ORO17" s="36"/>
      <c r="ORP17" s="36"/>
      <c r="ORQ17" s="36"/>
      <c r="ORR17" s="36"/>
      <c r="ORS17" s="36"/>
      <c r="ORT17" s="36"/>
      <c r="ORU17" s="36"/>
      <c r="ORV17" s="36"/>
      <c r="ORW17" s="36"/>
      <c r="ORX17" s="36"/>
      <c r="ORY17" s="36"/>
      <c r="ORZ17" s="36"/>
      <c r="OSA17" s="36"/>
      <c r="OSB17" s="36"/>
      <c r="OSC17" s="36"/>
      <c r="OSD17" s="36"/>
      <c r="OSE17" s="36"/>
      <c r="OSF17" s="36"/>
      <c r="OSG17" s="36"/>
      <c r="OSH17" s="36"/>
      <c r="OSI17" s="36"/>
      <c r="OSJ17" s="36"/>
      <c r="OSK17" s="36"/>
      <c r="OSL17" s="36"/>
      <c r="OSM17" s="36"/>
      <c r="OSN17" s="36"/>
      <c r="OSO17" s="36"/>
      <c r="OSP17" s="36"/>
      <c r="OSQ17" s="36"/>
      <c r="OSR17" s="36"/>
      <c r="OSS17" s="36"/>
      <c r="OST17" s="36"/>
      <c r="OSU17" s="36"/>
      <c r="OSV17" s="36"/>
      <c r="OSW17" s="36"/>
      <c r="OSX17" s="36"/>
      <c r="OSY17" s="36"/>
      <c r="OSZ17" s="36"/>
      <c r="OTA17" s="36"/>
      <c r="OTB17" s="36"/>
      <c r="OTC17" s="36"/>
      <c r="OTD17" s="36"/>
      <c r="OTE17" s="36"/>
      <c r="OTF17" s="36"/>
      <c r="OTG17" s="36"/>
      <c r="OTH17" s="36"/>
      <c r="OTI17" s="36"/>
      <c r="OTJ17" s="36"/>
      <c r="OTK17" s="36"/>
      <c r="OTL17" s="36"/>
      <c r="OTM17" s="36"/>
      <c r="OTN17" s="36"/>
      <c r="OTO17" s="36"/>
      <c r="OTP17" s="36"/>
      <c r="OTQ17" s="36"/>
      <c r="OTR17" s="36"/>
      <c r="OTS17" s="36"/>
      <c r="OTT17" s="36"/>
      <c r="OTU17" s="36"/>
      <c r="OTV17" s="36"/>
      <c r="OTW17" s="36"/>
      <c r="OTX17" s="36"/>
      <c r="OTY17" s="36"/>
      <c r="OTZ17" s="36"/>
      <c r="OUA17" s="36"/>
      <c r="OUB17" s="36"/>
      <c r="OUC17" s="36"/>
      <c r="OUD17" s="36"/>
      <c r="OUE17" s="36"/>
      <c r="OUF17" s="36"/>
      <c r="OUG17" s="36"/>
      <c r="OUH17" s="36"/>
      <c r="OUI17" s="36"/>
      <c r="OUJ17" s="36"/>
      <c r="OUK17" s="36"/>
      <c r="OUL17" s="36"/>
      <c r="OUM17" s="36"/>
      <c r="OUN17" s="36"/>
      <c r="OUO17" s="36"/>
      <c r="OUP17" s="36"/>
      <c r="OUQ17" s="36"/>
      <c r="OUR17" s="36"/>
      <c r="OUS17" s="36"/>
      <c r="OUT17" s="36"/>
      <c r="OUU17" s="36"/>
      <c r="OUV17" s="36"/>
      <c r="OUW17" s="36"/>
      <c r="OUX17" s="36"/>
      <c r="OUY17" s="36"/>
      <c r="OUZ17" s="36"/>
      <c r="OVA17" s="36"/>
      <c r="OVB17" s="36"/>
      <c r="OVC17" s="36"/>
      <c r="OVD17" s="36"/>
      <c r="OVE17" s="36"/>
      <c r="OVF17" s="36"/>
      <c r="OVG17" s="36"/>
      <c r="OVH17" s="36"/>
      <c r="OVI17" s="36"/>
      <c r="OVJ17" s="36"/>
      <c r="OVK17" s="36"/>
      <c r="OVL17" s="36"/>
      <c r="OVM17" s="36"/>
      <c r="OVN17" s="36"/>
      <c r="OVO17" s="36"/>
      <c r="OVP17" s="36"/>
      <c r="OVQ17" s="36"/>
      <c r="OVR17" s="36"/>
      <c r="OVS17" s="36"/>
      <c r="OVT17" s="36"/>
      <c r="OVU17" s="36"/>
      <c r="OVV17" s="36"/>
      <c r="OVW17" s="36"/>
      <c r="OVX17" s="36"/>
      <c r="OVY17" s="36"/>
      <c r="OVZ17" s="36"/>
      <c r="OWA17" s="36"/>
      <c r="OWB17" s="36"/>
      <c r="OWC17" s="36"/>
      <c r="OWD17" s="36"/>
      <c r="OWE17" s="36"/>
      <c r="OWF17" s="36"/>
      <c r="OWG17" s="36"/>
      <c r="OWH17" s="36"/>
      <c r="OWI17" s="36"/>
      <c r="OWJ17" s="36"/>
      <c r="OWK17" s="36"/>
      <c r="OWL17" s="36"/>
      <c r="OWM17" s="36"/>
      <c r="OWN17" s="36"/>
      <c r="OWO17" s="36"/>
      <c r="OWP17" s="36"/>
      <c r="OWQ17" s="36"/>
      <c r="OWR17" s="36"/>
      <c r="OWS17" s="36"/>
      <c r="OWT17" s="36"/>
      <c r="OWU17" s="36"/>
      <c r="OWV17" s="36"/>
      <c r="OWW17" s="36"/>
      <c r="OWX17" s="36"/>
      <c r="OWY17" s="36"/>
      <c r="OWZ17" s="36"/>
      <c r="OXA17" s="36"/>
      <c r="OXB17" s="36"/>
      <c r="OXC17" s="36"/>
      <c r="OXD17" s="36"/>
      <c r="OXE17" s="36"/>
      <c r="OXF17" s="36"/>
      <c r="OXG17" s="36"/>
      <c r="OXH17" s="36"/>
      <c r="OXI17" s="36"/>
      <c r="OXJ17" s="36"/>
      <c r="OXK17" s="36"/>
      <c r="OXL17" s="36"/>
      <c r="OXM17" s="36"/>
      <c r="OXN17" s="36"/>
      <c r="OXO17" s="36"/>
      <c r="OXP17" s="36"/>
      <c r="OXQ17" s="36"/>
      <c r="OXR17" s="36"/>
      <c r="OXS17" s="36"/>
      <c r="OXT17" s="36"/>
      <c r="OXU17" s="36"/>
      <c r="OXV17" s="36"/>
      <c r="OXW17" s="36"/>
      <c r="OXX17" s="36"/>
      <c r="OXY17" s="36"/>
      <c r="OXZ17" s="36"/>
      <c r="OYA17" s="36"/>
      <c r="OYB17" s="36"/>
      <c r="OYC17" s="36"/>
      <c r="OYD17" s="36"/>
      <c r="OYE17" s="36"/>
      <c r="OYF17" s="36"/>
      <c r="OYG17" s="36"/>
      <c r="OYH17" s="36"/>
      <c r="OYI17" s="36"/>
      <c r="OYJ17" s="36"/>
      <c r="OYK17" s="36"/>
      <c r="OYL17" s="36"/>
      <c r="OYM17" s="36"/>
      <c r="OYN17" s="36"/>
      <c r="OYO17" s="36"/>
      <c r="OYP17" s="36"/>
      <c r="OYQ17" s="36"/>
      <c r="OYR17" s="36"/>
      <c r="OYS17" s="36"/>
      <c r="OYT17" s="36"/>
      <c r="OYU17" s="36"/>
      <c r="OYV17" s="36"/>
      <c r="OYW17" s="36"/>
      <c r="OYX17" s="36"/>
      <c r="OYY17" s="36"/>
      <c r="OYZ17" s="36"/>
      <c r="OZA17" s="36"/>
      <c r="OZB17" s="36"/>
      <c r="OZC17" s="36"/>
      <c r="OZD17" s="36"/>
      <c r="OZE17" s="36"/>
      <c r="OZF17" s="36"/>
      <c r="OZG17" s="36"/>
      <c r="OZH17" s="36"/>
      <c r="OZI17" s="36"/>
      <c r="OZJ17" s="36"/>
      <c r="OZK17" s="36"/>
      <c r="OZL17" s="36"/>
      <c r="OZM17" s="36"/>
      <c r="OZN17" s="36"/>
      <c r="OZO17" s="36"/>
      <c r="OZP17" s="36"/>
      <c r="OZQ17" s="36"/>
      <c r="OZR17" s="36"/>
      <c r="OZS17" s="36"/>
      <c r="OZT17" s="36"/>
      <c r="OZU17" s="36"/>
      <c r="OZV17" s="36"/>
      <c r="OZW17" s="36"/>
      <c r="OZX17" s="36"/>
      <c r="OZY17" s="36"/>
      <c r="OZZ17" s="36"/>
      <c r="PAA17" s="36"/>
      <c r="PAB17" s="36"/>
      <c r="PAC17" s="36"/>
      <c r="PAD17" s="36"/>
      <c r="PAE17" s="36"/>
      <c r="PAF17" s="36"/>
      <c r="PAG17" s="36"/>
      <c r="PAH17" s="36"/>
      <c r="PAI17" s="36"/>
      <c r="PAJ17" s="36"/>
      <c r="PAK17" s="36"/>
      <c r="PAL17" s="36"/>
      <c r="PAM17" s="36"/>
      <c r="PAN17" s="36"/>
      <c r="PAO17" s="36"/>
      <c r="PAP17" s="36"/>
      <c r="PAQ17" s="36"/>
      <c r="PAR17" s="36"/>
      <c r="PAS17" s="36"/>
      <c r="PAT17" s="36"/>
      <c r="PAU17" s="36"/>
      <c r="PAV17" s="36"/>
      <c r="PAW17" s="36"/>
      <c r="PAX17" s="36"/>
      <c r="PAY17" s="36"/>
      <c r="PAZ17" s="36"/>
      <c r="PBA17" s="36"/>
      <c r="PBB17" s="36"/>
      <c r="PBC17" s="36"/>
      <c r="PBD17" s="36"/>
      <c r="PBE17" s="36"/>
      <c r="PBF17" s="36"/>
      <c r="PBG17" s="36"/>
      <c r="PBH17" s="36"/>
      <c r="PBI17" s="36"/>
      <c r="PBJ17" s="36"/>
      <c r="PBK17" s="36"/>
      <c r="PBL17" s="36"/>
      <c r="PBM17" s="36"/>
      <c r="PBN17" s="36"/>
      <c r="PBO17" s="36"/>
      <c r="PBP17" s="36"/>
      <c r="PBQ17" s="36"/>
      <c r="PBR17" s="36"/>
      <c r="PBS17" s="36"/>
      <c r="PBT17" s="36"/>
      <c r="PBU17" s="36"/>
      <c r="PBV17" s="36"/>
      <c r="PBW17" s="36"/>
      <c r="PBX17" s="36"/>
      <c r="PBY17" s="36"/>
      <c r="PBZ17" s="36"/>
      <c r="PCA17" s="36"/>
      <c r="PCB17" s="36"/>
      <c r="PCC17" s="36"/>
      <c r="PCD17" s="36"/>
      <c r="PCE17" s="36"/>
      <c r="PCF17" s="36"/>
      <c r="PCG17" s="36"/>
      <c r="PCH17" s="36"/>
      <c r="PCI17" s="36"/>
      <c r="PCJ17" s="36"/>
      <c r="PCK17" s="36"/>
      <c r="PCL17" s="36"/>
      <c r="PCM17" s="36"/>
      <c r="PCN17" s="36"/>
      <c r="PCO17" s="36"/>
      <c r="PCP17" s="36"/>
      <c r="PCQ17" s="36"/>
      <c r="PCR17" s="36"/>
      <c r="PCS17" s="36"/>
      <c r="PCT17" s="36"/>
      <c r="PCU17" s="36"/>
      <c r="PCV17" s="36"/>
      <c r="PCW17" s="36"/>
      <c r="PCX17" s="36"/>
      <c r="PCY17" s="36"/>
      <c r="PCZ17" s="36"/>
      <c r="PDA17" s="36"/>
      <c r="PDB17" s="36"/>
      <c r="PDC17" s="36"/>
      <c r="PDD17" s="36"/>
      <c r="PDE17" s="36"/>
      <c r="PDF17" s="36"/>
      <c r="PDG17" s="36"/>
      <c r="PDH17" s="36"/>
      <c r="PDI17" s="36"/>
      <c r="PDJ17" s="36"/>
      <c r="PDK17" s="36"/>
      <c r="PDL17" s="36"/>
      <c r="PDM17" s="36"/>
      <c r="PDN17" s="36"/>
      <c r="PDO17" s="36"/>
      <c r="PDP17" s="36"/>
      <c r="PDQ17" s="36"/>
      <c r="PDR17" s="36"/>
      <c r="PDS17" s="36"/>
      <c r="PDT17" s="36"/>
      <c r="PDU17" s="36"/>
      <c r="PDV17" s="36"/>
      <c r="PDW17" s="36"/>
      <c r="PDX17" s="36"/>
      <c r="PDY17" s="36"/>
      <c r="PDZ17" s="36"/>
      <c r="PEA17" s="36"/>
      <c r="PEB17" s="36"/>
      <c r="PEC17" s="36"/>
      <c r="PED17" s="36"/>
      <c r="PEE17" s="36"/>
      <c r="PEF17" s="36"/>
      <c r="PEG17" s="36"/>
      <c r="PEH17" s="36"/>
      <c r="PEI17" s="36"/>
      <c r="PEJ17" s="36"/>
      <c r="PEK17" s="36"/>
      <c r="PEL17" s="36"/>
      <c r="PEM17" s="36"/>
      <c r="PEN17" s="36"/>
      <c r="PEO17" s="36"/>
      <c r="PEP17" s="36"/>
      <c r="PEQ17" s="36"/>
      <c r="PER17" s="36"/>
      <c r="PES17" s="36"/>
      <c r="PET17" s="36"/>
      <c r="PEU17" s="36"/>
      <c r="PEV17" s="36"/>
      <c r="PEW17" s="36"/>
      <c r="PEX17" s="36"/>
      <c r="PEY17" s="36"/>
      <c r="PEZ17" s="36"/>
      <c r="PFA17" s="36"/>
      <c r="PFB17" s="36"/>
      <c r="PFC17" s="36"/>
      <c r="PFD17" s="36"/>
      <c r="PFE17" s="36"/>
      <c r="PFF17" s="36"/>
      <c r="PFG17" s="36"/>
      <c r="PFH17" s="36"/>
      <c r="PFI17" s="36"/>
      <c r="PFJ17" s="36"/>
      <c r="PFK17" s="36"/>
      <c r="PFL17" s="36"/>
      <c r="PFM17" s="36"/>
      <c r="PFN17" s="36"/>
      <c r="PFO17" s="36"/>
      <c r="PFP17" s="36"/>
      <c r="PFQ17" s="36"/>
      <c r="PFR17" s="36"/>
      <c r="PFS17" s="36"/>
      <c r="PFT17" s="36"/>
      <c r="PFU17" s="36"/>
      <c r="PFV17" s="36"/>
      <c r="PFW17" s="36"/>
      <c r="PFX17" s="36"/>
      <c r="PFY17" s="36"/>
      <c r="PFZ17" s="36"/>
      <c r="PGA17" s="36"/>
      <c r="PGB17" s="36"/>
      <c r="PGC17" s="36"/>
      <c r="PGD17" s="36"/>
      <c r="PGE17" s="36"/>
      <c r="PGF17" s="36"/>
      <c r="PGG17" s="36"/>
      <c r="PGH17" s="36"/>
      <c r="PGI17" s="36"/>
      <c r="PGJ17" s="36"/>
      <c r="PGK17" s="36"/>
      <c r="PGL17" s="36"/>
      <c r="PGM17" s="36"/>
      <c r="PGN17" s="36"/>
      <c r="PGO17" s="36"/>
      <c r="PGP17" s="36"/>
      <c r="PGQ17" s="36"/>
      <c r="PGR17" s="36"/>
      <c r="PGS17" s="36"/>
      <c r="PGT17" s="36"/>
      <c r="PGU17" s="36"/>
      <c r="PGV17" s="36"/>
      <c r="PGW17" s="36"/>
      <c r="PGX17" s="36"/>
      <c r="PGY17" s="36"/>
      <c r="PGZ17" s="36"/>
      <c r="PHA17" s="36"/>
      <c r="PHB17" s="36"/>
      <c r="PHC17" s="36"/>
      <c r="PHD17" s="36"/>
      <c r="PHE17" s="36"/>
      <c r="PHF17" s="36"/>
      <c r="PHG17" s="36"/>
      <c r="PHH17" s="36"/>
      <c r="PHI17" s="36"/>
      <c r="PHJ17" s="36"/>
      <c r="PHK17" s="36"/>
      <c r="PHL17" s="36"/>
      <c r="PHM17" s="36"/>
      <c r="PHN17" s="36"/>
      <c r="PHO17" s="36"/>
      <c r="PHP17" s="36"/>
      <c r="PHQ17" s="36"/>
      <c r="PHR17" s="36"/>
      <c r="PHS17" s="36"/>
      <c r="PHT17" s="36"/>
      <c r="PHU17" s="36"/>
      <c r="PHV17" s="36"/>
      <c r="PHW17" s="36"/>
      <c r="PHX17" s="36"/>
      <c r="PHY17" s="36"/>
      <c r="PHZ17" s="36"/>
      <c r="PIA17" s="36"/>
      <c r="PIB17" s="36"/>
      <c r="PIC17" s="36"/>
      <c r="PID17" s="36"/>
      <c r="PIE17" s="36"/>
      <c r="PIF17" s="36"/>
      <c r="PIG17" s="36"/>
      <c r="PIH17" s="36"/>
      <c r="PII17" s="36"/>
      <c r="PIJ17" s="36"/>
      <c r="PIK17" s="36"/>
      <c r="PIL17" s="36"/>
      <c r="PIM17" s="36"/>
      <c r="PIN17" s="36"/>
      <c r="PIO17" s="36"/>
      <c r="PIP17" s="36"/>
      <c r="PIQ17" s="36"/>
      <c r="PIR17" s="36"/>
      <c r="PIS17" s="36"/>
      <c r="PIT17" s="36"/>
      <c r="PIU17" s="36"/>
      <c r="PIV17" s="36"/>
      <c r="PIW17" s="36"/>
      <c r="PIX17" s="36"/>
      <c r="PIY17" s="36"/>
      <c r="PIZ17" s="36"/>
      <c r="PJA17" s="36"/>
      <c r="PJB17" s="36"/>
      <c r="PJC17" s="36"/>
      <c r="PJD17" s="36"/>
      <c r="PJE17" s="36"/>
      <c r="PJF17" s="36"/>
      <c r="PJG17" s="36"/>
      <c r="PJH17" s="36"/>
      <c r="PJI17" s="36"/>
      <c r="PJJ17" s="36"/>
      <c r="PJK17" s="36"/>
      <c r="PJL17" s="36"/>
      <c r="PJM17" s="36"/>
      <c r="PJN17" s="36"/>
      <c r="PJO17" s="36"/>
      <c r="PJP17" s="36"/>
      <c r="PJQ17" s="36"/>
      <c r="PJR17" s="36"/>
      <c r="PJS17" s="36"/>
      <c r="PJT17" s="36"/>
      <c r="PJU17" s="36"/>
      <c r="PJV17" s="36"/>
      <c r="PJW17" s="36"/>
      <c r="PJX17" s="36"/>
      <c r="PJY17" s="36"/>
      <c r="PJZ17" s="36"/>
      <c r="PKA17" s="36"/>
      <c r="PKB17" s="36"/>
      <c r="PKC17" s="36"/>
      <c r="PKD17" s="36"/>
      <c r="PKE17" s="36"/>
      <c r="PKF17" s="36"/>
      <c r="PKG17" s="36"/>
      <c r="PKH17" s="36"/>
      <c r="PKI17" s="36"/>
      <c r="PKJ17" s="36"/>
      <c r="PKK17" s="36"/>
      <c r="PKL17" s="36"/>
      <c r="PKM17" s="36"/>
      <c r="PKN17" s="36"/>
      <c r="PKO17" s="36"/>
      <c r="PKP17" s="36"/>
      <c r="PKQ17" s="36"/>
      <c r="PKR17" s="36"/>
      <c r="PKS17" s="36"/>
      <c r="PKT17" s="36"/>
      <c r="PKU17" s="36"/>
      <c r="PKV17" s="36"/>
      <c r="PKW17" s="36"/>
      <c r="PKX17" s="36"/>
      <c r="PKY17" s="36"/>
      <c r="PKZ17" s="36"/>
      <c r="PLA17" s="36"/>
      <c r="PLB17" s="36"/>
      <c r="PLC17" s="36"/>
      <c r="PLD17" s="36"/>
      <c r="PLE17" s="36"/>
      <c r="PLF17" s="36"/>
      <c r="PLG17" s="36"/>
      <c r="PLH17" s="36"/>
      <c r="PLI17" s="36"/>
      <c r="PLJ17" s="36"/>
      <c r="PLK17" s="36"/>
      <c r="PLL17" s="36"/>
      <c r="PLM17" s="36"/>
      <c r="PLN17" s="36"/>
      <c r="PLO17" s="36"/>
      <c r="PLP17" s="36"/>
      <c r="PLQ17" s="36"/>
      <c r="PLR17" s="36"/>
      <c r="PLS17" s="36"/>
      <c r="PLT17" s="36"/>
      <c r="PLU17" s="36"/>
      <c r="PLV17" s="36"/>
      <c r="PLW17" s="36"/>
      <c r="PLX17" s="36"/>
      <c r="PLY17" s="36"/>
      <c r="PLZ17" s="36"/>
      <c r="PMA17" s="36"/>
      <c r="PMB17" s="36"/>
      <c r="PMC17" s="36"/>
      <c r="PMD17" s="36"/>
      <c r="PME17" s="36"/>
      <c r="PMF17" s="36"/>
      <c r="PMG17" s="36"/>
      <c r="PMH17" s="36"/>
      <c r="PMI17" s="36"/>
      <c r="PMJ17" s="36"/>
      <c r="PMK17" s="36"/>
      <c r="PML17" s="36"/>
      <c r="PMM17" s="36"/>
      <c r="PMN17" s="36"/>
      <c r="PMO17" s="36"/>
      <c r="PMP17" s="36"/>
      <c r="PMQ17" s="36"/>
      <c r="PMR17" s="36"/>
      <c r="PMS17" s="36"/>
      <c r="PMT17" s="36"/>
      <c r="PMU17" s="36"/>
      <c r="PMV17" s="36"/>
      <c r="PMW17" s="36"/>
      <c r="PMX17" s="36"/>
      <c r="PMY17" s="36"/>
      <c r="PMZ17" s="36"/>
      <c r="PNA17" s="36"/>
      <c r="PNB17" s="36"/>
      <c r="PNC17" s="36"/>
      <c r="PND17" s="36"/>
      <c r="PNE17" s="36"/>
      <c r="PNF17" s="36"/>
      <c r="PNG17" s="36"/>
      <c r="PNH17" s="36"/>
      <c r="PNI17" s="36"/>
      <c r="PNJ17" s="36"/>
      <c r="PNK17" s="36"/>
      <c r="PNL17" s="36"/>
      <c r="PNM17" s="36"/>
      <c r="PNN17" s="36"/>
      <c r="PNO17" s="36"/>
      <c r="PNP17" s="36"/>
      <c r="PNQ17" s="36"/>
      <c r="PNR17" s="36"/>
      <c r="PNS17" s="36"/>
      <c r="PNT17" s="36"/>
      <c r="PNU17" s="36"/>
      <c r="PNV17" s="36"/>
      <c r="PNW17" s="36"/>
      <c r="PNX17" s="36"/>
      <c r="PNY17" s="36"/>
      <c r="PNZ17" s="36"/>
      <c r="POA17" s="36"/>
      <c r="POB17" s="36"/>
      <c r="POC17" s="36"/>
      <c r="POD17" s="36"/>
      <c r="POE17" s="36"/>
      <c r="POF17" s="36"/>
      <c r="POG17" s="36"/>
      <c r="POH17" s="36"/>
      <c r="POI17" s="36"/>
      <c r="POJ17" s="36"/>
      <c r="POK17" s="36"/>
      <c r="POL17" s="36"/>
      <c r="POM17" s="36"/>
      <c r="PON17" s="36"/>
      <c r="POO17" s="36"/>
      <c r="POP17" s="36"/>
      <c r="POQ17" s="36"/>
      <c r="POR17" s="36"/>
      <c r="POS17" s="36"/>
      <c r="POT17" s="36"/>
      <c r="POU17" s="36"/>
      <c r="POV17" s="36"/>
      <c r="POW17" s="36"/>
      <c r="POX17" s="36"/>
      <c r="POY17" s="36"/>
      <c r="POZ17" s="36"/>
      <c r="PPA17" s="36"/>
      <c r="PPB17" s="36"/>
      <c r="PPC17" s="36"/>
      <c r="PPD17" s="36"/>
      <c r="PPE17" s="36"/>
      <c r="PPF17" s="36"/>
      <c r="PPG17" s="36"/>
      <c r="PPH17" s="36"/>
      <c r="PPI17" s="36"/>
      <c r="PPJ17" s="36"/>
      <c r="PPK17" s="36"/>
      <c r="PPL17" s="36"/>
      <c r="PPM17" s="36"/>
      <c r="PPN17" s="36"/>
      <c r="PPO17" s="36"/>
      <c r="PPP17" s="36"/>
      <c r="PPQ17" s="36"/>
      <c r="PPR17" s="36"/>
      <c r="PPS17" s="36"/>
      <c r="PPT17" s="36"/>
      <c r="PPU17" s="36"/>
      <c r="PPV17" s="36"/>
      <c r="PPW17" s="36"/>
      <c r="PPX17" s="36"/>
      <c r="PPY17" s="36"/>
      <c r="PPZ17" s="36"/>
      <c r="PQA17" s="36"/>
      <c r="PQB17" s="36"/>
      <c r="PQC17" s="36"/>
      <c r="PQD17" s="36"/>
      <c r="PQE17" s="36"/>
      <c r="PQF17" s="36"/>
      <c r="PQG17" s="36"/>
      <c r="PQH17" s="36"/>
      <c r="PQI17" s="36"/>
      <c r="PQJ17" s="36"/>
      <c r="PQK17" s="36"/>
      <c r="PQL17" s="36"/>
      <c r="PQM17" s="36"/>
      <c r="PQN17" s="36"/>
      <c r="PQO17" s="36"/>
      <c r="PQP17" s="36"/>
      <c r="PQQ17" s="36"/>
      <c r="PQR17" s="36"/>
      <c r="PQS17" s="36"/>
      <c r="PQT17" s="36"/>
      <c r="PQU17" s="36"/>
      <c r="PQV17" s="36"/>
      <c r="PQW17" s="36"/>
      <c r="PQX17" s="36"/>
      <c r="PQY17" s="36"/>
      <c r="PQZ17" s="36"/>
      <c r="PRA17" s="36"/>
      <c r="PRB17" s="36"/>
      <c r="PRC17" s="36"/>
      <c r="PRD17" s="36"/>
      <c r="PRE17" s="36"/>
      <c r="PRF17" s="36"/>
      <c r="PRG17" s="36"/>
      <c r="PRH17" s="36"/>
      <c r="PRI17" s="36"/>
      <c r="PRJ17" s="36"/>
      <c r="PRK17" s="36"/>
      <c r="PRL17" s="36"/>
      <c r="PRM17" s="36"/>
      <c r="PRN17" s="36"/>
      <c r="PRO17" s="36"/>
      <c r="PRP17" s="36"/>
      <c r="PRQ17" s="36"/>
      <c r="PRR17" s="36"/>
      <c r="PRS17" s="36"/>
      <c r="PRT17" s="36"/>
      <c r="PRU17" s="36"/>
      <c r="PRV17" s="36"/>
      <c r="PRW17" s="36"/>
      <c r="PRX17" s="36"/>
      <c r="PRY17" s="36"/>
      <c r="PRZ17" s="36"/>
      <c r="PSA17" s="36"/>
      <c r="PSB17" s="36"/>
      <c r="PSC17" s="36"/>
      <c r="PSD17" s="36"/>
      <c r="PSE17" s="36"/>
      <c r="PSF17" s="36"/>
      <c r="PSG17" s="36"/>
      <c r="PSH17" s="36"/>
      <c r="PSI17" s="36"/>
      <c r="PSJ17" s="36"/>
      <c r="PSK17" s="36"/>
      <c r="PSL17" s="36"/>
      <c r="PSM17" s="36"/>
      <c r="PSN17" s="36"/>
      <c r="PSO17" s="36"/>
      <c r="PSP17" s="36"/>
      <c r="PSQ17" s="36"/>
      <c r="PSR17" s="36"/>
      <c r="PSS17" s="36"/>
      <c r="PST17" s="36"/>
      <c r="PSU17" s="36"/>
      <c r="PSV17" s="36"/>
      <c r="PSW17" s="36"/>
      <c r="PSX17" s="36"/>
      <c r="PSY17" s="36"/>
      <c r="PSZ17" s="36"/>
      <c r="PTA17" s="36"/>
      <c r="PTB17" s="36"/>
      <c r="PTC17" s="36"/>
      <c r="PTD17" s="36"/>
      <c r="PTE17" s="36"/>
      <c r="PTF17" s="36"/>
      <c r="PTG17" s="36"/>
      <c r="PTH17" s="36"/>
      <c r="PTI17" s="36"/>
      <c r="PTJ17" s="36"/>
      <c r="PTK17" s="36"/>
      <c r="PTL17" s="36"/>
      <c r="PTM17" s="36"/>
      <c r="PTN17" s="36"/>
      <c r="PTO17" s="36"/>
      <c r="PTP17" s="36"/>
      <c r="PTQ17" s="36"/>
      <c r="PTR17" s="36"/>
      <c r="PTS17" s="36"/>
      <c r="PTT17" s="36"/>
      <c r="PTU17" s="36"/>
      <c r="PTV17" s="36"/>
      <c r="PTW17" s="36"/>
      <c r="PTX17" s="36"/>
      <c r="PTY17" s="36"/>
      <c r="PTZ17" s="36"/>
      <c r="PUA17" s="36"/>
      <c r="PUB17" s="36"/>
      <c r="PUC17" s="36"/>
      <c r="PUD17" s="36"/>
      <c r="PUE17" s="36"/>
      <c r="PUF17" s="36"/>
      <c r="PUG17" s="36"/>
      <c r="PUH17" s="36"/>
      <c r="PUI17" s="36"/>
      <c r="PUJ17" s="36"/>
      <c r="PUK17" s="36"/>
      <c r="PUL17" s="36"/>
      <c r="PUM17" s="36"/>
      <c r="PUN17" s="36"/>
      <c r="PUO17" s="36"/>
      <c r="PUP17" s="36"/>
      <c r="PUQ17" s="36"/>
      <c r="PUR17" s="36"/>
      <c r="PUS17" s="36"/>
      <c r="PUT17" s="36"/>
      <c r="PUU17" s="36"/>
      <c r="PUV17" s="36"/>
      <c r="PUW17" s="36"/>
      <c r="PUX17" s="36"/>
      <c r="PUY17" s="36"/>
      <c r="PUZ17" s="36"/>
      <c r="PVA17" s="36"/>
      <c r="PVB17" s="36"/>
      <c r="PVC17" s="36"/>
      <c r="PVD17" s="36"/>
      <c r="PVE17" s="36"/>
      <c r="PVF17" s="36"/>
      <c r="PVG17" s="36"/>
      <c r="PVH17" s="36"/>
      <c r="PVI17" s="36"/>
      <c r="PVJ17" s="36"/>
      <c r="PVK17" s="36"/>
      <c r="PVL17" s="36"/>
      <c r="PVM17" s="36"/>
      <c r="PVN17" s="36"/>
      <c r="PVO17" s="36"/>
      <c r="PVP17" s="36"/>
      <c r="PVQ17" s="36"/>
      <c r="PVR17" s="36"/>
      <c r="PVS17" s="36"/>
      <c r="PVT17" s="36"/>
      <c r="PVU17" s="36"/>
      <c r="PVV17" s="36"/>
      <c r="PVW17" s="36"/>
      <c r="PVX17" s="36"/>
      <c r="PVY17" s="36"/>
      <c r="PVZ17" s="36"/>
      <c r="PWA17" s="36"/>
      <c r="PWB17" s="36"/>
      <c r="PWC17" s="36"/>
      <c r="PWD17" s="36"/>
      <c r="PWE17" s="36"/>
      <c r="PWF17" s="36"/>
      <c r="PWG17" s="36"/>
      <c r="PWH17" s="36"/>
      <c r="PWI17" s="36"/>
      <c r="PWJ17" s="36"/>
      <c r="PWK17" s="36"/>
      <c r="PWL17" s="36"/>
      <c r="PWM17" s="36"/>
      <c r="PWN17" s="36"/>
      <c r="PWO17" s="36"/>
      <c r="PWP17" s="36"/>
      <c r="PWQ17" s="36"/>
      <c r="PWR17" s="36"/>
      <c r="PWS17" s="36"/>
      <c r="PWT17" s="36"/>
      <c r="PWU17" s="36"/>
      <c r="PWV17" s="36"/>
      <c r="PWW17" s="36"/>
      <c r="PWX17" s="36"/>
      <c r="PWY17" s="36"/>
      <c r="PWZ17" s="36"/>
      <c r="PXA17" s="36"/>
      <c r="PXB17" s="36"/>
      <c r="PXC17" s="36"/>
      <c r="PXD17" s="36"/>
      <c r="PXE17" s="36"/>
      <c r="PXF17" s="36"/>
      <c r="PXG17" s="36"/>
      <c r="PXH17" s="36"/>
      <c r="PXI17" s="36"/>
      <c r="PXJ17" s="36"/>
      <c r="PXK17" s="36"/>
      <c r="PXL17" s="36"/>
      <c r="PXM17" s="36"/>
      <c r="PXN17" s="36"/>
      <c r="PXO17" s="36"/>
      <c r="PXP17" s="36"/>
      <c r="PXQ17" s="36"/>
      <c r="PXR17" s="36"/>
      <c r="PXS17" s="36"/>
      <c r="PXT17" s="36"/>
      <c r="PXU17" s="36"/>
      <c r="PXV17" s="36"/>
      <c r="PXW17" s="36"/>
      <c r="PXX17" s="36"/>
      <c r="PXY17" s="36"/>
      <c r="PXZ17" s="36"/>
      <c r="PYA17" s="36"/>
      <c r="PYB17" s="36"/>
      <c r="PYC17" s="36"/>
      <c r="PYD17" s="36"/>
      <c r="PYE17" s="36"/>
      <c r="PYF17" s="36"/>
      <c r="PYG17" s="36"/>
      <c r="PYH17" s="36"/>
      <c r="PYI17" s="36"/>
      <c r="PYJ17" s="36"/>
      <c r="PYK17" s="36"/>
      <c r="PYL17" s="36"/>
      <c r="PYM17" s="36"/>
      <c r="PYN17" s="36"/>
      <c r="PYO17" s="36"/>
      <c r="PYP17" s="36"/>
      <c r="PYQ17" s="36"/>
      <c r="PYR17" s="36"/>
      <c r="PYS17" s="36"/>
      <c r="PYT17" s="36"/>
      <c r="PYU17" s="36"/>
      <c r="PYV17" s="36"/>
      <c r="PYW17" s="36"/>
      <c r="PYX17" s="36"/>
      <c r="PYY17" s="36"/>
      <c r="PYZ17" s="36"/>
      <c r="PZA17" s="36"/>
      <c r="PZB17" s="36"/>
      <c r="PZC17" s="36"/>
      <c r="PZD17" s="36"/>
      <c r="PZE17" s="36"/>
      <c r="PZF17" s="36"/>
      <c r="PZG17" s="36"/>
      <c r="PZH17" s="36"/>
      <c r="PZI17" s="36"/>
      <c r="PZJ17" s="36"/>
      <c r="PZK17" s="36"/>
      <c r="PZL17" s="36"/>
      <c r="PZM17" s="36"/>
      <c r="PZN17" s="36"/>
      <c r="PZO17" s="36"/>
      <c r="PZP17" s="36"/>
      <c r="PZQ17" s="36"/>
      <c r="PZR17" s="36"/>
      <c r="PZS17" s="36"/>
      <c r="PZT17" s="36"/>
      <c r="PZU17" s="36"/>
      <c r="PZV17" s="36"/>
      <c r="PZW17" s="36"/>
      <c r="PZX17" s="36"/>
      <c r="PZY17" s="36"/>
      <c r="PZZ17" s="36"/>
      <c r="QAA17" s="36"/>
      <c r="QAB17" s="36"/>
      <c r="QAC17" s="36"/>
      <c r="QAD17" s="36"/>
      <c r="QAE17" s="36"/>
      <c r="QAF17" s="36"/>
      <c r="QAG17" s="36"/>
      <c r="QAH17" s="36"/>
      <c r="QAI17" s="36"/>
      <c r="QAJ17" s="36"/>
      <c r="QAK17" s="36"/>
      <c r="QAL17" s="36"/>
      <c r="QAM17" s="36"/>
      <c r="QAN17" s="36"/>
      <c r="QAO17" s="36"/>
      <c r="QAP17" s="36"/>
      <c r="QAQ17" s="36"/>
      <c r="QAR17" s="36"/>
      <c r="QAS17" s="36"/>
      <c r="QAT17" s="36"/>
      <c r="QAU17" s="36"/>
      <c r="QAV17" s="36"/>
      <c r="QAW17" s="36"/>
      <c r="QAX17" s="36"/>
      <c r="QAY17" s="36"/>
      <c r="QAZ17" s="36"/>
      <c r="QBA17" s="36"/>
      <c r="QBB17" s="36"/>
      <c r="QBC17" s="36"/>
      <c r="QBD17" s="36"/>
      <c r="QBE17" s="36"/>
      <c r="QBF17" s="36"/>
      <c r="QBG17" s="36"/>
      <c r="QBH17" s="36"/>
      <c r="QBI17" s="36"/>
      <c r="QBJ17" s="36"/>
      <c r="QBK17" s="36"/>
      <c r="QBL17" s="36"/>
      <c r="QBM17" s="36"/>
      <c r="QBN17" s="36"/>
      <c r="QBO17" s="36"/>
      <c r="QBP17" s="36"/>
      <c r="QBQ17" s="36"/>
      <c r="QBR17" s="36"/>
      <c r="QBS17" s="36"/>
      <c r="QBT17" s="36"/>
      <c r="QBU17" s="36"/>
      <c r="QBV17" s="36"/>
      <c r="QBW17" s="36"/>
      <c r="QBX17" s="36"/>
      <c r="QBY17" s="36"/>
      <c r="QBZ17" s="36"/>
      <c r="QCA17" s="36"/>
      <c r="QCB17" s="36"/>
      <c r="QCC17" s="36"/>
      <c r="QCD17" s="36"/>
      <c r="QCE17" s="36"/>
      <c r="QCF17" s="36"/>
      <c r="QCG17" s="36"/>
      <c r="QCH17" s="36"/>
      <c r="QCI17" s="36"/>
      <c r="QCJ17" s="36"/>
      <c r="QCK17" s="36"/>
      <c r="QCL17" s="36"/>
      <c r="QCM17" s="36"/>
      <c r="QCN17" s="36"/>
      <c r="QCO17" s="36"/>
      <c r="QCP17" s="36"/>
      <c r="QCQ17" s="36"/>
      <c r="QCR17" s="36"/>
      <c r="QCS17" s="36"/>
      <c r="QCT17" s="36"/>
      <c r="QCU17" s="36"/>
      <c r="QCV17" s="36"/>
      <c r="QCW17" s="36"/>
      <c r="QCX17" s="36"/>
      <c r="QCY17" s="36"/>
      <c r="QCZ17" s="36"/>
      <c r="QDA17" s="36"/>
      <c r="QDB17" s="36"/>
      <c r="QDC17" s="36"/>
      <c r="QDD17" s="36"/>
      <c r="QDE17" s="36"/>
      <c r="QDF17" s="36"/>
      <c r="QDG17" s="36"/>
      <c r="QDH17" s="36"/>
      <c r="QDI17" s="36"/>
      <c r="QDJ17" s="36"/>
      <c r="QDK17" s="36"/>
      <c r="QDL17" s="36"/>
      <c r="QDM17" s="36"/>
      <c r="QDN17" s="36"/>
      <c r="QDO17" s="36"/>
      <c r="QDP17" s="36"/>
      <c r="QDQ17" s="36"/>
      <c r="QDR17" s="36"/>
      <c r="QDS17" s="36"/>
      <c r="QDT17" s="36"/>
      <c r="QDU17" s="36"/>
      <c r="QDV17" s="36"/>
      <c r="QDW17" s="36"/>
      <c r="QDX17" s="36"/>
      <c r="QDY17" s="36"/>
      <c r="QDZ17" s="36"/>
      <c r="QEA17" s="36"/>
      <c r="QEB17" s="36"/>
      <c r="QEC17" s="36"/>
      <c r="QED17" s="36"/>
      <c r="QEE17" s="36"/>
      <c r="QEF17" s="36"/>
      <c r="QEG17" s="36"/>
      <c r="QEH17" s="36"/>
      <c r="QEI17" s="36"/>
      <c r="QEJ17" s="36"/>
      <c r="QEK17" s="36"/>
      <c r="QEL17" s="36"/>
      <c r="QEM17" s="36"/>
      <c r="QEN17" s="36"/>
      <c r="QEO17" s="36"/>
      <c r="QEP17" s="36"/>
      <c r="QEQ17" s="36"/>
      <c r="QER17" s="36"/>
      <c r="QES17" s="36"/>
      <c r="QET17" s="36"/>
      <c r="QEU17" s="36"/>
      <c r="QEV17" s="36"/>
      <c r="QEW17" s="36"/>
      <c r="QEX17" s="36"/>
      <c r="QEY17" s="36"/>
      <c r="QEZ17" s="36"/>
      <c r="QFA17" s="36"/>
      <c r="QFB17" s="36"/>
      <c r="QFC17" s="36"/>
      <c r="QFD17" s="36"/>
      <c r="QFE17" s="36"/>
      <c r="QFF17" s="36"/>
      <c r="QFG17" s="36"/>
      <c r="QFH17" s="36"/>
      <c r="QFI17" s="36"/>
      <c r="QFJ17" s="36"/>
      <c r="QFK17" s="36"/>
      <c r="QFL17" s="36"/>
      <c r="QFM17" s="36"/>
      <c r="QFN17" s="36"/>
      <c r="QFO17" s="36"/>
      <c r="QFP17" s="36"/>
      <c r="QFQ17" s="36"/>
      <c r="QFR17" s="36"/>
      <c r="QFS17" s="36"/>
      <c r="QFT17" s="36"/>
      <c r="QFU17" s="36"/>
      <c r="QFV17" s="36"/>
      <c r="QFW17" s="36"/>
      <c r="QFX17" s="36"/>
      <c r="QFY17" s="36"/>
      <c r="QFZ17" s="36"/>
      <c r="QGA17" s="36"/>
      <c r="QGB17" s="36"/>
      <c r="QGC17" s="36"/>
      <c r="QGD17" s="36"/>
      <c r="QGE17" s="36"/>
      <c r="QGF17" s="36"/>
      <c r="QGG17" s="36"/>
      <c r="QGH17" s="36"/>
      <c r="QGI17" s="36"/>
      <c r="QGJ17" s="36"/>
      <c r="QGK17" s="36"/>
      <c r="QGL17" s="36"/>
      <c r="QGM17" s="36"/>
      <c r="QGN17" s="36"/>
      <c r="QGO17" s="36"/>
      <c r="QGP17" s="36"/>
      <c r="QGQ17" s="36"/>
      <c r="QGR17" s="36"/>
      <c r="QGS17" s="36"/>
      <c r="QGT17" s="36"/>
      <c r="QGU17" s="36"/>
      <c r="QGV17" s="36"/>
      <c r="QGW17" s="36"/>
      <c r="QGX17" s="36"/>
      <c r="QGY17" s="36"/>
      <c r="QGZ17" s="36"/>
      <c r="QHA17" s="36"/>
      <c r="QHB17" s="36"/>
      <c r="QHC17" s="36"/>
      <c r="QHD17" s="36"/>
      <c r="QHE17" s="36"/>
      <c r="QHF17" s="36"/>
      <c r="QHG17" s="36"/>
      <c r="QHH17" s="36"/>
      <c r="QHI17" s="36"/>
      <c r="QHJ17" s="36"/>
      <c r="QHK17" s="36"/>
      <c r="QHL17" s="36"/>
      <c r="QHM17" s="36"/>
      <c r="QHN17" s="36"/>
      <c r="QHO17" s="36"/>
      <c r="QHP17" s="36"/>
      <c r="QHQ17" s="36"/>
      <c r="QHR17" s="36"/>
      <c r="QHS17" s="36"/>
      <c r="QHT17" s="36"/>
      <c r="QHU17" s="36"/>
      <c r="QHV17" s="36"/>
      <c r="QHW17" s="36"/>
      <c r="QHX17" s="36"/>
      <c r="QHY17" s="36"/>
      <c r="QHZ17" s="36"/>
      <c r="QIA17" s="36"/>
      <c r="QIB17" s="36"/>
      <c r="QIC17" s="36"/>
      <c r="QID17" s="36"/>
      <c r="QIE17" s="36"/>
      <c r="QIF17" s="36"/>
      <c r="QIG17" s="36"/>
      <c r="QIH17" s="36"/>
      <c r="QII17" s="36"/>
      <c r="QIJ17" s="36"/>
      <c r="QIK17" s="36"/>
      <c r="QIL17" s="36"/>
      <c r="QIM17" s="36"/>
      <c r="QIN17" s="36"/>
      <c r="QIO17" s="36"/>
      <c r="QIP17" s="36"/>
      <c r="QIQ17" s="36"/>
      <c r="QIR17" s="36"/>
      <c r="QIS17" s="36"/>
      <c r="QIT17" s="36"/>
      <c r="QIU17" s="36"/>
      <c r="QIV17" s="36"/>
      <c r="QIW17" s="36"/>
      <c r="QIX17" s="36"/>
      <c r="QIY17" s="36"/>
      <c r="QIZ17" s="36"/>
      <c r="QJA17" s="36"/>
      <c r="QJB17" s="36"/>
      <c r="QJC17" s="36"/>
      <c r="QJD17" s="36"/>
      <c r="QJE17" s="36"/>
      <c r="QJF17" s="36"/>
      <c r="QJG17" s="36"/>
      <c r="QJH17" s="36"/>
      <c r="QJI17" s="36"/>
      <c r="QJJ17" s="36"/>
      <c r="QJK17" s="36"/>
      <c r="QJL17" s="36"/>
      <c r="QJM17" s="36"/>
      <c r="QJN17" s="36"/>
      <c r="QJO17" s="36"/>
      <c r="QJP17" s="36"/>
      <c r="QJQ17" s="36"/>
      <c r="QJR17" s="36"/>
      <c r="QJS17" s="36"/>
      <c r="QJT17" s="36"/>
      <c r="QJU17" s="36"/>
      <c r="QJV17" s="36"/>
      <c r="QJW17" s="36"/>
      <c r="QJX17" s="36"/>
      <c r="QJY17" s="36"/>
      <c r="QJZ17" s="36"/>
      <c r="QKA17" s="36"/>
      <c r="QKB17" s="36"/>
      <c r="QKC17" s="36"/>
      <c r="QKD17" s="36"/>
      <c r="QKE17" s="36"/>
      <c r="QKF17" s="36"/>
      <c r="QKG17" s="36"/>
      <c r="QKH17" s="36"/>
      <c r="QKI17" s="36"/>
      <c r="QKJ17" s="36"/>
      <c r="QKK17" s="36"/>
      <c r="QKL17" s="36"/>
      <c r="QKM17" s="36"/>
      <c r="QKN17" s="36"/>
      <c r="QKO17" s="36"/>
      <c r="QKP17" s="36"/>
      <c r="QKQ17" s="36"/>
      <c r="QKR17" s="36"/>
      <c r="QKS17" s="36"/>
      <c r="QKT17" s="36"/>
      <c r="QKU17" s="36"/>
      <c r="QKV17" s="36"/>
      <c r="QKW17" s="36"/>
      <c r="QKX17" s="36"/>
      <c r="QKY17" s="36"/>
      <c r="QKZ17" s="36"/>
      <c r="QLA17" s="36"/>
      <c r="QLB17" s="36"/>
      <c r="QLC17" s="36"/>
      <c r="QLD17" s="36"/>
      <c r="QLE17" s="36"/>
      <c r="QLF17" s="36"/>
      <c r="QLG17" s="36"/>
      <c r="QLH17" s="36"/>
      <c r="QLI17" s="36"/>
      <c r="QLJ17" s="36"/>
      <c r="QLK17" s="36"/>
      <c r="QLL17" s="36"/>
      <c r="QLM17" s="36"/>
      <c r="QLN17" s="36"/>
      <c r="QLO17" s="36"/>
      <c r="QLP17" s="36"/>
      <c r="QLQ17" s="36"/>
      <c r="QLR17" s="36"/>
      <c r="QLS17" s="36"/>
      <c r="QLT17" s="36"/>
      <c r="QLU17" s="36"/>
      <c r="QLV17" s="36"/>
      <c r="QLW17" s="36"/>
      <c r="QLX17" s="36"/>
      <c r="QLY17" s="36"/>
      <c r="QLZ17" s="36"/>
      <c r="QMA17" s="36"/>
      <c r="QMB17" s="36"/>
      <c r="QMC17" s="36"/>
      <c r="QMD17" s="36"/>
      <c r="QME17" s="36"/>
      <c r="QMF17" s="36"/>
      <c r="QMG17" s="36"/>
      <c r="QMH17" s="36"/>
      <c r="QMI17" s="36"/>
      <c r="QMJ17" s="36"/>
      <c r="QMK17" s="36"/>
      <c r="QML17" s="36"/>
      <c r="QMM17" s="36"/>
      <c r="QMN17" s="36"/>
      <c r="QMO17" s="36"/>
      <c r="QMP17" s="36"/>
      <c r="QMQ17" s="36"/>
      <c r="QMR17" s="36"/>
      <c r="QMS17" s="36"/>
      <c r="QMT17" s="36"/>
      <c r="QMU17" s="36"/>
      <c r="QMV17" s="36"/>
      <c r="QMW17" s="36"/>
      <c r="QMX17" s="36"/>
      <c r="QMY17" s="36"/>
      <c r="QMZ17" s="36"/>
      <c r="QNA17" s="36"/>
      <c r="QNB17" s="36"/>
      <c r="QNC17" s="36"/>
      <c r="QND17" s="36"/>
      <c r="QNE17" s="36"/>
      <c r="QNF17" s="36"/>
      <c r="QNG17" s="36"/>
      <c r="QNH17" s="36"/>
      <c r="QNI17" s="36"/>
      <c r="QNJ17" s="36"/>
      <c r="QNK17" s="36"/>
      <c r="QNL17" s="36"/>
      <c r="QNM17" s="36"/>
      <c r="QNN17" s="36"/>
      <c r="QNO17" s="36"/>
      <c r="QNP17" s="36"/>
      <c r="QNQ17" s="36"/>
      <c r="QNR17" s="36"/>
      <c r="QNS17" s="36"/>
      <c r="QNT17" s="36"/>
      <c r="QNU17" s="36"/>
      <c r="QNV17" s="36"/>
      <c r="QNW17" s="36"/>
      <c r="QNX17" s="36"/>
      <c r="QNY17" s="36"/>
      <c r="QNZ17" s="36"/>
      <c r="QOA17" s="36"/>
      <c r="QOB17" s="36"/>
      <c r="QOC17" s="36"/>
      <c r="QOD17" s="36"/>
      <c r="QOE17" s="36"/>
      <c r="QOF17" s="36"/>
      <c r="QOG17" s="36"/>
      <c r="QOH17" s="36"/>
      <c r="QOI17" s="36"/>
      <c r="QOJ17" s="36"/>
      <c r="QOK17" s="36"/>
      <c r="QOL17" s="36"/>
      <c r="QOM17" s="36"/>
      <c r="QON17" s="36"/>
      <c r="QOO17" s="36"/>
      <c r="QOP17" s="36"/>
      <c r="QOQ17" s="36"/>
      <c r="QOR17" s="36"/>
      <c r="QOS17" s="36"/>
      <c r="QOT17" s="36"/>
      <c r="QOU17" s="36"/>
      <c r="QOV17" s="36"/>
      <c r="QOW17" s="36"/>
      <c r="QOX17" s="36"/>
      <c r="QOY17" s="36"/>
      <c r="QOZ17" s="36"/>
      <c r="QPA17" s="36"/>
      <c r="QPB17" s="36"/>
      <c r="QPC17" s="36"/>
      <c r="QPD17" s="36"/>
      <c r="QPE17" s="36"/>
      <c r="QPF17" s="36"/>
      <c r="QPG17" s="36"/>
      <c r="QPH17" s="36"/>
      <c r="QPI17" s="36"/>
      <c r="QPJ17" s="36"/>
      <c r="QPK17" s="36"/>
      <c r="QPL17" s="36"/>
      <c r="QPM17" s="36"/>
      <c r="QPN17" s="36"/>
      <c r="QPO17" s="36"/>
      <c r="QPP17" s="36"/>
      <c r="QPQ17" s="36"/>
      <c r="QPR17" s="36"/>
      <c r="QPS17" s="36"/>
      <c r="QPT17" s="36"/>
      <c r="QPU17" s="36"/>
      <c r="QPV17" s="36"/>
      <c r="QPW17" s="36"/>
      <c r="QPX17" s="36"/>
      <c r="QPY17" s="36"/>
      <c r="QPZ17" s="36"/>
      <c r="QQA17" s="36"/>
      <c r="QQB17" s="36"/>
      <c r="QQC17" s="36"/>
      <c r="QQD17" s="36"/>
      <c r="QQE17" s="36"/>
      <c r="QQF17" s="36"/>
      <c r="QQG17" s="36"/>
      <c r="QQH17" s="36"/>
      <c r="QQI17" s="36"/>
      <c r="QQJ17" s="36"/>
      <c r="QQK17" s="36"/>
      <c r="QQL17" s="36"/>
      <c r="QQM17" s="36"/>
      <c r="QQN17" s="36"/>
      <c r="QQO17" s="36"/>
      <c r="QQP17" s="36"/>
      <c r="QQQ17" s="36"/>
      <c r="QQR17" s="36"/>
      <c r="QQS17" s="36"/>
      <c r="QQT17" s="36"/>
      <c r="QQU17" s="36"/>
      <c r="QQV17" s="36"/>
      <c r="QQW17" s="36"/>
      <c r="QQX17" s="36"/>
      <c r="QQY17" s="36"/>
      <c r="QQZ17" s="36"/>
      <c r="QRA17" s="36"/>
      <c r="QRB17" s="36"/>
      <c r="QRC17" s="36"/>
      <c r="QRD17" s="36"/>
      <c r="QRE17" s="36"/>
      <c r="QRF17" s="36"/>
      <c r="QRG17" s="36"/>
      <c r="QRH17" s="36"/>
      <c r="QRI17" s="36"/>
      <c r="QRJ17" s="36"/>
      <c r="QRK17" s="36"/>
      <c r="QRL17" s="36"/>
      <c r="QRM17" s="36"/>
      <c r="QRN17" s="36"/>
      <c r="QRO17" s="36"/>
      <c r="QRP17" s="36"/>
      <c r="QRQ17" s="36"/>
      <c r="QRR17" s="36"/>
      <c r="QRS17" s="36"/>
      <c r="QRT17" s="36"/>
      <c r="QRU17" s="36"/>
      <c r="QRV17" s="36"/>
      <c r="QRW17" s="36"/>
      <c r="QRX17" s="36"/>
      <c r="QRY17" s="36"/>
      <c r="QRZ17" s="36"/>
      <c r="QSA17" s="36"/>
      <c r="QSB17" s="36"/>
      <c r="QSC17" s="36"/>
      <c r="QSD17" s="36"/>
      <c r="QSE17" s="36"/>
      <c r="QSF17" s="36"/>
      <c r="QSG17" s="36"/>
      <c r="QSH17" s="36"/>
      <c r="QSI17" s="36"/>
      <c r="QSJ17" s="36"/>
      <c r="QSK17" s="36"/>
      <c r="QSL17" s="36"/>
      <c r="QSM17" s="36"/>
      <c r="QSN17" s="36"/>
      <c r="QSO17" s="36"/>
      <c r="QSP17" s="36"/>
      <c r="QSQ17" s="36"/>
      <c r="QSR17" s="36"/>
      <c r="QSS17" s="36"/>
      <c r="QST17" s="36"/>
      <c r="QSU17" s="36"/>
      <c r="QSV17" s="36"/>
      <c r="QSW17" s="36"/>
      <c r="QSX17" s="36"/>
      <c r="QSY17" s="36"/>
      <c r="QSZ17" s="36"/>
      <c r="QTA17" s="36"/>
      <c r="QTB17" s="36"/>
      <c r="QTC17" s="36"/>
      <c r="QTD17" s="36"/>
      <c r="QTE17" s="36"/>
      <c r="QTF17" s="36"/>
      <c r="QTG17" s="36"/>
      <c r="QTH17" s="36"/>
      <c r="QTI17" s="36"/>
      <c r="QTJ17" s="36"/>
      <c r="QTK17" s="36"/>
      <c r="QTL17" s="36"/>
      <c r="QTM17" s="36"/>
      <c r="QTN17" s="36"/>
      <c r="QTO17" s="36"/>
      <c r="QTP17" s="36"/>
      <c r="QTQ17" s="36"/>
      <c r="QTR17" s="36"/>
      <c r="QTS17" s="36"/>
      <c r="QTT17" s="36"/>
      <c r="QTU17" s="36"/>
      <c r="QTV17" s="36"/>
      <c r="QTW17" s="36"/>
      <c r="QTX17" s="36"/>
      <c r="QTY17" s="36"/>
      <c r="QTZ17" s="36"/>
      <c r="QUA17" s="36"/>
      <c r="QUB17" s="36"/>
      <c r="QUC17" s="36"/>
      <c r="QUD17" s="36"/>
      <c r="QUE17" s="36"/>
      <c r="QUF17" s="36"/>
      <c r="QUG17" s="36"/>
      <c r="QUH17" s="36"/>
      <c r="QUI17" s="36"/>
      <c r="QUJ17" s="36"/>
      <c r="QUK17" s="36"/>
      <c r="QUL17" s="36"/>
      <c r="QUM17" s="36"/>
      <c r="QUN17" s="36"/>
      <c r="QUO17" s="36"/>
      <c r="QUP17" s="36"/>
      <c r="QUQ17" s="36"/>
      <c r="QUR17" s="36"/>
      <c r="QUS17" s="36"/>
      <c r="QUT17" s="36"/>
      <c r="QUU17" s="36"/>
      <c r="QUV17" s="36"/>
      <c r="QUW17" s="36"/>
      <c r="QUX17" s="36"/>
      <c r="QUY17" s="36"/>
      <c r="QUZ17" s="36"/>
      <c r="QVA17" s="36"/>
      <c r="QVB17" s="36"/>
      <c r="QVC17" s="36"/>
      <c r="QVD17" s="36"/>
      <c r="QVE17" s="36"/>
      <c r="QVF17" s="36"/>
      <c r="QVG17" s="36"/>
      <c r="QVH17" s="36"/>
      <c r="QVI17" s="36"/>
      <c r="QVJ17" s="36"/>
      <c r="QVK17" s="36"/>
      <c r="QVL17" s="36"/>
      <c r="QVM17" s="36"/>
      <c r="QVN17" s="36"/>
      <c r="QVO17" s="36"/>
      <c r="QVP17" s="36"/>
      <c r="QVQ17" s="36"/>
      <c r="QVR17" s="36"/>
      <c r="QVS17" s="36"/>
      <c r="QVT17" s="36"/>
      <c r="QVU17" s="36"/>
      <c r="QVV17" s="36"/>
      <c r="QVW17" s="36"/>
      <c r="QVX17" s="36"/>
      <c r="QVY17" s="36"/>
      <c r="QVZ17" s="36"/>
      <c r="QWA17" s="36"/>
      <c r="QWB17" s="36"/>
      <c r="QWC17" s="36"/>
      <c r="QWD17" s="36"/>
      <c r="QWE17" s="36"/>
      <c r="QWF17" s="36"/>
      <c r="QWG17" s="36"/>
      <c r="QWH17" s="36"/>
      <c r="QWI17" s="36"/>
      <c r="QWJ17" s="36"/>
      <c r="QWK17" s="36"/>
      <c r="QWL17" s="36"/>
      <c r="QWM17" s="36"/>
      <c r="QWN17" s="36"/>
      <c r="QWO17" s="36"/>
      <c r="QWP17" s="36"/>
      <c r="QWQ17" s="36"/>
      <c r="QWR17" s="36"/>
      <c r="QWS17" s="36"/>
      <c r="QWT17" s="36"/>
      <c r="QWU17" s="36"/>
      <c r="QWV17" s="36"/>
      <c r="QWW17" s="36"/>
      <c r="QWX17" s="36"/>
      <c r="QWY17" s="36"/>
      <c r="QWZ17" s="36"/>
      <c r="QXA17" s="36"/>
      <c r="QXB17" s="36"/>
      <c r="QXC17" s="36"/>
      <c r="QXD17" s="36"/>
      <c r="QXE17" s="36"/>
      <c r="QXF17" s="36"/>
      <c r="QXG17" s="36"/>
      <c r="QXH17" s="36"/>
      <c r="QXI17" s="36"/>
      <c r="QXJ17" s="36"/>
      <c r="QXK17" s="36"/>
      <c r="QXL17" s="36"/>
      <c r="QXM17" s="36"/>
      <c r="QXN17" s="36"/>
      <c r="QXO17" s="36"/>
      <c r="QXP17" s="36"/>
      <c r="QXQ17" s="36"/>
      <c r="QXR17" s="36"/>
      <c r="QXS17" s="36"/>
      <c r="QXT17" s="36"/>
      <c r="QXU17" s="36"/>
      <c r="QXV17" s="36"/>
      <c r="QXW17" s="36"/>
      <c r="QXX17" s="36"/>
      <c r="QXY17" s="36"/>
      <c r="QXZ17" s="36"/>
      <c r="QYA17" s="36"/>
      <c r="QYB17" s="36"/>
      <c r="QYC17" s="36"/>
      <c r="QYD17" s="36"/>
      <c r="QYE17" s="36"/>
      <c r="QYF17" s="36"/>
      <c r="QYG17" s="36"/>
      <c r="QYH17" s="36"/>
      <c r="QYI17" s="36"/>
      <c r="QYJ17" s="36"/>
      <c r="QYK17" s="36"/>
      <c r="QYL17" s="36"/>
      <c r="QYM17" s="36"/>
      <c r="QYN17" s="36"/>
      <c r="QYO17" s="36"/>
      <c r="QYP17" s="36"/>
      <c r="QYQ17" s="36"/>
      <c r="QYR17" s="36"/>
      <c r="QYS17" s="36"/>
      <c r="QYT17" s="36"/>
      <c r="QYU17" s="36"/>
      <c r="QYV17" s="36"/>
      <c r="QYW17" s="36"/>
      <c r="QYX17" s="36"/>
      <c r="QYY17" s="36"/>
      <c r="QYZ17" s="36"/>
      <c r="QZA17" s="36"/>
      <c r="QZB17" s="36"/>
      <c r="QZC17" s="36"/>
      <c r="QZD17" s="36"/>
      <c r="QZE17" s="36"/>
      <c r="QZF17" s="36"/>
      <c r="QZG17" s="36"/>
      <c r="QZH17" s="36"/>
      <c r="QZI17" s="36"/>
      <c r="QZJ17" s="36"/>
      <c r="QZK17" s="36"/>
      <c r="QZL17" s="36"/>
      <c r="QZM17" s="36"/>
      <c r="QZN17" s="36"/>
      <c r="QZO17" s="36"/>
      <c r="QZP17" s="36"/>
      <c r="QZQ17" s="36"/>
      <c r="QZR17" s="36"/>
      <c r="QZS17" s="36"/>
      <c r="QZT17" s="36"/>
      <c r="QZU17" s="36"/>
      <c r="QZV17" s="36"/>
      <c r="QZW17" s="36"/>
      <c r="QZX17" s="36"/>
      <c r="QZY17" s="36"/>
      <c r="QZZ17" s="36"/>
      <c r="RAA17" s="36"/>
      <c r="RAB17" s="36"/>
      <c r="RAC17" s="36"/>
      <c r="RAD17" s="36"/>
      <c r="RAE17" s="36"/>
      <c r="RAF17" s="36"/>
      <c r="RAG17" s="36"/>
      <c r="RAH17" s="36"/>
      <c r="RAI17" s="36"/>
      <c r="RAJ17" s="36"/>
      <c r="RAK17" s="36"/>
      <c r="RAL17" s="36"/>
      <c r="RAM17" s="36"/>
      <c r="RAN17" s="36"/>
      <c r="RAO17" s="36"/>
      <c r="RAP17" s="36"/>
      <c r="RAQ17" s="36"/>
      <c r="RAR17" s="36"/>
      <c r="RAS17" s="36"/>
      <c r="RAT17" s="36"/>
      <c r="RAU17" s="36"/>
      <c r="RAV17" s="36"/>
      <c r="RAW17" s="36"/>
      <c r="RAX17" s="36"/>
      <c r="RAY17" s="36"/>
      <c r="RAZ17" s="36"/>
      <c r="RBA17" s="36"/>
      <c r="RBB17" s="36"/>
      <c r="RBC17" s="36"/>
      <c r="RBD17" s="36"/>
      <c r="RBE17" s="36"/>
      <c r="RBF17" s="36"/>
      <c r="RBG17" s="36"/>
      <c r="RBH17" s="36"/>
      <c r="RBI17" s="36"/>
      <c r="RBJ17" s="36"/>
      <c r="RBK17" s="36"/>
      <c r="RBL17" s="36"/>
      <c r="RBM17" s="36"/>
      <c r="RBN17" s="36"/>
      <c r="RBO17" s="36"/>
      <c r="RBP17" s="36"/>
      <c r="RBQ17" s="36"/>
      <c r="RBR17" s="36"/>
      <c r="RBS17" s="36"/>
      <c r="RBT17" s="36"/>
      <c r="RBU17" s="36"/>
      <c r="RBV17" s="36"/>
      <c r="RBW17" s="36"/>
      <c r="RBX17" s="36"/>
      <c r="RBY17" s="36"/>
      <c r="RBZ17" s="36"/>
      <c r="RCA17" s="36"/>
      <c r="RCB17" s="36"/>
      <c r="RCC17" s="36"/>
      <c r="RCD17" s="36"/>
      <c r="RCE17" s="36"/>
      <c r="RCF17" s="36"/>
      <c r="RCG17" s="36"/>
      <c r="RCH17" s="36"/>
      <c r="RCI17" s="36"/>
      <c r="RCJ17" s="36"/>
      <c r="RCK17" s="36"/>
      <c r="RCL17" s="36"/>
      <c r="RCM17" s="36"/>
      <c r="RCN17" s="36"/>
      <c r="RCO17" s="36"/>
      <c r="RCP17" s="36"/>
      <c r="RCQ17" s="36"/>
      <c r="RCR17" s="36"/>
      <c r="RCS17" s="36"/>
      <c r="RCT17" s="36"/>
      <c r="RCU17" s="36"/>
      <c r="RCV17" s="36"/>
      <c r="RCW17" s="36"/>
      <c r="RCX17" s="36"/>
      <c r="RCY17" s="36"/>
      <c r="RCZ17" s="36"/>
      <c r="RDA17" s="36"/>
      <c r="RDB17" s="36"/>
      <c r="RDC17" s="36"/>
      <c r="RDD17" s="36"/>
      <c r="RDE17" s="36"/>
      <c r="RDF17" s="36"/>
      <c r="RDG17" s="36"/>
      <c r="RDH17" s="36"/>
      <c r="RDI17" s="36"/>
      <c r="RDJ17" s="36"/>
      <c r="RDK17" s="36"/>
      <c r="RDL17" s="36"/>
      <c r="RDM17" s="36"/>
      <c r="RDN17" s="36"/>
      <c r="RDO17" s="36"/>
      <c r="RDP17" s="36"/>
      <c r="RDQ17" s="36"/>
      <c r="RDR17" s="36"/>
      <c r="RDS17" s="36"/>
      <c r="RDT17" s="36"/>
      <c r="RDU17" s="36"/>
      <c r="RDV17" s="36"/>
      <c r="RDW17" s="36"/>
      <c r="RDX17" s="36"/>
      <c r="RDY17" s="36"/>
      <c r="RDZ17" s="36"/>
      <c r="REA17" s="36"/>
      <c r="REB17" s="36"/>
      <c r="REC17" s="36"/>
      <c r="RED17" s="36"/>
      <c r="REE17" s="36"/>
      <c r="REF17" s="36"/>
      <c r="REG17" s="36"/>
      <c r="REH17" s="36"/>
      <c r="REI17" s="36"/>
      <c r="REJ17" s="36"/>
      <c r="REK17" s="36"/>
      <c r="REL17" s="36"/>
      <c r="REM17" s="36"/>
      <c r="REN17" s="36"/>
      <c r="REO17" s="36"/>
      <c r="REP17" s="36"/>
      <c r="REQ17" s="36"/>
      <c r="RER17" s="36"/>
      <c r="RES17" s="36"/>
      <c r="RET17" s="36"/>
      <c r="REU17" s="36"/>
      <c r="REV17" s="36"/>
      <c r="REW17" s="36"/>
      <c r="REX17" s="36"/>
      <c r="REY17" s="36"/>
      <c r="REZ17" s="36"/>
      <c r="RFA17" s="36"/>
      <c r="RFB17" s="36"/>
      <c r="RFC17" s="36"/>
      <c r="RFD17" s="36"/>
      <c r="RFE17" s="36"/>
      <c r="RFF17" s="36"/>
      <c r="RFG17" s="36"/>
      <c r="RFH17" s="36"/>
      <c r="RFI17" s="36"/>
      <c r="RFJ17" s="36"/>
      <c r="RFK17" s="36"/>
      <c r="RFL17" s="36"/>
      <c r="RFM17" s="36"/>
      <c r="RFN17" s="36"/>
      <c r="RFO17" s="36"/>
      <c r="RFP17" s="36"/>
      <c r="RFQ17" s="36"/>
      <c r="RFR17" s="36"/>
      <c r="RFS17" s="36"/>
      <c r="RFT17" s="36"/>
      <c r="RFU17" s="36"/>
      <c r="RFV17" s="36"/>
      <c r="RFW17" s="36"/>
      <c r="RFX17" s="36"/>
      <c r="RFY17" s="36"/>
      <c r="RFZ17" s="36"/>
      <c r="RGA17" s="36"/>
      <c r="RGB17" s="36"/>
      <c r="RGC17" s="36"/>
      <c r="RGD17" s="36"/>
      <c r="RGE17" s="36"/>
      <c r="RGF17" s="36"/>
      <c r="RGG17" s="36"/>
      <c r="RGH17" s="36"/>
      <c r="RGI17" s="36"/>
      <c r="RGJ17" s="36"/>
      <c r="RGK17" s="36"/>
      <c r="RGL17" s="36"/>
      <c r="RGM17" s="36"/>
      <c r="RGN17" s="36"/>
      <c r="RGO17" s="36"/>
      <c r="RGP17" s="36"/>
      <c r="RGQ17" s="36"/>
      <c r="RGR17" s="36"/>
      <c r="RGS17" s="36"/>
      <c r="RGT17" s="36"/>
      <c r="RGU17" s="36"/>
      <c r="RGV17" s="36"/>
      <c r="RGW17" s="36"/>
      <c r="RGX17" s="36"/>
      <c r="RGY17" s="36"/>
      <c r="RGZ17" s="36"/>
      <c r="RHA17" s="36"/>
      <c r="RHB17" s="36"/>
      <c r="RHC17" s="36"/>
      <c r="RHD17" s="36"/>
      <c r="RHE17" s="36"/>
      <c r="RHF17" s="36"/>
      <c r="RHG17" s="36"/>
      <c r="RHH17" s="36"/>
      <c r="RHI17" s="36"/>
      <c r="RHJ17" s="36"/>
      <c r="RHK17" s="36"/>
      <c r="RHL17" s="36"/>
      <c r="RHM17" s="36"/>
      <c r="RHN17" s="36"/>
      <c r="RHO17" s="36"/>
      <c r="RHP17" s="36"/>
      <c r="RHQ17" s="36"/>
      <c r="RHR17" s="36"/>
      <c r="RHS17" s="36"/>
      <c r="RHT17" s="36"/>
      <c r="RHU17" s="36"/>
      <c r="RHV17" s="36"/>
      <c r="RHW17" s="36"/>
      <c r="RHX17" s="36"/>
      <c r="RHY17" s="36"/>
      <c r="RHZ17" s="36"/>
      <c r="RIA17" s="36"/>
      <c r="RIB17" s="36"/>
      <c r="RIC17" s="36"/>
      <c r="RID17" s="36"/>
      <c r="RIE17" s="36"/>
      <c r="RIF17" s="36"/>
      <c r="RIG17" s="36"/>
      <c r="RIH17" s="36"/>
      <c r="RII17" s="36"/>
      <c r="RIJ17" s="36"/>
      <c r="RIK17" s="36"/>
      <c r="RIL17" s="36"/>
      <c r="RIM17" s="36"/>
      <c r="RIN17" s="36"/>
      <c r="RIO17" s="36"/>
      <c r="RIP17" s="36"/>
      <c r="RIQ17" s="36"/>
      <c r="RIR17" s="36"/>
      <c r="RIS17" s="36"/>
      <c r="RIT17" s="36"/>
      <c r="RIU17" s="36"/>
      <c r="RIV17" s="36"/>
      <c r="RIW17" s="36"/>
      <c r="RIX17" s="36"/>
      <c r="RIY17" s="36"/>
      <c r="RIZ17" s="36"/>
      <c r="RJA17" s="36"/>
      <c r="RJB17" s="36"/>
      <c r="RJC17" s="36"/>
      <c r="RJD17" s="36"/>
      <c r="RJE17" s="36"/>
      <c r="RJF17" s="36"/>
      <c r="RJG17" s="36"/>
      <c r="RJH17" s="36"/>
      <c r="RJI17" s="36"/>
      <c r="RJJ17" s="36"/>
      <c r="RJK17" s="36"/>
      <c r="RJL17" s="36"/>
      <c r="RJM17" s="36"/>
      <c r="RJN17" s="36"/>
      <c r="RJO17" s="36"/>
      <c r="RJP17" s="36"/>
      <c r="RJQ17" s="36"/>
      <c r="RJR17" s="36"/>
      <c r="RJS17" s="36"/>
      <c r="RJT17" s="36"/>
      <c r="RJU17" s="36"/>
      <c r="RJV17" s="36"/>
      <c r="RJW17" s="36"/>
      <c r="RJX17" s="36"/>
      <c r="RJY17" s="36"/>
      <c r="RJZ17" s="36"/>
      <c r="RKA17" s="36"/>
      <c r="RKB17" s="36"/>
      <c r="RKC17" s="36"/>
      <c r="RKD17" s="36"/>
      <c r="RKE17" s="36"/>
      <c r="RKF17" s="36"/>
      <c r="RKG17" s="36"/>
      <c r="RKH17" s="36"/>
      <c r="RKI17" s="36"/>
      <c r="RKJ17" s="36"/>
      <c r="RKK17" s="36"/>
      <c r="RKL17" s="36"/>
      <c r="RKM17" s="36"/>
      <c r="RKN17" s="36"/>
      <c r="RKO17" s="36"/>
      <c r="RKP17" s="36"/>
      <c r="RKQ17" s="36"/>
      <c r="RKR17" s="36"/>
      <c r="RKS17" s="36"/>
      <c r="RKT17" s="36"/>
      <c r="RKU17" s="36"/>
      <c r="RKV17" s="36"/>
      <c r="RKW17" s="36"/>
      <c r="RKX17" s="36"/>
      <c r="RKY17" s="36"/>
      <c r="RKZ17" s="36"/>
      <c r="RLA17" s="36"/>
      <c r="RLB17" s="36"/>
      <c r="RLC17" s="36"/>
      <c r="RLD17" s="36"/>
      <c r="RLE17" s="36"/>
      <c r="RLF17" s="36"/>
      <c r="RLG17" s="36"/>
      <c r="RLH17" s="36"/>
      <c r="RLI17" s="36"/>
      <c r="RLJ17" s="36"/>
      <c r="RLK17" s="36"/>
      <c r="RLL17" s="36"/>
      <c r="RLM17" s="36"/>
      <c r="RLN17" s="36"/>
      <c r="RLO17" s="36"/>
      <c r="RLP17" s="36"/>
      <c r="RLQ17" s="36"/>
      <c r="RLR17" s="36"/>
      <c r="RLS17" s="36"/>
      <c r="RLT17" s="36"/>
      <c r="RLU17" s="36"/>
      <c r="RLV17" s="36"/>
      <c r="RLW17" s="36"/>
      <c r="RLX17" s="36"/>
      <c r="RLY17" s="36"/>
      <c r="RLZ17" s="36"/>
      <c r="RMA17" s="36"/>
      <c r="RMB17" s="36"/>
      <c r="RMC17" s="36"/>
      <c r="RMD17" s="36"/>
      <c r="RME17" s="36"/>
      <c r="RMF17" s="36"/>
      <c r="RMG17" s="36"/>
      <c r="RMH17" s="36"/>
      <c r="RMI17" s="36"/>
      <c r="RMJ17" s="36"/>
      <c r="RMK17" s="36"/>
      <c r="RML17" s="36"/>
      <c r="RMM17" s="36"/>
      <c r="RMN17" s="36"/>
      <c r="RMO17" s="36"/>
      <c r="RMP17" s="36"/>
      <c r="RMQ17" s="36"/>
      <c r="RMR17" s="36"/>
      <c r="RMS17" s="36"/>
      <c r="RMT17" s="36"/>
      <c r="RMU17" s="36"/>
      <c r="RMV17" s="36"/>
      <c r="RMW17" s="36"/>
      <c r="RMX17" s="36"/>
      <c r="RMY17" s="36"/>
      <c r="RMZ17" s="36"/>
      <c r="RNA17" s="36"/>
      <c r="RNB17" s="36"/>
      <c r="RNC17" s="36"/>
      <c r="RND17" s="36"/>
      <c r="RNE17" s="36"/>
      <c r="RNF17" s="36"/>
      <c r="RNG17" s="36"/>
      <c r="RNH17" s="36"/>
      <c r="RNI17" s="36"/>
      <c r="RNJ17" s="36"/>
      <c r="RNK17" s="36"/>
      <c r="RNL17" s="36"/>
      <c r="RNM17" s="36"/>
      <c r="RNN17" s="36"/>
      <c r="RNO17" s="36"/>
      <c r="RNP17" s="36"/>
      <c r="RNQ17" s="36"/>
      <c r="RNR17" s="36"/>
      <c r="RNS17" s="36"/>
      <c r="RNT17" s="36"/>
      <c r="RNU17" s="36"/>
      <c r="RNV17" s="36"/>
      <c r="RNW17" s="36"/>
      <c r="RNX17" s="36"/>
      <c r="RNY17" s="36"/>
      <c r="RNZ17" s="36"/>
      <c r="ROA17" s="36"/>
      <c r="ROB17" s="36"/>
      <c r="ROC17" s="36"/>
      <c r="ROD17" s="36"/>
      <c r="ROE17" s="36"/>
      <c r="ROF17" s="36"/>
      <c r="ROG17" s="36"/>
      <c r="ROH17" s="36"/>
      <c r="ROI17" s="36"/>
      <c r="ROJ17" s="36"/>
      <c r="ROK17" s="36"/>
      <c r="ROL17" s="36"/>
      <c r="ROM17" s="36"/>
      <c r="RON17" s="36"/>
      <c r="ROO17" s="36"/>
      <c r="ROP17" s="36"/>
      <c r="ROQ17" s="36"/>
      <c r="ROR17" s="36"/>
      <c r="ROS17" s="36"/>
      <c r="ROT17" s="36"/>
      <c r="ROU17" s="36"/>
      <c r="ROV17" s="36"/>
      <c r="ROW17" s="36"/>
      <c r="ROX17" s="36"/>
      <c r="ROY17" s="36"/>
      <c r="ROZ17" s="36"/>
      <c r="RPA17" s="36"/>
      <c r="RPB17" s="36"/>
      <c r="RPC17" s="36"/>
      <c r="RPD17" s="36"/>
      <c r="RPE17" s="36"/>
      <c r="RPF17" s="36"/>
      <c r="RPG17" s="36"/>
      <c r="RPH17" s="36"/>
      <c r="RPI17" s="36"/>
      <c r="RPJ17" s="36"/>
      <c r="RPK17" s="36"/>
      <c r="RPL17" s="36"/>
      <c r="RPM17" s="36"/>
      <c r="RPN17" s="36"/>
      <c r="RPO17" s="36"/>
      <c r="RPP17" s="36"/>
      <c r="RPQ17" s="36"/>
      <c r="RPR17" s="36"/>
      <c r="RPS17" s="36"/>
      <c r="RPT17" s="36"/>
      <c r="RPU17" s="36"/>
      <c r="RPV17" s="36"/>
      <c r="RPW17" s="36"/>
      <c r="RPX17" s="36"/>
      <c r="RPY17" s="36"/>
      <c r="RPZ17" s="36"/>
      <c r="RQA17" s="36"/>
      <c r="RQB17" s="36"/>
      <c r="RQC17" s="36"/>
      <c r="RQD17" s="36"/>
      <c r="RQE17" s="36"/>
      <c r="RQF17" s="36"/>
      <c r="RQG17" s="36"/>
      <c r="RQH17" s="36"/>
      <c r="RQI17" s="36"/>
      <c r="RQJ17" s="36"/>
      <c r="RQK17" s="36"/>
      <c r="RQL17" s="36"/>
      <c r="RQM17" s="36"/>
      <c r="RQN17" s="36"/>
      <c r="RQO17" s="36"/>
      <c r="RQP17" s="36"/>
      <c r="RQQ17" s="36"/>
      <c r="RQR17" s="36"/>
      <c r="RQS17" s="36"/>
      <c r="RQT17" s="36"/>
      <c r="RQU17" s="36"/>
      <c r="RQV17" s="36"/>
      <c r="RQW17" s="36"/>
      <c r="RQX17" s="36"/>
      <c r="RQY17" s="36"/>
      <c r="RQZ17" s="36"/>
      <c r="RRA17" s="36"/>
      <c r="RRB17" s="36"/>
      <c r="RRC17" s="36"/>
      <c r="RRD17" s="36"/>
      <c r="RRE17" s="36"/>
      <c r="RRF17" s="36"/>
      <c r="RRG17" s="36"/>
      <c r="RRH17" s="36"/>
      <c r="RRI17" s="36"/>
      <c r="RRJ17" s="36"/>
      <c r="RRK17" s="36"/>
      <c r="RRL17" s="36"/>
      <c r="RRM17" s="36"/>
      <c r="RRN17" s="36"/>
      <c r="RRO17" s="36"/>
      <c r="RRP17" s="36"/>
      <c r="RRQ17" s="36"/>
      <c r="RRR17" s="36"/>
      <c r="RRS17" s="36"/>
      <c r="RRT17" s="36"/>
      <c r="RRU17" s="36"/>
      <c r="RRV17" s="36"/>
      <c r="RRW17" s="36"/>
      <c r="RRX17" s="36"/>
      <c r="RRY17" s="36"/>
      <c r="RRZ17" s="36"/>
      <c r="RSA17" s="36"/>
      <c r="RSB17" s="36"/>
      <c r="RSC17" s="36"/>
      <c r="RSD17" s="36"/>
      <c r="RSE17" s="36"/>
      <c r="RSF17" s="36"/>
      <c r="RSG17" s="36"/>
      <c r="RSH17" s="36"/>
      <c r="RSI17" s="36"/>
      <c r="RSJ17" s="36"/>
      <c r="RSK17" s="36"/>
      <c r="RSL17" s="36"/>
      <c r="RSM17" s="36"/>
      <c r="RSN17" s="36"/>
      <c r="RSO17" s="36"/>
      <c r="RSP17" s="36"/>
      <c r="RSQ17" s="36"/>
      <c r="RSR17" s="36"/>
      <c r="RSS17" s="36"/>
      <c r="RST17" s="36"/>
      <c r="RSU17" s="36"/>
      <c r="RSV17" s="36"/>
      <c r="RSW17" s="36"/>
      <c r="RSX17" s="36"/>
      <c r="RSY17" s="36"/>
      <c r="RSZ17" s="36"/>
      <c r="RTA17" s="36"/>
      <c r="RTB17" s="36"/>
      <c r="RTC17" s="36"/>
      <c r="RTD17" s="36"/>
      <c r="RTE17" s="36"/>
      <c r="RTF17" s="36"/>
      <c r="RTG17" s="36"/>
      <c r="RTH17" s="36"/>
      <c r="RTI17" s="36"/>
      <c r="RTJ17" s="36"/>
      <c r="RTK17" s="36"/>
      <c r="RTL17" s="36"/>
      <c r="RTM17" s="36"/>
      <c r="RTN17" s="36"/>
      <c r="RTO17" s="36"/>
      <c r="RTP17" s="36"/>
      <c r="RTQ17" s="36"/>
      <c r="RTR17" s="36"/>
      <c r="RTS17" s="36"/>
      <c r="RTT17" s="36"/>
      <c r="RTU17" s="36"/>
      <c r="RTV17" s="36"/>
      <c r="RTW17" s="36"/>
      <c r="RTX17" s="36"/>
      <c r="RTY17" s="36"/>
      <c r="RTZ17" s="36"/>
      <c r="RUA17" s="36"/>
      <c r="RUB17" s="36"/>
      <c r="RUC17" s="36"/>
      <c r="RUD17" s="36"/>
      <c r="RUE17" s="36"/>
      <c r="RUF17" s="36"/>
      <c r="RUG17" s="36"/>
      <c r="RUH17" s="36"/>
      <c r="RUI17" s="36"/>
      <c r="RUJ17" s="36"/>
      <c r="RUK17" s="36"/>
      <c r="RUL17" s="36"/>
      <c r="RUM17" s="36"/>
      <c r="RUN17" s="36"/>
      <c r="RUO17" s="36"/>
      <c r="RUP17" s="36"/>
      <c r="RUQ17" s="36"/>
      <c r="RUR17" s="36"/>
      <c r="RUS17" s="36"/>
      <c r="RUT17" s="36"/>
      <c r="RUU17" s="36"/>
      <c r="RUV17" s="36"/>
      <c r="RUW17" s="36"/>
      <c r="RUX17" s="36"/>
      <c r="RUY17" s="36"/>
      <c r="RUZ17" s="36"/>
      <c r="RVA17" s="36"/>
      <c r="RVB17" s="36"/>
      <c r="RVC17" s="36"/>
      <c r="RVD17" s="36"/>
      <c r="RVE17" s="36"/>
      <c r="RVF17" s="36"/>
      <c r="RVG17" s="36"/>
      <c r="RVH17" s="36"/>
      <c r="RVI17" s="36"/>
      <c r="RVJ17" s="36"/>
      <c r="RVK17" s="36"/>
      <c r="RVL17" s="36"/>
      <c r="RVM17" s="36"/>
      <c r="RVN17" s="36"/>
      <c r="RVO17" s="36"/>
      <c r="RVP17" s="36"/>
      <c r="RVQ17" s="36"/>
      <c r="RVR17" s="36"/>
      <c r="RVS17" s="36"/>
      <c r="RVT17" s="36"/>
      <c r="RVU17" s="36"/>
      <c r="RVV17" s="36"/>
      <c r="RVW17" s="36"/>
      <c r="RVX17" s="36"/>
      <c r="RVY17" s="36"/>
      <c r="RVZ17" s="36"/>
      <c r="RWA17" s="36"/>
      <c r="RWB17" s="36"/>
      <c r="RWC17" s="36"/>
      <c r="RWD17" s="36"/>
      <c r="RWE17" s="36"/>
      <c r="RWF17" s="36"/>
      <c r="RWG17" s="36"/>
      <c r="RWH17" s="36"/>
      <c r="RWI17" s="36"/>
      <c r="RWJ17" s="36"/>
      <c r="RWK17" s="36"/>
      <c r="RWL17" s="36"/>
      <c r="RWM17" s="36"/>
      <c r="RWN17" s="36"/>
      <c r="RWO17" s="36"/>
      <c r="RWP17" s="36"/>
      <c r="RWQ17" s="36"/>
      <c r="RWR17" s="36"/>
      <c r="RWS17" s="36"/>
      <c r="RWT17" s="36"/>
      <c r="RWU17" s="36"/>
      <c r="RWV17" s="36"/>
      <c r="RWW17" s="36"/>
      <c r="RWX17" s="36"/>
      <c r="RWY17" s="36"/>
      <c r="RWZ17" s="36"/>
      <c r="RXA17" s="36"/>
      <c r="RXB17" s="36"/>
      <c r="RXC17" s="36"/>
      <c r="RXD17" s="36"/>
      <c r="RXE17" s="36"/>
      <c r="RXF17" s="36"/>
      <c r="RXG17" s="36"/>
      <c r="RXH17" s="36"/>
      <c r="RXI17" s="36"/>
      <c r="RXJ17" s="36"/>
      <c r="RXK17" s="36"/>
      <c r="RXL17" s="36"/>
      <c r="RXM17" s="36"/>
      <c r="RXN17" s="36"/>
      <c r="RXO17" s="36"/>
      <c r="RXP17" s="36"/>
      <c r="RXQ17" s="36"/>
      <c r="RXR17" s="36"/>
      <c r="RXS17" s="36"/>
      <c r="RXT17" s="36"/>
      <c r="RXU17" s="36"/>
      <c r="RXV17" s="36"/>
      <c r="RXW17" s="36"/>
      <c r="RXX17" s="36"/>
      <c r="RXY17" s="36"/>
      <c r="RXZ17" s="36"/>
      <c r="RYA17" s="36"/>
      <c r="RYB17" s="36"/>
      <c r="RYC17" s="36"/>
      <c r="RYD17" s="36"/>
      <c r="RYE17" s="36"/>
      <c r="RYF17" s="36"/>
      <c r="RYG17" s="36"/>
      <c r="RYH17" s="36"/>
      <c r="RYI17" s="36"/>
      <c r="RYJ17" s="36"/>
      <c r="RYK17" s="36"/>
      <c r="RYL17" s="36"/>
      <c r="RYM17" s="36"/>
      <c r="RYN17" s="36"/>
      <c r="RYO17" s="36"/>
      <c r="RYP17" s="36"/>
      <c r="RYQ17" s="36"/>
      <c r="RYR17" s="36"/>
      <c r="RYS17" s="36"/>
      <c r="RYT17" s="36"/>
      <c r="RYU17" s="36"/>
      <c r="RYV17" s="36"/>
      <c r="RYW17" s="36"/>
      <c r="RYX17" s="36"/>
      <c r="RYY17" s="36"/>
      <c r="RYZ17" s="36"/>
      <c r="RZA17" s="36"/>
      <c r="RZB17" s="36"/>
      <c r="RZC17" s="36"/>
      <c r="RZD17" s="36"/>
      <c r="RZE17" s="36"/>
      <c r="RZF17" s="36"/>
      <c r="RZG17" s="36"/>
      <c r="RZH17" s="36"/>
      <c r="RZI17" s="36"/>
      <c r="RZJ17" s="36"/>
      <c r="RZK17" s="36"/>
      <c r="RZL17" s="36"/>
      <c r="RZM17" s="36"/>
      <c r="RZN17" s="36"/>
      <c r="RZO17" s="36"/>
      <c r="RZP17" s="36"/>
      <c r="RZQ17" s="36"/>
      <c r="RZR17" s="36"/>
      <c r="RZS17" s="36"/>
      <c r="RZT17" s="36"/>
      <c r="RZU17" s="36"/>
      <c r="RZV17" s="36"/>
      <c r="RZW17" s="36"/>
      <c r="RZX17" s="36"/>
      <c r="RZY17" s="36"/>
      <c r="RZZ17" s="36"/>
      <c r="SAA17" s="36"/>
      <c r="SAB17" s="36"/>
      <c r="SAC17" s="36"/>
      <c r="SAD17" s="36"/>
      <c r="SAE17" s="36"/>
      <c r="SAF17" s="36"/>
      <c r="SAG17" s="36"/>
      <c r="SAH17" s="36"/>
      <c r="SAI17" s="36"/>
      <c r="SAJ17" s="36"/>
      <c r="SAK17" s="36"/>
      <c r="SAL17" s="36"/>
      <c r="SAM17" s="36"/>
      <c r="SAN17" s="36"/>
      <c r="SAO17" s="36"/>
      <c r="SAP17" s="36"/>
      <c r="SAQ17" s="36"/>
      <c r="SAR17" s="36"/>
      <c r="SAS17" s="36"/>
      <c r="SAT17" s="36"/>
      <c r="SAU17" s="36"/>
      <c r="SAV17" s="36"/>
      <c r="SAW17" s="36"/>
      <c r="SAX17" s="36"/>
      <c r="SAY17" s="36"/>
      <c r="SAZ17" s="36"/>
      <c r="SBA17" s="36"/>
      <c r="SBB17" s="36"/>
      <c r="SBC17" s="36"/>
      <c r="SBD17" s="36"/>
      <c r="SBE17" s="36"/>
      <c r="SBF17" s="36"/>
      <c r="SBG17" s="36"/>
      <c r="SBH17" s="36"/>
      <c r="SBI17" s="36"/>
      <c r="SBJ17" s="36"/>
      <c r="SBK17" s="36"/>
      <c r="SBL17" s="36"/>
      <c r="SBM17" s="36"/>
      <c r="SBN17" s="36"/>
      <c r="SBO17" s="36"/>
      <c r="SBP17" s="36"/>
      <c r="SBQ17" s="36"/>
      <c r="SBR17" s="36"/>
      <c r="SBS17" s="36"/>
      <c r="SBT17" s="36"/>
      <c r="SBU17" s="36"/>
      <c r="SBV17" s="36"/>
      <c r="SBW17" s="36"/>
      <c r="SBX17" s="36"/>
      <c r="SBY17" s="36"/>
      <c r="SBZ17" s="36"/>
      <c r="SCA17" s="36"/>
      <c r="SCB17" s="36"/>
      <c r="SCC17" s="36"/>
      <c r="SCD17" s="36"/>
      <c r="SCE17" s="36"/>
      <c r="SCF17" s="36"/>
      <c r="SCG17" s="36"/>
      <c r="SCH17" s="36"/>
      <c r="SCI17" s="36"/>
      <c r="SCJ17" s="36"/>
      <c r="SCK17" s="36"/>
      <c r="SCL17" s="36"/>
      <c r="SCM17" s="36"/>
      <c r="SCN17" s="36"/>
      <c r="SCO17" s="36"/>
      <c r="SCP17" s="36"/>
      <c r="SCQ17" s="36"/>
      <c r="SCR17" s="36"/>
      <c r="SCS17" s="36"/>
      <c r="SCT17" s="36"/>
      <c r="SCU17" s="36"/>
      <c r="SCV17" s="36"/>
      <c r="SCW17" s="36"/>
      <c r="SCX17" s="36"/>
      <c r="SCY17" s="36"/>
      <c r="SCZ17" s="36"/>
      <c r="SDA17" s="36"/>
      <c r="SDB17" s="36"/>
      <c r="SDC17" s="36"/>
      <c r="SDD17" s="36"/>
      <c r="SDE17" s="36"/>
      <c r="SDF17" s="36"/>
      <c r="SDG17" s="36"/>
      <c r="SDH17" s="36"/>
      <c r="SDI17" s="36"/>
      <c r="SDJ17" s="36"/>
      <c r="SDK17" s="36"/>
      <c r="SDL17" s="36"/>
      <c r="SDM17" s="36"/>
      <c r="SDN17" s="36"/>
      <c r="SDO17" s="36"/>
      <c r="SDP17" s="36"/>
      <c r="SDQ17" s="36"/>
      <c r="SDR17" s="36"/>
      <c r="SDS17" s="36"/>
      <c r="SDT17" s="36"/>
      <c r="SDU17" s="36"/>
      <c r="SDV17" s="36"/>
      <c r="SDW17" s="36"/>
      <c r="SDX17" s="36"/>
      <c r="SDY17" s="36"/>
      <c r="SDZ17" s="36"/>
      <c r="SEA17" s="36"/>
      <c r="SEB17" s="36"/>
      <c r="SEC17" s="36"/>
      <c r="SED17" s="36"/>
      <c r="SEE17" s="36"/>
      <c r="SEF17" s="36"/>
      <c r="SEG17" s="36"/>
      <c r="SEH17" s="36"/>
      <c r="SEI17" s="36"/>
      <c r="SEJ17" s="36"/>
      <c r="SEK17" s="36"/>
      <c r="SEL17" s="36"/>
      <c r="SEM17" s="36"/>
      <c r="SEN17" s="36"/>
      <c r="SEO17" s="36"/>
      <c r="SEP17" s="36"/>
      <c r="SEQ17" s="36"/>
      <c r="SER17" s="36"/>
      <c r="SES17" s="36"/>
      <c r="SET17" s="36"/>
      <c r="SEU17" s="36"/>
      <c r="SEV17" s="36"/>
      <c r="SEW17" s="36"/>
      <c r="SEX17" s="36"/>
      <c r="SEY17" s="36"/>
      <c r="SEZ17" s="36"/>
      <c r="SFA17" s="36"/>
      <c r="SFB17" s="36"/>
      <c r="SFC17" s="36"/>
      <c r="SFD17" s="36"/>
      <c r="SFE17" s="36"/>
      <c r="SFF17" s="36"/>
      <c r="SFG17" s="36"/>
      <c r="SFH17" s="36"/>
      <c r="SFI17" s="36"/>
      <c r="SFJ17" s="36"/>
      <c r="SFK17" s="36"/>
      <c r="SFL17" s="36"/>
      <c r="SFM17" s="36"/>
      <c r="SFN17" s="36"/>
      <c r="SFO17" s="36"/>
      <c r="SFP17" s="36"/>
      <c r="SFQ17" s="36"/>
      <c r="SFR17" s="36"/>
      <c r="SFS17" s="36"/>
      <c r="SFT17" s="36"/>
      <c r="SFU17" s="36"/>
      <c r="SFV17" s="36"/>
      <c r="SFW17" s="36"/>
      <c r="SFX17" s="36"/>
      <c r="SFY17" s="36"/>
      <c r="SFZ17" s="36"/>
      <c r="SGA17" s="36"/>
      <c r="SGB17" s="36"/>
      <c r="SGC17" s="36"/>
      <c r="SGD17" s="36"/>
      <c r="SGE17" s="36"/>
      <c r="SGF17" s="36"/>
      <c r="SGG17" s="36"/>
      <c r="SGH17" s="36"/>
      <c r="SGI17" s="36"/>
      <c r="SGJ17" s="36"/>
      <c r="SGK17" s="36"/>
      <c r="SGL17" s="36"/>
      <c r="SGM17" s="36"/>
      <c r="SGN17" s="36"/>
      <c r="SGO17" s="36"/>
      <c r="SGP17" s="36"/>
      <c r="SGQ17" s="36"/>
      <c r="SGR17" s="36"/>
      <c r="SGS17" s="36"/>
      <c r="SGT17" s="36"/>
      <c r="SGU17" s="36"/>
      <c r="SGV17" s="36"/>
      <c r="SGW17" s="36"/>
      <c r="SGX17" s="36"/>
      <c r="SGY17" s="36"/>
      <c r="SGZ17" s="36"/>
      <c r="SHA17" s="36"/>
      <c r="SHB17" s="36"/>
      <c r="SHC17" s="36"/>
      <c r="SHD17" s="36"/>
      <c r="SHE17" s="36"/>
      <c r="SHF17" s="36"/>
      <c r="SHG17" s="36"/>
      <c r="SHH17" s="36"/>
      <c r="SHI17" s="36"/>
      <c r="SHJ17" s="36"/>
      <c r="SHK17" s="36"/>
      <c r="SHL17" s="36"/>
      <c r="SHM17" s="36"/>
      <c r="SHN17" s="36"/>
      <c r="SHO17" s="36"/>
      <c r="SHP17" s="36"/>
      <c r="SHQ17" s="36"/>
      <c r="SHR17" s="36"/>
      <c r="SHS17" s="36"/>
      <c r="SHT17" s="36"/>
      <c r="SHU17" s="36"/>
      <c r="SHV17" s="36"/>
      <c r="SHW17" s="36"/>
      <c r="SHX17" s="36"/>
      <c r="SHY17" s="36"/>
      <c r="SHZ17" s="36"/>
      <c r="SIA17" s="36"/>
      <c r="SIB17" s="36"/>
      <c r="SIC17" s="36"/>
      <c r="SID17" s="36"/>
      <c r="SIE17" s="36"/>
      <c r="SIF17" s="36"/>
      <c r="SIG17" s="36"/>
      <c r="SIH17" s="36"/>
      <c r="SII17" s="36"/>
      <c r="SIJ17" s="36"/>
      <c r="SIK17" s="36"/>
      <c r="SIL17" s="36"/>
      <c r="SIM17" s="36"/>
      <c r="SIN17" s="36"/>
      <c r="SIO17" s="36"/>
      <c r="SIP17" s="36"/>
      <c r="SIQ17" s="36"/>
      <c r="SIR17" s="36"/>
      <c r="SIS17" s="36"/>
      <c r="SIT17" s="36"/>
      <c r="SIU17" s="36"/>
      <c r="SIV17" s="36"/>
      <c r="SIW17" s="36"/>
      <c r="SIX17" s="36"/>
      <c r="SIY17" s="36"/>
      <c r="SIZ17" s="36"/>
      <c r="SJA17" s="36"/>
      <c r="SJB17" s="36"/>
      <c r="SJC17" s="36"/>
      <c r="SJD17" s="36"/>
      <c r="SJE17" s="36"/>
      <c r="SJF17" s="36"/>
      <c r="SJG17" s="36"/>
      <c r="SJH17" s="36"/>
      <c r="SJI17" s="36"/>
      <c r="SJJ17" s="36"/>
      <c r="SJK17" s="36"/>
      <c r="SJL17" s="36"/>
      <c r="SJM17" s="36"/>
      <c r="SJN17" s="36"/>
      <c r="SJO17" s="36"/>
      <c r="SJP17" s="36"/>
      <c r="SJQ17" s="36"/>
      <c r="SJR17" s="36"/>
      <c r="SJS17" s="36"/>
      <c r="SJT17" s="36"/>
      <c r="SJU17" s="36"/>
      <c r="SJV17" s="36"/>
      <c r="SJW17" s="36"/>
      <c r="SJX17" s="36"/>
      <c r="SJY17" s="36"/>
      <c r="SJZ17" s="36"/>
      <c r="SKA17" s="36"/>
      <c r="SKB17" s="36"/>
      <c r="SKC17" s="36"/>
      <c r="SKD17" s="36"/>
      <c r="SKE17" s="36"/>
      <c r="SKF17" s="36"/>
      <c r="SKG17" s="36"/>
      <c r="SKH17" s="36"/>
      <c r="SKI17" s="36"/>
      <c r="SKJ17" s="36"/>
      <c r="SKK17" s="36"/>
      <c r="SKL17" s="36"/>
      <c r="SKM17" s="36"/>
      <c r="SKN17" s="36"/>
      <c r="SKO17" s="36"/>
      <c r="SKP17" s="36"/>
      <c r="SKQ17" s="36"/>
      <c r="SKR17" s="36"/>
      <c r="SKS17" s="36"/>
      <c r="SKT17" s="36"/>
      <c r="SKU17" s="36"/>
      <c r="SKV17" s="36"/>
      <c r="SKW17" s="36"/>
      <c r="SKX17" s="36"/>
      <c r="SKY17" s="36"/>
      <c r="SKZ17" s="36"/>
      <c r="SLA17" s="36"/>
      <c r="SLB17" s="36"/>
      <c r="SLC17" s="36"/>
      <c r="SLD17" s="36"/>
      <c r="SLE17" s="36"/>
      <c r="SLF17" s="36"/>
      <c r="SLG17" s="36"/>
      <c r="SLH17" s="36"/>
      <c r="SLI17" s="36"/>
      <c r="SLJ17" s="36"/>
      <c r="SLK17" s="36"/>
      <c r="SLL17" s="36"/>
      <c r="SLM17" s="36"/>
      <c r="SLN17" s="36"/>
      <c r="SLO17" s="36"/>
      <c r="SLP17" s="36"/>
      <c r="SLQ17" s="36"/>
      <c r="SLR17" s="36"/>
      <c r="SLS17" s="36"/>
      <c r="SLT17" s="36"/>
      <c r="SLU17" s="36"/>
      <c r="SLV17" s="36"/>
      <c r="SLW17" s="36"/>
      <c r="SLX17" s="36"/>
      <c r="SLY17" s="36"/>
      <c r="SLZ17" s="36"/>
      <c r="SMA17" s="36"/>
      <c r="SMB17" s="36"/>
      <c r="SMC17" s="36"/>
      <c r="SMD17" s="36"/>
      <c r="SME17" s="36"/>
      <c r="SMF17" s="36"/>
      <c r="SMG17" s="36"/>
      <c r="SMH17" s="36"/>
      <c r="SMI17" s="36"/>
      <c r="SMJ17" s="36"/>
      <c r="SMK17" s="36"/>
      <c r="SML17" s="36"/>
      <c r="SMM17" s="36"/>
      <c r="SMN17" s="36"/>
      <c r="SMO17" s="36"/>
      <c r="SMP17" s="36"/>
      <c r="SMQ17" s="36"/>
      <c r="SMR17" s="36"/>
      <c r="SMS17" s="36"/>
      <c r="SMT17" s="36"/>
      <c r="SMU17" s="36"/>
      <c r="SMV17" s="36"/>
      <c r="SMW17" s="36"/>
      <c r="SMX17" s="36"/>
      <c r="SMY17" s="36"/>
      <c r="SMZ17" s="36"/>
      <c r="SNA17" s="36"/>
      <c r="SNB17" s="36"/>
      <c r="SNC17" s="36"/>
      <c r="SND17" s="36"/>
      <c r="SNE17" s="36"/>
      <c r="SNF17" s="36"/>
      <c r="SNG17" s="36"/>
      <c r="SNH17" s="36"/>
      <c r="SNI17" s="36"/>
      <c r="SNJ17" s="36"/>
      <c r="SNK17" s="36"/>
      <c r="SNL17" s="36"/>
      <c r="SNM17" s="36"/>
      <c r="SNN17" s="36"/>
      <c r="SNO17" s="36"/>
      <c r="SNP17" s="36"/>
      <c r="SNQ17" s="36"/>
      <c r="SNR17" s="36"/>
      <c r="SNS17" s="36"/>
      <c r="SNT17" s="36"/>
      <c r="SNU17" s="36"/>
      <c r="SNV17" s="36"/>
      <c r="SNW17" s="36"/>
      <c r="SNX17" s="36"/>
      <c r="SNY17" s="36"/>
      <c r="SNZ17" s="36"/>
      <c r="SOA17" s="36"/>
      <c r="SOB17" s="36"/>
      <c r="SOC17" s="36"/>
      <c r="SOD17" s="36"/>
      <c r="SOE17" s="36"/>
      <c r="SOF17" s="36"/>
      <c r="SOG17" s="36"/>
      <c r="SOH17" s="36"/>
      <c r="SOI17" s="36"/>
      <c r="SOJ17" s="36"/>
      <c r="SOK17" s="36"/>
      <c r="SOL17" s="36"/>
      <c r="SOM17" s="36"/>
      <c r="SON17" s="36"/>
      <c r="SOO17" s="36"/>
      <c r="SOP17" s="36"/>
      <c r="SOQ17" s="36"/>
      <c r="SOR17" s="36"/>
      <c r="SOS17" s="36"/>
      <c r="SOT17" s="36"/>
      <c r="SOU17" s="36"/>
      <c r="SOV17" s="36"/>
      <c r="SOW17" s="36"/>
      <c r="SOX17" s="36"/>
      <c r="SOY17" s="36"/>
      <c r="SOZ17" s="36"/>
      <c r="SPA17" s="36"/>
      <c r="SPB17" s="36"/>
      <c r="SPC17" s="36"/>
      <c r="SPD17" s="36"/>
      <c r="SPE17" s="36"/>
      <c r="SPF17" s="36"/>
      <c r="SPG17" s="36"/>
      <c r="SPH17" s="36"/>
      <c r="SPI17" s="36"/>
      <c r="SPJ17" s="36"/>
      <c r="SPK17" s="36"/>
      <c r="SPL17" s="36"/>
      <c r="SPM17" s="36"/>
      <c r="SPN17" s="36"/>
      <c r="SPO17" s="36"/>
      <c r="SPP17" s="36"/>
      <c r="SPQ17" s="36"/>
      <c r="SPR17" s="36"/>
      <c r="SPS17" s="36"/>
      <c r="SPT17" s="36"/>
      <c r="SPU17" s="36"/>
      <c r="SPV17" s="36"/>
      <c r="SPW17" s="36"/>
      <c r="SPX17" s="36"/>
      <c r="SPY17" s="36"/>
      <c r="SPZ17" s="36"/>
      <c r="SQA17" s="36"/>
      <c r="SQB17" s="36"/>
      <c r="SQC17" s="36"/>
      <c r="SQD17" s="36"/>
      <c r="SQE17" s="36"/>
      <c r="SQF17" s="36"/>
      <c r="SQG17" s="36"/>
      <c r="SQH17" s="36"/>
      <c r="SQI17" s="36"/>
      <c r="SQJ17" s="36"/>
      <c r="SQK17" s="36"/>
      <c r="SQL17" s="36"/>
      <c r="SQM17" s="36"/>
      <c r="SQN17" s="36"/>
      <c r="SQO17" s="36"/>
      <c r="SQP17" s="36"/>
      <c r="SQQ17" s="36"/>
      <c r="SQR17" s="36"/>
      <c r="SQS17" s="36"/>
      <c r="SQT17" s="36"/>
      <c r="SQU17" s="36"/>
      <c r="SQV17" s="36"/>
      <c r="SQW17" s="36"/>
      <c r="SQX17" s="36"/>
      <c r="SQY17" s="36"/>
      <c r="SQZ17" s="36"/>
      <c r="SRA17" s="36"/>
      <c r="SRB17" s="36"/>
      <c r="SRC17" s="36"/>
      <c r="SRD17" s="36"/>
      <c r="SRE17" s="36"/>
      <c r="SRF17" s="36"/>
      <c r="SRG17" s="36"/>
      <c r="SRH17" s="36"/>
      <c r="SRI17" s="36"/>
      <c r="SRJ17" s="36"/>
      <c r="SRK17" s="36"/>
      <c r="SRL17" s="36"/>
      <c r="SRM17" s="36"/>
      <c r="SRN17" s="36"/>
      <c r="SRO17" s="36"/>
      <c r="SRP17" s="36"/>
      <c r="SRQ17" s="36"/>
      <c r="SRR17" s="36"/>
      <c r="SRS17" s="36"/>
      <c r="SRT17" s="36"/>
      <c r="SRU17" s="36"/>
      <c r="SRV17" s="36"/>
      <c r="SRW17" s="36"/>
      <c r="SRX17" s="36"/>
      <c r="SRY17" s="36"/>
      <c r="SRZ17" s="36"/>
      <c r="SSA17" s="36"/>
      <c r="SSB17" s="36"/>
      <c r="SSC17" s="36"/>
      <c r="SSD17" s="36"/>
      <c r="SSE17" s="36"/>
      <c r="SSF17" s="36"/>
      <c r="SSG17" s="36"/>
      <c r="SSH17" s="36"/>
      <c r="SSI17" s="36"/>
      <c r="SSJ17" s="36"/>
      <c r="SSK17" s="36"/>
      <c r="SSL17" s="36"/>
      <c r="SSM17" s="36"/>
      <c r="SSN17" s="36"/>
      <c r="SSO17" s="36"/>
      <c r="SSP17" s="36"/>
      <c r="SSQ17" s="36"/>
      <c r="SSR17" s="36"/>
      <c r="SSS17" s="36"/>
      <c r="SST17" s="36"/>
      <c r="SSU17" s="36"/>
      <c r="SSV17" s="36"/>
      <c r="SSW17" s="36"/>
      <c r="SSX17" s="36"/>
      <c r="SSY17" s="36"/>
      <c r="SSZ17" s="36"/>
      <c r="STA17" s="36"/>
      <c r="STB17" s="36"/>
      <c r="STC17" s="36"/>
      <c r="STD17" s="36"/>
      <c r="STE17" s="36"/>
      <c r="STF17" s="36"/>
      <c r="STG17" s="36"/>
      <c r="STH17" s="36"/>
      <c r="STI17" s="36"/>
      <c r="STJ17" s="36"/>
      <c r="STK17" s="36"/>
      <c r="STL17" s="36"/>
      <c r="STM17" s="36"/>
      <c r="STN17" s="36"/>
      <c r="STO17" s="36"/>
      <c r="STP17" s="36"/>
      <c r="STQ17" s="36"/>
      <c r="STR17" s="36"/>
      <c r="STS17" s="36"/>
      <c r="STT17" s="36"/>
      <c r="STU17" s="36"/>
      <c r="STV17" s="36"/>
      <c r="STW17" s="36"/>
      <c r="STX17" s="36"/>
      <c r="STY17" s="36"/>
      <c r="STZ17" s="36"/>
      <c r="SUA17" s="36"/>
      <c r="SUB17" s="36"/>
      <c r="SUC17" s="36"/>
      <c r="SUD17" s="36"/>
      <c r="SUE17" s="36"/>
      <c r="SUF17" s="36"/>
      <c r="SUG17" s="36"/>
      <c r="SUH17" s="36"/>
      <c r="SUI17" s="36"/>
      <c r="SUJ17" s="36"/>
      <c r="SUK17" s="36"/>
      <c r="SUL17" s="36"/>
      <c r="SUM17" s="36"/>
      <c r="SUN17" s="36"/>
      <c r="SUO17" s="36"/>
      <c r="SUP17" s="36"/>
      <c r="SUQ17" s="36"/>
      <c r="SUR17" s="36"/>
      <c r="SUS17" s="36"/>
      <c r="SUT17" s="36"/>
      <c r="SUU17" s="36"/>
      <c r="SUV17" s="36"/>
      <c r="SUW17" s="36"/>
      <c r="SUX17" s="36"/>
      <c r="SUY17" s="36"/>
      <c r="SUZ17" s="36"/>
      <c r="SVA17" s="36"/>
      <c r="SVB17" s="36"/>
      <c r="SVC17" s="36"/>
      <c r="SVD17" s="36"/>
      <c r="SVE17" s="36"/>
      <c r="SVF17" s="36"/>
      <c r="SVG17" s="36"/>
      <c r="SVH17" s="36"/>
      <c r="SVI17" s="36"/>
      <c r="SVJ17" s="36"/>
      <c r="SVK17" s="36"/>
      <c r="SVL17" s="36"/>
      <c r="SVM17" s="36"/>
      <c r="SVN17" s="36"/>
      <c r="SVO17" s="36"/>
      <c r="SVP17" s="36"/>
      <c r="SVQ17" s="36"/>
      <c r="SVR17" s="36"/>
      <c r="SVS17" s="36"/>
      <c r="SVT17" s="36"/>
      <c r="SVU17" s="36"/>
      <c r="SVV17" s="36"/>
      <c r="SVW17" s="36"/>
      <c r="SVX17" s="36"/>
      <c r="SVY17" s="36"/>
      <c r="SVZ17" s="36"/>
      <c r="SWA17" s="36"/>
      <c r="SWB17" s="36"/>
      <c r="SWC17" s="36"/>
      <c r="SWD17" s="36"/>
      <c r="SWE17" s="36"/>
      <c r="SWF17" s="36"/>
      <c r="SWG17" s="36"/>
      <c r="SWH17" s="36"/>
      <c r="SWI17" s="36"/>
      <c r="SWJ17" s="36"/>
      <c r="SWK17" s="36"/>
      <c r="SWL17" s="36"/>
      <c r="SWM17" s="36"/>
      <c r="SWN17" s="36"/>
      <c r="SWO17" s="36"/>
      <c r="SWP17" s="36"/>
      <c r="SWQ17" s="36"/>
      <c r="SWR17" s="36"/>
      <c r="SWS17" s="36"/>
      <c r="SWT17" s="36"/>
      <c r="SWU17" s="36"/>
      <c r="SWV17" s="36"/>
      <c r="SWW17" s="36"/>
      <c r="SWX17" s="36"/>
      <c r="SWY17" s="36"/>
      <c r="SWZ17" s="36"/>
      <c r="SXA17" s="36"/>
      <c r="SXB17" s="36"/>
      <c r="SXC17" s="36"/>
      <c r="SXD17" s="36"/>
      <c r="SXE17" s="36"/>
      <c r="SXF17" s="36"/>
      <c r="SXG17" s="36"/>
      <c r="SXH17" s="36"/>
      <c r="SXI17" s="36"/>
      <c r="SXJ17" s="36"/>
      <c r="SXK17" s="36"/>
      <c r="SXL17" s="36"/>
      <c r="SXM17" s="36"/>
      <c r="SXN17" s="36"/>
      <c r="SXO17" s="36"/>
      <c r="SXP17" s="36"/>
      <c r="SXQ17" s="36"/>
      <c r="SXR17" s="36"/>
      <c r="SXS17" s="36"/>
      <c r="SXT17" s="36"/>
      <c r="SXU17" s="36"/>
      <c r="SXV17" s="36"/>
      <c r="SXW17" s="36"/>
      <c r="SXX17" s="36"/>
      <c r="SXY17" s="36"/>
      <c r="SXZ17" s="36"/>
      <c r="SYA17" s="36"/>
      <c r="SYB17" s="36"/>
      <c r="SYC17" s="36"/>
      <c r="SYD17" s="36"/>
      <c r="SYE17" s="36"/>
      <c r="SYF17" s="36"/>
      <c r="SYG17" s="36"/>
      <c r="SYH17" s="36"/>
      <c r="SYI17" s="36"/>
      <c r="SYJ17" s="36"/>
      <c r="SYK17" s="36"/>
      <c r="SYL17" s="36"/>
      <c r="SYM17" s="36"/>
      <c r="SYN17" s="36"/>
      <c r="SYO17" s="36"/>
      <c r="SYP17" s="36"/>
      <c r="SYQ17" s="36"/>
      <c r="SYR17" s="36"/>
      <c r="SYS17" s="36"/>
      <c r="SYT17" s="36"/>
      <c r="SYU17" s="36"/>
      <c r="SYV17" s="36"/>
      <c r="SYW17" s="36"/>
      <c r="SYX17" s="36"/>
      <c r="SYY17" s="36"/>
      <c r="SYZ17" s="36"/>
      <c r="SZA17" s="36"/>
      <c r="SZB17" s="36"/>
      <c r="SZC17" s="36"/>
      <c r="SZD17" s="36"/>
      <c r="SZE17" s="36"/>
      <c r="SZF17" s="36"/>
      <c r="SZG17" s="36"/>
      <c r="SZH17" s="36"/>
      <c r="SZI17" s="36"/>
      <c r="SZJ17" s="36"/>
      <c r="SZK17" s="36"/>
      <c r="SZL17" s="36"/>
      <c r="SZM17" s="36"/>
      <c r="SZN17" s="36"/>
      <c r="SZO17" s="36"/>
      <c r="SZP17" s="36"/>
      <c r="SZQ17" s="36"/>
      <c r="SZR17" s="36"/>
      <c r="SZS17" s="36"/>
      <c r="SZT17" s="36"/>
      <c r="SZU17" s="36"/>
      <c r="SZV17" s="36"/>
      <c r="SZW17" s="36"/>
      <c r="SZX17" s="36"/>
      <c r="SZY17" s="36"/>
      <c r="SZZ17" s="36"/>
      <c r="TAA17" s="36"/>
      <c r="TAB17" s="36"/>
      <c r="TAC17" s="36"/>
      <c r="TAD17" s="36"/>
      <c r="TAE17" s="36"/>
      <c r="TAF17" s="36"/>
      <c r="TAG17" s="36"/>
      <c r="TAH17" s="36"/>
      <c r="TAI17" s="36"/>
      <c r="TAJ17" s="36"/>
      <c r="TAK17" s="36"/>
      <c r="TAL17" s="36"/>
      <c r="TAM17" s="36"/>
      <c r="TAN17" s="36"/>
      <c r="TAO17" s="36"/>
      <c r="TAP17" s="36"/>
      <c r="TAQ17" s="36"/>
      <c r="TAR17" s="36"/>
      <c r="TAS17" s="36"/>
      <c r="TAT17" s="36"/>
      <c r="TAU17" s="36"/>
      <c r="TAV17" s="36"/>
      <c r="TAW17" s="36"/>
      <c r="TAX17" s="36"/>
      <c r="TAY17" s="36"/>
      <c r="TAZ17" s="36"/>
      <c r="TBA17" s="36"/>
      <c r="TBB17" s="36"/>
      <c r="TBC17" s="36"/>
      <c r="TBD17" s="36"/>
      <c r="TBE17" s="36"/>
      <c r="TBF17" s="36"/>
      <c r="TBG17" s="36"/>
      <c r="TBH17" s="36"/>
      <c r="TBI17" s="36"/>
      <c r="TBJ17" s="36"/>
      <c r="TBK17" s="36"/>
      <c r="TBL17" s="36"/>
      <c r="TBM17" s="36"/>
      <c r="TBN17" s="36"/>
      <c r="TBO17" s="36"/>
      <c r="TBP17" s="36"/>
      <c r="TBQ17" s="36"/>
      <c r="TBR17" s="36"/>
      <c r="TBS17" s="36"/>
      <c r="TBT17" s="36"/>
      <c r="TBU17" s="36"/>
      <c r="TBV17" s="36"/>
      <c r="TBW17" s="36"/>
      <c r="TBX17" s="36"/>
      <c r="TBY17" s="36"/>
      <c r="TBZ17" s="36"/>
      <c r="TCA17" s="36"/>
      <c r="TCB17" s="36"/>
      <c r="TCC17" s="36"/>
      <c r="TCD17" s="36"/>
      <c r="TCE17" s="36"/>
      <c r="TCF17" s="36"/>
      <c r="TCG17" s="36"/>
      <c r="TCH17" s="36"/>
      <c r="TCI17" s="36"/>
      <c r="TCJ17" s="36"/>
      <c r="TCK17" s="36"/>
      <c r="TCL17" s="36"/>
      <c r="TCM17" s="36"/>
      <c r="TCN17" s="36"/>
      <c r="TCO17" s="36"/>
      <c r="TCP17" s="36"/>
      <c r="TCQ17" s="36"/>
      <c r="TCR17" s="36"/>
      <c r="TCS17" s="36"/>
      <c r="TCT17" s="36"/>
      <c r="TCU17" s="36"/>
      <c r="TCV17" s="36"/>
      <c r="TCW17" s="36"/>
      <c r="TCX17" s="36"/>
      <c r="TCY17" s="36"/>
      <c r="TCZ17" s="36"/>
      <c r="TDA17" s="36"/>
      <c r="TDB17" s="36"/>
      <c r="TDC17" s="36"/>
      <c r="TDD17" s="36"/>
      <c r="TDE17" s="36"/>
      <c r="TDF17" s="36"/>
      <c r="TDG17" s="36"/>
      <c r="TDH17" s="36"/>
      <c r="TDI17" s="36"/>
      <c r="TDJ17" s="36"/>
      <c r="TDK17" s="36"/>
      <c r="TDL17" s="36"/>
      <c r="TDM17" s="36"/>
      <c r="TDN17" s="36"/>
      <c r="TDO17" s="36"/>
      <c r="TDP17" s="36"/>
      <c r="TDQ17" s="36"/>
      <c r="TDR17" s="36"/>
      <c r="TDS17" s="36"/>
      <c r="TDT17" s="36"/>
      <c r="TDU17" s="36"/>
      <c r="TDV17" s="36"/>
      <c r="TDW17" s="36"/>
      <c r="TDX17" s="36"/>
      <c r="TDY17" s="36"/>
      <c r="TDZ17" s="36"/>
      <c r="TEA17" s="36"/>
      <c r="TEB17" s="36"/>
      <c r="TEC17" s="36"/>
      <c r="TED17" s="36"/>
      <c r="TEE17" s="36"/>
      <c r="TEF17" s="36"/>
      <c r="TEG17" s="36"/>
      <c r="TEH17" s="36"/>
      <c r="TEI17" s="36"/>
      <c r="TEJ17" s="36"/>
      <c r="TEK17" s="36"/>
      <c r="TEL17" s="36"/>
      <c r="TEM17" s="36"/>
      <c r="TEN17" s="36"/>
      <c r="TEO17" s="36"/>
      <c r="TEP17" s="36"/>
      <c r="TEQ17" s="36"/>
      <c r="TER17" s="36"/>
      <c r="TES17" s="36"/>
      <c r="TET17" s="36"/>
      <c r="TEU17" s="36"/>
      <c r="TEV17" s="36"/>
      <c r="TEW17" s="36"/>
      <c r="TEX17" s="36"/>
      <c r="TEY17" s="36"/>
      <c r="TEZ17" s="36"/>
      <c r="TFA17" s="36"/>
      <c r="TFB17" s="36"/>
      <c r="TFC17" s="36"/>
      <c r="TFD17" s="36"/>
      <c r="TFE17" s="36"/>
      <c r="TFF17" s="36"/>
      <c r="TFG17" s="36"/>
      <c r="TFH17" s="36"/>
      <c r="TFI17" s="36"/>
      <c r="TFJ17" s="36"/>
      <c r="TFK17" s="36"/>
      <c r="TFL17" s="36"/>
      <c r="TFM17" s="36"/>
      <c r="TFN17" s="36"/>
      <c r="TFO17" s="36"/>
      <c r="TFP17" s="36"/>
      <c r="TFQ17" s="36"/>
      <c r="TFR17" s="36"/>
      <c r="TFS17" s="36"/>
      <c r="TFT17" s="36"/>
      <c r="TFU17" s="36"/>
      <c r="TFV17" s="36"/>
      <c r="TFW17" s="36"/>
      <c r="TFX17" s="36"/>
      <c r="TFY17" s="36"/>
      <c r="TFZ17" s="36"/>
      <c r="TGA17" s="36"/>
      <c r="TGB17" s="36"/>
      <c r="TGC17" s="36"/>
      <c r="TGD17" s="36"/>
      <c r="TGE17" s="36"/>
      <c r="TGF17" s="36"/>
      <c r="TGG17" s="36"/>
      <c r="TGH17" s="36"/>
      <c r="TGI17" s="36"/>
      <c r="TGJ17" s="36"/>
      <c r="TGK17" s="36"/>
      <c r="TGL17" s="36"/>
      <c r="TGM17" s="36"/>
      <c r="TGN17" s="36"/>
      <c r="TGO17" s="36"/>
      <c r="TGP17" s="36"/>
      <c r="TGQ17" s="36"/>
      <c r="TGR17" s="36"/>
      <c r="TGS17" s="36"/>
      <c r="TGT17" s="36"/>
      <c r="TGU17" s="36"/>
      <c r="TGV17" s="36"/>
      <c r="TGW17" s="36"/>
      <c r="TGX17" s="36"/>
      <c r="TGY17" s="36"/>
      <c r="TGZ17" s="36"/>
      <c r="THA17" s="36"/>
      <c r="THB17" s="36"/>
      <c r="THC17" s="36"/>
      <c r="THD17" s="36"/>
      <c r="THE17" s="36"/>
      <c r="THF17" s="36"/>
      <c r="THG17" s="36"/>
      <c r="THH17" s="36"/>
      <c r="THI17" s="36"/>
      <c r="THJ17" s="36"/>
      <c r="THK17" s="36"/>
      <c r="THL17" s="36"/>
      <c r="THM17" s="36"/>
      <c r="THN17" s="36"/>
      <c r="THO17" s="36"/>
      <c r="THP17" s="36"/>
      <c r="THQ17" s="36"/>
      <c r="THR17" s="36"/>
      <c r="THS17" s="36"/>
      <c r="THT17" s="36"/>
      <c r="THU17" s="36"/>
      <c r="THV17" s="36"/>
      <c r="THW17" s="36"/>
      <c r="THX17" s="36"/>
      <c r="THY17" s="36"/>
      <c r="THZ17" s="36"/>
      <c r="TIA17" s="36"/>
      <c r="TIB17" s="36"/>
      <c r="TIC17" s="36"/>
      <c r="TID17" s="36"/>
      <c r="TIE17" s="36"/>
      <c r="TIF17" s="36"/>
      <c r="TIG17" s="36"/>
      <c r="TIH17" s="36"/>
      <c r="TII17" s="36"/>
      <c r="TIJ17" s="36"/>
      <c r="TIK17" s="36"/>
      <c r="TIL17" s="36"/>
      <c r="TIM17" s="36"/>
      <c r="TIN17" s="36"/>
      <c r="TIO17" s="36"/>
      <c r="TIP17" s="36"/>
      <c r="TIQ17" s="36"/>
      <c r="TIR17" s="36"/>
      <c r="TIS17" s="36"/>
      <c r="TIT17" s="36"/>
      <c r="TIU17" s="36"/>
      <c r="TIV17" s="36"/>
      <c r="TIW17" s="36"/>
      <c r="TIX17" s="36"/>
      <c r="TIY17" s="36"/>
      <c r="TIZ17" s="36"/>
      <c r="TJA17" s="36"/>
      <c r="TJB17" s="36"/>
      <c r="TJC17" s="36"/>
      <c r="TJD17" s="36"/>
      <c r="TJE17" s="36"/>
      <c r="TJF17" s="36"/>
      <c r="TJG17" s="36"/>
      <c r="TJH17" s="36"/>
      <c r="TJI17" s="36"/>
      <c r="TJJ17" s="36"/>
      <c r="TJK17" s="36"/>
      <c r="TJL17" s="36"/>
      <c r="TJM17" s="36"/>
      <c r="TJN17" s="36"/>
      <c r="TJO17" s="36"/>
      <c r="TJP17" s="36"/>
      <c r="TJQ17" s="36"/>
      <c r="TJR17" s="36"/>
      <c r="TJS17" s="36"/>
      <c r="TJT17" s="36"/>
      <c r="TJU17" s="36"/>
      <c r="TJV17" s="36"/>
      <c r="TJW17" s="36"/>
      <c r="TJX17" s="36"/>
      <c r="TJY17" s="36"/>
      <c r="TJZ17" s="36"/>
      <c r="TKA17" s="36"/>
      <c r="TKB17" s="36"/>
      <c r="TKC17" s="36"/>
      <c r="TKD17" s="36"/>
      <c r="TKE17" s="36"/>
      <c r="TKF17" s="36"/>
      <c r="TKG17" s="36"/>
      <c r="TKH17" s="36"/>
      <c r="TKI17" s="36"/>
      <c r="TKJ17" s="36"/>
      <c r="TKK17" s="36"/>
      <c r="TKL17" s="36"/>
      <c r="TKM17" s="36"/>
      <c r="TKN17" s="36"/>
      <c r="TKO17" s="36"/>
      <c r="TKP17" s="36"/>
      <c r="TKQ17" s="36"/>
      <c r="TKR17" s="36"/>
      <c r="TKS17" s="36"/>
      <c r="TKT17" s="36"/>
      <c r="TKU17" s="36"/>
      <c r="TKV17" s="36"/>
      <c r="TKW17" s="36"/>
      <c r="TKX17" s="36"/>
      <c r="TKY17" s="36"/>
      <c r="TKZ17" s="36"/>
      <c r="TLA17" s="36"/>
      <c r="TLB17" s="36"/>
      <c r="TLC17" s="36"/>
      <c r="TLD17" s="36"/>
      <c r="TLE17" s="36"/>
      <c r="TLF17" s="36"/>
      <c r="TLG17" s="36"/>
      <c r="TLH17" s="36"/>
      <c r="TLI17" s="36"/>
      <c r="TLJ17" s="36"/>
      <c r="TLK17" s="36"/>
      <c r="TLL17" s="36"/>
      <c r="TLM17" s="36"/>
      <c r="TLN17" s="36"/>
      <c r="TLO17" s="36"/>
      <c r="TLP17" s="36"/>
      <c r="TLQ17" s="36"/>
      <c r="TLR17" s="36"/>
      <c r="TLS17" s="36"/>
      <c r="TLT17" s="36"/>
      <c r="TLU17" s="36"/>
      <c r="TLV17" s="36"/>
      <c r="TLW17" s="36"/>
      <c r="TLX17" s="36"/>
      <c r="TLY17" s="36"/>
      <c r="TLZ17" s="36"/>
      <c r="TMA17" s="36"/>
      <c r="TMB17" s="36"/>
      <c r="TMC17" s="36"/>
      <c r="TMD17" s="36"/>
      <c r="TME17" s="36"/>
      <c r="TMF17" s="36"/>
      <c r="TMG17" s="36"/>
      <c r="TMH17" s="36"/>
      <c r="TMI17" s="36"/>
      <c r="TMJ17" s="36"/>
      <c r="TMK17" s="36"/>
      <c r="TML17" s="36"/>
      <c r="TMM17" s="36"/>
      <c r="TMN17" s="36"/>
      <c r="TMO17" s="36"/>
      <c r="TMP17" s="36"/>
      <c r="TMQ17" s="36"/>
      <c r="TMR17" s="36"/>
      <c r="TMS17" s="36"/>
      <c r="TMT17" s="36"/>
      <c r="TMU17" s="36"/>
      <c r="TMV17" s="36"/>
      <c r="TMW17" s="36"/>
      <c r="TMX17" s="36"/>
      <c r="TMY17" s="36"/>
      <c r="TMZ17" s="36"/>
      <c r="TNA17" s="36"/>
      <c r="TNB17" s="36"/>
      <c r="TNC17" s="36"/>
      <c r="TND17" s="36"/>
      <c r="TNE17" s="36"/>
      <c r="TNF17" s="36"/>
      <c r="TNG17" s="36"/>
      <c r="TNH17" s="36"/>
      <c r="TNI17" s="36"/>
      <c r="TNJ17" s="36"/>
      <c r="TNK17" s="36"/>
      <c r="TNL17" s="36"/>
      <c r="TNM17" s="36"/>
      <c r="TNN17" s="36"/>
      <c r="TNO17" s="36"/>
      <c r="TNP17" s="36"/>
      <c r="TNQ17" s="36"/>
      <c r="TNR17" s="36"/>
      <c r="TNS17" s="36"/>
      <c r="TNT17" s="36"/>
      <c r="TNU17" s="36"/>
      <c r="TNV17" s="36"/>
      <c r="TNW17" s="36"/>
      <c r="TNX17" s="36"/>
      <c r="TNY17" s="36"/>
      <c r="TNZ17" s="36"/>
      <c r="TOA17" s="36"/>
      <c r="TOB17" s="36"/>
      <c r="TOC17" s="36"/>
      <c r="TOD17" s="36"/>
      <c r="TOE17" s="36"/>
      <c r="TOF17" s="36"/>
      <c r="TOG17" s="36"/>
      <c r="TOH17" s="36"/>
      <c r="TOI17" s="36"/>
      <c r="TOJ17" s="36"/>
      <c r="TOK17" s="36"/>
      <c r="TOL17" s="36"/>
      <c r="TOM17" s="36"/>
      <c r="TON17" s="36"/>
      <c r="TOO17" s="36"/>
      <c r="TOP17" s="36"/>
      <c r="TOQ17" s="36"/>
      <c r="TOR17" s="36"/>
      <c r="TOS17" s="36"/>
      <c r="TOT17" s="36"/>
      <c r="TOU17" s="36"/>
      <c r="TOV17" s="36"/>
      <c r="TOW17" s="36"/>
      <c r="TOX17" s="36"/>
      <c r="TOY17" s="36"/>
      <c r="TOZ17" s="36"/>
      <c r="TPA17" s="36"/>
      <c r="TPB17" s="36"/>
      <c r="TPC17" s="36"/>
      <c r="TPD17" s="36"/>
      <c r="TPE17" s="36"/>
      <c r="TPF17" s="36"/>
      <c r="TPG17" s="36"/>
      <c r="TPH17" s="36"/>
      <c r="TPI17" s="36"/>
      <c r="TPJ17" s="36"/>
      <c r="TPK17" s="36"/>
      <c r="TPL17" s="36"/>
      <c r="TPM17" s="36"/>
      <c r="TPN17" s="36"/>
      <c r="TPO17" s="36"/>
      <c r="TPP17" s="36"/>
      <c r="TPQ17" s="36"/>
      <c r="TPR17" s="36"/>
      <c r="TPS17" s="36"/>
      <c r="TPT17" s="36"/>
      <c r="TPU17" s="36"/>
      <c r="TPV17" s="36"/>
      <c r="TPW17" s="36"/>
      <c r="TPX17" s="36"/>
      <c r="TPY17" s="36"/>
      <c r="TPZ17" s="36"/>
      <c r="TQA17" s="36"/>
      <c r="TQB17" s="36"/>
      <c r="TQC17" s="36"/>
      <c r="TQD17" s="36"/>
      <c r="TQE17" s="36"/>
      <c r="TQF17" s="36"/>
      <c r="TQG17" s="36"/>
      <c r="TQH17" s="36"/>
      <c r="TQI17" s="36"/>
      <c r="TQJ17" s="36"/>
      <c r="TQK17" s="36"/>
      <c r="TQL17" s="36"/>
      <c r="TQM17" s="36"/>
      <c r="TQN17" s="36"/>
      <c r="TQO17" s="36"/>
      <c r="TQP17" s="36"/>
      <c r="TQQ17" s="36"/>
      <c r="TQR17" s="36"/>
      <c r="TQS17" s="36"/>
      <c r="TQT17" s="36"/>
      <c r="TQU17" s="36"/>
      <c r="TQV17" s="36"/>
      <c r="TQW17" s="36"/>
      <c r="TQX17" s="36"/>
      <c r="TQY17" s="36"/>
      <c r="TQZ17" s="36"/>
      <c r="TRA17" s="36"/>
      <c r="TRB17" s="36"/>
      <c r="TRC17" s="36"/>
      <c r="TRD17" s="36"/>
      <c r="TRE17" s="36"/>
      <c r="TRF17" s="36"/>
      <c r="TRG17" s="36"/>
      <c r="TRH17" s="36"/>
      <c r="TRI17" s="36"/>
      <c r="TRJ17" s="36"/>
      <c r="TRK17" s="36"/>
      <c r="TRL17" s="36"/>
      <c r="TRM17" s="36"/>
      <c r="TRN17" s="36"/>
      <c r="TRO17" s="36"/>
      <c r="TRP17" s="36"/>
      <c r="TRQ17" s="36"/>
      <c r="TRR17" s="36"/>
      <c r="TRS17" s="36"/>
      <c r="TRT17" s="36"/>
      <c r="TRU17" s="36"/>
      <c r="TRV17" s="36"/>
      <c r="TRW17" s="36"/>
      <c r="TRX17" s="36"/>
      <c r="TRY17" s="36"/>
      <c r="TRZ17" s="36"/>
      <c r="TSA17" s="36"/>
      <c r="TSB17" s="36"/>
      <c r="TSC17" s="36"/>
      <c r="TSD17" s="36"/>
      <c r="TSE17" s="36"/>
      <c r="TSF17" s="36"/>
      <c r="TSG17" s="36"/>
      <c r="TSH17" s="36"/>
      <c r="TSI17" s="36"/>
      <c r="TSJ17" s="36"/>
      <c r="TSK17" s="36"/>
      <c r="TSL17" s="36"/>
      <c r="TSM17" s="36"/>
      <c r="TSN17" s="36"/>
      <c r="TSO17" s="36"/>
      <c r="TSP17" s="36"/>
      <c r="TSQ17" s="36"/>
      <c r="TSR17" s="36"/>
      <c r="TSS17" s="36"/>
      <c r="TST17" s="36"/>
      <c r="TSU17" s="36"/>
      <c r="TSV17" s="36"/>
      <c r="TSW17" s="36"/>
      <c r="TSX17" s="36"/>
      <c r="TSY17" s="36"/>
      <c r="TSZ17" s="36"/>
      <c r="TTA17" s="36"/>
      <c r="TTB17" s="36"/>
      <c r="TTC17" s="36"/>
      <c r="TTD17" s="36"/>
      <c r="TTE17" s="36"/>
      <c r="TTF17" s="36"/>
      <c r="TTG17" s="36"/>
      <c r="TTH17" s="36"/>
      <c r="TTI17" s="36"/>
      <c r="TTJ17" s="36"/>
      <c r="TTK17" s="36"/>
      <c r="TTL17" s="36"/>
      <c r="TTM17" s="36"/>
      <c r="TTN17" s="36"/>
      <c r="TTO17" s="36"/>
      <c r="TTP17" s="36"/>
      <c r="TTQ17" s="36"/>
      <c r="TTR17" s="36"/>
      <c r="TTS17" s="36"/>
      <c r="TTT17" s="36"/>
      <c r="TTU17" s="36"/>
      <c r="TTV17" s="36"/>
      <c r="TTW17" s="36"/>
      <c r="TTX17" s="36"/>
      <c r="TTY17" s="36"/>
      <c r="TTZ17" s="36"/>
      <c r="TUA17" s="36"/>
      <c r="TUB17" s="36"/>
      <c r="TUC17" s="36"/>
      <c r="TUD17" s="36"/>
      <c r="TUE17" s="36"/>
      <c r="TUF17" s="36"/>
      <c r="TUG17" s="36"/>
      <c r="TUH17" s="36"/>
      <c r="TUI17" s="36"/>
      <c r="TUJ17" s="36"/>
      <c r="TUK17" s="36"/>
      <c r="TUL17" s="36"/>
      <c r="TUM17" s="36"/>
      <c r="TUN17" s="36"/>
      <c r="TUO17" s="36"/>
      <c r="TUP17" s="36"/>
      <c r="TUQ17" s="36"/>
      <c r="TUR17" s="36"/>
      <c r="TUS17" s="36"/>
      <c r="TUT17" s="36"/>
      <c r="TUU17" s="36"/>
      <c r="TUV17" s="36"/>
      <c r="TUW17" s="36"/>
      <c r="TUX17" s="36"/>
      <c r="TUY17" s="36"/>
      <c r="TUZ17" s="36"/>
      <c r="TVA17" s="36"/>
      <c r="TVB17" s="36"/>
      <c r="TVC17" s="36"/>
      <c r="TVD17" s="36"/>
      <c r="TVE17" s="36"/>
      <c r="TVF17" s="36"/>
      <c r="TVG17" s="36"/>
      <c r="TVH17" s="36"/>
      <c r="TVI17" s="36"/>
      <c r="TVJ17" s="36"/>
      <c r="TVK17" s="36"/>
      <c r="TVL17" s="36"/>
      <c r="TVM17" s="36"/>
      <c r="TVN17" s="36"/>
      <c r="TVO17" s="36"/>
      <c r="TVP17" s="36"/>
      <c r="TVQ17" s="36"/>
      <c r="TVR17" s="36"/>
      <c r="TVS17" s="36"/>
      <c r="TVT17" s="36"/>
      <c r="TVU17" s="36"/>
      <c r="TVV17" s="36"/>
      <c r="TVW17" s="36"/>
      <c r="TVX17" s="36"/>
      <c r="TVY17" s="36"/>
      <c r="TVZ17" s="36"/>
      <c r="TWA17" s="36"/>
      <c r="TWB17" s="36"/>
      <c r="TWC17" s="36"/>
      <c r="TWD17" s="36"/>
      <c r="TWE17" s="36"/>
      <c r="TWF17" s="36"/>
      <c r="TWG17" s="36"/>
      <c r="TWH17" s="36"/>
      <c r="TWI17" s="36"/>
      <c r="TWJ17" s="36"/>
      <c r="TWK17" s="36"/>
      <c r="TWL17" s="36"/>
      <c r="TWM17" s="36"/>
      <c r="TWN17" s="36"/>
      <c r="TWO17" s="36"/>
      <c r="TWP17" s="36"/>
      <c r="TWQ17" s="36"/>
      <c r="TWR17" s="36"/>
      <c r="TWS17" s="36"/>
      <c r="TWT17" s="36"/>
      <c r="TWU17" s="36"/>
      <c r="TWV17" s="36"/>
      <c r="TWW17" s="36"/>
      <c r="TWX17" s="36"/>
      <c r="TWY17" s="36"/>
      <c r="TWZ17" s="36"/>
      <c r="TXA17" s="36"/>
      <c r="TXB17" s="36"/>
      <c r="TXC17" s="36"/>
      <c r="TXD17" s="36"/>
      <c r="TXE17" s="36"/>
      <c r="TXF17" s="36"/>
      <c r="TXG17" s="36"/>
      <c r="TXH17" s="36"/>
      <c r="TXI17" s="36"/>
      <c r="TXJ17" s="36"/>
      <c r="TXK17" s="36"/>
      <c r="TXL17" s="36"/>
      <c r="TXM17" s="36"/>
      <c r="TXN17" s="36"/>
      <c r="TXO17" s="36"/>
      <c r="TXP17" s="36"/>
      <c r="TXQ17" s="36"/>
      <c r="TXR17" s="36"/>
      <c r="TXS17" s="36"/>
      <c r="TXT17" s="36"/>
      <c r="TXU17" s="36"/>
      <c r="TXV17" s="36"/>
      <c r="TXW17" s="36"/>
      <c r="TXX17" s="36"/>
      <c r="TXY17" s="36"/>
      <c r="TXZ17" s="36"/>
      <c r="TYA17" s="36"/>
      <c r="TYB17" s="36"/>
      <c r="TYC17" s="36"/>
      <c r="TYD17" s="36"/>
      <c r="TYE17" s="36"/>
      <c r="TYF17" s="36"/>
      <c r="TYG17" s="36"/>
      <c r="TYH17" s="36"/>
      <c r="TYI17" s="36"/>
      <c r="TYJ17" s="36"/>
      <c r="TYK17" s="36"/>
      <c r="TYL17" s="36"/>
      <c r="TYM17" s="36"/>
      <c r="TYN17" s="36"/>
      <c r="TYO17" s="36"/>
      <c r="TYP17" s="36"/>
      <c r="TYQ17" s="36"/>
      <c r="TYR17" s="36"/>
      <c r="TYS17" s="36"/>
      <c r="TYT17" s="36"/>
      <c r="TYU17" s="36"/>
      <c r="TYV17" s="36"/>
      <c r="TYW17" s="36"/>
      <c r="TYX17" s="36"/>
      <c r="TYY17" s="36"/>
      <c r="TYZ17" s="36"/>
      <c r="TZA17" s="36"/>
      <c r="TZB17" s="36"/>
      <c r="TZC17" s="36"/>
      <c r="TZD17" s="36"/>
      <c r="TZE17" s="36"/>
      <c r="TZF17" s="36"/>
      <c r="TZG17" s="36"/>
      <c r="TZH17" s="36"/>
      <c r="TZI17" s="36"/>
      <c r="TZJ17" s="36"/>
      <c r="TZK17" s="36"/>
      <c r="TZL17" s="36"/>
      <c r="TZM17" s="36"/>
      <c r="TZN17" s="36"/>
      <c r="TZO17" s="36"/>
      <c r="TZP17" s="36"/>
      <c r="TZQ17" s="36"/>
      <c r="TZR17" s="36"/>
      <c r="TZS17" s="36"/>
      <c r="TZT17" s="36"/>
      <c r="TZU17" s="36"/>
      <c r="TZV17" s="36"/>
      <c r="TZW17" s="36"/>
      <c r="TZX17" s="36"/>
      <c r="TZY17" s="36"/>
      <c r="TZZ17" s="36"/>
      <c r="UAA17" s="36"/>
      <c r="UAB17" s="36"/>
      <c r="UAC17" s="36"/>
      <c r="UAD17" s="36"/>
      <c r="UAE17" s="36"/>
      <c r="UAF17" s="36"/>
      <c r="UAG17" s="36"/>
      <c r="UAH17" s="36"/>
      <c r="UAI17" s="36"/>
      <c r="UAJ17" s="36"/>
      <c r="UAK17" s="36"/>
      <c r="UAL17" s="36"/>
      <c r="UAM17" s="36"/>
      <c r="UAN17" s="36"/>
      <c r="UAO17" s="36"/>
      <c r="UAP17" s="36"/>
      <c r="UAQ17" s="36"/>
      <c r="UAR17" s="36"/>
      <c r="UAS17" s="36"/>
      <c r="UAT17" s="36"/>
      <c r="UAU17" s="36"/>
      <c r="UAV17" s="36"/>
      <c r="UAW17" s="36"/>
      <c r="UAX17" s="36"/>
      <c r="UAY17" s="36"/>
      <c r="UAZ17" s="36"/>
      <c r="UBA17" s="36"/>
      <c r="UBB17" s="36"/>
      <c r="UBC17" s="36"/>
      <c r="UBD17" s="36"/>
      <c r="UBE17" s="36"/>
      <c r="UBF17" s="36"/>
      <c r="UBG17" s="36"/>
      <c r="UBH17" s="36"/>
      <c r="UBI17" s="36"/>
      <c r="UBJ17" s="36"/>
      <c r="UBK17" s="36"/>
      <c r="UBL17" s="36"/>
      <c r="UBM17" s="36"/>
      <c r="UBN17" s="36"/>
      <c r="UBO17" s="36"/>
      <c r="UBP17" s="36"/>
      <c r="UBQ17" s="36"/>
      <c r="UBR17" s="36"/>
      <c r="UBS17" s="36"/>
      <c r="UBT17" s="36"/>
      <c r="UBU17" s="36"/>
      <c r="UBV17" s="36"/>
      <c r="UBW17" s="36"/>
      <c r="UBX17" s="36"/>
      <c r="UBY17" s="36"/>
      <c r="UBZ17" s="36"/>
      <c r="UCA17" s="36"/>
      <c r="UCB17" s="36"/>
      <c r="UCC17" s="36"/>
      <c r="UCD17" s="36"/>
      <c r="UCE17" s="36"/>
      <c r="UCF17" s="36"/>
      <c r="UCG17" s="36"/>
      <c r="UCH17" s="36"/>
      <c r="UCI17" s="36"/>
      <c r="UCJ17" s="36"/>
      <c r="UCK17" s="36"/>
      <c r="UCL17" s="36"/>
      <c r="UCM17" s="36"/>
      <c r="UCN17" s="36"/>
      <c r="UCO17" s="36"/>
      <c r="UCP17" s="36"/>
      <c r="UCQ17" s="36"/>
      <c r="UCR17" s="36"/>
      <c r="UCS17" s="36"/>
      <c r="UCT17" s="36"/>
      <c r="UCU17" s="36"/>
      <c r="UCV17" s="36"/>
      <c r="UCW17" s="36"/>
      <c r="UCX17" s="36"/>
      <c r="UCY17" s="36"/>
      <c r="UCZ17" s="36"/>
      <c r="UDA17" s="36"/>
      <c r="UDB17" s="36"/>
      <c r="UDC17" s="36"/>
      <c r="UDD17" s="36"/>
      <c r="UDE17" s="36"/>
      <c r="UDF17" s="36"/>
      <c r="UDG17" s="36"/>
      <c r="UDH17" s="36"/>
      <c r="UDI17" s="36"/>
      <c r="UDJ17" s="36"/>
      <c r="UDK17" s="36"/>
      <c r="UDL17" s="36"/>
      <c r="UDM17" s="36"/>
      <c r="UDN17" s="36"/>
      <c r="UDO17" s="36"/>
      <c r="UDP17" s="36"/>
      <c r="UDQ17" s="36"/>
      <c r="UDR17" s="36"/>
      <c r="UDS17" s="36"/>
      <c r="UDT17" s="36"/>
      <c r="UDU17" s="36"/>
      <c r="UDV17" s="36"/>
      <c r="UDW17" s="36"/>
      <c r="UDX17" s="36"/>
      <c r="UDY17" s="36"/>
      <c r="UDZ17" s="36"/>
      <c r="UEA17" s="36"/>
      <c r="UEB17" s="36"/>
      <c r="UEC17" s="36"/>
      <c r="UED17" s="36"/>
      <c r="UEE17" s="36"/>
      <c r="UEF17" s="36"/>
      <c r="UEG17" s="36"/>
      <c r="UEH17" s="36"/>
      <c r="UEI17" s="36"/>
      <c r="UEJ17" s="36"/>
      <c r="UEK17" s="36"/>
      <c r="UEL17" s="36"/>
      <c r="UEM17" s="36"/>
      <c r="UEN17" s="36"/>
      <c r="UEO17" s="36"/>
      <c r="UEP17" s="36"/>
      <c r="UEQ17" s="36"/>
      <c r="UER17" s="36"/>
      <c r="UES17" s="36"/>
      <c r="UET17" s="36"/>
      <c r="UEU17" s="36"/>
      <c r="UEV17" s="36"/>
      <c r="UEW17" s="36"/>
      <c r="UEX17" s="36"/>
      <c r="UEY17" s="36"/>
      <c r="UEZ17" s="36"/>
      <c r="UFA17" s="36"/>
      <c r="UFB17" s="36"/>
      <c r="UFC17" s="36"/>
      <c r="UFD17" s="36"/>
      <c r="UFE17" s="36"/>
      <c r="UFF17" s="36"/>
      <c r="UFG17" s="36"/>
      <c r="UFH17" s="36"/>
      <c r="UFI17" s="36"/>
      <c r="UFJ17" s="36"/>
      <c r="UFK17" s="36"/>
      <c r="UFL17" s="36"/>
      <c r="UFM17" s="36"/>
      <c r="UFN17" s="36"/>
      <c r="UFO17" s="36"/>
      <c r="UFP17" s="36"/>
      <c r="UFQ17" s="36"/>
      <c r="UFR17" s="36"/>
      <c r="UFS17" s="36"/>
      <c r="UFT17" s="36"/>
      <c r="UFU17" s="36"/>
      <c r="UFV17" s="36"/>
      <c r="UFW17" s="36"/>
      <c r="UFX17" s="36"/>
      <c r="UFY17" s="36"/>
      <c r="UFZ17" s="36"/>
      <c r="UGA17" s="36"/>
      <c r="UGB17" s="36"/>
      <c r="UGC17" s="36"/>
      <c r="UGD17" s="36"/>
      <c r="UGE17" s="36"/>
      <c r="UGF17" s="36"/>
      <c r="UGG17" s="36"/>
      <c r="UGH17" s="36"/>
      <c r="UGI17" s="36"/>
      <c r="UGJ17" s="36"/>
      <c r="UGK17" s="36"/>
      <c r="UGL17" s="36"/>
      <c r="UGM17" s="36"/>
      <c r="UGN17" s="36"/>
      <c r="UGO17" s="36"/>
      <c r="UGP17" s="36"/>
      <c r="UGQ17" s="36"/>
      <c r="UGR17" s="36"/>
      <c r="UGS17" s="36"/>
      <c r="UGT17" s="36"/>
      <c r="UGU17" s="36"/>
      <c r="UGV17" s="36"/>
      <c r="UGW17" s="36"/>
      <c r="UGX17" s="36"/>
      <c r="UGY17" s="36"/>
      <c r="UGZ17" s="36"/>
      <c r="UHA17" s="36"/>
      <c r="UHB17" s="36"/>
      <c r="UHC17" s="36"/>
      <c r="UHD17" s="36"/>
      <c r="UHE17" s="36"/>
      <c r="UHF17" s="36"/>
      <c r="UHG17" s="36"/>
      <c r="UHH17" s="36"/>
      <c r="UHI17" s="36"/>
      <c r="UHJ17" s="36"/>
      <c r="UHK17" s="36"/>
      <c r="UHL17" s="36"/>
      <c r="UHM17" s="36"/>
      <c r="UHN17" s="36"/>
      <c r="UHO17" s="36"/>
      <c r="UHP17" s="36"/>
      <c r="UHQ17" s="36"/>
      <c r="UHR17" s="36"/>
      <c r="UHS17" s="36"/>
      <c r="UHT17" s="36"/>
      <c r="UHU17" s="36"/>
      <c r="UHV17" s="36"/>
      <c r="UHW17" s="36"/>
      <c r="UHX17" s="36"/>
      <c r="UHY17" s="36"/>
      <c r="UHZ17" s="36"/>
      <c r="UIA17" s="36"/>
      <c r="UIB17" s="36"/>
      <c r="UIC17" s="36"/>
      <c r="UID17" s="36"/>
      <c r="UIE17" s="36"/>
      <c r="UIF17" s="36"/>
      <c r="UIG17" s="36"/>
      <c r="UIH17" s="36"/>
      <c r="UII17" s="36"/>
      <c r="UIJ17" s="36"/>
      <c r="UIK17" s="36"/>
      <c r="UIL17" s="36"/>
      <c r="UIM17" s="36"/>
      <c r="UIN17" s="36"/>
      <c r="UIO17" s="36"/>
      <c r="UIP17" s="36"/>
      <c r="UIQ17" s="36"/>
      <c r="UIR17" s="36"/>
      <c r="UIS17" s="36"/>
      <c r="UIT17" s="36"/>
      <c r="UIU17" s="36"/>
      <c r="UIV17" s="36"/>
      <c r="UIW17" s="36"/>
      <c r="UIX17" s="36"/>
      <c r="UIY17" s="36"/>
      <c r="UIZ17" s="36"/>
      <c r="UJA17" s="36"/>
      <c r="UJB17" s="36"/>
      <c r="UJC17" s="36"/>
      <c r="UJD17" s="36"/>
      <c r="UJE17" s="36"/>
      <c r="UJF17" s="36"/>
      <c r="UJG17" s="36"/>
      <c r="UJH17" s="36"/>
      <c r="UJI17" s="36"/>
      <c r="UJJ17" s="36"/>
      <c r="UJK17" s="36"/>
      <c r="UJL17" s="36"/>
      <c r="UJM17" s="36"/>
      <c r="UJN17" s="36"/>
      <c r="UJO17" s="36"/>
      <c r="UJP17" s="36"/>
      <c r="UJQ17" s="36"/>
      <c r="UJR17" s="36"/>
      <c r="UJS17" s="36"/>
      <c r="UJT17" s="36"/>
      <c r="UJU17" s="36"/>
      <c r="UJV17" s="36"/>
      <c r="UJW17" s="36"/>
      <c r="UJX17" s="36"/>
      <c r="UJY17" s="36"/>
      <c r="UJZ17" s="36"/>
      <c r="UKA17" s="36"/>
      <c r="UKB17" s="36"/>
      <c r="UKC17" s="36"/>
      <c r="UKD17" s="36"/>
      <c r="UKE17" s="36"/>
      <c r="UKF17" s="36"/>
      <c r="UKG17" s="36"/>
      <c r="UKH17" s="36"/>
      <c r="UKI17" s="36"/>
      <c r="UKJ17" s="36"/>
      <c r="UKK17" s="36"/>
      <c r="UKL17" s="36"/>
      <c r="UKM17" s="36"/>
      <c r="UKN17" s="36"/>
      <c r="UKO17" s="36"/>
      <c r="UKP17" s="36"/>
      <c r="UKQ17" s="36"/>
      <c r="UKR17" s="36"/>
      <c r="UKS17" s="36"/>
      <c r="UKT17" s="36"/>
      <c r="UKU17" s="36"/>
      <c r="UKV17" s="36"/>
      <c r="UKW17" s="36"/>
      <c r="UKX17" s="36"/>
      <c r="UKY17" s="36"/>
      <c r="UKZ17" s="36"/>
      <c r="ULA17" s="36"/>
      <c r="ULB17" s="36"/>
      <c r="ULC17" s="36"/>
      <c r="ULD17" s="36"/>
      <c r="ULE17" s="36"/>
      <c r="ULF17" s="36"/>
      <c r="ULG17" s="36"/>
      <c r="ULH17" s="36"/>
      <c r="ULI17" s="36"/>
      <c r="ULJ17" s="36"/>
      <c r="ULK17" s="36"/>
      <c r="ULL17" s="36"/>
      <c r="ULM17" s="36"/>
      <c r="ULN17" s="36"/>
      <c r="ULO17" s="36"/>
      <c r="ULP17" s="36"/>
      <c r="ULQ17" s="36"/>
      <c r="ULR17" s="36"/>
      <c r="ULS17" s="36"/>
      <c r="ULT17" s="36"/>
      <c r="ULU17" s="36"/>
      <c r="ULV17" s="36"/>
      <c r="ULW17" s="36"/>
      <c r="ULX17" s="36"/>
      <c r="ULY17" s="36"/>
      <c r="ULZ17" s="36"/>
      <c r="UMA17" s="36"/>
      <c r="UMB17" s="36"/>
      <c r="UMC17" s="36"/>
      <c r="UMD17" s="36"/>
      <c r="UME17" s="36"/>
      <c r="UMF17" s="36"/>
      <c r="UMG17" s="36"/>
      <c r="UMH17" s="36"/>
      <c r="UMI17" s="36"/>
      <c r="UMJ17" s="36"/>
      <c r="UMK17" s="36"/>
      <c r="UML17" s="36"/>
      <c r="UMM17" s="36"/>
      <c r="UMN17" s="36"/>
      <c r="UMO17" s="36"/>
      <c r="UMP17" s="36"/>
      <c r="UMQ17" s="36"/>
      <c r="UMR17" s="36"/>
      <c r="UMS17" s="36"/>
      <c r="UMT17" s="36"/>
      <c r="UMU17" s="36"/>
      <c r="UMV17" s="36"/>
      <c r="UMW17" s="36"/>
      <c r="UMX17" s="36"/>
      <c r="UMY17" s="36"/>
      <c r="UMZ17" s="36"/>
      <c r="UNA17" s="36"/>
      <c r="UNB17" s="36"/>
      <c r="UNC17" s="36"/>
      <c r="UND17" s="36"/>
      <c r="UNE17" s="36"/>
      <c r="UNF17" s="36"/>
      <c r="UNG17" s="36"/>
      <c r="UNH17" s="36"/>
      <c r="UNI17" s="36"/>
      <c r="UNJ17" s="36"/>
      <c r="UNK17" s="36"/>
      <c r="UNL17" s="36"/>
      <c r="UNM17" s="36"/>
      <c r="UNN17" s="36"/>
      <c r="UNO17" s="36"/>
      <c r="UNP17" s="36"/>
      <c r="UNQ17" s="36"/>
      <c r="UNR17" s="36"/>
      <c r="UNS17" s="36"/>
      <c r="UNT17" s="36"/>
      <c r="UNU17" s="36"/>
      <c r="UNV17" s="36"/>
      <c r="UNW17" s="36"/>
      <c r="UNX17" s="36"/>
      <c r="UNY17" s="36"/>
      <c r="UNZ17" s="36"/>
      <c r="UOA17" s="36"/>
      <c r="UOB17" s="36"/>
      <c r="UOC17" s="36"/>
      <c r="UOD17" s="36"/>
      <c r="UOE17" s="36"/>
      <c r="UOF17" s="36"/>
      <c r="UOG17" s="36"/>
      <c r="UOH17" s="36"/>
      <c r="UOI17" s="36"/>
      <c r="UOJ17" s="36"/>
      <c r="UOK17" s="36"/>
      <c r="UOL17" s="36"/>
      <c r="UOM17" s="36"/>
      <c r="UON17" s="36"/>
      <c r="UOO17" s="36"/>
      <c r="UOP17" s="36"/>
      <c r="UOQ17" s="36"/>
      <c r="UOR17" s="36"/>
      <c r="UOS17" s="36"/>
      <c r="UOT17" s="36"/>
      <c r="UOU17" s="36"/>
      <c r="UOV17" s="36"/>
      <c r="UOW17" s="36"/>
      <c r="UOX17" s="36"/>
      <c r="UOY17" s="36"/>
      <c r="UOZ17" s="36"/>
      <c r="UPA17" s="36"/>
      <c r="UPB17" s="36"/>
      <c r="UPC17" s="36"/>
      <c r="UPD17" s="36"/>
      <c r="UPE17" s="36"/>
      <c r="UPF17" s="36"/>
      <c r="UPG17" s="36"/>
      <c r="UPH17" s="36"/>
      <c r="UPI17" s="36"/>
      <c r="UPJ17" s="36"/>
      <c r="UPK17" s="36"/>
      <c r="UPL17" s="36"/>
      <c r="UPM17" s="36"/>
      <c r="UPN17" s="36"/>
      <c r="UPO17" s="36"/>
      <c r="UPP17" s="36"/>
      <c r="UPQ17" s="36"/>
      <c r="UPR17" s="36"/>
      <c r="UPS17" s="36"/>
      <c r="UPT17" s="36"/>
      <c r="UPU17" s="36"/>
      <c r="UPV17" s="36"/>
      <c r="UPW17" s="36"/>
      <c r="UPX17" s="36"/>
      <c r="UPY17" s="36"/>
      <c r="UPZ17" s="36"/>
      <c r="UQA17" s="36"/>
      <c r="UQB17" s="36"/>
      <c r="UQC17" s="36"/>
      <c r="UQD17" s="36"/>
      <c r="UQE17" s="36"/>
      <c r="UQF17" s="36"/>
      <c r="UQG17" s="36"/>
      <c r="UQH17" s="36"/>
      <c r="UQI17" s="36"/>
      <c r="UQJ17" s="36"/>
      <c r="UQK17" s="36"/>
      <c r="UQL17" s="36"/>
      <c r="UQM17" s="36"/>
      <c r="UQN17" s="36"/>
      <c r="UQO17" s="36"/>
      <c r="UQP17" s="36"/>
      <c r="UQQ17" s="36"/>
      <c r="UQR17" s="36"/>
      <c r="UQS17" s="36"/>
      <c r="UQT17" s="36"/>
      <c r="UQU17" s="36"/>
      <c r="UQV17" s="36"/>
      <c r="UQW17" s="36"/>
      <c r="UQX17" s="36"/>
      <c r="UQY17" s="36"/>
      <c r="UQZ17" s="36"/>
      <c r="URA17" s="36"/>
      <c r="URB17" s="36"/>
      <c r="URC17" s="36"/>
      <c r="URD17" s="36"/>
      <c r="URE17" s="36"/>
      <c r="URF17" s="36"/>
      <c r="URG17" s="36"/>
      <c r="URH17" s="36"/>
      <c r="URI17" s="36"/>
      <c r="URJ17" s="36"/>
      <c r="URK17" s="36"/>
      <c r="URL17" s="36"/>
      <c r="URM17" s="36"/>
      <c r="URN17" s="36"/>
      <c r="URO17" s="36"/>
      <c r="URP17" s="36"/>
      <c r="URQ17" s="36"/>
      <c r="URR17" s="36"/>
      <c r="URS17" s="36"/>
      <c r="URT17" s="36"/>
      <c r="URU17" s="36"/>
      <c r="URV17" s="36"/>
      <c r="URW17" s="36"/>
      <c r="URX17" s="36"/>
      <c r="URY17" s="36"/>
      <c r="URZ17" s="36"/>
      <c r="USA17" s="36"/>
      <c r="USB17" s="36"/>
      <c r="USC17" s="36"/>
      <c r="USD17" s="36"/>
      <c r="USE17" s="36"/>
      <c r="USF17" s="36"/>
      <c r="USG17" s="36"/>
      <c r="USH17" s="36"/>
      <c r="USI17" s="36"/>
      <c r="USJ17" s="36"/>
      <c r="USK17" s="36"/>
      <c r="USL17" s="36"/>
      <c r="USM17" s="36"/>
      <c r="USN17" s="36"/>
      <c r="USO17" s="36"/>
      <c r="USP17" s="36"/>
      <c r="USQ17" s="36"/>
      <c r="USR17" s="36"/>
      <c r="USS17" s="36"/>
      <c r="UST17" s="36"/>
      <c r="USU17" s="36"/>
      <c r="USV17" s="36"/>
      <c r="USW17" s="36"/>
      <c r="USX17" s="36"/>
      <c r="USY17" s="36"/>
      <c r="USZ17" s="36"/>
      <c r="UTA17" s="36"/>
      <c r="UTB17" s="36"/>
      <c r="UTC17" s="36"/>
      <c r="UTD17" s="36"/>
      <c r="UTE17" s="36"/>
      <c r="UTF17" s="36"/>
      <c r="UTG17" s="36"/>
      <c r="UTH17" s="36"/>
      <c r="UTI17" s="36"/>
      <c r="UTJ17" s="36"/>
      <c r="UTK17" s="36"/>
      <c r="UTL17" s="36"/>
      <c r="UTM17" s="36"/>
      <c r="UTN17" s="36"/>
      <c r="UTO17" s="36"/>
      <c r="UTP17" s="36"/>
      <c r="UTQ17" s="36"/>
      <c r="UTR17" s="36"/>
      <c r="UTS17" s="36"/>
      <c r="UTT17" s="36"/>
      <c r="UTU17" s="36"/>
      <c r="UTV17" s="36"/>
      <c r="UTW17" s="36"/>
      <c r="UTX17" s="36"/>
      <c r="UTY17" s="36"/>
      <c r="UTZ17" s="36"/>
      <c r="UUA17" s="36"/>
      <c r="UUB17" s="36"/>
      <c r="UUC17" s="36"/>
      <c r="UUD17" s="36"/>
      <c r="UUE17" s="36"/>
      <c r="UUF17" s="36"/>
      <c r="UUG17" s="36"/>
      <c r="UUH17" s="36"/>
      <c r="UUI17" s="36"/>
      <c r="UUJ17" s="36"/>
      <c r="UUK17" s="36"/>
      <c r="UUL17" s="36"/>
      <c r="UUM17" s="36"/>
      <c r="UUN17" s="36"/>
      <c r="UUO17" s="36"/>
      <c r="UUP17" s="36"/>
      <c r="UUQ17" s="36"/>
      <c r="UUR17" s="36"/>
      <c r="UUS17" s="36"/>
      <c r="UUT17" s="36"/>
      <c r="UUU17" s="36"/>
      <c r="UUV17" s="36"/>
      <c r="UUW17" s="36"/>
      <c r="UUX17" s="36"/>
      <c r="UUY17" s="36"/>
      <c r="UUZ17" s="36"/>
      <c r="UVA17" s="36"/>
      <c r="UVB17" s="36"/>
      <c r="UVC17" s="36"/>
      <c r="UVD17" s="36"/>
      <c r="UVE17" s="36"/>
      <c r="UVF17" s="36"/>
      <c r="UVG17" s="36"/>
      <c r="UVH17" s="36"/>
      <c r="UVI17" s="36"/>
      <c r="UVJ17" s="36"/>
      <c r="UVK17" s="36"/>
      <c r="UVL17" s="36"/>
      <c r="UVM17" s="36"/>
      <c r="UVN17" s="36"/>
      <c r="UVO17" s="36"/>
      <c r="UVP17" s="36"/>
      <c r="UVQ17" s="36"/>
      <c r="UVR17" s="36"/>
      <c r="UVS17" s="36"/>
      <c r="UVT17" s="36"/>
      <c r="UVU17" s="36"/>
      <c r="UVV17" s="36"/>
      <c r="UVW17" s="36"/>
      <c r="UVX17" s="36"/>
      <c r="UVY17" s="36"/>
      <c r="UVZ17" s="36"/>
      <c r="UWA17" s="36"/>
      <c r="UWB17" s="36"/>
      <c r="UWC17" s="36"/>
      <c r="UWD17" s="36"/>
      <c r="UWE17" s="36"/>
      <c r="UWF17" s="36"/>
      <c r="UWG17" s="36"/>
      <c r="UWH17" s="36"/>
      <c r="UWI17" s="36"/>
      <c r="UWJ17" s="36"/>
      <c r="UWK17" s="36"/>
      <c r="UWL17" s="36"/>
      <c r="UWM17" s="36"/>
      <c r="UWN17" s="36"/>
      <c r="UWO17" s="36"/>
      <c r="UWP17" s="36"/>
      <c r="UWQ17" s="36"/>
      <c r="UWR17" s="36"/>
      <c r="UWS17" s="36"/>
      <c r="UWT17" s="36"/>
      <c r="UWU17" s="36"/>
      <c r="UWV17" s="36"/>
      <c r="UWW17" s="36"/>
      <c r="UWX17" s="36"/>
      <c r="UWY17" s="36"/>
      <c r="UWZ17" s="36"/>
      <c r="UXA17" s="36"/>
      <c r="UXB17" s="36"/>
      <c r="UXC17" s="36"/>
      <c r="UXD17" s="36"/>
      <c r="UXE17" s="36"/>
      <c r="UXF17" s="36"/>
      <c r="UXG17" s="36"/>
      <c r="UXH17" s="36"/>
      <c r="UXI17" s="36"/>
      <c r="UXJ17" s="36"/>
      <c r="UXK17" s="36"/>
      <c r="UXL17" s="36"/>
      <c r="UXM17" s="36"/>
      <c r="UXN17" s="36"/>
      <c r="UXO17" s="36"/>
      <c r="UXP17" s="36"/>
      <c r="UXQ17" s="36"/>
      <c r="UXR17" s="36"/>
      <c r="UXS17" s="36"/>
      <c r="UXT17" s="36"/>
      <c r="UXU17" s="36"/>
      <c r="UXV17" s="36"/>
      <c r="UXW17" s="36"/>
      <c r="UXX17" s="36"/>
      <c r="UXY17" s="36"/>
      <c r="UXZ17" s="36"/>
      <c r="UYA17" s="36"/>
      <c r="UYB17" s="36"/>
      <c r="UYC17" s="36"/>
      <c r="UYD17" s="36"/>
      <c r="UYE17" s="36"/>
      <c r="UYF17" s="36"/>
      <c r="UYG17" s="36"/>
      <c r="UYH17" s="36"/>
      <c r="UYI17" s="36"/>
      <c r="UYJ17" s="36"/>
      <c r="UYK17" s="36"/>
      <c r="UYL17" s="36"/>
      <c r="UYM17" s="36"/>
      <c r="UYN17" s="36"/>
      <c r="UYO17" s="36"/>
      <c r="UYP17" s="36"/>
      <c r="UYQ17" s="36"/>
      <c r="UYR17" s="36"/>
      <c r="UYS17" s="36"/>
      <c r="UYT17" s="36"/>
      <c r="UYU17" s="36"/>
      <c r="UYV17" s="36"/>
      <c r="UYW17" s="36"/>
      <c r="UYX17" s="36"/>
      <c r="UYY17" s="36"/>
      <c r="UYZ17" s="36"/>
      <c r="UZA17" s="36"/>
      <c r="UZB17" s="36"/>
      <c r="UZC17" s="36"/>
      <c r="UZD17" s="36"/>
      <c r="UZE17" s="36"/>
      <c r="UZF17" s="36"/>
      <c r="UZG17" s="36"/>
      <c r="UZH17" s="36"/>
      <c r="UZI17" s="36"/>
      <c r="UZJ17" s="36"/>
      <c r="UZK17" s="36"/>
      <c r="UZL17" s="36"/>
      <c r="UZM17" s="36"/>
      <c r="UZN17" s="36"/>
      <c r="UZO17" s="36"/>
      <c r="UZP17" s="36"/>
      <c r="UZQ17" s="36"/>
      <c r="UZR17" s="36"/>
      <c r="UZS17" s="36"/>
      <c r="UZT17" s="36"/>
      <c r="UZU17" s="36"/>
      <c r="UZV17" s="36"/>
      <c r="UZW17" s="36"/>
      <c r="UZX17" s="36"/>
      <c r="UZY17" s="36"/>
      <c r="UZZ17" s="36"/>
      <c r="VAA17" s="36"/>
      <c r="VAB17" s="36"/>
      <c r="VAC17" s="36"/>
      <c r="VAD17" s="36"/>
      <c r="VAE17" s="36"/>
      <c r="VAF17" s="36"/>
      <c r="VAG17" s="36"/>
      <c r="VAH17" s="36"/>
      <c r="VAI17" s="36"/>
      <c r="VAJ17" s="36"/>
      <c r="VAK17" s="36"/>
      <c r="VAL17" s="36"/>
      <c r="VAM17" s="36"/>
      <c r="VAN17" s="36"/>
      <c r="VAO17" s="36"/>
      <c r="VAP17" s="36"/>
      <c r="VAQ17" s="36"/>
      <c r="VAR17" s="36"/>
      <c r="VAS17" s="36"/>
      <c r="VAT17" s="36"/>
      <c r="VAU17" s="36"/>
      <c r="VAV17" s="36"/>
      <c r="VAW17" s="36"/>
      <c r="VAX17" s="36"/>
      <c r="VAY17" s="36"/>
      <c r="VAZ17" s="36"/>
      <c r="VBA17" s="36"/>
      <c r="VBB17" s="36"/>
      <c r="VBC17" s="36"/>
      <c r="VBD17" s="36"/>
      <c r="VBE17" s="36"/>
      <c r="VBF17" s="36"/>
      <c r="VBG17" s="36"/>
      <c r="VBH17" s="36"/>
      <c r="VBI17" s="36"/>
      <c r="VBJ17" s="36"/>
      <c r="VBK17" s="36"/>
      <c r="VBL17" s="36"/>
      <c r="VBM17" s="36"/>
      <c r="VBN17" s="36"/>
      <c r="VBO17" s="36"/>
      <c r="VBP17" s="36"/>
      <c r="VBQ17" s="36"/>
      <c r="VBR17" s="36"/>
      <c r="VBS17" s="36"/>
      <c r="VBT17" s="36"/>
      <c r="VBU17" s="36"/>
      <c r="VBV17" s="36"/>
      <c r="VBW17" s="36"/>
      <c r="VBX17" s="36"/>
      <c r="VBY17" s="36"/>
      <c r="VBZ17" s="36"/>
      <c r="VCA17" s="36"/>
      <c r="VCB17" s="36"/>
      <c r="VCC17" s="36"/>
      <c r="VCD17" s="36"/>
      <c r="VCE17" s="36"/>
      <c r="VCF17" s="36"/>
      <c r="VCG17" s="36"/>
      <c r="VCH17" s="36"/>
      <c r="VCI17" s="36"/>
      <c r="VCJ17" s="36"/>
      <c r="VCK17" s="36"/>
      <c r="VCL17" s="36"/>
      <c r="VCM17" s="36"/>
      <c r="VCN17" s="36"/>
      <c r="VCO17" s="36"/>
      <c r="VCP17" s="36"/>
      <c r="VCQ17" s="36"/>
      <c r="VCR17" s="36"/>
      <c r="VCS17" s="36"/>
      <c r="VCT17" s="36"/>
      <c r="VCU17" s="36"/>
      <c r="VCV17" s="36"/>
      <c r="VCW17" s="36"/>
      <c r="VCX17" s="36"/>
      <c r="VCY17" s="36"/>
      <c r="VCZ17" s="36"/>
      <c r="VDA17" s="36"/>
      <c r="VDB17" s="36"/>
      <c r="VDC17" s="36"/>
      <c r="VDD17" s="36"/>
      <c r="VDE17" s="36"/>
      <c r="VDF17" s="36"/>
      <c r="VDG17" s="36"/>
      <c r="VDH17" s="36"/>
      <c r="VDI17" s="36"/>
      <c r="VDJ17" s="36"/>
      <c r="VDK17" s="36"/>
      <c r="VDL17" s="36"/>
      <c r="VDM17" s="36"/>
      <c r="VDN17" s="36"/>
      <c r="VDO17" s="36"/>
      <c r="VDP17" s="36"/>
      <c r="VDQ17" s="36"/>
      <c r="VDR17" s="36"/>
      <c r="VDS17" s="36"/>
      <c r="VDT17" s="36"/>
      <c r="VDU17" s="36"/>
      <c r="VDV17" s="36"/>
      <c r="VDW17" s="36"/>
      <c r="VDX17" s="36"/>
      <c r="VDY17" s="36"/>
      <c r="VDZ17" s="36"/>
      <c r="VEA17" s="36"/>
      <c r="VEB17" s="36"/>
      <c r="VEC17" s="36"/>
      <c r="VED17" s="36"/>
      <c r="VEE17" s="36"/>
      <c r="VEF17" s="36"/>
      <c r="VEG17" s="36"/>
      <c r="VEH17" s="36"/>
      <c r="VEI17" s="36"/>
      <c r="VEJ17" s="36"/>
      <c r="VEK17" s="36"/>
      <c r="VEL17" s="36"/>
      <c r="VEM17" s="36"/>
      <c r="VEN17" s="36"/>
      <c r="VEO17" s="36"/>
      <c r="VEP17" s="36"/>
      <c r="VEQ17" s="36"/>
      <c r="VER17" s="36"/>
      <c r="VES17" s="36"/>
      <c r="VET17" s="36"/>
      <c r="VEU17" s="36"/>
      <c r="VEV17" s="36"/>
      <c r="VEW17" s="36"/>
      <c r="VEX17" s="36"/>
      <c r="VEY17" s="36"/>
      <c r="VEZ17" s="36"/>
      <c r="VFA17" s="36"/>
      <c r="VFB17" s="36"/>
      <c r="VFC17" s="36"/>
      <c r="VFD17" s="36"/>
      <c r="VFE17" s="36"/>
      <c r="VFF17" s="36"/>
      <c r="VFG17" s="36"/>
      <c r="VFH17" s="36"/>
      <c r="VFI17" s="36"/>
      <c r="VFJ17" s="36"/>
      <c r="VFK17" s="36"/>
      <c r="VFL17" s="36"/>
      <c r="VFM17" s="36"/>
      <c r="VFN17" s="36"/>
      <c r="VFO17" s="36"/>
      <c r="VFP17" s="36"/>
      <c r="VFQ17" s="36"/>
      <c r="VFR17" s="36"/>
      <c r="VFS17" s="36"/>
      <c r="VFT17" s="36"/>
      <c r="VFU17" s="36"/>
      <c r="VFV17" s="36"/>
      <c r="VFW17" s="36"/>
      <c r="VFX17" s="36"/>
      <c r="VFY17" s="36"/>
      <c r="VFZ17" s="36"/>
      <c r="VGA17" s="36"/>
      <c r="VGB17" s="36"/>
      <c r="VGC17" s="36"/>
      <c r="VGD17" s="36"/>
      <c r="VGE17" s="36"/>
      <c r="VGF17" s="36"/>
      <c r="VGG17" s="36"/>
      <c r="VGH17" s="36"/>
      <c r="VGI17" s="36"/>
      <c r="VGJ17" s="36"/>
      <c r="VGK17" s="36"/>
      <c r="VGL17" s="36"/>
      <c r="VGM17" s="36"/>
      <c r="VGN17" s="36"/>
      <c r="VGO17" s="36"/>
      <c r="VGP17" s="36"/>
      <c r="VGQ17" s="36"/>
      <c r="VGR17" s="36"/>
      <c r="VGS17" s="36"/>
      <c r="VGT17" s="36"/>
      <c r="VGU17" s="36"/>
      <c r="VGV17" s="36"/>
      <c r="VGW17" s="36"/>
      <c r="VGX17" s="36"/>
      <c r="VGY17" s="36"/>
      <c r="VGZ17" s="36"/>
      <c r="VHA17" s="36"/>
      <c r="VHB17" s="36"/>
      <c r="VHC17" s="36"/>
      <c r="VHD17" s="36"/>
      <c r="VHE17" s="36"/>
      <c r="VHF17" s="36"/>
      <c r="VHG17" s="36"/>
      <c r="VHH17" s="36"/>
      <c r="VHI17" s="36"/>
      <c r="VHJ17" s="36"/>
      <c r="VHK17" s="36"/>
      <c r="VHL17" s="36"/>
      <c r="VHM17" s="36"/>
      <c r="VHN17" s="36"/>
      <c r="VHO17" s="36"/>
      <c r="VHP17" s="36"/>
      <c r="VHQ17" s="36"/>
      <c r="VHR17" s="36"/>
      <c r="VHS17" s="36"/>
      <c r="VHT17" s="36"/>
      <c r="VHU17" s="36"/>
      <c r="VHV17" s="36"/>
      <c r="VHW17" s="36"/>
      <c r="VHX17" s="36"/>
      <c r="VHY17" s="36"/>
      <c r="VHZ17" s="36"/>
      <c r="VIA17" s="36"/>
      <c r="VIB17" s="36"/>
      <c r="VIC17" s="36"/>
      <c r="VID17" s="36"/>
      <c r="VIE17" s="36"/>
      <c r="VIF17" s="36"/>
      <c r="VIG17" s="36"/>
      <c r="VIH17" s="36"/>
      <c r="VII17" s="36"/>
      <c r="VIJ17" s="36"/>
      <c r="VIK17" s="36"/>
      <c r="VIL17" s="36"/>
      <c r="VIM17" s="36"/>
      <c r="VIN17" s="36"/>
      <c r="VIO17" s="36"/>
      <c r="VIP17" s="36"/>
      <c r="VIQ17" s="36"/>
      <c r="VIR17" s="36"/>
      <c r="VIS17" s="36"/>
      <c r="VIT17" s="36"/>
      <c r="VIU17" s="36"/>
      <c r="VIV17" s="36"/>
      <c r="VIW17" s="36"/>
      <c r="VIX17" s="36"/>
      <c r="VIY17" s="36"/>
      <c r="VIZ17" s="36"/>
      <c r="VJA17" s="36"/>
      <c r="VJB17" s="36"/>
      <c r="VJC17" s="36"/>
      <c r="VJD17" s="36"/>
      <c r="VJE17" s="36"/>
      <c r="VJF17" s="36"/>
      <c r="VJG17" s="36"/>
      <c r="VJH17" s="36"/>
      <c r="VJI17" s="36"/>
      <c r="VJJ17" s="36"/>
      <c r="VJK17" s="36"/>
      <c r="VJL17" s="36"/>
      <c r="VJM17" s="36"/>
      <c r="VJN17" s="36"/>
      <c r="VJO17" s="36"/>
      <c r="VJP17" s="36"/>
      <c r="VJQ17" s="36"/>
      <c r="VJR17" s="36"/>
      <c r="VJS17" s="36"/>
      <c r="VJT17" s="36"/>
      <c r="VJU17" s="36"/>
      <c r="VJV17" s="36"/>
      <c r="VJW17" s="36"/>
      <c r="VJX17" s="36"/>
      <c r="VJY17" s="36"/>
      <c r="VJZ17" s="36"/>
      <c r="VKA17" s="36"/>
      <c r="VKB17" s="36"/>
      <c r="VKC17" s="36"/>
      <c r="VKD17" s="36"/>
      <c r="VKE17" s="36"/>
      <c r="VKF17" s="36"/>
      <c r="VKG17" s="36"/>
      <c r="VKH17" s="36"/>
      <c r="VKI17" s="36"/>
      <c r="VKJ17" s="36"/>
      <c r="VKK17" s="36"/>
      <c r="VKL17" s="36"/>
      <c r="VKM17" s="36"/>
      <c r="VKN17" s="36"/>
      <c r="VKO17" s="36"/>
      <c r="VKP17" s="36"/>
      <c r="VKQ17" s="36"/>
      <c r="VKR17" s="36"/>
      <c r="VKS17" s="36"/>
      <c r="VKT17" s="36"/>
      <c r="VKU17" s="36"/>
      <c r="VKV17" s="36"/>
      <c r="VKW17" s="36"/>
      <c r="VKX17" s="36"/>
      <c r="VKY17" s="36"/>
      <c r="VKZ17" s="36"/>
      <c r="VLA17" s="36"/>
      <c r="VLB17" s="36"/>
      <c r="VLC17" s="36"/>
      <c r="VLD17" s="36"/>
      <c r="VLE17" s="36"/>
      <c r="VLF17" s="36"/>
      <c r="VLG17" s="36"/>
      <c r="VLH17" s="36"/>
      <c r="VLI17" s="36"/>
      <c r="VLJ17" s="36"/>
      <c r="VLK17" s="36"/>
      <c r="VLL17" s="36"/>
      <c r="VLM17" s="36"/>
      <c r="VLN17" s="36"/>
      <c r="VLO17" s="36"/>
      <c r="VLP17" s="36"/>
      <c r="VLQ17" s="36"/>
      <c r="VLR17" s="36"/>
      <c r="VLS17" s="36"/>
      <c r="VLT17" s="36"/>
      <c r="VLU17" s="36"/>
      <c r="VLV17" s="36"/>
      <c r="VLW17" s="36"/>
      <c r="VLX17" s="36"/>
      <c r="VLY17" s="36"/>
      <c r="VLZ17" s="36"/>
      <c r="VMA17" s="36"/>
      <c r="VMB17" s="36"/>
      <c r="VMC17" s="36"/>
      <c r="VMD17" s="36"/>
      <c r="VME17" s="36"/>
      <c r="VMF17" s="36"/>
      <c r="VMG17" s="36"/>
      <c r="VMH17" s="36"/>
      <c r="VMI17" s="36"/>
      <c r="VMJ17" s="36"/>
      <c r="VMK17" s="36"/>
      <c r="VML17" s="36"/>
      <c r="VMM17" s="36"/>
      <c r="VMN17" s="36"/>
      <c r="VMO17" s="36"/>
      <c r="VMP17" s="36"/>
      <c r="VMQ17" s="36"/>
      <c r="VMR17" s="36"/>
      <c r="VMS17" s="36"/>
      <c r="VMT17" s="36"/>
      <c r="VMU17" s="36"/>
      <c r="VMV17" s="36"/>
      <c r="VMW17" s="36"/>
      <c r="VMX17" s="36"/>
      <c r="VMY17" s="36"/>
      <c r="VMZ17" s="36"/>
      <c r="VNA17" s="36"/>
      <c r="VNB17" s="36"/>
      <c r="VNC17" s="36"/>
      <c r="VND17" s="36"/>
      <c r="VNE17" s="36"/>
      <c r="VNF17" s="36"/>
      <c r="VNG17" s="36"/>
      <c r="VNH17" s="36"/>
      <c r="VNI17" s="36"/>
      <c r="VNJ17" s="36"/>
      <c r="VNK17" s="36"/>
      <c r="VNL17" s="36"/>
      <c r="VNM17" s="36"/>
      <c r="VNN17" s="36"/>
      <c r="VNO17" s="36"/>
      <c r="VNP17" s="36"/>
      <c r="VNQ17" s="36"/>
      <c r="VNR17" s="36"/>
      <c r="VNS17" s="36"/>
      <c r="VNT17" s="36"/>
      <c r="VNU17" s="36"/>
      <c r="VNV17" s="36"/>
      <c r="VNW17" s="36"/>
      <c r="VNX17" s="36"/>
      <c r="VNY17" s="36"/>
      <c r="VNZ17" s="36"/>
      <c r="VOA17" s="36"/>
      <c r="VOB17" s="36"/>
      <c r="VOC17" s="36"/>
      <c r="VOD17" s="36"/>
      <c r="VOE17" s="36"/>
      <c r="VOF17" s="36"/>
      <c r="VOG17" s="36"/>
      <c r="VOH17" s="36"/>
      <c r="VOI17" s="36"/>
      <c r="VOJ17" s="36"/>
      <c r="VOK17" s="36"/>
      <c r="VOL17" s="36"/>
      <c r="VOM17" s="36"/>
      <c r="VON17" s="36"/>
      <c r="VOO17" s="36"/>
      <c r="VOP17" s="36"/>
      <c r="VOQ17" s="36"/>
      <c r="VOR17" s="36"/>
      <c r="VOS17" s="36"/>
      <c r="VOT17" s="36"/>
      <c r="VOU17" s="36"/>
      <c r="VOV17" s="36"/>
      <c r="VOW17" s="36"/>
      <c r="VOX17" s="36"/>
      <c r="VOY17" s="36"/>
      <c r="VOZ17" s="36"/>
      <c r="VPA17" s="36"/>
      <c r="VPB17" s="36"/>
      <c r="VPC17" s="36"/>
      <c r="VPD17" s="36"/>
      <c r="VPE17" s="36"/>
      <c r="VPF17" s="36"/>
      <c r="VPG17" s="36"/>
      <c r="VPH17" s="36"/>
      <c r="VPI17" s="36"/>
      <c r="VPJ17" s="36"/>
      <c r="VPK17" s="36"/>
      <c r="VPL17" s="36"/>
      <c r="VPM17" s="36"/>
      <c r="VPN17" s="36"/>
      <c r="VPO17" s="36"/>
      <c r="VPP17" s="36"/>
      <c r="VPQ17" s="36"/>
      <c r="VPR17" s="36"/>
      <c r="VPS17" s="36"/>
      <c r="VPT17" s="36"/>
      <c r="VPU17" s="36"/>
      <c r="VPV17" s="36"/>
      <c r="VPW17" s="36"/>
      <c r="VPX17" s="36"/>
      <c r="VPY17" s="36"/>
      <c r="VPZ17" s="36"/>
      <c r="VQA17" s="36"/>
      <c r="VQB17" s="36"/>
      <c r="VQC17" s="36"/>
      <c r="VQD17" s="36"/>
      <c r="VQE17" s="36"/>
      <c r="VQF17" s="36"/>
      <c r="VQG17" s="36"/>
      <c r="VQH17" s="36"/>
      <c r="VQI17" s="36"/>
      <c r="VQJ17" s="36"/>
      <c r="VQK17" s="36"/>
      <c r="VQL17" s="36"/>
      <c r="VQM17" s="36"/>
      <c r="VQN17" s="36"/>
      <c r="VQO17" s="36"/>
      <c r="VQP17" s="36"/>
      <c r="VQQ17" s="36"/>
      <c r="VQR17" s="36"/>
      <c r="VQS17" s="36"/>
      <c r="VQT17" s="36"/>
      <c r="VQU17" s="36"/>
      <c r="VQV17" s="36"/>
      <c r="VQW17" s="36"/>
      <c r="VQX17" s="36"/>
      <c r="VQY17" s="36"/>
      <c r="VQZ17" s="36"/>
      <c r="VRA17" s="36"/>
      <c r="VRB17" s="36"/>
      <c r="VRC17" s="36"/>
      <c r="VRD17" s="36"/>
      <c r="VRE17" s="36"/>
      <c r="VRF17" s="36"/>
      <c r="VRG17" s="36"/>
      <c r="VRH17" s="36"/>
      <c r="VRI17" s="36"/>
      <c r="VRJ17" s="36"/>
      <c r="VRK17" s="36"/>
      <c r="VRL17" s="36"/>
      <c r="VRM17" s="36"/>
      <c r="VRN17" s="36"/>
      <c r="VRO17" s="36"/>
      <c r="VRP17" s="36"/>
      <c r="VRQ17" s="36"/>
      <c r="VRR17" s="36"/>
      <c r="VRS17" s="36"/>
      <c r="VRT17" s="36"/>
      <c r="VRU17" s="36"/>
      <c r="VRV17" s="36"/>
      <c r="VRW17" s="36"/>
      <c r="VRX17" s="36"/>
      <c r="VRY17" s="36"/>
      <c r="VRZ17" s="36"/>
      <c r="VSA17" s="36"/>
      <c r="VSB17" s="36"/>
      <c r="VSC17" s="36"/>
      <c r="VSD17" s="36"/>
      <c r="VSE17" s="36"/>
      <c r="VSF17" s="36"/>
      <c r="VSG17" s="36"/>
      <c r="VSH17" s="36"/>
      <c r="VSI17" s="36"/>
      <c r="VSJ17" s="36"/>
      <c r="VSK17" s="36"/>
      <c r="VSL17" s="36"/>
      <c r="VSM17" s="36"/>
      <c r="VSN17" s="36"/>
      <c r="VSO17" s="36"/>
      <c r="VSP17" s="36"/>
      <c r="VSQ17" s="36"/>
      <c r="VSR17" s="36"/>
      <c r="VSS17" s="36"/>
      <c r="VST17" s="36"/>
      <c r="VSU17" s="36"/>
      <c r="VSV17" s="36"/>
      <c r="VSW17" s="36"/>
      <c r="VSX17" s="36"/>
      <c r="VSY17" s="36"/>
      <c r="VSZ17" s="36"/>
      <c r="VTA17" s="36"/>
      <c r="VTB17" s="36"/>
      <c r="VTC17" s="36"/>
      <c r="VTD17" s="36"/>
      <c r="VTE17" s="36"/>
      <c r="VTF17" s="36"/>
      <c r="VTG17" s="36"/>
      <c r="VTH17" s="36"/>
      <c r="VTI17" s="36"/>
      <c r="VTJ17" s="36"/>
      <c r="VTK17" s="36"/>
      <c r="VTL17" s="36"/>
      <c r="VTM17" s="36"/>
      <c r="VTN17" s="36"/>
      <c r="VTO17" s="36"/>
      <c r="VTP17" s="36"/>
      <c r="VTQ17" s="36"/>
      <c r="VTR17" s="36"/>
      <c r="VTS17" s="36"/>
      <c r="VTT17" s="36"/>
      <c r="VTU17" s="36"/>
      <c r="VTV17" s="36"/>
      <c r="VTW17" s="36"/>
      <c r="VTX17" s="36"/>
      <c r="VTY17" s="36"/>
      <c r="VTZ17" s="36"/>
      <c r="VUA17" s="36"/>
      <c r="VUB17" s="36"/>
      <c r="VUC17" s="36"/>
      <c r="VUD17" s="36"/>
      <c r="VUE17" s="36"/>
      <c r="VUF17" s="36"/>
      <c r="VUG17" s="36"/>
      <c r="VUH17" s="36"/>
      <c r="VUI17" s="36"/>
      <c r="VUJ17" s="36"/>
      <c r="VUK17" s="36"/>
      <c r="VUL17" s="36"/>
      <c r="VUM17" s="36"/>
      <c r="VUN17" s="36"/>
      <c r="VUO17" s="36"/>
      <c r="VUP17" s="36"/>
      <c r="VUQ17" s="36"/>
      <c r="VUR17" s="36"/>
      <c r="VUS17" s="36"/>
      <c r="VUT17" s="36"/>
      <c r="VUU17" s="36"/>
      <c r="VUV17" s="36"/>
      <c r="VUW17" s="36"/>
      <c r="VUX17" s="36"/>
      <c r="VUY17" s="36"/>
      <c r="VUZ17" s="36"/>
      <c r="VVA17" s="36"/>
      <c r="VVB17" s="36"/>
      <c r="VVC17" s="36"/>
      <c r="VVD17" s="36"/>
      <c r="VVE17" s="36"/>
      <c r="VVF17" s="36"/>
      <c r="VVG17" s="36"/>
      <c r="VVH17" s="36"/>
      <c r="VVI17" s="36"/>
      <c r="VVJ17" s="36"/>
      <c r="VVK17" s="36"/>
      <c r="VVL17" s="36"/>
      <c r="VVM17" s="36"/>
      <c r="VVN17" s="36"/>
      <c r="VVO17" s="36"/>
      <c r="VVP17" s="36"/>
      <c r="VVQ17" s="36"/>
      <c r="VVR17" s="36"/>
      <c r="VVS17" s="36"/>
      <c r="VVT17" s="36"/>
      <c r="VVU17" s="36"/>
      <c r="VVV17" s="36"/>
      <c r="VVW17" s="36"/>
      <c r="VVX17" s="36"/>
      <c r="VVY17" s="36"/>
      <c r="VVZ17" s="36"/>
      <c r="VWA17" s="36"/>
      <c r="VWB17" s="36"/>
      <c r="VWC17" s="36"/>
      <c r="VWD17" s="36"/>
      <c r="VWE17" s="36"/>
      <c r="VWF17" s="36"/>
      <c r="VWG17" s="36"/>
      <c r="VWH17" s="36"/>
      <c r="VWI17" s="36"/>
      <c r="VWJ17" s="36"/>
      <c r="VWK17" s="36"/>
      <c r="VWL17" s="36"/>
      <c r="VWM17" s="36"/>
      <c r="VWN17" s="36"/>
      <c r="VWO17" s="36"/>
      <c r="VWP17" s="36"/>
      <c r="VWQ17" s="36"/>
      <c r="VWR17" s="36"/>
      <c r="VWS17" s="36"/>
      <c r="VWT17" s="36"/>
      <c r="VWU17" s="36"/>
      <c r="VWV17" s="36"/>
      <c r="VWW17" s="36"/>
      <c r="VWX17" s="36"/>
      <c r="VWY17" s="36"/>
      <c r="VWZ17" s="36"/>
      <c r="VXA17" s="36"/>
      <c r="VXB17" s="36"/>
      <c r="VXC17" s="36"/>
      <c r="VXD17" s="36"/>
      <c r="VXE17" s="36"/>
      <c r="VXF17" s="36"/>
      <c r="VXG17" s="36"/>
      <c r="VXH17" s="36"/>
      <c r="VXI17" s="36"/>
      <c r="VXJ17" s="36"/>
      <c r="VXK17" s="36"/>
      <c r="VXL17" s="36"/>
      <c r="VXM17" s="36"/>
      <c r="VXN17" s="36"/>
      <c r="VXO17" s="36"/>
      <c r="VXP17" s="36"/>
      <c r="VXQ17" s="36"/>
      <c r="VXR17" s="36"/>
      <c r="VXS17" s="36"/>
      <c r="VXT17" s="36"/>
      <c r="VXU17" s="36"/>
      <c r="VXV17" s="36"/>
      <c r="VXW17" s="36"/>
      <c r="VXX17" s="36"/>
      <c r="VXY17" s="36"/>
      <c r="VXZ17" s="36"/>
      <c r="VYA17" s="36"/>
      <c r="VYB17" s="36"/>
      <c r="VYC17" s="36"/>
      <c r="VYD17" s="36"/>
      <c r="VYE17" s="36"/>
      <c r="VYF17" s="36"/>
      <c r="VYG17" s="36"/>
      <c r="VYH17" s="36"/>
      <c r="VYI17" s="36"/>
      <c r="VYJ17" s="36"/>
      <c r="VYK17" s="36"/>
      <c r="VYL17" s="36"/>
      <c r="VYM17" s="36"/>
      <c r="VYN17" s="36"/>
      <c r="VYO17" s="36"/>
      <c r="VYP17" s="36"/>
      <c r="VYQ17" s="36"/>
      <c r="VYR17" s="36"/>
      <c r="VYS17" s="36"/>
      <c r="VYT17" s="36"/>
      <c r="VYU17" s="36"/>
      <c r="VYV17" s="36"/>
      <c r="VYW17" s="36"/>
      <c r="VYX17" s="36"/>
      <c r="VYY17" s="36"/>
      <c r="VYZ17" s="36"/>
      <c r="VZA17" s="36"/>
      <c r="VZB17" s="36"/>
      <c r="VZC17" s="36"/>
      <c r="VZD17" s="36"/>
      <c r="VZE17" s="36"/>
      <c r="VZF17" s="36"/>
      <c r="VZG17" s="36"/>
      <c r="VZH17" s="36"/>
      <c r="VZI17" s="36"/>
      <c r="VZJ17" s="36"/>
      <c r="VZK17" s="36"/>
      <c r="VZL17" s="36"/>
      <c r="VZM17" s="36"/>
      <c r="VZN17" s="36"/>
      <c r="VZO17" s="36"/>
      <c r="VZP17" s="36"/>
      <c r="VZQ17" s="36"/>
      <c r="VZR17" s="36"/>
      <c r="VZS17" s="36"/>
      <c r="VZT17" s="36"/>
      <c r="VZU17" s="36"/>
      <c r="VZV17" s="36"/>
      <c r="VZW17" s="36"/>
      <c r="VZX17" s="36"/>
      <c r="VZY17" s="36"/>
      <c r="VZZ17" s="36"/>
      <c r="WAA17" s="36"/>
      <c r="WAB17" s="36"/>
      <c r="WAC17" s="36"/>
      <c r="WAD17" s="36"/>
      <c r="WAE17" s="36"/>
      <c r="WAF17" s="36"/>
      <c r="WAG17" s="36"/>
      <c r="WAH17" s="36"/>
      <c r="WAI17" s="36"/>
      <c r="WAJ17" s="36"/>
      <c r="WAK17" s="36"/>
      <c r="WAL17" s="36"/>
      <c r="WAM17" s="36"/>
      <c r="WAN17" s="36"/>
      <c r="WAO17" s="36"/>
      <c r="WAP17" s="36"/>
      <c r="WAQ17" s="36"/>
      <c r="WAR17" s="36"/>
      <c r="WAS17" s="36"/>
      <c r="WAT17" s="36"/>
      <c r="WAU17" s="36"/>
      <c r="WAV17" s="36"/>
      <c r="WAW17" s="36"/>
      <c r="WAX17" s="36"/>
      <c r="WAY17" s="36"/>
      <c r="WAZ17" s="36"/>
      <c r="WBA17" s="36"/>
      <c r="WBB17" s="36"/>
      <c r="WBC17" s="36"/>
      <c r="WBD17" s="36"/>
      <c r="WBE17" s="36"/>
      <c r="WBF17" s="36"/>
      <c r="WBG17" s="36"/>
      <c r="WBH17" s="36"/>
      <c r="WBI17" s="36"/>
      <c r="WBJ17" s="36"/>
      <c r="WBK17" s="36"/>
      <c r="WBL17" s="36"/>
      <c r="WBM17" s="36"/>
      <c r="WBN17" s="36"/>
      <c r="WBO17" s="36"/>
      <c r="WBP17" s="36"/>
      <c r="WBQ17" s="36"/>
      <c r="WBR17" s="36"/>
      <c r="WBS17" s="36"/>
      <c r="WBT17" s="36"/>
      <c r="WBU17" s="36"/>
      <c r="WBV17" s="36"/>
      <c r="WBW17" s="36"/>
      <c r="WBX17" s="36"/>
      <c r="WBY17" s="36"/>
      <c r="WBZ17" s="36"/>
      <c r="WCA17" s="36"/>
      <c r="WCB17" s="36"/>
      <c r="WCC17" s="36"/>
      <c r="WCD17" s="36"/>
      <c r="WCE17" s="36"/>
      <c r="WCF17" s="36"/>
      <c r="WCG17" s="36"/>
      <c r="WCH17" s="36"/>
      <c r="WCI17" s="36"/>
      <c r="WCJ17" s="36"/>
      <c r="WCK17" s="36"/>
      <c r="WCL17" s="36"/>
      <c r="WCM17" s="36"/>
      <c r="WCN17" s="36"/>
      <c r="WCO17" s="36"/>
      <c r="WCP17" s="36"/>
      <c r="WCQ17" s="36"/>
      <c r="WCR17" s="36"/>
      <c r="WCS17" s="36"/>
      <c r="WCT17" s="36"/>
      <c r="WCU17" s="36"/>
      <c r="WCV17" s="36"/>
      <c r="WCW17" s="36"/>
      <c r="WCX17" s="36"/>
      <c r="WCY17" s="36"/>
      <c r="WCZ17" s="36"/>
      <c r="WDA17" s="36"/>
      <c r="WDB17" s="36"/>
      <c r="WDC17" s="36"/>
      <c r="WDD17" s="36"/>
      <c r="WDE17" s="36"/>
      <c r="WDF17" s="36"/>
      <c r="WDG17" s="36"/>
      <c r="WDH17" s="36"/>
      <c r="WDI17" s="36"/>
      <c r="WDJ17" s="36"/>
      <c r="WDK17" s="36"/>
      <c r="WDL17" s="36"/>
      <c r="WDM17" s="36"/>
      <c r="WDN17" s="36"/>
      <c r="WDO17" s="36"/>
      <c r="WDP17" s="36"/>
      <c r="WDQ17" s="36"/>
      <c r="WDR17" s="36"/>
      <c r="WDS17" s="36"/>
      <c r="WDT17" s="36"/>
      <c r="WDU17" s="36"/>
      <c r="WDV17" s="36"/>
      <c r="WDW17" s="36"/>
      <c r="WDX17" s="36"/>
      <c r="WDY17" s="36"/>
      <c r="WDZ17" s="36"/>
      <c r="WEA17" s="36"/>
      <c r="WEB17" s="36"/>
      <c r="WEC17" s="36"/>
      <c r="WED17" s="36"/>
      <c r="WEE17" s="36"/>
      <c r="WEF17" s="36"/>
      <c r="WEG17" s="36"/>
      <c r="WEH17" s="36"/>
      <c r="WEI17" s="36"/>
      <c r="WEJ17" s="36"/>
      <c r="WEK17" s="36"/>
      <c r="WEL17" s="36"/>
      <c r="WEM17" s="36"/>
      <c r="WEN17" s="36"/>
      <c r="WEO17" s="36"/>
      <c r="WEP17" s="36"/>
      <c r="WEQ17" s="36"/>
      <c r="WER17" s="36"/>
      <c r="WES17" s="36"/>
      <c r="WET17" s="36"/>
      <c r="WEU17" s="36"/>
      <c r="WEV17" s="36"/>
      <c r="WEW17" s="36"/>
      <c r="WEX17" s="36"/>
      <c r="WEY17" s="36"/>
      <c r="WEZ17" s="36"/>
      <c r="WFA17" s="36"/>
      <c r="WFB17" s="36"/>
      <c r="WFC17" s="36"/>
      <c r="WFD17" s="36"/>
      <c r="WFE17" s="36"/>
      <c r="WFF17" s="36"/>
      <c r="WFG17" s="36"/>
      <c r="WFH17" s="36"/>
      <c r="WFI17" s="36"/>
      <c r="WFJ17" s="36"/>
      <c r="WFK17" s="36"/>
      <c r="WFL17" s="36"/>
      <c r="WFM17" s="36"/>
      <c r="WFN17" s="36"/>
      <c r="WFO17" s="36"/>
      <c r="WFP17" s="36"/>
      <c r="WFQ17" s="36"/>
      <c r="WFR17" s="36"/>
      <c r="WFS17" s="36"/>
      <c r="WFT17" s="36"/>
      <c r="WFU17" s="36"/>
      <c r="WFV17" s="36"/>
      <c r="WFW17" s="36"/>
      <c r="WFX17" s="36"/>
      <c r="WFY17" s="36"/>
      <c r="WFZ17" s="36"/>
      <c r="WGA17" s="36"/>
      <c r="WGB17" s="36"/>
      <c r="WGC17" s="36"/>
      <c r="WGD17" s="36"/>
      <c r="WGE17" s="36"/>
      <c r="WGF17" s="36"/>
      <c r="WGG17" s="36"/>
      <c r="WGH17" s="36"/>
      <c r="WGI17" s="36"/>
      <c r="WGJ17" s="36"/>
      <c r="WGK17" s="36"/>
      <c r="WGL17" s="36"/>
      <c r="WGM17" s="36"/>
      <c r="WGN17" s="36"/>
      <c r="WGO17" s="36"/>
      <c r="WGP17" s="36"/>
      <c r="WGQ17" s="36"/>
      <c r="WGR17" s="36"/>
      <c r="WGS17" s="36"/>
      <c r="WGT17" s="36"/>
      <c r="WGU17" s="36"/>
      <c r="WGV17" s="36"/>
      <c r="WGW17" s="36"/>
      <c r="WGX17" s="36"/>
      <c r="WGY17" s="36"/>
      <c r="WGZ17" s="36"/>
      <c r="WHA17" s="36"/>
      <c r="WHB17" s="36"/>
      <c r="WHC17" s="36"/>
      <c r="WHD17" s="36"/>
      <c r="WHE17" s="36"/>
      <c r="WHF17" s="36"/>
      <c r="WHG17" s="36"/>
      <c r="WHH17" s="36"/>
      <c r="WHI17" s="36"/>
      <c r="WHJ17" s="36"/>
      <c r="WHK17" s="36"/>
      <c r="WHL17" s="36"/>
      <c r="WHM17" s="36"/>
      <c r="WHN17" s="36"/>
      <c r="WHO17" s="36"/>
      <c r="WHP17" s="36"/>
      <c r="WHQ17" s="36"/>
      <c r="WHR17" s="36"/>
      <c r="WHS17" s="36"/>
      <c r="WHT17" s="36"/>
      <c r="WHU17" s="36"/>
      <c r="WHV17" s="36"/>
      <c r="WHW17" s="36"/>
      <c r="WHX17" s="36"/>
      <c r="WHY17" s="36"/>
      <c r="WHZ17" s="36"/>
      <c r="WIA17" s="36"/>
      <c r="WIB17" s="36"/>
      <c r="WIC17" s="36"/>
      <c r="WID17" s="36"/>
      <c r="WIE17" s="36"/>
      <c r="WIF17" s="36"/>
      <c r="WIG17" s="36"/>
      <c r="WIH17" s="36"/>
      <c r="WII17" s="36"/>
      <c r="WIJ17" s="36"/>
      <c r="WIK17" s="36"/>
      <c r="WIL17" s="36"/>
      <c r="WIM17" s="36"/>
      <c r="WIN17" s="36"/>
      <c r="WIO17" s="36"/>
      <c r="WIP17" s="36"/>
      <c r="WIQ17" s="36"/>
      <c r="WIR17" s="36"/>
      <c r="WIS17" s="36"/>
      <c r="WIT17" s="36"/>
      <c r="WIU17" s="36"/>
      <c r="WIV17" s="36"/>
      <c r="WIW17" s="36"/>
      <c r="WIX17" s="36"/>
      <c r="WIY17" s="36"/>
      <c r="WIZ17" s="36"/>
      <c r="WJA17" s="36"/>
      <c r="WJB17" s="36"/>
      <c r="WJC17" s="36"/>
      <c r="WJD17" s="36"/>
      <c r="WJE17" s="36"/>
      <c r="WJF17" s="36"/>
      <c r="WJG17" s="36"/>
      <c r="WJH17" s="36"/>
      <c r="WJI17" s="36"/>
      <c r="WJJ17" s="36"/>
      <c r="WJK17" s="36"/>
      <c r="WJL17" s="36"/>
      <c r="WJM17" s="36"/>
      <c r="WJN17" s="36"/>
      <c r="WJO17" s="36"/>
      <c r="WJP17" s="36"/>
      <c r="WJQ17" s="36"/>
      <c r="WJR17" s="36"/>
      <c r="WJS17" s="36"/>
      <c r="WJT17" s="36"/>
      <c r="WJU17" s="36"/>
      <c r="WJV17" s="36"/>
      <c r="WJW17" s="36"/>
      <c r="WJX17" s="36"/>
      <c r="WJY17" s="36"/>
      <c r="WJZ17" s="36"/>
      <c r="WKA17" s="36"/>
      <c r="WKB17" s="36"/>
      <c r="WKC17" s="36"/>
      <c r="WKD17" s="36"/>
      <c r="WKE17" s="36"/>
      <c r="WKF17" s="36"/>
      <c r="WKG17" s="36"/>
      <c r="WKH17" s="36"/>
      <c r="WKI17" s="36"/>
      <c r="WKJ17" s="36"/>
      <c r="WKK17" s="36"/>
      <c r="WKL17" s="36"/>
      <c r="WKM17" s="36"/>
      <c r="WKN17" s="36"/>
      <c r="WKO17" s="36"/>
      <c r="WKP17" s="36"/>
      <c r="WKQ17" s="36"/>
      <c r="WKR17" s="36"/>
      <c r="WKS17" s="36"/>
      <c r="WKT17" s="36"/>
      <c r="WKU17" s="36"/>
      <c r="WKV17" s="36"/>
      <c r="WKW17" s="36"/>
      <c r="WKX17" s="36"/>
      <c r="WKY17" s="36"/>
      <c r="WKZ17" s="36"/>
      <c r="WLA17" s="36"/>
      <c r="WLB17" s="36"/>
      <c r="WLC17" s="36"/>
      <c r="WLD17" s="36"/>
      <c r="WLE17" s="36"/>
      <c r="WLF17" s="36"/>
      <c r="WLG17" s="36"/>
      <c r="WLH17" s="36"/>
      <c r="WLI17" s="36"/>
      <c r="WLJ17" s="36"/>
      <c r="WLK17" s="36"/>
      <c r="WLL17" s="36"/>
      <c r="WLM17" s="36"/>
      <c r="WLN17" s="36"/>
      <c r="WLO17" s="36"/>
      <c r="WLP17" s="36"/>
      <c r="WLQ17" s="36"/>
      <c r="WLR17" s="36"/>
      <c r="WLS17" s="36"/>
      <c r="WLT17" s="36"/>
      <c r="WLU17" s="36"/>
      <c r="WLV17" s="36"/>
      <c r="WLW17" s="36"/>
      <c r="WLX17" s="36"/>
      <c r="WLY17" s="36"/>
      <c r="WLZ17" s="36"/>
      <c r="WMA17" s="36"/>
      <c r="WMB17" s="36"/>
      <c r="WMC17" s="36"/>
      <c r="WMD17" s="36"/>
      <c r="WME17" s="36"/>
      <c r="WMF17" s="36"/>
      <c r="WMG17" s="36"/>
      <c r="WMH17" s="36"/>
      <c r="WMI17" s="36"/>
      <c r="WMJ17" s="36"/>
      <c r="WMK17" s="36"/>
      <c r="WML17" s="36"/>
      <c r="WMM17" s="36"/>
      <c r="WMN17" s="36"/>
      <c r="WMO17" s="36"/>
      <c r="WMP17" s="36"/>
      <c r="WMQ17" s="36"/>
      <c r="WMR17" s="36"/>
      <c r="WMS17" s="36"/>
      <c r="WMT17" s="36"/>
      <c r="WMU17" s="36"/>
      <c r="WMV17" s="36"/>
      <c r="WMW17" s="36"/>
      <c r="WMX17" s="36"/>
      <c r="WMY17" s="36"/>
      <c r="WMZ17" s="36"/>
      <c r="WNA17" s="36"/>
      <c r="WNB17" s="36"/>
      <c r="WNC17" s="36"/>
      <c r="WND17" s="36"/>
      <c r="WNE17" s="36"/>
      <c r="WNF17" s="36"/>
      <c r="WNG17" s="36"/>
      <c r="WNH17" s="36"/>
      <c r="WNI17" s="36"/>
      <c r="WNJ17" s="36"/>
      <c r="WNK17" s="36"/>
      <c r="WNL17" s="36"/>
      <c r="WNM17" s="36"/>
      <c r="WNN17" s="36"/>
      <c r="WNO17" s="36"/>
      <c r="WNP17" s="36"/>
      <c r="WNQ17" s="36"/>
      <c r="WNR17" s="36"/>
      <c r="WNS17" s="36"/>
      <c r="WNT17" s="36"/>
      <c r="WNU17" s="36"/>
      <c r="WNV17" s="36"/>
      <c r="WNW17" s="36"/>
      <c r="WNX17" s="36"/>
      <c r="WNY17" s="36"/>
      <c r="WNZ17" s="36"/>
      <c r="WOA17" s="36"/>
      <c r="WOB17" s="36"/>
      <c r="WOC17" s="36"/>
      <c r="WOD17" s="36"/>
      <c r="WOE17" s="36"/>
      <c r="WOF17" s="36"/>
      <c r="WOG17" s="36"/>
      <c r="WOH17" s="36"/>
      <c r="WOI17" s="36"/>
      <c r="WOJ17" s="36"/>
      <c r="WOK17" s="36"/>
      <c r="WOL17" s="36"/>
      <c r="WOM17" s="36"/>
      <c r="WON17" s="36"/>
      <c r="WOO17" s="36"/>
      <c r="WOP17" s="36"/>
      <c r="WOQ17" s="36"/>
      <c r="WOR17" s="36"/>
      <c r="WOS17" s="36"/>
      <c r="WOT17" s="36"/>
      <c r="WOU17" s="36"/>
      <c r="WOV17" s="36"/>
      <c r="WOW17" s="36"/>
      <c r="WOX17" s="36"/>
      <c r="WOY17" s="36"/>
      <c r="WOZ17" s="36"/>
      <c r="WPA17" s="36"/>
      <c r="WPB17" s="36"/>
      <c r="WPC17" s="36"/>
      <c r="WPD17" s="36"/>
      <c r="WPE17" s="36"/>
      <c r="WPF17" s="36"/>
      <c r="WPG17" s="36"/>
      <c r="WPH17" s="36"/>
      <c r="WPI17" s="36"/>
      <c r="WPJ17" s="36"/>
      <c r="WPK17" s="36"/>
      <c r="WPL17" s="36"/>
      <c r="WPM17" s="36"/>
      <c r="WPN17" s="36"/>
      <c r="WPO17" s="36"/>
      <c r="WPP17" s="36"/>
      <c r="WPQ17" s="36"/>
      <c r="WPR17" s="36"/>
      <c r="WPS17" s="36"/>
      <c r="WPT17" s="36"/>
      <c r="WPU17" s="36"/>
      <c r="WPV17" s="36"/>
      <c r="WPW17" s="36"/>
      <c r="WPX17" s="36"/>
      <c r="WPY17" s="36"/>
      <c r="WPZ17" s="36"/>
      <c r="WQA17" s="36"/>
      <c r="WQB17" s="36"/>
      <c r="WQC17" s="36"/>
      <c r="WQD17" s="36"/>
      <c r="WQE17" s="36"/>
      <c r="WQF17" s="36"/>
      <c r="WQG17" s="36"/>
      <c r="WQH17" s="36"/>
      <c r="WQI17" s="36"/>
      <c r="WQJ17" s="36"/>
      <c r="WQK17" s="36"/>
      <c r="WQL17" s="36"/>
      <c r="WQM17" s="36"/>
      <c r="WQN17" s="36"/>
      <c r="WQO17" s="36"/>
      <c r="WQP17" s="36"/>
      <c r="WQQ17" s="36"/>
      <c r="WQR17" s="36"/>
      <c r="WQS17" s="36"/>
      <c r="WQT17" s="36"/>
      <c r="WQU17" s="36"/>
      <c r="WQV17" s="36"/>
      <c r="WQW17" s="36"/>
      <c r="WQX17" s="36"/>
      <c r="WQY17" s="36"/>
      <c r="WQZ17" s="36"/>
      <c r="WRA17" s="36"/>
      <c r="WRB17" s="36"/>
      <c r="WRC17" s="36"/>
      <c r="WRD17" s="36"/>
      <c r="WRE17" s="36"/>
      <c r="WRF17" s="36"/>
      <c r="WRG17" s="36"/>
      <c r="WRH17" s="36"/>
      <c r="WRI17" s="36"/>
      <c r="WRJ17" s="36"/>
      <c r="WRK17" s="36"/>
      <c r="WRL17" s="36"/>
      <c r="WRM17" s="36"/>
      <c r="WRN17" s="36"/>
      <c r="WRO17" s="36"/>
      <c r="WRP17" s="36"/>
      <c r="WRQ17" s="36"/>
      <c r="WRR17" s="36"/>
      <c r="WRS17" s="36"/>
      <c r="WRT17" s="36"/>
      <c r="WRU17" s="36"/>
      <c r="WRV17" s="36"/>
      <c r="WRW17" s="36"/>
      <c r="WRX17" s="36"/>
      <c r="WRY17" s="36"/>
      <c r="WRZ17" s="36"/>
      <c r="WSA17" s="36"/>
      <c r="WSB17" s="36"/>
      <c r="WSC17" s="36"/>
      <c r="WSD17" s="36"/>
      <c r="WSE17" s="36"/>
      <c r="WSF17" s="36"/>
      <c r="WSG17" s="36"/>
      <c r="WSH17" s="36"/>
      <c r="WSI17" s="36"/>
      <c r="WSJ17" s="36"/>
      <c r="WSK17" s="36"/>
      <c r="WSL17" s="36"/>
      <c r="WSM17" s="36"/>
      <c r="WSN17" s="36"/>
      <c r="WSO17" s="36"/>
      <c r="WSP17" s="36"/>
      <c r="WSQ17" s="36"/>
      <c r="WSR17" s="36"/>
      <c r="WSS17" s="36"/>
      <c r="WST17" s="36"/>
      <c r="WSU17" s="36"/>
      <c r="WSV17" s="36"/>
      <c r="WSW17" s="36"/>
      <c r="WSX17" s="36"/>
      <c r="WSY17" s="36"/>
      <c r="WSZ17" s="36"/>
      <c r="WTA17" s="36"/>
      <c r="WTB17" s="36"/>
      <c r="WTC17" s="36"/>
      <c r="WTD17" s="36"/>
      <c r="WTE17" s="36"/>
      <c r="WTF17" s="36"/>
      <c r="WTG17" s="36"/>
      <c r="WTH17" s="36"/>
      <c r="WTI17" s="36"/>
      <c r="WTJ17" s="36"/>
      <c r="WTK17" s="36"/>
      <c r="WTL17" s="36"/>
      <c r="WTM17" s="36"/>
      <c r="WTN17" s="36"/>
      <c r="WTO17" s="36"/>
      <c r="WTP17" s="36"/>
      <c r="WTQ17" s="36"/>
      <c r="WTR17" s="36"/>
      <c r="WTS17" s="36"/>
      <c r="WTT17" s="36"/>
      <c r="WTU17" s="36"/>
      <c r="WTV17" s="36"/>
      <c r="WTW17" s="36"/>
      <c r="WTX17" s="36"/>
      <c r="WTY17" s="36"/>
      <c r="WTZ17" s="36"/>
      <c r="WUA17" s="36"/>
      <c r="WUB17" s="36"/>
      <c r="WUC17" s="36"/>
      <c r="WUD17" s="36"/>
      <c r="WUE17" s="36"/>
      <c r="WUF17" s="36"/>
      <c r="WUG17" s="36"/>
      <c r="WUH17" s="36"/>
      <c r="WUI17" s="36"/>
      <c r="WUJ17" s="36"/>
      <c r="WUK17" s="36"/>
      <c r="WUL17" s="36"/>
      <c r="WUM17" s="36"/>
      <c r="WUN17" s="36"/>
      <c r="WUO17" s="36"/>
      <c r="WUP17" s="36"/>
      <c r="WUQ17" s="36"/>
      <c r="WUR17" s="36"/>
      <c r="WUS17" s="36"/>
      <c r="WUT17" s="36"/>
      <c r="WUU17" s="36"/>
      <c r="WUV17" s="36"/>
      <c r="WUW17" s="36"/>
      <c r="WUX17" s="36"/>
      <c r="WUY17" s="36"/>
      <c r="WUZ17" s="36"/>
      <c r="WVA17" s="36"/>
      <c r="WVB17" s="36"/>
      <c r="WVC17" s="36"/>
      <c r="WVD17" s="36"/>
      <c r="WVE17" s="36"/>
      <c r="WVF17" s="36"/>
      <c r="WVG17" s="36"/>
      <c r="WVH17" s="36"/>
      <c r="WVI17" s="36"/>
      <c r="WVJ17" s="36"/>
      <c r="WVK17" s="36"/>
      <c r="WVL17" s="36"/>
      <c r="WVM17" s="36"/>
      <c r="WVN17" s="36"/>
      <c r="WVO17" s="36"/>
      <c r="WVP17" s="36"/>
      <c r="WVQ17" s="36"/>
      <c r="WVR17" s="36"/>
      <c r="WVS17" s="36"/>
      <c r="WVT17" s="36"/>
      <c r="WVU17" s="36"/>
      <c r="WVV17" s="36"/>
      <c r="WVW17" s="36"/>
      <c r="WVX17" s="36"/>
      <c r="WVY17" s="36"/>
      <c r="WVZ17" s="36"/>
      <c r="WWA17" s="36"/>
      <c r="WWB17" s="36"/>
      <c r="WWC17" s="36"/>
      <c r="WWD17" s="36"/>
      <c r="WWE17" s="36"/>
      <c r="WWF17" s="36"/>
      <c r="WWG17" s="36"/>
      <c r="WWH17" s="36"/>
      <c r="WWI17" s="36"/>
      <c r="WWJ17" s="36"/>
      <c r="WWK17" s="36"/>
      <c r="WWL17" s="36"/>
      <c r="WWM17" s="36"/>
      <c r="WWN17" s="36"/>
      <c r="WWO17" s="36"/>
      <c r="WWP17" s="36"/>
      <c r="WWQ17" s="36"/>
      <c r="WWR17" s="36"/>
      <c r="WWS17" s="36"/>
      <c r="WWT17" s="36"/>
      <c r="WWU17" s="36"/>
      <c r="WWV17" s="36"/>
      <c r="WWW17" s="36"/>
      <c r="WWX17" s="36"/>
      <c r="WWY17" s="36"/>
      <c r="WWZ17" s="36"/>
      <c r="WXA17" s="36"/>
      <c r="WXB17" s="36"/>
      <c r="WXC17" s="36"/>
      <c r="WXD17" s="36"/>
      <c r="WXE17" s="36"/>
      <c r="WXF17" s="36"/>
      <c r="WXG17" s="36"/>
      <c r="WXH17" s="36"/>
      <c r="WXI17" s="36"/>
      <c r="WXJ17" s="36"/>
      <c r="WXK17" s="36"/>
      <c r="WXL17" s="36"/>
      <c r="WXM17" s="36"/>
      <c r="WXN17" s="36"/>
      <c r="WXO17" s="36"/>
      <c r="WXP17" s="36"/>
      <c r="WXQ17" s="36"/>
      <c r="WXR17" s="36"/>
      <c r="WXS17" s="36"/>
      <c r="WXT17" s="36"/>
      <c r="WXU17" s="36"/>
      <c r="WXV17" s="36"/>
      <c r="WXW17" s="36"/>
      <c r="WXX17" s="36"/>
      <c r="WXY17" s="36"/>
      <c r="WXZ17" s="36"/>
      <c r="WYA17" s="36"/>
      <c r="WYB17" s="36"/>
      <c r="WYC17" s="36"/>
      <c r="WYD17" s="36"/>
      <c r="WYE17" s="36"/>
      <c r="WYF17" s="36"/>
      <c r="WYG17" s="36"/>
      <c r="WYH17" s="36"/>
      <c r="WYI17" s="36"/>
      <c r="WYJ17" s="36"/>
      <c r="WYK17" s="36"/>
      <c r="WYL17" s="36"/>
      <c r="WYM17" s="36"/>
      <c r="WYN17" s="36"/>
      <c r="WYO17" s="36"/>
      <c r="WYP17" s="36"/>
      <c r="WYQ17" s="36"/>
      <c r="WYR17" s="36"/>
      <c r="WYS17" s="36"/>
      <c r="WYT17" s="36"/>
      <c r="WYU17" s="36"/>
      <c r="WYV17" s="36"/>
      <c r="WYW17" s="36"/>
      <c r="WYX17" s="36"/>
      <c r="WYY17" s="36"/>
      <c r="WYZ17" s="36"/>
      <c r="WZA17" s="36"/>
      <c r="WZB17" s="36"/>
      <c r="WZC17" s="36"/>
      <c r="WZD17" s="36"/>
      <c r="WZE17" s="36"/>
      <c r="WZF17" s="36"/>
      <c r="WZG17" s="36"/>
      <c r="WZH17" s="36"/>
      <c r="WZI17" s="36"/>
      <c r="WZJ17" s="36"/>
      <c r="WZK17" s="36"/>
      <c r="WZL17" s="36"/>
      <c r="WZM17" s="36"/>
      <c r="WZN17" s="36"/>
      <c r="WZO17" s="36"/>
      <c r="WZP17" s="36"/>
      <c r="WZQ17" s="36"/>
      <c r="WZR17" s="36"/>
      <c r="WZS17" s="36"/>
      <c r="WZT17" s="36"/>
      <c r="WZU17" s="36"/>
      <c r="WZV17" s="36"/>
      <c r="WZW17" s="36"/>
      <c r="WZX17" s="36"/>
      <c r="WZY17" s="36"/>
      <c r="WZZ17" s="36"/>
      <c r="XAA17" s="36"/>
      <c r="XAB17" s="36"/>
      <c r="XAC17" s="36"/>
      <c r="XAD17" s="36"/>
      <c r="XAE17" s="36"/>
      <c r="XAF17" s="36"/>
      <c r="XAG17" s="36"/>
      <c r="XAH17" s="36"/>
      <c r="XAI17" s="36"/>
      <c r="XAJ17" s="36"/>
      <c r="XAK17" s="36"/>
      <c r="XAL17" s="36"/>
      <c r="XAM17" s="36"/>
      <c r="XAN17" s="36"/>
      <c r="XAO17" s="36"/>
      <c r="XAP17" s="36"/>
      <c r="XAQ17" s="36"/>
      <c r="XAR17" s="36"/>
      <c r="XAS17" s="36"/>
      <c r="XAT17" s="36"/>
      <c r="XAU17" s="36"/>
      <c r="XAV17" s="36"/>
      <c r="XAW17" s="36"/>
      <c r="XAX17" s="36"/>
      <c r="XAY17" s="36"/>
      <c r="XAZ17" s="36"/>
      <c r="XBA17" s="36"/>
      <c r="XBB17" s="36"/>
      <c r="XBC17" s="36"/>
      <c r="XBD17" s="36"/>
      <c r="XBE17" s="36"/>
      <c r="XBF17" s="36"/>
      <c r="XBG17" s="36"/>
      <c r="XBH17" s="36"/>
      <c r="XBI17" s="36"/>
      <c r="XBJ17" s="36"/>
      <c r="XBK17" s="36"/>
      <c r="XBL17" s="36"/>
      <c r="XBM17" s="36"/>
      <c r="XBN17" s="36"/>
      <c r="XBO17" s="36"/>
      <c r="XBP17" s="36"/>
      <c r="XBQ17" s="36"/>
      <c r="XBR17" s="36"/>
      <c r="XBS17" s="36"/>
      <c r="XBT17" s="36"/>
      <c r="XBU17" s="36"/>
      <c r="XBV17" s="36"/>
      <c r="XBW17" s="36"/>
      <c r="XBX17" s="36"/>
      <c r="XBY17" s="36"/>
      <c r="XBZ17" s="36"/>
      <c r="XCA17" s="36"/>
      <c r="XCB17" s="36"/>
      <c r="XCC17" s="36"/>
      <c r="XCD17" s="36"/>
      <c r="XCE17" s="36"/>
      <c r="XCF17" s="36"/>
      <c r="XCG17" s="36"/>
      <c r="XCH17" s="36"/>
      <c r="XCI17" s="36"/>
      <c r="XCJ17" s="36"/>
      <c r="XCK17" s="36"/>
      <c r="XCL17" s="36"/>
      <c r="XCM17" s="36"/>
      <c r="XCN17" s="36"/>
      <c r="XCO17" s="36"/>
      <c r="XCP17" s="36"/>
      <c r="XCQ17" s="36"/>
      <c r="XCR17" s="36"/>
      <c r="XCS17" s="36"/>
      <c r="XCT17" s="36"/>
      <c r="XCU17" s="36"/>
      <c r="XCV17" s="36"/>
      <c r="XCW17" s="36"/>
      <c r="XCX17" s="36"/>
      <c r="XCY17" s="36"/>
      <c r="XCZ17" s="36"/>
      <c r="XDA17" s="36"/>
      <c r="XDB17" s="36"/>
      <c r="XDC17" s="36"/>
      <c r="XDD17" s="36"/>
      <c r="XDE17" s="36"/>
      <c r="XDF17" s="36"/>
      <c r="XDG17" s="36"/>
      <c r="XDH17" s="36"/>
      <c r="XDI17" s="36"/>
      <c r="XDJ17" s="36"/>
      <c r="XDK17" s="36"/>
      <c r="XDL17" s="36"/>
      <c r="XDM17" s="36"/>
      <c r="XDN17" s="36"/>
      <c r="XDO17" s="36"/>
      <c r="XDP17" s="36"/>
      <c r="XDQ17" s="36"/>
      <c r="XDR17" s="36"/>
      <c r="XDS17" s="36"/>
      <c r="XDT17" s="36"/>
      <c r="XDU17" s="36"/>
      <c r="XDV17" s="36"/>
      <c r="XDW17" s="36"/>
      <c r="XDX17" s="36"/>
      <c r="XDY17" s="36"/>
      <c r="XDZ17" s="36"/>
      <c r="XEA17" s="36"/>
      <c r="XEB17" s="36"/>
      <c r="XEC17" s="36"/>
      <c r="XED17" s="36"/>
      <c r="XEE17" s="36"/>
      <c r="XEF17" s="36"/>
      <c r="XEG17" s="36"/>
      <c r="XEH17" s="36"/>
      <c r="XEI17" s="36"/>
      <c r="XEJ17" s="36"/>
      <c r="XEK17" s="36"/>
      <c r="XEL17" s="36"/>
      <c r="XEM17" s="36"/>
      <c r="XEN17" s="36"/>
      <c r="XEO17" s="36"/>
      <c r="XEP17" s="36"/>
      <c r="XEQ17" s="36"/>
      <c r="XER17" s="36"/>
    </row>
    <row r="18" s="29" customFormat="1" ht="39.5" customHeight="1" spans="1:1024 1025:16372">
      <c r="A18" s="36">
        <v>17</v>
      </c>
      <c r="B18" s="36" t="s">
        <v>24932</v>
      </c>
      <c r="C18" s="36" t="s">
        <v>137</v>
      </c>
      <c r="D18" s="36" t="s">
        <v>24927</v>
      </c>
      <c r="E18" s="36" t="s">
        <v>24933</v>
      </c>
      <c r="F18" s="36" t="s">
        <v>24934</v>
      </c>
      <c r="G18" s="36" t="s">
        <v>24935</v>
      </c>
      <c r="H18" s="38">
        <v>45992</v>
      </c>
      <c r="I18" s="36">
        <v>49</v>
      </c>
      <c r="J18" s="36" t="str">
        <f>_xlfn.DISPIMG("ID_5DC3CC1FF5E34ED3B929E3F6050356DC",1)</f>
        <v>=DISPIMG("ID_5DC3CC1FF5E34ED3B929E3F6050356DC",1)</v>
      </c>
      <c r="K18" s="45" t="s">
        <v>24936</v>
      </c>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46"/>
      <c r="BA18" s="46"/>
      <c r="BB18" s="46"/>
      <c r="BC18" s="46"/>
      <c r="BD18" s="46"/>
      <c r="BE18" s="46"/>
      <c r="BF18" s="46"/>
      <c r="BG18" s="46"/>
      <c r="BH18" s="46"/>
      <c r="BI18" s="46"/>
      <c r="BJ18" s="46"/>
      <c r="BK18" s="46"/>
      <c r="BL18" s="46"/>
      <c r="BM18" s="46"/>
      <c r="BN18" s="46"/>
      <c r="BO18" s="46"/>
      <c r="BP18" s="46"/>
      <c r="BQ18" s="46"/>
      <c r="BR18" s="46"/>
      <c r="BS18" s="46"/>
      <c r="BT18" s="46"/>
      <c r="BU18" s="46"/>
      <c r="BV18" s="46"/>
      <c r="BW18" s="46"/>
      <c r="BX18" s="46"/>
      <c r="BY18" s="46"/>
      <c r="BZ18" s="46"/>
      <c r="CA18" s="46"/>
      <c r="CB18" s="46"/>
      <c r="CC18" s="46"/>
      <c r="CD18" s="46"/>
      <c r="CE18" s="46"/>
      <c r="CF18" s="46"/>
      <c r="CG18" s="46"/>
      <c r="CH18" s="46"/>
      <c r="CI18" s="46"/>
      <c r="CJ18" s="46"/>
      <c r="CK18" s="46"/>
      <c r="CL18" s="46"/>
      <c r="CM18" s="46"/>
      <c r="CN18" s="46"/>
      <c r="CO18" s="46"/>
      <c r="CP18" s="46"/>
      <c r="CQ18" s="46"/>
      <c r="CR18" s="46"/>
      <c r="CS18" s="46"/>
      <c r="CT18" s="46"/>
      <c r="CU18" s="46"/>
      <c r="CV18" s="46"/>
      <c r="CW18" s="46"/>
      <c r="CX18" s="46"/>
      <c r="CY18" s="46"/>
      <c r="CZ18" s="46"/>
      <c r="DA18" s="46"/>
      <c r="DB18" s="46"/>
      <c r="DC18" s="46"/>
      <c r="DD18" s="46"/>
      <c r="DE18" s="46"/>
      <c r="DF18" s="46"/>
      <c r="DG18" s="46"/>
      <c r="DH18" s="46"/>
      <c r="DI18" s="46"/>
      <c r="DJ18" s="46"/>
      <c r="DK18" s="46"/>
      <c r="DL18" s="46"/>
      <c r="DM18" s="46"/>
      <c r="DN18" s="46"/>
      <c r="DO18" s="46"/>
      <c r="DP18" s="46"/>
      <c r="DQ18" s="46"/>
      <c r="DR18" s="46"/>
      <c r="DS18" s="46"/>
      <c r="DT18" s="46"/>
      <c r="DU18" s="46"/>
      <c r="DV18" s="46"/>
      <c r="DW18" s="46"/>
      <c r="DX18" s="46"/>
      <c r="DY18" s="46"/>
      <c r="DZ18" s="46"/>
      <c r="EA18" s="46"/>
      <c r="EB18" s="46"/>
      <c r="EC18" s="46"/>
      <c r="ED18" s="46"/>
      <c r="EE18" s="46"/>
      <c r="EF18" s="46"/>
      <c r="EG18" s="46"/>
      <c r="EH18" s="46"/>
      <c r="EI18" s="46"/>
      <c r="EJ18" s="46"/>
      <c r="EK18" s="46"/>
      <c r="EL18" s="46"/>
      <c r="EM18" s="46"/>
      <c r="EN18" s="46"/>
      <c r="EO18" s="46"/>
      <c r="EP18" s="46"/>
      <c r="EQ18" s="46"/>
      <c r="ER18" s="46"/>
      <c r="ES18" s="46"/>
      <c r="ET18" s="46"/>
      <c r="EU18" s="46"/>
      <c r="EV18" s="46"/>
      <c r="EW18" s="46"/>
      <c r="EX18" s="46"/>
      <c r="EY18" s="46"/>
      <c r="EZ18" s="46"/>
      <c r="FA18" s="46"/>
      <c r="FB18" s="46"/>
      <c r="FC18" s="46"/>
      <c r="FD18" s="46"/>
      <c r="FE18" s="46"/>
      <c r="FF18" s="46"/>
      <c r="FG18" s="46"/>
      <c r="FH18" s="46"/>
      <c r="FI18" s="46"/>
      <c r="FJ18" s="46"/>
      <c r="FK18" s="46"/>
      <c r="FL18" s="46"/>
      <c r="FM18" s="46"/>
      <c r="FN18" s="46"/>
      <c r="FO18" s="46"/>
      <c r="FP18" s="46"/>
      <c r="FQ18" s="46"/>
      <c r="FR18" s="46"/>
      <c r="FS18" s="46"/>
      <c r="FT18" s="46"/>
      <c r="FU18" s="46"/>
      <c r="FV18" s="46"/>
      <c r="FW18" s="46"/>
      <c r="FX18" s="46"/>
      <c r="FY18" s="46"/>
      <c r="FZ18" s="46"/>
      <c r="GA18" s="46"/>
      <c r="GB18" s="46"/>
      <c r="GC18" s="46"/>
      <c r="GD18" s="46"/>
      <c r="GE18" s="46"/>
      <c r="GF18" s="46"/>
      <c r="GG18" s="46"/>
      <c r="GH18" s="46"/>
      <c r="GI18" s="46"/>
      <c r="GJ18" s="46"/>
      <c r="GK18" s="46"/>
      <c r="GL18" s="46"/>
      <c r="GM18" s="46"/>
      <c r="GN18" s="46"/>
      <c r="GO18" s="46"/>
      <c r="GP18" s="46"/>
      <c r="GQ18" s="46"/>
      <c r="GR18" s="46"/>
      <c r="GS18" s="46"/>
      <c r="GT18" s="46"/>
      <c r="GU18" s="46"/>
      <c r="GV18" s="46"/>
      <c r="GW18" s="46"/>
      <c r="GX18" s="46"/>
      <c r="GY18" s="46"/>
      <c r="GZ18" s="46"/>
      <c r="HA18" s="46"/>
      <c r="HB18" s="46"/>
      <c r="HC18" s="46"/>
      <c r="HD18" s="46"/>
      <c r="HE18" s="46"/>
      <c r="HF18" s="46"/>
      <c r="HG18" s="46"/>
      <c r="HH18" s="46"/>
      <c r="HI18" s="46"/>
      <c r="HJ18" s="46"/>
      <c r="HK18" s="46"/>
      <c r="HL18" s="46"/>
      <c r="HM18" s="46"/>
      <c r="HN18" s="46"/>
      <c r="HO18" s="46"/>
      <c r="HP18" s="46"/>
      <c r="HQ18" s="46"/>
      <c r="HR18" s="46"/>
      <c r="HS18" s="46"/>
      <c r="HT18" s="46"/>
      <c r="HU18" s="46"/>
      <c r="HV18" s="46"/>
      <c r="HW18" s="46"/>
      <c r="HX18" s="46"/>
      <c r="HY18" s="46"/>
      <c r="HZ18" s="46"/>
      <c r="IA18" s="46"/>
      <c r="IB18" s="46"/>
      <c r="IC18" s="46"/>
      <c r="ID18" s="46"/>
      <c r="IE18" s="46"/>
      <c r="IF18" s="46"/>
      <c r="IG18" s="46"/>
      <c r="IH18" s="46"/>
      <c r="II18" s="46"/>
      <c r="IJ18" s="46"/>
      <c r="IK18" s="46"/>
      <c r="IL18" s="46"/>
      <c r="IM18" s="46"/>
      <c r="IN18" s="46"/>
      <c r="IO18" s="46"/>
      <c r="IP18" s="46"/>
      <c r="IQ18" s="46"/>
      <c r="IR18" s="46"/>
      <c r="IS18" s="46"/>
      <c r="IT18" s="46"/>
      <c r="IU18" s="46"/>
      <c r="IV18" s="46"/>
      <c r="IW18" s="46"/>
      <c r="IX18" s="46"/>
      <c r="IY18" s="46"/>
      <c r="IZ18" s="46"/>
      <c r="JA18" s="46"/>
      <c r="JB18" s="46"/>
      <c r="JC18" s="46"/>
      <c r="JD18" s="46"/>
      <c r="JE18" s="46"/>
      <c r="JF18" s="46"/>
      <c r="JG18" s="46"/>
      <c r="JH18" s="46"/>
      <c r="JI18" s="46"/>
      <c r="JJ18" s="46"/>
      <c r="JK18" s="46"/>
      <c r="JL18" s="46"/>
      <c r="JM18" s="46"/>
      <c r="JN18" s="46"/>
      <c r="JO18" s="46"/>
      <c r="JP18" s="46"/>
      <c r="JQ18" s="46"/>
      <c r="JR18" s="46"/>
      <c r="JS18" s="46"/>
      <c r="JT18" s="46"/>
      <c r="JU18" s="46"/>
      <c r="JV18" s="46"/>
      <c r="JW18" s="46"/>
      <c r="JX18" s="46"/>
      <c r="JY18" s="46"/>
      <c r="JZ18" s="46"/>
      <c r="KA18" s="46"/>
      <c r="KB18" s="46"/>
      <c r="KC18" s="46"/>
      <c r="KD18" s="46"/>
      <c r="KE18" s="46"/>
      <c r="KF18" s="46"/>
      <c r="KG18" s="46"/>
      <c r="KH18" s="46"/>
      <c r="KI18" s="46"/>
      <c r="KJ18" s="46"/>
      <c r="KK18" s="46"/>
      <c r="KL18" s="46"/>
      <c r="KM18" s="46"/>
      <c r="KN18" s="46"/>
      <c r="KO18" s="46"/>
      <c r="KP18" s="46"/>
      <c r="KQ18" s="46"/>
      <c r="KR18" s="46"/>
      <c r="KS18" s="46"/>
      <c r="KT18" s="46"/>
      <c r="KU18" s="46"/>
      <c r="KV18" s="46"/>
      <c r="KW18" s="46"/>
      <c r="KX18" s="46"/>
      <c r="KY18" s="46"/>
      <c r="KZ18" s="46"/>
      <c r="LA18" s="46"/>
      <c r="LB18" s="46"/>
      <c r="LC18" s="46"/>
      <c r="LD18" s="46"/>
      <c r="LE18" s="46"/>
      <c r="LF18" s="46"/>
      <c r="LG18" s="46"/>
      <c r="LH18" s="46"/>
      <c r="LI18" s="46"/>
      <c r="LJ18" s="46"/>
      <c r="LK18" s="46"/>
      <c r="LL18" s="46"/>
      <c r="LM18" s="46"/>
      <c r="LN18" s="46"/>
      <c r="LO18" s="46"/>
      <c r="LP18" s="46"/>
      <c r="LQ18" s="46"/>
      <c r="LR18" s="46"/>
      <c r="LS18" s="46"/>
      <c r="LT18" s="46"/>
      <c r="LU18" s="46"/>
      <c r="LV18" s="46"/>
      <c r="LW18" s="46"/>
      <c r="LX18" s="46"/>
      <c r="LY18" s="46"/>
      <c r="LZ18" s="46"/>
      <c r="MA18" s="46"/>
      <c r="MB18" s="46"/>
      <c r="MC18" s="46"/>
      <c r="MD18" s="46"/>
      <c r="ME18" s="46"/>
      <c r="MF18" s="46"/>
      <c r="MG18" s="46"/>
      <c r="MH18" s="46"/>
      <c r="MI18" s="46"/>
      <c r="MJ18" s="46"/>
      <c r="MK18" s="46"/>
      <c r="ML18" s="46"/>
      <c r="MM18" s="46"/>
      <c r="MN18" s="46"/>
      <c r="MO18" s="46"/>
      <c r="MP18" s="46"/>
      <c r="MQ18" s="46"/>
      <c r="MR18" s="46"/>
      <c r="MS18" s="46"/>
      <c r="MT18" s="46"/>
      <c r="MU18" s="46"/>
      <c r="MV18" s="46"/>
      <c r="MW18" s="46"/>
      <c r="MX18" s="46"/>
      <c r="MY18" s="46"/>
      <c r="MZ18" s="46"/>
      <c r="NA18" s="46"/>
      <c r="NB18" s="46"/>
      <c r="NC18" s="46"/>
      <c r="ND18" s="46"/>
      <c r="NE18" s="46"/>
      <c r="NF18" s="46"/>
      <c r="NG18" s="46"/>
      <c r="NH18" s="46"/>
      <c r="NI18" s="46"/>
      <c r="NJ18" s="46"/>
      <c r="NK18" s="46"/>
      <c r="NL18" s="46"/>
      <c r="NM18" s="46"/>
      <c r="NN18" s="46"/>
      <c r="NO18" s="46"/>
      <c r="NP18" s="46"/>
      <c r="NQ18" s="46"/>
      <c r="NR18" s="46"/>
      <c r="NS18" s="46"/>
      <c r="NT18" s="46"/>
      <c r="NU18" s="46"/>
      <c r="NV18" s="46"/>
      <c r="NW18" s="46"/>
      <c r="NX18" s="46"/>
      <c r="NY18" s="46"/>
      <c r="NZ18" s="46"/>
      <c r="OA18" s="46"/>
      <c r="OB18" s="46"/>
      <c r="OC18" s="46"/>
      <c r="OD18" s="46"/>
      <c r="OE18" s="46"/>
      <c r="OF18" s="46"/>
      <c r="OG18" s="46"/>
      <c r="OH18" s="46"/>
      <c r="OI18" s="46"/>
      <c r="OJ18" s="46"/>
      <c r="OK18" s="46"/>
      <c r="OL18" s="46"/>
      <c r="OM18" s="46"/>
      <c r="ON18" s="46"/>
      <c r="OO18" s="46"/>
      <c r="OP18" s="46"/>
      <c r="OQ18" s="46"/>
      <c r="OR18" s="46"/>
      <c r="OS18" s="46"/>
      <c r="OT18" s="46"/>
      <c r="OU18" s="46"/>
      <c r="OV18" s="46"/>
      <c r="OW18" s="46"/>
      <c r="OX18" s="46"/>
      <c r="OY18" s="46"/>
      <c r="OZ18" s="46"/>
      <c r="PA18" s="46"/>
      <c r="PB18" s="46"/>
      <c r="PC18" s="46"/>
      <c r="PD18" s="46"/>
      <c r="PE18" s="46"/>
      <c r="PF18" s="46"/>
      <c r="PG18" s="46"/>
      <c r="PH18" s="46"/>
      <c r="PI18" s="46"/>
      <c r="PJ18" s="46"/>
      <c r="PK18" s="46"/>
      <c r="PL18" s="46"/>
      <c r="PM18" s="46"/>
      <c r="PN18" s="46"/>
      <c r="PO18" s="46"/>
      <c r="PP18" s="46"/>
      <c r="PQ18" s="46"/>
      <c r="PR18" s="46"/>
      <c r="PS18" s="46"/>
      <c r="PT18" s="46"/>
      <c r="PU18" s="46"/>
      <c r="PV18" s="46"/>
      <c r="PW18" s="46"/>
      <c r="PX18" s="46"/>
      <c r="PY18" s="46"/>
      <c r="PZ18" s="46"/>
      <c r="QA18" s="46"/>
      <c r="QB18" s="46"/>
      <c r="QC18" s="46"/>
      <c r="QD18" s="46"/>
      <c r="QE18" s="46"/>
      <c r="QF18" s="46"/>
      <c r="QG18" s="46"/>
      <c r="QH18" s="46"/>
      <c r="QI18" s="46"/>
      <c r="QJ18" s="46"/>
      <c r="QK18" s="46"/>
      <c r="QL18" s="46"/>
      <c r="QM18" s="46"/>
      <c r="QN18" s="46"/>
      <c r="QO18" s="46"/>
      <c r="QP18" s="46"/>
      <c r="QQ18" s="46"/>
      <c r="QR18" s="46"/>
      <c r="QS18" s="46"/>
      <c r="QT18" s="46"/>
      <c r="QU18" s="46"/>
      <c r="QV18" s="46"/>
      <c r="QW18" s="46"/>
      <c r="QX18" s="46"/>
      <c r="QY18" s="46"/>
      <c r="QZ18" s="46"/>
      <c r="RA18" s="46"/>
      <c r="RB18" s="46"/>
      <c r="RC18" s="46"/>
      <c r="RD18" s="46"/>
      <c r="RE18" s="46"/>
      <c r="RF18" s="46"/>
      <c r="RG18" s="46"/>
      <c r="RH18" s="46"/>
      <c r="RI18" s="46"/>
      <c r="RJ18" s="46"/>
      <c r="RK18" s="46"/>
      <c r="RL18" s="46"/>
      <c r="RM18" s="46"/>
      <c r="RN18" s="46"/>
      <c r="RO18" s="46"/>
      <c r="RP18" s="46"/>
      <c r="RQ18" s="46"/>
      <c r="RR18" s="46"/>
      <c r="RS18" s="46"/>
      <c r="RT18" s="46"/>
      <c r="RU18" s="46"/>
      <c r="RV18" s="46"/>
      <c r="RW18" s="46"/>
      <c r="RX18" s="46"/>
      <c r="RY18" s="46"/>
      <c r="RZ18" s="46"/>
      <c r="SA18" s="46"/>
      <c r="SB18" s="46"/>
      <c r="SC18" s="46"/>
      <c r="SD18" s="46"/>
      <c r="SE18" s="46"/>
      <c r="SF18" s="46"/>
      <c r="SG18" s="46"/>
      <c r="SH18" s="46"/>
      <c r="SI18" s="46"/>
      <c r="SJ18" s="46"/>
      <c r="SK18" s="46"/>
      <c r="SL18" s="46"/>
      <c r="SM18" s="46"/>
      <c r="SN18" s="46"/>
      <c r="SO18" s="46"/>
      <c r="SP18" s="46"/>
      <c r="SQ18" s="46"/>
      <c r="SR18" s="46"/>
      <c r="SS18" s="46"/>
      <c r="ST18" s="46"/>
      <c r="SU18" s="46"/>
      <c r="SV18" s="46"/>
      <c r="SW18" s="46"/>
      <c r="SX18" s="46"/>
      <c r="SY18" s="46"/>
      <c r="SZ18" s="46"/>
      <c r="TA18" s="46"/>
      <c r="TB18" s="46"/>
      <c r="TC18" s="46"/>
      <c r="TD18" s="46"/>
      <c r="TE18" s="46"/>
      <c r="TF18" s="46"/>
      <c r="TG18" s="46"/>
      <c r="TH18" s="46"/>
      <c r="TI18" s="46"/>
      <c r="TJ18" s="46"/>
      <c r="TK18" s="46"/>
      <c r="TL18" s="46"/>
      <c r="TM18" s="46"/>
      <c r="TN18" s="46"/>
      <c r="TO18" s="46"/>
      <c r="TP18" s="46"/>
      <c r="TQ18" s="46"/>
      <c r="TR18" s="46"/>
      <c r="TS18" s="46"/>
      <c r="TT18" s="46"/>
      <c r="TU18" s="46"/>
      <c r="TV18" s="46"/>
      <c r="TW18" s="46"/>
      <c r="TX18" s="46"/>
      <c r="TY18" s="46"/>
      <c r="TZ18" s="46"/>
      <c r="UA18" s="46"/>
      <c r="UB18" s="46"/>
      <c r="UC18" s="46"/>
      <c r="UD18" s="46"/>
      <c r="UE18" s="46"/>
      <c r="UF18" s="46"/>
      <c r="UG18" s="46"/>
      <c r="UH18" s="46"/>
      <c r="UI18" s="46"/>
      <c r="UJ18" s="46"/>
      <c r="UK18" s="46"/>
      <c r="UL18" s="46"/>
      <c r="UM18" s="46"/>
      <c r="UN18" s="46"/>
      <c r="UO18" s="46"/>
      <c r="UP18" s="46"/>
      <c r="UQ18" s="46"/>
      <c r="UR18" s="46"/>
      <c r="US18" s="46"/>
      <c r="UT18" s="46"/>
      <c r="UU18" s="46"/>
      <c r="UV18" s="46"/>
      <c r="UW18" s="46"/>
      <c r="UX18" s="46"/>
      <c r="UY18" s="46"/>
      <c r="UZ18" s="46"/>
      <c r="VA18" s="46"/>
      <c r="VB18" s="46"/>
      <c r="VC18" s="46"/>
      <c r="VD18" s="46"/>
      <c r="VE18" s="46"/>
      <c r="VF18" s="46"/>
      <c r="VG18" s="46"/>
      <c r="VH18" s="46"/>
      <c r="VI18" s="46"/>
      <c r="VJ18" s="46"/>
      <c r="VK18" s="46"/>
      <c r="VL18" s="46"/>
      <c r="VM18" s="46"/>
      <c r="VN18" s="46"/>
      <c r="VO18" s="46"/>
      <c r="VP18" s="46"/>
      <c r="VQ18" s="46"/>
      <c r="VR18" s="46"/>
      <c r="VS18" s="46"/>
      <c r="VT18" s="46"/>
      <c r="VU18" s="46"/>
      <c r="VV18" s="46"/>
      <c r="VW18" s="46"/>
      <c r="VX18" s="46"/>
      <c r="VY18" s="46"/>
      <c r="VZ18" s="46"/>
      <c r="WA18" s="46"/>
      <c r="WB18" s="46"/>
      <c r="WC18" s="46"/>
      <c r="WD18" s="46"/>
      <c r="WE18" s="46"/>
      <c r="WF18" s="46"/>
      <c r="WG18" s="46"/>
      <c r="WH18" s="46"/>
      <c r="WI18" s="46"/>
      <c r="WJ18" s="46"/>
      <c r="WK18" s="46"/>
      <c r="WL18" s="46"/>
      <c r="WM18" s="46"/>
      <c r="WN18" s="46"/>
      <c r="WO18" s="46"/>
      <c r="WP18" s="46"/>
      <c r="WQ18" s="46"/>
      <c r="WR18" s="46"/>
      <c r="WS18" s="46"/>
      <c r="WT18" s="46"/>
      <c r="WU18" s="46"/>
      <c r="WV18" s="46"/>
      <c r="WW18" s="46"/>
      <c r="WX18" s="46"/>
      <c r="WY18" s="46"/>
      <c r="WZ18" s="46"/>
      <c r="XA18" s="46"/>
      <c r="XB18" s="46"/>
      <c r="XC18" s="46"/>
      <c r="XD18" s="46"/>
      <c r="XE18" s="46"/>
      <c r="XF18" s="46"/>
      <c r="XG18" s="46"/>
      <c r="XH18" s="46"/>
      <c r="XI18" s="46"/>
      <c r="XJ18" s="46"/>
      <c r="XK18" s="46"/>
      <c r="XL18" s="46"/>
      <c r="XM18" s="46"/>
      <c r="XN18" s="46"/>
      <c r="XO18" s="46"/>
      <c r="XP18" s="46"/>
      <c r="XQ18" s="46"/>
      <c r="XR18" s="46"/>
      <c r="XS18" s="46"/>
      <c r="XT18" s="46"/>
      <c r="XU18" s="46"/>
      <c r="XV18" s="46"/>
      <c r="XW18" s="46"/>
      <c r="XX18" s="46"/>
      <c r="XY18" s="46"/>
      <c r="XZ18" s="46"/>
      <c r="YA18" s="46"/>
      <c r="YB18" s="46"/>
      <c r="YC18" s="46"/>
      <c r="YD18" s="46"/>
      <c r="YE18" s="46"/>
      <c r="YF18" s="46"/>
      <c r="YG18" s="46"/>
      <c r="YH18" s="46"/>
      <c r="YI18" s="46"/>
      <c r="YJ18" s="46"/>
      <c r="YK18" s="46"/>
      <c r="YL18" s="46"/>
      <c r="YM18" s="46"/>
      <c r="YN18" s="46"/>
      <c r="YO18" s="46"/>
      <c r="YP18" s="46"/>
      <c r="YQ18" s="46"/>
      <c r="YR18" s="46"/>
      <c r="YS18" s="46"/>
      <c r="YT18" s="46"/>
      <c r="YU18" s="46"/>
      <c r="YV18" s="46"/>
      <c r="YW18" s="46"/>
      <c r="YX18" s="46"/>
      <c r="YY18" s="46"/>
      <c r="YZ18" s="46"/>
      <c r="ZA18" s="46"/>
      <c r="ZB18" s="46"/>
      <c r="ZC18" s="46"/>
      <c r="ZD18" s="46"/>
      <c r="ZE18" s="46"/>
      <c r="ZF18" s="46"/>
      <c r="ZG18" s="46"/>
      <c r="ZH18" s="46"/>
      <c r="ZI18" s="46"/>
      <c r="ZJ18" s="46"/>
      <c r="ZK18" s="46"/>
      <c r="ZL18" s="46"/>
      <c r="ZM18" s="46"/>
      <c r="ZN18" s="46"/>
      <c r="ZO18" s="46"/>
      <c r="ZP18" s="46"/>
      <c r="ZQ18" s="46"/>
      <c r="ZR18" s="46"/>
      <c r="ZS18" s="46"/>
      <c r="ZT18" s="46"/>
      <c r="ZU18" s="46"/>
      <c r="ZV18" s="46"/>
      <c r="ZW18" s="46"/>
      <c r="ZX18" s="46"/>
      <c r="ZY18" s="46"/>
      <c r="ZZ18" s="46"/>
      <c r="AAA18" s="46"/>
      <c r="AAB18" s="46"/>
      <c r="AAC18" s="46"/>
      <c r="AAD18" s="46"/>
      <c r="AAE18" s="46"/>
      <c r="AAF18" s="46"/>
      <c r="AAG18" s="46"/>
      <c r="AAH18" s="46"/>
      <c r="AAI18" s="46"/>
      <c r="AAJ18" s="46"/>
      <c r="AAK18" s="46"/>
      <c r="AAL18" s="46"/>
      <c r="AAM18" s="46"/>
      <c r="AAN18" s="46"/>
      <c r="AAO18" s="46"/>
      <c r="AAP18" s="46"/>
      <c r="AAQ18" s="46"/>
      <c r="AAR18" s="46"/>
      <c r="AAS18" s="46"/>
      <c r="AAT18" s="46"/>
      <c r="AAU18" s="46"/>
      <c r="AAV18" s="46"/>
      <c r="AAW18" s="46"/>
      <c r="AAX18" s="46"/>
      <c r="AAY18" s="46"/>
      <c r="AAZ18" s="46"/>
      <c r="ABA18" s="46"/>
      <c r="ABB18" s="46"/>
      <c r="ABC18" s="46"/>
      <c r="ABD18" s="46"/>
      <c r="ABE18" s="46"/>
      <c r="ABF18" s="46"/>
      <c r="ABG18" s="46"/>
      <c r="ABH18" s="46"/>
      <c r="ABI18" s="46"/>
      <c r="ABJ18" s="46"/>
      <c r="ABK18" s="46"/>
      <c r="ABL18" s="46"/>
      <c r="ABM18" s="46"/>
      <c r="ABN18" s="46"/>
      <c r="ABO18" s="46"/>
      <c r="ABP18" s="46"/>
      <c r="ABQ18" s="46"/>
      <c r="ABR18" s="46"/>
      <c r="ABS18" s="46"/>
      <c r="ABT18" s="46"/>
      <c r="ABU18" s="46"/>
      <c r="ABV18" s="46"/>
      <c r="ABW18" s="46"/>
      <c r="ABX18" s="46"/>
      <c r="ABY18" s="46"/>
      <c r="ABZ18" s="46"/>
      <c r="ACA18" s="46"/>
      <c r="ACB18" s="46"/>
      <c r="ACC18" s="46"/>
      <c r="ACD18" s="46"/>
      <c r="ACE18" s="46"/>
      <c r="ACF18" s="46"/>
      <c r="ACG18" s="46"/>
      <c r="ACH18" s="46"/>
      <c r="ACI18" s="46"/>
      <c r="ACJ18" s="46"/>
      <c r="ACK18" s="46"/>
      <c r="ACL18" s="46"/>
      <c r="ACM18" s="46"/>
      <c r="ACN18" s="46"/>
      <c r="ACO18" s="46"/>
      <c r="ACP18" s="46"/>
      <c r="ACQ18" s="46"/>
      <c r="ACR18" s="46"/>
      <c r="ACS18" s="46"/>
      <c r="ACT18" s="46"/>
      <c r="ACU18" s="46"/>
      <c r="ACV18" s="46"/>
      <c r="ACW18" s="46"/>
      <c r="ACX18" s="46"/>
      <c r="ACY18" s="46"/>
      <c r="ACZ18" s="46"/>
      <c r="ADA18" s="46"/>
      <c r="ADB18" s="46"/>
      <c r="ADC18" s="46"/>
      <c r="ADD18" s="46"/>
      <c r="ADE18" s="46"/>
      <c r="ADF18" s="46"/>
      <c r="ADG18" s="46"/>
      <c r="ADH18" s="46"/>
      <c r="ADI18" s="46"/>
      <c r="ADJ18" s="46"/>
      <c r="ADK18" s="46"/>
      <c r="ADL18" s="46"/>
      <c r="ADM18" s="46"/>
      <c r="ADN18" s="46"/>
      <c r="ADO18" s="46"/>
      <c r="ADP18" s="46"/>
      <c r="ADQ18" s="46"/>
      <c r="ADR18" s="46"/>
      <c r="ADS18" s="46"/>
      <c r="ADT18" s="46"/>
      <c r="ADU18" s="46"/>
      <c r="ADV18" s="46"/>
      <c r="ADW18" s="46"/>
      <c r="ADX18" s="46"/>
      <c r="ADY18" s="46"/>
      <c r="ADZ18" s="46"/>
      <c r="AEA18" s="46"/>
      <c r="AEB18" s="46"/>
      <c r="AEC18" s="46"/>
      <c r="AED18" s="46"/>
      <c r="AEE18" s="46"/>
      <c r="AEF18" s="46"/>
      <c r="AEG18" s="46"/>
      <c r="AEH18" s="46"/>
      <c r="AEI18" s="46"/>
      <c r="AEJ18" s="46"/>
      <c r="AEK18" s="46"/>
      <c r="AEL18" s="46"/>
      <c r="AEM18" s="46"/>
      <c r="AEN18" s="46"/>
      <c r="AEO18" s="46"/>
      <c r="AEP18" s="46"/>
      <c r="AEQ18" s="46"/>
      <c r="AER18" s="46"/>
      <c r="AES18" s="46"/>
      <c r="AET18" s="46"/>
      <c r="AEU18" s="46"/>
      <c r="AEV18" s="46"/>
      <c r="AEW18" s="46"/>
      <c r="AEX18" s="46"/>
      <c r="AEY18" s="46"/>
      <c r="AEZ18" s="46"/>
      <c r="AFA18" s="46"/>
      <c r="AFB18" s="46"/>
      <c r="AFC18" s="46"/>
      <c r="AFD18" s="46"/>
      <c r="AFE18" s="46"/>
      <c r="AFF18" s="46"/>
      <c r="AFG18" s="46"/>
      <c r="AFH18" s="46"/>
      <c r="AFI18" s="46"/>
      <c r="AFJ18" s="46"/>
      <c r="AFK18" s="46"/>
      <c r="AFL18" s="46"/>
      <c r="AFM18" s="46"/>
      <c r="AFN18" s="46"/>
      <c r="AFO18" s="46"/>
      <c r="AFP18" s="46"/>
      <c r="AFQ18" s="46"/>
      <c r="AFR18" s="46"/>
      <c r="AFS18" s="46"/>
      <c r="AFT18" s="46"/>
      <c r="AFU18" s="46"/>
      <c r="AFV18" s="46"/>
      <c r="AFW18" s="46"/>
      <c r="AFX18" s="46"/>
      <c r="AFY18" s="46"/>
      <c r="AFZ18" s="46"/>
      <c r="AGA18" s="46"/>
      <c r="AGB18" s="46"/>
      <c r="AGC18" s="46"/>
      <c r="AGD18" s="46"/>
      <c r="AGE18" s="46"/>
      <c r="AGF18" s="46"/>
      <c r="AGG18" s="46"/>
      <c r="AGH18" s="46"/>
      <c r="AGI18" s="46"/>
      <c r="AGJ18" s="46"/>
      <c r="AGK18" s="46"/>
      <c r="AGL18" s="46"/>
      <c r="AGM18" s="46"/>
      <c r="AGN18" s="46"/>
      <c r="AGO18" s="46"/>
      <c r="AGP18" s="46"/>
      <c r="AGQ18" s="46"/>
      <c r="AGR18" s="46"/>
      <c r="AGS18" s="46"/>
      <c r="AGT18" s="46"/>
      <c r="AGU18" s="46"/>
      <c r="AGV18" s="46"/>
      <c r="AGW18" s="46"/>
      <c r="AGX18" s="46"/>
      <c r="AGY18" s="46"/>
      <c r="AGZ18" s="46"/>
      <c r="AHA18" s="46"/>
      <c r="AHB18" s="46"/>
      <c r="AHC18" s="46"/>
      <c r="AHD18" s="46"/>
      <c r="AHE18" s="46"/>
      <c r="AHF18" s="46"/>
      <c r="AHG18" s="46"/>
      <c r="AHH18" s="46"/>
      <c r="AHI18" s="46"/>
      <c r="AHJ18" s="46"/>
      <c r="AHK18" s="46"/>
      <c r="AHL18" s="46"/>
      <c r="AHM18" s="46"/>
      <c r="AHN18" s="46"/>
      <c r="AHO18" s="46"/>
      <c r="AHP18" s="46"/>
      <c r="AHQ18" s="46"/>
      <c r="AHR18" s="46"/>
      <c r="AHS18" s="46"/>
      <c r="AHT18" s="46"/>
      <c r="AHU18" s="46"/>
      <c r="AHV18" s="46"/>
      <c r="AHW18" s="46"/>
      <c r="AHX18" s="46"/>
      <c r="AHY18" s="46"/>
      <c r="AHZ18" s="46"/>
      <c r="AIA18" s="46"/>
      <c r="AIB18" s="46"/>
      <c r="AIC18" s="46"/>
      <c r="AID18" s="46"/>
      <c r="AIE18" s="46"/>
      <c r="AIF18" s="46"/>
      <c r="AIG18" s="46"/>
      <c r="AIH18" s="46"/>
      <c r="AII18" s="46"/>
      <c r="AIJ18" s="46"/>
      <c r="AIK18" s="46"/>
      <c r="AIL18" s="46"/>
      <c r="AIM18" s="46"/>
      <c r="AIN18" s="46"/>
      <c r="AIO18" s="46"/>
      <c r="AIP18" s="46"/>
      <c r="AIQ18" s="46"/>
      <c r="AIR18" s="46"/>
      <c r="AIS18" s="46"/>
      <c r="AIT18" s="46"/>
      <c r="AIU18" s="46"/>
      <c r="AIV18" s="46"/>
      <c r="AIW18" s="46"/>
      <c r="AIX18" s="46"/>
      <c r="AIY18" s="46"/>
      <c r="AIZ18" s="46"/>
      <c r="AJA18" s="46"/>
      <c r="AJB18" s="46"/>
      <c r="AJC18" s="46"/>
      <c r="AJD18" s="46"/>
      <c r="AJE18" s="46"/>
      <c r="AJF18" s="46"/>
      <c r="AJG18" s="46"/>
      <c r="AJH18" s="46"/>
      <c r="AJI18" s="46"/>
      <c r="AJJ18" s="46"/>
      <c r="AJK18" s="46"/>
      <c r="AJL18" s="46"/>
      <c r="AJM18" s="46"/>
      <c r="AJN18" s="46"/>
      <c r="AJO18" s="46"/>
      <c r="AJP18" s="46"/>
      <c r="AJQ18" s="46"/>
      <c r="AJR18" s="46"/>
      <c r="AJS18" s="46"/>
      <c r="AJT18" s="46"/>
      <c r="AJU18" s="46"/>
      <c r="AJV18" s="46"/>
      <c r="AJW18" s="46"/>
      <c r="AJX18" s="46"/>
      <c r="AJY18" s="46"/>
      <c r="AJZ18" s="46"/>
      <c r="AKA18" s="46"/>
      <c r="AKB18" s="46"/>
      <c r="AKC18" s="46"/>
      <c r="AKD18" s="46"/>
      <c r="AKE18" s="46"/>
      <c r="AKF18" s="46"/>
      <c r="AKG18" s="46"/>
      <c r="AKH18" s="46"/>
      <c r="AKI18" s="46"/>
      <c r="AKJ18" s="46"/>
      <c r="AKK18" s="46"/>
      <c r="AKL18" s="46"/>
      <c r="AKM18" s="46"/>
      <c r="AKN18" s="46"/>
      <c r="AKO18" s="46"/>
      <c r="AKP18" s="46"/>
      <c r="AKQ18" s="46"/>
      <c r="AKR18" s="46"/>
      <c r="AKS18" s="46"/>
      <c r="AKT18" s="46"/>
      <c r="AKU18" s="46"/>
      <c r="AKV18" s="46"/>
      <c r="AKW18" s="46"/>
      <c r="AKX18" s="46"/>
      <c r="AKY18" s="46"/>
      <c r="AKZ18" s="46"/>
      <c r="ALA18" s="46"/>
      <c r="ALB18" s="46"/>
      <c r="ALC18" s="46"/>
      <c r="ALD18" s="46"/>
      <c r="ALE18" s="46"/>
      <c r="ALF18" s="46"/>
      <c r="ALG18" s="46"/>
      <c r="ALH18" s="46"/>
      <c r="ALI18" s="46"/>
      <c r="ALJ18" s="46"/>
      <c r="ALK18" s="46"/>
      <c r="ALL18" s="46"/>
      <c r="ALM18" s="46"/>
      <c r="ALN18" s="46"/>
      <c r="ALO18" s="46"/>
      <c r="ALP18" s="46"/>
      <c r="ALQ18" s="46"/>
      <c r="ALR18" s="46"/>
      <c r="ALS18" s="46"/>
      <c r="ALT18" s="46"/>
      <c r="ALU18" s="46"/>
      <c r="ALV18" s="46"/>
      <c r="ALW18" s="46"/>
      <c r="ALX18" s="46"/>
      <c r="ALY18" s="46"/>
      <c r="ALZ18" s="46"/>
      <c r="AMA18" s="46"/>
      <c r="AMB18" s="46"/>
      <c r="AMC18" s="46"/>
      <c r="AMD18" s="46"/>
      <c r="AME18" s="46"/>
      <c r="AMF18" s="46"/>
      <c r="AMG18" s="46"/>
      <c r="AMH18" s="46"/>
      <c r="AMI18" s="46"/>
      <c r="AMJ18" s="46"/>
      <c r="AMK18" s="46"/>
      <c r="AML18" s="46"/>
      <c r="AMM18" s="46"/>
      <c r="AMN18" s="46"/>
      <c r="AMO18" s="46"/>
      <c r="AMP18" s="46"/>
      <c r="AMQ18" s="46"/>
      <c r="AMR18" s="46"/>
      <c r="AMS18" s="46"/>
      <c r="AMT18" s="46"/>
      <c r="AMU18" s="46"/>
      <c r="AMV18" s="46"/>
      <c r="AMW18" s="46"/>
      <c r="AMX18" s="46"/>
      <c r="AMY18" s="46"/>
      <c r="AMZ18" s="46"/>
      <c r="ANA18" s="46"/>
      <c r="ANB18" s="46"/>
      <c r="ANC18" s="46"/>
      <c r="AND18" s="46"/>
      <c r="ANE18" s="46"/>
      <c r="ANF18" s="46"/>
      <c r="ANG18" s="46"/>
      <c r="ANH18" s="46"/>
      <c r="ANI18" s="46"/>
      <c r="ANJ18" s="46"/>
      <c r="ANK18" s="46"/>
      <c r="ANL18" s="46"/>
      <c r="ANM18" s="46"/>
      <c r="ANN18" s="46"/>
      <c r="ANO18" s="46"/>
      <c r="ANP18" s="46"/>
      <c r="ANQ18" s="46"/>
      <c r="ANR18" s="46"/>
      <c r="ANS18" s="46"/>
      <c r="ANT18" s="46"/>
      <c r="ANU18" s="46"/>
      <c r="ANV18" s="46"/>
      <c r="ANW18" s="46"/>
      <c r="ANX18" s="46"/>
      <c r="ANY18" s="46"/>
      <c r="ANZ18" s="46"/>
      <c r="AOA18" s="46"/>
      <c r="AOB18" s="46"/>
      <c r="AOC18" s="46"/>
      <c r="AOD18" s="46"/>
      <c r="AOE18" s="46"/>
      <c r="AOF18" s="46"/>
      <c r="AOG18" s="46"/>
      <c r="AOH18" s="46"/>
      <c r="AOI18" s="46"/>
      <c r="AOJ18" s="46"/>
      <c r="AOK18" s="46"/>
      <c r="AOL18" s="46"/>
      <c r="AOM18" s="46"/>
      <c r="AON18" s="46"/>
      <c r="AOO18" s="46"/>
      <c r="AOP18" s="46"/>
      <c r="AOQ18" s="46"/>
      <c r="AOR18" s="46"/>
      <c r="AOS18" s="46"/>
      <c r="AOT18" s="46"/>
      <c r="AOU18" s="46"/>
      <c r="AOV18" s="46"/>
      <c r="AOW18" s="46"/>
      <c r="AOX18" s="46"/>
      <c r="AOY18" s="46"/>
      <c r="AOZ18" s="46"/>
      <c r="APA18" s="46"/>
      <c r="APB18" s="46"/>
      <c r="APC18" s="46"/>
      <c r="APD18" s="46"/>
      <c r="APE18" s="46"/>
      <c r="APF18" s="46"/>
      <c r="APG18" s="46"/>
      <c r="APH18" s="46"/>
      <c r="API18" s="46"/>
      <c r="APJ18" s="46"/>
      <c r="APK18" s="46"/>
      <c r="APL18" s="46"/>
      <c r="APM18" s="46"/>
      <c r="APN18" s="46"/>
      <c r="APO18" s="46"/>
      <c r="APP18" s="46"/>
      <c r="APQ18" s="46"/>
      <c r="APR18" s="46"/>
      <c r="APS18" s="46"/>
      <c r="APT18" s="46"/>
      <c r="APU18" s="46"/>
      <c r="APV18" s="46"/>
      <c r="APW18" s="46"/>
      <c r="APX18" s="46"/>
      <c r="APY18" s="46"/>
      <c r="APZ18" s="46"/>
      <c r="AQA18" s="46"/>
      <c r="AQB18" s="46"/>
      <c r="AQC18" s="46"/>
      <c r="AQD18" s="46"/>
      <c r="AQE18" s="46"/>
      <c r="AQF18" s="46"/>
      <c r="AQG18" s="46"/>
      <c r="AQH18" s="46"/>
      <c r="AQI18" s="46"/>
      <c r="AQJ18" s="46"/>
      <c r="AQK18" s="46"/>
      <c r="AQL18" s="46"/>
      <c r="AQM18" s="46"/>
      <c r="AQN18" s="46"/>
      <c r="AQO18" s="46"/>
      <c r="AQP18" s="46"/>
      <c r="AQQ18" s="46"/>
      <c r="AQR18" s="46"/>
      <c r="AQS18" s="46"/>
      <c r="AQT18" s="46"/>
      <c r="AQU18" s="46"/>
      <c r="AQV18" s="46"/>
      <c r="AQW18" s="46"/>
      <c r="AQX18" s="46"/>
      <c r="AQY18" s="46"/>
      <c r="AQZ18" s="46"/>
      <c r="ARA18" s="46"/>
      <c r="ARB18" s="46"/>
      <c r="ARC18" s="46"/>
      <c r="ARD18" s="46"/>
      <c r="ARE18" s="46"/>
      <c r="ARF18" s="46"/>
      <c r="ARG18" s="46"/>
      <c r="ARH18" s="46"/>
      <c r="ARI18" s="46"/>
      <c r="ARJ18" s="46"/>
      <c r="ARK18" s="46"/>
      <c r="ARL18" s="46"/>
      <c r="ARM18" s="46"/>
      <c r="ARN18" s="46"/>
      <c r="ARO18" s="46"/>
      <c r="ARP18" s="46"/>
      <c r="ARQ18" s="46"/>
      <c r="ARR18" s="46"/>
      <c r="ARS18" s="46"/>
      <c r="ART18" s="46"/>
      <c r="ARU18" s="46"/>
      <c r="ARV18" s="46"/>
      <c r="ARW18" s="46"/>
      <c r="ARX18" s="46"/>
      <c r="ARY18" s="46"/>
      <c r="ARZ18" s="46"/>
      <c r="ASA18" s="46"/>
      <c r="ASB18" s="46"/>
      <c r="ASC18" s="46"/>
      <c r="ASD18" s="46"/>
      <c r="ASE18" s="46"/>
      <c r="ASF18" s="46"/>
      <c r="ASG18" s="46"/>
      <c r="ASH18" s="46"/>
      <c r="ASI18" s="46"/>
      <c r="ASJ18" s="46"/>
      <c r="ASK18" s="46"/>
      <c r="ASL18" s="46"/>
      <c r="ASM18" s="46"/>
      <c r="ASN18" s="46"/>
      <c r="ASO18" s="46"/>
      <c r="ASP18" s="46"/>
      <c r="ASQ18" s="46"/>
      <c r="ASR18" s="46"/>
      <c r="ASS18" s="46"/>
      <c r="AST18" s="46"/>
      <c r="ASU18" s="46"/>
      <c r="ASV18" s="46"/>
      <c r="ASW18" s="46"/>
      <c r="ASX18" s="46"/>
      <c r="ASY18" s="46"/>
      <c r="ASZ18" s="46"/>
      <c r="ATA18" s="46"/>
      <c r="ATB18" s="46"/>
      <c r="ATC18" s="46"/>
      <c r="ATD18" s="46"/>
      <c r="ATE18" s="46"/>
      <c r="ATF18" s="46"/>
      <c r="ATG18" s="46"/>
      <c r="ATH18" s="46"/>
      <c r="ATI18" s="46"/>
      <c r="ATJ18" s="46"/>
      <c r="ATK18" s="46"/>
      <c r="ATL18" s="46"/>
      <c r="ATM18" s="46"/>
      <c r="ATN18" s="46"/>
      <c r="ATO18" s="46"/>
      <c r="ATP18" s="46"/>
      <c r="ATQ18" s="46"/>
      <c r="ATR18" s="46"/>
      <c r="ATS18" s="46"/>
      <c r="ATT18" s="46"/>
      <c r="ATU18" s="46"/>
      <c r="ATV18" s="46"/>
      <c r="ATW18" s="46"/>
      <c r="ATX18" s="46"/>
      <c r="ATY18" s="46"/>
      <c r="ATZ18" s="46"/>
      <c r="AUA18" s="46"/>
      <c r="AUB18" s="46"/>
      <c r="AUC18" s="46"/>
      <c r="AUD18" s="46"/>
      <c r="AUE18" s="46"/>
      <c r="AUF18" s="46"/>
      <c r="AUG18" s="46"/>
      <c r="AUH18" s="46"/>
      <c r="AUI18" s="46"/>
      <c r="AUJ18" s="46"/>
      <c r="AUK18" s="46"/>
      <c r="AUL18" s="46"/>
      <c r="AUM18" s="46"/>
      <c r="AUN18" s="46"/>
      <c r="AUO18" s="46"/>
      <c r="AUP18" s="46"/>
      <c r="AUQ18" s="46"/>
      <c r="AUR18" s="46"/>
      <c r="AUS18" s="46"/>
      <c r="AUT18" s="46"/>
      <c r="AUU18" s="46"/>
      <c r="AUV18" s="46"/>
      <c r="AUW18" s="46"/>
      <c r="AUX18" s="46"/>
      <c r="AUY18" s="46"/>
      <c r="AUZ18" s="46"/>
      <c r="AVA18" s="46"/>
      <c r="AVB18" s="46"/>
      <c r="AVC18" s="46"/>
      <c r="AVD18" s="46"/>
      <c r="AVE18" s="46"/>
      <c r="AVF18" s="46"/>
      <c r="AVG18" s="46"/>
      <c r="AVH18" s="46"/>
      <c r="AVI18" s="46"/>
      <c r="AVJ18" s="46"/>
      <c r="AVK18" s="46"/>
      <c r="AVL18" s="46"/>
      <c r="AVM18" s="46"/>
      <c r="AVN18" s="46"/>
      <c r="AVO18" s="46"/>
      <c r="AVP18" s="46"/>
      <c r="AVQ18" s="46"/>
      <c r="AVR18" s="46"/>
      <c r="AVS18" s="46"/>
      <c r="AVT18" s="46"/>
      <c r="AVU18" s="46"/>
      <c r="AVV18" s="46"/>
      <c r="AVW18" s="46"/>
      <c r="AVX18" s="46"/>
      <c r="AVY18" s="46"/>
      <c r="AVZ18" s="46"/>
      <c r="AWA18" s="46"/>
      <c r="AWB18" s="46"/>
      <c r="AWC18" s="46"/>
      <c r="AWD18" s="46"/>
      <c r="AWE18" s="46"/>
      <c r="AWF18" s="46"/>
      <c r="AWG18" s="46"/>
      <c r="AWH18" s="46"/>
      <c r="AWI18" s="46"/>
      <c r="AWJ18" s="46"/>
      <c r="AWK18" s="46"/>
      <c r="AWL18" s="46"/>
      <c r="AWM18" s="46"/>
      <c r="AWN18" s="46"/>
      <c r="AWO18" s="46"/>
      <c r="AWP18" s="46"/>
      <c r="AWQ18" s="46"/>
      <c r="AWR18" s="46"/>
      <c r="AWS18" s="46"/>
      <c r="AWT18" s="46"/>
      <c r="AWU18" s="46"/>
      <c r="AWV18" s="46"/>
      <c r="AWW18" s="46"/>
      <c r="AWX18" s="46"/>
      <c r="AWY18" s="46"/>
      <c r="AWZ18" s="46"/>
      <c r="AXA18" s="46"/>
      <c r="AXB18" s="46"/>
      <c r="AXC18" s="46"/>
      <c r="AXD18" s="46"/>
      <c r="AXE18" s="46"/>
      <c r="AXF18" s="46"/>
      <c r="AXG18" s="46"/>
      <c r="AXH18" s="46"/>
      <c r="AXI18" s="46"/>
      <c r="AXJ18" s="46"/>
      <c r="AXK18" s="46"/>
      <c r="AXL18" s="46"/>
      <c r="AXM18" s="46"/>
      <c r="AXN18" s="46"/>
      <c r="AXO18" s="46"/>
      <c r="AXP18" s="46"/>
      <c r="AXQ18" s="46"/>
      <c r="AXR18" s="46"/>
      <c r="AXS18" s="46"/>
      <c r="AXT18" s="46"/>
      <c r="AXU18" s="46"/>
      <c r="AXV18" s="46"/>
      <c r="AXW18" s="46"/>
      <c r="AXX18" s="46"/>
      <c r="AXY18" s="46"/>
      <c r="AXZ18" s="46"/>
      <c r="AYA18" s="46"/>
      <c r="AYB18" s="46"/>
      <c r="AYC18" s="46"/>
      <c r="AYD18" s="46"/>
      <c r="AYE18" s="46"/>
      <c r="AYF18" s="46"/>
      <c r="AYG18" s="46"/>
      <c r="AYH18" s="46"/>
      <c r="AYI18" s="46"/>
      <c r="AYJ18" s="46"/>
      <c r="AYK18" s="46"/>
      <c r="AYL18" s="46"/>
      <c r="AYM18" s="46"/>
      <c r="AYN18" s="46"/>
      <c r="AYO18" s="46"/>
      <c r="AYP18" s="46"/>
      <c r="AYQ18" s="46"/>
      <c r="AYR18" s="46"/>
      <c r="AYS18" s="46"/>
      <c r="AYT18" s="46"/>
      <c r="AYU18" s="46"/>
      <c r="AYV18" s="46"/>
      <c r="AYW18" s="46"/>
      <c r="AYX18" s="46"/>
      <c r="AYY18" s="46"/>
      <c r="AYZ18" s="46"/>
      <c r="AZA18" s="46"/>
      <c r="AZB18" s="46"/>
      <c r="AZC18" s="46"/>
      <c r="AZD18" s="46"/>
      <c r="AZE18" s="46"/>
      <c r="AZF18" s="46"/>
      <c r="AZG18" s="46"/>
      <c r="AZH18" s="46"/>
      <c r="AZI18" s="46"/>
      <c r="AZJ18" s="46"/>
      <c r="AZK18" s="46"/>
      <c r="AZL18" s="46"/>
      <c r="AZM18" s="46"/>
      <c r="AZN18" s="46"/>
      <c r="AZO18" s="46"/>
      <c r="AZP18" s="46"/>
      <c r="AZQ18" s="46"/>
      <c r="AZR18" s="46"/>
      <c r="AZS18" s="46"/>
      <c r="AZT18" s="46"/>
      <c r="AZU18" s="46"/>
      <c r="AZV18" s="46"/>
      <c r="AZW18" s="46"/>
      <c r="AZX18" s="46"/>
      <c r="AZY18" s="46"/>
      <c r="AZZ18" s="46"/>
      <c r="BAA18" s="46"/>
      <c r="BAB18" s="46"/>
      <c r="BAC18" s="46"/>
      <c r="BAD18" s="46"/>
      <c r="BAE18" s="46"/>
      <c r="BAF18" s="46"/>
      <c r="BAG18" s="46"/>
      <c r="BAH18" s="46"/>
      <c r="BAI18" s="46"/>
      <c r="BAJ18" s="46"/>
      <c r="BAK18" s="46"/>
      <c r="BAL18" s="46"/>
      <c r="BAM18" s="46"/>
      <c r="BAN18" s="46"/>
      <c r="BAO18" s="46"/>
      <c r="BAP18" s="46"/>
      <c r="BAQ18" s="46"/>
      <c r="BAR18" s="46"/>
      <c r="BAS18" s="46"/>
      <c r="BAT18" s="46"/>
      <c r="BAU18" s="46"/>
      <c r="BAV18" s="46"/>
      <c r="BAW18" s="46"/>
      <c r="BAX18" s="46"/>
      <c r="BAY18" s="46"/>
      <c r="BAZ18" s="46"/>
      <c r="BBA18" s="46"/>
      <c r="BBB18" s="46"/>
      <c r="BBC18" s="46"/>
      <c r="BBD18" s="46"/>
      <c r="BBE18" s="46"/>
      <c r="BBF18" s="46"/>
      <c r="BBG18" s="46"/>
      <c r="BBH18" s="46"/>
      <c r="BBI18" s="46"/>
      <c r="BBJ18" s="46"/>
      <c r="BBK18" s="46"/>
      <c r="BBL18" s="46"/>
      <c r="BBM18" s="46"/>
      <c r="BBN18" s="46"/>
      <c r="BBO18" s="46"/>
      <c r="BBP18" s="46"/>
      <c r="BBQ18" s="46"/>
      <c r="BBR18" s="46"/>
      <c r="BBS18" s="46"/>
      <c r="BBT18" s="46"/>
      <c r="BBU18" s="46"/>
      <c r="BBV18" s="46"/>
      <c r="BBW18" s="46"/>
      <c r="BBX18" s="46"/>
      <c r="BBY18" s="46"/>
      <c r="BBZ18" s="46"/>
      <c r="BCA18" s="46"/>
      <c r="BCB18" s="46"/>
      <c r="BCC18" s="46"/>
      <c r="BCD18" s="46"/>
      <c r="BCE18" s="46"/>
      <c r="BCF18" s="46"/>
      <c r="BCG18" s="46"/>
      <c r="BCH18" s="46"/>
      <c r="BCI18" s="46"/>
      <c r="BCJ18" s="46"/>
      <c r="BCK18" s="46"/>
      <c r="BCL18" s="46"/>
      <c r="BCM18" s="46"/>
      <c r="BCN18" s="46"/>
      <c r="BCO18" s="46"/>
      <c r="BCP18" s="46"/>
      <c r="BCQ18" s="46"/>
      <c r="BCR18" s="46"/>
      <c r="BCS18" s="46"/>
      <c r="BCT18" s="46"/>
      <c r="BCU18" s="46"/>
      <c r="BCV18" s="46"/>
      <c r="BCW18" s="46"/>
      <c r="BCX18" s="46"/>
      <c r="BCY18" s="46"/>
      <c r="BCZ18" s="46"/>
      <c r="BDA18" s="46"/>
      <c r="BDB18" s="46"/>
      <c r="BDC18" s="46"/>
      <c r="BDD18" s="46"/>
      <c r="BDE18" s="46"/>
      <c r="BDF18" s="46"/>
      <c r="BDG18" s="46"/>
      <c r="BDH18" s="46"/>
      <c r="BDI18" s="46"/>
      <c r="BDJ18" s="46"/>
      <c r="BDK18" s="46"/>
      <c r="BDL18" s="46"/>
      <c r="BDM18" s="46"/>
      <c r="BDN18" s="46"/>
      <c r="BDO18" s="46"/>
      <c r="BDP18" s="46"/>
      <c r="BDQ18" s="46"/>
      <c r="BDR18" s="46"/>
      <c r="BDS18" s="46"/>
      <c r="BDT18" s="46"/>
      <c r="BDU18" s="46"/>
      <c r="BDV18" s="46"/>
      <c r="BDW18" s="46"/>
      <c r="BDX18" s="46"/>
      <c r="BDY18" s="46"/>
      <c r="BDZ18" s="46"/>
      <c r="BEA18" s="46"/>
      <c r="BEB18" s="46"/>
      <c r="BEC18" s="46"/>
      <c r="BED18" s="46"/>
      <c r="BEE18" s="46"/>
      <c r="BEF18" s="46"/>
      <c r="BEG18" s="46"/>
      <c r="BEH18" s="46"/>
      <c r="BEI18" s="46"/>
      <c r="BEJ18" s="46"/>
      <c r="BEK18" s="46"/>
      <c r="BEL18" s="46"/>
      <c r="BEM18" s="46"/>
      <c r="BEN18" s="46"/>
      <c r="BEO18" s="46"/>
      <c r="BEP18" s="46"/>
      <c r="BEQ18" s="46"/>
      <c r="BER18" s="46"/>
      <c r="BES18" s="46"/>
      <c r="BET18" s="46"/>
      <c r="BEU18" s="46"/>
      <c r="BEV18" s="46"/>
      <c r="BEW18" s="46"/>
      <c r="BEX18" s="46"/>
      <c r="BEY18" s="46"/>
      <c r="BEZ18" s="46"/>
      <c r="BFA18" s="46"/>
      <c r="BFB18" s="46"/>
      <c r="BFC18" s="46"/>
      <c r="BFD18" s="46"/>
      <c r="BFE18" s="46"/>
      <c r="BFF18" s="46"/>
      <c r="BFG18" s="46"/>
      <c r="BFH18" s="46"/>
      <c r="BFI18" s="46"/>
      <c r="BFJ18" s="46"/>
      <c r="BFK18" s="46"/>
      <c r="BFL18" s="46"/>
      <c r="BFM18" s="46"/>
      <c r="BFN18" s="46"/>
      <c r="BFO18" s="46"/>
      <c r="BFP18" s="46"/>
      <c r="BFQ18" s="46"/>
      <c r="BFR18" s="46"/>
      <c r="BFS18" s="46"/>
      <c r="BFT18" s="46"/>
      <c r="BFU18" s="46"/>
      <c r="BFV18" s="46"/>
      <c r="BFW18" s="46"/>
      <c r="BFX18" s="46"/>
      <c r="BFY18" s="46"/>
      <c r="BFZ18" s="46"/>
      <c r="BGA18" s="46"/>
      <c r="BGB18" s="46"/>
      <c r="BGC18" s="46"/>
      <c r="BGD18" s="46"/>
      <c r="BGE18" s="46"/>
      <c r="BGF18" s="46"/>
      <c r="BGG18" s="46"/>
      <c r="BGH18" s="46"/>
      <c r="BGI18" s="46"/>
      <c r="BGJ18" s="46"/>
      <c r="BGK18" s="46"/>
      <c r="BGL18" s="46"/>
      <c r="BGM18" s="46"/>
      <c r="BGN18" s="46"/>
      <c r="BGO18" s="46"/>
      <c r="BGP18" s="46"/>
      <c r="BGQ18" s="46"/>
      <c r="BGR18" s="46"/>
      <c r="BGS18" s="46"/>
      <c r="BGT18" s="46"/>
      <c r="BGU18" s="46"/>
      <c r="BGV18" s="46"/>
      <c r="BGW18" s="46"/>
      <c r="BGX18" s="46"/>
      <c r="BGY18" s="46"/>
      <c r="BGZ18" s="46"/>
      <c r="BHA18" s="46"/>
      <c r="BHB18" s="46"/>
      <c r="BHC18" s="46"/>
      <c r="BHD18" s="46"/>
      <c r="BHE18" s="46"/>
      <c r="BHF18" s="46"/>
      <c r="BHG18" s="46"/>
      <c r="BHH18" s="46"/>
      <c r="BHI18" s="46"/>
      <c r="BHJ18" s="46"/>
      <c r="BHK18" s="46"/>
      <c r="BHL18" s="46"/>
      <c r="BHM18" s="46"/>
      <c r="BHN18" s="46"/>
      <c r="BHO18" s="46"/>
      <c r="BHP18" s="46"/>
      <c r="BHQ18" s="46"/>
      <c r="BHR18" s="46"/>
      <c r="BHS18" s="46"/>
      <c r="BHT18" s="46"/>
      <c r="BHU18" s="46"/>
      <c r="BHV18" s="46"/>
      <c r="BHW18" s="46"/>
      <c r="BHX18" s="46"/>
      <c r="BHY18" s="46"/>
      <c r="BHZ18" s="46"/>
      <c r="BIA18" s="46"/>
      <c r="BIB18" s="46"/>
      <c r="BIC18" s="46"/>
      <c r="BID18" s="46"/>
      <c r="BIE18" s="46"/>
      <c r="BIF18" s="46"/>
      <c r="BIG18" s="46"/>
      <c r="BIH18" s="46"/>
      <c r="BII18" s="46"/>
      <c r="BIJ18" s="46"/>
      <c r="BIK18" s="46"/>
      <c r="BIL18" s="46"/>
      <c r="BIM18" s="46"/>
      <c r="BIN18" s="46"/>
      <c r="BIO18" s="46"/>
      <c r="BIP18" s="46"/>
      <c r="BIQ18" s="46"/>
      <c r="BIR18" s="46"/>
      <c r="BIS18" s="46"/>
      <c r="BIT18" s="46"/>
      <c r="BIU18" s="46"/>
      <c r="BIV18" s="46"/>
      <c r="BIW18" s="46"/>
      <c r="BIX18" s="46"/>
      <c r="BIY18" s="46"/>
      <c r="BIZ18" s="46"/>
      <c r="BJA18" s="46"/>
      <c r="BJB18" s="46"/>
      <c r="BJC18" s="46"/>
      <c r="BJD18" s="46"/>
      <c r="BJE18" s="46"/>
      <c r="BJF18" s="46"/>
      <c r="BJG18" s="46"/>
      <c r="BJH18" s="46"/>
      <c r="BJI18" s="46"/>
      <c r="BJJ18" s="46"/>
      <c r="BJK18" s="46"/>
      <c r="BJL18" s="46"/>
      <c r="BJM18" s="46"/>
      <c r="BJN18" s="46"/>
      <c r="BJO18" s="46"/>
      <c r="BJP18" s="46"/>
      <c r="BJQ18" s="46"/>
      <c r="BJR18" s="46"/>
      <c r="BJS18" s="46"/>
      <c r="BJT18" s="46"/>
      <c r="BJU18" s="46"/>
      <c r="BJV18" s="46"/>
      <c r="BJW18" s="46"/>
      <c r="BJX18" s="46"/>
      <c r="BJY18" s="46"/>
      <c r="BJZ18" s="46"/>
      <c r="BKA18" s="46"/>
      <c r="BKB18" s="46"/>
      <c r="BKC18" s="46"/>
      <c r="BKD18" s="46"/>
      <c r="BKE18" s="46"/>
      <c r="BKF18" s="46"/>
      <c r="BKG18" s="46"/>
      <c r="BKH18" s="46"/>
      <c r="BKI18" s="46"/>
      <c r="BKJ18" s="46"/>
      <c r="BKK18" s="46"/>
      <c r="BKL18" s="46"/>
      <c r="BKM18" s="46"/>
      <c r="BKN18" s="46"/>
      <c r="BKO18" s="46"/>
      <c r="BKP18" s="46"/>
      <c r="BKQ18" s="46"/>
      <c r="BKR18" s="46"/>
      <c r="BKS18" s="46"/>
      <c r="BKT18" s="46"/>
      <c r="BKU18" s="46"/>
      <c r="BKV18" s="46"/>
      <c r="BKW18" s="46"/>
      <c r="BKX18" s="46"/>
      <c r="BKY18" s="46"/>
      <c r="BKZ18" s="46"/>
      <c r="BLA18" s="46"/>
      <c r="BLB18" s="46"/>
      <c r="BLC18" s="46"/>
      <c r="BLD18" s="46"/>
      <c r="BLE18" s="46"/>
      <c r="BLF18" s="46"/>
      <c r="BLG18" s="46"/>
      <c r="BLH18" s="46"/>
      <c r="BLI18" s="46"/>
      <c r="BLJ18" s="46"/>
      <c r="BLK18" s="46"/>
      <c r="BLL18" s="46"/>
      <c r="BLM18" s="46"/>
      <c r="BLN18" s="46"/>
      <c r="BLO18" s="46"/>
      <c r="BLP18" s="46"/>
      <c r="BLQ18" s="46"/>
      <c r="BLR18" s="46"/>
      <c r="BLS18" s="46"/>
      <c r="BLT18" s="46"/>
      <c r="BLU18" s="46"/>
      <c r="BLV18" s="46"/>
      <c r="BLW18" s="46"/>
      <c r="BLX18" s="46"/>
      <c r="BLY18" s="46"/>
      <c r="BLZ18" s="46"/>
      <c r="BMA18" s="46"/>
      <c r="BMB18" s="46"/>
      <c r="BMC18" s="46"/>
      <c r="BMD18" s="46"/>
      <c r="BME18" s="46"/>
      <c r="BMF18" s="46"/>
      <c r="BMG18" s="46"/>
      <c r="BMH18" s="46"/>
      <c r="BMI18" s="46"/>
      <c r="BMJ18" s="46"/>
      <c r="BMK18" s="46"/>
      <c r="BML18" s="46"/>
      <c r="BMM18" s="46"/>
      <c r="BMN18" s="46"/>
      <c r="BMO18" s="46"/>
      <c r="BMP18" s="46"/>
      <c r="BMQ18" s="46"/>
      <c r="BMR18" s="46"/>
      <c r="BMS18" s="46"/>
      <c r="BMT18" s="46"/>
      <c r="BMU18" s="46"/>
      <c r="BMV18" s="46"/>
      <c r="BMW18" s="46"/>
      <c r="BMX18" s="46"/>
      <c r="BMY18" s="46"/>
      <c r="BMZ18" s="46"/>
      <c r="BNA18" s="46"/>
      <c r="BNB18" s="46"/>
      <c r="BNC18" s="46"/>
      <c r="BND18" s="46"/>
      <c r="BNE18" s="46"/>
      <c r="BNF18" s="46"/>
      <c r="BNG18" s="46"/>
      <c r="BNH18" s="46"/>
      <c r="BNI18" s="46"/>
      <c r="BNJ18" s="46"/>
      <c r="BNK18" s="46"/>
      <c r="BNL18" s="46"/>
      <c r="BNM18" s="46"/>
      <c r="BNN18" s="46"/>
      <c r="BNO18" s="46"/>
      <c r="BNP18" s="46"/>
      <c r="BNQ18" s="46"/>
      <c r="BNR18" s="46"/>
      <c r="BNS18" s="46"/>
      <c r="BNT18" s="46"/>
      <c r="BNU18" s="46"/>
      <c r="BNV18" s="46"/>
      <c r="BNW18" s="46"/>
      <c r="BNX18" s="46"/>
      <c r="BNY18" s="46"/>
      <c r="BNZ18" s="46"/>
      <c r="BOA18" s="46"/>
      <c r="BOB18" s="46"/>
      <c r="BOC18" s="46"/>
      <c r="BOD18" s="46"/>
      <c r="BOE18" s="46"/>
      <c r="BOF18" s="46"/>
      <c r="BOG18" s="46"/>
      <c r="BOH18" s="46"/>
      <c r="BOI18" s="46"/>
      <c r="BOJ18" s="46"/>
      <c r="BOK18" s="46"/>
      <c r="BOL18" s="46"/>
      <c r="BOM18" s="46"/>
      <c r="BON18" s="46"/>
      <c r="BOO18" s="46"/>
      <c r="BOP18" s="46"/>
      <c r="BOQ18" s="46"/>
      <c r="BOR18" s="46"/>
      <c r="BOS18" s="46"/>
      <c r="BOT18" s="46"/>
      <c r="BOU18" s="46"/>
      <c r="BOV18" s="46"/>
      <c r="BOW18" s="46"/>
      <c r="BOX18" s="46"/>
      <c r="BOY18" s="46"/>
      <c r="BOZ18" s="46"/>
      <c r="BPA18" s="46"/>
      <c r="BPB18" s="46"/>
      <c r="BPC18" s="46"/>
      <c r="BPD18" s="46"/>
      <c r="BPE18" s="46"/>
      <c r="BPF18" s="46"/>
      <c r="BPG18" s="46"/>
      <c r="BPH18" s="46"/>
      <c r="BPI18" s="46"/>
      <c r="BPJ18" s="46"/>
      <c r="BPK18" s="46"/>
      <c r="BPL18" s="46"/>
      <c r="BPM18" s="46"/>
      <c r="BPN18" s="46"/>
      <c r="BPO18" s="46"/>
      <c r="BPP18" s="46"/>
      <c r="BPQ18" s="46"/>
      <c r="BPR18" s="46"/>
      <c r="BPS18" s="46"/>
      <c r="BPT18" s="46"/>
      <c r="BPU18" s="46"/>
      <c r="BPV18" s="46"/>
      <c r="BPW18" s="46"/>
      <c r="BPX18" s="46"/>
      <c r="BPY18" s="46"/>
      <c r="BPZ18" s="46"/>
      <c r="BQA18" s="46"/>
      <c r="BQB18" s="46"/>
      <c r="BQC18" s="46"/>
      <c r="BQD18" s="46"/>
      <c r="BQE18" s="46"/>
      <c r="BQF18" s="46"/>
      <c r="BQG18" s="46"/>
      <c r="BQH18" s="46"/>
      <c r="BQI18" s="46"/>
      <c r="BQJ18" s="46"/>
      <c r="BQK18" s="46"/>
      <c r="BQL18" s="46"/>
      <c r="BQM18" s="46"/>
      <c r="BQN18" s="46"/>
      <c r="BQO18" s="46"/>
      <c r="BQP18" s="46"/>
      <c r="BQQ18" s="46"/>
      <c r="BQR18" s="46"/>
      <c r="BQS18" s="46"/>
      <c r="BQT18" s="46"/>
      <c r="BQU18" s="46"/>
      <c r="BQV18" s="46"/>
      <c r="BQW18" s="46"/>
      <c r="BQX18" s="46"/>
      <c r="BQY18" s="46"/>
      <c r="BQZ18" s="46"/>
      <c r="BRA18" s="46"/>
      <c r="BRB18" s="46"/>
      <c r="BRC18" s="46"/>
      <c r="BRD18" s="46"/>
      <c r="BRE18" s="46"/>
      <c r="BRF18" s="46"/>
      <c r="BRG18" s="46"/>
      <c r="BRH18" s="46"/>
      <c r="BRI18" s="46"/>
      <c r="BRJ18" s="46"/>
      <c r="BRK18" s="46"/>
      <c r="BRL18" s="46"/>
      <c r="BRM18" s="46"/>
      <c r="BRN18" s="46"/>
      <c r="BRO18" s="46"/>
      <c r="BRP18" s="46"/>
      <c r="BRQ18" s="46"/>
      <c r="BRR18" s="46"/>
      <c r="BRS18" s="46"/>
      <c r="BRT18" s="46"/>
      <c r="BRU18" s="46"/>
      <c r="BRV18" s="46"/>
      <c r="BRW18" s="46"/>
      <c r="BRX18" s="46"/>
      <c r="BRY18" s="46"/>
      <c r="BRZ18" s="46"/>
      <c r="BSA18" s="46"/>
      <c r="BSB18" s="46"/>
      <c r="BSC18" s="46"/>
      <c r="BSD18" s="46"/>
      <c r="BSE18" s="46"/>
      <c r="BSF18" s="46"/>
      <c r="BSG18" s="46"/>
      <c r="BSH18" s="46"/>
      <c r="BSI18" s="46"/>
      <c r="BSJ18" s="46"/>
      <c r="BSK18" s="46"/>
      <c r="BSL18" s="46"/>
      <c r="BSM18" s="46"/>
      <c r="BSN18" s="46"/>
      <c r="BSO18" s="46"/>
      <c r="BSP18" s="46"/>
      <c r="BSQ18" s="46"/>
      <c r="BSR18" s="46"/>
      <c r="BSS18" s="46"/>
      <c r="BST18" s="46"/>
      <c r="BSU18" s="46"/>
      <c r="BSV18" s="46"/>
      <c r="BSW18" s="46"/>
      <c r="BSX18" s="46"/>
      <c r="BSY18" s="46"/>
      <c r="BSZ18" s="46"/>
      <c r="BTA18" s="46"/>
      <c r="BTB18" s="46"/>
      <c r="BTC18" s="46"/>
      <c r="BTD18" s="46"/>
      <c r="BTE18" s="46"/>
      <c r="BTF18" s="46"/>
      <c r="BTG18" s="46"/>
      <c r="BTH18" s="46"/>
      <c r="BTI18" s="46"/>
      <c r="BTJ18" s="46"/>
      <c r="BTK18" s="46"/>
      <c r="BTL18" s="46"/>
      <c r="BTM18" s="46"/>
      <c r="BTN18" s="46"/>
      <c r="BTO18" s="46"/>
      <c r="BTP18" s="46"/>
      <c r="BTQ18" s="46"/>
      <c r="BTR18" s="46"/>
      <c r="BTS18" s="46"/>
      <c r="BTT18" s="46"/>
      <c r="BTU18" s="46"/>
      <c r="BTV18" s="46"/>
      <c r="BTW18" s="46"/>
      <c r="BTX18" s="46"/>
      <c r="BTY18" s="46"/>
      <c r="BTZ18" s="46"/>
      <c r="BUA18" s="46"/>
      <c r="BUB18" s="46"/>
      <c r="BUC18" s="46"/>
      <c r="BUD18" s="46"/>
      <c r="BUE18" s="46"/>
      <c r="BUF18" s="46"/>
      <c r="BUG18" s="46"/>
      <c r="BUH18" s="46"/>
      <c r="BUI18" s="46"/>
      <c r="BUJ18" s="46"/>
      <c r="BUK18" s="46"/>
      <c r="BUL18" s="46"/>
      <c r="BUM18" s="46"/>
      <c r="BUN18" s="46"/>
      <c r="BUO18" s="46"/>
      <c r="BUP18" s="46"/>
      <c r="BUQ18" s="46"/>
      <c r="BUR18" s="46"/>
      <c r="BUS18" s="46"/>
      <c r="BUT18" s="46"/>
      <c r="BUU18" s="46"/>
      <c r="BUV18" s="46"/>
      <c r="BUW18" s="46"/>
      <c r="BUX18" s="46"/>
      <c r="BUY18" s="46"/>
      <c r="BUZ18" s="46"/>
      <c r="BVA18" s="46"/>
      <c r="BVB18" s="46"/>
      <c r="BVC18" s="46"/>
      <c r="BVD18" s="46"/>
      <c r="BVE18" s="46"/>
      <c r="BVF18" s="46"/>
      <c r="BVG18" s="46"/>
      <c r="BVH18" s="46"/>
      <c r="BVI18" s="46"/>
      <c r="BVJ18" s="46"/>
      <c r="BVK18" s="46"/>
      <c r="BVL18" s="46"/>
      <c r="BVM18" s="46"/>
      <c r="BVN18" s="46"/>
      <c r="BVO18" s="46"/>
      <c r="BVP18" s="46"/>
      <c r="BVQ18" s="46"/>
      <c r="BVR18" s="46"/>
      <c r="BVS18" s="46"/>
      <c r="BVT18" s="46"/>
      <c r="BVU18" s="46"/>
      <c r="BVV18" s="46"/>
      <c r="BVW18" s="46"/>
      <c r="BVX18" s="46"/>
      <c r="BVY18" s="46"/>
      <c r="BVZ18" s="46"/>
      <c r="BWA18" s="46"/>
      <c r="BWB18" s="46"/>
      <c r="BWC18" s="46"/>
      <c r="BWD18" s="46"/>
      <c r="BWE18" s="46"/>
      <c r="BWF18" s="46"/>
      <c r="BWG18" s="46"/>
      <c r="BWH18" s="46"/>
      <c r="BWI18" s="46"/>
      <c r="BWJ18" s="46"/>
      <c r="BWK18" s="46"/>
      <c r="BWL18" s="46"/>
      <c r="BWM18" s="46"/>
      <c r="BWN18" s="46"/>
      <c r="BWO18" s="46"/>
      <c r="BWP18" s="46"/>
      <c r="BWQ18" s="46"/>
      <c r="BWR18" s="46"/>
      <c r="BWS18" s="46"/>
      <c r="BWT18" s="46"/>
      <c r="BWU18" s="46"/>
      <c r="BWV18" s="46"/>
      <c r="BWW18" s="46"/>
      <c r="BWX18" s="46"/>
      <c r="BWY18" s="46"/>
      <c r="BWZ18" s="46"/>
      <c r="BXA18" s="46"/>
      <c r="BXB18" s="46"/>
      <c r="BXC18" s="46"/>
      <c r="BXD18" s="46"/>
      <c r="BXE18" s="46"/>
      <c r="BXF18" s="46"/>
      <c r="BXG18" s="46"/>
      <c r="BXH18" s="46"/>
      <c r="BXI18" s="46"/>
      <c r="BXJ18" s="46"/>
      <c r="BXK18" s="46"/>
      <c r="BXL18" s="46"/>
      <c r="BXM18" s="46"/>
      <c r="BXN18" s="46"/>
      <c r="BXO18" s="46"/>
      <c r="BXP18" s="46"/>
      <c r="BXQ18" s="46"/>
      <c r="BXR18" s="46"/>
      <c r="BXS18" s="46"/>
      <c r="BXT18" s="46"/>
      <c r="BXU18" s="46"/>
      <c r="BXV18" s="46"/>
      <c r="BXW18" s="46"/>
      <c r="BXX18" s="46"/>
      <c r="BXY18" s="46"/>
      <c r="BXZ18" s="46"/>
      <c r="BYA18" s="46"/>
      <c r="BYB18" s="46"/>
      <c r="BYC18" s="46"/>
      <c r="BYD18" s="46"/>
      <c r="BYE18" s="46"/>
      <c r="BYF18" s="46"/>
      <c r="BYG18" s="46"/>
      <c r="BYH18" s="46"/>
      <c r="BYI18" s="46"/>
      <c r="BYJ18" s="46"/>
      <c r="BYK18" s="46"/>
      <c r="BYL18" s="46"/>
      <c r="BYM18" s="46"/>
      <c r="BYN18" s="46"/>
      <c r="BYO18" s="46"/>
      <c r="BYP18" s="46"/>
      <c r="BYQ18" s="46"/>
      <c r="BYR18" s="46"/>
      <c r="BYS18" s="46"/>
      <c r="BYT18" s="46"/>
      <c r="BYU18" s="46"/>
      <c r="BYV18" s="46"/>
      <c r="BYW18" s="46"/>
      <c r="BYX18" s="46"/>
      <c r="BYY18" s="46"/>
      <c r="BYZ18" s="46"/>
      <c r="BZA18" s="46"/>
      <c r="BZB18" s="46"/>
      <c r="BZC18" s="46"/>
      <c r="BZD18" s="46"/>
      <c r="BZE18" s="46"/>
      <c r="BZF18" s="46"/>
      <c r="BZG18" s="46"/>
      <c r="BZH18" s="46"/>
      <c r="BZI18" s="46"/>
      <c r="BZJ18" s="46"/>
      <c r="BZK18" s="46"/>
      <c r="BZL18" s="46"/>
      <c r="BZM18" s="46"/>
      <c r="BZN18" s="46"/>
      <c r="BZO18" s="46"/>
      <c r="BZP18" s="46"/>
      <c r="BZQ18" s="46"/>
      <c r="BZR18" s="46"/>
      <c r="BZS18" s="46"/>
      <c r="BZT18" s="46"/>
      <c r="BZU18" s="46"/>
      <c r="BZV18" s="46"/>
      <c r="BZW18" s="46"/>
      <c r="BZX18" s="46"/>
      <c r="BZY18" s="46"/>
      <c r="BZZ18" s="46"/>
      <c r="CAA18" s="46"/>
      <c r="CAB18" s="46"/>
      <c r="CAC18" s="46"/>
      <c r="CAD18" s="46"/>
      <c r="CAE18" s="46"/>
      <c r="CAF18" s="46"/>
      <c r="CAG18" s="46"/>
      <c r="CAH18" s="46"/>
      <c r="CAI18" s="46"/>
      <c r="CAJ18" s="46"/>
      <c r="CAK18" s="46"/>
      <c r="CAL18" s="46"/>
      <c r="CAM18" s="46"/>
      <c r="CAN18" s="46"/>
      <c r="CAO18" s="46"/>
      <c r="CAP18" s="46"/>
      <c r="CAQ18" s="46"/>
      <c r="CAR18" s="46"/>
      <c r="CAS18" s="46"/>
      <c r="CAT18" s="46"/>
      <c r="CAU18" s="46"/>
      <c r="CAV18" s="46"/>
      <c r="CAW18" s="46"/>
      <c r="CAX18" s="46"/>
      <c r="CAY18" s="46"/>
      <c r="CAZ18" s="46"/>
      <c r="CBA18" s="46"/>
      <c r="CBB18" s="46"/>
      <c r="CBC18" s="46"/>
      <c r="CBD18" s="46"/>
      <c r="CBE18" s="46"/>
      <c r="CBF18" s="46"/>
      <c r="CBG18" s="46"/>
      <c r="CBH18" s="46"/>
      <c r="CBI18" s="46"/>
      <c r="CBJ18" s="46"/>
      <c r="CBK18" s="46"/>
      <c r="CBL18" s="46"/>
      <c r="CBM18" s="46"/>
      <c r="CBN18" s="46"/>
      <c r="CBO18" s="46"/>
      <c r="CBP18" s="46"/>
      <c r="CBQ18" s="46"/>
      <c r="CBR18" s="46"/>
      <c r="CBS18" s="46"/>
      <c r="CBT18" s="46"/>
      <c r="CBU18" s="46"/>
      <c r="CBV18" s="46"/>
      <c r="CBW18" s="46"/>
      <c r="CBX18" s="46"/>
      <c r="CBY18" s="46"/>
      <c r="CBZ18" s="46"/>
      <c r="CCA18" s="46"/>
      <c r="CCB18" s="46"/>
      <c r="CCC18" s="46"/>
      <c r="CCD18" s="46"/>
      <c r="CCE18" s="46"/>
      <c r="CCF18" s="46"/>
      <c r="CCG18" s="46"/>
      <c r="CCH18" s="46"/>
      <c r="CCI18" s="46"/>
      <c r="CCJ18" s="46"/>
      <c r="CCK18" s="46"/>
      <c r="CCL18" s="46"/>
      <c r="CCM18" s="46"/>
      <c r="CCN18" s="46"/>
      <c r="CCO18" s="46"/>
      <c r="CCP18" s="46"/>
      <c r="CCQ18" s="46"/>
      <c r="CCR18" s="46"/>
      <c r="CCS18" s="46"/>
      <c r="CCT18" s="46"/>
      <c r="CCU18" s="46"/>
      <c r="CCV18" s="46"/>
      <c r="CCW18" s="46"/>
      <c r="CCX18" s="46"/>
      <c r="CCY18" s="46"/>
      <c r="CCZ18" s="46"/>
      <c r="CDA18" s="46"/>
      <c r="CDB18" s="46"/>
      <c r="CDC18" s="46"/>
      <c r="CDD18" s="46"/>
      <c r="CDE18" s="46"/>
      <c r="CDF18" s="46"/>
      <c r="CDG18" s="46"/>
      <c r="CDH18" s="46"/>
      <c r="CDI18" s="46"/>
      <c r="CDJ18" s="46"/>
      <c r="CDK18" s="46"/>
      <c r="CDL18" s="46"/>
      <c r="CDM18" s="46"/>
      <c r="CDN18" s="46"/>
      <c r="CDO18" s="46"/>
      <c r="CDP18" s="46"/>
      <c r="CDQ18" s="46"/>
      <c r="CDR18" s="46"/>
      <c r="CDS18" s="46"/>
      <c r="CDT18" s="46"/>
      <c r="CDU18" s="46"/>
      <c r="CDV18" s="46"/>
      <c r="CDW18" s="46"/>
      <c r="CDX18" s="46"/>
      <c r="CDY18" s="46"/>
      <c r="CDZ18" s="46"/>
      <c r="CEA18" s="46"/>
      <c r="CEB18" s="46"/>
      <c r="CEC18" s="46"/>
      <c r="CED18" s="46"/>
      <c r="CEE18" s="46"/>
      <c r="CEF18" s="46"/>
      <c r="CEG18" s="46"/>
      <c r="CEH18" s="46"/>
      <c r="CEI18" s="46"/>
      <c r="CEJ18" s="46"/>
      <c r="CEK18" s="46"/>
      <c r="CEL18" s="46"/>
      <c r="CEM18" s="46"/>
      <c r="CEN18" s="46"/>
      <c r="CEO18" s="46"/>
      <c r="CEP18" s="46"/>
      <c r="CEQ18" s="46"/>
      <c r="CER18" s="46"/>
      <c r="CES18" s="46"/>
      <c r="CET18" s="46"/>
      <c r="CEU18" s="46"/>
      <c r="CEV18" s="46"/>
      <c r="CEW18" s="46"/>
      <c r="CEX18" s="46"/>
      <c r="CEY18" s="46"/>
      <c r="CEZ18" s="46"/>
      <c r="CFA18" s="46"/>
      <c r="CFB18" s="46"/>
      <c r="CFC18" s="46"/>
      <c r="CFD18" s="46"/>
      <c r="CFE18" s="46"/>
      <c r="CFF18" s="46"/>
      <c r="CFG18" s="46"/>
      <c r="CFH18" s="46"/>
      <c r="CFI18" s="46"/>
      <c r="CFJ18" s="46"/>
      <c r="CFK18" s="46"/>
      <c r="CFL18" s="46"/>
      <c r="CFM18" s="46"/>
      <c r="CFN18" s="46"/>
      <c r="CFO18" s="46"/>
      <c r="CFP18" s="46"/>
      <c r="CFQ18" s="46"/>
      <c r="CFR18" s="46"/>
      <c r="CFS18" s="46"/>
      <c r="CFT18" s="46"/>
      <c r="CFU18" s="46"/>
      <c r="CFV18" s="46"/>
      <c r="CFW18" s="46"/>
      <c r="CFX18" s="46"/>
      <c r="CFY18" s="46"/>
      <c r="CFZ18" s="46"/>
      <c r="CGA18" s="46"/>
      <c r="CGB18" s="46"/>
      <c r="CGC18" s="46"/>
      <c r="CGD18" s="46"/>
      <c r="CGE18" s="46"/>
      <c r="CGF18" s="46"/>
      <c r="CGG18" s="46"/>
      <c r="CGH18" s="46"/>
      <c r="CGI18" s="46"/>
      <c r="CGJ18" s="46"/>
      <c r="CGK18" s="46"/>
      <c r="CGL18" s="46"/>
      <c r="CGM18" s="46"/>
      <c r="CGN18" s="46"/>
      <c r="CGO18" s="46"/>
      <c r="CGP18" s="46"/>
      <c r="CGQ18" s="46"/>
      <c r="CGR18" s="46"/>
      <c r="CGS18" s="46"/>
      <c r="CGT18" s="46"/>
      <c r="CGU18" s="46"/>
      <c r="CGV18" s="46"/>
      <c r="CGW18" s="46"/>
      <c r="CGX18" s="46"/>
      <c r="CGY18" s="46"/>
      <c r="CGZ18" s="46"/>
      <c r="CHA18" s="46"/>
      <c r="CHB18" s="46"/>
      <c r="CHC18" s="46"/>
      <c r="CHD18" s="46"/>
      <c r="CHE18" s="46"/>
      <c r="CHF18" s="46"/>
      <c r="CHG18" s="46"/>
      <c r="CHH18" s="46"/>
      <c r="CHI18" s="46"/>
      <c r="CHJ18" s="46"/>
      <c r="CHK18" s="46"/>
      <c r="CHL18" s="46"/>
      <c r="CHM18" s="46"/>
      <c r="CHN18" s="46"/>
      <c r="CHO18" s="46"/>
      <c r="CHP18" s="46"/>
      <c r="CHQ18" s="46"/>
      <c r="CHR18" s="46"/>
      <c r="CHS18" s="46"/>
      <c r="CHT18" s="46"/>
      <c r="CHU18" s="46"/>
      <c r="CHV18" s="46"/>
      <c r="CHW18" s="46"/>
      <c r="CHX18" s="46"/>
      <c r="CHY18" s="46"/>
      <c r="CHZ18" s="46"/>
      <c r="CIA18" s="46"/>
      <c r="CIB18" s="46"/>
      <c r="CIC18" s="46"/>
      <c r="CID18" s="46"/>
      <c r="CIE18" s="46"/>
      <c r="CIF18" s="46"/>
      <c r="CIG18" s="46"/>
      <c r="CIH18" s="46"/>
      <c r="CII18" s="46"/>
      <c r="CIJ18" s="46"/>
      <c r="CIK18" s="46"/>
      <c r="CIL18" s="46"/>
      <c r="CIM18" s="46"/>
      <c r="CIN18" s="46"/>
      <c r="CIO18" s="46"/>
      <c r="CIP18" s="46"/>
      <c r="CIQ18" s="46"/>
      <c r="CIR18" s="46"/>
      <c r="CIS18" s="46"/>
      <c r="CIT18" s="46"/>
      <c r="CIU18" s="46"/>
      <c r="CIV18" s="46"/>
      <c r="CIW18" s="46"/>
      <c r="CIX18" s="46"/>
      <c r="CIY18" s="46"/>
      <c r="CIZ18" s="46"/>
      <c r="CJA18" s="46"/>
      <c r="CJB18" s="46"/>
      <c r="CJC18" s="46"/>
      <c r="CJD18" s="46"/>
      <c r="CJE18" s="46"/>
      <c r="CJF18" s="46"/>
      <c r="CJG18" s="46"/>
      <c r="CJH18" s="46"/>
      <c r="CJI18" s="46"/>
      <c r="CJJ18" s="46"/>
      <c r="CJK18" s="46"/>
      <c r="CJL18" s="46"/>
      <c r="CJM18" s="46"/>
      <c r="CJN18" s="46"/>
      <c r="CJO18" s="46"/>
      <c r="CJP18" s="46"/>
      <c r="CJQ18" s="46"/>
      <c r="CJR18" s="46"/>
      <c r="CJS18" s="46"/>
      <c r="CJT18" s="46"/>
      <c r="CJU18" s="46"/>
      <c r="CJV18" s="46"/>
      <c r="CJW18" s="46"/>
      <c r="CJX18" s="46"/>
      <c r="CJY18" s="46"/>
      <c r="CJZ18" s="46"/>
      <c r="CKA18" s="46"/>
      <c r="CKB18" s="46"/>
      <c r="CKC18" s="46"/>
      <c r="CKD18" s="46"/>
      <c r="CKE18" s="46"/>
      <c r="CKF18" s="46"/>
      <c r="CKG18" s="46"/>
      <c r="CKH18" s="46"/>
      <c r="CKI18" s="46"/>
      <c r="CKJ18" s="46"/>
      <c r="CKK18" s="46"/>
      <c r="CKL18" s="46"/>
      <c r="CKM18" s="46"/>
      <c r="CKN18" s="46"/>
      <c r="CKO18" s="46"/>
      <c r="CKP18" s="46"/>
      <c r="CKQ18" s="46"/>
      <c r="CKR18" s="46"/>
      <c r="CKS18" s="46"/>
      <c r="CKT18" s="46"/>
      <c r="CKU18" s="46"/>
      <c r="CKV18" s="46"/>
      <c r="CKW18" s="46"/>
      <c r="CKX18" s="46"/>
      <c r="CKY18" s="46"/>
      <c r="CKZ18" s="46"/>
      <c r="CLA18" s="46"/>
      <c r="CLB18" s="46"/>
      <c r="CLC18" s="46"/>
      <c r="CLD18" s="46"/>
      <c r="CLE18" s="46"/>
      <c r="CLF18" s="46"/>
      <c r="CLG18" s="46"/>
      <c r="CLH18" s="46"/>
      <c r="CLI18" s="46"/>
      <c r="CLJ18" s="46"/>
      <c r="CLK18" s="46"/>
      <c r="CLL18" s="46"/>
      <c r="CLM18" s="46"/>
      <c r="CLN18" s="46"/>
      <c r="CLO18" s="46"/>
      <c r="CLP18" s="46"/>
      <c r="CLQ18" s="46"/>
      <c r="CLR18" s="46"/>
      <c r="CLS18" s="46"/>
      <c r="CLT18" s="46"/>
      <c r="CLU18" s="46"/>
      <c r="CLV18" s="46"/>
      <c r="CLW18" s="46"/>
      <c r="CLX18" s="46"/>
      <c r="CLY18" s="46"/>
      <c r="CLZ18" s="46"/>
      <c r="CMA18" s="46"/>
      <c r="CMB18" s="46"/>
      <c r="CMC18" s="46"/>
      <c r="CMD18" s="46"/>
      <c r="CME18" s="46"/>
      <c r="CMF18" s="46"/>
      <c r="CMG18" s="46"/>
      <c r="CMH18" s="46"/>
      <c r="CMI18" s="46"/>
      <c r="CMJ18" s="46"/>
      <c r="CMK18" s="46"/>
      <c r="CML18" s="46"/>
      <c r="CMM18" s="46"/>
      <c r="CMN18" s="46"/>
      <c r="CMO18" s="46"/>
      <c r="CMP18" s="46"/>
      <c r="CMQ18" s="46"/>
      <c r="CMR18" s="46"/>
      <c r="CMS18" s="46"/>
      <c r="CMT18" s="46"/>
      <c r="CMU18" s="46"/>
      <c r="CMV18" s="46"/>
      <c r="CMW18" s="46"/>
      <c r="CMX18" s="46"/>
      <c r="CMY18" s="46"/>
      <c r="CMZ18" s="46"/>
      <c r="CNA18" s="46"/>
      <c r="CNB18" s="46"/>
      <c r="CNC18" s="46"/>
      <c r="CND18" s="46"/>
      <c r="CNE18" s="46"/>
      <c r="CNF18" s="46"/>
      <c r="CNG18" s="46"/>
      <c r="CNH18" s="46"/>
      <c r="CNI18" s="46"/>
      <c r="CNJ18" s="46"/>
      <c r="CNK18" s="46"/>
      <c r="CNL18" s="46"/>
      <c r="CNM18" s="46"/>
      <c r="CNN18" s="46"/>
      <c r="CNO18" s="46"/>
      <c r="CNP18" s="46"/>
      <c r="CNQ18" s="46"/>
      <c r="CNR18" s="46"/>
      <c r="CNS18" s="46"/>
      <c r="CNT18" s="46"/>
      <c r="CNU18" s="46"/>
      <c r="CNV18" s="46"/>
      <c r="CNW18" s="46"/>
      <c r="CNX18" s="46"/>
      <c r="CNY18" s="46"/>
      <c r="CNZ18" s="46"/>
      <c r="COA18" s="46"/>
      <c r="COB18" s="46"/>
      <c r="COC18" s="46"/>
      <c r="COD18" s="46"/>
      <c r="COE18" s="46"/>
      <c r="COF18" s="46"/>
      <c r="COG18" s="46"/>
      <c r="COH18" s="46"/>
      <c r="COI18" s="46"/>
      <c r="COJ18" s="46"/>
      <c r="COK18" s="46"/>
      <c r="COL18" s="46"/>
      <c r="COM18" s="46"/>
      <c r="CON18" s="46"/>
      <c r="COO18" s="46"/>
      <c r="COP18" s="46"/>
      <c r="COQ18" s="46"/>
      <c r="COR18" s="46"/>
      <c r="COS18" s="46"/>
      <c r="COT18" s="46"/>
      <c r="COU18" s="46"/>
      <c r="COV18" s="46"/>
      <c r="COW18" s="46"/>
      <c r="COX18" s="46"/>
      <c r="COY18" s="46"/>
      <c r="COZ18" s="46"/>
      <c r="CPA18" s="46"/>
      <c r="CPB18" s="46"/>
      <c r="CPC18" s="46"/>
      <c r="CPD18" s="46"/>
      <c r="CPE18" s="46"/>
      <c r="CPF18" s="46"/>
      <c r="CPG18" s="46"/>
      <c r="CPH18" s="46"/>
      <c r="CPI18" s="46"/>
      <c r="CPJ18" s="46"/>
      <c r="CPK18" s="46"/>
      <c r="CPL18" s="46"/>
      <c r="CPM18" s="46"/>
      <c r="CPN18" s="46"/>
      <c r="CPO18" s="46"/>
      <c r="CPP18" s="46"/>
      <c r="CPQ18" s="46"/>
      <c r="CPR18" s="46"/>
      <c r="CPS18" s="46"/>
      <c r="CPT18" s="46"/>
      <c r="CPU18" s="46"/>
      <c r="CPV18" s="46"/>
      <c r="CPW18" s="46"/>
      <c r="CPX18" s="46"/>
      <c r="CPY18" s="46"/>
      <c r="CPZ18" s="46"/>
      <c r="CQA18" s="46"/>
      <c r="CQB18" s="46"/>
      <c r="CQC18" s="46"/>
      <c r="CQD18" s="46"/>
      <c r="CQE18" s="46"/>
      <c r="CQF18" s="46"/>
      <c r="CQG18" s="46"/>
      <c r="CQH18" s="46"/>
      <c r="CQI18" s="46"/>
      <c r="CQJ18" s="46"/>
      <c r="CQK18" s="46"/>
      <c r="CQL18" s="46"/>
      <c r="CQM18" s="46"/>
      <c r="CQN18" s="46"/>
      <c r="CQO18" s="46"/>
      <c r="CQP18" s="46"/>
      <c r="CQQ18" s="46"/>
      <c r="CQR18" s="46"/>
      <c r="CQS18" s="46"/>
      <c r="CQT18" s="46"/>
      <c r="CQU18" s="46"/>
      <c r="CQV18" s="46"/>
      <c r="CQW18" s="46"/>
      <c r="CQX18" s="46"/>
      <c r="CQY18" s="46"/>
      <c r="CQZ18" s="46"/>
      <c r="CRA18" s="46"/>
      <c r="CRB18" s="46"/>
      <c r="CRC18" s="46"/>
      <c r="CRD18" s="46"/>
      <c r="CRE18" s="46"/>
      <c r="CRF18" s="46"/>
      <c r="CRG18" s="46"/>
      <c r="CRH18" s="46"/>
      <c r="CRI18" s="46"/>
      <c r="CRJ18" s="46"/>
      <c r="CRK18" s="46"/>
      <c r="CRL18" s="46"/>
      <c r="CRM18" s="46"/>
      <c r="CRN18" s="46"/>
      <c r="CRO18" s="46"/>
      <c r="CRP18" s="46"/>
      <c r="CRQ18" s="46"/>
      <c r="CRR18" s="46"/>
      <c r="CRS18" s="46"/>
      <c r="CRT18" s="46"/>
      <c r="CRU18" s="46"/>
      <c r="CRV18" s="46"/>
      <c r="CRW18" s="46"/>
      <c r="CRX18" s="46"/>
      <c r="CRY18" s="46"/>
      <c r="CRZ18" s="46"/>
      <c r="CSA18" s="46"/>
      <c r="CSB18" s="46"/>
      <c r="CSC18" s="46"/>
      <c r="CSD18" s="46"/>
      <c r="CSE18" s="46"/>
      <c r="CSF18" s="46"/>
      <c r="CSG18" s="46"/>
      <c r="CSH18" s="46"/>
      <c r="CSI18" s="46"/>
      <c r="CSJ18" s="46"/>
      <c r="CSK18" s="46"/>
      <c r="CSL18" s="46"/>
      <c r="CSM18" s="46"/>
      <c r="CSN18" s="46"/>
      <c r="CSO18" s="46"/>
      <c r="CSP18" s="46"/>
      <c r="CSQ18" s="46"/>
      <c r="CSR18" s="46"/>
      <c r="CSS18" s="46"/>
      <c r="CST18" s="46"/>
      <c r="CSU18" s="46"/>
      <c r="CSV18" s="46"/>
      <c r="CSW18" s="46"/>
      <c r="CSX18" s="46"/>
      <c r="CSY18" s="46"/>
      <c r="CSZ18" s="46"/>
      <c r="CTA18" s="46"/>
      <c r="CTB18" s="46"/>
      <c r="CTC18" s="46"/>
      <c r="CTD18" s="46"/>
      <c r="CTE18" s="46"/>
      <c r="CTF18" s="46"/>
      <c r="CTG18" s="46"/>
      <c r="CTH18" s="46"/>
      <c r="CTI18" s="46"/>
      <c r="CTJ18" s="46"/>
      <c r="CTK18" s="46"/>
      <c r="CTL18" s="46"/>
      <c r="CTM18" s="46"/>
      <c r="CTN18" s="46"/>
      <c r="CTO18" s="46"/>
      <c r="CTP18" s="46"/>
      <c r="CTQ18" s="46"/>
      <c r="CTR18" s="46"/>
      <c r="CTS18" s="46"/>
      <c r="CTT18" s="46"/>
      <c r="CTU18" s="46"/>
      <c r="CTV18" s="46"/>
      <c r="CTW18" s="46"/>
      <c r="CTX18" s="46"/>
      <c r="CTY18" s="46"/>
      <c r="CTZ18" s="46"/>
      <c r="CUA18" s="46"/>
      <c r="CUB18" s="46"/>
      <c r="CUC18" s="46"/>
      <c r="CUD18" s="46"/>
      <c r="CUE18" s="46"/>
      <c r="CUF18" s="46"/>
      <c r="CUG18" s="46"/>
      <c r="CUH18" s="46"/>
      <c r="CUI18" s="46"/>
      <c r="CUJ18" s="46"/>
      <c r="CUK18" s="46"/>
      <c r="CUL18" s="46"/>
      <c r="CUM18" s="46"/>
      <c r="CUN18" s="46"/>
      <c r="CUO18" s="46"/>
      <c r="CUP18" s="46"/>
      <c r="CUQ18" s="46"/>
      <c r="CUR18" s="46"/>
      <c r="CUS18" s="46"/>
      <c r="CUT18" s="46"/>
      <c r="CUU18" s="46"/>
      <c r="CUV18" s="46"/>
      <c r="CUW18" s="46"/>
      <c r="CUX18" s="46"/>
      <c r="CUY18" s="46"/>
      <c r="CUZ18" s="46"/>
      <c r="CVA18" s="46"/>
      <c r="CVB18" s="46"/>
      <c r="CVC18" s="46"/>
      <c r="CVD18" s="46"/>
      <c r="CVE18" s="46"/>
      <c r="CVF18" s="46"/>
      <c r="CVG18" s="46"/>
      <c r="CVH18" s="46"/>
      <c r="CVI18" s="46"/>
      <c r="CVJ18" s="46"/>
      <c r="CVK18" s="46"/>
      <c r="CVL18" s="46"/>
      <c r="CVM18" s="46"/>
      <c r="CVN18" s="46"/>
      <c r="CVO18" s="46"/>
      <c r="CVP18" s="46"/>
      <c r="CVQ18" s="46"/>
      <c r="CVR18" s="46"/>
      <c r="CVS18" s="46"/>
      <c r="CVT18" s="46"/>
      <c r="CVU18" s="46"/>
      <c r="CVV18" s="46"/>
      <c r="CVW18" s="46"/>
      <c r="CVX18" s="46"/>
      <c r="CVY18" s="46"/>
      <c r="CVZ18" s="46"/>
      <c r="CWA18" s="46"/>
      <c r="CWB18" s="46"/>
      <c r="CWC18" s="46"/>
      <c r="CWD18" s="46"/>
      <c r="CWE18" s="46"/>
      <c r="CWF18" s="46"/>
      <c r="CWG18" s="46"/>
      <c r="CWH18" s="46"/>
      <c r="CWI18" s="46"/>
      <c r="CWJ18" s="46"/>
      <c r="CWK18" s="46"/>
      <c r="CWL18" s="46"/>
      <c r="CWM18" s="46"/>
      <c r="CWN18" s="46"/>
      <c r="CWO18" s="46"/>
      <c r="CWP18" s="46"/>
      <c r="CWQ18" s="46"/>
      <c r="CWR18" s="46"/>
      <c r="CWS18" s="46"/>
      <c r="CWT18" s="46"/>
      <c r="CWU18" s="46"/>
      <c r="CWV18" s="46"/>
      <c r="CWW18" s="46"/>
      <c r="CWX18" s="46"/>
      <c r="CWY18" s="46"/>
      <c r="CWZ18" s="46"/>
      <c r="CXA18" s="46"/>
      <c r="CXB18" s="46"/>
      <c r="CXC18" s="46"/>
      <c r="CXD18" s="46"/>
      <c r="CXE18" s="46"/>
      <c r="CXF18" s="46"/>
      <c r="CXG18" s="46"/>
      <c r="CXH18" s="46"/>
      <c r="CXI18" s="46"/>
      <c r="CXJ18" s="46"/>
      <c r="CXK18" s="46"/>
      <c r="CXL18" s="46"/>
      <c r="CXM18" s="46"/>
      <c r="CXN18" s="46"/>
      <c r="CXO18" s="46"/>
      <c r="CXP18" s="46"/>
      <c r="CXQ18" s="46"/>
      <c r="CXR18" s="46"/>
      <c r="CXS18" s="46"/>
      <c r="CXT18" s="46"/>
      <c r="CXU18" s="46"/>
      <c r="CXV18" s="46"/>
      <c r="CXW18" s="46"/>
      <c r="CXX18" s="46"/>
      <c r="CXY18" s="46"/>
      <c r="CXZ18" s="46"/>
      <c r="CYA18" s="46"/>
      <c r="CYB18" s="46"/>
      <c r="CYC18" s="46"/>
      <c r="CYD18" s="46"/>
      <c r="CYE18" s="46"/>
      <c r="CYF18" s="46"/>
      <c r="CYG18" s="46"/>
      <c r="CYH18" s="46"/>
      <c r="CYI18" s="46"/>
      <c r="CYJ18" s="46"/>
      <c r="CYK18" s="46"/>
      <c r="CYL18" s="46"/>
      <c r="CYM18" s="46"/>
      <c r="CYN18" s="46"/>
      <c r="CYO18" s="46"/>
      <c r="CYP18" s="46"/>
      <c r="CYQ18" s="46"/>
      <c r="CYR18" s="46"/>
      <c r="CYS18" s="46"/>
      <c r="CYT18" s="46"/>
      <c r="CYU18" s="46"/>
      <c r="CYV18" s="46"/>
      <c r="CYW18" s="46"/>
      <c r="CYX18" s="46"/>
      <c r="CYY18" s="46"/>
      <c r="CYZ18" s="46"/>
      <c r="CZA18" s="46"/>
      <c r="CZB18" s="46"/>
      <c r="CZC18" s="46"/>
      <c r="CZD18" s="46"/>
      <c r="CZE18" s="46"/>
      <c r="CZF18" s="46"/>
      <c r="CZG18" s="46"/>
      <c r="CZH18" s="46"/>
      <c r="CZI18" s="46"/>
      <c r="CZJ18" s="46"/>
      <c r="CZK18" s="46"/>
      <c r="CZL18" s="46"/>
      <c r="CZM18" s="46"/>
      <c r="CZN18" s="46"/>
      <c r="CZO18" s="46"/>
      <c r="CZP18" s="46"/>
      <c r="CZQ18" s="46"/>
      <c r="CZR18" s="46"/>
      <c r="CZS18" s="46"/>
      <c r="CZT18" s="46"/>
      <c r="CZU18" s="46"/>
      <c r="CZV18" s="46"/>
      <c r="CZW18" s="46"/>
      <c r="CZX18" s="46"/>
      <c r="CZY18" s="46"/>
      <c r="CZZ18" s="46"/>
      <c r="DAA18" s="46"/>
      <c r="DAB18" s="46"/>
      <c r="DAC18" s="46"/>
      <c r="DAD18" s="46"/>
      <c r="DAE18" s="46"/>
      <c r="DAF18" s="46"/>
      <c r="DAG18" s="46"/>
      <c r="DAH18" s="46"/>
      <c r="DAI18" s="46"/>
      <c r="DAJ18" s="46"/>
      <c r="DAK18" s="46"/>
      <c r="DAL18" s="46"/>
      <c r="DAM18" s="46"/>
      <c r="DAN18" s="46"/>
      <c r="DAO18" s="46"/>
      <c r="DAP18" s="46"/>
      <c r="DAQ18" s="46"/>
      <c r="DAR18" s="46"/>
      <c r="DAS18" s="46"/>
      <c r="DAT18" s="46"/>
      <c r="DAU18" s="46"/>
      <c r="DAV18" s="46"/>
      <c r="DAW18" s="46"/>
      <c r="DAX18" s="46"/>
      <c r="DAY18" s="46"/>
      <c r="DAZ18" s="46"/>
      <c r="DBA18" s="46"/>
      <c r="DBB18" s="46"/>
      <c r="DBC18" s="46"/>
      <c r="DBD18" s="46"/>
      <c r="DBE18" s="46"/>
      <c r="DBF18" s="46"/>
      <c r="DBG18" s="46"/>
      <c r="DBH18" s="46"/>
      <c r="DBI18" s="46"/>
      <c r="DBJ18" s="46"/>
      <c r="DBK18" s="46"/>
      <c r="DBL18" s="46"/>
      <c r="DBM18" s="46"/>
      <c r="DBN18" s="46"/>
      <c r="DBO18" s="46"/>
      <c r="DBP18" s="46"/>
      <c r="DBQ18" s="46"/>
      <c r="DBR18" s="46"/>
      <c r="DBS18" s="46"/>
      <c r="DBT18" s="46"/>
      <c r="DBU18" s="46"/>
      <c r="DBV18" s="46"/>
      <c r="DBW18" s="46"/>
      <c r="DBX18" s="46"/>
      <c r="DBY18" s="46"/>
      <c r="DBZ18" s="46"/>
      <c r="DCA18" s="46"/>
      <c r="DCB18" s="46"/>
      <c r="DCC18" s="46"/>
      <c r="DCD18" s="46"/>
      <c r="DCE18" s="46"/>
      <c r="DCF18" s="46"/>
      <c r="DCG18" s="46"/>
      <c r="DCH18" s="46"/>
      <c r="DCI18" s="46"/>
      <c r="DCJ18" s="46"/>
      <c r="DCK18" s="46"/>
      <c r="DCL18" s="46"/>
      <c r="DCM18" s="46"/>
      <c r="DCN18" s="46"/>
      <c r="DCO18" s="46"/>
      <c r="DCP18" s="46"/>
      <c r="DCQ18" s="46"/>
      <c r="DCR18" s="46"/>
      <c r="DCS18" s="46"/>
      <c r="DCT18" s="46"/>
      <c r="DCU18" s="46"/>
      <c r="DCV18" s="46"/>
      <c r="DCW18" s="46"/>
      <c r="DCX18" s="46"/>
      <c r="DCY18" s="46"/>
      <c r="DCZ18" s="46"/>
      <c r="DDA18" s="46"/>
      <c r="DDB18" s="46"/>
      <c r="DDC18" s="46"/>
      <c r="DDD18" s="46"/>
      <c r="DDE18" s="46"/>
      <c r="DDF18" s="46"/>
      <c r="DDG18" s="46"/>
      <c r="DDH18" s="46"/>
      <c r="DDI18" s="46"/>
      <c r="DDJ18" s="46"/>
      <c r="DDK18" s="46"/>
      <c r="DDL18" s="46"/>
      <c r="DDM18" s="46"/>
      <c r="DDN18" s="46"/>
      <c r="DDO18" s="46"/>
      <c r="DDP18" s="46"/>
      <c r="DDQ18" s="46"/>
      <c r="DDR18" s="46"/>
      <c r="DDS18" s="46"/>
      <c r="DDT18" s="46"/>
      <c r="DDU18" s="46"/>
      <c r="DDV18" s="46"/>
      <c r="DDW18" s="46"/>
      <c r="DDX18" s="46"/>
      <c r="DDY18" s="46"/>
      <c r="DDZ18" s="46"/>
      <c r="DEA18" s="46"/>
      <c r="DEB18" s="46"/>
      <c r="DEC18" s="46"/>
      <c r="DED18" s="46"/>
      <c r="DEE18" s="46"/>
      <c r="DEF18" s="46"/>
      <c r="DEG18" s="46"/>
      <c r="DEH18" s="46"/>
      <c r="DEI18" s="46"/>
      <c r="DEJ18" s="46"/>
      <c r="DEK18" s="46"/>
      <c r="DEL18" s="46"/>
      <c r="DEM18" s="46"/>
      <c r="DEN18" s="46"/>
      <c r="DEO18" s="46"/>
      <c r="DEP18" s="46"/>
      <c r="DEQ18" s="46"/>
      <c r="DER18" s="46"/>
      <c r="DES18" s="46"/>
      <c r="DET18" s="46"/>
      <c r="DEU18" s="46"/>
      <c r="DEV18" s="46"/>
      <c r="DEW18" s="46"/>
      <c r="DEX18" s="46"/>
      <c r="DEY18" s="46"/>
      <c r="DEZ18" s="46"/>
      <c r="DFA18" s="46"/>
      <c r="DFB18" s="46"/>
      <c r="DFC18" s="46"/>
      <c r="DFD18" s="46"/>
      <c r="DFE18" s="46"/>
      <c r="DFF18" s="46"/>
      <c r="DFG18" s="46"/>
      <c r="DFH18" s="46"/>
      <c r="DFI18" s="46"/>
      <c r="DFJ18" s="46"/>
      <c r="DFK18" s="46"/>
      <c r="DFL18" s="46"/>
      <c r="DFM18" s="46"/>
      <c r="DFN18" s="46"/>
      <c r="DFO18" s="46"/>
      <c r="DFP18" s="46"/>
      <c r="DFQ18" s="46"/>
      <c r="DFR18" s="46"/>
      <c r="DFS18" s="46"/>
      <c r="DFT18" s="46"/>
      <c r="DFU18" s="46"/>
      <c r="DFV18" s="46"/>
      <c r="DFW18" s="46"/>
      <c r="DFX18" s="46"/>
      <c r="DFY18" s="46"/>
      <c r="DFZ18" s="46"/>
      <c r="DGA18" s="46"/>
      <c r="DGB18" s="46"/>
      <c r="DGC18" s="46"/>
      <c r="DGD18" s="46"/>
      <c r="DGE18" s="46"/>
      <c r="DGF18" s="46"/>
      <c r="DGG18" s="46"/>
      <c r="DGH18" s="46"/>
      <c r="DGI18" s="46"/>
      <c r="DGJ18" s="46"/>
      <c r="DGK18" s="46"/>
      <c r="DGL18" s="46"/>
      <c r="DGM18" s="46"/>
      <c r="DGN18" s="46"/>
      <c r="DGO18" s="46"/>
      <c r="DGP18" s="46"/>
      <c r="DGQ18" s="46"/>
      <c r="DGR18" s="46"/>
      <c r="DGS18" s="46"/>
      <c r="DGT18" s="46"/>
      <c r="DGU18" s="46"/>
      <c r="DGV18" s="46"/>
      <c r="DGW18" s="46"/>
      <c r="DGX18" s="46"/>
      <c r="DGY18" s="46"/>
      <c r="DGZ18" s="46"/>
      <c r="DHA18" s="46"/>
      <c r="DHB18" s="46"/>
      <c r="DHC18" s="46"/>
      <c r="DHD18" s="46"/>
      <c r="DHE18" s="46"/>
      <c r="DHF18" s="46"/>
      <c r="DHG18" s="46"/>
      <c r="DHH18" s="46"/>
      <c r="DHI18" s="46"/>
      <c r="DHJ18" s="46"/>
      <c r="DHK18" s="46"/>
      <c r="DHL18" s="46"/>
      <c r="DHM18" s="46"/>
      <c r="DHN18" s="46"/>
      <c r="DHO18" s="46"/>
      <c r="DHP18" s="46"/>
      <c r="DHQ18" s="46"/>
      <c r="DHR18" s="46"/>
      <c r="DHS18" s="46"/>
      <c r="DHT18" s="46"/>
      <c r="DHU18" s="46"/>
      <c r="DHV18" s="46"/>
      <c r="DHW18" s="46"/>
      <c r="DHX18" s="46"/>
      <c r="DHY18" s="46"/>
      <c r="DHZ18" s="46"/>
      <c r="DIA18" s="46"/>
      <c r="DIB18" s="46"/>
      <c r="DIC18" s="46"/>
      <c r="DID18" s="46"/>
      <c r="DIE18" s="46"/>
      <c r="DIF18" s="46"/>
      <c r="DIG18" s="46"/>
      <c r="DIH18" s="46"/>
      <c r="DII18" s="46"/>
      <c r="DIJ18" s="46"/>
      <c r="DIK18" s="46"/>
      <c r="DIL18" s="46"/>
      <c r="DIM18" s="46"/>
      <c r="DIN18" s="46"/>
      <c r="DIO18" s="46"/>
      <c r="DIP18" s="46"/>
      <c r="DIQ18" s="46"/>
      <c r="DIR18" s="46"/>
      <c r="DIS18" s="46"/>
      <c r="DIT18" s="46"/>
      <c r="DIU18" s="46"/>
      <c r="DIV18" s="46"/>
      <c r="DIW18" s="46"/>
      <c r="DIX18" s="46"/>
      <c r="DIY18" s="46"/>
      <c r="DIZ18" s="46"/>
      <c r="DJA18" s="46"/>
      <c r="DJB18" s="46"/>
      <c r="DJC18" s="46"/>
      <c r="DJD18" s="46"/>
      <c r="DJE18" s="46"/>
      <c r="DJF18" s="46"/>
      <c r="DJG18" s="46"/>
      <c r="DJH18" s="46"/>
      <c r="DJI18" s="46"/>
      <c r="DJJ18" s="46"/>
      <c r="DJK18" s="46"/>
      <c r="DJL18" s="46"/>
      <c r="DJM18" s="46"/>
      <c r="DJN18" s="46"/>
      <c r="DJO18" s="46"/>
      <c r="DJP18" s="46"/>
      <c r="DJQ18" s="46"/>
      <c r="DJR18" s="46"/>
      <c r="DJS18" s="46"/>
      <c r="DJT18" s="46"/>
      <c r="DJU18" s="46"/>
      <c r="DJV18" s="46"/>
      <c r="DJW18" s="46"/>
      <c r="DJX18" s="46"/>
      <c r="DJY18" s="46"/>
      <c r="DJZ18" s="46"/>
      <c r="DKA18" s="46"/>
      <c r="DKB18" s="46"/>
      <c r="DKC18" s="46"/>
      <c r="DKD18" s="46"/>
      <c r="DKE18" s="46"/>
      <c r="DKF18" s="46"/>
      <c r="DKG18" s="46"/>
      <c r="DKH18" s="46"/>
      <c r="DKI18" s="46"/>
      <c r="DKJ18" s="46"/>
      <c r="DKK18" s="46"/>
      <c r="DKL18" s="46"/>
      <c r="DKM18" s="46"/>
      <c r="DKN18" s="46"/>
      <c r="DKO18" s="46"/>
      <c r="DKP18" s="46"/>
      <c r="DKQ18" s="46"/>
      <c r="DKR18" s="46"/>
      <c r="DKS18" s="46"/>
      <c r="DKT18" s="46"/>
      <c r="DKU18" s="46"/>
      <c r="DKV18" s="46"/>
      <c r="DKW18" s="46"/>
      <c r="DKX18" s="46"/>
      <c r="DKY18" s="46"/>
      <c r="DKZ18" s="46"/>
      <c r="DLA18" s="46"/>
      <c r="DLB18" s="46"/>
      <c r="DLC18" s="46"/>
      <c r="DLD18" s="46"/>
      <c r="DLE18" s="46"/>
      <c r="DLF18" s="46"/>
      <c r="DLG18" s="46"/>
      <c r="DLH18" s="46"/>
      <c r="DLI18" s="46"/>
      <c r="DLJ18" s="46"/>
      <c r="DLK18" s="46"/>
      <c r="DLL18" s="46"/>
      <c r="DLM18" s="46"/>
      <c r="DLN18" s="46"/>
      <c r="DLO18" s="46"/>
      <c r="DLP18" s="46"/>
      <c r="DLQ18" s="46"/>
      <c r="DLR18" s="46"/>
      <c r="DLS18" s="46"/>
      <c r="DLT18" s="46"/>
      <c r="DLU18" s="46"/>
      <c r="DLV18" s="46"/>
      <c r="DLW18" s="46"/>
      <c r="DLX18" s="46"/>
      <c r="DLY18" s="46"/>
      <c r="DLZ18" s="46"/>
      <c r="DMA18" s="46"/>
      <c r="DMB18" s="46"/>
      <c r="DMC18" s="46"/>
      <c r="DMD18" s="46"/>
      <c r="DME18" s="46"/>
      <c r="DMF18" s="46"/>
      <c r="DMG18" s="46"/>
      <c r="DMH18" s="46"/>
      <c r="DMI18" s="46"/>
      <c r="DMJ18" s="46"/>
      <c r="DMK18" s="46"/>
      <c r="DML18" s="46"/>
      <c r="DMM18" s="46"/>
      <c r="DMN18" s="46"/>
      <c r="DMO18" s="46"/>
      <c r="DMP18" s="46"/>
      <c r="DMQ18" s="46"/>
      <c r="DMR18" s="46"/>
      <c r="DMS18" s="46"/>
      <c r="DMT18" s="46"/>
      <c r="DMU18" s="46"/>
      <c r="DMV18" s="46"/>
      <c r="DMW18" s="46"/>
      <c r="DMX18" s="46"/>
      <c r="DMY18" s="46"/>
      <c r="DMZ18" s="46"/>
      <c r="DNA18" s="46"/>
      <c r="DNB18" s="46"/>
      <c r="DNC18" s="46"/>
      <c r="DND18" s="46"/>
      <c r="DNE18" s="46"/>
      <c r="DNF18" s="46"/>
      <c r="DNG18" s="46"/>
      <c r="DNH18" s="46"/>
      <c r="DNI18" s="46"/>
      <c r="DNJ18" s="46"/>
      <c r="DNK18" s="46"/>
      <c r="DNL18" s="46"/>
      <c r="DNM18" s="46"/>
      <c r="DNN18" s="46"/>
      <c r="DNO18" s="46"/>
      <c r="DNP18" s="46"/>
      <c r="DNQ18" s="46"/>
      <c r="DNR18" s="46"/>
      <c r="DNS18" s="46"/>
      <c r="DNT18" s="46"/>
      <c r="DNU18" s="46"/>
      <c r="DNV18" s="46"/>
      <c r="DNW18" s="46"/>
      <c r="DNX18" s="46"/>
      <c r="DNY18" s="46"/>
      <c r="DNZ18" s="46"/>
      <c r="DOA18" s="46"/>
      <c r="DOB18" s="46"/>
      <c r="DOC18" s="46"/>
      <c r="DOD18" s="46"/>
      <c r="DOE18" s="46"/>
      <c r="DOF18" s="46"/>
      <c r="DOG18" s="46"/>
      <c r="DOH18" s="46"/>
      <c r="DOI18" s="46"/>
      <c r="DOJ18" s="46"/>
      <c r="DOK18" s="46"/>
      <c r="DOL18" s="46"/>
      <c r="DOM18" s="46"/>
      <c r="DON18" s="46"/>
      <c r="DOO18" s="46"/>
      <c r="DOP18" s="46"/>
      <c r="DOQ18" s="46"/>
      <c r="DOR18" s="46"/>
      <c r="DOS18" s="46"/>
      <c r="DOT18" s="46"/>
      <c r="DOU18" s="46"/>
      <c r="DOV18" s="46"/>
      <c r="DOW18" s="46"/>
      <c r="DOX18" s="46"/>
      <c r="DOY18" s="46"/>
      <c r="DOZ18" s="46"/>
      <c r="DPA18" s="46"/>
      <c r="DPB18" s="46"/>
      <c r="DPC18" s="46"/>
      <c r="DPD18" s="46"/>
      <c r="DPE18" s="46"/>
      <c r="DPF18" s="46"/>
      <c r="DPG18" s="46"/>
      <c r="DPH18" s="46"/>
      <c r="DPI18" s="46"/>
      <c r="DPJ18" s="46"/>
      <c r="DPK18" s="46"/>
      <c r="DPL18" s="46"/>
      <c r="DPM18" s="46"/>
      <c r="DPN18" s="46"/>
      <c r="DPO18" s="46"/>
      <c r="DPP18" s="46"/>
      <c r="DPQ18" s="46"/>
      <c r="DPR18" s="46"/>
      <c r="DPS18" s="46"/>
      <c r="DPT18" s="46"/>
      <c r="DPU18" s="46"/>
      <c r="DPV18" s="46"/>
      <c r="DPW18" s="46"/>
      <c r="DPX18" s="46"/>
      <c r="DPY18" s="46"/>
      <c r="DPZ18" s="46"/>
      <c r="DQA18" s="46"/>
      <c r="DQB18" s="46"/>
      <c r="DQC18" s="46"/>
      <c r="DQD18" s="46"/>
      <c r="DQE18" s="46"/>
      <c r="DQF18" s="46"/>
      <c r="DQG18" s="46"/>
      <c r="DQH18" s="46"/>
      <c r="DQI18" s="46"/>
      <c r="DQJ18" s="46"/>
      <c r="DQK18" s="46"/>
      <c r="DQL18" s="46"/>
      <c r="DQM18" s="46"/>
      <c r="DQN18" s="46"/>
      <c r="DQO18" s="46"/>
      <c r="DQP18" s="46"/>
      <c r="DQQ18" s="46"/>
      <c r="DQR18" s="46"/>
      <c r="DQS18" s="46"/>
      <c r="DQT18" s="46"/>
      <c r="DQU18" s="46"/>
      <c r="DQV18" s="46"/>
      <c r="DQW18" s="46"/>
      <c r="DQX18" s="46"/>
      <c r="DQY18" s="46"/>
      <c r="DQZ18" s="46"/>
      <c r="DRA18" s="46"/>
      <c r="DRB18" s="46"/>
      <c r="DRC18" s="46"/>
      <c r="DRD18" s="46"/>
      <c r="DRE18" s="46"/>
      <c r="DRF18" s="46"/>
      <c r="DRG18" s="46"/>
      <c r="DRH18" s="46"/>
      <c r="DRI18" s="46"/>
      <c r="DRJ18" s="46"/>
      <c r="DRK18" s="46"/>
      <c r="DRL18" s="46"/>
      <c r="DRM18" s="46"/>
      <c r="DRN18" s="46"/>
      <c r="DRO18" s="46"/>
      <c r="DRP18" s="46"/>
      <c r="DRQ18" s="46"/>
      <c r="DRR18" s="46"/>
      <c r="DRS18" s="46"/>
      <c r="DRT18" s="46"/>
      <c r="DRU18" s="46"/>
      <c r="DRV18" s="46"/>
      <c r="DRW18" s="46"/>
      <c r="DRX18" s="46"/>
      <c r="DRY18" s="46"/>
      <c r="DRZ18" s="46"/>
      <c r="DSA18" s="46"/>
      <c r="DSB18" s="46"/>
      <c r="DSC18" s="46"/>
      <c r="DSD18" s="46"/>
      <c r="DSE18" s="46"/>
      <c r="DSF18" s="46"/>
      <c r="DSG18" s="46"/>
      <c r="DSH18" s="46"/>
      <c r="DSI18" s="46"/>
      <c r="DSJ18" s="46"/>
      <c r="DSK18" s="46"/>
      <c r="DSL18" s="46"/>
      <c r="DSM18" s="46"/>
      <c r="DSN18" s="46"/>
      <c r="DSO18" s="46"/>
      <c r="DSP18" s="46"/>
      <c r="DSQ18" s="46"/>
      <c r="DSR18" s="46"/>
      <c r="DSS18" s="46"/>
      <c r="DST18" s="46"/>
      <c r="DSU18" s="46"/>
      <c r="DSV18" s="46"/>
      <c r="DSW18" s="46"/>
      <c r="DSX18" s="46"/>
      <c r="DSY18" s="46"/>
      <c r="DSZ18" s="46"/>
      <c r="DTA18" s="46"/>
      <c r="DTB18" s="46"/>
      <c r="DTC18" s="46"/>
      <c r="DTD18" s="46"/>
      <c r="DTE18" s="46"/>
      <c r="DTF18" s="46"/>
      <c r="DTG18" s="46"/>
      <c r="DTH18" s="46"/>
      <c r="DTI18" s="46"/>
      <c r="DTJ18" s="46"/>
      <c r="DTK18" s="46"/>
      <c r="DTL18" s="46"/>
      <c r="DTM18" s="46"/>
      <c r="DTN18" s="46"/>
      <c r="DTO18" s="46"/>
      <c r="DTP18" s="46"/>
      <c r="DTQ18" s="46"/>
      <c r="DTR18" s="46"/>
      <c r="DTS18" s="46"/>
      <c r="DTT18" s="46"/>
      <c r="DTU18" s="46"/>
      <c r="DTV18" s="46"/>
      <c r="DTW18" s="46"/>
      <c r="DTX18" s="46"/>
      <c r="DTY18" s="46"/>
      <c r="DTZ18" s="46"/>
      <c r="DUA18" s="46"/>
      <c r="DUB18" s="46"/>
      <c r="DUC18" s="46"/>
      <c r="DUD18" s="46"/>
      <c r="DUE18" s="46"/>
      <c r="DUF18" s="46"/>
      <c r="DUG18" s="46"/>
      <c r="DUH18" s="46"/>
      <c r="DUI18" s="46"/>
      <c r="DUJ18" s="46"/>
      <c r="DUK18" s="46"/>
      <c r="DUL18" s="46"/>
      <c r="DUM18" s="46"/>
      <c r="DUN18" s="46"/>
      <c r="DUO18" s="46"/>
      <c r="DUP18" s="46"/>
      <c r="DUQ18" s="46"/>
      <c r="DUR18" s="46"/>
      <c r="DUS18" s="46"/>
      <c r="DUT18" s="46"/>
      <c r="DUU18" s="46"/>
      <c r="DUV18" s="46"/>
      <c r="DUW18" s="46"/>
      <c r="DUX18" s="46"/>
      <c r="DUY18" s="46"/>
      <c r="DUZ18" s="46"/>
      <c r="DVA18" s="46"/>
      <c r="DVB18" s="46"/>
      <c r="DVC18" s="46"/>
      <c r="DVD18" s="46"/>
      <c r="DVE18" s="46"/>
      <c r="DVF18" s="46"/>
      <c r="DVG18" s="46"/>
      <c r="DVH18" s="46"/>
      <c r="DVI18" s="46"/>
      <c r="DVJ18" s="46"/>
      <c r="DVK18" s="46"/>
      <c r="DVL18" s="46"/>
      <c r="DVM18" s="46"/>
      <c r="DVN18" s="46"/>
      <c r="DVO18" s="46"/>
      <c r="DVP18" s="46"/>
      <c r="DVQ18" s="46"/>
      <c r="DVR18" s="46"/>
      <c r="DVS18" s="46"/>
      <c r="DVT18" s="46"/>
      <c r="DVU18" s="46"/>
      <c r="DVV18" s="46"/>
      <c r="DVW18" s="46"/>
      <c r="DVX18" s="46"/>
      <c r="DVY18" s="46"/>
      <c r="DVZ18" s="46"/>
      <c r="DWA18" s="46"/>
      <c r="DWB18" s="46"/>
      <c r="DWC18" s="46"/>
      <c r="DWD18" s="46"/>
      <c r="DWE18" s="46"/>
      <c r="DWF18" s="46"/>
      <c r="DWG18" s="46"/>
      <c r="DWH18" s="46"/>
      <c r="DWI18" s="46"/>
      <c r="DWJ18" s="46"/>
      <c r="DWK18" s="46"/>
      <c r="DWL18" s="46"/>
      <c r="DWM18" s="46"/>
      <c r="DWN18" s="46"/>
      <c r="DWO18" s="46"/>
      <c r="DWP18" s="46"/>
      <c r="DWQ18" s="46"/>
      <c r="DWR18" s="46"/>
      <c r="DWS18" s="46"/>
      <c r="DWT18" s="46"/>
      <c r="DWU18" s="46"/>
      <c r="DWV18" s="46"/>
      <c r="DWW18" s="46"/>
      <c r="DWX18" s="46"/>
      <c r="DWY18" s="46"/>
      <c r="DWZ18" s="46"/>
      <c r="DXA18" s="46"/>
      <c r="DXB18" s="46"/>
      <c r="DXC18" s="46"/>
      <c r="DXD18" s="46"/>
      <c r="DXE18" s="46"/>
      <c r="DXF18" s="46"/>
      <c r="DXG18" s="46"/>
      <c r="DXH18" s="46"/>
      <c r="DXI18" s="46"/>
      <c r="DXJ18" s="46"/>
      <c r="DXK18" s="46"/>
      <c r="DXL18" s="46"/>
      <c r="DXM18" s="46"/>
      <c r="DXN18" s="46"/>
      <c r="DXO18" s="46"/>
      <c r="DXP18" s="46"/>
      <c r="DXQ18" s="46"/>
      <c r="DXR18" s="46"/>
      <c r="DXS18" s="46"/>
      <c r="DXT18" s="46"/>
      <c r="DXU18" s="46"/>
      <c r="DXV18" s="46"/>
      <c r="DXW18" s="46"/>
      <c r="DXX18" s="46"/>
      <c r="DXY18" s="46"/>
      <c r="DXZ18" s="46"/>
      <c r="DYA18" s="46"/>
      <c r="DYB18" s="46"/>
      <c r="DYC18" s="46"/>
      <c r="DYD18" s="46"/>
      <c r="DYE18" s="46"/>
      <c r="DYF18" s="46"/>
      <c r="DYG18" s="46"/>
      <c r="DYH18" s="46"/>
      <c r="DYI18" s="46"/>
      <c r="DYJ18" s="46"/>
      <c r="DYK18" s="46"/>
      <c r="DYL18" s="46"/>
      <c r="DYM18" s="46"/>
      <c r="DYN18" s="46"/>
      <c r="DYO18" s="46"/>
      <c r="DYP18" s="46"/>
      <c r="DYQ18" s="46"/>
      <c r="DYR18" s="46"/>
      <c r="DYS18" s="46"/>
      <c r="DYT18" s="46"/>
      <c r="DYU18" s="46"/>
      <c r="DYV18" s="46"/>
      <c r="DYW18" s="46"/>
      <c r="DYX18" s="46"/>
      <c r="DYY18" s="46"/>
      <c r="DYZ18" s="46"/>
      <c r="DZA18" s="46"/>
      <c r="DZB18" s="46"/>
      <c r="DZC18" s="46"/>
      <c r="DZD18" s="46"/>
      <c r="DZE18" s="46"/>
      <c r="DZF18" s="46"/>
      <c r="DZG18" s="46"/>
      <c r="DZH18" s="46"/>
      <c r="DZI18" s="46"/>
      <c r="DZJ18" s="46"/>
      <c r="DZK18" s="46"/>
      <c r="DZL18" s="46"/>
      <c r="DZM18" s="46"/>
      <c r="DZN18" s="46"/>
      <c r="DZO18" s="46"/>
      <c r="DZP18" s="46"/>
      <c r="DZQ18" s="46"/>
      <c r="DZR18" s="46"/>
      <c r="DZS18" s="46"/>
      <c r="DZT18" s="46"/>
      <c r="DZU18" s="46"/>
      <c r="DZV18" s="46"/>
      <c r="DZW18" s="46"/>
      <c r="DZX18" s="46"/>
      <c r="DZY18" s="46"/>
      <c r="DZZ18" s="46"/>
      <c r="EAA18" s="46"/>
      <c r="EAB18" s="46"/>
      <c r="EAC18" s="46"/>
      <c r="EAD18" s="46"/>
      <c r="EAE18" s="46"/>
      <c r="EAF18" s="46"/>
      <c r="EAG18" s="46"/>
      <c r="EAH18" s="46"/>
      <c r="EAI18" s="46"/>
      <c r="EAJ18" s="46"/>
      <c r="EAK18" s="46"/>
      <c r="EAL18" s="46"/>
      <c r="EAM18" s="46"/>
      <c r="EAN18" s="46"/>
      <c r="EAO18" s="46"/>
      <c r="EAP18" s="46"/>
      <c r="EAQ18" s="46"/>
      <c r="EAR18" s="46"/>
      <c r="EAS18" s="46"/>
      <c r="EAT18" s="46"/>
      <c r="EAU18" s="46"/>
      <c r="EAV18" s="46"/>
      <c r="EAW18" s="46"/>
      <c r="EAX18" s="46"/>
      <c r="EAY18" s="46"/>
      <c r="EAZ18" s="46"/>
      <c r="EBA18" s="46"/>
      <c r="EBB18" s="46"/>
      <c r="EBC18" s="46"/>
      <c r="EBD18" s="46"/>
      <c r="EBE18" s="46"/>
      <c r="EBF18" s="46"/>
      <c r="EBG18" s="46"/>
      <c r="EBH18" s="46"/>
      <c r="EBI18" s="46"/>
      <c r="EBJ18" s="46"/>
      <c r="EBK18" s="46"/>
      <c r="EBL18" s="46"/>
      <c r="EBM18" s="46"/>
      <c r="EBN18" s="46"/>
      <c r="EBO18" s="46"/>
      <c r="EBP18" s="46"/>
      <c r="EBQ18" s="46"/>
      <c r="EBR18" s="46"/>
      <c r="EBS18" s="46"/>
      <c r="EBT18" s="46"/>
      <c r="EBU18" s="46"/>
      <c r="EBV18" s="46"/>
      <c r="EBW18" s="46"/>
      <c r="EBX18" s="46"/>
      <c r="EBY18" s="46"/>
      <c r="EBZ18" s="46"/>
      <c r="ECA18" s="46"/>
      <c r="ECB18" s="46"/>
      <c r="ECC18" s="46"/>
      <c r="ECD18" s="46"/>
      <c r="ECE18" s="46"/>
      <c r="ECF18" s="46"/>
      <c r="ECG18" s="46"/>
      <c r="ECH18" s="46"/>
      <c r="ECI18" s="46"/>
      <c r="ECJ18" s="46"/>
      <c r="ECK18" s="46"/>
      <c r="ECL18" s="46"/>
      <c r="ECM18" s="46"/>
      <c r="ECN18" s="46"/>
      <c r="ECO18" s="46"/>
      <c r="ECP18" s="46"/>
      <c r="ECQ18" s="46"/>
      <c r="ECR18" s="46"/>
      <c r="ECS18" s="46"/>
      <c r="ECT18" s="46"/>
      <c r="ECU18" s="46"/>
      <c r="ECV18" s="46"/>
      <c r="ECW18" s="46"/>
      <c r="ECX18" s="46"/>
      <c r="ECY18" s="46"/>
      <c r="ECZ18" s="46"/>
      <c r="EDA18" s="46"/>
      <c r="EDB18" s="46"/>
      <c r="EDC18" s="46"/>
      <c r="EDD18" s="46"/>
      <c r="EDE18" s="46"/>
      <c r="EDF18" s="46"/>
      <c r="EDG18" s="46"/>
      <c r="EDH18" s="46"/>
      <c r="EDI18" s="46"/>
      <c r="EDJ18" s="46"/>
      <c r="EDK18" s="46"/>
      <c r="EDL18" s="46"/>
      <c r="EDM18" s="46"/>
      <c r="EDN18" s="46"/>
      <c r="EDO18" s="46"/>
      <c r="EDP18" s="46"/>
      <c r="EDQ18" s="46"/>
      <c r="EDR18" s="46"/>
      <c r="EDS18" s="46"/>
      <c r="EDT18" s="46"/>
      <c r="EDU18" s="46"/>
      <c r="EDV18" s="46"/>
      <c r="EDW18" s="46"/>
      <c r="EDX18" s="46"/>
      <c r="EDY18" s="46"/>
      <c r="EDZ18" s="46"/>
      <c r="EEA18" s="46"/>
      <c r="EEB18" s="46"/>
      <c r="EEC18" s="46"/>
      <c r="EED18" s="46"/>
      <c r="EEE18" s="46"/>
      <c r="EEF18" s="46"/>
      <c r="EEG18" s="46"/>
      <c r="EEH18" s="46"/>
      <c r="EEI18" s="46"/>
      <c r="EEJ18" s="46"/>
      <c r="EEK18" s="46"/>
      <c r="EEL18" s="46"/>
      <c r="EEM18" s="46"/>
      <c r="EEN18" s="46"/>
      <c r="EEO18" s="46"/>
      <c r="EEP18" s="46"/>
      <c r="EEQ18" s="46"/>
      <c r="EER18" s="46"/>
      <c r="EES18" s="46"/>
      <c r="EET18" s="46"/>
      <c r="EEU18" s="46"/>
      <c r="EEV18" s="46"/>
      <c r="EEW18" s="46"/>
      <c r="EEX18" s="46"/>
      <c r="EEY18" s="46"/>
      <c r="EEZ18" s="46"/>
      <c r="EFA18" s="46"/>
      <c r="EFB18" s="46"/>
      <c r="EFC18" s="46"/>
      <c r="EFD18" s="46"/>
      <c r="EFE18" s="46"/>
      <c r="EFF18" s="46"/>
      <c r="EFG18" s="46"/>
      <c r="EFH18" s="46"/>
      <c r="EFI18" s="46"/>
      <c r="EFJ18" s="46"/>
      <c r="EFK18" s="46"/>
      <c r="EFL18" s="46"/>
      <c r="EFM18" s="46"/>
      <c r="EFN18" s="46"/>
      <c r="EFO18" s="46"/>
      <c r="EFP18" s="46"/>
      <c r="EFQ18" s="46"/>
      <c r="EFR18" s="46"/>
      <c r="EFS18" s="46"/>
      <c r="EFT18" s="46"/>
      <c r="EFU18" s="46"/>
      <c r="EFV18" s="46"/>
      <c r="EFW18" s="46"/>
      <c r="EFX18" s="46"/>
      <c r="EFY18" s="46"/>
      <c r="EFZ18" s="46"/>
      <c r="EGA18" s="46"/>
      <c r="EGB18" s="46"/>
      <c r="EGC18" s="46"/>
      <c r="EGD18" s="46"/>
      <c r="EGE18" s="46"/>
      <c r="EGF18" s="46"/>
      <c r="EGG18" s="46"/>
      <c r="EGH18" s="46"/>
      <c r="EGI18" s="46"/>
      <c r="EGJ18" s="46"/>
      <c r="EGK18" s="46"/>
      <c r="EGL18" s="46"/>
      <c r="EGM18" s="46"/>
      <c r="EGN18" s="46"/>
      <c r="EGO18" s="46"/>
      <c r="EGP18" s="46"/>
      <c r="EGQ18" s="46"/>
      <c r="EGR18" s="46"/>
      <c r="EGS18" s="46"/>
      <c r="EGT18" s="46"/>
      <c r="EGU18" s="46"/>
      <c r="EGV18" s="46"/>
      <c r="EGW18" s="46"/>
      <c r="EGX18" s="46"/>
      <c r="EGY18" s="46"/>
      <c r="EGZ18" s="46"/>
      <c r="EHA18" s="46"/>
      <c r="EHB18" s="46"/>
      <c r="EHC18" s="46"/>
      <c r="EHD18" s="46"/>
      <c r="EHE18" s="46"/>
      <c r="EHF18" s="46"/>
      <c r="EHG18" s="46"/>
      <c r="EHH18" s="46"/>
      <c r="EHI18" s="46"/>
      <c r="EHJ18" s="46"/>
      <c r="EHK18" s="46"/>
      <c r="EHL18" s="46"/>
      <c r="EHM18" s="46"/>
      <c r="EHN18" s="46"/>
      <c r="EHO18" s="46"/>
      <c r="EHP18" s="46"/>
      <c r="EHQ18" s="46"/>
      <c r="EHR18" s="46"/>
      <c r="EHS18" s="46"/>
      <c r="EHT18" s="46"/>
      <c r="EHU18" s="46"/>
      <c r="EHV18" s="46"/>
      <c r="EHW18" s="46"/>
      <c r="EHX18" s="46"/>
      <c r="EHY18" s="46"/>
      <c r="EHZ18" s="46"/>
      <c r="EIA18" s="46"/>
      <c r="EIB18" s="46"/>
      <c r="EIC18" s="46"/>
      <c r="EID18" s="46"/>
      <c r="EIE18" s="46"/>
      <c r="EIF18" s="46"/>
      <c r="EIG18" s="46"/>
      <c r="EIH18" s="46"/>
      <c r="EII18" s="46"/>
      <c r="EIJ18" s="46"/>
      <c r="EIK18" s="46"/>
      <c r="EIL18" s="46"/>
      <c r="EIM18" s="46"/>
      <c r="EIN18" s="46"/>
      <c r="EIO18" s="46"/>
      <c r="EIP18" s="46"/>
      <c r="EIQ18" s="46"/>
      <c r="EIR18" s="46"/>
      <c r="EIS18" s="46"/>
      <c r="EIT18" s="46"/>
      <c r="EIU18" s="46"/>
      <c r="EIV18" s="46"/>
      <c r="EIW18" s="46"/>
      <c r="EIX18" s="46"/>
      <c r="EIY18" s="46"/>
      <c r="EIZ18" s="46"/>
      <c r="EJA18" s="46"/>
      <c r="EJB18" s="46"/>
      <c r="EJC18" s="46"/>
      <c r="EJD18" s="46"/>
      <c r="EJE18" s="46"/>
      <c r="EJF18" s="46"/>
      <c r="EJG18" s="46"/>
      <c r="EJH18" s="46"/>
      <c r="EJI18" s="46"/>
      <c r="EJJ18" s="46"/>
      <c r="EJK18" s="46"/>
      <c r="EJL18" s="46"/>
      <c r="EJM18" s="46"/>
      <c r="EJN18" s="46"/>
      <c r="EJO18" s="46"/>
      <c r="EJP18" s="46"/>
      <c r="EJQ18" s="46"/>
      <c r="EJR18" s="46"/>
      <c r="EJS18" s="46"/>
      <c r="EJT18" s="46"/>
      <c r="EJU18" s="46"/>
      <c r="EJV18" s="46"/>
      <c r="EJW18" s="46"/>
      <c r="EJX18" s="46"/>
      <c r="EJY18" s="46"/>
      <c r="EJZ18" s="46"/>
      <c r="EKA18" s="46"/>
      <c r="EKB18" s="46"/>
      <c r="EKC18" s="46"/>
      <c r="EKD18" s="46"/>
      <c r="EKE18" s="46"/>
      <c r="EKF18" s="46"/>
      <c r="EKG18" s="46"/>
      <c r="EKH18" s="46"/>
      <c r="EKI18" s="46"/>
      <c r="EKJ18" s="46"/>
      <c r="EKK18" s="46"/>
      <c r="EKL18" s="46"/>
      <c r="EKM18" s="46"/>
      <c r="EKN18" s="46"/>
      <c r="EKO18" s="46"/>
      <c r="EKP18" s="46"/>
      <c r="EKQ18" s="46"/>
      <c r="EKR18" s="46"/>
      <c r="EKS18" s="46"/>
      <c r="EKT18" s="46"/>
      <c r="EKU18" s="46"/>
      <c r="EKV18" s="46"/>
      <c r="EKW18" s="46"/>
      <c r="EKX18" s="46"/>
      <c r="EKY18" s="46"/>
      <c r="EKZ18" s="46"/>
      <c r="ELA18" s="46"/>
      <c r="ELB18" s="46"/>
      <c r="ELC18" s="46"/>
      <c r="ELD18" s="46"/>
      <c r="ELE18" s="46"/>
      <c r="ELF18" s="46"/>
      <c r="ELG18" s="46"/>
      <c r="ELH18" s="46"/>
      <c r="ELI18" s="46"/>
      <c r="ELJ18" s="46"/>
      <c r="ELK18" s="46"/>
      <c r="ELL18" s="46"/>
      <c r="ELM18" s="46"/>
      <c r="ELN18" s="46"/>
      <c r="ELO18" s="46"/>
      <c r="ELP18" s="46"/>
      <c r="ELQ18" s="46"/>
      <c r="ELR18" s="46"/>
      <c r="ELS18" s="46"/>
      <c r="ELT18" s="46"/>
      <c r="ELU18" s="46"/>
      <c r="ELV18" s="46"/>
      <c r="ELW18" s="46"/>
      <c r="ELX18" s="46"/>
      <c r="ELY18" s="46"/>
      <c r="ELZ18" s="46"/>
      <c r="EMA18" s="46"/>
      <c r="EMB18" s="46"/>
      <c r="EMC18" s="46"/>
      <c r="EMD18" s="46"/>
      <c r="EME18" s="46"/>
      <c r="EMF18" s="46"/>
      <c r="EMG18" s="46"/>
      <c r="EMH18" s="46"/>
      <c r="EMI18" s="46"/>
      <c r="EMJ18" s="46"/>
      <c r="EMK18" s="46"/>
      <c r="EML18" s="46"/>
      <c r="EMM18" s="46"/>
      <c r="EMN18" s="46"/>
      <c r="EMO18" s="46"/>
      <c r="EMP18" s="46"/>
      <c r="EMQ18" s="46"/>
      <c r="EMR18" s="46"/>
      <c r="EMS18" s="46"/>
      <c r="EMT18" s="46"/>
      <c r="EMU18" s="46"/>
      <c r="EMV18" s="46"/>
      <c r="EMW18" s="46"/>
      <c r="EMX18" s="46"/>
      <c r="EMY18" s="46"/>
      <c r="EMZ18" s="46"/>
      <c r="ENA18" s="46"/>
      <c r="ENB18" s="46"/>
      <c r="ENC18" s="46"/>
      <c r="END18" s="46"/>
      <c r="ENE18" s="46"/>
      <c r="ENF18" s="46"/>
      <c r="ENG18" s="46"/>
      <c r="ENH18" s="46"/>
      <c r="ENI18" s="46"/>
      <c r="ENJ18" s="46"/>
      <c r="ENK18" s="46"/>
      <c r="ENL18" s="46"/>
      <c r="ENM18" s="46"/>
      <c r="ENN18" s="46"/>
      <c r="ENO18" s="46"/>
      <c r="ENP18" s="46"/>
      <c r="ENQ18" s="46"/>
      <c r="ENR18" s="46"/>
      <c r="ENS18" s="46"/>
      <c r="ENT18" s="46"/>
      <c r="ENU18" s="46"/>
      <c r="ENV18" s="46"/>
      <c r="ENW18" s="46"/>
      <c r="ENX18" s="46"/>
      <c r="ENY18" s="46"/>
      <c r="ENZ18" s="46"/>
      <c r="EOA18" s="46"/>
      <c r="EOB18" s="46"/>
      <c r="EOC18" s="46"/>
      <c r="EOD18" s="46"/>
      <c r="EOE18" s="46"/>
      <c r="EOF18" s="46"/>
      <c r="EOG18" s="46"/>
      <c r="EOH18" s="46"/>
      <c r="EOI18" s="46"/>
      <c r="EOJ18" s="46"/>
      <c r="EOK18" s="46"/>
      <c r="EOL18" s="46"/>
      <c r="EOM18" s="46"/>
      <c r="EON18" s="46"/>
      <c r="EOO18" s="46"/>
      <c r="EOP18" s="46"/>
      <c r="EOQ18" s="46"/>
      <c r="EOR18" s="46"/>
      <c r="EOS18" s="46"/>
      <c r="EOT18" s="46"/>
      <c r="EOU18" s="46"/>
      <c r="EOV18" s="46"/>
      <c r="EOW18" s="46"/>
      <c r="EOX18" s="46"/>
      <c r="EOY18" s="46"/>
      <c r="EOZ18" s="46"/>
      <c r="EPA18" s="46"/>
      <c r="EPB18" s="46"/>
      <c r="EPC18" s="46"/>
      <c r="EPD18" s="46"/>
      <c r="EPE18" s="46"/>
      <c r="EPF18" s="46"/>
      <c r="EPG18" s="46"/>
      <c r="EPH18" s="46"/>
      <c r="EPI18" s="46"/>
      <c r="EPJ18" s="46"/>
      <c r="EPK18" s="46"/>
      <c r="EPL18" s="46"/>
      <c r="EPM18" s="46"/>
      <c r="EPN18" s="46"/>
      <c r="EPO18" s="46"/>
      <c r="EPP18" s="46"/>
      <c r="EPQ18" s="46"/>
      <c r="EPR18" s="46"/>
      <c r="EPS18" s="46"/>
      <c r="EPT18" s="46"/>
      <c r="EPU18" s="46"/>
      <c r="EPV18" s="46"/>
      <c r="EPW18" s="46"/>
      <c r="EPX18" s="46"/>
      <c r="EPY18" s="46"/>
      <c r="EPZ18" s="46"/>
      <c r="EQA18" s="46"/>
      <c r="EQB18" s="46"/>
      <c r="EQC18" s="46"/>
      <c r="EQD18" s="46"/>
      <c r="EQE18" s="46"/>
      <c r="EQF18" s="46"/>
      <c r="EQG18" s="46"/>
      <c r="EQH18" s="46"/>
      <c r="EQI18" s="46"/>
      <c r="EQJ18" s="46"/>
      <c r="EQK18" s="46"/>
      <c r="EQL18" s="46"/>
      <c r="EQM18" s="46"/>
      <c r="EQN18" s="46"/>
      <c r="EQO18" s="46"/>
      <c r="EQP18" s="46"/>
      <c r="EQQ18" s="46"/>
      <c r="EQR18" s="46"/>
      <c r="EQS18" s="46"/>
      <c r="EQT18" s="46"/>
      <c r="EQU18" s="46"/>
      <c r="EQV18" s="46"/>
      <c r="EQW18" s="46"/>
      <c r="EQX18" s="46"/>
      <c r="EQY18" s="46"/>
      <c r="EQZ18" s="46"/>
      <c r="ERA18" s="46"/>
      <c r="ERB18" s="46"/>
      <c r="ERC18" s="46"/>
      <c r="ERD18" s="46"/>
      <c r="ERE18" s="46"/>
      <c r="ERF18" s="46"/>
      <c r="ERG18" s="46"/>
      <c r="ERH18" s="46"/>
      <c r="ERI18" s="46"/>
      <c r="ERJ18" s="46"/>
      <c r="ERK18" s="46"/>
      <c r="ERL18" s="46"/>
      <c r="ERM18" s="46"/>
      <c r="ERN18" s="46"/>
      <c r="ERO18" s="46"/>
      <c r="ERP18" s="46"/>
      <c r="ERQ18" s="46"/>
      <c r="ERR18" s="46"/>
      <c r="ERS18" s="46"/>
      <c r="ERT18" s="46"/>
      <c r="ERU18" s="46"/>
      <c r="ERV18" s="46"/>
      <c r="ERW18" s="46"/>
      <c r="ERX18" s="46"/>
      <c r="ERY18" s="46"/>
      <c r="ERZ18" s="46"/>
      <c r="ESA18" s="46"/>
      <c r="ESB18" s="46"/>
      <c r="ESC18" s="46"/>
      <c r="ESD18" s="46"/>
      <c r="ESE18" s="46"/>
      <c r="ESF18" s="46"/>
      <c r="ESG18" s="46"/>
      <c r="ESH18" s="46"/>
      <c r="ESI18" s="46"/>
      <c r="ESJ18" s="46"/>
      <c r="ESK18" s="46"/>
      <c r="ESL18" s="46"/>
      <c r="ESM18" s="46"/>
      <c r="ESN18" s="46"/>
      <c r="ESO18" s="46"/>
      <c r="ESP18" s="46"/>
      <c r="ESQ18" s="46"/>
      <c r="ESR18" s="46"/>
      <c r="ESS18" s="46"/>
      <c r="EST18" s="46"/>
      <c r="ESU18" s="46"/>
      <c r="ESV18" s="46"/>
      <c r="ESW18" s="46"/>
      <c r="ESX18" s="46"/>
      <c r="ESY18" s="46"/>
      <c r="ESZ18" s="46"/>
      <c r="ETA18" s="46"/>
      <c r="ETB18" s="46"/>
      <c r="ETC18" s="46"/>
      <c r="ETD18" s="46"/>
      <c r="ETE18" s="46"/>
      <c r="ETF18" s="46"/>
      <c r="ETG18" s="46"/>
      <c r="ETH18" s="46"/>
      <c r="ETI18" s="46"/>
      <c r="ETJ18" s="46"/>
      <c r="ETK18" s="46"/>
      <c r="ETL18" s="46"/>
      <c r="ETM18" s="46"/>
      <c r="ETN18" s="46"/>
      <c r="ETO18" s="46"/>
      <c r="ETP18" s="46"/>
      <c r="ETQ18" s="46"/>
      <c r="ETR18" s="46"/>
      <c r="ETS18" s="46"/>
      <c r="ETT18" s="46"/>
      <c r="ETU18" s="46"/>
      <c r="ETV18" s="46"/>
      <c r="ETW18" s="46"/>
      <c r="ETX18" s="46"/>
      <c r="ETY18" s="46"/>
      <c r="ETZ18" s="46"/>
      <c r="EUA18" s="46"/>
      <c r="EUB18" s="46"/>
      <c r="EUC18" s="46"/>
      <c r="EUD18" s="46"/>
      <c r="EUE18" s="46"/>
      <c r="EUF18" s="46"/>
      <c r="EUG18" s="46"/>
      <c r="EUH18" s="46"/>
      <c r="EUI18" s="46"/>
      <c r="EUJ18" s="46"/>
      <c r="EUK18" s="46"/>
      <c r="EUL18" s="46"/>
      <c r="EUM18" s="46"/>
      <c r="EUN18" s="46"/>
      <c r="EUO18" s="46"/>
      <c r="EUP18" s="46"/>
      <c r="EUQ18" s="46"/>
      <c r="EUR18" s="46"/>
      <c r="EUS18" s="46"/>
      <c r="EUT18" s="46"/>
      <c r="EUU18" s="46"/>
      <c r="EUV18" s="46"/>
      <c r="EUW18" s="46"/>
      <c r="EUX18" s="46"/>
      <c r="EUY18" s="46"/>
      <c r="EUZ18" s="46"/>
      <c r="EVA18" s="46"/>
      <c r="EVB18" s="46"/>
      <c r="EVC18" s="46"/>
      <c r="EVD18" s="46"/>
      <c r="EVE18" s="46"/>
      <c r="EVF18" s="46"/>
      <c r="EVG18" s="46"/>
      <c r="EVH18" s="46"/>
      <c r="EVI18" s="46"/>
      <c r="EVJ18" s="46"/>
      <c r="EVK18" s="46"/>
      <c r="EVL18" s="46"/>
      <c r="EVM18" s="46"/>
      <c r="EVN18" s="46"/>
      <c r="EVO18" s="46"/>
      <c r="EVP18" s="46"/>
      <c r="EVQ18" s="46"/>
      <c r="EVR18" s="46"/>
      <c r="EVS18" s="46"/>
      <c r="EVT18" s="46"/>
      <c r="EVU18" s="46"/>
      <c r="EVV18" s="46"/>
      <c r="EVW18" s="46"/>
      <c r="EVX18" s="46"/>
      <c r="EVY18" s="46"/>
      <c r="EVZ18" s="46"/>
      <c r="EWA18" s="46"/>
      <c r="EWB18" s="46"/>
      <c r="EWC18" s="46"/>
      <c r="EWD18" s="46"/>
      <c r="EWE18" s="46"/>
      <c r="EWF18" s="46"/>
      <c r="EWG18" s="46"/>
      <c r="EWH18" s="46"/>
      <c r="EWI18" s="46"/>
      <c r="EWJ18" s="46"/>
      <c r="EWK18" s="46"/>
      <c r="EWL18" s="46"/>
      <c r="EWM18" s="46"/>
      <c r="EWN18" s="46"/>
      <c r="EWO18" s="46"/>
      <c r="EWP18" s="46"/>
      <c r="EWQ18" s="46"/>
      <c r="EWR18" s="46"/>
      <c r="EWS18" s="46"/>
      <c r="EWT18" s="46"/>
      <c r="EWU18" s="46"/>
      <c r="EWV18" s="46"/>
      <c r="EWW18" s="46"/>
      <c r="EWX18" s="46"/>
      <c r="EWY18" s="46"/>
      <c r="EWZ18" s="46"/>
      <c r="EXA18" s="46"/>
      <c r="EXB18" s="46"/>
      <c r="EXC18" s="46"/>
      <c r="EXD18" s="46"/>
      <c r="EXE18" s="46"/>
      <c r="EXF18" s="46"/>
      <c r="EXG18" s="46"/>
      <c r="EXH18" s="46"/>
      <c r="EXI18" s="46"/>
      <c r="EXJ18" s="46"/>
      <c r="EXK18" s="46"/>
      <c r="EXL18" s="46"/>
      <c r="EXM18" s="46"/>
      <c r="EXN18" s="46"/>
      <c r="EXO18" s="46"/>
      <c r="EXP18" s="46"/>
      <c r="EXQ18" s="46"/>
      <c r="EXR18" s="46"/>
      <c r="EXS18" s="46"/>
      <c r="EXT18" s="46"/>
      <c r="EXU18" s="46"/>
      <c r="EXV18" s="46"/>
      <c r="EXW18" s="46"/>
      <c r="EXX18" s="46"/>
      <c r="EXY18" s="46"/>
      <c r="EXZ18" s="46"/>
      <c r="EYA18" s="46"/>
      <c r="EYB18" s="46"/>
      <c r="EYC18" s="46"/>
      <c r="EYD18" s="46"/>
      <c r="EYE18" s="46"/>
      <c r="EYF18" s="46"/>
      <c r="EYG18" s="46"/>
      <c r="EYH18" s="46"/>
      <c r="EYI18" s="46"/>
      <c r="EYJ18" s="46"/>
      <c r="EYK18" s="46"/>
      <c r="EYL18" s="46"/>
      <c r="EYM18" s="46"/>
      <c r="EYN18" s="46"/>
      <c r="EYO18" s="46"/>
      <c r="EYP18" s="46"/>
      <c r="EYQ18" s="46"/>
      <c r="EYR18" s="46"/>
      <c r="EYS18" s="46"/>
      <c r="EYT18" s="46"/>
      <c r="EYU18" s="46"/>
      <c r="EYV18" s="46"/>
      <c r="EYW18" s="46"/>
      <c r="EYX18" s="46"/>
      <c r="EYY18" s="46"/>
      <c r="EYZ18" s="46"/>
      <c r="EZA18" s="46"/>
      <c r="EZB18" s="46"/>
      <c r="EZC18" s="46"/>
      <c r="EZD18" s="46"/>
      <c r="EZE18" s="46"/>
      <c r="EZF18" s="46"/>
      <c r="EZG18" s="46"/>
      <c r="EZH18" s="46"/>
      <c r="EZI18" s="46"/>
      <c r="EZJ18" s="46"/>
      <c r="EZK18" s="46"/>
      <c r="EZL18" s="46"/>
      <c r="EZM18" s="46"/>
      <c r="EZN18" s="46"/>
      <c r="EZO18" s="46"/>
      <c r="EZP18" s="46"/>
      <c r="EZQ18" s="46"/>
      <c r="EZR18" s="46"/>
      <c r="EZS18" s="46"/>
      <c r="EZT18" s="46"/>
      <c r="EZU18" s="46"/>
      <c r="EZV18" s="46"/>
      <c r="EZW18" s="46"/>
      <c r="EZX18" s="46"/>
      <c r="EZY18" s="46"/>
      <c r="EZZ18" s="46"/>
      <c r="FAA18" s="46"/>
      <c r="FAB18" s="46"/>
      <c r="FAC18" s="46"/>
      <c r="FAD18" s="46"/>
      <c r="FAE18" s="46"/>
      <c r="FAF18" s="46"/>
      <c r="FAG18" s="46"/>
      <c r="FAH18" s="46"/>
      <c r="FAI18" s="46"/>
      <c r="FAJ18" s="46"/>
      <c r="FAK18" s="46"/>
      <c r="FAL18" s="46"/>
      <c r="FAM18" s="46"/>
      <c r="FAN18" s="46"/>
      <c r="FAO18" s="46"/>
      <c r="FAP18" s="46"/>
      <c r="FAQ18" s="46"/>
      <c r="FAR18" s="46"/>
      <c r="FAS18" s="46"/>
      <c r="FAT18" s="46"/>
      <c r="FAU18" s="46"/>
      <c r="FAV18" s="46"/>
      <c r="FAW18" s="46"/>
      <c r="FAX18" s="46"/>
      <c r="FAY18" s="46"/>
      <c r="FAZ18" s="46"/>
      <c r="FBA18" s="46"/>
      <c r="FBB18" s="46"/>
      <c r="FBC18" s="46"/>
      <c r="FBD18" s="46"/>
      <c r="FBE18" s="46"/>
      <c r="FBF18" s="46"/>
      <c r="FBG18" s="46"/>
      <c r="FBH18" s="46"/>
      <c r="FBI18" s="46"/>
      <c r="FBJ18" s="46"/>
      <c r="FBK18" s="46"/>
      <c r="FBL18" s="46"/>
      <c r="FBM18" s="46"/>
      <c r="FBN18" s="46"/>
      <c r="FBO18" s="46"/>
      <c r="FBP18" s="46"/>
      <c r="FBQ18" s="46"/>
      <c r="FBR18" s="46"/>
      <c r="FBS18" s="46"/>
      <c r="FBT18" s="46"/>
      <c r="FBU18" s="46"/>
      <c r="FBV18" s="46"/>
      <c r="FBW18" s="46"/>
      <c r="FBX18" s="46"/>
      <c r="FBY18" s="46"/>
      <c r="FBZ18" s="46"/>
      <c r="FCA18" s="46"/>
      <c r="FCB18" s="46"/>
      <c r="FCC18" s="46"/>
      <c r="FCD18" s="46"/>
      <c r="FCE18" s="46"/>
      <c r="FCF18" s="46"/>
      <c r="FCG18" s="46"/>
      <c r="FCH18" s="46"/>
      <c r="FCI18" s="46"/>
      <c r="FCJ18" s="46"/>
      <c r="FCK18" s="46"/>
      <c r="FCL18" s="46"/>
      <c r="FCM18" s="46"/>
      <c r="FCN18" s="46"/>
      <c r="FCO18" s="46"/>
      <c r="FCP18" s="46"/>
      <c r="FCQ18" s="46"/>
      <c r="FCR18" s="46"/>
      <c r="FCS18" s="46"/>
      <c r="FCT18" s="46"/>
      <c r="FCU18" s="46"/>
      <c r="FCV18" s="46"/>
      <c r="FCW18" s="46"/>
      <c r="FCX18" s="46"/>
      <c r="FCY18" s="46"/>
      <c r="FCZ18" s="46"/>
      <c r="FDA18" s="46"/>
      <c r="FDB18" s="46"/>
      <c r="FDC18" s="46"/>
      <c r="FDD18" s="46"/>
      <c r="FDE18" s="46"/>
      <c r="FDF18" s="46"/>
      <c r="FDG18" s="46"/>
      <c r="FDH18" s="46"/>
      <c r="FDI18" s="46"/>
      <c r="FDJ18" s="46"/>
      <c r="FDK18" s="46"/>
      <c r="FDL18" s="46"/>
      <c r="FDM18" s="46"/>
      <c r="FDN18" s="46"/>
      <c r="FDO18" s="46"/>
      <c r="FDP18" s="46"/>
      <c r="FDQ18" s="46"/>
      <c r="FDR18" s="46"/>
      <c r="FDS18" s="46"/>
      <c r="FDT18" s="46"/>
      <c r="FDU18" s="46"/>
      <c r="FDV18" s="46"/>
      <c r="FDW18" s="46"/>
      <c r="FDX18" s="46"/>
      <c r="FDY18" s="46"/>
      <c r="FDZ18" s="46"/>
      <c r="FEA18" s="46"/>
      <c r="FEB18" s="46"/>
      <c r="FEC18" s="46"/>
      <c r="FED18" s="46"/>
      <c r="FEE18" s="46"/>
      <c r="FEF18" s="46"/>
      <c r="FEG18" s="46"/>
      <c r="FEH18" s="46"/>
      <c r="FEI18" s="46"/>
      <c r="FEJ18" s="46"/>
      <c r="FEK18" s="46"/>
      <c r="FEL18" s="46"/>
      <c r="FEM18" s="46"/>
      <c r="FEN18" s="46"/>
      <c r="FEO18" s="46"/>
      <c r="FEP18" s="46"/>
      <c r="FEQ18" s="46"/>
      <c r="FER18" s="46"/>
      <c r="FES18" s="46"/>
      <c r="FET18" s="46"/>
      <c r="FEU18" s="46"/>
      <c r="FEV18" s="46"/>
      <c r="FEW18" s="46"/>
      <c r="FEX18" s="46"/>
      <c r="FEY18" s="46"/>
      <c r="FEZ18" s="46"/>
      <c r="FFA18" s="46"/>
      <c r="FFB18" s="46"/>
      <c r="FFC18" s="46"/>
      <c r="FFD18" s="46"/>
      <c r="FFE18" s="46"/>
      <c r="FFF18" s="46"/>
      <c r="FFG18" s="46"/>
      <c r="FFH18" s="46"/>
      <c r="FFI18" s="46"/>
      <c r="FFJ18" s="46"/>
      <c r="FFK18" s="46"/>
      <c r="FFL18" s="46"/>
      <c r="FFM18" s="46"/>
      <c r="FFN18" s="46"/>
      <c r="FFO18" s="46"/>
      <c r="FFP18" s="46"/>
      <c r="FFQ18" s="46"/>
      <c r="FFR18" s="46"/>
      <c r="FFS18" s="46"/>
      <c r="FFT18" s="46"/>
      <c r="FFU18" s="46"/>
      <c r="FFV18" s="46"/>
      <c r="FFW18" s="46"/>
      <c r="FFX18" s="46"/>
      <c r="FFY18" s="46"/>
      <c r="FFZ18" s="46"/>
      <c r="FGA18" s="46"/>
      <c r="FGB18" s="46"/>
      <c r="FGC18" s="46"/>
      <c r="FGD18" s="46"/>
      <c r="FGE18" s="46"/>
      <c r="FGF18" s="46"/>
      <c r="FGG18" s="46"/>
      <c r="FGH18" s="46"/>
      <c r="FGI18" s="46"/>
      <c r="FGJ18" s="46"/>
      <c r="FGK18" s="46"/>
      <c r="FGL18" s="46"/>
      <c r="FGM18" s="46"/>
      <c r="FGN18" s="46"/>
      <c r="FGO18" s="46"/>
      <c r="FGP18" s="46"/>
      <c r="FGQ18" s="46"/>
      <c r="FGR18" s="46"/>
      <c r="FGS18" s="46"/>
      <c r="FGT18" s="46"/>
      <c r="FGU18" s="46"/>
      <c r="FGV18" s="46"/>
      <c r="FGW18" s="46"/>
      <c r="FGX18" s="46"/>
      <c r="FGY18" s="46"/>
      <c r="FGZ18" s="46"/>
      <c r="FHA18" s="46"/>
      <c r="FHB18" s="46"/>
      <c r="FHC18" s="46"/>
      <c r="FHD18" s="46"/>
      <c r="FHE18" s="46"/>
      <c r="FHF18" s="46"/>
      <c r="FHG18" s="46"/>
      <c r="FHH18" s="46"/>
      <c r="FHI18" s="46"/>
      <c r="FHJ18" s="46"/>
      <c r="FHK18" s="46"/>
      <c r="FHL18" s="46"/>
      <c r="FHM18" s="46"/>
      <c r="FHN18" s="46"/>
      <c r="FHO18" s="46"/>
      <c r="FHP18" s="46"/>
      <c r="FHQ18" s="46"/>
      <c r="FHR18" s="46"/>
      <c r="FHS18" s="46"/>
      <c r="FHT18" s="46"/>
      <c r="FHU18" s="46"/>
      <c r="FHV18" s="46"/>
      <c r="FHW18" s="46"/>
      <c r="FHX18" s="46"/>
      <c r="FHY18" s="46"/>
      <c r="FHZ18" s="46"/>
      <c r="FIA18" s="46"/>
      <c r="FIB18" s="46"/>
      <c r="FIC18" s="46"/>
      <c r="FID18" s="46"/>
      <c r="FIE18" s="46"/>
      <c r="FIF18" s="46"/>
      <c r="FIG18" s="46"/>
      <c r="FIH18" s="46"/>
      <c r="FII18" s="46"/>
      <c r="FIJ18" s="46"/>
      <c r="FIK18" s="46"/>
      <c r="FIL18" s="46"/>
      <c r="FIM18" s="46"/>
      <c r="FIN18" s="46"/>
      <c r="FIO18" s="46"/>
      <c r="FIP18" s="46"/>
      <c r="FIQ18" s="46"/>
      <c r="FIR18" s="46"/>
      <c r="FIS18" s="46"/>
      <c r="FIT18" s="46"/>
      <c r="FIU18" s="46"/>
      <c r="FIV18" s="46"/>
      <c r="FIW18" s="46"/>
      <c r="FIX18" s="46"/>
      <c r="FIY18" s="46"/>
      <c r="FIZ18" s="46"/>
      <c r="FJA18" s="46"/>
      <c r="FJB18" s="46"/>
      <c r="FJC18" s="46"/>
      <c r="FJD18" s="46"/>
      <c r="FJE18" s="46"/>
      <c r="FJF18" s="46"/>
      <c r="FJG18" s="46"/>
      <c r="FJH18" s="46"/>
      <c r="FJI18" s="46"/>
      <c r="FJJ18" s="46"/>
      <c r="FJK18" s="46"/>
      <c r="FJL18" s="46"/>
      <c r="FJM18" s="46"/>
      <c r="FJN18" s="46"/>
      <c r="FJO18" s="46"/>
      <c r="FJP18" s="46"/>
      <c r="FJQ18" s="46"/>
      <c r="FJR18" s="46"/>
      <c r="FJS18" s="46"/>
      <c r="FJT18" s="46"/>
      <c r="FJU18" s="46"/>
      <c r="FJV18" s="46"/>
      <c r="FJW18" s="46"/>
      <c r="FJX18" s="46"/>
      <c r="FJY18" s="46"/>
      <c r="FJZ18" s="46"/>
      <c r="FKA18" s="46"/>
      <c r="FKB18" s="46"/>
      <c r="FKC18" s="46"/>
      <c r="FKD18" s="46"/>
      <c r="FKE18" s="46"/>
      <c r="FKF18" s="46"/>
      <c r="FKG18" s="46"/>
      <c r="FKH18" s="46"/>
      <c r="FKI18" s="46"/>
      <c r="FKJ18" s="46"/>
      <c r="FKK18" s="46"/>
      <c r="FKL18" s="46"/>
      <c r="FKM18" s="46"/>
      <c r="FKN18" s="46"/>
      <c r="FKO18" s="46"/>
      <c r="FKP18" s="46"/>
      <c r="FKQ18" s="46"/>
      <c r="FKR18" s="46"/>
      <c r="FKS18" s="46"/>
      <c r="FKT18" s="46"/>
      <c r="FKU18" s="46"/>
      <c r="FKV18" s="46"/>
      <c r="FKW18" s="46"/>
      <c r="FKX18" s="46"/>
      <c r="FKY18" s="46"/>
      <c r="FKZ18" s="46"/>
      <c r="FLA18" s="46"/>
      <c r="FLB18" s="46"/>
      <c r="FLC18" s="46"/>
      <c r="FLD18" s="46"/>
      <c r="FLE18" s="46"/>
      <c r="FLF18" s="46"/>
      <c r="FLG18" s="46"/>
      <c r="FLH18" s="46"/>
      <c r="FLI18" s="46"/>
      <c r="FLJ18" s="46"/>
      <c r="FLK18" s="46"/>
      <c r="FLL18" s="46"/>
      <c r="FLM18" s="46"/>
      <c r="FLN18" s="46"/>
      <c r="FLO18" s="46"/>
      <c r="FLP18" s="46"/>
      <c r="FLQ18" s="46"/>
      <c r="FLR18" s="46"/>
      <c r="FLS18" s="46"/>
      <c r="FLT18" s="46"/>
      <c r="FLU18" s="46"/>
      <c r="FLV18" s="46"/>
      <c r="FLW18" s="46"/>
      <c r="FLX18" s="46"/>
      <c r="FLY18" s="46"/>
      <c r="FLZ18" s="46"/>
      <c r="FMA18" s="46"/>
      <c r="FMB18" s="46"/>
      <c r="FMC18" s="46"/>
      <c r="FMD18" s="46"/>
      <c r="FME18" s="46"/>
      <c r="FMF18" s="46"/>
      <c r="FMG18" s="46"/>
      <c r="FMH18" s="46"/>
      <c r="FMI18" s="46"/>
      <c r="FMJ18" s="46"/>
      <c r="FMK18" s="46"/>
      <c r="FML18" s="46"/>
      <c r="FMM18" s="46"/>
      <c r="FMN18" s="46"/>
      <c r="FMO18" s="46"/>
      <c r="FMP18" s="46"/>
      <c r="FMQ18" s="46"/>
      <c r="FMR18" s="46"/>
      <c r="FMS18" s="46"/>
      <c r="FMT18" s="46"/>
      <c r="FMU18" s="46"/>
      <c r="FMV18" s="46"/>
      <c r="FMW18" s="46"/>
      <c r="FMX18" s="46"/>
      <c r="FMY18" s="46"/>
      <c r="FMZ18" s="46"/>
      <c r="FNA18" s="46"/>
      <c r="FNB18" s="46"/>
      <c r="FNC18" s="46"/>
      <c r="FND18" s="46"/>
      <c r="FNE18" s="46"/>
      <c r="FNF18" s="46"/>
      <c r="FNG18" s="46"/>
      <c r="FNH18" s="46"/>
      <c r="FNI18" s="46"/>
      <c r="FNJ18" s="46"/>
      <c r="FNK18" s="46"/>
      <c r="FNL18" s="46"/>
      <c r="FNM18" s="46"/>
      <c r="FNN18" s="46"/>
      <c r="FNO18" s="46"/>
      <c r="FNP18" s="46"/>
      <c r="FNQ18" s="46"/>
      <c r="FNR18" s="46"/>
      <c r="FNS18" s="46"/>
      <c r="FNT18" s="46"/>
      <c r="FNU18" s="46"/>
      <c r="FNV18" s="46"/>
      <c r="FNW18" s="46"/>
      <c r="FNX18" s="46"/>
      <c r="FNY18" s="46"/>
      <c r="FNZ18" s="46"/>
      <c r="FOA18" s="46"/>
      <c r="FOB18" s="46"/>
      <c r="FOC18" s="46"/>
      <c r="FOD18" s="46"/>
      <c r="FOE18" s="46"/>
      <c r="FOF18" s="46"/>
      <c r="FOG18" s="46"/>
      <c r="FOH18" s="46"/>
      <c r="FOI18" s="46"/>
      <c r="FOJ18" s="46"/>
      <c r="FOK18" s="46"/>
      <c r="FOL18" s="46"/>
      <c r="FOM18" s="46"/>
      <c r="FON18" s="46"/>
      <c r="FOO18" s="46"/>
      <c r="FOP18" s="46"/>
      <c r="FOQ18" s="46"/>
      <c r="FOR18" s="46"/>
      <c r="FOS18" s="46"/>
      <c r="FOT18" s="46"/>
      <c r="FOU18" s="46"/>
      <c r="FOV18" s="46"/>
      <c r="FOW18" s="46"/>
      <c r="FOX18" s="46"/>
      <c r="FOY18" s="46"/>
      <c r="FOZ18" s="46"/>
      <c r="FPA18" s="46"/>
      <c r="FPB18" s="46"/>
      <c r="FPC18" s="46"/>
      <c r="FPD18" s="46"/>
      <c r="FPE18" s="46"/>
      <c r="FPF18" s="46"/>
      <c r="FPG18" s="46"/>
      <c r="FPH18" s="46"/>
      <c r="FPI18" s="46"/>
      <c r="FPJ18" s="46"/>
      <c r="FPK18" s="46"/>
      <c r="FPL18" s="46"/>
      <c r="FPM18" s="46"/>
      <c r="FPN18" s="46"/>
      <c r="FPO18" s="46"/>
      <c r="FPP18" s="46"/>
      <c r="FPQ18" s="46"/>
      <c r="FPR18" s="46"/>
      <c r="FPS18" s="46"/>
      <c r="FPT18" s="46"/>
      <c r="FPU18" s="46"/>
      <c r="FPV18" s="46"/>
      <c r="FPW18" s="46"/>
      <c r="FPX18" s="46"/>
      <c r="FPY18" s="46"/>
      <c r="FPZ18" s="46"/>
      <c r="FQA18" s="46"/>
      <c r="FQB18" s="46"/>
      <c r="FQC18" s="46"/>
      <c r="FQD18" s="46"/>
      <c r="FQE18" s="46"/>
      <c r="FQF18" s="46"/>
      <c r="FQG18" s="46"/>
      <c r="FQH18" s="46"/>
      <c r="FQI18" s="46"/>
      <c r="FQJ18" s="46"/>
      <c r="FQK18" s="46"/>
      <c r="FQL18" s="46"/>
      <c r="FQM18" s="46"/>
      <c r="FQN18" s="46"/>
      <c r="FQO18" s="46"/>
      <c r="FQP18" s="46"/>
      <c r="FQQ18" s="46"/>
      <c r="FQR18" s="46"/>
      <c r="FQS18" s="46"/>
      <c r="FQT18" s="46"/>
      <c r="FQU18" s="46"/>
      <c r="FQV18" s="46"/>
      <c r="FQW18" s="46"/>
      <c r="FQX18" s="46"/>
      <c r="FQY18" s="46"/>
      <c r="FQZ18" s="46"/>
      <c r="FRA18" s="46"/>
      <c r="FRB18" s="46"/>
      <c r="FRC18" s="46"/>
      <c r="FRD18" s="46"/>
      <c r="FRE18" s="46"/>
      <c r="FRF18" s="46"/>
      <c r="FRG18" s="46"/>
      <c r="FRH18" s="46"/>
      <c r="FRI18" s="46"/>
      <c r="FRJ18" s="46"/>
      <c r="FRK18" s="46"/>
      <c r="FRL18" s="46"/>
      <c r="FRM18" s="46"/>
      <c r="FRN18" s="46"/>
      <c r="FRO18" s="46"/>
      <c r="FRP18" s="46"/>
      <c r="FRQ18" s="46"/>
      <c r="FRR18" s="46"/>
      <c r="FRS18" s="46"/>
      <c r="FRT18" s="46"/>
      <c r="FRU18" s="46"/>
      <c r="FRV18" s="46"/>
      <c r="FRW18" s="46"/>
      <c r="FRX18" s="46"/>
      <c r="FRY18" s="46"/>
      <c r="FRZ18" s="46"/>
      <c r="FSA18" s="46"/>
      <c r="FSB18" s="46"/>
      <c r="FSC18" s="46"/>
      <c r="FSD18" s="46"/>
      <c r="FSE18" s="46"/>
      <c r="FSF18" s="46"/>
      <c r="FSG18" s="46"/>
      <c r="FSH18" s="46"/>
      <c r="FSI18" s="46"/>
      <c r="FSJ18" s="46"/>
      <c r="FSK18" s="46"/>
      <c r="FSL18" s="46"/>
      <c r="FSM18" s="46"/>
      <c r="FSN18" s="46"/>
      <c r="FSO18" s="46"/>
      <c r="FSP18" s="46"/>
      <c r="FSQ18" s="46"/>
      <c r="FSR18" s="46"/>
      <c r="FSS18" s="46"/>
      <c r="FST18" s="46"/>
      <c r="FSU18" s="46"/>
      <c r="FSV18" s="46"/>
      <c r="FSW18" s="46"/>
      <c r="FSX18" s="46"/>
      <c r="FSY18" s="46"/>
      <c r="FSZ18" s="46"/>
      <c r="FTA18" s="46"/>
      <c r="FTB18" s="46"/>
      <c r="FTC18" s="46"/>
      <c r="FTD18" s="46"/>
      <c r="FTE18" s="46"/>
      <c r="FTF18" s="46"/>
      <c r="FTG18" s="46"/>
      <c r="FTH18" s="46"/>
      <c r="FTI18" s="46"/>
      <c r="FTJ18" s="46"/>
      <c r="FTK18" s="46"/>
      <c r="FTL18" s="46"/>
      <c r="FTM18" s="46"/>
      <c r="FTN18" s="46"/>
      <c r="FTO18" s="46"/>
      <c r="FTP18" s="46"/>
      <c r="FTQ18" s="46"/>
      <c r="FTR18" s="46"/>
      <c r="FTS18" s="46"/>
      <c r="FTT18" s="46"/>
      <c r="FTU18" s="46"/>
      <c r="FTV18" s="46"/>
      <c r="FTW18" s="46"/>
      <c r="FTX18" s="46"/>
      <c r="FTY18" s="46"/>
      <c r="FTZ18" s="46"/>
      <c r="FUA18" s="46"/>
      <c r="FUB18" s="46"/>
      <c r="FUC18" s="46"/>
      <c r="FUD18" s="46"/>
      <c r="FUE18" s="46"/>
      <c r="FUF18" s="46"/>
      <c r="FUG18" s="46"/>
      <c r="FUH18" s="46"/>
      <c r="FUI18" s="46"/>
      <c r="FUJ18" s="46"/>
      <c r="FUK18" s="46"/>
      <c r="FUL18" s="46"/>
      <c r="FUM18" s="46"/>
      <c r="FUN18" s="46"/>
      <c r="FUO18" s="46"/>
      <c r="FUP18" s="46"/>
      <c r="FUQ18" s="46"/>
      <c r="FUR18" s="46"/>
      <c r="FUS18" s="46"/>
      <c r="FUT18" s="46"/>
      <c r="FUU18" s="46"/>
      <c r="FUV18" s="46"/>
      <c r="FUW18" s="46"/>
      <c r="FUX18" s="46"/>
      <c r="FUY18" s="46"/>
      <c r="FUZ18" s="46"/>
      <c r="FVA18" s="46"/>
      <c r="FVB18" s="46"/>
      <c r="FVC18" s="46"/>
      <c r="FVD18" s="46"/>
      <c r="FVE18" s="46"/>
      <c r="FVF18" s="46"/>
      <c r="FVG18" s="46"/>
      <c r="FVH18" s="46"/>
      <c r="FVI18" s="46"/>
      <c r="FVJ18" s="46"/>
      <c r="FVK18" s="46"/>
      <c r="FVL18" s="46"/>
      <c r="FVM18" s="46"/>
      <c r="FVN18" s="46"/>
      <c r="FVO18" s="46"/>
      <c r="FVP18" s="46"/>
      <c r="FVQ18" s="46"/>
      <c r="FVR18" s="46"/>
      <c r="FVS18" s="46"/>
      <c r="FVT18" s="46"/>
      <c r="FVU18" s="46"/>
      <c r="FVV18" s="46"/>
      <c r="FVW18" s="46"/>
      <c r="FVX18" s="46"/>
      <c r="FVY18" s="46"/>
      <c r="FVZ18" s="46"/>
      <c r="FWA18" s="46"/>
      <c r="FWB18" s="46"/>
      <c r="FWC18" s="46"/>
      <c r="FWD18" s="46"/>
      <c r="FWE18" s="46"/>
      <c r="FWF18" s="46"/>
      <c r="FWG18" s="46"/>
      <c r="FWH18" s="46"/>
      <c r="FWI18" s="46"/>
      <c r="FWJ18" s="46"/>
      <c r="FWK18" s="46"/>
      <c r="FWL18" s="46"/>
      <c r="FWM18" s="46"/>
      <c r="FWN18" s="46"/>
      <c r="FWO18" s="46"/>
      <c r="FWP18" s="46"/>
      <c r="FWQ18" s="46"/>
      <c r="FWR18" s="46"/>
      <c r="FWS18" s="46"/>
      <c r="FWT18" s="46"/>
      <c r="FWU18" s="46"/>
      <c r="FWV18" s="46"/>
      <c r="FWW18" s="46"/>
      <c r="FWX18" s="46"/>
      <c r="FWY18" s="46"/>
      <c r="FWZ18" s="46"/>
      <c r="FXA18" s="46"/>
      <c r="FXB18" s="46"/>
      <c r="FXC18" s="46"/>
      <c r="FXD18" s="46"/>
      <c r="FXE18" s="46"/>
      <c r="FXF18" s="46"/>
      <c r="FXG18" s="46"/>
      <c r="FXH18" s="46"/>
      <c r="FXI18" s="46"/>
      <c r="FXJ18" s="46"/>
      <c r="FXK18" s="46"/>
      <c r="FXL18" s="46"/>
      <c r="FXM18" s="46"/>
      <c r="FXN18" s="46"/>
      <c r="FXO18" s="46"/>
      <c r="FXP18" s="46"/>
      <c r="FXQ18" s="46"/>
      <c r="FXR18" s="46"/>
      <c r="FXS18" s="46"/>
      <c r="FXT18" s="46"/>
      <c r="FXU18" s="46"/>
      <c r="FXV18" s="46"/>
      <c r="FXW18" s="46"/>
      <c r="FXX18" s="46"/>
      <c r="FXY18" s="46"/>
      <c r="FXZ18" s="46"/>
      <c r="FYA18" s="46"/>
      <c r="FYB18" s="46"/>
      <c r="FYC18" s="46"/>
      <c r="FYD18" s="46"/>
      <c r="FYE18" s="46"/>
      <c r="FYF18" s="46"/>
      <c r="FYG18" s="46"/>
      <c r="FYH18" s="46"/>
      <c r="FYI18" s="46"/>
      <c r="FYJ18" s="46"/>
      <c r="FYK18" s="46"/>
      <c r="FYL18" s="46"/>
      <c r="FYM18" s="46"/>
      <c r="FYN18" s="46"/>
      <c r="FYO18" s="46"/>
      <c r="FYP18" s="46"/>
      <c r="FYQ18" s="46"/>
      <c r="FYR18" s="46"/>
      <c r="FYS18" s="46"/>
      <c r="FYT18" s="46"/>
      <c r="FYU18" s="46"/>
      <c r="FYV18" s="46"/>
      <c r="FYW18" s="46"/>
      <c r="FYX18" s="46"/>
      <c r="FYY18" s="46"/>
      <c r="FYZ18" s="46"/>
      <c r="FZA18" s="46"/>
      <c r="FZB18" s="46"/>
      <c r="FZC18" s="46"/>
      <c r="FZD18" s="46"/>
      <c r="FZE18" s="46"/>
      <c r="FZF18" s="46"/>
      <c r="FZG18" s="46"/>
      <c r="FZH18" s="46"/>
      <c r="FZI18" s="46"/>
      <c r="FZJ18" s="46"/>
      <c r="FZK18" s="46"/>
      <c r="FZL18" s="46"/>
      <c r="FZM18" s="46"/>
      <c r="FZN18" s="46"/>
      <c r="FZO18" s="46"/>
      <c r="FZP18" s="46"/>
      <c r="FZQ18" s="46"/>
      <c r="FZR18" s="46"/>
      <c r="FZS18" s="46"/>
      <c r="FZT18" s="46"/>
      <c r="FZU18" s="46"/>
      <c r="FZV18" s="46"/>
      <c r="FZW18" s="46"/>
      <c r="FZX18" s="46"/>
      <c r="FZY18" s="46"/>
      <c r="FZZ18" s="46"/>
      <c r="GAA18" s="46"/>
      <c r="GAB18" s="46"/>
      <c r="GAC18" s="46"/>
      <c r="GAD18" s="46"/>
      <c r="GAE18" s="46"/>
      <c r="GAF18" s="46"/>
      <c r="GAG18" s="46"/>
      <c r="GAH18" s="46"/>
      <c r="GAI18" s="46"/>
      <c r="GAJ18" s="46"/>
      <c r="GAK18" s="46"/>
      <c r="GAL18" s="46"/>
      <c r="GAM18" s="46"/>
      <c r="GAN18" s="46"/>
      <c r="GAO18" s="46"/>
      <c r="GAP18" s="46"/>
      <c r="GAQ18" s="46"/>
      <c r="GAR18" s="46"/>
      <c r="GAS18" s="46"/>
      <c r="GAT18" s="46"/>
      <c r="GAU18" s="46"/>
      <c r="GAV18" s="46"/>
      <c r="GAW18" s="46"/>
      <c r="GAX18" s="46"/>
      <c r="GAY18" s="46"/>
      <c r="GAZ18" s="46"/>
      <c r="GBA18" s="46"/>
      <c r="GBB18" s="46"/>
      <c r="GBC18" s="46"/>
      <c r="GBD18" s="46"/>
      <c r="GBE18" s="46"/>
      <c r="GBF18" s="46"/>
      <c r="GBG18" s="46"/>
      <c r="GBH18" s="46"/>
      <c r="GBI18" s="46"/>
      <c r="GBJ18" s="46"/>
      <c r="GBK18" s="46"/>
      <c r="GBL18" s="46"/>
      <c r="GBM18" s="46"/>
      <c r="GBN18" s="46"/>
      <c r="GBO18" s="46"/>
      <c r="GBP18" s="46"/>
      <c r="GBQ18" s="46"/>
      <c r="GBR18" s="46"/>
      <c r="GBS18" s="46"/>
      <c r="GBT18" s="46"/>
      <c r="GBU18" s="46"/>
      <c r="GBV18" s="46"/>
      <c r="GBW18" s="46"/>
      <c r="GBX18" s="46"/>
      <c r="GBY18" s="46"/>
      <c r="GBZ18" s="46"/>
      <c r="GCA18" s="46"/>
      <c r="GCB18" s="46"/>
      <c r="GCC18" s="46"/>
      <c r="GCD18" s="46"/>
      <c r="GCE18" s="46"/>
      <c r="GCF18" s="46"/>
      <c r="GCG18" s="46"/>
      <c r="GCH18" s="46"/>
      <c r="GCI18" s="46"/>
      <c r="GCJ18" s="46"/>
      <c r="GCK18" s="46"/>
      <c r="GCL18" s="46"/>
      <c r="GCM18" s="46"/>
      <c r="GCN18" s="46"/>
      <c r="GCO18" s="46"/>
      <c r="GCP18" s="46"/>
      <c r="GCQ18" s="46"/>
      <c r="GCR18" s="46"/>
      <c r="GCS18" s="46"/>
      <c r="GCT18" s="46"/>
      <c r="GCU18" s="46"/>
      <c r="GCV18" s="46"/>
      <c r="GCW18" s="46"/>
      <c r="GCX18" s="46"/>
      <c r="GCY18" s="46"/>
      <c r="GCZ18" s="46"/>
      <c r="GDA18" s="46"/>
      <c r="GDB18" s="46"/>
      <c r="GDC18" s="46"/>
      <c r="GDD18" s="46"/>
      <c r="GDE18" s="46"/>
      <c r="GDF18" s="46"/>
      <c r="GDG18" s="46"/>
      <c r="GDH18" s="46"/>
      <c r="GDI18" s="46"/>
      <c r="GDJ18" s="46"/>
      <c r="GDK18" s="46"/>
      <c r="GDL18" s="46"/>
      <c r="GDM18" s="46"/>
      <c r="GDN18" s="46"/>
      <c r="GDO18" s="46"/>
      <c r="GDP18" s="46"/>
      <c r="GDQ18" s="46"/>
      <c r="GDR18" s="46"/>
      <c r="GDS18" s="46"/>
      <c r="GDT18" s="46"/>
      <c r="GDU18" s="46"/>
      <c r="GDV18" s="46"/>
      <c r="GDW18" s="46"/>
      <c r="GDX18" s="46"/>
      <c r="GDY18" s="46"/>
      <c r="GDZ18" s="46"/>
      <c r="GEA18" s="46"/>
      <c r="GEB18" s="46"/>
      <c r="GEC18" s="46"/>
      <c r="GED18" s="46"/>
      <c r="GEE18" s="46"/>
      <c r="GEF18" s="46"/>
      <c r="GEG18" s="46"/>
      <c r="GEH18" s="46"/>
      <c r="GEI18" s="46"/>
      <c r="GEJ18" s="46"/>
      <c r="GEK18" s="46"/>
      <c r="GEL18" s="46"/>
      <c r="GEM18" s="46"/>
      <c r="GEN18" s="46"/>
      <c r="GEO18" s="46"/>
      <c r="GEP18" s="46"/>
      <c r="GEQ18" s="46"/>
      <c r="GER18" s="46"/>
      <c r="GES18" s="46"/>
      <c r="GET18" s="46"/>
      <c r="GEU18" s="46"/>
      <c r="GEV18" s="46"/>
      <c r="GEW18" s="46"/>
      <c r="GEX18" s="46"/>
      <c r="GEY18" s="46"/>
      <c r="GEZ18" s="46"/>
      <c r="GFA18" s="46"/>
      <c r="GFB18" s="46"/>
      <c r="GFC18" s="46"/>
      <c r="GFD18" s="46"/>
      <c r="GFE18" s="46"/>
      <c r="GFF18" s="46"/>
      <c r="GFG18" s="46"/>
      <c r="GFH18" s="46"/>
      <c r="GFI18" s="46"/>
      <c r="GFJ18" s="46"/>
      <c r="GFK18" s="46"/>
      <c r="GFL18" s="46"/>
      <c r="GFM18" s="46"/>
      <c r="GFN18" s="46"/>
      <c r="GFO18" s="46"/>
      <c r="GFP18" s="46"/>
      <c r="GFQ18" s="46"/>
      <c r="GFR18" s="46"/>
      <c r="GFS18" s="46"/>
      <c r="GFT18" s="46"/>
      <c r="GFU18" s="46"/>
      <c r="GFV18" s="46"/>
      <c r="GFW18" s="46"/>
      <c r="GFX18" s="46"/>
      <c r="GFY18" s="46"/>
      <c r="GFZ18" s="46"/>
      <c r="GGA18" s="46"/>
      <c r="GGB18" s="46"/>
      <c r="GGC18" s="46"/>
      <c r="GGD18" s="46"/>
      <c r="GGE18" s="46"/>
      <c r="GGF18" s="46"/>
      <c r="GGG18" s="46"/>
      <c r="GGH18" s="46"/>
      <c r="GGI18" s="46"/>
      <c r="GGJ18" s="46"/>
      <c r="GGK18" s="46"/>
      <c r="GGL18" s="46"/>
      <c r="GGM18" s="46"/>
      <c r="GGN18" s="46"/>
      <c r="GGO18" s="46"/>
      <c r="GGP18" s="46"/>
      <c r="GGQ18" s="46"/>
      <c r="GGR18" s="46"/>
      <c r="GGS18" s="46"/>
      <c r="GGT18" s="46"/>
      <c r="GGU18" s="46"/>
      <c r="GGV18" s="46"/>
      <c r="GGW18" s="46"/>
      <c r="GGX18" s="46"/>
      <c r="GGY18" s="46"/>
      <c r="GGZ18" s="46"/>
      <c r="GHA18" s="46"/>
      <c r="GHB18" s="46"/>
      <c r="GHC18" s="46"/>
      <c r="GHD18" s="46"/>
      <c r="GHE18" s="46"/>
      <c r="GHF18" s="46"/>
      <c r="GHG18" s="46"/>
      <c r="GHH18" s="46"/>
      <c r="GHI18" s="46"/>
      <c r="GHJ18" s="46"/>
      <c r="GHK18" s="46"/>
      <c r="GHL18" s="46"/>
      <c r="GHM18" s="46"/>
      <c r="GHN18" s="46"/>
      <c r="GHO18" s="46"/>
      <c r="GHP18" s="46"/>
      <c r="GHQ18" s="46"/>
      <c r="GHR18" s="46"/>
      <c r="GHS18" s="46"/>
      <c r="GHT18" s="46"/>
      <c r="GHU18" s="46"/>
      <c r="GHV18" s="46"/>
      <c r="GHW18" s="46"/>
      <c r="GHX18" s="46"/>
      <c r="GHY18" s="46"/>
      <c r="GHZ18" s="46"/>
      <c r="GIA18" s="46"/>
      <c r="GIB18" s="46"/>
      <c r="GIC18" s="46"/>
      <c r="GID18" s="46"/>
      <c r="GIE18" s="46"/>
      <c r="GIF18" s="46"/>
      <c r="GIG18" s="46"/>
      <c r="GIH18" s="46"/>
      <c r="GII18" s="46"/>
      <c r="GIJ18" s="46"/>
      <c r="GIK18" s="46"/>
      <c r="GIL18" s="46"/>
      <c r="GIM18" s="46"/>
      <c r="GIN18" s="46"/>
      <c r="GIO18" s="46"/>
      <c r="GIP18" s="46"/>
      <c r="GIQ18" s="46"/>
      <c r="GIR18" s="46"/>
      <c r="GIS18" s="46"/>
      <c r="GIT18" s="46"/>
      <c r="GIU18" s="46"/>
      <c r="GIV18" s="46"/>
      <c r="GIW18" s="46"/>
      <c r="GIX18" s="46"/>
      <c r="GIY18" s="46"/>
      <c r="GIZ18" s="46"/>
      <c r="GJA18" s="46"/>
      <c r="GJB18" s="46"/>
      <c r="GJC18" s="46"/>
      <c r="GJD18" s="46"/>
      <c r="GJE18" s="46"/>
      <c r="GJF18" s="46"/>
      <c r="GJG18" s="46"/>
      <c r="GJH18" s="46"/>
      <c r="GJI18" s="46"/>
      <c r="GJJ18" s="46"/>
      <c r="GJK18" s="46"/>
      <c r="GJL18" s="46"/>
      <c r="GJM18" s="46"/>
      <c r="GJN18" s="46"/>
      <c r="GJO18" s="46"/>
      <c r="GJP18" s="46"/>
      <c r="GJQ18" s="46"/>
      <c r="GJR18" s="46"/>
      <c r="GJS18" s="46"/>
      <c r="GJT18" s="46"/>
      <c r="GJU18" s="46"/>
      <c r="GJV18" s="46"/>
      <c r="GJW18" s="46"/>
      <c r="GJX18" s="46"/>
      <c r="GJY18" s="46"/>
      <c r="GJZ18" s="46"/>
      <c r="GKA18" s="46"/>
      <c r="GKB18" s="46"/>
      <c r="GKC18" s="46"/>
      <c r="GKD18" s="46"/>
      <c r="GKE18" s="46"/>
      <c r="GKF18" s="46"/>
      <c r="GKG18" s="46"/>
      <c r="GKH18" s="46"/>
      <c r="GKI18" s="46"/>
      <c r="GKJ18" s="46"/>
      <c r="GKK18" s="46"/>
      <c r="GKL18" s="46"/>
      <c r="GKM18" s="46"/>
      <c r="GKN18" s="46"/>
      <c r="GKO18" s="46"/>
      <c r="GKP18" s="46"/>
      <c r="GKQ18" s="46"/>
      <c r="GKR18" s="46"/>
      <c r="GKS18" s="46"/>
      <c r="GKT18" s="46"/>
      <c r="GKU18" s="46"/>
      <c r="GKV18" s="46"/>
      <c r="GKW18" s="46"/>
      <c r="GKX18" s="46"/>
      <c r="GKY18" s="46"/>
      <c r="GKZ18" s="46"/>
      <c r="GLA18" s="46"/>
      <c r="GLB18" s="46"/>
      <c r="GLC18" s="46"/>
      <c r="GLD18" s="46"/>
      <c r="GLE18" s="46"/>
      <c r="GLF18" s="46"/>
      <c r="GLG18" s="46"/>
      <c r="GLH18" s="46"/>
      <c r="GLI18" s="46"/>
      <c r="GLJ18" s="46"/>
      <c r="GLK18" s="46"/>
      <c r="GLL18" s="46"/>
      <c r="GLM18" s="46"/>
      <c r="GLN18" s="46"/>
      <c r="GLO18" s="46"/>
      <c r="GLP18" s="46"/>
      <c r="GLQ18" s="46"/>
      <c r="GLR18" s="46"/>
      <c r="GLS18" s="46"/>
      <c r="GLT18" s="46"/>
      <c r="GLU18" s="46"/>
      <c r="GLV18" s="46"/>
      <c r="GLW18" s="46"/>
      <c r="GLX18" s="46"/>
      <c r="GLY18" s="46"/>
      <c r="GLZ18" s="46"/>
      <c r="GMA18" s="46"/>
      <c r="GMB18" s="46"/>
      <c r="GMC18" s="46"/>
      <c r="GMD18" s="46"/>
      <c r="GME18" s="46"/>
      <c r="GMF18" s="46"/>
      <c r="GMG18" s="46"/>
      <c r="GMH18" s="46"/>
      <c r="GMI18" s="46"/>
      <c r="GMJ18" s="46"/>
      <c r="GMK18" s="46"/>
      <c r="GML18" s="46"/>
      <c r="GMM18" s="46"/>
      <c r="GMN18" s="46"/>
      <c r="GMO18" s="46"/>
      <c r="GMP18" s="46"/>
      <c r="GMQ18" s="46"/>
      <c r="GMR18" s="46"/>
      <c r="GMS18" s="46"/>
      <c r="GMT18" s="46"/>
      <c r="GMU18" s="46"/>
      <c r="GMV18" s="46"/>
      <c r="GMW18" s="46"/>
      <c r="GMX18" s="46"/>
      <c r="GMY18" s="46"/>
      <c r="GMZ18" s="46"/>
      <c r="GNA18" s="46"/>
      <c r="GNB18" s="46"/>
      <c r="GNC18" s="46"/>
      <c r="GND18" s="46"/>
      <c r="GNE18" s="46"/>
      <c r="GNF18" s="46"/>
      <c r="GNG18" s="46"/>
      <c r="GNH18" s="46"/>
      <c r="GNI18" s="46"/>
      <c r="GNJ18" s="46"/>
      <c r="GNK18" s="46"/>
      <c r="GNL18" s="46"/>
      <c r="GNM18" s="46"/>
      <c r="GNN18" s="46"/>
      <c r="GNO18" s="46"/>
      <c r="GNP18" s="46"/>
      <c r="GNQ18" s="46"/>
      <c r="GNR18" s="46"/>
      <c r="GNS18" s="46"/>
      <c r="GNT18" s="46"/>
      <c r="GNU18" s="46"/>
      <c r="GNV18" s="46"/>
      <c r="GNW18" s="46"/>
      <c r="GNX18" s="46"/>
      <c r="GNY18" s="46"/>
      <c r="GNZ18" s="46"/>
      <c r="GOA18" s="46"/>
      <c r="GOB18" s="46"/>
      <c r="GOC18" s="46"/>
      <c r="GOD18" s="46"/>
      <c r="GOE18" s="46"/>
      <c r="GOF18" s="46"/>
      <c r="GOG18" s="46"/>
      <c r="GOH18" s="46"/>
      <c r="GOI18" s="46"/>
      <c r="GOJ18" s="46"/>
      <c r="GOK18" s="46"/>
      <c r="GOL18" s="46"/>
      <c r="GOM18" s="46"/>
      <c r="GON18" s="46"/>
      <c r="GOO18" s="46"/>
      <c r="GOP18" s="46"/>
      <c r="GOQ18" s="46"/>
      <c r="GOR18" s="46"/>
      <c r="GOS18" s="46"/>
      <c r="GOT18" s="46"/>
      <c r="GOU18" s="46"/>
      <c r="GOV18" s="46"/>
      <c r="GOW18" s="46"/>
      <c r="GOX18" s="46"/>
      <c r="GOY18" s="46"/>
      <c r="GOZ18" s="46"/>
      <c r="GPA18" s="46"/>
      <c r="GPB18" s="46"/>
      <c r="GPC18" s="46"/>
      <c r="GPD18" s="46"/>
      <c r="GPE18" s="46"/>
      <c r="GPF18" s="46"/>
      <c r="GPG18" s="46"/>
      <c r="GPH18" s="46"/>
      <c r="GPI18" s="46"/>
      <c r="GPJ18" s="46"/>
      <c r="GPK18" s="46"/>
      <c r="GPL18" s="46"/>
      <c r="GPM18" s="46"/>
      <c r="GPN18" s="46"/>
      <c r="GPO18" s="46"/>
      <c r="GPP18" s="46"/>
      <c r="GPQ18" s="46"/>
      <c r="GPR18" s="46"/>
      <c r="GPS18" s="46"/>
      <c r="GPT18" s="46"/>
      <c r="GPU18" s="46"/>
      <c r="GPV18" s="46"/>
      <c r="GPW18" s="46"/>
      <c r="GPX18" s="46"/>
      <c r="GPY18" s="46"/>
      <c r="GPZ18" s="46"/>
      <c r="GQA18" s="46"/>
      <c r="GQB18" s="46"/>
      <c r="GQC18" s="46"/>
      <c r="GQD18" s="46"/>
      <c r="GQE18" s="46"/>
      <c r="GQF18" s="46"/>
      <c r="GQG18" s="46"/>
      <c r="GQH18" s="46"/>
      <c r="GQI18" s="46"/>
      <c r="GQJ18" s="46"/>
      <c r="GQK18" s="46"/>
      <c r="GQL18" s="46"/>
      <c r="GQM18" s="46"/>
      <c r="GQN18" s="46"/>
      <c r="GQO18" s="46"/>
      <c r="GQP18" s="46"/>
      <c r="GQQ18" s="46"/>
      <c r="GQR18" s="46"/>
      <c r="GQS18" s="46"/>
      <c r="GQT18" s="46"/>
      <c r="GQU18" s="46"/>
      <c r="GQV18" s="46"/>
      <c r="GQW18" s="46"/>
      <c r="GQX18" s="46"/>
      <c r="GQY18" s="46"/>
      <c r="GQZ18" s="46"/>
      <c r="GRA18" s="46"/>
      <c r="GRB18" s="46"/>
      <c r="GRC18" s="46"/>
      <c r="GRD18" s="46"/>
      <c r="GRE18" s="46"/>
      <c r="GRF18" s="46"/>
      <c r="GRG18" s="46"/>
      <c r="GRH18" s="46"/>
      <c r="GRI18" s="46"/>
      <c r="GRJ18" s="46"/>
      <c r="GRK18" s="46"/>
      <c r="GRL18" s="46"/>
      <c r="GRM18" s="46"/>
      <c r="GRN18" s="46"/>
      <c r="GRO18" s="46"/>
      <c r="GRP18" s="46"/>
      <c r="GRQ18" s="46"/>
      <c r="GRR18" s="46"/>
      <c r="GRS18" s="46"/>
      <c r="GRT18" s="46"/>
      <c r="GRU18" s="46"/>
      <c r="GRV18" s="46"/>
      <c r="GRW18" s="46"/>
      <c r="GRX18" s="46"/>
      <c r="GRY18" s="46"/>
      <c r="GRZ18" s="46"/>
      <c r="GSA18" s="46"/>
      <c r="GSB18" s="46"/>
      <c r="GSC18" s="46"/>
      <c r="GSD18" s="46"/>
      <c r="GSE18" s="46"/>
      <c r="GSF18" s="46"/>
      <c r="GSG18" s="46"/>
      <c r="GSH18" s="46"/>
      <c r="GSI18" s="46"/>
      <c r="GSJ18" s="46"/>
      <c r="GSK18" s="46"/>
      <c r="GSL18" s="46"/>
      <c r="GSM18" s="46"/>
      <c r="GSN18" s="46"/>
      <c r="GSO18" s="46"/>
      <c r="GSP18" s="46"/>
      <c r="GSQ18" s="46"/>
      <c r="GSR18" s="46"/>
      <c r="GSS18" s="46"/>
      <c r="GST18" s="46"/>
      <c r="GSU18" s="46"/>
      <c r="GSV18" s="46"/>
      <c r="GSW18" s="46"/>
      <c r="GSX18" s="46"/>
      <c r="GSY18" s="46"/>
      <c r="GSZ18" s="46"/>
      <c r="GTA18" s="46"/>
      <c r="GTB18" s="46"/>
      <c r="GTC18" s="46"/>
      <c r="GTD18" s="46"/>
      <c r="GTE18" s="46"/>
      <c r="GTF18" s="46"/>
      <c r="GTG18" s="46"/>
      <c r="GTH18" s="46"/>
      <c r="GTI18" s="46"/>
      <c r="GTJ18" s="46"/>
      <c r="GTK18" s="46"/>
      <c r="GTL18" s="46"/>
      <c r="GTM18" s="46"/>
      <c r="GTN18" s="46"/>
      <c r="GTO18" s="46"/>
      <c r="GTP18" s="46"/>
      <c r="GTQ18" s="46"/>
      <c r="GTR18" s="46"/>
      <c r="GTS18" s="46"/>
      <c r="GTT18" s="46"/>
      <c r="GTU18" s="46"/>
      <c r="GTV18" s="46"/>
      <c r="GTW18" s="46"/>
      <c r="GTX18" s="46"/>
      <c r="GTY18" s="46"/>
      <c r="GTZ18" s="46"/>
      <c r="GUA18" s="46"/>
      <c r="GUB18" s="46"/>
      <c r="GUC18" s="46"/>
      <c r="GUD18" s="46"/>
      <c r="GUE18" s="46"/>
      <c r="GUF18" s="46"/>
      <c r="GUG18" s="46"/>
      <c r="GUH18" s="46"/>
      <c r="GUI18" s="46"/>
      <c r="GUJ18" s="46"/>
      <c r="GUK18" s="46"/>
      <c r="GUL18" s="46"/>
      <c r="GUM18" s="46"/>
      <c r="GUN18" s="46"/>
      <c r="GUO18" s="46"/>
      <c r="GUP18" s="46"/>
      <c r="GUQ18" s="46"/>
      <c r="GUR18" s="46"/>
      <c r="GUS18" s="46"/>
      <c r="GUT18" s="46"/>
      <c r="GUU18" s="46"/>
      <c r="GUV18" s="46"/>
      <c r="GUW18" s="46"/>
      <c r="GUX18" s="46"/>
      <c r="GUY18" s="46"/>
      <c r="GUZ18" s="46"/>
      <c r="GVA18" s="46"/>
      <c r="GVB18" s="46"/>
      <c r="GVC18" s="46"/>
      <c r="GVD18" s="46"/>
      <c r="GVE18" s="46"/>
      <c r="GVF18" s="46"/>
      <c r="GVG18" s="46"/>
      <c r="GVH18" s="46"/>
      <c r="GVI18" s="46"/>
      <c r="GVJ18" s="46"/>
      <c r="GVK18" s="46"/>
      <c r="GVL18" s="46"/>
      <c r="GVM18" s="46"/>
      <c r="GVN18" s="46"/>
      <c r="GVO18" s="46"/>
      <c r="GVP18" s="46"/>
      <c r="GVQ18" s="46"/>
      <c r="GVR18" s="46"/>
      <c r="GVS18" s="46"/>
      <c r="GVT18" s="46"/>
      <c r="GVU18" s="46"/>
      <c r="GVV18" s="46"/>
      <c r="GVW18" s="46"/>
      <c r="GVX18" s="46"/>
      <c r="GVY18" s="46"/>
      <c r="GVZ18" s="46"/>
      <c r="GWA18" s="46"/>
      <c r="GWB18" s="46"/>
      <c r="GWC18" s="46"/>
      <c r="GWD18" s="46"/>
      <c r="GWE18" s="46"/>
      <c r="GWF18" s="46"/>
      <c r="GWG18" s="46"/>
      <c r="GWH18" s="46"/>
      <c r="GWI18" s="46"/>
      <c r="GWJ18" s="46"/>
      <c r="GWK18" s="46"/>
      <c r="GWL18" s="46"/>
      <c r="GWM18" s="46"/>
      <c r="GWN18" s="46"/>
      <c r="GWO18" s="46"/>
      <c r="GWP18" s="46"/>
      <c r="GWQ18" s="46"/>
      <c r="GWR18" s="46"/>
      <c r="GWS18" s="46"/>
      <c r="GWT18" s="46"/>
      <c r="GWU18" s="46"/>
      <c r="GWV18" s="46"/>
      <c r="GWW18" s="46"/>
      <c r="GWX18" s="46"/>
      <c r="GWY18" s="46"/>
      <c r="GWZ18" s="46"/>
      <c r="GXA18" s="46"/>
      <c r="GXB18" s="46"/>
      <c r="GXC18" s="46"/>
      <c r="GXD18" s="46"/>
      <c r="GXE18" s="46"/>
      <c r="GXF18" s="46"/>
      <c r="GXG18" s="46"/>
      <c r="GXH18" s="46"/>
      <c r="GXI18" s="46"/>
      <c r="GXJ18" s="46"/>
      <c r="GXK18" s="46"/>
      <c r="GXL18" s="46"/>
      <c r="GXM18" s="46"/>
      <c r="GXN18" s="46"/>
      <c r="GXO18" s="46"/>
      <c r="GXP18" s="46"/>
      <c r="GXQ18" s="46"/>
      <c r="GXR18" s="46"/>
      <c r="GXS18" s="46"/>
      <c r="GXT18" s="46"/>
      <c r="GXU18" s="46"/>
      <c r="GXV18" s="46"/>
      <c r="GXW18" s="46"/>
      <c r="GXX18" s="46"/>
      <c r="GXY18" s="46"/>
      <c r="GXZ18" s="46"/>
      <c r="GYA18" s="46"/>
      <c r="GYB18" s="46"/>
      <c r="GYC18" s="46"/>
      <c r="GYD18" s="46"/>
      <c r="GYE18" s="46"/>
      <c r="GYF18" s="46"/>
      <c r="GYG18" s="46"/>
      <c r="GYH18" s="46"/>
      <c r="GYI18" s="46"/>
      <c r="GYJ18" s="46"/>
      <c r="GYK18" s="46"/>
      <c r="GYL18" s="46"/>
      <c r="GYM18" s="46"/>
      <c r="GYN18" s="46"/>
      <c r="GYO18" s="46"/>
      <c r="GYP18" s="46"/>
      <c r="GYQ18" s="46"/>
      <c r="GYR18" s="46"/>
      <c r="GYS18" s="46"/>
      <c r="GYT18" s="46"/>
      <c r="GYU18" s="46"/>
      <c r="GYV18" s="46"/>
      <c r="GYW18" s="46"/>
      <c r="GYX18" s="46"/>
      <c r="GYY18" s="46"/>
      <c r="GYZ18" s="46"/>
      <c r="GZA18" s="46"/>
      <c r="GZB18" s="46"/>
      <c r="GZC18" s="46"/>
      <c r="GZD18" s="46"/>
      <c r="GZE18" s="46"/>
      <c r="GZF18" s="46"/>
      <c r="GZG18" s="46"/>
      <c r="GZH18" s="46"/>
      <c r="GZI18" s="46"/>
      <c r="GZJ18" s="46"/>
      <c r="GZK18" s="46"/>
      <c r="GZL18" s="46"/>
      <c r="GZM18" s="46"/>
      <c r="GZN18" s="46"/>
      <c r="GZO18" s="46"/>
      <c r="GZP18" s="46"/>
      <c r="GZQ18" s="46"/>
      <c r="GZR18" s="46"/>
      <c r="GZS18" s="46"/>
      <c r="GZT18" s="46"/>
      <c r="GZU18" s="46"/>
      <c r="GZV18" s="46"/>
      <c r="GZW18" s="46"/>
      <c r="GZX18" s="46"/>
      <c r="GZY18" s="46"/>
      <c r="GZZ18" s="46"/>
      <c r="HAA18" s="46"/>
      <c r="HAB18" s="46"/>
      <c r="HAC18" s="46"/>
      <c r="HAD18" s="46"/>
      <c r="HAE18" s="46"/>
      <c r="HAF18" s="46"/>
      <c r="HAG18" s="46"/>
      <c r="HAH18" s="46"/>
      <c r="HAI18" s="46"/>
      <c r="HAJ18" s="46"/>
      <c r="HAK18" s="46"/>
      <c r="HAL18" s="46"/>
      <c r="HAM18" s="46"/>
      <c r="HAN18" s="46"/>
      <c r="HAO18" s="46"/>
      <c r="HAP18" s="46"/>
      <c r="HAQ18" s="46"/>
      <c r="HAR18" s="46"/>
      <c r="HAS18" s="46"/>
      <c r="HAT18" s="46"/>
      <c r="HAU18" s="46"/>
      <c r="HAV18" s="46"/>
      <c r="HAW18" s="46"/>
      <c r="HAX18" s="46"/>
      <c r="HAY18" s="46"/>
      <c r="HAZ18" s="46"/>
      <c r="HBA18" s="46"/>
      <c r="HBB18" s="46"/>
      <c r="HBC18" s="46"/>
      <c r="HBD18" s="46"/>
      <c r="HBE18" s="46"/>
      <c r="HBF18" s="46"/>
      <c r="HBG18" s="46"/>
      <c r="HBH18" s="46"/>
      <c r="HBI18" s="46"/>
      <c r="HBJ18" s="46"/>
      <c r="HBK18" s="46"/>
      <c r="HBL18" s="46"/>
      <c r="HBM18" s="46"/>
      <c r="HBN18" s="46"/>
      <c r="HBO18" s="46"/>
      <c r="HBP18" s="46"/>
      <c r="HBQ18" s="46"/>
      <c r="HBR18" s="46"/>
      <c r="HBS18" s="46"/>
      <c r="HBT18" s="46"/>
      <c r="HBU18" s="46"/>
      <c r="HBV18" s="46"/>
      <c r="HBW18" s="46"/>
      <c r="HBX18" s="46"/>
      <c r="HBY18" s="46"/>
      <c r="HBZ18" s="46"/>
      <c r="HCA18" s="46"/>
      <c r="HCB18" s="46"/>
      <c r="HCC18" s="46"/>
      <c r="HCD18" s="46"/>
      <c r="HCE18" s="46"/>
      <c r="HCF18" s="46"/>
      <c r="HCG18" s="46"/>
      <c r="HCH18" s="46"/>
      <c r="HCI18" s="46"/>
      <c r="HCJ18" s="46"/>
      <c r="HCK18" s="46"/>
      <c r="HCL18" s="46"/>
      <c r="HCM18" s="46"/>
      <c r="HCN18" s="46"/>
      <c r="HCO18" s="46"/>
      <c r="HCP18" s="46"/>
      <c r="HCQ18" s="46"/>
      <c r="HCR18" s="46"/>
      <c r="HCS18" s="46"/>
      <c r="HCT18" s="46"/>
      <c r="HCU18" s="46"/>
      <c r="HCV18" s="46"/>
      <c r="HCW18" s="46"/>
      <c r="HCX18" s="46"/>
      <c r="HCY18" s="46"/>
      <c r="HCZ18" s="46"/>
      <c r="HDA18" s="46"/>
      <c r="HDB18" s="46"/>
      <c r="HDC18" s="46"/>
      <c r="HDD18" s="46"/>
      <c r="HDE18" s="46"/>
      <c r="HDF18" s="46"/>
      <c r="HDG18" s="46"/>
      <c r="HDH18" s="46"/>
      <c r="HDI18" s="46"/>
      <c r="HDJ18" s="46"/>
      <c r="HDK18" s="46"/>
      <c r="HDL18" s="46"/>
      <c r="HDM18" s="46"/>
      <c r="HDN18" s="46"/>
      <c r="HDO18" s="46"/>
      <c r="HDP18" s="46"/>
      <c r="HDQ18" s="46"/>
      <c r="HDR18" s="46"/>
      <c r="HDS18" s="46"/>
      <c r="HDT18" s="46"/>
      <c r="HDU18" s="46"/>
      <c r="HDV18" s="46"/>
      <c r="HDW18" s="46"/>
      <c r="HDX18" s="46"/>
      <c r="HDY18" s="46"/>
      <c r="HDZ18" s="46"/>
      <c r="HEA18" s="46"/>
      <c r="HEB18" s="46"/>
      <c r="HEC18" s="46"/>
      <c r="HED18" s="46"/>
      <c r="HEE18" s="46"/>
      <c r="HEF18" s="46"/>
      <c r="HEG18" s="46"/>
      <c r="HEH18" s="46"/>
      <c r="HEI18" s="46"/>
      <c r="HEJ18" s="46"/>
      <c r="HEK18" s="46"/>
      <c r="HEL18" s="46"/>
      <c r="HEM18" s="46"/>
      <c r="HEN18" s="46"/>
      <c r="HEO18" s="46"/>
      <c r="HEP18" s="46"/>
      <c r="HEQ18" s="46"/>
      <c r="HER18" s="46"/>
      <c r="HES18" s="46"/>
      <c r="HET18" s="46"/>
      <c r="HEU18" s="46"/>
      <c r="HEV18" s="46"/>
      <c r="HEW18" s="46"/>
      <c r="HEX18" s="46"/>
      <c r="HEY18" s="46"/>
      <c r="HEZ18" s="46"/>
      <c r="HFA18" s="46"/>
      <c r="HFB18" s="46"/>
      <c r="HFC18" s="46"/>
      <c r="HFD18" s="46"/>
      <c r="HFE18" s="46"/>
      <c r="HFF18" s="46"/>
      <c r="HFG18" s="46"/>
      <c r="HFH18" s="46"/>
      <c r="HFI18" s="46"/>
      <c r="HFJ18" s="46"/>
      <c r="HFK18" s="46"/>
      <c r="HFL18" s="46"/>
      <c r="HFM18" s="46"/>
      <c r="HFN18" s="46"/>
      <c r="HFO18" s="46"/>
      <c r="HFP18" s="46"/>
      <c r="HFQ18" s="46"/>
      <c r="HFR18" s="46"/>
      <c r="HFS18" s="46"/>
      <c r="HFT18" s="46"/>
      <c r="HFU18" s="46"/>
      <c r="HFV18" s="46"/>
      <c r="HFW18" s="46"/>
      <c r="HFX18" s="46"/>
      <c r="HFY18" s="46"/>
      <c r="HFZ18" s="46"/>
      <c r="HGA18" s="46"/>
      <c r="HGB18" s="46"/>
      <c r="HGC18" s="46"/>
      <c r="HGD18" s="46"/>
      <c r="HGE18" s="46"/>
      <c r="HGF18" s="46"/>
      <c r="HGG18" s="46"/>
      <c r="HGH18" s="46"/>
      <c r="HGI18" s="46"/>
      <c r="HGJ18" s="46"/>
      <c r="HGK18" s="46"/>
      <c r="HGL18" s="46"/>
      <c r="HGM18" s="46"/>
      <c r="HGN18" s="46"/>
      <c r="HGO18" s="46"/>
      <c r="HGP18" s="46"/>
      <c r="HGQ18" s="46"/>
      <c r="HGR18" s="46"/>
      <c r="HGS18" s="46"/>
      <c r="HGT18" s="46"/>
      <c r="HGU18" s="46"/>
      <c r="HGV18" s="46"/>
      <c r="HGW18" s="46"/>
      <c r="HGX18" s="46"/>
      <c r="HGY18" s="46"/>
      <c r="HGZ18" s="46"/>
      <c r="HHA18" s="46"/>
      <c r="HHB18" s="46"/>
      <c r="HHC18" s="46"/>
      <c r="HHD18" s="46"/>
      <c r="HHE18" s="46"/>
      <c r="HHF18" s="46"/>
      <c r="HHG18" s="46"/>
      <c r="HHH18" s="46"/>
      <c r="HHI18" s="46"/>
      <c r="HHJ18" s="46"/>
      <c r="HHK18" s="46"/>
      <c r="HHL18" s="46"/>
      <c r="HHM18" s="46"/>
      <c r="HHN18" s="46"/>
      <c r="HHO18" s="46"/>
      <c r="HHP18" s="46"/>
      <c r="HHQ18" s="46"/>
      <c r="HHR18" s="46"/>
      <c r="HHS18" s="46"/>
      <c r="HHT18" s="46"/>
      <c r="HHU18" s="46"/>
      <c r="HHV18" s="46"/>
      <c r="HHW18" s="46"/>
      <c r="HHX18" s="46"/>
      <c r="HHY18" s="46"/>
      <c r="HHZ18" s="46"/>
      <c r="HIA18" s="46"/>
      <c r="HIB18" s="46"/>
      <c r="HIC18" s="46"/>
      <c r="HID18" s="46"/>
      <c r="HIE18" s="46"/>
      <c r="HIF18" s="46"/>
      <c r="HIG18" s="46"/>
      <c r="HIH18" s="46"/>
      <c r="HII18" s="46"/>
      <c r="HIJ18" s="46"/>
      <c r="HIK18" s="46"/>
      <c r="HIL18" s="46"/>
      <c r="HIM18" s="46"/>
      <c r="HIN18" s="46"/>
      <c r="HIO18" s="46"/>
      <c r="HIP18" s="46"/>
      <c r="HIQ18" s="46"/>
      <c r="HIR18" s="46"/>
      <c r="HIS18" s="46"/>
      <c r="HIT18" s="46"/>
      <c r="HIU18" s="46"/>
      <c r="HIV18" s="46"/>
      <c r="HIW18" s="46"/>
      <c r="HIX18" s="46"/>
      <c r="HIY18" s="46"/>
      <c r="HIZ18" s="46"/>
      <c r="HJA18" s="46"/>
      <c r="HJB18" s="46"/>
      <c r="HJC18" s="46"/>
      <c r="HJD18" s="46"/>
      <c r="HJE18" s="46"/>
      <c r="HJF18" s="46"/>
      <c r="HJG18" s="46"/>
      <c r="HJH18" s="46"/>
      <c r="HJI18" s="46"/>
      <c r="HJJ18" s="46"/>
      <c r="HJK18" s="46"/>
      <c r="HJL18" s="46"/>
      <c r="HJM18" s="46"/>
      <c r="HJN18" s="46"/>
      <c r="HJO18" s="46"/>
      <c r="HJP18" s="46"/>
      <c r="HJQ18" s="46"/>
      <c r="HJR18" s="46"/>
      <c r="HJS18" s="46"/>
      <c r="HJT18" s="46"/>
      <c r="HJU18" s="46"/>
      <c r="HJV18" s="46"/>
      <c r="HJW18" s="46"/>
      <c r="HJX18" s="46"/>
      <c r="HJY18" s="46"/>
      <c r="HJZ18" s="46"/>
      <c r="HKA18" s="46"/>
      <c r="HKB18" s="46"/>
      <c r="HKC18" s="46"/>
      <c r="HKD18" s="46"/>
      <c r="HKE18" s="46"/>
      <c r="HKF18" s="46"/>
      <c r="HKG18" s="46"/>
      <c r="HKH18" s="46"/>
      <c r="HKI18" s="46"/>
      <c r="HKJ18" s="46"/>
      <c r="HKK18" s="46"/>
      <c r="HKL18" s="46"/>
      <c r="HKM18" s="46"/>
      <c r="HKN18" s="46"/>
      <c r="HKO18" s="46"/>
      <c r="HKP18" s="46"/>
      <c r="HKQ18" s="46"/>
      <c r="HKR18" s="46"/>
      <c r="HKS18" s="46"/>
      <c r="HKT18" s="46"/>
      <c r="HKU18" s="46"/>
      <c r="HKV18" s="46"/>
      <c r="HKW18" s="46"/>
      <c r="HKX18" s="46"/>
      <c r="HKY18" s="46"/>
      <c r="HKZ18" s="46"/>
      <c r="HLA18" s="46"/>
      <c r="HLB18" s="46"/>
      <c r="HLC18" s="46"/>
      <c r="HLD18" s="46"/>
      <c r="HLE18" s="46"/>
      <c r="HLF18" s="46"/>
      <c r="HLG18" s="46"/>
      <c r="HLH18" s="46"/>
      <c r="HLI18" s="46"/>
      <c r="HLJ18" s="46"/>
      <c r="HLK18" s="46"/>
      <c r="HLL18" s="46"/>
      <c r="HLM18" s="46"/>
      <c r="HLN18" s="46"/>
      <c r="HLO18" s="46"/>
      <c r="HLP18" s="46"/>
      <c r="HLQ18" s="46"/>
      <c r="HLR18" s="46"/>
      <c r="HLS18" s="46"/>
      <c r="HLT18" s="46"/>
      <c r="HLU18" s="46"/>
      <c r="HLV18" s="46"/>
      <c r="HLW18" s="46"/>
      <c r="HLX18" s="46"/>
      <c r="HLY18" s="46"/>
      <c r="HLZ18" s="46"/>
      <c r="HMA18" s="46"/>
      <c r="HMB18" s="46"/>
      <c r="HMC18" s="46"/>
      <c r="HMD18" s="46"/>
      <c r="HME18" s="46"/>
      <c r="HMF18" s="46"/>
      <c r="HMG18" s="46"/>
      <c r="HMH18" s="46"/>
      <c r="HMI18" s="46"/>
      <c r="HMJ18" s="46"/>
      <c r="HMK18" s="46"/>
      <c r="HML18" s="46"/>
      <c r="HMM18" s="46"/>
      <c r="HMN18" s="46"/>
      <c r="HMO18" s="46"/>
      <c r="HMP18" s="46"/>
      <c r="HMQ18" s="46"/>
      <c r="HMR18" s="46"/>
      <c r="HMS18" s="46"/>
      <c r="HMT18" s="46"/>
      <c r="HMU18" s="46"/>
      <c r="HMV18" s="46"/>
      <c r="HMW18" s="46"/>
      <c r="HMX18" s="46"/>
      <c r="HMY18" s="46"/>
      <c r="HMZ18" s="46"/>
      <c r="HNA18" s="46"/>
      <c r="HNB18" s="46"/>
      <c r="HNC18" s="46"/>
      <c r="HND18" s="46"/>
      <c r="HNE18" s="46"/>
      <c r="HNF18" s="46"/>
      <c r="HNG18" s="46"/>
      <c r="HNH18" s="46"/>
      <c r="HNI18" s="46"/>
      <c r="HNJ18" s="46"/>
      <c r="HNK18" s="46"/>
      <c r="HNL18" s="46"/>
      <c r="HNM18" s="46"/>
      <c r="HNN18" s="46"/>
      <c r="HNO18" s="46"/>
      <c r="HNP18" s="46"/>
      <c r="HNQ18" s="46"/>
      <c r="HNR18" s="46"/>
      <c r="HNS18" s="46"/>
      <c r="HNT18" s="46"/>
      <c r="HNU18" s="46"/>
      <c r="HNV18" s="46"/>
      <c r="HNW18" s="46"/>
      <c r="HNX18" s="46"/>
      <c r="HNY18" s="46"/>
      <c r="HNZ18" s="46"/>
      <c r="HOA18" s="46"/>
      <c r="HOB18" s="46"/>
      <c r="HOC18" s="46"/>
      <c r="HOD18" s="46"/>
      <c r="HOE18" s="46"/>
      <c r="HOF18" s="46"/>
      <c r="HOG18" s="46"/>
      <c r="HOH18" s="46"/>
      <c r="HOI18" s="46"/>
      <c r="HOJ18" s="46"/>
      <c r="HOK18" s="46"/>
      <c r="HOL18" s="46"/>
      <c r="HOM18" s="46"/>
      <c r="HON18" s="46"/>
      <c r="HOO18" s="46"/>
      <c r="HOP18" s="46"/>
      <c r="HOQ18" s="46"/>
      <c r="HOR18" s="46"/>
      <c r="HOS18" s="46"/>
      <c r="HOT18" s="46"/>
      <c r="HOU18" s="46"/>
      <c r="HOV18" s="46"/>
      <c r="HOW18" s="46"/>
      <c r="HOX18" s="46"/>
      <c r="HOY18" s="46"/>
      <c r="HOZ18" s="46"/>
      <c r="HPA18" s="46"/>
      <c r="HPB18" s="46"/>
      <c r="HPC18" s="46"/>
      <c r="HPD18" s="46"/>
      <c r="HPE18" s="46"/>
      <c r="HPF18" s="46"/>
      <c r="HPG18" s="46"/>
      <c r="HPH18" s="46"/>
      <c r="HPI18" s="46"/>
      <c r="HPJ18" s="46"/>
      <c r="HPK18" s="46"/>
      <c r="HPL18" s="46"/>
      <c r="HPM18" s="46"/>
      <c r="HPN18" s="46"/>
      <c r="HPO18" s="46"/>
      <c r="HPP18" s="46"/>
      <c r="HPQ18" s="46"/>
      <c r="HPR18" s="46"/>
      <c r="HPS18" s="46"/>
      <c r="HPT18" s="46"/>
      <c r="HPU18" s="46"/>
      <c r="HPV18" s="46"/>
      <c r="HPW18" s="46"/>
      <c r="HPX18" s="46"/>
      <c r="HPY18" s="46"/>
      <c r="HPZ18" s="46"/>
      <c r="HQA18" s="46"/>
      <c r="HQB18" s="46"/>
      <c r="HQC18" s="46"/>
      <c r="HQD18" s="46"/>
      <c r="HQE18" s="46"/>
      <c r="HQF18" s="46"/>
      <c r="HQG18" s="46"/>
      <c r="HQH18" s="46"/>
      <c r="HQI18" s="46"/>
      <c r="HQJ18" s="46"/>
      <c r="HQK18" s="46"/>
      <c r="HQL18" s="46"/>
      <c r="HQM18" s="46"/>
      <c r="HQN18" s="46"/>
      <c r="HQO18" s="46"/>
      <c r="HQP18" s="46"/>
      <c r="HQQ18" s="46"/>
      <c r="HQR18" s="46"/>
      <c r="HQS18" s="46"/>
      <c r="HQT18" s="46"/>
      <c r="HQU18" s="46"/>
      <c r="HQV18" s="46"/>
      <c r="HQW18" s="46"/>
      <c r="HQX18" s="46"/>
      <c r="HQY18" s="46"/>
      <c r="HQZ18" s="46"/>
      <c r="HRA18" s="46"/>
      <c r="HRB18" s="46"/>
      <c r="HRC18" s="46"/>
      <c r="HRD18" s="46"/>
      <c r="HRE18" s="46"/>
      <c r="HRF18" s="46"/>
      <c r="HRG18" s="46"/>
      <c r="HRH18" s="46"/>
      <c r="HRI18" s="46"/>
      <c r="HRJ18" s="46"/>
      <c r="HRK18" s="46"/>
      <c r="HRL18" s="46"/>
      <c r="HRM18" s="46"/>
      <c r="HRN18" s="46"/>
      <c r="HRO18" s="46"/>
      <c r="HRP18" s="46"/>
      <c r="HRQ18" s="46"/>
      <c r="HRR18" s="46"/>
      <c r="HRS18" s="46"/>
      <c r="HRT18" s="46"/>
      <c r="HRU18" s="46"/>
      <c r="HRV18" s="46"/>
      <c r="HRW18" s="46"/>
      <c r="HRX18" s="46"/>
      <c r="HRY18" s="46"/>
      <c r="HRZ18" s="46"/>
      <c r="HSA18" s="46"/>
      <c r="HSB18" s="46"/>
      <c r="HSC18" s="46"/>
      <c r="HSD18" s="46"/>
      <c r="HSE18" s="46"/>
      <c r="HSF18" s="46"/>
      <c r="HSG18" s="46"/>
      <c r="HSH18" s="46"/>
      <c r="HSI18" s="46"/>
      <c r="HSJ18" s="46"/>
      <c r="HSK18" s="46"/>
      <c r="HSL18" s="46"/>
      <c r="HSM18" s="46"/>
      <c r="HSN18" s="46"/>
      <c r="HSO18" s="46"/>
      <c r="HSP18" s="46"/>
      <c r="HSQ18" s="46"/>
      <c r="HSR18" s="46"/>
      <c r="HSS18" s="46"/>
      <c r="HST18" s="46"/>
      <c r="HSU18" s="46"/>
      <c r="HSV18" s="46"/>
      <c r="HSW18" s="46"/>
      <c r="HSX18" s="46"/>
      <c r="HSY18" s="46"/>
      <c r="HSZ18" s="46"/>
      <c r="HTA18" s="46"/>
      <c r="HTB18" s="46"/>
      <c r="HTC18" s="46"/>
      <c r="HTD18" s="46"/>
      <c r="HTE18" s="46"/>
      <c r="HTF18" s="46"/>
      <c r="HTG18" s="46"/>
      <c r="HTH18" s="46"/>
      <c r="HTI18" s="46"/>
      <c r="HTJ18" s="46"/>
      <c r="HTK18" s="46"/>
      <c r="HTL18" s="46"/>
      <c r="HTM18" s="46"/>
      <c r="HTN18" s="46"/>
      <c r="HTO18" s="46"/>
      <c r="HTP18" s="46"/>
      <c r="HTQ18" s="46"/>
      <c r="HTR18" s="46"/>
      <c r="HTS18" s="46"/>
      <c r="HTT18" s="46"/>
      <c r="HTU18" s="46"/>
      <c r="HTV18" s="46"/>
      <c r="HTW18" s="46"/>
      <c r="HTX18" s="46"/>
      <c r="HTY18" s="46"/>
      <c r="HTZ18" s="46"/>
      <c r="HUA18" s="46"/>
      <c r="HUB18" s="46"/>
      <c r="HUC18" s="46"/>
      <c r="HUD18" s="46"/>
      <c r="HUE18" s="46"/>
      <c r="HUF18" s="46"/>
      <c r="HUG18" s="46"/>
      <c r="HUH18" s="46"/>
      <c r="HUI18" s="46"/>
      <c r="HUJ18" s="46"/>
      <c r="HUK18" s="46"/>
      <c r="HUL18" s="46"/>
      <c r="HUM18" s="46"/>
      <c r="HUN18" s="46"/>
      <c r="HUO18" s="46"/>
      <c r="HUP18" s="46"/>
      <c r="HUQ18" s="46"/>
      <c r="HUR18" s="46"/>
      <c r="HUS18" s="46"/>
      <c r="HUT18" s="46"/>
      <c r="HUU18" s="46"/>
      <c r="HUV18" s="46"/>
      <c r="HUW18" s="46"/>
      <c r="HUX18" s="46"/>
      <c r="HUY18" s="46"/>
      <c r="HUZ18" s="46"/>
      <c r="HVA18" s="46"/>
      <c r="HVB18" s="46"/>
      <c r="HVC18" s="46"/>
      <c r="HVD18" s="46"/>
      <c r="HVE18" s="46"/>
      <c r="HVF18" s="46"/>
      <c r="HVG18" s="46"/>
      <c r="HVH18" s="46"/>
      <c r="HVI18" s="46"/>
      <c r="HVJ18" s="46"/>
      <c r="HVK18" s="46"/>
      <c r="HVL18" s="46"/>
      <c r="HVM18" s="46"/>
      <c r="HVN18" s="46"/>
      <c r="HVO18" s="46"/>
      <c r="HVP18" s="46"/>
      <c r="HVQ18" s="46"/>
      <c r="HVR18" s="46"/>
      <c r="HVS18" s="46"/>
      <c r="HVT18" s="46"/>
      <c r="HVU18" s="46"/>
      <c r="HVV18" s="46"/>
      <c r="HVW18" s="46"/>
      <c r="HVX18" s="46"/>
      <c r="HVY18" s="46"/>
      <c r="HVZ18" s="46"/>
      <c r="HWA18" s="46"/>
      <c r="HWB18" s="46"/>
      <c r="HWC18" s="46"/>
      <c r="HWD18" s="46"/>
      <c r="HWE18" s="46"/>
      <c r="HWF18" s="46"/>
      <c r="HWG18" s="46"/>
      <c r="HWH18" s="46"/>
      <c r="HWI18" s="46"/>
      <c r="HWJ18" s="46"/>
      <c r="HWK18" s="46"/>
      <c r="HWL18" s="46"/>
      <c r="HWM18" s="46"/>
      <c r="HWN18" s="46"/>
      <c r="HWO18" s="46"/>
      <c r="HWP18" s="46"/>
      <c r="HWQ18" s="46"/>
      <c r="HWR18" s="46"/>
      <c r="HWS18" s="46"/>
      <c r="HWT18" s="46"/>
      <c r="HWU18" s="46"/>
      <c r="HWV18" s="46"/>
      <c r="HWW18" s="46"/>
      <c r="HWX18" s="46"/>
      <c r="HWY18" s="46"/>
      <c r="HWZ18" s="46"/>
      <c r="HXA18" s="46"/>
      <c r="HXB18" s="46"/>
      <c r="HXC18" s="46"/>
      <c r="HXD18" s="46"/>
      <c r="HXE18" s="46"/>
      <c r="HXF18" s="46"/>
      <c r="HXG18" s="46"/>
      <c r="HXH18" s="46"/>
      <c r="HXI18" s="46"/>
      <c r="HXJ18" s="46"/>
      <c r="HXK18" s="46"/>
      <c r="HXL18" s="46"/>
      <c r="HXM18" s="46"/>
      <c r="HXN18" s="46"/>
      <c r="HXO18" s="46"/>
      <c r="HXP18" s="46"/>
      <c r="HXQ18" s="46"/>
      <c r="HXR18" s="46"/>
      <c r="HXS18" s="46"/>
      <c r="HXT18" s="46"/>
      <c r="HXU18" s="46"/>
      <c r="HXV18" s="46"/>
      <c r="HXW18" s="46"/>
      <c r="HXX18" s="46"/>
      <c r="HXY18" s="46"/>
      <c r="HXZ18" s="46"/>
      <c r="HYA18" s="46"/>
      <c r="HYB18" s="46"/>
      <c r="HYC18" s="46"/>
      <c r="HYD18" s="46"/>
      <c r="HYE18" s="46"/>
      <c r="HYF18" s="46"/>
      <c r="HYG18" s="46"/>
      <c r="HYH18" s="46"/>
      <c r="HYI18" s="46"/>
      <c r="HYJ18" s="46"/>
      <c r="HYK18" s="46"/>
      <c r="HYL18" s="46"/>
      <c r="HYM18" s="46"/>
      <c r="HYN18" s="46"/>
      <c r="HYO18" s="46"/>
      <c r="HYP18" s="46"/>
      <c r="HYQ18" s="46"/>
      <c r="HYR18" s="46"/>
      <c r="HYS18" s="46"/>
      <c r="HYT18" s="46"/>
      <c r="HYU18" s="46"/>
      <c r="HYV18" s="46"/>
      <c r="HYW18" s="46"/>
      <c r="HYX18" s="46"/>
      <c r="HYY18" s="46"/>
      <c r="HYZ18" s="46"/>
      <c r="HZA18" s="46"/>
      <c r="HZB18" s="46"/>
      <c r="HZC18" s="46"/>
      <c r="HZD18" s="46"/>
      <c r="HZE18" s="46"/>
      <c r="HZF18" s="46"/>
      <c r="HZG18" s="46"/>
      <c r="HZH18" s="46"/>
      <c r="HZI18" s="46"/>
      <c r="HZJ18" s="46"/>
      <c r="HZK18" s="46"/>
      <c r="HZL18" s="46"/>
      <c r="HZM18" s="46"/>
      <c r="HZN18" s="46"/>
      <c r="HZO18" s="46"/>
      <c r="HZP18" s="46"/>
      <c r="HZQ18" s="46"/>
      <c r="HZR18" s="46"/>
      <c r="HZS18" s="46"/>
      <c r="HZT18" s="46"/>
      <c r="HZU18" s="46"/>
      <c r="HZV18" s="46"/>
      <c r="HZW18" s="46"/>
      <c r="HZX18" s="46"/>
      <c r="HZY18" s="46"/>
      <c r="HZZ18" s="46"/>
      <c r="IAA18" s="46"/>
      <c r="IAB18" s="46"/>
      <c r="IAC18" s="46"/>
      <c r="IAD18" s="46"/>
      <c r="IAE18" s="46"/>
      <c r="IAF18" s="46"/>
      <c r="IAG18" s="46"/>
      <c r="IAH18" s="46"/>
      <c r="IAI18" s="46"/>
      <c r="IAJ18" s="46"/>
      <c r="IAK18" s="46"/>
      <c r="IAL18" s="46"/>
      <c r="IAM18" s="46"/>
      <c r="IAN18" s="46"/>
      <c r="IAO18" s="46"/>
      <c r="IAP18" s="46"/>
      <c r="IAQ18" s="46"/>
      <c r="IAR18" s="46"/>
      <c r="IAS18" s="46"/>
      <c r="IAT18" s="46"/>
      <c r="IAU18" s="46"/>
      <c r="IAV18" s="46"/>
      <c r="IAW18" s="46"/>
      <c r="IAX18" s="46"/>
      <c r="IAY18" s="46"/>
      <c r="IAZ18" s="46"/>
      <c r="IBA18" s="46"/>
      <c r="IBB18" s="46"/>
      <c r="IBC18" s="46"/>
      <c r="IBD18" s="46"/>
      <c r="IBE18" s="46"/>
      <c r="IBF18" s="46"/>
      <c r="IBG18" s="46"/>
      <c r="IBH18" s="46"/>
      <c r="IBI18" s="46"/>
      <c r="IBJ18" s="46"/>
      <c r="IBK18" s="46"/>
      <c r="IBL18" s="46"/>
      <c r="IBM18" s="46"/>
      <c r="IBN18" s="46"/>
      <c r="IBO18" s="46"/>
      <c r="IBP18" s="46"/>
      <c r="IBQ18" s="46"/>
      <c r="IBR18" s="46"/>
      <c r="IBS18" s="46"/>
      <c r="IBT18" s="46"/>
      <c r="IBU18" s="46"/>
      <c r="IBV18" s="46"/>
      <c r="IBW18" s="46"/>
      <c r="IBX18" s="46"/>
      <c r="IBY18" s="46"/>
      <c r="IBZ18" s="46"/>
      <c r="ICA18" s="46"/>
      <c r="ICB18" s="46"/>
      <c r="ICC18" s="46"/>
      <c r="ICD18" s="46"/>
      <c r="ICE18" s="46"/>
      <c r="ICF18" s="46"/>
      <c r="ICG18" s="46"/>
      <c r="ICH18" s="46"/>
      <c r="ICI18" s="46"/>
      <c r="ICJ18" s="46"/>
      <c r="ICK18" s="46"/>
      <c r="ICL18" s="46"/>
      <c r="ICM18" s="46"/>
      <c r="ICN18" s="46"/>
      <c r="ICO18" s="46"/>
      <c r="ICP18" s="46"/>
      <c r="ICQ18" s="46"/>
      <c r="ICR18" s="46"/>
      <c r="ICS18" s="46"/>
      <c r="ICT18" s="46"/>
      <c r="ICU18" s="46"/>
      <c r="ICV18" s="46"/>
      <c r="ICW18" s="46"/>
      <c r="ICX18" s="46"/>
      <c r="ICY18" s="46"/>
      <c r="ICZ18" s="46"/>
      <c r="IDA18" s="46"/>
      <c r="IDB18" s="46"/>
      <c r="IDC18" s="46"/>
      <c r="IDD18" s="46"/>
      <c r="IDE18" s="46"/>
      <c r="IDF18" s="46"/>
      <c r="IDG18" s="46"/>
      <c r="IDH18" s="46"/>
      <c r="IDI18" s="46"/>
      <c r="IDJ18" s="46"/>
      <c r="IDK18" s="46"/>
      <c r="IDL18" s="46"/>
      <c r="IDM18" s="46"/>
      <c r="IDN18" s="46"/>
      <c r="IDO18" s="46"/>
      <c r="IDP18" s="46"/>
      <c r="IDQ18" s="46"/>
      <c r="IDR18" s="46"/>
      <c r="IDS18" s="46"/>
      <c r="IDT18" s="46"/>
      <c r="IDU18" s="46"/>
      <c r="IDV18" s="46"/>
      <c r="IDW18" s="46"/>
      <c r="IDX18" s="46"/>
      <c r="IDY18" s="46"/>
      <c r="IDZ18" s="46"/>
      <c r="IEA18" s="46"/>
      <c r="IEB18" s="46"/>
      <c r="IEC18" s="46"/>
      <c r="IED18" s="46"/>
      <c r="IEE18" s="46"/>
      <c r="IEF18" s="46"/>
      <c r="IEG18" s="46"/>
      <c r="IEH18" s="46"/>
      <c r="IEI18" s="46"/>
      <c r="IEJ18" s="46"/>
      <c r="IEK18" s="46"/>
      <c r="IEL18" s="46"/>
      <c r="IEM18" s="46"/>
      <c r="IEN18" s="46"/>
      <c r="IEO18" s="46"/>
      <c r="IEP18" s="46"/>
      <c r="IEQ18" s="46"/>
      <c r="IER18" s="46"/>
      <c r="IES18" s="46"/>
      <c r="IET18" s="46"/>
      <c r="IEU18" s="46"/>
      <c r="IEV18" s="46"/>
      <c r="IEW18" s="46"/>
      <c r="IEX18" s="46"/>
      <c r="IEY18" s="46"/>
      <c r="IEZ18" s="46"/>
      <c r="IFA18" s="46"/>
      <c r="IFB18" s="46"/>
      <c r="IFC18" s="46"/>
      <c r="IFD18" s="46"/>
      <c r="IFE18" s="46"/>
      <c r="IFF18" s="46"/>
      <c r="IFG18" s="46"/>
      <c r="IFH18" s="46"/>
      <c r="IFI18" s="46"/>
      <c r="IFJ18" s="46"/>
      <c r="IFK18" s="46"/>
      <c r="IFL18" s="46"/>
      <c r="IFM18" s="46"/>
      <c r="IFN18" s="46"/>
      <c r="IFO18" s="46"/>
      <c r="IFP18" s="46"/>
      <c r="IFQ18" s="46"/>
      <c r="IFR18" s="46"/>
      <c r="IFS18" s="46"/>
      <c r="IFT18" s="46"/>
      <c r="IFU18" s="46"/>
      <c r="IFV18" s="46"/>
      <c r="IFW18" s="46"/>
      <c r="IFX18" s="46"/>
      <c r="IFY18" s="46"/>
      <c r="IFZ18" s="46"/>
      <c r="IGA18" s="46"/>
      <c r="IGB18" s="46"/>
      <c r="IGC18" s="46"/>
      <c r="IGD18" s="46"/>
      <c r="IGE18" s="46"/>
      <c r="IGF18" s="46"/>
      <c r="IGG18" s="46"/>
      <c r="IGH18" s="46"/>
      <c r="IGI18" s="46"/>
      <c r="IGJ18" s="46"/>
      <c r="IGK18" s="46"/>
      <c r="IGL18" s="46"/>
      <c r="IGM18" s="46"/>
      <c r="IGN18" s="46"/>
      <c r="IGO18" s="46"/>
      <c r="IGP18" s="46"/>
      <c r="IGQ18" s="46"/>
      <c r="IGR18" s="46"/>
      <c r="IGS18" s="46"/>
      <c r="IGT18" s="46"/>
      <c r="IGU18" s="46"/>
      <c r="IGV18" s="46"/>
      <c r="IGW18" s="46"/>
      <c r="IGX18" s="46"/>
      <c r="IGY18" s="46"/>
      <c r="IGZ18" s="46"/>
      <c r="IHA18" s="46"/>
      <c r="IHB18" s="46"/>
      <c r="IHC18" s="46"/>
      <c r="IHD18" s="46"/>
      <c r="IHE18" s="46"/>
      <c r="IHF18" s="46"/>
      <c r="IHG18" s="46"/>
      <c r="IHH18" s="46"/>
      <c r="IHI18" s="46"/>
      <c r="IHJ18" s="46"/>
      <c r="IHK18" s="46"/>
      <c r="IHL18" s="46"/>
      <c r="IHM18" s="46"/>
      <c r="IHN18" s="46"/>
      <c r="IHO18" s="46"/>
      <c r="IHP18" s="46"/>
      <c r="IHQ18" s="46"/>
      <c r="IHR18" s="46"/>
      <c r="IHS18" s="46"/>
      <c r="IHT18" s="46"/>
      <c r="IHU18" s="46"/>
      <c r="IHV18" s="46"/>
      <c r="IHW18" s="46"/>
      <c r="IHX18" s="46"/>
      <c r="IHY18" s="46"/>
      <c r="IHZ18" s="46"/>
      <c r="IIA18" s="46"/>
      <c r="IIB18" s="46"/>
      <c r="IIC18" s="46"/>
      <c r="IID18" s="46"/>
      <c r="IIE18" s="46"/>
      <c r="IIF18" s="46"/>
      <c r="IIG18" s="46"/>
      <c r="IIH18" s="46"/>
      <c r="III18" s="46"/>
      <c r="IIJ18" s="46"/>
      <c r="IIK18" s="46"/>
      <c r="IIL18" s="46"/>
      <c r="IIM18" s="46"/>
      <c r="IIN18" s="46"/>
      <c r="IIO18" s="46"/>
      <c r="IIP18" s="46"/>
      <c r="IIQ18" s="46"/>
      <c r="IIR18" s="46"/>
      <c r="IIS18" s="46"/>
      <c r="IIT18" s="46"/>
      <c r="IIU18" s="46"/>
      <c r="IIV18" s="46"/>
      <c r="IIW18" s="46"/>
      <c r="IIX18" s="46"/>
      <c r="IIY18" s="46"/>
      <c r="IIZ18" s="46"/>
      <c r="IJA18" s="46"/>
      <c r="IJB18" s="46"/>
      <c r="IJC18" s="46"/>
      <c r="IJD18" s="46"/>
      <c r="IJE18" s="46"/>
      <c r="IJF18" s="46"/>
      <c r="IJG18" s="46"/>
      <c r="IJH18" s="46"/>
      <c r="IJI18" s="46"/>
      <c r="IJJ18" s="46"/>
      <c r="IJK18" s="46"/>
      <c r="IJL18" s="46"/>
      <c r="IJM18" s="46"/>
      <c r="IJN18" s="46"/>
      <c r="IJO18" s="46"/>
      <c r="IJP18" s="46"/>
      <c r="IJQ18" s="46"/>
      <c r="IJR18" s="46"/>
      <c r="IJS18" s="46"/>
      <c r="IJT18" s="46"/>
      <c r="IJU18" s="46"/>
      <c r="IJV18" s="46"/>
      <c r="IJW18" s="46"/>
      <c r="IJX18" s="46"/>
      <c r="IJY18" s="46"/>
      <c r="IJZ18" s="46"/>
      <c r="IKA18" s="46"/>
      <c r="IKB18" s="46"/>
      <c r="IKC18" s="46"/>
      <c r="IKD18" s="46"/>
      <c r="IKE18" s="46"/>
      <c r="IKF18" s="46"/>
      <c r="IKG18" s="46"/>
      <c r="IKH18" s="46"/>
      <c r="IKI18" s="46"/>
      <c r="IKJ18" s="46"/>
      <c r="IKK18" s="46"/>
      <c r="IKL18" s="46"/>
      <c r="IKM18" s="46"/>
      <c r="IKN18" s="46"/>
      <c r="IKO18" s="46"/>
      <c r="IKP18" s="46"/>
      <c r="IKQ18" s="46"/>
      <c r="IKR18" s="46"/>
      <c r="IKS18" s="46"/>
      <c r="IKT18" s="46"/>
      <c r="IKU18" s="46"/>
      <c r="IKV18" s="46"/>
      <c r="IKW18" s="46"/>
      <c r="IKX18" s="46"/>
      <c r="IKY18" s="46"/>
      <c r="IKZ18" s="46"/>
      <c r="ILA18" s="46"/>
      <c r="ILB18" s="46"/>
      <c r="ILC18" s="46"/>
      <c r="ILD18" s="46"/>
      <c r="ILE18" s="46"/>
      <c r="ILF18" s="46"/>
      <c r="ILG18" s="46"/>
      <c r="ILH18" s="46"/>
      <c r="ILI18" s="46"/>
      <c r="ILJ18" s="46"/>
      <c r="ILK18" s="46"/>
      <c r="ILL18" s="46"/>
      <c r="ILM18" s="46"/>
      <c r="ILN18" s="46"/>
      <c r="ILO18" s="46"/>
      <c r="ILP18" s="46"/>
      <c r="ILQ18" s="46"/>
      <c r="ILR18" s="46"/>
      <c r="ILS18" s="46"/>
      <c r="ILT18" s="46"/>
      <c r="ILU18" s="46"/>
      <c r="ILV18" s="46"/>
      <c r="ILW18" s="46"/>
      <c r="ILX18" s="46"/>
      <c r="ILY18" s="46"/>
      <c r="ILZ18" s="46"/>
      <c r="IMA18" s="46"/>
      <c r="IMB18" s="46"/>
      <c r="IMC18" s="46"/>
      <c r="IMD18" s="46"/>
      <c r="IME18" s="46"/>
      <c r="IMF18" s="46"/>
      <c r="IMG18" s="46"/>
      <c r="IMH18" s="46"/>
      <c r="IMI18" s="46"/>
      <c r="IMJ18" s="46"/>
      <c r="IMK18" s="46"/>
      <c r="IML18" s="46"/>
      <c r="IMM18" s="46"/>
      <c r="IMN18" s="46"/>
      <c r="IMO18" s="46"/>
      <c r="IMP18" s="46"/>
      <c r="IMQ18" s="46"/>
      <c r="IMR18" s="46"/>
      <c r="IMS18" s="46"/>
      <c r="IMT18" s="46"/>
      <c r="IMU18" s="46"/>
      <c r="IMV18" s="46"/>
      <c r="IMW18" s="46"/>
      <c r="IMX18" s="46"/>
      <c r="IMY18" s="46"/>
      <c r="IMZ18" s="46"/>
      <c r="INA18" s="46"/>
      <c r="INB18" s="46"/>
      <c r="INC18" s="46"/>
      <c r="IND18" s="46"/>
      <c r="INE18" s="46"/>
      <c r="INF18" s="46"/>
      <c r="ING18" s="46"/>
      <c r="INH18" s="46"/>
      <c r="INI18" s="46"/>
      <c r="INJ18" s="46"/>
      <c r="INK18" s="46"/>
      <c r="INL18" s="46"/>
      <c r="INM18" s="46"/>
      <c r="INN18" s="46"/>
      <c r="INO18" s="46"/>
      <c r="INP18" s="46"/>
      <c r="INQ18" s="46"/>
      <c r="INR18" s="46"/>
      <c r="INS18" s="46"/>
      <c r="INT18" s="46"/>
      <c r="INU18" s="46"/>
      <c r="INV18" s="46"/>
      <c r="INW18" s="46"/>
      <c r="INX18" s="46"/>
      <c r="INY18" s="46"/>
      <c r="INZ18" s="46"/>
      <c r="IOA18" s="46"/>
      <c r="IOB18" s="46"/>
      <c r="IOC18" s="46"/>
      <c r="IOD18" s="46"/>
      <c r="IOE18" s="46"/>
      <c r="IOF18" s="46"/>
      <c r="IOG18" s="46"/>
      <c r="IOH18" s="46"/>
      <c r="IOI18" s="46"/>
      <c r="IOJ18" s="46"/>
      <c r="IOK18" s="46"/>
      <c r="IOL18" s="46"/>
      <c r="IOM18" s="46"/>
      <c r="ION18" s="46"/>
      <c r="IOO18" s="46"/>
      <c r="IOP18" s="46"/>
      <c r="IOQ18" s="46"/>
      <c r="IOR18" s="46"/>
      <c r="IOS18" s="46"/>
      <c r="IOT18" s="46"/>
      <c r="IOU18" s="46"/>
      <c r="IOV18" s="46"/>
      <c r="IOW18" s="46"/>
      <c r="IOX18" s="46"/>
      <c r="IOY18" s="46"/>
      <c r="IOZ18" s="46"/>
      <c r="IPA18" s="46"/>
      <c r="IPB18" s="46"/>
      <c r="IPC18" s="46"/>
      <c r="IPD18" s="46"/>
      <c r="IPE18" s="46"/>
      <c r="IPF18" s="46"/>
      <c r="IPG18" s="46"/>
      <c r="IPH18" s="46"/>
      <c r="IPI18" s="46"/>
      <c r="IPJ18" s="46"/>
      <c r="IPK18" s="46"/>
      <c r="IPL18" s="46"/>
      <c r="IPM18" s="46"/>
      <c r="IPN18" s="46"/>
      <c r="IPO18" s="46"/>
      <c r="IPP18" s="46"/>
      <c r="IPQ18" s="46"/>
      <c r="IPR18" s="46"/>
      <c r="IPS18" s="46"/>
      <c r="IPT18" s="46"/>
      <c r="IPU18" s="46"/>
      <c r="IPV18" s="46"/>
      <c r="IPW18" s="46"/>
      <c r="IPX18" s="46"/>
      <c r="IPY18" s="46"/>
      <c r="IPZ18" s="46"/>
      <c r="IQA18" s="46"/>
      <c r="IQB18" s="46"/>
      <c r="IQC18" s="46"/>
      <c r="IQD18" s="46"/>
      <c r="IQE18" s="46"/>
      <c r="IQF18" s="46"/>
      <c r="IQG18" s="46"/>
      <c r="IQH18" s="46"/>
      <c r="IQI18" s="46"/>
      <c r="IQJ18" s="46"/>
      <c r="IQK18" s="46"/>
      <c r="IQL18" s="46"/>
      <c r="IQM18" s="46"/>
      <c r="IQN18" s="46"/>
      <c r="IQO18" s="46"/>
      <c r="IQP18" s="46"/>
      <c r="IQQ18" s="46"/>
      <c r="IQR18" s="46"/>
      <c r="IQS18" s="46"/>
      <c r="IQT18" s="46"/>
      <c r="IQU18" s="46"/>
      <c r="IQV18" s="46"/>
      <c r="IQW18" s="46"/>
      <c r="IQX18" s="46"/>
      <c r="IQY18" s="46"/>
      <c r="IQZ18" s="46"/>
      <c r="IRA18" s="46"/>
      <c r="IRB18" s="46"/>
      <c r="IRC18" s="46"/>
      <c r="IRD18" s="46"/>
      <c r="IRE18" s="46"/>
      <c r="IRF18" s="46"/>
      <c r="IRG18" s="46"/>
      <c r="IRH18" s="46"/>
      <c r="IRI18" s="46"/>
      <c r="IRJ18" s="46"/>
      <c r="IRK18" s="46"/>
      <c r="IRL18" s="46"/>
      <c r="IRM18" s="46"/>
      <c r="IRN18" s="46"/>
      <c r="IRO18" s="46"/>
      <c r="IRP18" s="46"/>
      <c r="IRQ18" s="46"/>
      <c r="IRR18" s="46"/>
      <c r="IRS18" s="46"/>
      <c r="IRT18" s="46"/>
      <c r="IRU18" s="46"/>
      <c r="IRV18" s="46"/>
      <c r="IRW18" s="46"/>
      <c r="IRX18" s="46"/>
      <c r="IRY18" s="46"/>
      <c r="IRZ18" s="46"/>
      <c r="ISA18" s="46"/>
      <c r="ISB18" s="46"/>
      <c r="ISC18" s="46"/>
      <c r="ISD18" s="46"/>
      <c r="ISE18" s="46"/>
      <c r="ISF18" s="46"/>
      <c r="ISG18" s="46"/>
      <c r="ISH18" s="46"/>
      <c r="ISI18" s="46"/>
      <c r="ISJ18" s="46"/>
      <c r="ISK18" s="46"/>
      <c r="ISL18" s="46"/>
      <c r="ISM18" s="46"/>
      <c r="ISN18" s="46"/>
      <c r="ISO18" s="46"/>
      <c r="ISP18" s="46"/>
      <c r="ISQ18" s="46"/>
      <c r="ISR18" s="46"/>
      <c r="ISS18" s="46"/>
      <c r="IST18" s="46"/>
      <c r="ISU18" s="46"/>
      <c r="ISV18" s="46"/>
      <c r="ISW18" s="46"/>
      <c r="ISX18" s="46"/>
      <c r="ISY18" s="46"/>
      <c r="ISZ18" s="46"/>
      <c r="ITA18" s="46"/>
      <c r="ITB18" s="46"/>
      <c r="ITC18" s="46"/>
      <c r="ITD18" s="46"/>
      <c r="ITE18" s="46"/>
      <c r="ITF18" s="46"/>
      <c r="ITG18" s="46"/>
      <c r="ITH18" s="46"/>
      <c r="ITI18" s="46"/>
      <c r="ITJ18" s="46"/>
      <c r="ITK18" s="46"/>
      <c r="ITL18" s="46"/>
      <c r="ITM18" s="46"/>
      <c r="ITN18" s="46"/>
      <c r="ITO18" s="46"/>
      <c r="ITP18" s="46"/>
      <c r="ITQ18" s="46"/>
      <c r="ITR18" s="46"/>
      <c r="ITS18" s="46"/>
      <c r="ITT18" s="46"/>
      <c r="ITU18" s="46"/>
      <c r="ITV18" s="46"/>
      <c r="ITW18" s="46"/>
      <c r="ITX18" s="46"/>
      <c r="ITY18" s="46"/>
      <c r="ITZ18" s="46"/>
      <c r="IUA18" s="46"/>
      <c r="IUB18" s="46"/>
      <c r="IUC18" s="46"/>
      <c r="IUD18" s="46"/>
      <c r="IUE18" s="46"/>
      <c r="IUF18" s="46"/>
      <c r="IUG18" s="46"/>
      <c r="IUH18" s="46"/>
      <c r="IUI18" s="46"/>
      <c r="IUJ18" s="46"/>
      <c r="IUK18" s="46"/>
      <c r="IUL18" s="46"/>
      <c r="IUM18" s="46"/>
      <c r="IUN18" s="46"/>
      <c r="IUO18" s="46"/>
      <c r="IUP18" s="46"/>
      <c r="IUQ18" s="46"/>
      <c r="IUR18" s="46"/>
      <c r="IUS18" s="46"/>
      <c r="IUT18" s="46"/>
      <c r="IUU18" s="46"/>
      <c r="IUV18" s="46"/>
      <c r="IUW18" s="46"/>
      <c r="IUX18" s="46"/>
      <c r="IUY18" s="46"/>
      <c r="IUZ18" s="46"/>
      <c r="IVA18" s="46"/>
      <c r="IVB18" s="46"/>
      <c r="IVC18" s="46"/>
      <c r="IVD18" s="46"/>
      <c r="IVE18" s="46"/>
      <c r="IVF18" s="46"/>
      <c r="IVG18" s="46"/>
      <c r="IVH18" s="46"/>
      <c r="IVI18" s="46"/>
      <c r="IVJ18" s="46"/>
      <c r="IVK18" s="46"/>
      <c r="IVL18" s="46"/>
      <c r="IVM18" s="46"/>
      <c r="IVN18" s="46"/>
      <c r="IVO18" s="46"/>
      <c r="IVP18" s="46"/>
      <c r="IVQ18" s="46"/>
      <c r="IVR18" s="46"/>
      <c r="IVS18" s="46"/>
      <c r="IVT18" s="46"/>
      <c r="IVU18" s="46"/>
      <c r="IVV18" s="46"/>
      <c r="IVW18" s="46"/>
      <c r="IVX18" s="46"/>
      <c r="IVY18" s="46"/>
      <c r="IVZ18" s="46"/>
      <c r="IWA18" s="46"/>
      <c r="IWB18" s="46"/>
      <c r="IWC18" s="46"/>
      <c r="IWD18" s="46"/>
      <c r="IWE18" s="46"/>
      <c r="IWF18" s="46"/>
      <c r="IWG18" s="46"/>
      <c r="IWH18" s="46"/>
      <c r="IWI18" s="46"/>
      <c r="IWJ18" s="46"/>
      <c r="IWK18" s="46"/>
      <c r="IWL18" s="46"/>
      <c r="IWM18" s="46"/>
      <c r="IWN18" s="46"/>
      <c r="IWO18" s="46"/>
      <c r="IWP18" s="46"/>
      <c r="IWQ18" s="46"/>
      <c r="IWR18" s="46"/>
      <c r="IWS18" s="46"/>
      <c r="IWT18" s="46"/>
      <c r="IWU18" s="46"/>
      <c r="IWV18" s="46"/>
      <c r="IWW18" s="46"/>
      <c r="IWX18" s="46"/>
      <c r="IWY18" s="46"/>
      <c r="IWZ18" s="46"/>
      <c r="IXA18" s="46"/>
      <c r="IXB18" s="46"/>
      <c r="IXC18" s="46"/>
      <c r="IXD18" s="46"/>
      <c r="IXE18" s="46"/>
      <c r="IXF18" s="46"/>
      <c r="IXG18" s="46"/>
      <c r="IXH18" s="46"/>
      <c r="IXI18" s="46"/>
      <c r="IXJ18" s="46"/>
      <c r="IXK18" s="46"/>
      <c r="IXL18" s="46"/>
      <c r="IXM18" s="46"/>
      <c r="IXN18" s="46"/>
      <c r="IXO18" s="46"/>
      <c r="IXP18" s="46"/>
      <c r="IXQ18" s="46"/>
      <c r="IXR18" s="46"/>
      <c r="IXS18" s="46"/>
      <c r="IXT18" s="46"/>
      <c r="IXU18" s="46"/>
      <c r="IXV18" s="46"/>
      <c r="IXW18" s="46"/>
      <c r="IXX18" s="46"/>
      <c r="IXY18" s="46"/>
      <c r="IXZ18" s="46"/>
      <c r="IYA18" s="46"/>
      <c r="IYB18" s="46"/>
      <c r="IYC18" s="46"/>
      <c r="IYD18" s="46"/>
      <c r="IYE18" s="46"/>
      <c r="IYF18" s="46"/>
      <c r="IYG18" s="46"/>
      <c r="IYH18" s="46"/>
      <c r="IYI18" s="46"/>
      <c r="IYJ18" s="46"/>
      <c r="IYK18" s="46"/>
      <c r="IYL18" s="46"/>
      <c r="IYM18" s="46"/>
      <c r="IYN18" s="46"/>
      <c r="IYO18" s="46"/>
      <c r="IYP18" s="46"/>
      <c r="IYQ18" s="46"/>
      <c r="IYR18" s="46"/>
      <c r="IYS18" s="46"/>
      <c r="IYT18" s="46"/>
      <c r="IYU18" s="46"/>
      <c r="IYV18" s="46"/>
      <c r="IYW18" s="46"/>
      <c r="IYX18" s="46"/>
      <c r="IYY18" s="46"/>
      <c r="IYZ18" s="46"/>
      <c r="IZA18" s="46"/>
      <c r="IZB18" s="46"/>
      <c r="IZC18" s="46"/>
      <c r="IZD18" s="46"/>
      <c r="IZE18" s="46"/>
      <c r="IZF18" s="46"/>
      <c r="IZG18" s="46"/>
      <c r="IZH18" s="46"/>
      <c r="IZI18" s="46"/>
      <c r="IZJ18" s="46"/>
      <c r="IZK18" s="46"/>
      <c r="IZL18" s="46"/>
      <c r="IZM18" s="46"/>
      <c r="IZN18" s="46"/>
      <c r="IZO18" s="46"/>
      <c r="IZP18" s="46"/>
      <c r="IZQ18" s="46"/>
      <c r="IZR18" s="46"/>
      <c r="IZS18" s="46"/>
      <c r="IZT18" s="46"/>
      <c r="IZU18" s="46"/>
      <c r="IZV18" s="46"/>
      <c r="IZW18" s="46"/>
      <c r="IZX18" s="46"/>
      <c r="IZY18" s="46"/>
      <c r="IZZ18" s="46"/>
      <c r="JAA18" s="46"/>
      <c r="JAB18" s="46"/>
      <c r="JAC18" s="46"/>
      <c r="JAD18" s="46"/>
      <c r="JAE18" s="46"/>
      <c r="JAF18" s="46"/>
      <c r="JAG18" s="46"/>
      <c r="JAH18" s="46"/>
      <c r="JAI18" s="46"/>
      <c r="JAJ18" s="46"/>
      <c r="JAK18" s="46"/>
      <c r="JAL18" s="46"/>
      <c r="JAM18" s="46"/>
      <c r="JAN18" s="46"/>
      <c r="JAO18" s="46"/>
      <c r="JAP18" s="46"/>
      <c r="JAQ18" s="46"/>
      <c r="JAR18" s="46"/>
      <c r="JAS18" s="46"/>
      <c r="JAT18" s="46"/>
      <c r="JAU18" s="46"/>
      <c r="JAV18" s="46"/>
      <c r="JAW18" s="46"/>
      <c r="JAX18" s="46"/>
      <c r="JAY18" s="46"/>
      <c r="JAZ18" s="46"/>
      <c r="JBA18" s="46"/>
      <c r="JBB18" s="46"/>
      <c r="JBC18" s="46"/>
      <c r="JBD18" s="46"/>
      <c r="JBE18" s="46"/>
      <c r="JBF18" s="46"/>
      <c r="JBG18" s="46"/>
      <c r="JBH18" s="46"/>
      <c r="JBI18" s="46"/>
      <c r="JBJ18" s="46"/>
      <c r="JBK18" s="46"/>
      <c r="JBL18" s="46"/>
      <c r="JBM18" s="46"/>
      <c r="JBN18" s="46"/>
      <c r="JBO18" s="46"/>
      <c r="JBP18" s="46"/>
      <c r="JBQ18" s="46"/>
      <c r="JBR18" s="46"/>
      <c r="JBS18" s="46"/>
      <c r="JBT18" s="46"/>
      <c r="JBU18" s="46"/>
      <c r="JBV18" s="46"/>
      <c r="JBW18" s="46"/>
      <c r="JBX18" s="46"/>
      <c r="JBY18" s="46"/>
      <c r="JBZ18" s="46"/>
      <c r="JCA18" s="46"/>
      <c r="JCB18" s="46"/>
      <c r="JCC18" s="46"/>
      <c r="JCD18" s="46"/>
      <c r="JCE18" s="46"/>
      <c r="JCF18" s="46"/>
      <c r="JCG18" s="46"/>
      <c r="JCH18" s="46"/>
      <c r="JCI18" s="46"/>
      <c r="JCJ18" s="46"/>
      <c r="JCK18" s="46"/>
      <c r="JCL18" s="46"/>
      <c r="JCM18" s="46"/>
      <c r="JCN18" s="46"/>
      <c r="JCO18" s="46"/>
      <c r="JCP18" s="46"/>
      <c r="JCQ18" s="46"/>
      <c r="JCR18" s="46"/>
      <c r="JCS18" s="46"/>
      <c r="JCT18" s="46"/>
      <c r="JCU18" s="46"/>
      <c r="JCV18" s="46"/>
      <c r="JCW18" s="46"/>
      <c r="JCX18" s="46"/>
      <c r="JCY18" s="46"/>
      <c r="JCZ18" s="46"/>
      <c r="JDA18" s="46"/>
      <c r="JDB18" s="46"/>
      <c r="JDC18" s="46"/>
      <c r="JDD18" s="46"/>
      <c r="JDE18" s="46"/>
      <c r="JDF18" s="46"/>
      <c r="JDG18" s="46"/>
      <c r="JDH18" s="46"/>
      <c r="JDI18" s="46"/>
      <c r="JDJ18" s="46"/>
      <c r="JDK18" s="46"/>
      <c r="JDL18" s="46"/>
      <c r="JDM18" s="46"/>
      <c r="JDN18" s="46"/>
      <c r="JDO18" s="46"/>
      <c r="JDP18" s="46"/>
      <c r="JDQ18" s="46"/>
      <c r="JDR18" s="46"/>
      <c r="JDS18" s="46"/>
      <c r="JDT18" s="46"/>
      <c r="JDU18" s="46"/>
      <c r="JDV18" s="46"/>
      <c r="JDW18" s="46"/>
      <c r="JDX18" s="46"/>
      <c r="JDY18" s="46"/>
      <c r="JDZ18" s="46"/>
      <c r="JEA18" s="46"/>
      <c r="JEB18" s="46"/>
      <c r="JEC18" s="46"/>
      <c r="JED18" s="46"/>
      <c r="JEE18" s="46"/>
      <c r="JEF18" s="46"/>
      <c r="JEG18" s="46"/>
      <c r="JEH18" s="46"/>
      <c r="JEI18" s="46"/>
      <c r="JEJ18" s="46"/>
      <c r="JEK18" s="46"/>
      <c r="JEL18" s="46"/>
      <c r="JEM18" s="46"/>
      <c r="JEN18" s="46"/>
      <c r="JEO18" s="46"/>
      <c r="JEP18" s="46"/>
      <c r="JEQ18" s="46"/>
      <c r="JER18" s="46"/>
      <c r="JES18" s="46"/>
      <c r="JET18" s="46"/>
      <c r="JEU18" s="46"/>
      <c r="JEV18" s="46"/>
      <c r="JEW18" s="46"/>
      <c r="JEX18" s="46"/>
      <c r="JEY18" s="46"/>
      <c r="JEZ18" s="46"/>
      <c r="JFA18" s="46"/>
      <c r="JFB18" s="46"/>
      <c r="JFC18" s="46"/>
      <c r="JFD18" s="46"/>
      <c r="JFE18" s="46"/>
      <c r="JFF18" s="46"/>
      <c r="JFG18" s="46"/>
      <c r="JFH18" s="46"/>
      <c r="JFI18" s="46"/>
      <c r="JFJ18" s="46"/>
      <c r="JFK18" s="46"/>
      <c r="JFL18" s="46"/>
      <c r="JFM18" s="46"/>
      <c r="JFN18" s="46"/>
      <c r="JFO18" s="46"/>
      <c r="JFP18" s="46"/>
      <c r="JFQ18" s="46"/>
      <c r="JFR18" s="46"/>
      <c r="JFS18" s="46"/>
      <c r="JFT18" s="46"/>
      <c r="JFU18" s="46"/>
      <c r="JFV18" s="46"/>
      <c r="JFW18" s="46"/>
      <c r="JFX18" s="46"/>
      <c r="JFY18" s="46"/>
      <c r="JFZ18" s="46"/>
      <c r="JGA18" s="46"/>
      <c r="JGB18" s="46"/>
      <c r="JGC18" s="46"/>
      <c r="JGD18" s="46"/>
      <c r="JGE18" s="46"/>
      <c r="JGF18" s="46"/>
      <c r="JGG18" s="46"/>
      <c r="JGH18" s="46"/>
      <c r="JGI18" s="46"/>
      <c r="JGJ18" s="46"/>
      <c r="JGK18" s="46"/>
      <c r="JGL18" s="46"/>
      <c r="JGM18" s="46"/>
      <c r="JGN18" s="46"/>
      <c r="JGO18" s="46"/>
      <c r="JGP18" s="46"/>
      <c r="JGQ18" s="46"/>
      <c r="JGR18" s="46"/>
      <c r="JGS18" s="46"/>
      <c r="JGT18" s="46"/>
      <c r="JGU18" s="46"/>
      <c r="JGV18" s="46"/>
      <c r="JGW18" s="46"/>
      <c r="JGX18" s="46"/>
      <c r="JGY18" s="46"/>
      <c r="JGZ18" s="46"/>
      <c r="JHA18" s="46"/>
      <c r="JHB18" s="46"/>
      <c r="JHC18" s="46"/>
      <c r="JHD18" s="46"/>
      <c r="JHE18" s="46"/>
      <c r="JHF18" s="46"/>
      <c r="JHG18" s="46"/>
      <c r="JHH18" s="46"/>
      <c r="JHI18" s="46"/>
      <c r="JHJ18" s="46"/>
      <c r="JHK18" s="46"/>
      <c r="JHL18" s="46"/>
      <c r="JHM18" s="46"/>
      <c r="JHN18" s="46"/>
      <c r="JHO18" s="46"/>
      <c r="JHP18" s="46"/>
      <c r="JHQ18" s="46"/>
      <c r="JHR18" s="46"/>
      <c r="JHS18" s="46"/>
      <c r="JHT18" s="46"/>
      <c r="JHU18" s="46"/>
      <c r="JHV18" s="46"/>
      <c r="JHW18" s="46"/>
      <c r="JHX18" s="46"/>
      <c r="JHY18" s="46"/>
      <c r="JHZ18" s="46"/>
      <c r="JIA18" s="46"/>
      <c r="JIB18" s="46"/>
      <c r="JIC18" s="46"/>
      <c r="JID18" s="46"/>
      <c r="JIE18" s="46"/>
      <c r="JIF18" s="46"/>
      <c r="JIG18" s="46"/>
      <c r="JIH18" s="46"/>
      <c r="JII18" s="46"/>
      <c r="JIJ18" s="46"/>
      <c r="JIK18" s="46"/>
      <c r="JIL18" s="46"/>
      <c r="JIM18" s="46"/>
      <c r="JIN18" s="46"/>
      <c r="JIO18" s="46"/>
      <c r="JIP18" s="46"/>
      <c r="JIQ18" s="46"/>
      <c r="JIR18" s="46"/>
      <c r="JIS18" s="46"/>
      <c r="JIT18" s="46"/>
      <c r="JIU18" s="46"/>
      <c r="JIV18" s="46"/>
      <c r="JIW18" s="46"/>
      <c r="JIX18" s="46"/>
      <c r="JIY18" s="46"/>
      <c r="JIZ18" s="46"/>
      <c r="JJA18" s="46"/>
      <c r="JJB18" s="46"/>
      <c r="JJC18" s="46"/>
      <c r="JJD18" s="46"/>
      <c r="JJE18" s="46"/>
      <c r="JJF18" s="46"/>
      <c r="JJG18" s="46"/>
      <c r="JJH18" s="46"/>
      <c r="JJI18" s="46"/>
      <c r="JJJ18" s="46"/>
      <c r="JJK18" s="46"/>
      <c r="JJL18" s="46"/>
      <c r="JJM18" s="46"/>
      <c r="JJN18" s="46"/>
      <c r="JJO18" s="46"/>
      <c r="JJP18" s="46"/>
      <c r="JJQ18" s="46"/>
      <c r="JJR18" s="46"/>
      <c r="JJS18" s="46"/>
      <c r="JJT18" s="46"/>
      <c r="JJU18" s="46"/>
      <c r="JJV18" s="46"/>
      <c r="JJW18" s="46"/>
      <c r="JJX18" s="46"/>
      <c r="JJY18" s="46"/>
      <c r="JJZ18" s="46"/>
      <c r="JKA18" s="46"/>
      <c r="JKB18" s="46"/>
      <c r="JKC18" s="46"/>
      <c r="JKD18" s="46"/>
      <c r="JKE18" s="46"/>
      <c r="JKF18" s="46"/>
      <c r="JKG18" s="46"/>
      <c r="JKH18" s="46"/>
      <c r="JKI18" s="46"/>
      <c r="JKJ18" s="46"/>
      <c r="JKK18" s="46"/>
      <c r="JKL18" s="46"/>
      <c r="JKM18" s="46"/>
      <c r="JKN18" s="46"/>
      <c r="JKO18" s="46"/>
      <c r="JKP18" s="46"/>
      <c r="JKQ18" s="46"/>
      <c r="JKR18" s="46"/>
      <c r="JKS18" s="46"/>
      <c r="JKT18" s="46"/>
      <c r="JKU18" s="46"/>
      <c r="JKV18" s="46"/>
      <c r="JKW18" s="46"/>
      <c r="JKX18" s="46"/>
      <c r="JKY18" s="46"/>
      <c r="JKZ18" s="46"/>
      <c r="JLA18" s="46"/>
      <c r="JLB18" s="46"/>
      <c r="JLC18" s="46"/>
      <c r="JLD18" s="46"/>
      <c r="JLE18" s="46"/>
      <c r="JLF18" s="46"/>
      <c r="JLG18" s="46"/>
      <c r="JLH18" s="46"/>
      <c r="JLI18" s="46"/>
      <c r="JLJ18" s="46"/>
      <c r="JLK18" s="46"/>
      <c r="JLL18" s="46"/>
      <c r="JLM18" s="46"/>
      <c r="JLN18" s="46"/>
      <c r="JLO18" s="46"/>
      <c r="JLP18" s="46"/>
      <c r="JLQ18" s="46"/>
      <c r="JLR18" s="46"/>
      <c r="JLS18" s="46"/>
      <c r="JLT18" s="46"/>
      <c r="JLU18" s="46"/>
      <c r="JLV18" s="46"/>
      <c r="JLW18" s="46"/>
      <c r="JLX18" s="46"/>
      <c r="JLY18" s="46"/>
      <c r="JLZ18" s="46"/>
      <c r="JMA18" s="46"/>
      <c r="JMB18" s="46"/>
      <c r="JMC18" s="46"/>
      <c r="JMD18" s="46"/>
      <c r="JME18" s="46"/>
      <c r="JMF18" s="46"/>
      <c r="JMG18" s="46"/>
      <c r="JMH18" s="46"/>
      <c r="JMI18" s="46"/>
      <c r="JMJ18" s="46"/>
      <c r="JMK18" s="46"/>
      <c r="JML18" s="46"/>
      <c r="JMM18" s="46"/>
      <c r="JMN18" s="46"/>
      <c r="JMO18" s="46"/>
      <c r="JMP18" s="46"/>
      <c r="JMQ18" s="46"/>
      <c r="JMR18" s="46"/>
      <c r="JMS18" s="46"/>
      <c r="JMT18" s="46"/>
      <c r="JMU18" s="46"/>
      <c r="JMV18" s="46"/>
      <c r="JMW18" s="46"/>
      <c r="JMX18" s="46"/>
      <c r="JMY18" s="46"/>
      <c r="JMZ18" s="46"/>
      <c r="JNA18" s="46"/>
      <c r="JNB18" s="46"/>
      <c r="JNC18" s="46"/>
      <c r="JND18" s="46"/>
      <c r="JNE18" s="46"/>
      <c r="JNF18" s="46"/>
      <c r="JNG18" s="46"/>
      <c r="JNH18" s="46"/>
      <c r="JNI18" s="46"/>
      <c r="JNJ18" s="46"/>
      <c r="JNK18" s="46"/>
      <c r="JNL18" s="46"/>
      <c r="JNM18" s="46"/>
      <c r="JNN18" s="46"/>
      <c r="JNO18" s="46"/>
      <c r="JNP18" s="46"/>
      <c r="JNQ18" s="46"/>
      <c r="JNR18" s="46"/>
      <c r="JNS18" s="46"/>
      <c r="JNT18" s="46"/>
      <c r="JNU18" s="46"/>
      <c r="JNV18" s="46"/>
      <c r="JNW18" s="46"/>
      <c r="JNX18" s="46"/>
      <c r="JNY18" s="46"/>
      <c r="JNZ18" s="46"/>
      <c r="JOA18" s="46"/>
      <c r="JOB18" s="46"/>
      <c r="JOC18" s="46"/>
      <c r="JOD18" s="46"/>
      <c r="JOE18" s="46"/>
      <c r="JOF18" s="46"/>
      <c r="JOG18" s="46"/>
      <c r="JOH18" s="46"/>
      <c r="JOI18" s="46"/>
      <c r="JOJ18" s="46"/>
      <c r="JOK18" s="46"/>
      <c r="JOL18" s="46"/>
      <c r="JOM18" s="46"/>
      <c r="JON18" s="46"/>
      <c r="JOO18" s="46"/>
      <c r="JOP18" s="46"/>
      <c r="JOQ18" s="46"/>
      <c r="JOR18" s="46"/>
      <c r="JOS18" s="46"/>
      <c r="JOT18" s="46"/>
      <c r="JOU18" s="46"/>
      <c r="JOV18" s="46"/>
      <c r="JOW18" s="46"/>
      <c r="JOX18" s="46"/>
      <c r="JOY18" s="46"/>
      <c r="JOZ18" s="46"/>
      <c r="JPA18" s="46"/>
      <c r="JPB18" s="46"/>
      <c r="JPC18" s="46"/>
      <c r="JPD18" s="46"/>
      <c r="JPE18" s="46"/>
      <c r="JPF18" s="46"/>
      <c r="JPG18" s="46"/>
      <c r="JPH18" s="46"/>
      <c r="JPI18" s="46"/>
      <c r="JPJ18" s="46"/>
      <c r="JPK18" s="46"/>
      <c r="JPL18" s="46"/>
      <c r="JPM18" s="46"/>
      <c r="JPN18" s="46"/>
      <c r="JPO18" s="46"/>
      <c r="JPP18" s="46"/>
      <c r="JPQ18" s="46"/>
      <c r="JPR18" s="46"/>
      <c r="JPS18" s="46"/>
      <c r="JPT18" s="46"/>
      <c r="JPU18" s="46"/>
      <c r="JPV18" s="46"/>
      <c r="JPW18" s="46"/>
      <c r="JPX18" s="46"/>
      <c r="JPY18" s="46"/>
      <c r="JPZ18" s="46"/>
      <c r="JQA18" s="46"/>
      <c r="JQB18" s="46"/>
      <c r="JQC18" s="46"/>
      <c r="JQD18" s="46"/>
      <c r="JQE18" s="46"/>
      <c r="JQF18" s="46"/>
      <c r="JQG18" s="46"/>
      <c r="JQH18" s="46"/>
      <c r="JQI18" s="46"/>
      <c r="JQJ18" s="46"/>
      <c r="JQK18" s="46"/>
      <c r="JQL18" s="46"/>
      <c r="JQM18" s="46"/>
      <c r="JQN18" s="46"/>
      <c r="JQO18" s="46"/>
      <c r="JQP18" s="46"/>
      <c r="JQQ18" s="46"/>
      <c r="JQR18" s="46"/>
      <c r="JQS18" s="46"/>
      <c r="JQT18" s="46"/>
      <c r="JQU18" s="46"/>
      <c r="JQV18" s="46"/>
      <c r="JQW18" s="46"/>
      <c r="JQX18" s="46"/>
      <c r="JQY18" s="46"/>
      <c r="JQZ18" s="46"/>
      <c r="JRA18" s="46"/>
      <c r="JRB18" s="46"/>
      <c r="JRC18" s="46"/>
      <c r="JRD18" s="46"/>
      <c r="JRE18" s="46"/>
      <c r="JRF18" s="46"/>
      <c r="JRG18" s="46"/>
      <c r="JRH18" s="46"/>
      <c r="JRI18" s="46"/>
      <c r="JRJ18" s="46"/>
      <c r="JRK18" s="46"/>
      <c r="JRL18" s="46"/>
      <c r="JRM18" s="46"/>
      <c r="JRN18" s="46"/>
      <c r="JRO18" s="46"/>
      <c r="JRP18" s="46"/>
      <c r="JRQ18" s="46"/>
      <c r="JRR18" s="46"/>
      <c r="JRS18" s="46"/>
      <c r="JRT18" s="46"/>
      <c r="JRU18" s="46"/>
      <c r="JRV18" s="46"/>
      <c r="JRW18" s="46"/>
      <c r="JRX18" s="46"/>
      <c r="JRY18" s="46"/>
      <c r="JRZ18" s="46"/>
      <c r="JSA18" s="46"/>
      <c r="JSB18" s="46"/>
      <c r="JSC18" s="46"/>
      <c r="JSD18" s="46"/>
      <c r="JSE18" s="46"/>
      <c r="JSF18" s="46"/>
      <c r="JSG18" s="46"/>
      <c r="JSH18" s="46"/>
      <c r="JSI18" s="46"/>
      <c r="JSJ18" s="46"/>
      <c r="JSK18" s="46"/>
      <c r="JSL18" s="46"/>
      <c r="JSM18" s="46"/>
      <c r="JSN18" s="46"/>
      <c r="JSO18" s="46"/>
      <c r="JSP18" s="46"/>
      <c r="JSQ18" s="46"/>
      <c r="JSR18" s="46"/>
      <c r="JSS18" s="46"/>
      <c r="JST18" s="46"/>
      <c r="JSU18" s="46"/>
      <c r="JSV18" s="46"/>
      <c r="JSW18" s="46"/>
      <c r="JSX18" s="46"/>
      <c r="JSY18" s="46"/>
      <c r="JSZ18" s="46"/>
      <c r="JTA18" s="46"/>
      <c r="JTB18" s="46"/>
      <c r="JTC18" s="46"/>
      <c r="JTD18" s="46"/>
      <c r="JTE18" s="46"/>
      <c r="JTF18" s="46"/>
      <c r="JTG18" s="46"/>
      <c r="JTH18" s="46"/>
      <c r="JTI18" s="46"/>
      <c r="JTJ18" s="46"/>
      <c r="JTK18" s="46"/>
      <c r="JTL18" s="46"/>
      <c r="JTM18" s="46"/>
      <c r="JTN18" s="46"/>
      <c r="JTO18" s="46"/>
      <c r="JTP18" s="46"/>
      <c r="JTQ18" s="46"/>
      <c r="JTR18" s="46"/>
      <c r="JTS18" s="46"/>
      <c r="JTT18" s="46"/>
      <c r="JTU18" s="46"/>
      <c r="JTV18" s="46"/>
      <c r="JTW18" s="46"/>
      <c r="JTX18" s="46"/>
      <c r="JTY18" s="46"/>
      <c r="JTZ18" s="46"/>
      <c r="JUA18" s="46"/>
      <c r="JUB18" s="46"/>
      <c r="JUC18" s="46"/>
      <c r="JUD18" s="46"/>
      <c r="JUE18" s="46"/>
      <c r="JUF18" s="46"/>
      <c r="JUG18" s="46"/>
      <c r="JUH18" s="46"/>
      <c r="JUI18" s="46"/>
      <c r="JUJ18" s="46"/>
      <c r="JUK18" s="46"/>
      <c r="JUL18" s="46"/>
      <c r="JUM18" s="46"/>
      <c r="JUN18" s="46"/>
      <c r="JUO18" s="46"/>
      <c r="JUP18" s="46"/>
      <c r="JUQ18" s="46"/>
      <c r="JUR18" s="46"/>
      <c r="JUS18" s="46"/>
      <c r="JUT18" s="46"/>
      <c r="JUU18" s="46"/>
      <c r="JUV18" s="46"/>
      <c r="JUW18" s="46"/>
      <c r="JUX18" s="46"/>
      <c r="JUY18" s="46"/>
      <c r="JUZ18" s="46"/>
      <c r="JVA18" s="46"/>
      <c r="JVB18" s="46"/>
      <c r="JVC18" s="46"/>
      <c r="JVD18" s="46"/>
      <c r="JVE18" s="46"/>
      <c r="JVF18" s="46"/>
      <c r="JVG18" s="46"/>
      <c r="JVH18" s="46"/>
      <c r="JVI18" s="46"/>
      <c r="JVJ18" s="46"/>
      <c r="JVK18" s="46"/>
      <c r="JVL18" s="46"/>
      <c r="JVM18" s="46"/>
      <c r="JVN18" s="46"/>
      <c r="JVO18" s="46"/>
      <c r="JVP18" s="46"/>
      <c r="JVQ18" s="46"/>
      <c r="JVR18" s="46"/>
      <c r="JVS18" s="46"/>
      <c r="JVT18" s="46"/>
      <c r="JVU18" s="46"/>
      <c r="JVV18" s="46"/>
      <c r="JVW18" s="46"/>
      <c r="JVX18" s="46"/>
      <c r="JVY18" s="46"/>
      <c r="JVZ18" s="46"/>
      <c r="JWA18" s="46"/>
      <c r="JWB18" s="46"/>
      <c r="JWC18" s="46"/>
      <c r="JWD18" s="46"/>
      <c r="JWE18" s="46"/>
      <c r="JWF18" s="46"/>
      <c r="JWG18" s="46"/>
      <c r="JWH18" s="46"/>
      <c r="JWI18" s="46"/>
      <c r="JWJ18" s="46"/>
      <c r="JWK18" s="46"/>
      <c r="JWL18" s="46"/>
      <c r="JWM18" s="46"/>
      <c r="JWN18" s="46"/>
      <c r="JWO18" s="46"/>
      <c r="JWP18" s="46"/>
      <c r="JWQ18" s="46"/>
      <c r="JWR18" s="46"/>
      <c r="JWS18" s="46"/>
      <c r="JWT18" s="46"/>
      <c r="JWU18" s="46"/>
      <c r="JWV18" s="46"/>
      <c r="JWW18" s="46"/>
      <c r="JWX18" s="46"/>
      <c r="JWY18" s="46"/>
      <c r="JWZ18" s="46"/>
      <c r="JXA18" s="46"/>
      <c r="JXB18" s="46"/>
      <c r="JXC18" s="46"/>
      <c r="JXD18" s="46"/>
      <c r="JXE18" s="46"/>
      <c r="JXF18" s="46"/>
      <c r="JXG18" s="46"/>
      <c r="JXH18" s="46"/>
      <c r="JXI18" s="46"/>
      <c r="JXJ18" s="46"/>
      <c r="JXK18" s="46"/>
      <c r="JXL18" s="46"/>
      <c r="JXM18" s="46"/>
      <c r="JXN18" s="46"/>
      <c r="JXO18" s="46"/>
      <c r="JXP18" s="46"/>
      <c r="JXQ18" s="46"/>
      <c r="JXR18" s="46"/>
      <c r="JXS18" s="46"/>
      <c r="JXT18" s="46"/>
      <c r="JXU18" s="46"/>
      <c r="JXV18" s="46"/>
      <c r="JXW18" s="46"/>
      <c r="JXX18" s="46"/>
      <c r="JXY18" s="46"/>
      <c r="JXZ18" s="46"/>
      <c r="JYA18" s="46"/>
      <c r="JYB18" s="46"/>
      <c r="JYC18" s="46"/>
      <c r="JYD18" s="46"/>
      <c r="JYE18" s="46"/>
      <c r="JYF18" s="46"/>
      <c r="JYG18" s="46"/>
      <c r="JYH18" s="46"/>
      <c r="JYI18" s="46"/>
      <c r="JYJ18" s="46"/>
      <c r="JYK18" s="46"/>
      <c r="JYL18" s="46"/>
      <c r="JYM18" s="46"/>
      <c r="JYN18" s="46"/>
      <c r="JYO18" s="46"/>
      <c r="JYP18" s="46"/>
      <c r="JYQ18" s="46"/>
      <c r="JYR18" s="46"/>
      <c r="JYS18" s="46"/>
      <c r="JYT18" s="46"/>
      <c r="JYU18" s="46"/>
      <c r="JYV18" s="46"/>
      <c r="JYW18" s="46"/>
      <c r="JYX18" s="46"/>
      <c r="JYY18" s="46"/>
      <c r="JYZ18" s="46"/>
      <c r="JZA18" s="46"/>
      <c r="JZB18" s="46"/>
      <c r="JZC18" s="46"/>
      <c r="JZD18" s="46"/>
      <c r="JZE18" s="46"/>
      <c r="JZF18" s="46"/>
      <c r="JZG18" s="46"/>
      <c r="JZH18" s="46"/>
      <c r="JZI18" s="46"/>
      <c r="JZJ18" s="46"/>
      <c r="JZK18" s="46"/>
      <c r="JZL18" s="46"/>
      <c r="JZM18" s="46"/>
      <c r="JZN18" s="46"/>
      <c r="JZO18" s="46"/>
      <c r="JZP18" s="46"/>
      <c r="JZQ18" s="46"/>
      <c r="JZR18" s="46"/>
      <c r="JZS18" s="46"/>
      <c r="JZT18" s="46"/>
      <c r="JZU18" s="46"/>
      <c r="JZV18" s="46"/>
      <c r="JZW18" s="46"/>
      <c r="JZX18" s="46"/>
      <c r="JZY18" s="46"/>
      <c r="JZZ18" s="46"/>
      <c r="KAA18" s="46"/>
      <c r="KAB18" s="46"/>
      <c r="KAC18" s="46"/>
      <c r="KAD18" s="46"/>
      <c r="KAE18" s="46"/>
      <c r="KAF18" s="46"/>
      <c r="KAG18" s="46"/>
      <c r="KAH18" s="46"/>
      <c r="KAI18" s="46"/>
      <c r="KAJ18" s="46"/>
      <c r="KAK18" s="46"/>
      <c r="KAL18" s="46"/>
      <c r="KAM18" s="46"/>
      <c r="KAN18" s="46"/>
      <c r="KAO18" s="46"/>
      <c r="KAP18" s="46"/>
      <c r="KAQ18" s="46"/>
      <c r="KAR18" s="46"/>
      <c r="KAS18" s="46"/>
      <c r="KAT18" s="46"/>
      <c r="KAU18" s="46"/>
      <c r="KAV18" s="46"/>
      <c r="KAW18" s="46"/>
      <c r="KAX18" s="46"/>
      <c r="KAY18" s="46"/>
      <c r="KAZ18" s="46"/>
      <c r="KBA18" s="46"/>
      <c r="KBB18" s="46"/>
      <c r="KBC18" s="46"/>
      <c r="KBD18" s="46"/>
      <c r="KBE18" s="46"/>
      <c r="KBF18" s="46"/>
      <c r="KBG18" s="46"/>
      <c r="KBH18" s="46"/>
      <c r="KBI18" s="46"/>
      <c r="KBJ18" s="46"/>
      <c r="KBK18" s="46"/>
      <c r="KBL18" s="46"/>
      <c r="KBM18" s="46"/>
      <c r="KBN18" s="46"/>
      <c r="KBO18" s="46"/>
      <c r="KBP18" s="46"/>
      <c r="KBQ18" s="46"/>
      <c r="KBR18" s="46"/>
      <c r="KBS18" s="46"/>
      <c r="KBT18" s="46"/>
      <c r="KBU18" s="46"/>
      <c r="KBV18" s="46"/>
      <c r="KBW18" s="46"/>
      <c r="KBX18" s="46"/>
      <c r="KBY18" s="46"/>
      <c r="KBZ18" s="46"/>
      <c r="KCA18" s="46"/>
      <c r="KCB18" s="46"/>
      <c r="KCC18" s="46"/>
      <c r="KCD18" s="46"/>
      <c r="KCE18" s="46"/>
      <c r="KCF18" s="46"/>
      <c r="KCG18" s="46"/>
      <c r="KCH18" s="46"/>
      <c r="KCI18" s="46"/>
      <c r="KCJ18" s="46"/>
      <c r="KCK18" s="46"/>
      <c r="KCL18" s="46"/>
      <c r="KCM18" s="46"/>
      <c r="KCN18" s="46"/>
      <c r="KCO18" s="46"/>
      <c r="KCP18" s="46"/>
      <c r="KCQ18" s="46"/>
      <c r="KCR18" s="46"/>
      <c r="KCS18" s="46"/>
      <c r="KCT18" s="46"/>
      <c r="KCU18" s="46"/>
      <c r="KCV18" s="46"/>
      <c r="KCW18" s="46"/>
      <c r="KCX18" s="46"/>
      <c r="KCY18" s="46"/>
      <c r="KCZ18" s="46"/>
      <c r="KDA18" s="46"/>
      <c r="KDB18" s="46"/>
      <c r="KDC18" s="46"/>
      <c r="KDD18" s="46"/>
      <c r="KDE18" s="46"/>
      <c r="KDF18" s="46"/>
      <c r="KDG18" s="46"/>
      <c r="KDH18" s="46"/>
      <c r="KDI18" s="46"/>
      <c r="KDJ18" s="46"/>
      <c r="KDK18" s="46"/>
      <c r="KDL18" s="46"/>
      <c r="KDM18" s="46"/>
      <c r="KDN18" s="46"/>
      <c r="KDO18" s="46"/>
      <c r="KDP18" s="46"/>
      <c r="KDQ18" s="46"/>
      <c r="KDR18" s="46"/>
      <c r="KDS18" s="46"/>
      <c r="KDT18" s="46"/>
      <c r="KDU18" s="46"/>
      <c r="KDV18" s="46"/>
      <c r="KDW18" s="46"/>
      <c r="KDX18" s="46"/>
      <c r="KDY18" s="46"/>
      <c r="KDZ18" s="46"/>
      <c r="KEA18" s="46"/>
      <c r="KEB18" s="46"/>
      <c r="KEC18" s="46"/>
      <c r="KED18" s="46"/>
      <c r="KEE18" s="46"/>
      <c r="KEF18" s="46"/>
      <c r="KEG18" s="46"/>
      <c r="KEH18" s="46"/>
      <c r="KEI18" s="46"/>
      <c r="KEJ18" s="46"/>
      <c r="KEK18" s="46"/>
      <c r="KEL18" s="46"/>
      <c r="KEM18" s="46"/>
      <c r="KEN18" s="46"/>
      <c r="KEO18" s="46"/>
      <c r="KEP18" s="46"/>
      <c r="KEQ18" s="46"/>
      <c r="KER18" s="46"/>
      <c r="KES18" s="46"/>
      <c r="KET18" s="46"/>
      <c r="KEU18" s="46"/>
      <c r="KEV18" s="46"/>
      <c r="KEW18" s="46"/>
      <c r="KEX18" s="46"/>
      <c r="KEY18" s="46"/>
      <c r="KEZ18" s="46"/>
      <c r="KFA18" s="46"/>
      <c r="KFB18" s="46"/>
      <c r="KFC18" s="46"/>
      <c r="KFD18" s="46"/>
      <c r="KFE18" s="46"/>
      <c r="KFF18" s="46"/>
      <c r="KFG18" s="46"/>
      <c r="KFH18" s="46"/>
      <c r="KFI18" s="46"/>
      <c r="KFJ18" s="46"/>
      <c r="KFK18" s="46"/>
      <c r="KFL18" s="46"/>
      <c r="KFM18" s="46"/>
      <c r="KFN18" s="46"/>
      <c r="KFO18" s="46"/>
      <c r="KFP18" s="46"/>
      <c r="KFQ18" s="46"/>
      <c r="KFR18" s="46"/>
      <c r="KFS18" s="46"/>
      <c r="KFT18" s="46"/>
      <c r="KFU18" s="46"/>
      <c r="KFV18" s="46"/>
      <c r="KFW18" s="46"/>
      <c r="KFX18" s="46"/>
      <c r="KFY18" s="46"/>
      <c r="KFZ18" s="46"/>
      <c r="KGA18" s="46"/>
      <c r="KGB18" s="46"/>
      <c r="KGC18" s="46"/>
      <c r="KGD18" s="46"/>
      <c r="KGE18" s="46"/>
      <c r="KGF18" s="46"/>
      <c r="KGG18" s="46"/>
      <c r="KGH18" s="46"/>
      <c r="KGI18" s="46"/>
      <c r="KGJ18" s="46"/>
      <c r="KGK18" s="46"/>
      <c r="KGL18" s="46"/>
      <c r="KGM18" s="46"/>
      <c r="KGN18" s="46"/>
      <c r="KGO18" s="46"/>
      <c r="KGP18" s="46"/>
      <c r="KGQ18" s="46"/>
      <c r="KGR18" s="46"/>
      <c r="KGS18" s="46"/>
      <c r="KGT18" s="46"/>
      <c r="KGU18" s="46"/>
      <c r="KGV18" s="46"/>
      <c r="KGW18" s="46"/>
      <c r="KGX18" s="46"/>
      <c r="KGY18" s="46"/>
      <c r="KGZ18" s="46"/>
      <c r="KHA18" s="46"/>
      <c r="KHB18" s="46"/>
      <c r="KHC18" s="46"/>
      <c r="KHD18" s="46"/>
      <c r="KHE18" s="46"/>
      <c r="KHF18" s="46"/>
      <c r="KHG18" s="46"/>
      <c r="KHH18" s="46"/>
      <c r="KHI18" s="46"/>
      <c r="KHJ18" s="46"/>
      <c r="KHK18" s="46"/>
      <c r="KHL18" s="46"/>
      <c r="KHM18" s="46"/>
      <c r="KHN18" s="46"/>
      <c r="KHO18" s="46"/>
      <c r="KHP18" s="46"/>
      <c r="KHQ18" s="46"/>
      <c r="KHR18" s="46"/>
      <c r="KHS18" s="46"/>
      <c r="KHT18" s="46"/>
      <c r="KHU18" s="46"/>
      <c r="KHV18" s="46"/>
      <c r="KHW18" s="46"/>
      <c r="KHX18" s="46"/>
      <c r="KHY18" s="46"/>
      <c r="KHZ18" s="46"/>
      <c r="KIA18" s="46"/>
      <c r="KIB18" s="46"/>
      <c r="KIC18" s="46"/>
      <c r="KID18" s="46"/>
      <c r="KIE18" s="46"/>
      <c r="KIF18" s="46"/>
      <c r="KIG18" s="46"/>
      <c r="KIH18" s="46"/>
      <c r="KII18" s="46"/>
      <c r="KIJ18" s="46"/>
      <c r="KIK18" s="46"/>
      <c r="KIL18" s="46"/>
      <c r="KIM18" s="46"/>
      <c r="KIN18" s="46"/>
      <c r="KIO18" s="46"/>
      <c r="KIP18" s="46"/>
      <c r="KIQ18" s="46"/>
      <c r="KIR18" s="46"/>
      <c r="KIS18" s="46"/>
      <c r="KIT18" s="46"/>
      <c r="KIU18" s="46"/>
      <c r="KIV18" s="46"/>
      <c r="KIW18" s="46"/>
      <c r="KIX18" s="46"/>
      <c r="KIY18" s="46"/>
      <c r="KIZ18" s="46"/>
      <c r="KJA18" s="46"/>
      <c r="KJB18" s="46"/>
      <c r="KJC18" s="46"/>
      <c r="KJD18" s="46"/>
      <c r="KJE18" s="46"/>
      <c r="KJF18" s="46"/>
      <c r="KJG18" s="46"/>
      <c r="KJH18" s="46"/>
      <c r="KJI18" s="46"/>
      <c r="KJJ18" s="46"/>
      <c r="KJK18" s="46"/>
      <c r="KJL18" s="46"/>
      <c r="KJM18" s="46"/>
      <c r="KJN18" s="46"/>
      <c r="KJO18" s="46"/>
      <c r="KJP18" s="46"/>
      <c r="KJQ18" s="46"/>
      <c r="KJR18" s="46"/>
      <c r="KJS18" s="46"/>
      <c r="KJT18" s="46"/>
      <c r="KJU18" s="46"/>
      <c r="KJV18" s="46"/>
      <c r="KJW18" s="46"/>
      <c r="KJX18" s="46"/>
      <c r="KJY18" s="46"/>
      <c r="KJZ18" s="46"/>
      <c r="KKA18" s="46"/>
      <c r="KKB18" s="46"/>
      <c r="KKC18" s="46"/>
      <c r="KKD18" s="46"/>
      <c r="KKE18" s="46"/>
      <c r="KKF18" s="46"/>
      <c r="KKG18" s="46"/>
      <c r="KKH18" s="46"/>
      <c r="KKI18" s="46"/>
      <c r="KKJ18" s="46"/>
      <c r="KKK18" s="46"/>
      <c r="KKL18" s="46"/>
      <c r="KKM18" s="46"/>
      <c r="KKN18" s="46"/>
      <c r="KKO18" s="46"/>
      <c r="KKP18" s="46"/>
      <c r="KKQ18" s="46"/>
      <c r="KKR18" s="46"/>
      <c r="KKS18" s="46"/>
      <c r="KKT18" s="46"/>
      <c r="KKU18" s="46"/>
      <c r="KKV18" s="46"/>
      <c r="KKW18" s="46"/>
      <c r="KKX18" s="46"/>
      <c r="KKY18" s="46"/>
      <c r="KKZ18" s="46"/>
      <c r="KLA18" s="46"/>
      <c r="KLB18" s="46"/>
      <c r="KLC18" s="46"/>
      <c r="KLD18" s="46"/>
      <c r="KLE18" s="46"/>
      <c r="KLF18" s="46"/>
      <c r="KLG18" s="46"/>
      <c r="KLH18" s="46"/>
      <c r="KLI18" s="46"/>
      <c r="KLJ18" s="46"/>
      <c r="KLK18" s="46"/>
      <c r="KLL18" s="46"/>
      <c r="KLM18" s="46"/>
      <c r="KLN18" s="46"/>
      <c r="KLO18" s="46"/>
      <c r="KLP18" s="46"/>
      <c r="KLQ18" s="46"/>
      <c r="KLR18" s="46"/>
      <c r="KLS18" s="46"/>
      <c r="KLT18" s="46"/>
      <c r="KLU18" s="46"/>
      <c r="KLV18" s="46"/>
      <c r="KLW18" s="46"/>
      <c r="KLX18" s="46"/>
      <c r="KLY18" s="46"/>
      <c r="KLZ18" s="46"/>
      <c r="KMA18" s="46"/>
      <c r="KMB18" s="46"/>
      <c r="KMC18" s="46"/>
      <c r="KMD18" s="46"/>
      <c r="KME18" s="46"/>
      <c r="KMF18" s="46"/>
      <c r="KMG18" s="46"/>
      <c r="KMH18" s="46"/>
      <c r="KMI18" s="46"/>
      <c r="KMJ18" s="46"/>
      <c r="KMK18" s="46"/>
      <c r="KML18" s="46"/>
      <c r="KMM18" s="46"/>
      <c r="KMN18" s="46"/>
      <c r="KMO18" s="46"/>
      <c r="KMP18" s="46"/>
      <c r="KMQ18" s="46"/>
      <c r="KMR18" s="46"/>
      <c r="KMS18" s="46"/>
      <c r="KMT18" s="46"/>
      <c r="KMU18" s="46"/>
      <c r="KMV18" s="46"/>
      <c r="KMW18" s="46"/>
      <c r="KMX18" s="46"/>
      <c r="KMY18" s="46"/>
      <c r="KMZ18" s="46"/>
      <c r="KNA18" s="46"/>
      <c r="KNB18" s="46"/>
      <c r="KNC18" s="46"/>
      <c r="KND18" s="46"/>
      <c r="KNE18" s="46"/>
      <c r="KNF18" s="46"/>
      <c r="KNG18" s="46"/>
      <c r="KNH18" s="46"/>
      <c r="KNI18" s="46"/>
      <c r="KNJ18" s="46"/>
      <c r="KNK18" s="46"/>
      <c r="KNL18" s="46"/>
      <c r="KNM18" s="46"/>
      <c r="KNN18" s="46"/>
      <c r="KNO18" s="46"/>
      <c r="KNP18" s="46"/>
      <c r="KNQ18" s="46"/>
      <c r="KNR18" s="46"/>
      <c r="KNS18" s="46"/>
      <c r="KNT18" s="46"/>
      <c r="KNU18" s="46"/>
      <c r="KNV18" s="46"/>
      <c r="KNW18" s="46"/>
      <c r="KNX18" s="46"/>
      <c r="KNY18" s="46"/>
      <c r="KNZ18" s="46"/>
      <c r="KOA18" s="46"/>
      <c r="KOB18" s="46"/>
      <c r="KOC18" s="46"/>
      <c r="KOD18" s="46"/>
      <c r="KOE18" s="46"/>
      <c r="KOF18" s="46"/>
      <c r="KOG18" s="46"/>
      <c r="KOH18" s="46"/>
      <c r="KOI18" s="46"/>
      <c r="KOJ18" s="46"/>
      <c r="KOK18" s="46"/>
      <c r="KOL18" s="46"/>
      <c r="KOM18" s="46"/>
      <c r="KON18" s="46"/>
      <c r="KOO18" s="46"/>
      <c r="KOP18" s="46"/>
      <c r="KOQ18" s="46"/>
      <c r="KOR18" s="46"/>
      <c r="KOS18" s="46"/>
      <c r="KOT18" s="46"/>
      <c r="KOU18" s="46"/>
      <c r="KOV18" s="46"/>
      <c r="KOW18" s="46"/>
      <c r="KOX18" s="46"/>
      <c r="KOY18" s="46"/>
      <c r="KOZ18" s="46"/>
      <c r="KPA18" s="46"/>
      <c r="KPB18" s="46"/>
      <c r="KPC18" s="46"/>
      <c r="KPD18" s="46"/>
      <c r="KPE18" s="46"/>
      <c r="KPF18" s="46"/>
      <c r="KPG18" s="46"/>
      <c r="KPH18" s="46"/>
      <c r="KPI18" s="46"/>
      <c r="KPJ18" s="46"/>
      <c r="KPK18" s="46"/>
      <c r="KPL18" s="46"/>
      <c r="KPM18" s="46"/>
      <c r="KPN18" s="46"/>
      <c r="KPO18" s="46"/>
      <c r="KPP18" s="46"/>
      <c r="KPQ18" s="46"/>
      <c r="KPR18" s="46"/>
      <c r="KPS18" s="46"/>
      <c r="KPT18" s="46"/>
      <c r="KPU18" s="46"/>
      <c r="KPV18" s="46"/>
      <c r="KPW18" s="46"/>
      <c r="KPX18" s="46"/>
      <c r="KPY18" s="46"/>
      <c r="KPZ18" s="46"/>
      <c r="KQA18" s="46"/>
      <c r="KQB18" s="46"/>
      <c r="KQC18" s="46"/>
      <c r="KQD18" s="46"/>
      <c r="KQE18" s="46"/>
      <c r="KQF18" s="46"/>
      <c r="KQG18" s="46"/>
      <c r="KQH18" s="46"/>
      <c r="KQI18" s="46"/>
      <c r="KQJ18" s="46"/>
      <c r="KQK18" s="46"/>
      <c r="KQL18" s="46"/>
      <c r="KQM18" s="46"/>
      <c r="KQN18" s="46"/>
      <c r="KQO18" s="46"/>
      <c r="KQP18" s="46"/>
      <c r="KQQ18" s="46"/>
      <c r="KQR18" s="46"/>
      <c r="KQS18" s="46"/>
      <c r="KQT18" s="46"/>
      <c r="KQU18" s="46"/>
      <c r="KQV18" s="46"/>
      <c r="KQW18" s="46"/>
      <c r="KQX18" s="46"/>
      <c r="KQY18" s="46"/>
      <c r="KQZ18" s="46"/>
      <c r="KRA18" s="46"/>
      <c r="KRB18" s="46"/>
      <c r="KRC18" s="46"/>
      <c r="KRD18" s="46"/>
      <c r="KRE18" s="46"/>
      <c r="KRF18" s="46"/>
      <c r="KRG18" s="46"/>
      <c r="KRH18" s="46"/>
      <c r="KRI18" s="46"/>
      <c r="KRJ18" s="46"/>
      <c r="KRK18" s="46"/>
      <c r="KRL18" s="46"/>
      <c r="KRM18" s="46"/>
      <c r="KRN18" s="46"/>
      <c r="KRO18" s="46"/>
      <c r="KRP18" s="46"/>
      <c r="KRQ18" s="46"/>
      <c r="KRR18" s="46"/>
      <c r="KRS18" s="46"/>
      <c r="KRT18" s="46"/>
      <c r="KRU18" s="46"/>
      <c r="KRV18" s="46"/>
      <c r="KRW18" s="46"/>
      <c r="KRX18" s="46"/>
      <c r="KRY18" s="46"/>
      <c r="KRZ18" s="46"/>
      <c r="KSA18" s="46"/>
      <c r="KSB18" s="46"/>
      <c r="KSC18" s="46"/>
      <c r="KSD18" s="46"/>
      <c r="KSE18" s="46"/>
      <c r="KSF18" s="46"/>
      <c r="KSG18" s="46"/>
      <c r="KSH18" s="46"/>
      <c r="KSI18" s="46"/>
      <c r="KSJ18" s="46"/>
      <c r="KSK18" s="46"/>
      <c r="KSL18" s="46"/>
      <c r="KSM18" s="46"/>
      <c r="KSN18" s="46"/>
      <c r="KSO18" s="46"/>
      <c r="KSP18" s="46"/>
      <c r="KSQ18" s="46"/>
      <c r="KSR18" s="46"/>
      <c r="KSS18" s="46"/>
      <c r="KST18" s="46"/>
      <c r="KSU18" s="46"/>
      <c r="KSV18" s="46"/>
      <c r="KSW18" s="46"/>
      <c r="KSX18" s="46"/>
      <c r="KSY18" s="46"/>
      <c r="KSZ18" s="46"/>
      <c r="KTA18" s="46"/>
      <c r="KTB18" s="46"/>
      <c r="KTC18" s="46"/>
      <c r="KTD18" s="46"/>
      <c r="KTE18" s="46"/>
      <c r="KTF18" s="46"/>
      <c r="KTG18" s="46"/>
      <c r="KTH18" s="46"/>
      <c r="KTI18" s="46"/>
      <c r="KTJ18" s="46"/>
      <c r="KTK18" s="46"/>
      <c r="KTL18" s="46"/>
      <c r="KTM18" s="46"/>
      <c r="KTN18" s="46"/>
      <c r="KTO18" s="46"/>
      <c r="KTP18" s="46"/>
      <c r="KTQ18" s="46"/>
      <c r="KTR18" s="46"/>
      <c r="KTS18" s="46"/>
      <c r="KTT18" s="46"/>
      <c r="KTU18" s="46"/>
      <c r="KTV18" s="46"/>
      <c r="KTW18" s="46"/>
      <c r="KTX18" s="46"/>
      <c r="KTY18" s="46"/>
      <c r="KTZ18" s="46"/>
      <c r="KUA18" s="46"/>
      <c r="KUB18" s="46"/>
      <c r="KUC18" s="46"/>
      <c r="KUD18" s="46"/>
      <c r="KUE18" s="46"/>
      <c r="KUF18" s="46"/>
      <c r="KUG18" s="46"/>
      <c r="KUH18" s="46"/>
      <c r="KUI18" s="46"/>
      <c r="KUJ18" s="46"/>
      <c r="KUK18" s="46"/>
      <c r="KUL18" s="46"/>
      <c r="KUM18" s="46"/>
      <c r="KUN18" s="46"/>
      <c r="KUO18" s="46"/>
      <c r="KUP18" s="46"/>
      <c r="KUQ18" s="46"/>
      <c r="KUR18" s="46"/>
      <c r="KUS18" s="46"/>
      <c r="KUT18" s="46"/>
      <c r="KUU18" s="46"/>
      <c r="KUV18" s="46"/>
      <c r="KUW18" s="46"/>
      <c r="KUX18" s="46"/>
      <c r="KUY18" s="46"/>
      <c r="KUZ18" s="46"/>
      <c r="KVA18" s="46"/>
      <c r="KVB18" s="46"/>
      <c r="KVC18" s="46"/>
      <c r="KVD18" s="46"/>
      <c r="KVE18" s="46"/>
      <c r="KVF18" s="46"/>
      <c r="KVG18" s="46"/>
      <c r="KVH18" s="46"/>
      <c r="KVI18" s="46"/>
      <c r="KVJ18" s="46"/>
      <c r="KVK18" s="46"/>
      <c r="KVL18" s="46"/>
      <c r="KVM18" s="46"/>
      <c r="KVN18" s="46"/>
      <c r="KVO18" s="46"/>
      <c r="KVP18" s="46"/>
      <c r="KVQ18" s="46"/>
      <c r="KVR18" s="46"/>
      <c r="KVS18" s="46"/>
      <c r="KVT18" s="46"/>
      <c r="KVU18" s="46"/>
      <c r="KVV18" s="46"/>
      <c r="KVW18" s="46"/>
      <c r="KVX18" s="46"/>
      <c r="KVY18" s="46"/>
      <c r="KVZ18" s="46"/>
      <c r="KWA18" s="46"/>
      <c r="KWB18" s="46"/>
      <c r="KWC18" s="46"/>
      <c r="KWD18" s="46"/>
      <c r="KWE18" s="46"/>
      <c r="KWF18" s="46"/>
      <c r="KWG18" s="46"/>
      <c r="KWH18" s="46"/>
      <c r="KWI18" s="46"/>
      <c r="KWJ18" s="46"/>
      <c r="KWK18" s="46"/>
      <c r="KWL18" s="46"/>
      <c r="KWM18" s="46"/>
      <c r="KWN18" s="46"/>
      <c r="KWO18" s="46"/>
      <c r="KWP18" s="46"/>
      <c r="KWQ18" s="46"/>
      <c r="KWR18" s="46"/>
      <c r="KWS18" s="46"/>
      <c r="KWT18" s="46"/>
      <c r="KWU18" s="46"/>
      <c r="KWV18" s="46"/>
      <c r="KWW18" s="46"/>
      <c r="KWX18" s="46"/>
      <c r="KWY18" s="46"/>
      <c r="KWZ18" s="46"/>
      <c r="KXA18" s="46"/>
      <c r="KXB18" s="46"/>
      <c r="KXC18" s="46"/>
      <c r="KXD18" s="46"/>
      <c r="KXE18" s="46"/>
      <c r="KXF18" s="46"/>
      <c r="KXG18" s="46"/>
      <c r="KXH18" s="46"/>
      <c r="KXI18" s="46"/>
      <c r="KXJ18" s="46"/>
      <c r="KXK18" s="46"/>
      <c r="KXL18" s="46"/>
      <c r="KXM18" s="46"/>
      <c r="KXN18" s="46"/>
      <c r="KXO18" s="46"/>
      <c r="KXP18" s="46"/>
      <c r="KXQ18" s="46"/>
      <c r="KXR18" s="46"/>
      <c r="KXS18" s="46"/>
      <c r="KXT18" s="46"/>
      <c r="KXU18" s="46"/>
      <c r="KXV18" s="46"/>
      <c r="KXW18" s="46"/>
      <c r="KXX18" s="46"/>
      <c r="KXY18" s="46"/>
      <c r="KXZ18" s="46"/>
      <c r="KYA18" s="46"/>
      <c r="KYB18" s="46"/>
      <c r="KYC18" s="46"/>
      <c r="KYD18" s="46"/>
      <c r="KYE18" s="46"/>
      <c r="KYF18" s="46"/>
      <c r="KYG18" s="46"/>
      <c r="KYH18" s="46"/>
      <c r="KYI18" s="46"/>
      <c r="KYJ18" s="46"/>
      <c r="KYK18" s="46"/>
      <c r="KYL18" s="46"/>
      <c r="KYM18" s="46"/>
      <c r="KYN18" s="46"/>
      <c r="KYO18" s="46"/>
      <c r="KYP18" s="46"/>
      <c r="KYQ18" s="46"/>
      <c r="KYR18" s="46"/>
      <c r="KYS18" s="46"/>
      <c r="KYT18" s="46"/>
      <c r="KYU18" s="46"/>
      <c r="KYV18" s="46"/>
      <c r="KYW18" s="46"/>
      <c r="KYX18" s="46"/>
      <c r="KYY18" s="46"/>
      <c r="KYZ18" s="46"/>
      <c r="KZA18" s="46"/>
      <c r="KZB18" s="46"/>
      <c r="KZC18" s="46"/>
      <c r="KZD18" s="46"/>
      <c r="KZE18" s="46"/>
      <c r="KZF18" s="46"/>
      <c r="KZG18" s="46"/>
      <c r="KZH18" s="46"/>
      <c r="KZI18" s="46"/>
      <c r="KZJ18" s="46"/>
      <c r="KZK18" s="46"/>
      <c r="KZL18" s="46"/>
      <c r="KZM18" s="46"/>
      <c r="KZN18" s="46"/>
      <c r="KZO18" s="46"/>
      <c r="KZP18" s="46"/>
      <c r="KZQ18" s="46"/>
      <c r="KZR18" s="46"/>
      <c r="KZS18" s="46"/>
      <c r="KZT18" s="46"/>
      <c r="KZU18" s="46"/>
      <c r="KZV18" s="46"/>
      <c r="KZW18" s="46"/>
      <c r="KZX18" s="46"/>
      <c r="KZY18" s="46"/>
      <c r="KZZ18" s="46"/>
      <c r="LAA18" s="46"/>
      <c r="LAB18" s="46"/>
      <c r="LAC18" s="46"/>
      <c r="LAD18" s="46"/>
      <c r="LAE18" s="46"/>
      <c r="LAF18" s="46"/>
      <c r="LAG18" s="46"/>
      <c r="LAH18" s="46"/>
      <c r="LAI18" s="46"/>
      <c r="LAJ18" s="46"/>
      <c r="LAK18" s="46"/>
      <c r="LAL18" s="46"/>
      <c r="LAM18" s="46"/>
      <c r="LAN18" s="46"/>
      <c r="LAO18" s="46"/>
      <c r="LAP18" s="46"/>
      <c r="LAQ18" s="46"/>
      <c r="LAR18" s="46"/>
      <c r="LAS18" s="46"/>
      <c r="LAT18" s="46"/>
      <c r="LAU18" s="46"/>
      <c r="LAV18" s="46"/>
      <c r="LAW18" s="46"/>
      <c r="LAX18" s="46"/>
      <c r="LAY18" s="46"/>
      <c r="LAZ18" s="46"/>
      <c r="LBA18" s="46"/>
      <c r="LBB18" s="46"/>
      <c r="LBC18" s="46"/>
      <c r="LBD18" s="46"/>
      <c r="LBE18" s="46"/>
      <c r="LBF18" s="46"/>
      <c r="LBG18" s="46"/>
      <c r="LBH18" s="46"/>
      <c r="LBI18" s="46"/>
      <c r="LBJ18" s="46"/>
      <c r="LBK18" s="46"/>
      <c r="LBL18" s="46"/>
      <c r="LBM18" s="46"/>
      <c r="LBN18" s="46"/>
      <c r="LBO18" s="46"/>
      <c r="LBP18" s="46"/>
      <c r="LBQ18" s="46"/>
      <c r="LBR18" s="46"/>
      <c r="LBS18" s="46"/>
      <c r="LBT18" s="46"/>
      <c r="LBU18" s="46"/>
      <c r="LBV18" s="46"/>
      <c r="LBW18" s="46"/>
      <c r="LBX18" s="46"/>
      <c r="LBY18" s="46"/>
      <c r="LBZ18" s="46"/>
      <c r="LCA18" s="46"/>
      <c r="LCB18" s="46"/>
      <c r="LCC18" s="46"/>
      <c r="LCD18" s="46"/>
      <c r="LCE18" s="46"/>
      <c r="LCF18" s="46"/>
      <c r="LCG18" s="46"/>
      <c r="LCH18" s="46"/>
      <c r="LCI18" s="46"/>
      <c r="LCJ18" s="46"/>
      <c r="LCK18" s="46"/>
      <c r="LCL18" s="46"/>
      <c r="LCM18" s="46"/>
      <c r="LCN18" s="46"/>
      <c r="LCO18" s="46"/>
      <c r="LCP18" s="46"/>
      <c r="LCQ18" s="46"/>
      <c r="LCR18" s="46"/>
      <c r="LCS18" s="46"/>
      <c r="LCT18" s="46"/>
      <c r="LCU18" s="46"/>
      <c r="LCV18" s="46"/>
      <c r="LCW18" s="46"/>
      <c r="LCX18" s="46"/>
      <c r="LCY18" s="46"/>
      <c r="LCZ18" s="46"/>
      <c r="LDA18" s="46"/>
      <c r="LDB18" s="46"/>
      <c r="LDC18" s="46"/>
      <c r="LDD18" s="46"/>
      <c r="LDE18" s="46"/>
      <c r="LDF18" s="46"/>
      <c r="LDG18" s="46"/>
      <c r="LDH18" s="46"/>
      <c r="LDI18" s="46"/>
      <c r="LDJ18" s="46"/>
      <c r="LDK18" s="46"/>
      <c r="LDL18" s="46"/>
      <c r="LDM18" s="46"/>
      <c r="LDN18" s="46"/>
      <c r="LDO18" s="46"/>
      <c r="LDP18" s="46"/>
      <c r="LDQ18" s="46"/>
      <c r="LDR18" s="46"/>
      <c r="LDS18" s="46"/>
      <c r="LDT18" s="46"/>
      <c r="LDU18" s="46"/>
      <c r="LDV18" s="46"/>
      <c r="LDW18" s="46"/>
      <c r="LDX18" s="46"/>
      <c r="LDY18" s="46"/>
      <c r="LDZ18" s="46"/>
      <c r="LEA18" s="46"/>
      <c r="LEB18" s="46"/>
      <c r="LEC18" s="46"/>
      <c r="LED18" s="46"/>
      <c r="LEE18" s="46"/>
      <c r="LEF18" s="46"/>
      <c r="LEG18" s="46"/>
      <c r="LEH18" s="46"/>
      <c r="LEI18" s="46"/>
      <c r="LEJ18" s="46"/>
      <c r="LEK18" s="46"/>
      <c r="LEL18" s="46"/>
      <c r="LEM18" s="46"/>
      <c r="LEN18" s="46"/>
      <c r="LEO18" s="46"/>
      <c r="LEP18" s="46"/>
      <c r="LEQ18" s="46"/>
      <c r="LER18" s="46"/>
      <c r="LES18" s="46"/>
      <c r="LET18" s="46"/>
      <c r="LEU18" s="46"/>
      <c r="LEV18" s="46"/>
      <c r="LEW18" s="46"/>
      <c r="LEX18" s="46"/>
      <c r="LEY18" s="46"/>
      <c r="LEZ18" s="46"/>
      <c r="LFA18" s="46"/>
      <c r="LFB18" s="46"/>
      <c r="LFC18" s="46"/>
      <c r="LFD18" s="46"/>
      <c r="LFE18" s="46"/>
      <c r="LFF18" s="46"/>
      <c r="LFG18" s="46"/>
      <c r="LFH18" s="46"/>
      <c r="LFI18" s="46"/>
      <c r="LFJ18" s="46"/>
      <c r="LFK18" s="46"/>
      <c r="LFL18" s="46"/>
      <c r="LFM18" s="46"/>
      <c r="LFN18" s="46"/>
      <c r="LFO18" s="46"/>
      <c r="LFP18" s="46"/>
      <c r="LFQ18" s="46"/>
      <c r="LFR18" s="46"/>
      <c r="LFS18" s="46"/>
      <c r="LFT18" s="46"/>
      <c r="LFU18" s="46"/>
      <c r="LFV18" s="46"/>
      <c r="LFW18" s="46"/>
      <c r="LFX18" s="46"/>
      <c r="LFY18" s="46"/>
      <c r="LFZ18" s="46"/>
      <c r="LGA18" s="46"/>
      <c r="LGB18" s="46"/>
      <c r="LGC18" s="46"/>
      <c r="LGD18" s="46"/>
      <c r="LGE18" s="46"/>
      <c r="LGF18" s="46"/>
      <c r="LGG18" s="46"/>
      <c r="LGH18" s="46"/>
      <c r="LGI18" s="46"/>
      <c r="LGJ18" s="46"/>
      <c r="LGK18" s="46"/>
      <c r="LGL18" s="46"/>
      <c r="LGM18" s="46"/>
      <c r="LGN18" s="46"/>
      <c r="LGO18" s="46"/>
      <c r="LGP18" s="46"/>
      <c r="LGQ18" s="46"/>
      <c r="LGR18" s="46"/>
      <c r="LGS18" s="46"/>
      <c r="LGT18" s="46"/>
      <c r="LGU18" s="46"/>
      <c r="LGV18" s="46"/>
      <c r="LGW18" s="46"/>
      <c r="LGX18" s="46"/>
      <c r="LGY18" s="46"/>
      <c r="LGZ18" s="46"/>
      <c r="LHA18" s="46"/>
      <c r="LHB18" s="46"/>
      <c r="LHC18" s="46"/>
      <c r="LHD18" s="46"/>
      <c r="LHE18" s="46"/>
      <c r="LHF18" s="46"/>
      <c r="LHG18" s="46"/>
      <c r="LHH18" s="46"/>
      <c r="LHI18" s="46"/>
      <c r="LHJ18" s="46"/>
      <c r="LHK18" s="46"/>
      <c r="LHL18" s="46"/>
      <c r="LHM18" s="46"/>
      <c r="LHN18" s="46"/>
      <c r="LHO18" s="46"/>
      <c r="LHP18" s="46"/>
      <c r="LHQ18" s="46"/>
      <c r="LHR18" s="46"/>
      <c r="LHS18" s="46"/>
      <c r="LHT18" s="46"/>
      <c r="LHU18" s="46"/>
      <c r="LHV18" s="46"/>
      <c r="LHW18" s="46"/>
      <c r="LHX18" s="46"/>
      <c r="LHY18" s="46"/>
      <c r="LHZ18" s="46"/>
      <c r="LIA18" s="46"/>
      <c r="LIB18" s="46"/>
      <c r="LIC18" s="46"/>
      <c r="LID18" s="46"/>
      <c r="LIE18" s="46"/>
      <c r="LIF18" s="46"/>
      <c r="LIG18" s="46"/>
      <c r="LIH18" s="46"/>
      <c r="LII18" s="46"/>
      <c r="LIJ18" s="46"/>
      <c r="LIK18" s="46"/>
      <c r="LIL18" s="46"/>
      <c r="LIM18" s="46"/>
      <c r="LIN18" s="46"/>
      <c r="LIO18" s="46"/>
      <c r="LIP18" s="46"/>
      <c r="LIQ18" s="46"/>
      <c r="LIR18" s="46"/>
      <c r="LIS18" s="46"/>
      <c r="LIT18" s="46"/>
      <c r="LIU18" s="46"/>
      <c r="LIV18" s="46"/>
      <c r="LIW18" s="46"/>
      <c r="LIX18" s="46"/>
      <c r="LIY18" s="46"/>
      <c r="LIZ18" s="46"/>
      <c r="LJA18" s="46"/>
      <c r="LJB18" s="46"/>
      <c r="LJC18" s="46"/>
      <c r="LJD18" s="46"/>
      <c r="LJE18" s="46"/>
      <c r="LJF18" s="46"/>
      <c r="LJG18" s="46"/>
      <c r="LJH18" s="46"/>
      <c r="LJI18" s="46"/>
      <c r="LJJ18" s="46"/>
      <c r="LJK18" s="46"/>
      <c r="LJL18" s="46"/>
      <c r="LJM18" s="46"/>
      <c r="LJN18" s="46"/>
      <c r="LJO18" s="46"/>
      <c r="LJP18" s="46"/>
      <c r="LJQ18" s="46"/>
      <c r="LJR18" s="46"/>
      <c r="LJS18" s="46"/>
      <c r="LJT18" s="46"/>
      <c r="LJU18" s="46"/>
      <c r="LJV18" s="46"/>
      <c r="LJW18" s="46"/>
      <c r="LJX18" s="46"/>
      <c r="LJY18" s="46"/>
      <c r="LJZ18" s="46"/>
      <c r="LKA18" s="46"/>
      <c r="LKB18" s="46"/>
      <c r="LKC18" s="46"/>
      <c r="LKD18" s="46"/>
      <c r="LKE18" s="46"/>
      <c r="LKF18" s="46"/>
      <c r="LKG18" s="46"/>
      <c r="LKH18" s="46"/>
      <c r="LKI18" s="46"/>
      <c r="LKJ18" s="46"/>
      <c r="LKK18" s="46"/>
      <c r="LKL18" s="46"/>
      <c r="LKM18" s="46"/>
      <c r="LKN18" s="46"/>
      <c r="LKO18" s="46"/>
      <c r="LKP18" s="46"/>
      <c r="LKQ18" s="46"/>
      <c r="LKR18" s="46"/>
      <c r="LKS18" s="46"/>
      <c r="LKT18" s="46"/>
      <c r="LKU18" s="46"/>
      <c r="LKV18" s="46"/>
      <c r="LKW18" s="46"/>
      <c r="LKX18" s="46"/>
      <c r="LKY18" s="46"/>
      <c r="LKZ18" s="46"/>
      <c r="LLA18" s="46"/>
      <c r="LLB18" s="46"/>
      <c r="LLC18" s="46"/>
      <c r="LLD18" s="46"/>
      <c r="LLE18" s="46"/>
      <c r="LLF18" s="46"/>
      <c r="LLG18" s="46"/>
      <c r="LLH18" s="46"/>
      <c r="LLI18" s="46"/>
      <c r="LLJ18" s="46"/>
      <c r="LLK18" s="46"/>
      <c r="LLL18" s="46"/>
      <c r="LLM18" s="46"/>
      <c r="LLN18" s="46"/>
      <c r="LLO18" s="46"/>
      <c r="LLP18" s="46"/>
      <c r="LLQ18" s="46"/>
      <c r="LLR18" s="46"/>
      <c r="LLS18" s="46"/>
      <c r="LLT18" s="46"/>
      <c r="LLU18" s="46"/>
      <c r="LLV18" s="46"/>
      <c r="LLW18" s="46"/>
      <c r="LLX18" s="46"/>
      <c r="LLY18" s="46"/>
      <c r="LLZ18" s="46"/>
      <c r="LMA18" s="46"/>
      <c r="LMB18" s="46"/>
      <c r="LMC18" s="46"/>
      <c r="LMD18" s="46"/>
      <c r="LME18" s="46"/>
      <c r="LMF18" s="46"/>
      <c r="LMG18" s="46"/>
      <c r="LMH18" s="46"/>
      <c r="LMI18" s="46"/>
      <c r="LMJ18" s="46"/>
      <c r="LMK18" s="46"/>
      <c r="LML18" s="46"/>
      <c r="LMM18" s="46"/>
      <c r="LMN18" s="46"/>
      <c r="LMO18" s="46"/>
      <c r="LMP18" s="46"/>
      <c r="LMQ18" s="46"/>
      <c r="LMR18" s="46"/>
      <c r="LMS18" s="46"/>
      <c r="LMT18" s="46"/>
      <c r="LMU18" s="46"/>
      <c r="LMV18" s="46"/>
      <c r="LMW18" s="46"/>
      <c r="LMX18" s="46"/>
      <c r="LMY18" s="46"/>
      <c r="LMZ18" s="46"/>
      <c r="LNA18" s="46"/>
      <c r="LNB18" s="46"/>
      <c r="LNC18" s="46"/>
      <c r="LND18" s="46"/>
      <c r="LNE18" s="46"/>
      <c r="LNF18" s="46"/>
      <c r="LNG18" s="46"/>
      <c r="LNH18" s="46"/>
      <c r="LNI18" s="46"/>
      <c r="LNJ18" s="46"/>
      <c r="LNK18" s="46"/>
      <c r="LNL18" s="46"/>
      <c r="LNM18" s="46"/>
      <c r="LNN18" s="46"/>
      <c r="LNO18" s="46"/>
      <c r="LNP18" s="46"/>
      <c r="LNQ18" s="46"/>
      <c r="LNR18" s="46"/>
      <c r="LNS18" s="46"/>
      <c r="LNT18" s="46"/>
      <c r="LNU18" s="46"/>
      <c r="LNV18" s="46"/>
      <c r="LNW18" s="46"/>
      <c r="LNX18" s="46"/>
      <c r="LNY18" s="46"/>
      <c r="LNZ18" s="46"/>
      <c r="LOA18" s="46"/>
      <c r="LOB18" s="46"/>
      <c r="LOC18" s="46"/>
      <c r="LOD18" s="46"/>
      <c r="LOE18" s="46"/>
      <c r="LOF18" s="46"/>
      <c r="LOG18" s="46"/>
      <c r="LOH18" s="46"/>
      <c r="LOI18" s="46"/>
      <c r="LOJ18" s="46"/>
      <c r="LOK18" s="46"/>
      <c r="LOL18" s="46"/>
      <c r="LOM18" s="46"/>
      <c r="LON18" s="46"/>
      <c r="LOO18" s="46"/>
      <c r="LOP18" s="46"/>
      <c r="LOQ18" s="46"/>
      <c r="LOR18" s="46"/>
      <c r="LOS18" s="46"/>
      <c r="LOT18" s="46"/>
      <c r="LOU18" s="46"/>
      <c r="LOV18" s="46"/>
      <c r="LOW18" s="46"/>
      <c r="LOX18" s="46"/>
      <c r="LOY18" s="46"/>
      <c r="LOZ18" s="46"/>
      <c r="LPA18" s="46"/>
      <c r="LPB18" s="46"/>
      <c r="LPC18" s="46"/>
      <c r="LPD18" s="46"/>
      <c r="LPE18" s="46"/>
      <c r="LPF18" s="46"/>
      <c r="LPG18" s="46"/>
      <c r="LPH18" s="46"/>
      <c r="LPI18" s="46"/>
      <c r="LPJ18" s="46"/>
      <c r="LPK18" s="46"/>
      <c r="LPL18" s="46"/>
      <c r="LPM18" s="46"/>
      <c r="LPN18" s="46"/>
      <c r="LPO18" s="46"/>
      <c r="LPP18" s="46"/>
      <c r="LPQ18" s="46"/>
      <c r="LPR18" s="46"/>
      <c r="LPS18" s="46"/>
      <c r="LPT18" s="46"/>
      <c r="LPU18" s="46"/>
      <c r="LPV18" s="46"/>
      <c r="LPW18" s="46"/>
      <c r="LPX18" s="46"/>
      <c r="LPY18" s="46"/>
      <c r="LPZ18" s="46"/>
      <c r="LQA18" s="46"/>
      <c r="LQB18" s="46"/>
      <c r="LQC18" s="46"/>
      <c r="LQD18" s="46"/>
      <c r="LQE18" s="46"/>
      <c r="LQF18" s="46"/>
      <c r="LQG18" s="46"/>
      <c r="LQH18" s="46"/>
      <c r="LQI18" s="46"/>
      <c r="LQJ18" s="46"/>
      <c r="LQK18" s="46"/>
      <c r="LQL18" s="46"/>
      <c r="LQM18" s="46"/>
      <c r="LQN18" s="46"/>
      <c r="LQO18" s="46"/>
      <c r="LQP18" s="46"/>
      <c r="LQQ18" s="46"/>
      <c r="LQR18" s="46"/>
      <c r="LQS18" s="46"/>
      <c r="LQT18" s="46"/>
      <c r="LQU18" s="46"/>
      <c r="LQV18" s="46"/>
      <c r="LQW18" s="46"/>
      <c r="LQX18" s="46"/>
      <c r="LQY18" s="46"/>
      <c r="LQZ18" s="46"/>
      <c r="LRA18" s="46"/>
      <c r="LRB18" s="46"/>
      <c r="LRC18" s="46"/>
      <c r="LRD18" s="46"/>
      <c r="LRE18" s="46"/>
      <c r="LRF18" s="46"/>
      <c r="LRG18" s="46"/>
      <c r="LRH18" s="46"/>
      <c r="LRI18" s="46"/>
      <c r="LRJ18" s="46"/>
      <c r="LRK18" s="46"/>
      <c r="LRL18" s="46"/>
      <c r="LRM18" s="46"/>
      <c r="LRN18" s="46"/>
      <c r="LRO18" s="46"/>
      <c r="LRP18" s="46"/>
      <c r="LRQ18" s="46"/>
      <c r="LRR18" s="46"/>
      <c r="LRS18" s="46"/>
      <c r="LRT18" s="46"/>
      <c r="LRU18" s="46"/>
      <c r="LRV18" s="46"/>
      <c r="LRW18" s="46"/>
      <c r="LRX18" s="46"/>
      <c r="LRY18" s="46"/>
      <c r="LRZ18" s="46"/>
      <c r="LSA18" s="46"/>
      <c r="LSB18" s="46"/>
      <c r="LSC18" s="46"/>
      <c r="LSD18" s="46"/>
      <c r="LSE18" s="46"/>
      <c r="LSF18" s="46"/>
      <c r="LSG18" s="46"/>
      <c r="LSH18" s="46"/>
      <c r="LSI18" s="46"/>
      <c r="LSJ18" s="46"/>
      <c r="LSK18" s="46"/>
      <c r="LSL18" s="46"/>
      <c r="LSM18" s="46"/>
      <c r="LSN18" s="46"/>
      <c r="LSO18" s="46"/>
      <c r="LSP18" s="46"/>
      <c r="LSQ18" s="46"/>
      <c r="LSR18" s="46"/>
      <c r="LSS18" s="46"/>
      <c r="LST18" s="46"/>
      <c r="LSU18" s="46"/>
      <c r="LSV18" s="46"/>
      <c r="LSW18" s="46"/>
      <c r="LSX18" s="46"/>
      <c r="LSY18" s="46"/>
      <c r="LSZ18" s="46"/>
      <c r="LTA18" s="46"/>
      <c r="LTB18" s="46"/>
      <c r="LTC18" s="46"/>
      <c r="LTD18" s="46"/>
      <c r="LTE18" s="46"/>
      <c r="LTF18" s="46"/>
      <c r="LTG18" s="46"/>
      <c r="LTH18" s="46"/>
      <c r="LTI18" s="46"/>
      <c r="LTJ18" s="46"/>
      <c r="LTK18" s="46"/>
      <c r="LTL18" s="46"/>
      <c r="LTM18" s="46"/>
      <c r="LTN18" s="46"/>
      <c r="LTO18" s="46"/>
      <c r="LTP18" s="46"/>
      <c r="LTQ18" s="46"/>
      <c r="LTR18" s="46"/>
      <c r="LTS18" s="46"/>
      <c r="LTT18" s="46"/>
      <c r="LTU18" s="46"/>
      <c r="LTV18" s="46"/>
      <c r="LTW18" s="46"/>
      <c r="LTX18" s="46"/>
      <c r="LTY18" s="46"/>
      <c r="LTZ18" s="46"/>
      <c r="LUA18" s="46"/>
      <c r="LUB18" s="46"/>
      <c r="LUC18" s="46"/>
      <c r="LUD18" s="46"/>
      <c r="LUE18" s="46"/>
      <c r="LUF18" s="46"/>
      <c r="LUG18" s="46"/>
      <c r="LUH18" s="46"/>
      <c r="LUI18" s="46"/>
      <c r="LUJ18" s="46"/>
      <c r="LUK18" s="46"/>
      <c r="LUL18" s="46"/>
      <c r="LUM18" s="46"/>
      <c r="LUN18" s="46"/>
      <c r="LUO18" s="46"/>
      <c r="LUP18" s="46"/>
      <c r="LUQ18" s="46"/>
      <c r="LUR18" s="46"/>
      <c r="LUS18" s="46"/>
      <c r="LUT18" s="46"/>
      <c r="LUU18" s="46"/>
      <c r="LUV18" s="46"/>
      <c r="LUW18" s="46"/>
      <c r="LUX18" s="46"/>
      <c r="LUY18" s="46"/>
      <c r="LUZ18" s="46"/>
      <c r="LVA18" s="46"/>
      <c r="LVB18" s="46"/>
      <c r="LVC18" s="46"/>
      <c r="LVD18" s="46"/>
      <c r="LVE18" s="46"/>
      <c r="LVF18" s="46"/>
      <c r="LVG18" s="46"/>
      <c r="LVH18" s="46"/>
      <c r="LVI18" s="46"/>
      <c r="LVJ18" s="46"/>
      <c r="LVK18" s="46"/>
      <c r="LVL18" s="46"/>
      <c r="LVM18" s="46"/>
      <c r="LVN18" s="46"/>
      <c r="LVO18" s="46"/>
      <c r="LVP18" s="46"/>
      <c r="LVQ18" s="46"/>
      <c r="LVR18" s="46"/>
      <c r="LVS18" s="46"/>
      <c r="LVT18" s="46"/>
      <c r="LVU18" s="46"/>
      <c r="LVV18" s="46"/>
      <c r="LVW18" s="46"/>
      <c r="LVX18" s="46"/>
      <c r="LVY18" s="46"/>
      <c r="LVZ18" s="46"/>
      <c r="LWA18" s="46"/>
      <c r="LWB18" s="46"/>
      <c r="LWC18" s="46"/>
      <c r="LWD18" s="46"/>
      <c r="LWE18" s="46"/>
      <c r="LWF18" s="46"/>
      <c r="LWG18" s="46"/>
      <c r="LWH18" s="46"/>
      <c r="LWI18" s="46"/>
      <c r="LWJ18" s="46"/>
      <c r="LWK18" s="46"/>
      <c r="LWL18" s="46"/>
      <c r="LWM18" s="46"/>
      <c r="LWN18" s="46"/>
      <c r="LWO18" s="46"/>
      <c r="LWP18" s="46"/>
      <c r="LWQ18" s="46"/>
      <c r="LWR18" s="46"/>
      <c r="LWS18" s="46"/>
      <c r="LWT18" s="46"/>
      <c r="LWU18" s="46"/>
      <c r="LWV18" s="46"/>
      <c r="LWW18" s="46"/>
      <c r="LWX18" s="46"/>
      <c r="LWY18" s="46"/>
      <c r="LWZ18" s="46"/>
      <c r="LXA18" s="46"/>
      <c r="LXB18" s="46"/>
      <c r="LXC18" s="46"/>
      <c r="LXD18" s="46"/>
      <c r="LXE18" s="46"/>
      <c r="LXF18" s="46"/>
      <c r="LXG18" s="46"/>
      <c r="LXH18" s="46"/>
      <c r="LXI18" s="46"/>
      <c r="LXJ18" s="46"/>
      <c r="LXK18" s="46"/>
      <c r="LXL18" s="46"/>
      <c r="LXM18" s="46"/>
      <c r="LXN18" s="46"/>
      <c r="LXO18" s="46"/>
      <c r="LXP18" s="46"/>
      <c r="LXQ18" s="46"/>
      <c r="LXR18" s="46"/>
      <c r="LXS18" s="46"/>
      <c r="LXT18" s="46"/>
      <c r="LXU18" s="46"/>
      <c r="LXV18" s="46"/>
      <c r="LXW18" s="46"/>
      <c r="LXX18" s="46"/>
      <c r="LXY18" s="46"/>
      <c r="LXZ18" s="46"/>
      <c r="LYA18" s="46"/>
      <c r="LYB18" s="46"/>
      <c r="LYC18" s="46"/>
      <c r="LYD18" s="46"/>
      <c r="LYE18" s="46"/>
      <c r="LYF18" s="46"/>
      <c r="LYG18" s="46"/>
      <c r="LYH18" s="46"/>
      <c r="LYI18" s="46"/>
      <c r="LYJ18" s="46"/>
      <c r="LYK18" s="46"/>
      <c r="LYL18" s="46"/>
      <c r="LYM18" s="46"/>
      <c r="LYN18" s="46"/>
      <c r="LYO18" s="46"/>
      <c r="LYP18" s="46"/>
      <c r="LYQ18" s="46"/>
      <c r="LYR18" s="46"/>
      <c r="LYS18" s="46"/>
      <c r="LYT18" s="46"/>
      <c r="LYU18" s="46"/>
      <c r="LYV18" s="46"/>
      <c r="LYW18" s="46"/>
      <c r="LYX18" s="46"/>
      <c r="LYY18" s="46"/>
      <c r="LYZ18" s="46"/>
      <c r="LZA18" s="46"/>
      <c r="LZB18" s="46"/>
      <c r="LZC18" s="46"/>
      <c r="LZD18" s="46"/>
      <c r="LZE18" s="46"/>
      <c r="LZF18" s="46"/>
      <c r="LZG18" s="46"/>
      <c r="LZH18" s="46"/>
      <c r="LZI18" s="46"/>
      <c r="LZJ18" s="46"/>
      <c r="LZK18" s="46"/>
      <c r="LZL18" s="46"/>
      <c r="LZM18" s="46"/>
      <c r="LZN18" s="46"/>
      <c r="LZO18" s="46"/>
      <c r="LZP18" s="46"/>
      <c r="LZQ18" s="46"/>
      <c r="LZR18" s="46"/>
      <c r="LZS18" s="46"/>
      <c r="LZT18" s="46"/>
      <c r="LZU18" s="46"/>
      <c r="LZV18" s="46"/>
      <c r="LZW18" s="46"/>
      <c r="LZX18" s="46"/>
      <c r="LZY18" s="46"/>
      <c r="LZZ18" s="46"/>
      <c r="MAA18" s="46"/>
      <c r="MAB18" s="46"/>
      <c r="MAC18" s="46"/>
      <c r="MAD18" s="46"/>
      <c r="MAE18" s="46"/>
      <c r="MAF18" s="46"/>
      <c r="MAG18" s="46"/>
      <c r="MAH18" s="46"/>
      <c r="MAI18" s="46"/>
      <c r="MAJ18" s="46"/>
      <c r="MAK18" s="46"/>
      <c r="MAL18" s="46"/>
      <c r="MAM18" s="46"/>
      <c r="MAN18" s="46"/>
      <c r="MAO18" s="46"/>
      <c r="MAP18" s="46"/>
      <c r="MAQ18" s="46"/>
      <c r="MAR18" s="46"/>
      <c r="MAS18" s="46"/>
      <c r="MAT18" s="46"/>
      <c r="MAU18" s="46"/>
      <c r="MAV18" s="46"/>
      <c r="MAW18" s="46"/>
      <c r="MAX18" s="46"/>
      <c r="MAY18" s="46"/>
      <c r="MAZ18" s="46"/>
      <c r="MBA18" s="46"/>
      <c r="MBB18" s="46"/>
      <c r="MBC18" s="46"/>
      <c r="MBD18" s="46"/>
      <c r="MBE18" s="46"/>
      <c r="MBF18" s="46"/>
      <c r="MBG18" s="46"/>
      <c r="MBH18" s="46"/>
      <c r="MBI18" s="46"/>
      <c r="MBJ18" s="46"/>
      <c r="MBK18" s="46"/>
      <c r="MBL18" s="46"/>
      <c r="MBM18" s="46"/>
      <c r="MBN18" s="46"/>
      <c r="MBO18" s="46"/>
      <c r="MBP18" s="46"/>
      <c r="MBQ18" s="46"/>
      <c r="MBR18" s="46"/>
      <c r="MBS18" s="46"/>
      <c r="MBT18" s="46"/>
      <c r="MBU18" s="46"/>
      <c r="MBV18" s="46"/>
      <c r="MBW18" s="46"/>
      <c r="MBX18" s="46"/>
      <c r="MBY18" s="46"/>
      <c r="MBZ18" s="46"/>
      <c r="MCA18" s="46"/>
      <c r="MCB18" s="46"/>
      <c r="MCC18" s="46"/>
      <c r="MCD18" s="46"/>
      <c r="MCE18" s="46"/>
      <c r="MCF18" s="46"/>
      <c r="MCG18" s="46"/>
      <c r="MCH18" s="46"/>
      <c r="MCI18" s="46"/>
      <c r="MCJ18" s="46"/>
      <c r="MCK18" s="46"/>
      <c r="MCL18" s="46"/>
      <c r="MCM18" s="46"/>
      <c r="MCN18" s="46"/>
      <c r="MCO18" s="46"/>
      <c r="MCP18" s="46"/>
      <c r="MCQ18" s="46"/>
      <c r="MCR18" s="46"/>
      <c r="MCS18" s="46"/>
      <c r="MCT18" s="46"/>
      <c r="MCU18" s="46"/>
      <c r="MCV18" s="46"/>
      <c r="MCW18" s="46"/>
      <c r="MCX18" s="46"/>
      <c r="MCY18" s="46"/>
      <c r="MCZ18" s="46"/>
      <c r="MDA18" s="46"/>
      <c r="MDB18" s="46"/>
      <c r="MDC18" s="46"/>
      <c r="MDD18" s="46"/>
      <c r="MDE18" s="46"/>
      <c r="MDF18" s="46"/>
      <c r="MDG18" s="46"/>
      <c r="MDH18" s="46"/>
      <c r="MDI18" s="46"/>
      <c r="MDJ18" s="46"/>
      <c r="MDK18" s="46"/>
      <c r="MDL18" s="46"/>
      <c r="MDM18" s="46"/>
      <c r="MDN18" s="46"/>
      <c r="MDO18" s="46"/>
      <c r="MDP18" s="46"/>
      <c r="MDQ18" s="46"/>
      <c r="MDR18" s="46"/>
      <c r="MDS18" s="46"/>
      <c r="MDT18" s="46"/>
      <c r="MDU18" s="46"/>
      <c r="MDV18" s="46"/>
      <c r="MDW18" s="46"/>
      <c r="MDX18" s="46"/>
      <c r="MDY18" s="46"/>
      <c r="MDZ18" s="46"/>
      <c r="MEA18" s="46"/>
      <c r="MEB18" s="46"/>
      <c r="MEC18" s="46"/>
      <c r="MED18" s="46"/>
      <c r="MEE18" s="46"/>
      <c r="MEF18" s="46"/>
      <c r="MEG18" s="46"/>
      <c r="MEH18" s="46"/>
      <c r="MEI18" s="46"/>
      <c r="MEJ18" s="46"/>
      <c r="MEK18" s="46"/>
      <c r="MEL18" s="46"/>
      <c r="MEM18" s="46"/>
      <c r="MEN18" s="46"/>
      <c r="MEO18" s="46"/>
      <c r="MEP18" s="46"/>
      <c r="MEQ18" s="46"/>
      <c r="MER18" s="46"/>
      <c r="MES18" s="46"/>
      <c r="MET18" s="46"/>
      <c r="MEU18" s="46"/>
      <c r="MEV18" s="46"/>
      <c r="MEW18" s="46"/>
      <c r="MEX18" s="46"/>
      <c r="MEY18" s="46"/>
      <c r="MEZ18" s="46"/>
      <c r="MFA18" s="46"/>
      <c r="MFB18" s="46"/>
      <c r="MFC18" s="46"/>
      <c r="MFD18" s="46"/>
      <c r="MFE18" s="46"/>
      <c r="MFF18" s="46"/>
      <c r="MFG18" s="46"/>
      <c r="MFH18" s="46"/>
      <c r="MFI18" s="46"/>
      <c r="MFJ18" s="46"/>
      <c r="MFK18" s="46"/>
      <c r="MFL18" s="46"/>
      <c r="MFM18" s="46"/>
      <c r="MFN18" s="46"/>
      <c r="MFO18" s="46"/>
      <c r="MFP18" s="46"/>
      <c r="MFQ18" s="46"/>
      <c r="MFR18" s="46"/>
      <c r="MFS18" s="46"/>
      <c r="MFT18" s="46"/>
      <c r="MFU18" s="46"/>
      <c r="MFV18" s="46"/>
      <c r="MFW18" s="46"/>
      <c r="MFX18" s="46"/>
      <c r="MFY18" s="46"/>
      <c r="MFZ18" s="46"/>
      <c r="MGA18" s="46"/>
      <c r="MGB18" s="46"/>
      <c r="MGC18" s="46"/>
      <c r="MGD18" s="46"/>
      <c r="MGE18" s="46"/>
      <c r="MGF18" s="46"/>
      <c r="MGG18" s="46"/>
      <c r="MGH18" s="46"/>
      <c r="MGI18" s="46"/>
      <c r="MGJ18" s="46"/>
      <c r="MGK18" s="46"/>
      <c r="MGL18" s="46"/>
      <c r="MGM18" s="46"/>
      <c r="MGN18" s="46"/>
      <c r="MGO18" s="46"/>
      <c r="MGP18" s="46"/>
      <c r="MGQ18" s="46"/>
      <c r="MGR18" s="46"/>
      <c r="MGS18" s="46"/>
      <c r="MGT18" s="46"/>
      <c r="MGU18" s="46"/>
      <c r="MGV18" s="46"/>
      <c r="MGW18" s="46"/>
      <c r="MGX18" s="46"/>
      <c r="MGY18" s="46"/>
      <c r="MGZ18" s="46"/>
      <c r="MHA18" s="46"/>
      <c r="MHB18" s="46"/>
      <c r="MHC18" s="46"/>
      <c r="MHD18" s="46"/>
      <c r="MHE18" s="46"/>
      <c r="MHF18" s="46"/>
      <c r="MHG18" s="46"/>
      <c r="MHH18" s="46"/>
      <c r="MHI18" s="46"/>
      <c r="MHJ18" s="46"/>
      <c r="MHK18" s="46"/>
      <c r="MHL18" s="46"/>
      <c r="MHM18" s="46"/>
      <c r="MHN18" s="46"/>
      <c r="MHO18" s="46"/>
      <c r="MHP18" s="46"/>
      <c r="MHQ18" s="46"/>
      <c r="MHR18" s="46"/>
      <c r="MHS18" s="46"/>
      <c r="MHT18" s="46"/>
      <c r="MHU18" s="46"/>
      <c r="MHV18" s="46"/>
      <c r="MHW18" s="46"/>
      <c r="MHX18" s="46"/>
      <c r="MHY18" s="46"/>
      <c r="MHZ18" s="46"/>
      <c r="MIA18" s="46"/>
      <c r="MIB18" s="46"/>
      <c r="MIC18" s="46"/>
      <c r="MID18" s="46"/>
      <c r="MIE18" s="46"/>
      <c r="MIF18" s="46"/>
      <c r="MIG18" s="46"/>
      <c r="MIH18" s="46"/>
      <c r="MII18" s="46"/>
      <c r="MIJ18" s="46"/>
      <c r="MIK18" s="46"/>
      <c r="MIL18" s="46"/>
      <c r="MIM18" s="46"/>
      <c r="MIN18" s="46"/>
      <c r="MIO18" s="46"/>
      <c r="MIP18" s="46"/>
      <c r="MIQ18" s="46"/>
      <c r="MIR18" s="46"/>
      <c r="MIS18" s="46"/>
      <c r="MIT18" s="46"/>
      <c r="MIU18" s="46"/>
      <c r="MIV18" s="46"/>
      <c r="MIW18" s="46"/>
      <c r="MIX18" s="46"/>
      <c r="MIY18" s="46"/>
      <c r="MIZ18" s="46"/>
      <c r="MJA18" s="46"/>
      <c r="MJB18" s="46"/>
      <c r="MJC18" s="46"/>
      <c r="MJD18" s="46"/>
      <c r="MJE18" s="46"/>
      <c r="MJF18" s="46"/>
      <c r="MJG18" s="46"/>
      <c r="MJH18" s="46"/>
      <c r="MJI18" s="46"/>
      <c r="MJJ18" s="46"/>
      <c r="MJK18" s="46"/>
      <c r="MJL18" s="46"/>
      <c r="MJM18" s="46"/>
      <c r="MJN18" s="46"/>
      <c r="MJO18" s="46"/>
      <c r="MJP18" s="46"/>
      <c r="MJQ18" s="46"/>
      <c r="MJR18" s="46"/>
      <c r="MJS18" s="46"/>
      <c r="MJT18" s="46"/>
      <c r="MJU18" s="46"/>
      <c r="MJV18" s="46"/>
      <c r="MJW18" s="46"/>
      <c r="MJX18" s="46"/>
      <c r="MJY18" s="46"/>
      <c r="MJZ18" s="46"/>
      <c r="MKA18" s="46"/>
      <c r="MKB18" s="46"/>
      <c r="MKC18" s="46"/>
      <c r="MKD18" s="46"/>
      <c r="MKE18" s="46"/>
      <c r="MKF18" s="46"/>
      <c r="MKG18" s="46"/>
      <c r="MKH18" s="46"/>
      <c r="MKI18" s="46"/>
      <c r="MKJ18" s="46"/>
      <c r="MKK18" s="46"/>
      <c r="MKL18" s="46"/>
      <c r="MKM18" s="46"/>
      <c r="MKN18" s="46"/>
      <c r="MKO18" s="46"/>
      <c r="MKP18" s="46"/>
      <c r="MKQ18" s="46"/>
      <c r="MKR18" s="46"/>
      <c r="MKS18" s="46"/>
      <c r="MKT18" s="46"/>
      <c r="MKU18" s="46"/>
      <c r="MKV18" s="46"/>
      <c r="MKW18" s="46"/>
      <c r="MKX18" s="46"/>
      <c r="MKY18" s="46"/>
      <c r="MKZ18" s="46"/>
      <c r="MLA18" s="46"/>
      <c r="MLB18" s="46"/>
      <c r="MLC18" s="46"/>
      <c r="MLD18" s="46"/>
      <c r="MLE18" s="46"/>
      <c r="MLF18" s="46"/>
      <c r="MLG18" s="46"/>
      <c r="MLH18" s="46"/>
      <c r="MLI18" s="46"/>
      <c r="MLJ18" s="46"/>
      <c r="MLK18" s="46"/>
      <c r="MLL18" s="46"/>
      <c r="MLM18" s="46"/>
      <c r="MLN18" s="46"/>
      <c r="MLO18" s="46"/>
      <c r="MLP18" s="46"/>
      <c r="MLQ18" s="46"/>
      <c r="MLR18" s="46"/>
      <c r="MLS18" s="46"/>
      <c r="MLT18" s="46"/>
      <c r="MLU18" s="46"/>
      <c r="MLV18" s="46"/>
      <c r="MLW18" s="46"/>
      <c r="MLX18" s="46"/>
      <c r="MLY18" s="46"/>
      <c r="MLZ18" s="46"/>
      <c r="MMA18" s="46"/>
      <c r="MMB18" s="46"/>
      <c r="MMC18" s="46"/>
      <c r="MMD18" s="46"/>
      <c r="MME18" s="46"/>
      <c r="MMF18" s="46"/>
      <c r="MMG18" s="46"/>
      <c r="MMH18" s="46"/>
      <c r="MMI18" s="46"/>
      <c r="MMJ18" s="46"/>
      <c r="MMK18" s="46"/>
      <c r="MML18" s="46"/>
      <c r="MMM18" s="46"/>
      <c r="MMN18" s="46"/>
      <c r="MMO18" s="46"/>
      <c r="MMP18" s="46"/>
      <c r="MMQ18" s="46"/>
      <c r="MMR18" s="46"/>
      <c r="MMS18" s="46"/>
      <c r="MMT18" s="46"/>
      <c r="MMU18" s="46"/>
      <c r="MMV18" s="46"/>
      <c r="MMW18" s="46"/>
      <c r="MMX18" s="46"/>
      <c r="MMY18" s="46"/>
      <c r="MMZ18" s="46"/>
      <c r="MNA18" s="46"/>
      <c r="MNB18" s="46"/>
      <c r="MNC18" s="46"/>
      <c r="MND18" s="46"/>
      <c r="MNE18" s="46"/>
      <c r="MNF18" s="46"/>
      <c r="MNG18" s="46"/>
      <c r="MNH18" s="46"/>
      <c r="MNI18" s="46"/>
      <c r="MNJ18" s="46"/>
      <c r="MNK18" s="46"/>
      <c r="MNL18" s="46"/>
      <c r="MNM18" s="46"/>
      <c r="MNN18" s="46"/>
      <c r="MNO18" s="46"/>
      <c r="MNP18" s="46"/>
      <c r="MNQ18" s="46"/>
      <c r="MNR18" s="46"/>
      <c r="MNS18" s="46"/>
      <c r="MNT18" s="46"/>
      <c r="MNU18" s="46"/>
      <c r="MNV18" s="46"/>
      <c r="MNW18" s="46"/>
      <c r="MNX18" s="46"/>
      <c r="MNY18" s="46"/>
      <c r="MNZ18" s="46"/>
      <c r="MOA18" s="46"/>
      <c r="MOB18" s="46"/>
      <c r="MOC18" s="46"/>
      <c r="MOD18" s="46"/>
      <c r="MOE18" s="46"/>
      <c r="MOF18" s="46"/>
      <c r="MOG18" s="46"/>
      <c r="MOH18" s="46"/>
      <c r="MOI18" s="46"/>
      <c r="MOJ18" s="46"/>
      <c r="MOK18" s="46"/>
      <c r="MOL18" s="46"/>
      <c r="MOM18" s="46"/>
      <c r="MON18" s="46"/>
      <c r="MOO18" s="46"/>
      <c r="MOP18" s="46"/>
      <c r="MOQ18" s="46"/>
      <c r="MOR18" s="46"/>
      <c r="MOS18" s="46"/>
      <c r="MOT18" s="46"/>
      <c r="MOU18" s="46"/>
      <c r="MOV18" s="46"/>
      <c r="MOW18" s="46"/>
      <c r="MOX18" s="46"/>
      <c r="MOY18" s="46"/>
      <c r="MOZ18" s="46"/>
      <c r="MPA18" s="46"/>
      <c r="MPB18" s="46"/>
      <c r="MPC18" s="46"/>
      <c r="MPD18" s="46"/>
      <c r="MPE18" s="46"/>
      <c r="MPF18" s="46"/>
      <c r="MPG18" s="46"/>
      <c r="MPH18" s="46"/>
      <c r="MPI18" s="46"/>
      <c r="MPJ18" s="46"/>
      <c r="MPK18" s="46"/>
      <c r="MPL18" s="46"/>
      <c r="MPM18" s="46"/>
      <c r="MPN18" s="46"/>
      <c r="MPO18" s="46"/>
      <c r="MPP18" s="46"/>
      <c r="MPQ18" s="46"/>
      <c r="MPR18" s="46"/>
      <c r="MPS18" s="46"/>
      <c r="MPT18" s="46"/>
      <c r="MPU18" s="46"/>
      <c r="MPV18" s="46"/>
      <c r="MPW18" s="46"/>
      <c r="MPX18" s="46"/>
      <c r="MPY18" s="46"/>
      <c r="MPZ18" s="46"/>
      <c r="MQA18" s="46"/>
      <c r="MQB18" s="46"/>
      <c r="MQC18" s="46"/>
      <c r="MQD18" s="46"/>
      <c r="MQE18" s="46"/>
      <c r="MQF18" s="46"/>
      <c r="MQG18" s="46"/>
      <c r="MQH18" s="46"/>
      <c r="MQI18" s="46"/>
      <c r="MQJ18" s="46"/>
      <c r="MQK18" s="46"/>
      <c r="MQL18" s="46"/>
      <c r="MQM18" s="46"/>
      <c r="MQN18" s="46"/>
      <c r="MQO18" s="46"/>
      <c r="MQP18" s="46"/>
      <c r="MQQ18" s="46"/>
      <c r="MQR18" s="46"/>
      <c r="MQS18" s="46"/>
      <c r="MQT18" s="46"/>
      <c r="MQU18" s="46"/>
      <c r="MQV18" s="46"/>
      <c r="MQW18" s="46"/>
      <c r="MQX18" s="46"/>
      <c r="MQY18" s="46"/>
      <c r="MQZ18" s="46"/>
      <c r="MRA18" s="46"/>
      <c r="MRB18" s="46"/>
      <c r="MRC18" s="46"/>
      <c r="MRD18" s="46"/>
      <c r="MRE18" s="46"/>
      <c r="MRF18" s="46"/>
      <c r="MRG18" s="46"/>
      <c r="MRH18" s="46"/>
      <c r="MRI18" s="46"/>
      <c r="MRJ18" s="46"/>
      <c r="MRK18" s="46"/>
      <c r="MRL18" s="46"/>
      <c r="MRM18" s="46"/>
      <c r="MRN18" s="46"/>
      <c r="MRO18" s="46"/>
      <c r="MRP18" s="46"/>
      <c r="MRQ18" s="46"/>
      <c r="MRR18" s="46"/>
      <c r="MRS18" s="46"/>
      <c r="MRT18" s="46"/>
      <c r="MRU18" s="46"/>
      <c r="MRV18" s="46"/>
      <c r="MRW18" s="46"/>
      <c r="MRX18" s="46"/>
      <c r="MRY18" s="46"/>
      <c r="MRZ18" s="46"/>
      <c r="MSA18" s="46"/>
      <c r="MSB18" s="46"/>
      <c r="MSC18" s="46"/>
      <c r="MSD18" s="46"/>
      <c r="MSE18" s="46"/>
      <c r="MSF18" s="46"/>
      <c r="MSG18" s="46"/>
      <c r="MSH18" s="46"/>
      <c r="MSI18" s="46"/>
      <c r="MSJ18" s="46"/>
      <c r="MSK18" s="46"/>
      <c r="MSL18" s="46"/>
      <c r="MSM18" s="46"/>
      <c r="MSN18" s="46"/>
      <c r="MSO18" s="46"/>
      <c r="MSP18" s="46"/>
      <c r="MSQ18" s="46"/>
      <c r="MSR18" s="46"/>
      <c r="MSS18" s="46"/>
      <c r="MST18" s="46"/>
      <c r="MSU18" s="46"/>
      <c r="MSV18" s="46"/>
      <c r="MSW18" s="46"/>
      <c r="MSX18" s="46"/>
      <c r="MSY18" s="46"/>
      <c r="MSZ18" s="46"/>
      <c r="MTA18" s="46"/>
      <c r="MTB18" s="46"/>
      <c r="MTC18" s="46"/>
      <c r="MTD18" s="46"/>
      <c r="MTE18" s="46"/>
      <c r="MTF18" s="46"/>
      <c r="MTG18" s="46"/>
      <c r="MTH18" s="46"/>
      <c r="MTI18" s="46"/>
      <c r="MTJ18" s="46"/>
      <c r="MTK18" s="46"/>
      <c r="MTL18" s="46"/>
      <c r="MTM18" s="46"/>
      <c r="MTN18" s="46"/>
      <c r="MTO18" s="46"/>
      <c r="MTP18" s="46"/>
      <c r="MTQ18" s="46"/>
      <c r="MTR18" s="46"/>
      <c r="MTS18" s="46"/>
      <c r="MTT18" s="46"/>
      <c r="MTU18" s="46"/>
      <c r="MTV18" s="46"/>
      <c r="MTW18" s="46"/>
      <c r="MTX18" s="46"/>
      <c r="MTY18" s="46"/>
      <c r="MTZ18" s="46"/>
      <c r="MUA18" s="46"/>
      <c r="MUB18" s="46"/>
      <c r="MUC18" s="46"/>
      <c r="MUD18" s="46"/>
      <c r="MUE18" s="46"/>
      <c r="MUF18" s="46"/>
      <c r="MUG18" s="46"/>
      <c r="MUH18" s="46"/>
      <c r="MUI18" s="46"/>
      <c r="MUJ18" s="46"/>
      <c r="MUK18" s="46"/>
      <c r="MUL18" s="46"/>
      <c r="MUM18" s="46"/>
      <c r="MUN18" s="46"/>
      <c r="MUO18" s="46"/>
      <c r="MUP18" s="46"/>
      <c r="MUQ18" s="46"/>
      <c r="MUR18" s="46"/>
      <c r="MUS18" s="46"/>
      <c r="MUT18" s="46"/>
      <c r="MUU18" s="46"/>
      <c r="MUV18" s="46"/>
      <c r="MUW18" s="46"/>
      <c r="MUX18" s="46"/>
      <c r="MUY18" s="46"/>
      <c r="MUZ18" s="46"/>
      <c r="MVA18" s="46"/>
      <c r="MVB18" s="46"/>
      <c r="MVC18" s="46"/>
      <c r="MVD18" s="46"/>
      <c r="MVE18" s="46"/>
      <c r="MVF18" s="46"/>
      <c r="MVG18" s="46"/>
      <c r="MVH18" s="46"/>
      <c r="MVI18" s="46"/>
      <c r="MVJ18" s="46"/>
      <c r="MVK18" s="46"/>
      <c r="MVL18" s="46"/>
      <c r="MVM18" s="46"/>
      <c r="MVN18" s="46"/>
      <c r="MVO18" s="46"/>
      <c r="MVP18" s="46"/>
      <c r="MVQ18" s="46"/>
      <c r="MVR18" s="46"/>
      <c r="MVS18" s="46"/>
      <c r="MVT18" s="46"/>
      <c r="MVU18" s="46"/>
      <c r="MVV18" s="46"/>
      <c r="MVW18" s="46"/>
      <c r="MVX18" s="46"/>
      <c r="MVY18" s="46"/>
      <c r="MVZ18" s="46"/>
      <c r="MWA18" s="46"/>
      <c r="MWB18" s="46"/>
      <c r="MWC18" s="46"/>
      <c r="MWD18" s="46"/>
      <c r="MWE18" s="46"/>
      <c r="MWF18" s="46"/>
      <c r="MWG18" s="46"/>
      <c r="MWH18" s="46"/>
      <c r="MWI18" s="46"/>
      <c r="MWJ18" s="46"/>
      <c r="MWK18" s="46"/>
      <c r="MWL18" s="46"/>
      <c r="MWM18" s="46"/>
      <c r="MWN18" s="46"/>
      <c r="MWO18" s="46"/>
      <c r="MWP18" s="46"/>
      <c r="MWQ18" s="46"/>
      <c r="MWR18" s="46"/>
      <c r="MWS18" s="46"/>
      <c r="MWT18" s="46"/>
      <c r="MWU18" s="46"/>
      <c r="MWV18" s="46"/>
      <c r="MWW18" s="46"/>
      <c r="MWX18" s="46"/>
      <c r="MWY18" s="46"/>
      <c r="MWZ18" s="46"/>
      <c r="MXA18" s="46"/>
      <c r="MXB18" s="46"/>
      <c r="MXC18" s="46"/>
      <c r="MXD18" s="46"/>
      <c r="MXE18" s="46"/>
      <c r="MXF18" s="46"/>
      <c r="MXG18" s="46"/>
      <c r="MXH18" s="46"/>
      <c r="MXI18" s="46"/>
      <c r="MXJ18" s="46"/>
      <c r="MXK18" s="46"/>
      <c r="MXL18" s="46"/>
      <c r="MXM18" s="46"/>
      <c r="MXN18" s="46"/>
      <c r="MXO18" s="46"/>
      <c r="MXP18" s="46"/>
      <c r="MXQ18" s="46"/>
      <c r="MXR18" s="46"/>
      <c r="MXS18" s="46"/>
      <c r="MXT18" s="46"/>
      <c r="MXU18" s="46"/>
      <c r="MXV18" s="46"/>
      <c r="MXW18" s="46"/>
      <c r="MXX18" s="46"/>
      <c r="MXY18" s="46"/>
      <c r="MXZ18" s="46"/>
      <c r="MYA18" s="46"/>
      <c r="MYB18" s="46"/>
      <c r="MYC18" s="46"/>
      <c r="MYD18" s="46"/>
      <c r="MYE18" s="46"/>
      <c r="MYF18" s="46"/>
      <c r="MYG18" s="46"/>
      <c r="MYH18" s="46"/>
      <c r="MYI18" s="46"/>
      <c r="MYJ18" s="46"/>
      <c r="MYK18" s="46"/>
      <c r="MYL18" s="46"/>
      <c r="MYM18" s="46"/>
      <c r="MYN18" s="46"/>
      <c r="MYO18" s="46"/>
      <c r="MYP18" s="46"/>
      <c r="MYQ18" s="46"/>
      <c r="MYR18" s="46"/>
      <c r="MYS18" s="46"/>
      <c r="MYT18" s="46"/>
      <c r="MYU18" s="46"/>
      <c r="MYV18" s="46"/>
      <c r="MYW18" s="46"/>
      <c r="MYX18" s="46"/>
      <c r="MYY18" s="46"/>
      <c r="MYZ18" s="46"/>
      <c r="MZA18" s="46"/>
      <c r="MZB18" s="46"/>
      <c r="MZC18" s="46"/>
      <c r="MZD18" s="46"/>
      <c r="MZE18" s="46"/>
      <c r="MZF18" s="46"/>
      <c r="MZG18" s="46"/>
      <c r="MZH18" s="46"/>
      <c r="MZI18" s="46"/>
      <c r="MZJ18" s="46"/>
      <c r="MZK18" s="46"/>
      <c r="MZL18" s="46"/>
      <c r="MZM18" s="46"/>
      <c r="MZN18" s="46"/>
      <c r="MZO18" s="46"/>
      <c r="MZP18" s="46"/>
      <c r="MZQ18" s="46"/>
      <c r="MZR18" s="46"/>
      <c r="MZS18" s="46"/>
      <c r="MZT18" s="46"/>
      <c r="MZU18" s="46"/>
      <c r="MZV18" s="46"/>
      <c r="MZW18" s="46"/>
      <c r="MZX18" s="46"/>
      <c r="MZY18" s="46"/>
      <c r="MZZ18" s="46"/>
      <c r="NAA18" s="46"/>
      <c r="NAB18" s="46"/>
      <c r="NAC18" s="46"/>
      <c r="NAD18" s="46"/>
      <c r="NAE18" s="46"/>
      <c r="NAF18" s="46"/>
      <c r="NAG18" s="46"/>
      <c r="NAH18" s="46"/>
      <c r="NAI18" s="46"/>
      <c r="NAJ18" s="46"/>
      <c r="NAK18" s="46"/>
      <c r="NAL18" s="46"/>
      <c r="NAM18" s="46"/>
      <c r="NAN18" s="46"/>
      <c r="NAO18" s="46"/>
      <c r="NAP18" s="46"/>
      <c r="NAQ18" s="46"/>
      <c r="NAR18" s="46"/>
      <c r="NAS18" s="46"/>
      <c r="NAT18" s="46"/>
      <c r="NAU18" s="46"/>
      <c r="NAV18" s="46"/>
      <c r="NAW18" s="46"/>
      <c r="NAX18" s="46"/>
      <c r="NAY18" s="46"/>
      <c r="NAZ18" s="46"/>
      <c r="NBA18" s="46"/>
      <c r="NBB18" s="46"/>
      <c r="NBC18" s="46"/>
      <c r="NBD18" s="46"/>
      <c r="NBE18" s="46"/>
      <c r="NBF18" s="46"/>
      <c r="NBG18" s="46"/>
      <c r="NBH18" s="46"/>
      <c r="NBI18" s="46"/>
      <c r="NBJ18" s="46"/>
      <c r="NBK18" s="46"/>
      <c r="NBL18" s="46"/>
      <c r="NBM18" s="46"/>
      <c r="NBN18" s="46"/>
      <c r="NBO18" s="46"/>
      <c r="NBP18" s="46"/>
      <c r="NBQ18" s="46"/>
      <c r="NBR18" s="46"/>
      <c r="NBS18" s="46"/>
      <c r="NBT18" s="46"/>
      <c r="NBU18" s="46"/>
      <c r="NBV18" s="46"/>
      <c r="NBW18" s="46"/>
      <c r="NBX18" s="46"/>
      <c r="NBY18" s="46"/>
      <c r="NBZ18" s="46"/>
      <c r="NCA18" s="46"/>
      <c r="NCB18" s="46"/>
      <c r="NCC18" s="46"/>
      <c r="NCD18" s="46"/>
      <c r="NCE18" s="46"/>
      <c r="NCF18" s="46"/>
      <c r="NCG18" s="46"/>
      <c r="NCH18" s="46"/>
      <c r="NCI18" s="46"/>
      <c r="NCJ18" s="46"/>
      <c r="NCK18" s="46"/>
      <c r="NCL18" s="46"/>
      <c r="NCM18" s="46"/>
      <c r="NCN18" s="46"/>
      <c r="NCO18" s="46"/>
      <c r="NCP18" s="46"/>
      <c r="NCQ18" s="46"/>
      <c r="NCR18" s="46"/>
      <c r="NCS18" s="46"/>
      <c r="NCT18" s="46"/>
      <c r="NCU18" s="46"/>
      <c r="NCV18" s="46"/>
      <c r="NCW18" s="46"/>
      <c r="NCX18" s="46"/>
      <c r="NCY18" s="46"/>
      <c r="NCZ18" s="46"/>
      <c r="NDA18" s="46"/>
      <c r="NDB18" s="46"/>
      <c r="NDC18" s="46"/>
      <c r="NDD18" s="46"/>
      <c r="NDE18" s="46"/>
      <c r="NDF18" s="46"/>
      <c r="NDG18" s="46"/>
      <c r="NDH18" s="46"/>
      <c r="NDI18" s="46"/>
      <c r="NDJ18" s="46"/>
      <c r="NDK18" s="46"/>
      <c r="NDL18" s="46"/>
      <c r="NDM18" s="46"/>
      <c r="NDN18" s="46"/>
      <c r="NDO18" s="46"/>
      <c r="NDP18" s="46"/>
      <c r="NDQ18" s="46"/>
      <c r="NDR18" s="46"/>
      <c r="NDS18" s="46"/>
      <c r="NDT18" s="46"/>
      <c r="NDU18" s="46"/>
      <c r="NDV18" s="46"/>
      <c r="NDW18" s="46"/>
      <c r="NDX18" s="46"/>
      <c r="NDY18" s="46"/>
      <c r="NDZ18" s="46"/>
      <c r="NEA18" s="46"/>
      <c r="NEB18" s="46"/>
      <c r="NEC18" s="46"/>
      <c r="NED18" s="46"/>
      <c r="NEE18" s="46"/>
      <c r="NEF18" s="46"/>
      <c r="NEG18" s="46"/>
      <c r="NEH18" s="46"/>
      <c r="NEI18" s="46"/>
      <c r="NEJ18" s="46"/>
      <c r="NEK18" s="46"/>
      <c r="NEL18" s="46"/>
      <c r="NEM18" s="46"/>
      <c r="NEN18" s="46"/>
      <c r="NEO18" s="46"/>
      <c r="NEP18" s="46"/>
      <c r="NEQ18" s="46"/>
      <c r="NER18" s="46"/>
      <c r="NES18" s="46"/>
      <c r="NET18" s="46"/>
      <c r="NEU18" s="46"/>
      <c r="NEV18" s="46"/>
      <c r="NEW18" s="46"/>
      <c r="NEX18" s="46"/>
      <c r="NEY18" s="46"/>
      <c r="NEZ18" s="46"/>
      <c r="NFA18" s="46"/>
      <c r="NFB18" s="46"/>
      <c r="NFC18" s="46"/>
      <c r="NFD18" s="46"/>
      <c r="NFE18" s="46"/>
      <c r="NFF18" s="46"/>
      <c r="NFG18" s="46"/>
      <c r="NFH18" s="46"/>
      <c r="NFI18" s="46"/>
      <c r="NFJ18" s="46"/>
      <c r="NFK18" s="46"/>
      <c r="NFL18" s="46"/>
      <c r="NFM18" s="46"/>
      <c r="NFN18" s="46"/>
      <c r="NFO18" s="46"/>
      <c r="NFP18" s="46"/>
      <c r="NFQ18" s="46"/>
      <c r="NFR18" s="46"/>
      <c r="NFS18" s="46"/>
      <c r="NFT18" s="46"/>
      <c r="NFU18" s="46"/>
      <c r="NFV18" s="46"/>
      <c r="NFW18" s="46"/>
      <c r="NFX18" s="46"/>
      <c r="NFY18" s="46"/>
      <c r="NFZ18" s="46"/>
      <c r="NGA18" s="46"/>
      <c r="NGB18" s="46"/>
      <c r="NGC18" s="46"/>
      <c r="NGD18" s="46"/>
      <c r="NGE18" s="46"/>
      <c r="NGF18" s="46"/>
      <c r="NGG18" s="46"/>
      <c r="NGH18" s="46"/>
      <c r="NGI18" s="46"/>
      <c r="NGJ18" s="46"/>
      <c r="NGK18" s="46"/>
      <c r="NGL18" s="46"/>
      <c r="NGM18" s="46"/>
      <c r="NGN18" s="46"/>
      <c r="NGO18" s="46"/>
      <c r="NGP18" s="46"/>
      <c r="NGQ18" s="46"/>
      <c r="NGR18" s="46"/>
      <c r="NGS18" s="46"/>
      <c r="NGT18" s="46"/>
      <c r="NGU18" s="46"/>
      <c r="NGV18" s="46"/>
      <c r="NGW18" s="46"/>
      <c r="NGX18" s="46"/>
      <c r="NGY18" s="46"/>
      <c r="NGZ18" s="46"/>
      <c r="NHA18" s="46"/>
      <c r="NHB18" s="46"/>
      <c r="NHC18" s="46"/>
      <c r="NHD18" s="46"/>
      <c r="NHE18" s="46"/>
      <c r="NHF18" s="46"/>
      <c r="NHG18" s="46"/>
      <c r="NHH18" s="46"/>
      <c r="NHI18" s="46"/>
      <c r="NHJ18" s="46"/>
      <c r="NHK18" s="46"/>
      <c r="NHL18" s="46"/>
      <c r="NHM18" s="46"/>
      <c r="NHN18" s="46"/>
      <c r="NHO18" s="46"/>
      <c r="NHP18" s="46"/>
      <c r="NHQ18" s="46"/>
      <c r="NHR18" s="46"/>
      <c r="NHS18" s="46"/>
      <c r="NHT18" s="46"/>
      <c r="NHU18" s="46"/>
      <c r="NHV18" s="46"/>
      <c r="NHW18" s="46"/>
      <c r="NHX18" s="46"/>
      <c r="NHY18" s="46"/>
      <c r="NHZ18" s="46"/>
      <c r="NIA18" s="46"/>
      <c r="NIB18" s="46"/>
      <c r="NIC18" s="46"/>
      <c r="NID18" s="46"/>
      <c r="NIE18" s="46"/>
      <c r="NIF18" s="46"/>
      <c r="NIG18" s="46"/>
      <c r="NIH18" s="46"/>
      <c r="NII18" s="46"/>
      <c r="NIJ18" s="46"/>
      <c r="NIK18" s="46"/>
      <c r="NIL18" s="46"/>
      <c r="NIM18" s="46"/>
      <c r="NIN18" s="46"/>
      <c r="NIO18" s="46"/>
      <c r="NIP18" s="46"/>
      <c r="NIQ18" s="46"/>
      <c r="NIR18" s="46"/>
      <c r="NIS18" s="46"/>
      <c r="NIT18" s="46"/>
      <c r="NIU18" s="46"/>
      <c r="NIV18" s="46"/>
      <c r="NIW18" s="46"/>
      <c r="NIX18" s="46"/>
      <c r="NIY18" s="46"/>
      <c r="NIZ18" s="46"/>
      <c r="NJA18" s="46"/>
      <c r="NJB18" s="46"/>
      <c r="NJC18" s="46"/>
      <c r="NJD18" s="46"/>
      <c r="NJE18" s="46"/>
      <c r="NJF18" s="46"/>
      <c r="NJG18" s="46"/>
      <c r="NJH18" s="46"/>
      <c r="NJI18" s="46"/>
      <c r="NJJ18" s="46"/>
      <c r="NJK18" s="46"/>
      <c r="NJL18" s="46"/>
      <c r="NJM18" s="46"/>
      <c r="NJN18" s="46"/>
      <c r="NJO18" s="46"/>
      <c r="NJP18" s="46"/>
      <c r="NJQ18" s="46"/>
      <c r="NJR18" s="46"/>
      <c r="NJS18" s="46"/>
      <c r="NJT18" s="46"/>
      <c r="NJU18" s="46"/>
      <c r="NJV18" s="46"/>
      <c r="NJW18" s="46"/>
      <c r="NJX18" s="46"/>
      <c r="NJY18" s="46"/>
      <c r="NJZ18" s="46"/>
      <c r="NKA18" s="46"/>
      <c r="NKB18" s="46"/>
      <c r="NKC18" s="46"/>
      <c r="NKD18" s="46"/>
      <c r="NKE18" s="46"/>
      <c r="NKF18" s="46"/>
      <c r="NKG18" s="46"/>
      <c r="NKH18" s="46"/>
      <c r="NKI18" s="46"/>
      <c r="NKJ18" s="46"/>
      <c r="NKK18" s="46"/>
      <c r="NKL18" s="46"/>
      <c r="NKM18" s="46"/>
      <c r="NKN18" s="46"/>
      <c r="NKO18" s="46"/>
      <c r="NKP18" s="46"/>
      <c r="NKQ18" s="46"/>
      <c r="NKR18" s="46"/>
      <c r="NKS18" s="46"/>
      <c r="NKT18" s="46"/>
      <c r="NKU18" s="46"/>
      <c r="NKV18" s="46"/>
      <c r="NKW18" s="46"/>
      <c r="NKX18" s="46"/>
      <c r="NKY18" s="46"/>
      <c r="NKZ18" s="46"/>
      <c r="NLA18" s="46"/>
      <c r="NLB18" s="46"/>
      <c r="NLC18" s="46"/>
      <c r="NLD18" s="46"/>
      <c r="NLE18" s="46"/>
      <c r="NLF18" s="46"/>
      <c r="NLG18" s="46"/>
      <c r="NLH18" s="46"/>
      <c r="NLI18" s="46"/>
      <c r="NLJ18" s="46"/>
      <c r="NLK18" s="46"/>
      <c r="NLL18" s="46"/>
      <c r="NLM18" s="46"/>
      <c r="NLN18" s="46"/>
      <c r="NLO18" s="46"/>
      <c r="NLP18" s="46"/>
      <c r="NLQ18" s="46"/>
      <c r="NLR18" s="46"/>
      <c r="NLS18" s="46"/>
      <c r="NLT18" s="46"/>
      <c r="NLU18" s="46"/>
      <c r="NLV18" s="46"/>
      <c r="NLW18" s="46"/>
      <c r="NLX18" s="46"/>
      <c r="NLY18" s="46"/>
      <c r="NLZ18" s="46"/>
      <c r="NMA18" s="46"/>
      <c r="NMB18" s="46"/>
      <c r="NMC18" s="46"/>
      <c r="NMD18" s="46"/>
      <c r="NME18" s="46"/>
      <c r="NMF18" s="46"/>
      <c r="NMG18" s="46"/>
      <c r="NMH18" s="46"/>
      <c r="NMI18" s="46"/>
      <c r="NMJ18" s="46"/>
      <c r="NMK18" s="46"/>
      <c r="NML18" s="46"/>
      <c r="NMM18" s="46"/>
      <c r="NMN18" s="46"/>
      <c r="NMO18" s="46"/>
      <c r="NMP18" s="46"/>
      <c r="NMQ18" s="46"/>
      <c r="NMR18" s="46"/>
      <c r="NMS18" s="46"/>
      <c r="NMT18" s="46"/>
      <c r="NMU18" s="46"/>
      <c r="NMV18" s="46"/>
      <c r="NMW18" s="46"/>
      <c r="NMX18" s="46"/>
      <c r="NMY18" s="46"/>
      <c r="NMZ18" s="46"/>
      <c r="NNA18" s="46"/>
      <c r="NNB18" s="46"/>
      <c r="NNC18" s="46"/>
      <c r="NND18" s="46"/>
      <c r="NNE18" s="46"/>
      <c r="NNF18" s="46"/>
      <c r="NNG18" s="46"/>
      <c r="NNH18" s="46"/>
      <c r="NNI18" s="46"/>
      <c r="NNJ18" s="46"/>
      <c r="NNK18" s="46"/>
      <c r="NNL18" s="46"/>
      <c r="NNM18" s="46"/>
      <c r="NNN18" s="46"/>
      <c r="NNO18" s="46"/>
      <c r="NNP18" s="46"/>
      <c r="NNQ18" s="46"/>
      <c r="NNR18" s="46"/>
      <c r="NNS18" s="46"/>
      <c r="NNT18" s="46"/>
      <c r="NNU18" s="46"/>
      <c r="NNV18" s="46"/>
      <c r="NNW18" s="46"/>
      <c r="NNX18" s="46"/>
      <c r="NNY18" s="46"/>
      <c r="NNZ18" s="46"/>
      <c r="NOA18" s="46"/>
      <c r="NOB18" s="46"/>
      <c r="NOC18" s="46"/>
      <c r="NOD18" s="46"/>
      <c r="NOE18" s="46"/>
      <c r="NOF18" s="46"/>
      <c r="NOG18" s="46"/>
      <c r="NOH18" s="46"/>
      <c r="NOI18" s="46"/>
      <c r="NOJ18" s="46"/>
      <c r="NOK18" s="46"/>
      <c r="NOL18" s="46"/>
      <c r="NOM18" s="46"/>
      <c r="NON18" s="46"/>
      <c r="NOO18" s="46"/>
      <c r="NOP18" s="46"/>
      <c r="NOQ18" s="46"/>
      <c r="NOR18" s="46"/>
      <c r="NOS18" s="46"/>
      <c r="NOT18" s="46"/>
      <c r="NOU18" s="46"/>
      <c r="NOV18" s="46"/>
      <c r="NOW18" s="46"/>
      <c r="NOX18" s="46"/>
      <c r="NOY18" s="46"/>
      <c r="NOZ18" s="46"/>
      <c r="NPA18" s="46"/>
      <c r="NPB18" s="46"/>
      <c r="NPC18" s="46"/>
      <c r="NPD18" s="46"/>
      <c r="NPE18" s="46"/>
      <c r="NPF18" s="46"/>
      <c r="NPG18" s="46"/>
      <c r="NPH18" s="46"/>
      <c r="NPI18" s="46"/>
      <c r="NPJ18" s="46"/>
      <c r="NPK18" s="46"/>
      <c r="NPL18" s="46"/>
      <c r="NPM18" s="46"/>
      <c r="NPN18" s="46"/>
      <c r="NPO18" s="46"/>
      <c r="NPP18" s="46"/>
      <c r="NPQ18" s="46"/>
      <c r="NPR18" s="46"/>
      <c r="NPS18" s="46"/>
      <c r="NPT18" s="46"/>
      <c r="NPU18" s="46"/>
      <c r="NPV18" s="46"/>
      <c r="NPW18" s="46"/>
      <c r="NPX18" s="46"/>
      <c r="NPY18" s="46"/>
      <c r="NPZ18" s="46"/>
      <c r="NQA18" s="46"/>
      <c r="NQB18" s="46"/>
      <c r="NQC18" s="46"/>
      <c r="NQD18" s="46"/>
      <c r="NQE18" s="46"/>
      <c r="NQF18" s="46"/>
      <c r="NQG18" s="46"/>
      <c r="NQH18" s="46"/>
      <c r="NQI18" s="46"/>
      <c r="NQJ18" s="46"/>
      <c r="NQK18" s="46"/>
      <c r="NQL18" s="46"/>
      <c r="NQM18" s="46"/>
      <c r="NQN18" s="46"/>
      <c r="NQO18" s="46"/>
      <c r="NQP18" s="46"/>
      <c r="NQQ18" s="46"/>
      <c r="NQR18" s="46"/>
      <c r="NQS18" s="46"/>
      <c r="NQT18" s="46"/>
      <c r="NQU18" s="46"/>
      <c r="NQV18" s="46"/>
      <c r="NQW18" s="46"/>
      <c r="NQX18" s="46"/>
      <c r="NQY18" s="46"/>
      <c r="NQZ18" s="46"/>
      <c r="NRA18" s="46"/>
      <c r="NRB18" s="46"/>
      <c r="NRC18" s="46"/>
      <c r="NRD18" s="46"/>
      <c r="NRE18" s="46"/>
      <c r="NRF18" s="46"/>
      <c r="NRG18" s="46"/>
      <c r="NRH18" s="46"/>
      <c r="NRI18" s="46"/>
      <c r="NRJ18" s="46"/>
      <c r="NRK18" s="46"/>
      <c r="NRL18" s="46"/>
      <c r="NRM18" s="46"/>
      <c r="NRN18" s="46"/>
      <c r="NRO18" s="46"/>
      <c r="NRP18" s="46"/>
      <c r="NRQ18" s="46"/>
      <c r="NRR18" s="46"/>
      <c r="NRS18" s="46"/>
      <c r="NRT18" s="46"/>
      <c r="NRU18" s="46"/>
      <c r="NRV18" s="46"/>
      <c r="NRW18" s="46"/>
      <c r="NRX18" s="46"/>
      <c r="NRY18" s="46"/>
      <c r="NRZ18" s="46"/>
      <c r="NSA18" s="46"/>
      <c r="NSB18" s="46"/>
      <c r="NSC18" s="46"/>
      <c r="NSD18" s="46"/>
      <c r="NSE18" s="46"/>
      <c r="NSF18" s="46"/>
      <c r="NSG18" s="46"/>
      <c r="NSH18" s="46"/>
      <c r="NSI18" s="46"/>
      <c r="NSJ18" s="46"/>
      <c r="NSK18" s="46"/>
      <c r="NSL18" s="46"/>
      <c r="NSM18" s="46"/>
      <c r="NSN18" s="46"/>
      <c r="NSO18" s="46"/>
      <c r="NSP18" s="46"/>
      <c r="NSQ18" s="46"/>
      <c r="NSR18" s="46"/>
      <c r="NSS18" s="46"/>
      <c r="NST18" s="46"/>
      <c r="NSU18" s="46"/>
      <c r="NSV18" s="46"/>
      <c r="NSW18" s="46"/>
      <c r="NSX18" s="46"/>
      <c r="NSY18" s="46"/>
      <c r="NSZ18" s="46"/>
      <c r="NTA18" s="46"/>
      <c r="NTB18" s="46"/>
      <c r="NTC18" s="46"/>
      <c r="NTD18" s="46"/>
      <c r="NTE18" s="46"/>
      <c r="NTF18" s="46"/>
      <c r="NTG18" s="46"/>
      <c r="NTH18" s="46"/>
      <c r="NTI18" s="46"/>
      <c r="NTJ18" s="46"/>
      <c r="NTK18" s="46"/>
      <c r="NTL18" s="46"/>
      <c r="NTM18" s="46"/>
      <c r="NTN18" s="46"/>
      <c r="NTO18" s="46"/>
      <c r="NTP18" s="46"/>
      <c r="NTQ18" s="46"/>
      <c r="NTR18" s="46"/>
      <c r="NTS18" s="46"/>
      <c r="NTT18" s="46"/>
      <c r="NTU18" s="46"/>
      <c r="NTV18" s="46"/>
      <c r="NTW18" s="46"/>
      <c r="NTX18" s="46"/>
      <c r="NTY18" s="46"/>
      <c r="NTZ18" s="46"/>
      <c r="NUA18" s="46"/>
      <c r="NUB18" s="46"/>
      <c r="NUC18" s="46"/>
      <c r="NUD18" s="46"/>
      <c r="NUE18" s="46"/>
      <c r="NUF18" s="46"/>
      <c r="NUG18" s="46"/>
      <c r="NUH18" s="46"/>
      <c r="NUI18" s="46"/>
      <c r="NUJ18" s="46"/>
      <c r="NUK18" s="46"/>
      <c r="NUL18" s="46"/>
      <c r="NUM18" s="46"/>
      <c r="NUN18" s="46"/>
      <c r="NUO18" s="46"/>
      <c r="NUP18" s="46"/>
      <c r="NUQ18" s="46"/>
      <c r="NUR18" s="46"/>
      <c r="NUS18" s="46"/>
      <c r="NUT18" s="46"/>
      <c r="NUU18" s="46"/>
      <c r="NUV18" s="46"/>
      <c r="NUW18" s="46"/>
      <c r="NUX18" s="46"/>
      <c r="NUY18" s="46"/>
      <c r="NUZ18" s="46"/>
      <c r="NVA18" s="46"/>
      <c r="NVB18" s="46"/>
      <c r="NVC18" s="46"/>
      <c r="NVD18" s="46"/>
      <c r="NVE18" s="46"/>
      <c r="NVF18" s="46"/>
      <c r="NVG18" s="46"/>
      <c r="NVH18" s="46"/>
      <c r="NVI18" s="46"/>
      <c r="NVJ18" s="46"/>
      <c r="NVK18" s="46"/>
      <c r="NVL18" s="46"/>
      <c r="NVM18" s="46"/>
      <c r="NVN18" s="46"/>
      <c r="NVO18" s="46"/>
      <c r="NVP18" s="46"/>
      <c r="NVQ18" s="46"/>
      <c r="NVR18" s="46"/>
      <c r="NVS18" s="46"/>
      <c r="NVT18" s="46"/>
      <c r="NVU18" s="46"/>
      <c r="NVV18" s="46"/>
      <c r="NVW18" s="46"/>
      <c r="NVX18" s="46"/>
      <c r="NVY18" s="46"/>
      <c r="NVZ18" s="46"/>
      <c r="NWA18" s="46"/>
      <c r="NWB18" s="46"/>
      <c r="NWC18" s="46"/>
      <c r="NWD18" s="46"/>
      <c r="NWE18" s="46"/>
      <c r="NWF18" s="46"/>
      <c r="NWG18" s="46"/>
      <c r="NWH18" s="46"/>
      <c r="NWI18" s="46"/>
      <c r="NWJ18" s="46"/>
      <c r="NWK18" s="46"/>
      <c r="NWL18" s="46"/>
      <c r="NWM18" s="46"/>
      <c r="NWN18" s="46"/>
      <c r="NWO18" s="46"/>
      <c r="NWP18" s="46"/>
      <c r="NWQ18" s="46"/>
      <c r="NWR18" s="46"/>
      <c r="NWS18" s="46"/>
      <c r="NWT18" s="46"/>
      <c r="NWU18" s="46"/>
      <c r="NWV18" s="46"/>
      <c r="NWW18" s="46"/>
      <c r="NWX18" s="46"/>
      <c r="NWY18" s="46"/>
      <c r="NWZ18" s="46"/>
      <c r="NXA18" s="46"/>
      <c r="NXB18" s="46"/>
      <c r="NXC18" s="46"/>
      <c r="NXD18" s="46"/>
      <c r="NXE18" s="46"/>
      <c r="NXF18" s="46"/>
      <c r="NXG18" s="46"/>
      <c r="NXH18" s="46"/>
      <c r="NXI18" s="46"/>
      <c r="NXJ18" s="46"/>
      <c r="NXK18" s="46"/>
      <c r="NXL18" s="46"/>
      <c r="NXM18" s="46"/>
      <c r="NXN18" s="46"/>
      <c r="NXO18" s="46"/>
      <c r="NXP18" s="46"/>
      <c r="NXQ18" s="46"/>
      <c r="NXR18" s="46"/>
      <c r="NXS18" s="46"/>
      <c r="NXT18" s="46"/>
      <c r="NXU18" s="46"/>
      <c r="NXV18" s="46"/>
      <c r="NXW18" s="46"/>
      <c r="NXX18" s="46"/>
      <c r="NXY18" s="46"/>
      <c r="NXZ18" s="46"/>
      <c r="NYA18" s="46"/>
      <c r="NYB18" s="46"/>
      <c r="NYC18" s="46"/>
      <c r="NYD18" s="46"/>
      <c r="NYE18" s="46"/>
      <c r="NYF18" s="46"/>
      <c r="NYG18" s="46"/>
      <c r="NYH18" s="46"/>
      <c r="NYI18" s="46"/>
      <c r="NYJ18" s="46"/>
      <c r="NYK18" s="46"/>
      <c r="NYL18" s="46"/>
      <c r="NYM18" s="46"/>
      <c r="NYN18" s="46"/>
      <c r="NYO18" s="46"/>
      <c r="NYP18" s="46"/>
      <c r="NYQ18" s="46"/>
      <c r="NYR18" s="46"/>
      <c r="NYS18" s="46"/>
      <c r="NYT18" s="46"/>
      <c r="NYU18" s="46"/>
      <c r="NYV18" s="46"/>
      <c r="NYW18" s="46"/>
      <c r="NYX18" s="46"/>
      <c r="NYY18" s="46"/>
      <c r="NYZ18" s="46"/>
      <c r="NZA18" s="46"/>
      <c r="NZB18" s="46"/>
      <c r="NZC18" s="46"/>
      <c r="NZD18" s="46"/>
      <c r="NZE18" s="46"/>
      <c r="NZF18" s="46"/>
      <c r="NZG18" s="46"/>
      <c r="NZH18" s="46"/>
      <c r="NZI18" s="46"/>
      <c r="NZJ18" s="46"/>
      <c r="NZK18" s="46"/>
      <c r="NZL18" s="46"/>
      <c r="NZM18" s="46"/>
      <c r="NZN18" s="46"/>
      <c r="NZO18" s="46"/>
      <c r="NZP18" s="46"/>
      <c r="NZQ18" s="46"/>
      <c r="NZR18" s="46"/>
      <c r="NZS18" s="46"/>
      <c r="NZT18" s="46"/>
      <c r="NZU18" s="46"/>
      <c r="NZV18" s="46"/>
      <c r="NZW18" s="46"/>
      <c r="NZX18" s="46"/>
      <c r="NZY18" s="46"/>
      <c r="NZZ18" s="46"/>
      <c r="OAA18" s="46"/>
      <c r="OAB18" s="46"/>
      <c r="OAC18" s="46"/>
      <c r="OAD18" s="46"/>
      <c r="OAE18" s="46"/>
      <c r="OAF18" s="46"/>
      <c r="OAG18" s="46"/>
      <c r="OAH18" s="46"/>
      <c r="OAI18" s="46"/>
      <c r="OAJ18" s="46"/>
      <c r="OAK18" s="46"/>
      <c r="OAL18" s="46"/>
      <c r="OAM18" s="46"/>
      <c r="OAN18" s="46"/>
      <c r="OAO18" s="46"/>
      <c r="OAP18" s="46"/>
      <c r="OAQ18" s="46"/>
      <c r="OAR18" s="46"/>
      <c r="OAS18" s="46"/>
      <c r="OAT18" s="46"/>
      <c r="OAU18" s="46"/>
      <c r="OAV18" s="46"/>
      <c r="OAW18" s="46"/>
      <c r="OAX18" s="46"/>
      <c r="OAY18" s="46"/>
      <c r="OAZ18" s="46"/>
      <c r="OBA18" s="46"/>
      <c r="OBB18" s="46"/>
      <c r="OBC18" s="46"/>
      <c r="OBD18" s="46"/>
      <c r="OBE18" s="46"/>
      <c r="OBF18" s="46"/>
      <c r="OBG18" s="46"/>
      <c r="OBH18" s="46"/>
      <c r="OBI18" s="46"/>
      <c r="OBJ18" s="46"/>
      <c r="OBK18" s="46"/>
      <c r="OBL18" s="46"/>
      <c r="OBM18" s="46"/>
      <c r="OBN18" s="46"/>
      <c r="OBO18" s="46"/>
      <c r="OBP18" s="46"/>
      <c r="OBQ18" s="46"/>
      <c r="OBR18" s="46"/>
      <c r="OBS18" s="46"/>
      <c r="OBT18" s="46"/>
      <c r="OBU18" s="46"/>
      <c r="OBV18" s="46"/>
      <c r="OBW18" s="46"/>
      <c r="OBX18" s="46"/>
      <c r="OBY18" s="46"/>
      <c r="OBZ18" s="46"/>
      <c r="OCA18" s="46"/>
      <c r="OCB18" s="46"/>
      <c r="OCC18" s="46"/>
      <c r="OCD18" s="46"/>
      <c r="OCE18" s="46"/>
      <c r="OCF18" s="46"/>
      <c r="OCG18" s="46"/>
      <c r="OCH18" s="46"/>
      <c r="OCI18" s="46"/>
      <c r="OCJ18" s="46"/>
      <c r="OCK18" s="46"/>
      <c r="OCL18" s="46"/>
      <c r="OCM18" s="46"/>
      <c r="OCN18" s="46"/>
      <c r="OCO18" s="46"/>
      <c r="OCP18" s="46"/>
      <c r="OCQ18" s="46"/>
      <c r="OCR18" s="46"/>
      <c r="OCS18" s="46"/>
      <c r="OCT18" s="46"/>
      <c r="OCU18" s="46"/>
      <c r="OCV18" s="46"/>
      <c r="OCW18" s="46"/>
      <c r="OCX18" s="46"/>
      <c r="OCY18" s="46"/>
      <c r="OCZ18" s="46"/>
      <c r="ODA18" s="46"/>
      <c r="ODB18" s="46"/>
      <c r="ODC18" s="46"/>
      <c r="ODD18" s="46"/>
      <c r="ODE18" s="46"/>
      <c r="ODF18" s="46"/>
      <c r="ODG18" s="46"/>
      <c r="ODH18" s="46"/>
      <c r="ODI18" s="46"/>
      <c r="ODJ18" s="46"/>
      <c r="ODK18" s="46"/>
      <c r="ODL18" s="46"/>
      <c r="ODM18" s="46"/>
      <c r="ODN18" s="46"/>
      <c r="ODO18" s="46"/>
      <c r="ODP18" s="46"/>
      <c r="ODQ18" s="46"/>
      <c r="ODR18" s="46"/>
      <c r="ODS18" s="46"/>
      <c r="ODT18" s="46"/>
      <c r="ODU18" s="46"/>
      <c r="ODV18" s="46"/>
      <c r="ODW18" s="46"/>
      <c r="ODX18" s="46"/>
      <c r="ODY18" s="46"/>
      <c r="ODZ18" s="46"/>
      <c r="OEA18" s="46"/>
      <c r="OEB18" s="46"/>
      <c r="OEC18" s="46"/>
      <c r="OED18" s="46"/>
      <c r="OEE18" s="46"/>
      <c r="OEF18" s="46"/>
      <c r="OEG18" s="46"/>
      <c r="OEH18" s="46"/>
      <c r="OEI18" s="46"/>
      <c r="OEJ18" s="46"/>
      <c r="OEK18" s="46"/>
      <c r="OEL18" s="46"/>
      <c r="OEM18" s="46"/>
      <c r="OEN18" s="46"/>
      <c r="OEO18" s="46"/>
      <c r="OEP18" s="46"/>
      <c r="OEQ18" s="46"/>
      <c r="OER18" s="46"/>
      <c r="OES18" s="46"/>
      <c r="OET18" s="46"/>
      <c r="OEU18" s="46"/>
      <c r="OEV18" s="46"/>
      <c r="OEW18" s="46"/>
      <c r="OEX18" s="46"/>
      <c r="OEY18" s="46"/>
      <c r="OEZ18" s="46"/>
      <c r="OFA18" s="46"/>
      <c r="OFB18" s="46"/>
      <c r="OFC18" s="46"/>
      <c r="OFD18" s="46"/>
      <c r="OFE18" s="46"/>
      <c r="OFF18" s="46"/>
      <c r="OFG18" s="46"/>
      <c r="OFH18" s="46"/>
      <c r="OFI18" s="46"/>
      <c r="OFJ18" s="46"/>
      <c r="OFK18" s="46"/>
      <c r="OFL18" s="46"/>
      <c r="OFM18" s="46"/>
      <c r="OFN18" s="46"/>
      <c r="OFO18" s="46"/>
      <c r="OFP18" s="46"/>
      <c r="OFQ18" s="46"/>
      <c r="OFR18" s="46"/>
      <c r="OFS18" s="46"/>
      <c r="OFT18" s="46"/>
      <c r="OFU18" s="46"/>
      <c r="OFV18" s="46"/>
      <c r="OFW18" s="46"/>
      <c r="OFX18" s="46"/>
      <c r="OFY18" s="46"/>
      <c r="OFZ18" s="46"/>
      <c r="OGA18" s="46"/>
      <c r="OGB18" s="46"/>
      <c r="OGC18" s="46"/>
      <c r="OGD18" s="46"/>
      <c r="OGE18" s="46"/>
      <c r="OGF18" s="46"/>
      <c r="OGG18" s="46"/>
      <c r="OGH18" s="46"/>
      <c r="OGI18" s="46"/>
      <c r="OGJ18" s="46"/>
      <c r="OGK18" s="46"/>
      <c r="OGL18" s="46"/>
      <c r="OGM18" s="46"/>
      <c r="OGN18" s="46"/>
      <c r="OGO18" s="46"/>
      <c r="OGP18" s="46"/>
      <c r="OGQ18" s="46"/>
      <c r="OGR18" s="46"/>
      <c r="OGS18" s="46"/>
      <c r="OGT18" s="46"/>
      <c r="OGU18" s="46"/>
      <c r="OGV18" s="46"/>
      <c r="OGW18" s="46"/>
      <c r="OGX18" s="46"/>
      <c r="OGY18" s="46"/>
      <c r="OGZ18" s="46"/>
      <c r="OHA18" s="46"/>
      <c r="OHB18" s="46"/>
      <c r="OHC18" s="46"/>
      <c r="OHD18" s="46"/>
      <c r="OHE18" s="46"/>
      <c r="OHF18" s="46"/>
      <c r="OHG18" s="46"/>
      <c r="OHH18" s="46"/>
      <c r="OHI18" s="46"/>
      <c r="OHJ18" s="46"/>
      <c r="OHK18" s="46"/>
      <c r="OHL18" s="46"/>
      <c r="OHM18" s="46"/>
      <c r="OHN18" s="46"/>
      <c r="OHO18" s="46"/>
      <c r="OHP18" s="46"/>
      <c r="OHQ18" s="46"/>
      <c r="OHR18" s="46"/>
      <c r="OHS18" s="46"/>
      <c r="OHT18" s="46"/>
      <c r="OHU18" s="46"/>
      <c r="OHV18" s="46"/>
      <c r="OHW18" s="46"/>
      <c r="OHX18" s="46"/>
      <c r="OHY18" s="46"/>
      <c r="OHZ18" s="46"/>
      <c r="OIA18" s="46"/>
      <c r="OIB18" s="46"/>
      <c r="OIC18" s="46"/>
      <c r="OID18" s="46"/>
      <c r="OIE18" s="46"/>
      <c r="OIF18" s="46"/>
      <c r="OIG18" s="46"/>
      <c r="OIH18" s="46"/>
      <c r="OII18" s="46"/>
      <c r="OIJ18" s="46"/>
      <c r="OIK18" s="46"/>
      <c r="OIL18" s="46"/>
      <c r="OIM18" s="46"/>
      <c r="OIN18" s="46"/>
      <c r="OIO18" s="46"/>
      <c r="OIP18" s="46"/>
      <c r="OIQ18" s="46"/>
      <c r="OIR18" s="46"/>
      <c r="OIS18" s="46"/>
      <c r="OIT18" s="46"/>
      <c r="OIU18" s="46"/>
      <c r="OIV18" s="46"/>
      <c r="OIW18" s="46"/>
      <c r="OIX18" s="46"/>
      <c r="OIY18" s="46"/>
      <c r="OIZ18" s="46"/>
      <c r="OJA18" s="46"/>
      <c r="OJB18" s="46"/>
      <c r="OJC18" s="46"/>
      <c r="OJD18" s="46"/>
      <c r="OJE18" s="46"/>
      <c r="OJF18" s="46"/>
      <c r="OJG18" s="46"/>
      <c r="OJH18" s="46"/>
      <c r="OJI18" s="46"/>
      <c r="OJJ18" s="46"/>
      <c r="OJK18" s="46"/>
      <c r="OJL18" s="46"/>
      <c r="OJM18" s="46"/>
      <c r="OJN18" s="46"/>
      <c r="OJO18" s="46"/>
      <c r="OJP18" s="46"/>
      <c r="OJQ18" s="46"/>
      <c r="OJR18" s="46"/>
      <c r="OJS18" s="46"/>
      <c r="OJT18" s="46"/>
      <c r="OJU18" s="46"/>
      <c r="OJV18" s="46"/>
      <c r="OJW18" s="46"/>
      <c r="OJX18" s="46"/>
      <c r="OJY18" s="46"/>
      <c r="OJZ18" s="46"/>
      <c r="OKA18" s="46"/>
      <c r="OKB18" s="46"/>
      <c r="OKC18" s="46"/>
      <c r="OKD18" s="46"/>
      <c r="OKE18" s="46"/>
      <c r="OKF18" s="46"/>
      <c r="OKG18" s="46"/>
      <c r="OKH18" s="46"/>
      <c r="OKI18" s="46"/>
      <c r="OKJ18" s="46"/>
      <c r="OKK18" s="46"/>
      <c r="OKL18" s="46"/>
      <c r="OKM18" s="46"/>
      <c r="OKN18" s="46"/>
      <c r="OKO18" s="46"/>
      <c r="OKP18" s="46"/>
      <c r="OKQ18" s="46"/>
      <c r="OKR18" s="46"/>
      <c r="OKS18" s="46"/>
      <c r="OKT18" s="46"/>
      <c r="OKU18" s="46"/>
      <c r="OKV18" s="46"/>
      <c r="OKW18" s="46"/>
      <c r="OKX18" s="46"/>
      <c r="OKY18" s="46"/>
      <c r="OKZ18" s="46"/>
      <c r="OLA18" s="46"/>
      <c r="OLB18" s="46"/>
      <c r="OLC18" s="46"/>
      <c r="OLD18" s="46"/>
      <c r="OLE18" s="46"/>
      <c r="OLF18" s="46"/>
      <c r="OLG18" s="46"/>
      <c r="OLH18" s="46"/>
      <c r="OLI18" s="46"/>
      <c r="OLJ18" s="46"/>
      <c r="OLK18" s="46"/>
      <c r="OLL18" s="46"/>
      <c r="OLM18" s="46"/>
      <c r="OLN18" s="46"/>
      <c r="OLO18" s="46"/>
      <c r="OLP18" s="46"/>
      <c r="OLQ18" s="46"/>
      <c r="OLR18" s="46"/>
      <c r="OLS18" s="46"/>
      <c r="OLT18" s="46"/>
      <c r="OLU18" s="46"/>
      <c r="OLV18" s="46"/>
      <c r="OLW18" s="46"/>
      <c r="OLX18" s="46"/>
      <c r="OLY18" s="46"/>
      <c r="OLZ18" s="46"/>
      <c r="OMA18" s="46"/>
      <c r="OMB18" s="46"/>
      <c r="OMC18" s="46"/>
      <c r="OMD18" s="46"/>
      <c r="OME18" s="46"/>
      <c r="OMF18" s="46"/>
      <c r="OMG18" s="46"/>
      <c r="OMH18" s="46"/>
      <c r="OMI18" s="46"/>
      <c r="OMJ18" s="46"/>
      <c r="OMK18" s="46"/>
      <c r="OML18" s="46"/>
      <c r="OMM18" s="46"/>
      <c r="OMN18" s="46"/>
      <c r="OMO18" s="46"/>
      <c r="OMP18" s="46"/>
      <c r="OMQ18" s="46"/>
      <c r="OMR18" s="46"/>
      <c r="OMS18" s="46"/>
      <c r="OMT18" s="46"/>
      <c r="OMU18" s="46"/>
      <c r="OMV18" s="46"/>
      <c r="OMW18" s="46"/>
      <c r="OMX18" s="46"/>
      <c r="OMY18" s="46"/>
      <c r="OMZ18" s="46"/>
      <c r="ONA18" s="46"/>
      <c r="ONB18" s="46"/>
      <c r="ONC18" s="46"/>
      <c r="OND18" s="46"/>
      <c r="ONE18" s="46"/>
      <c r="ONF18" s="46"/>
      <c r="ONG18" s="46"/>
      <c r="ONH18" s="46"/>
      <c r="ONI18" s="46"/>
      <c r="ONJ18" s="46"/>
      <c r="ONK18" s="46"/>
      <c r="ONL18" s="46"/>
      <c r="ONM18" s="46"/>
      <c r="ONN18" s="46"/>
      <c r="ONO18" s="46"/>
      <c r="ONP18" s="46"/>
      <c r="ONQ18" s="46"/>
      <c r="ONR18" s="46"/>
      <c r="ONS18" s="46"/>
      <c r="ONT18" s="46"/>
      <c r="ONU18" s="46"/>
      <c r="ONV18" s="46"/>
      <c r="ONW18" s="46"/>
      <c r="ONX18" s="46"/>
      <c r="ONY18" s="46"/>
      <c r="ONZ18" s="46"/>
      <c r="OOA18" s="46"/>
      <c r="OOB18" s="46"/>
      <c r="OOC18" s="46"/>
      <c r="OOD18" s="46"/>
      <c r="OOE18" s="46"/>
      <c r="OOF18" s="46"/>
      <c r="OOG18" s="46"/>
      <c r="OOH18" s="46"/>
      <c r="OOI18" s="46"/>
      <c r="OOJ18" s="46"/>
      <c r="OOK18" s="46"/>
      <c r="OOL18" s="46"/>
      <c r="OOM18" s="46"/>
      <c r="OON18" s="46"/>
      <c r="OOO18" s="46"/>
      <c r="OOP18" s="46"/>
      <c r="OOQ18" s="46"/>
      <c r="OOR18" s="46"/>
      <c r="OOS18" s="46"/>
      <c r="OOT18" s="46"/>
      <c r="OOU18" s="46"/>
      <c r="OOV18" s="46"/>
      <c r="OOW18" s="46"/>
      <c r="OOX18" s="46"/>
      <c r="OOY18" s="46"/>
      <c r="OOZ18" s="46"/>
      <c r="OPA18" s="46"/>
      <c r="OPB18" s="46"/>
      <c r="OPC18" s="46"/>
      <c r="OPD18" s="46"/>
      <c r="OPE18" s="46"/>
      <c r="OPF18" s="46"/>
      <c r="OPG18" s="46"/>
      <c r="OPH18" s="46"/>
      <c r="OPI18" s="46"/>
      <c r="OPJ18" s="46"/>
      <c r="OPK18" s="46"/>
      <c r="OPL18" s="46"/>
      <c r="OPM18" s="46"/>
      <c r="OPN18" s="46"/>
      <c r="OPO18" s="46"/>
      <c r="OPP18" s="46"/>
      <c r="OPQ18" s="46"/>
      <c r="OPR18" s="46"/>
      <c r="OPS18" s="46"/>
      <c r="OPT18" s="46"/>
      <c r="OPU18" s="46"/>
      <c r="OPV18" s="46"/>
      <c r="OPW18" s="46"/>
      <c r="OPX18" s="46"/>
      <c r="OPY18" s="46"/>
      <c r="OPZ18" s="46"/>
      <c r="OQA18" s="46"/>
      <c r="OQB18" s="46"/>
      <c r="OQC18" s="46"/>
      <c r="OQD18" s="46"/>
      <c r="OQE18" s="46"/>
      <c r="OQF18" s="46"/>
      <c r="OQG18" s="46"/>
      <c r="OQH18" s="46"/>
      <c r="OQI18" s="46"/>
      <c r="OQJ18" s="46"/>
      <c r="OQK18" s="46"/>
      <c r="OQL18" s="46"/>
      <c r="OQM18" s="46"/>
      <c r="OQN18" s="46"/>
      <c r="OQO18" s="46"/>
      <c r="OQP18" s="46"/>
      <c r="OQQ18" s="46"/>
      <c r="OQR18" s="46"/>
      <c r="OQS18" s="46"/>
      <c r="OQT18" s="46"/>
      <c r="OQU18" s="46"/>
      <c r="OQV18" s="46"/>
      <c r="OQW18" s="46"/>
      <c r="OQX18" s="46"/>
      <c r="OQY18" s="46"/>
      <c r="OQZ18" s="46"/>
      <c r="ORA18" s="46"/>
      <c r="ORB18" s="46"/>
      <c r="ORC18" s="46"/>
      <c r="ORD18" s="46"/>
      <c r="ORE18" s="46"/>
      <c r="ORF18" s="46"/>
      <c r="ORG18" s="46"/>
      <c r="ORH18" s="46"/>
      <c r="ORI18" s="46"/>
      <c r="ORJ18" s="46"/>
      <c r="ORK18" s="46"/>
      <c r="ORL18" s="46"/>
      <c r="ORM18" s="46"/>
      <c r="ORN18" s="46"/>
      <c r="ORO18" s="46"/>
      <c r="ORP18" s="46"/>
      <c r="ORQ18" s="46"/>
      <c r="ORR18" s="46"/>
      <c r="ORS18" s="46"/>
      <c r="ORT18" s="46"/>
      <c r="ORU18" s="46"/>
      <c r="ORV18" s="46"/>
      <c r="ORW18" s="46"/>
      <c r="ORX18" s="46"/>
      <c r="ORY18" s="46"/>
      <c r="ORZ18" s="46"/>
      <c r="OSA18" s="46"/>
      <c r="OSB18" s="46"/>
      <c r="OSC18" s="46"/>
      <c r="OSD18" s="46"/>
      <c r="OSE18" s="46"/>
      <c r="OSF18" s="46"/>
      <c r="OSG18" s="46"/>
      <c r="OSH18" s="46"/>
      <c r="OSI18" s="46"/>
      <c r="OSJ18" s="46"/>
      <c r="OSK18" s="46"/>
      <c r="OSL18" s="46"/>
      <c r="OSM18" s="46"/>
      <c r="OSN18" s="46"/>
      <c r="OSO18" s="46"/>
      <c r="OSP18" s="46"/>
      <c r="OSQ18" s="46"/>
      <c r="OSR18" s="46"/>
      <c r="OSS18" s="46"/>
      <c r="OST18" s="46"/>
      <c r="OSU18" s="46"/>
      <c r="OSV18" s="46"/>
      <c r="OSW18" s="46"/>
      <c r="OSX18" s="46"/>
      <c r="OSY18" s="46"/>
      <c r="OSZ18" s="46"/>
      <c r="OTA18" s="46"/>
      <c r="OTB18" s="46"/>
      <c r="OTC18" s="46"/>
      <c r="OTD18" s="46"/>
      <c r="OTE18" s="46"/>
      <c r="OTF18" s="46"/>
      <c r="OTG18" s="46"/>
      <c r="OTH18" s="46"/>
      <c r="OTI18" s="46"/>
      <c r="OTJ18" s="46"/>
      <c r="OTK18" s="46"/>
      <c r="OTL18" s="46"/>
      <c r="OTM18" s="46"/>
      <c r="OTN18" s="46"/>
      <c r="OTO18" s="46"/>
      <c r="OTP18" s="46"/>
      <c r="OTQ18" s="46"/>
      <c r="OTR18" s="46"/>
      <c r="OTS18" s="46"/>
      <c r="OTT18" s="46"/>
      <c r="OTU18" s="46"/>
      <c r="OTV18" s="46"/>
      <c r="OTW18" s="46"/>
      <c r="OTX18" s="46"/>
      <c r="OTY18" s="46"/>
      <c r="OTZ18" s="46"/>
      <c r="OUA18" s="46"/>
      <c r="OUB18" s="46"/>
      <c r="OUC18" s="46"/>
      <c r="OUD18" s="46"/>
      <c r="OUE18" s="46"/>
      <c r="OUF18" s="46"/>
      <c r="OUG18" s="46"/>
      <c r="OUH18" s="46"/>
      <c r="OUI18" s="46"/>
      <c r="OUJ18" s="46"/>
      <c r="OUK18" s="46"/>
      <c r="OUL18" s="46"/>
      <c r="OUM18" s="46"/>
      <c r="OUN18" s="46"/>
      <c r="OUO18" s="46"/>
      <c r="OUP18" s="46"/>
      <c r="OUQ18" s="46"/>
      <c r="OUR18" s="46"/>
      <c r="OUS18" s="46"/>
      <c r="OUT18" s="46"/>
      <c r="OUU18" s="46"/>
      <c r="OUV18" s="46"/>
      <c r="OUW18" s="46"/>
      <c r="OUX18" s="46"/>
      <c r="OUY18" s="46"/>
      <c r="OUZ18" s="46"/>
      <c r="OVA18" s="46"/>
      <c r="OVB18" s="46"/>
      <c r="OVC18" s="46"/>
      <c r="OVD18" s="46"/>
      <c r="OVE18" s="46"/>
      <c r="OVF18" s="46"/>
      <c r="OVG18" s="46"/>
      <c r="OVH18" s="46"/>
      <c r="OVI18" s="46"/>
      <c r="OVJ18" s="46"/>
      <c r="OVK18" s="46"/>
      <c r="OVL18" s="46"/>
      <c r="OVM18" s="46"/>
      <c r="OVN18" s="46"/>
      <c r="OVO18" s="46"/>
      <c r="OVP18" s="46"/>
      <c r="OVQ18" s="46"/>
      <c r="OVR18" s="46"/>
      <c r="OVS18" s="46"/>
      <c r="OVT18" s="46"/>
      <c r="OVU18" s="46"/>
      <c r="OVV18" s="46"/>
      <c r="OVW18" s="46"/>
      <c r="OVX18" s="46"/>
      <c r="OVY18" s="46"/>
      <c r="OVZ18" s="46"/>
      <c r="OWA18" s="46"/>
      <c r="OWB18" s="46"/>
      <c r="OWC18" s="46"/>
      <c r="OWD18" s="46"/>
      <c r="OWE18" s="46"/>
      <c r="OWF18" s="46"/>
      <c r="OWG18" s="46"/>
      <c r="OWH18" s="46"/>
      <c r="OWI18" s="46"/>
      <c r="OWJ18" s="46"/>
      <c r="OWK18" s="46"/>
      <c r="OWL18" s="46"/>
      <c r="OWM18" s="46"/>
      <c r="OWN18" s="46"/>
      <c r="OWO18" s="46"/>
      <c r="OWP18" s="46"/>
      <c r="OWQ18" s="46"/>
      <c r="OWR18" s="46"/>
      <c r="OWS18" s="46"/>
      <c r="OWT18" s="46"/>
      <c r="OWU18" s="46"/>
      <c r="OWV18" s="46"/>
      <c r="OWW18" s="46"/>
      <c r="OWX18" s="46"/>
      <c r="OWY18" s="46"/>
      <c r="OWZ18" s="46"/>
      <c r="OXA18" s="46"/>
      <c r="OXB18" s="46"/>
      <c r="OXC18" s="46"/>
      <c r="OXD18" s="46"/>
      <c r="OXE18" s="46"/>
      <c r="OXF18" s="46"/>
      <c r="OXG18" s="46"/>
      <c r="OXH18" s="46"/>
      <c r="OXI18" s="46"/>
      <c r="OXJ18" s="46"/>
      <c r="OXK18" s="46"/>
      <c r="OXL18" s="46"/>
      <c r="OXM18" s="46"/>
      <c r="OXN18" s="46"/>
      <c r="OXO18" s="46"/>
      <c r="OXP18" s="46"/>
      <c r="OXQ18" s="46"/>
      <c r="OXR18" s="46"/>
      <c r="OXS18" s="46"/>
      <c r="OXT18" s="46"/>
      <c r="OXU18" s="46"/>
      <c r="OXV18" s="46"/>
      <c r="OXW18" s="46"/>
      <c r="OXX18" s="46"/>
      <c r="OXY18" s="46"/>
      <c r="OXZ18" s="46"/>
      <c r="OYA18" s="46"/>
      <c r="OYB18" s="46"/>
      <c r="OYC18" s="46"/>
      <c r="OYD18" s="46"/>
      <c r="OYE18" s="46"/>
      <c r="OYF18" s="46"/>
      <c r="OYG18" s="46"/>
      <c r="OYH18" s="46"/>
      <c r="OYI18" s="46"/>
      <c r="OYJ18" s="46"/>
      <c r="OYK18" s="46"/>
      <c r="OYL18" s="46"/>
      <c r="OYM18" s="46"/>
      <c r="OYN18" s="46"/>
      <c r="OYO18" s="46"/>
      <c r="OYP18" s="46"/>
      <c r="OYQ18" s="46"/>
      <c r="OYR18" s="46"/>
      <c r="OYS18" s="46"/>
      <c r="OYT18" s="46"/>
      <c r="OYU18" s="46"/>
      <c r="OYV18" s="46"/>
      <c r="OYW18" s="46"/>
      <c r="OYX18" s="46"/>
      <c r="OYY18" s="46"/>
      <c r="OYZ18" s="46"/>
      <c r="OZA18" s="46"/>
      <c r="OZB18" s="46"/>
      <c r="OZC18" s="46"/>
      <c r="OZD18" s="46"/>
      <c r="OZE18" s="46"/>
      <c r="OZF18" s="46"/>
      <c r="OZG18" s="46"/>
      <c r="OZH18" s="46"/>
      <c r="OZI18" s="46"/>
      <c r="OZJ18" s="46"/>
      <c r="OZK18" s="46"/>
      <c r="OZL18" s="46"/>
      <c r="OZM18" s="46"/>
      <c r="OZN18" s="46"/>
      <c r="OZO18" s="46"/>
      <c r="OZP18" s="46"/>
      <c r="OZQ18" s="46"/>
      <c r="OZR18" s="46"/>
      <c r="OZS18" s="46"/>
      <c r="OZT18" s="46"/>
      <c r="OZU18" s="46"/>
      <c r="OZV18" s="46"/>
      <c r="OZW18" s="46"/>
      <c r="OZX18" s="46"/>
      <c r="OZY18" s="46"/>
      <c r="OZZ18" s="46"/>
      <c r="PAA18" s="46"/>
      <c r="PAB18" s="46"/>
      <c r="PAC18" s="46"/>
      <c r="PAD18" s="46"/>
      <c r="PAE18" s="46"/>
      <c r="PAF18" s="46"/>
      <c r="PAG18" s="46"/>
      <c r="PAH18" s="46"/>
      <c r="PAI18" s="46"/>
      <c r="PAJ18" s="46"/>
      <c r="PAK18" s="46"/>
      <c r="PAL18" s="46"/>
      <c r="PAM18" s="46"/>
      <c r="PAN18" s="46"/>
      <c r="PAO18" s="46"/>
      <c r="PAP18" s="46"/>
      <c r="PAQ18" s="46"/>
      <c r="PAR18" s="46"/>
      <c r="PAS18" s="46"/>
      <c r="PAT18" s="46"/>
      <c r="PAU18" s="46"/>
      <c r="PAV18" s="46"/>
      <c r="PAW18" s="46"/>
      <c r="PAX18" s="46"/>
      <c r="PAY18" s="46"/>
      <c r="PAZ18" s="46"/>
      <c r="PBA18" s="46"/>
      <c r="PBB18" s="46"/>
      <c r="PBC18" s="46"/>
      <c r="PBD18" s="46"/>
      <c r="PBE18" s="46"/>
      <c r="PBF18" s="46"/>
      <c r="PBG18" s="46"/>
      <c r="PBH18" s="46"/>
      <c r="PBI18" s="46"/>
      <c r="PBJ18" s="46"/>
      <c r="PBK18" s="46"/>
      <c r="PBL18" s="46"/>
      <c r="PBM18" s="46"/>
      <c r="PBN18" s="46"/>
      <c r="PBO18" s="46"/>
      <c r="PBP18" s="46"/>
      <c r="PBQ18" s="46"/>
      <c r="PBR18" s="46"/>
      <c r="PBS18" s="46"/>
      <c r="PBT18" s="46"/>
      <c r="PBU18" s="46"/>
      <c r="PBV18" s="46"/>
      <c r="PBW18" s="46"/>
      <c r="PBX18" s="46"/>
      <c r="PBY18" s="46"/>
      <c r="PBZ18" s="46"/>
      <c r="PCA18" s="46"/>
      <c r="PCB18" s="46"/>
      <c r="PCC18" s="46"/>
      <c r="PCD18" s="46"/>
      <c r="PCE18" s="46"/>
      <c r="PCF18" s="46"/>
      <c r="PCG18" s="46"/>
      <c r="PCH18" s="46"/>
      <c r="PCI18" s="46"/>
      <c r="PCJ18" s="46"/>
      <c r="PCK18" s="46"/>
      <c r="PCL18" s="46"/>
      <c r="PCM18" s="46"/>
      <c r="PCN18" s="46"/>
      <c r="PCO18" s="46"/>
      <c r="PCP18" s="46"/>
      <c r="PCQ18" s="46"/>
      <c r="PCR18" s="46"/>
      <c r="PCS18" s="46"/>
      <c r="PCT18" s="46"/>
      <c r="PCU18" s="46"/>
      <c r="PCV18" s="46"/>
      <c r="PCW18" s="46"/>
      <c r="PCX18" s="46"/>
      <c r="PCY18" s="46"/>
      <c r="PCZ18" s="46"/>
      <c r="PDA18" s="46"/>
      <c r="PDB18" s="46"/>
      <c r="PDC18" s="46"/>
      <c r="PDD18" s="46"/>
      <c r="PDE18" s="46"/>
      <c r="PDF18" s="46"/>
      <c r="PDG18" s="46"/>
      <c r="PDH18" s="46"/>
      <c r="PDI18" s="46"/>
      <c r="PDJ18" s="46"/>
      <c r="PDK18" s="46"/>
      <c r="PDL18" s="46"/>
      <c r="PDM18" s="46"/>
      <c r="PDN18" s="46"/>
      <c r="PDO18" s="46"/>
      <c r="PDP18" s="46"/>
      <c r="PDQ18" s="46"/>
      <c r="PDR18" s="46"/>
      <c r="PDS18" s="46"/>
      <c r="PDT18" s="46"/>
      <c r="PDU18" s="46"/>
      <c r="PDV18" s="46"/>
      <c r="PDW18" s="46"/>
      <c r="PDX18" s="46"/>
      <c r="PDY18" s="46"/>
      <c r="PDZ18" s="46"/>
      <c r="PEA18" s="46"/>
      <c r="PEB18" s="46"/>
      <c r="PEC18" s="46"/>
      <c r="PED18" s="46"/>
      <c r="PEE18" s="46"/>
      <c r="PEF18" s="46"/>
      <c r="PEG18" s="46"/>
      <c r="PEH18" s="46"/>
      <c r="PEI18" s="46"/>
      <c r="PEJ18" s="46"/>
      <c r="PEK18" s="46"/>
      <c r="PEL18" s="46"/>
      <c r="PEM18" s="46"/>
      <c r="PEN18" s="46"/>
      <c r="PEO18" s="46"/>
      <c r="PEP18" s="46"/>
      <c r="PEQ18" s="46"/>
      <c r="PER18" s="46"/>
      <c r="PES18" s="46"/>
      <c r="PET18" s="46"/>
      <c r="PEU18" s="46"/>
      <c r="PEV18" s="46"/>
      <c r="PEW18" s="46"/>
      <c r="PEX18" s="46"/>
      <c r="PEY18" s="46"/>
      <c r="PEZ18" s="46"/>
      <c r="PFA18" s="46"/>
      <c r="PFB18" s="46"/>
      <c r="PFC18" s="46"/>
      <c r="PFD18" s="46"/>
      <c r="PFE18" s="46"/>
      <c r="PFF18" s="46"/>
      <c r="PFG18" s="46"/>
      <c r="PFH18" s="46"/>
      <c r="PFI18" s="46"/>
      <c r="PFJ18" s="46"/>
      <c r="PFK18" s="46"/>
      <c r="PFL18" s="46"/>
      <c r="PFM18" s="46"/>
      <c r="PFN18" s="46"/>
      <c r="PFO18" s="46"/>
      <c r="PFP18" s="46"/>
      <c r="PFQ18" s="46"/>
      <c r="PFR18" s="46"/>
      <c r="PFS18" s="46"/>
      <c r="PFT18" s="46"/>
      <c r="PFU18" s="46"/>
      <c r="PFV18" s="46"/>
      <c r="PFW18" s="46"/>
      <c r="PFX18" s="46"/>
      <c r="PFY18" s="46"/>
      <c r="PFZ18" s="46"/>
      <c r="PGA18" s="46"/>
      <c r="PGB18" s="46"/>
      <c r="PGC18" s="46"/>
      <c r="PGD18" s="46"/>
      <c r="PGE18" s="46"/>
      <c r="PGF18" s="46"/>
      <c r="PGG18" s="46"/>
      <c r="PGH18" s="46"/>
      <c r="PGI18" s="46"/>
      <c r="PGJ18" s="46"/>
      <c r="PGK18" s="46"/>
      <c r="PGL18" s="46"/>
      <c r="PGM18" s="46"/>
      <c r="PGN18" s="46"/>
      <c r="PGO18" s="46"/>
      <c r="PGP18" s="46"/>
      <c r="PGQ18" s="46"/>
      <c r="PGR18" s="46"/>
      <c r="PGS18" s="46"/>
      <c r="PGT18" s="46"/>
      <c r="PGU18" s="46"/>
      <c r="PGV18" s="46"/>
      <c r="PGW18" s="46"/>
      <c r="PGX18" s="46"/>
      <c r="PGY18" s="46"/>
      <c r="PGZ18" s="46"/>
      <c r="PHA18" s="46"/>
      <c r="PHB18" s="46"/>
      <c r="PHC18" s="46"/>
      <c r="PHD18" s="46"/>
      <c r="PHE18" s="46"/>
      <c r="PHF18" s="46"/>
      <c r="PHG18" s="46"/>
      <c r="PHH18" s="46"/>
      <c r="PHI18" s="46"/>
      <c r="PHJ18" s="46"/>
      <c r="PHK18" s="46"/>
      <c r="PHL18" s="46"/>
      <c r="PHM18" s="46"/>
      <c r="PHN18" s="46"/>
      <c r="PHO18" s="46"/>
      <c r="PHP18" s="46"/>
      <c r="PHQ18" s="46"/>
      <c r="PHR18" s="46"/>
      <c r="PHS18" s="46"/>
      <c r="PHT18" s="46"/>
      <c r="PHU18" s="46"/>
      <c r="PHV18" s="46"/>
      <c r="PHW18" s="46"/>
      <c r="PHX18" s="46"/>
      <c r="PHY18" s="46"/>
      <c r="PHZ18" s="46"/>
      <c r="PIA18" s="46"/>
      <c r="PIB18" s="46"/>
      <c r="PIC18" s="46"/>
      <c r="PID18" s="46"/>
      <c r="PIE18" s="46"/>
      <c r="PIF18" s="46"/>
      <c r="PIG18" s="46"/>
      <c r="PIH18" s="46"/>
      <c r="PII18" s="46"/>
      <c r="PIJ18" s="46"/>
      <c r="PIK18" s="46"/>
      <c r="PIL18" s="46"/>
      <c r="PIM18" s="46"/>
      <c r="PIN18" s="46"/>
      <c r="PIO18" s="46"/>
      <c r="PIP18" s="46"/>
      <c r="PIQ18" s="46"/>
      <c r="PIR18" s="46"/>
      <c r="PIS18" s="46"/>
      <c r="PIT18" s="46"/>
      <c r="PIU18" s="46"/>
      <c r="PIV18" s="46"/>
      <c r="PIW18" s="46"/>
      <c r="PIX18" s="46"/>
      <c r="PIY18" s="46"/>
      <c r="PIZ18" s="46"/>
      <c r="PJA18" s="46"/>
      <c r="PJB18" s="46"/>
      <c r="PJC18" s="46"/>
      <c r="PJD18" s="46"/>
      <c r="PJE18" s="46"/>
      <c r="PJF18" s="46"/>
      <c r="PJG18" s="46"/>
      <c r="PJH18" s="46"/>
      <c r="PJI18" s="46"/>
      <c r="PJJ18" s="46"/>
      <c r="PJK18" s="46"/>
      <c r="PJL18" s="46"/>
      <c r="PJM18" s="46"/>
      <c r="PJN18" s="46"/>
      <c r="PJO18" s="46"/>
      <c r="PJP18" s="46"/>
      <c r="PJQ18" s="46"/>
      <c r="PJR18" s="46"/>
      <c r="PJS18" s="46"/>
      <c r="PJT18" s="46"/>
      <c r="PJU18" s="46"/>
      <c r="PJV18" s="46"/>
      <c r="PJW18" s="46"/>
      <c r="PJX18" s="46"/>
      <c r="PJY18" s="46"/>
      <c r="PJZ18" s="46"/>
      <c r="PKA18" s="46"/>
      <c r="PKB18" s="46"/>
      <c r="PKC18" s="46"/>
      <c r="PKD18" s="46"/>
      <c r="PKE18" s="46"/>
      <c r="PKF18" s="46"/>
      <c r="PKG18" s="46"/>
      <c r="PKH18" s="46"/>
      <c r="PKI18" s="46"/>
      <c r="PKJ18" s="46"/>
      <c r="PKK18" s="46"/>
      <c r="PKL18" s="46"/>
      <c r="PKM18" s="46"/>
      <c r="PKN18" s="46"/>
      <c r="PKO18" s="46"/>
      <c r="PKP18" s="46"/>
      <c r="PKQ18" s="46"/>
      <c r="PKR18" s="46"/>
      <c r="PKS18" s="46"/>
      <c r="PKT18" s="46"/>
      <c r="PKU18" s="46"/>
      <c r="PKV18" s="46"/>
      <c r="PKW18" s="46"/>
      <c r="PKX18" s="46"/>
      <c r="PKY18" s="46"/>
      <c r="PKZ18" s="46"/>
      <c r="PLA18" s="46"/>
      <c r="PLB18" s="46"/>
      <c r="PLC18" s="46"/>
      <c r="PLD18" s="46"/>
      <c r="PLE18" s="46"/>
      <c r="PLF18" s="46"/>
      <c r="PLG18" s="46"/>
      <c r="PLH18" s="46"/>
      <c r="PLI18" s="46"/>
      <c r="PLJ18" s="46"/>
      <c r="PLK18" s="46"/>
      <c r="PLL18" s="46"/>
      <c r="PLM18" s="46"/>
      <c r="PLN18" s="46"/>
      <c r="PLO18" s="46"/>
      <c r="PLP18" s="46"/>
      <c r="PLQ18" s="46"/>
      <c r="PLR18" s="46"/>
      <c r="PLS18" s="46"/>
      <c r="PLT18" s="46"/>
      <c r="PLU18" s="46"/>
      <c r="PLV18" s="46"/>
      <c r="PLW18" s="46"/>
      <c r="PLX18" s="46"/>
      <c r="PLY18" s="46"/>
      <c r="PLZ18" s="46"/>
      <c r="PMA18" s="46"/>
      <c r="PMB18" s="46"/>
      <c r="PMC18" s="46"/>
      <c r="PMD18" s="46"/>
      <c r="PME18" s="46"/>
      <c r="PMF18" s="46"/>
      <c r="PMG18" s="46"/>
      <c r="PMH18" s="46"/>
      <c r="PMI18" s="46"/>
      <c r="PMJ18" s="46"/>
      <c r="PMK18" s="46"/>
      <c r="PML18" s="46"/>
      <c r="PMM18" s="46"/>
      <c r="PMN18" s="46"/>
      <c r="PMO18" s="46"/>
      <c r="PMP18" s="46"/>
      <c r="PMQ18" s="46"/>
      <c r="PMR18" s="46"/>
      <c r="PMS18" s="46"/>
      <c r="PMT18" s="46"/>
      <c r="PMU18" s="46"/>
      <c r="PMV18" s="46"/>
      <c r="PMW18" s="46"/>
      <c r="PMX18" s="46"/>
      <c r="PMY18" s="46"/>
      <c r="PMZ18" s="46"/>
      <c r="PNA18" s="46"/>
      <c r="PNB18" s="46"/>
      <c r="PNC18" s="46"/>
      <c r="PND18" s="46"/>
      <c r="PNE18" s="46"/>
      <c r="PNF18" s="46"/>
      <c r="PNG18" s="46"/>
      <c r="PNH18" s="46"/>
      <c r="PNI18" s="46"/>
      <c r="PNJ18" s="46"/>
      <c r="PNK18" s="46"/>
      <c r="PNL18" s="46"/>
      <c r="PNM18" s="46"/>
      <c r="PNN18" s="46"/>
      <c r="PNO18" s="46"/>
      <c r="PNP18" s="46"/>
      <c r="PNQ18" s="46"/>
      <c r="PNR18" s="46"/>
      <c r="PNS18" s="46"/>
      <c r="PNT18" s="46"/>
      <c r="PNU18" s="46"/>
      <c r="PNV18" s="46"/>
      <c r="PNW18" s="46"/>
      <c r="PNX18" s="46"/>
      <c r="PNY18" s="46"/>
      <c r="PNZ18" s="46"/>
      <c r="POA18" s="46"/>
      <c r="POB18" s="46"/>
      <c r="POC18" s="46"/>
      <c r="POD18" s="46"/>
      <c r="POE18" s="46"/>
      <c r="POF18" s="46"/>
      <c r="POG18" s="46"/>
      <c r="POH18" s="46"/>
      <c r="POI18" s="46"/>
      <c r="POJ18" s="46"/>
      <c r="POK18" s="46"/>
      <c r="POL18" s="46"/>
      <c r="POM18" s="46"/>
      <c r="PON18" s="46"/>
      <c r="POO18" s="46"/>
      <c r="POP18" s="46"/>
      <c r="POQ18" s="46"/>
      <c r="POR18" s="46"/>
      <c r="POS18" s="46"/>
      <c r="POT18" s="46"/>
      <c r="POU18" s="46"/>
      <c r="POV18" s="46"/>
      <c r="POW18" s="46"/>
      <c r="POX18" s="46"/>
      <c r="POY18" s="46"/>
      <c r="POZ18" s="46"/>
      <c r="PPA18" s="46"/>
      <c r="PPB18" s="46"/>
      <c r="PPC18" s="46"/>
      <c r="PPD18" s="46"/>
      <c r="PPE18" s="46"/>
      <c r="PPF18" s="46"/>
      <c r="PPG18" s="46"/>
      <c r="PPH18" s="46"/>
      <c r="PPI18" s="46"/>
      <c r="PPJ18" s="46"/>
      <c r="PPK18" s="46"/>
      <c r="PPL18" s="46"/>
      <c r="PPM18" s="46"/>
      <c r="PPN18" s="46"/>
      <c r="PPO18" s="46"/>
      <c r="PPP18" s="46"/>
      <c r="PPQ18" s="46"/>
      <c r="PPR18" s="46"/>
      <c r="PPS18" s="46"/>
      <c r="PPT18" s="46"/>
      <c r="PPU18" s="46"/>
      <c r="PPV18" s="46"/>
      <c r="PPW18" s="46"/>
      <c r="PPX18" s="46"/>
      <c r="PPY18" s="46"/>
      <c r="PPZ18" s="46"/>
      <c r="PQA18" s="46"/>
      <c r="PQB18" s="46"/>
      <c r="PQC18" s="46"/>
      <c r="PQD18" s="46"/>
      <c r="PQE18" s="46"/>
      <c r="PQF18" s="46"/>
      <c r="PQG18" s="46"/>
      <c r="PQH18" s="46"/>
      <c r="PQI18" s="46"/>
      <c r="PQJ18" s="46"/>
      <c r="PQK18" s="46"/>
      <c r="PQL18" s="46"/>
      <c r="PQM18" s="46"/>
      <c r="PQN18" s="46"/>
      <c r="PQO18" s="46"/>
      <c r="PQP18" s="46"/>
      <c r="PQQ18" s="46"/>
      <c r="PQR18" s="46"/>
      <c r="PQS18" s="46"/>
      <c r="PQT18" s="46"/>
      <c r="PQU18" s="46"/>
      <c r="PQV18" s="46"/>
      <c r="PQW18" s="46"/>
      <c r="PQX18" s="46"/>
      <c r="PQY18" s="46"/>
      <c r="PQZ18" s="46"/>
      <c r="PRA18" s="46"/>
      <c r="PRB18" s="46"/>
      <c r="PRC18" s="46"/>
      <c r="PRD18" s="46"/>
      <c r="PRE18" s="46"/>
      <c r="PRF18" s="46"/>
      <c r="PRG18" s="46"/>
      <c r="PRH18" s="46"/>
      <c r="PRI18" s="46"/>
      <c r="PRJ18" s="46"/>
      <c r="PRK18" s="46"/>
      <c r="PRL18" s="46"/>
      <c r="PRM18" s="46"/>
      <c r="PRN18" s="46"/>
      <c r="PRO18" s="46"/>
      <c r="PRP18" s="46"/>
      <c r="PRQ18" s="46"/>
      <c r="PRR18" s="46"/>
      <c r="PRS18" s="46"/>
      <c r="PRT18" s="46"/>
      <c r="PRU18" s="46"/>
      <c r="PRV18" s="46"/>
      <c r="PRW18" s="46"/>
      <c r="PRX18" s="46"/>
      <c r="PRY18" s="46"/>
      <c r="PRZ18" s="46"/>
      <c r="PSA18" s="46"/>
      <c r="PSB18" s="46"/>
      <c r="PSC18" s="46"/>
      <c r="PSD18" s="46"/>
      <c r="PSE18" s="46"/>
      <c r="PSF18" s="46"/>
      <c r="PSG18" s="46"/>
      <c r="PSH18" s="46"/>
      <c r="PSI18" s="46"/>
      <c r="PSJ18" s="46"/>
      <c r="PSK18" s="46"/>
      <c r="PSL18" s="46"/>
      <c r="PSM18" s="46"/>
      <c r="PSN18" s="46"/>
      <c r="PSO18" s="46"/>
      <c r="PSP18" s="46"/>
      <c r="PSQ18" s="46"/>
      <c r="PSR18" s="46"/>
      <c r="PSS18" s="46"/>
      <c r="PST18" s="46"/>
      <c r="PSU18" s="46"/>
      <c r="PSV18" s="46"/>
      <c r="PSW18" s="46"/>
      <c r="PSX18" s="46"/>
      <c r="PSY18" s="46"/>
      <c r="PSZ18" s="46"/>
      <c r="PTA18" s="46"/>
      <c r="PTB18" s="46"/>
      <c r="PTC18" s="46"/>
      <c r="PTD18" s="46"/>
      <c r="PTE18" s="46"/>
      <c r="PTF18" s="46"/>
      <c r="PTG18" s="46"/>
      <c r="PTH18" s="46"/>
      <c r="PTI18" s="46"/>
      <c r="PTJ18" s="46"/>
      <c r="PTK18" s="46"/>
      <c r="PTL18" s="46"/>
      <c r="PTM18" s="46"/>
      <c r="PTN18" s="46"/>
      <c r="PTO18" s="46"/>
      <c r="PTP18" s="46"/>
      <c r="PTQ18" s="46"/>
      <c r="PTR18" s="46"/>
      <c r="PTS18" s="46"/>
      <c r="PTT18" s="46"/>
      <c r="PTU18" s="46"/>
      <c r="PTV18" s="46"/>
      <c r="PTW18" s="46"/>
      <c r="PTX18" s="46"/>
      <c r="PTY18" s="46"/>
      <c r="PTZ18" s="46"/>
      <c r="PUA18" s="46"/>
      <c r="PUB18" s="46"/>
      <c r="PUC18" s="46"/>
      <c r="PUD18" s="46"/>
      <c r="PUE18" s="46"/>
      <c r="PUF18" s="46"/>
      <c r="PUG18" s="46"/>
      <c r="PUH18" s="46"/>
      <c r="PUI18" s="46"/>
      <c r="PUJ18" s="46"/>
      <c r="PUK18" s="46"/>
      <c r="PUL18" s="46"/>
      <c r="PUM18" s="46"/>
      <c r="PUN18" s="46"/>
      <c r="PUO18" s="46"/>
      <c r="PUP18" s="46"/>
      <c r="PUQ18" s="46"/>
      <c r="PUR18" s="46"/>
      <c r="PUS18" s="46"/>
      <c r="PUT18" s="46"/>
      <c r="PUU18" s="46"/>
      <c r="PUV18" s="46"/>
      <c r="PUW18" s="46"/>
      <c r="PUX18" s="46"/>
      <c r="PUY18" s="46"/>
      <c r="PUZ18" s="46"/>
      <c r="PVA18" s="46"/>
      <c r="PVB18" s="46"/>
      <c r="PVC18" s="46"/>
      <c r="PVD18" s="46"/>
      <c r="PVE18" s="46"/>
      <c r="PVF18" s="46"/>
      <c r="PVG18" s="46"/>
      <c r="PVH18" s="46"/>
      <c r="PVI18" s="46"/>
      <c r="PVJ18" s="46"/>
      <c r="PVK18" s="46"/>
      <c r="PVL18" s="46"/>
      <c r="PVM18" s="46"/>
      <c r="PVN18" s="46"/>
      <c r="PVO18" s="46"/>
      <c r="PVP18" s="46"/>
      <c r="PVQ18" s="46"/>
      <c r="PVR18" s="46"/>
      <c r="PVS18" s="46"/>
      <c r="PVT18" s="46"/>
      <c r="PVU18" s="46"/>
      <c r="PVV18" s="46"/>
      <c r="PVW18" s="46"/>
      <c r="PVX18" s="46"/>
      <c r="PVY18" s="46"/>
      <c r="PVZ18" s="46"/>
      <c r="PWA18" s="46"/>
      <c r="PWB18" s="46"/>
      <c r="PWC18" s="46"/>
      <c r="PWD18" s="46"/>
      <c r="PWE18" s="46"/>
      <c r="PWF18" s="46"/>
      <c r="PWG18" s="46"/>
      <c r="PWH18" s="46"/>
      <c r="PWI18" s="46"/>
      <c r="PWJ18" s="46"/>
      <c r="PWK18" s="46"/>
      <c r="PWL18" s="46"/>
      <c r="PWM18" s="46"/>
      <c r="PWN18" s="46"/>
      <c r="PWO18" s="46"/>
      <c r="PWP18" s="46"/>
      <c r="PWQ18" s="46"/>
      <c r="PWR18" s="46"/>
      <c r="PWS18" s="46"/>
      <c r="PWT18" s="46"/>
      <c r="PWU18" s="46"/>
      <c r="PWV18" s="46"/>
      <c r="PWW18" s="46"/>
      <c r="PWX18" s="46"/>
      <c r="PWY18" s="46"/>
      <c r="PWZ18" s="46"/>
      <c r="PXA18" s="46"/>
      <c r="PXB18" s="46"/>
      <c r="PXC18" s="46"/>
      <c r="PXD18" s="46"/>
      <c r="PXE18" s="46"/>
      <c r="PXF18" s="46"/>
      <c r="PXG18" s="46"/>
      <c r="PXH18" s="46"/>
      <c r="PXI18" s="46"/>
      <c r="PXJ18" s="46"/>
      <c r="PXK18" s="46"/>
      <c r="PXL18" s="46"/>
      <c r="PXM18" s="46"/>
      <c r="PXN18" s="46"/>
      <c r="PXO18" s="46"/>
      <c r="PXP18" s="46"/>
      <c r="PXQ18" s="46"/>
      <c r="PXR18" s="46"/>
      <c r="PXS18" s="46"/>
      <c r="PXT18" s="46"/>
      <c r="PXU18" s="46"/>
      <c r="PXV18" s="46"/>
      <c r="PXW18" s="46"/>
      <c r="PXX18" s="46"/>
      <c r="PXY18" s="46"/>
      <c r="PXZ18" s="46"/>
      <c r="PYA18" s="46"/>
      <c r="PYB18" s="46"/>
      <c r="PYC18" s="46"/>
      <c r="PYD18" s="46"/>
      <c r="PYE18" s="46"/>
      <c r="PYF18" s="46"/>
      <c r="PYG18" s="46"/>
      <c r="PYH18" s="46"/>
      <c r="PYI18" s="46"/>
      <c r="PYJ18" s="46"/>
      <c r="PYK18" s="46"/>
      <c r="PYL18" s="46"/>
      <c r="PYM18" s="46"/>
      <c r="PYN18" s="46"/>
      <c r="PYO18" s="46"/>
      <c r="PYP18" s="46"/>
      <c r="PYQ18" s="46"/>
      <c r="PYR18" s="46"/>
      <c r="PYS18" s="46"/>
      <c r="PYT18" s="46"/>
      <c r="PYU18" s="46"/>
      <c r="PYV18" s="46"/>
      <c r="PYW18" s="46"/>
      <c r="PYX18" s="46"/>
      <c r="PYY18" s="46"/>
      <c r="PYZ18" s="46"/>
      <c r="PZA18" s="46"/>
      <c r="PZB18" s="46"/>
      <c r="PZC18" s="46"/>
      <c r="PZD18" s="46"/>
      <c r="PZE18" s="46"/>
      <c r="PZF18" s="46"/>
      <c r="PZG18" s="46"/>
      <c r="PZH18" s="46"/>
      <c r="PZI18" s="46"/>
      <c r="PZJ18" s="46"/>
      <c r="PZK18" s="46"/>
      <c r="PZL18" s="46"/>
      <c r="PZM18" s="46"/>
      <c r="PZN18" s="46"/>
      <c r="PZO18" s="46"/>
      <c r="PZP18" s="46"/>
      <c r="PZQ18" s="46"/>
      <c r="PZR18" s="46"/>
      <c r="PZS18" s="46"/>
      <c r="PZT18" s="46"/>
      <c r="PZU18" s="46"/>
      <c r="PZV18" s="46"/>
      <c r="PZW18" s="46"/>
      <c r="PZX18" s="46"/>
      <c r="PZY18" s="46"/>
      <c r="PZZ18" s="46"/>
      <c r="QAA18" s="46"/>
      <c r="QAB18" s="46"/>
      <c r="QAC18" s="46"/>
      <c r="QAD18" s="46"/>
      <c r="QAE18" s="46"/>
      <c r="QAF18" s="46"/>
      <c r="QAG18" s="46"/>
      <c r="QAH18" s="46"/>
      <c r="QAI18" s="46"/>
      <c r="QAJ18" s="46"/>
      <c r="QAK18" s="46"/>
      <c r="QAL18" s="46"/>
      <c r="QAM18" s="46"/>
      <c r="QAN18" s="46"/>
      <c r="QAO18" s="46"/>
      <c r="QAP18" s="46"/>
      <c r="QAQ18" s="46"/>
      <c r="QAR18" s="46"/>
      <c r="QAS18" s="46"/>
      <c r="QAT18" s="46"/>
      <c r="QAU18" s="46"/>
      <c r="QAV18" s="46"/>
      <c r="QAW18" s="46"/>
      <c r="QAX18" s="46"/>
      <c r="QAY18" s="46"/>
      <c r="QAZ18" s="46"/>
      <c r="QBA18" s="46"/>
      <c r="QBB18" s="46"/>
      <c r="QBC18" s="46"/>
      <c r="QBD18" s="46"/>
      <c r="QBE18" s="46"/>
      <c r="QBF18" s="46"/>
      <c r="QBG18" s="46"/>
      <c r="QBH18" s="46"/>
      <c r="QBI18" s="46"/>
      <c r="QBJ18" s="46"/>
      <c r="QBK18" s="46"/>
      <c r="QBL18" s="46"/>
      <c r="QBM18" s="46"/>
      <c r="QBN18" s="46"/>
      <c r="QBO18" s="46"/>
      <c r="QBP18" s="46"/>
      <c r="QBQ18" s="46"/>
      <c r="QBR18" s="46"/>
      <c r="QBS18" s="46"/>
      <c r="QBT18" s="46"/>
      <c r="QBU18" s="46"/>
      <c r="QBV18" s="46"/>
      <c r="QBW18" s="46"/>
      <c r="QBX18" s="46"/>
      <c r="QBY18" s="46"/>
      <c r="QBZ18" s="46"/>
      <c r="QCA18" s="46"/>
      <c r="QCB18" s="46"/>
      <c r="QCC18" s="46"/>
      <c r="QCD18" s="46"/>
      <c r="QCE18" s="46"/>
      <c r="QCF18" s="46"/>
      <c r="QCG18" s="46"/>
      <c r="QCH18" s="46"/>
      <c r="QCI18" s="46"/>
      <c r="QCJ18" s="46"/>
      <c r="QCK18" s="46"/>
      <c r="QCL18" s="46"/>
      <c r="QCM18" s="46"/>
      <c r="QCN18" s="46"/>
      <c r="QCO18" s="46"/>
      <c r="QCP18" s="46"/>
      <c r="QCQ18" s="46"/>
      <c r="QCR18" s="46"/>
      <c r="QCS18" s="46"/>
      <c r="QCT18" s="46"/>
      <c r="QCU18" s="46"/>
      <c r="QCV18" s="46"/>
      <c r="QCW18" s="46"/>
      <c r="QCX18" s="46"/>
      <c r="QCY18" s="46"/>
      <c r="QCZ18" s="46"/>
      <c r="QDA18" s="46"/>
      <c r="QDB18" s="46"/>
      <c r="QDC18" s="46"/>
      <c r="QDD18" s="46"/>
      <c r="QDE18" s="46"/>
      <c r="QDF18" s="46"/>
      <c r="QDG18" s="46"/>
      <c r="QDH18" s="46"/>
      <c r="QDI18" s="46"/>
      <c r="QDJ18" s="46"/>
      <c r="QDK18" s="46"/>
      <c r="QDL18" s="46"/>
      <c r="QDM18" s="46"/>
      <c r="QDN18" s="46"/>
      <c r="QDO18" s="46"/>
      <c r="QDP18" s="46"/>
      <c r="QDQ18" s="46"/>
      <c r="QDR18" s="46"/>
      <c r="QDS18" s="46"/>
      <c r="QDT18" s="46"/>
      <c r="QDU18" s="46"/>
      <c r="QDV18" s="46"/>
      <c r="QDW18" s="46"/>
      <c r="QDX18" s="46"/>
      <c r="QDY18" s="46"/>
      <c r="QDZ18" s="46"/>
      <c r="QEA18" s="46"/>
      <c r="QEB18" s="46"/>
      <c r="QEC18" s="46"/>
      <c r="QED18" s="46"/>
      <c r="QEE18" s="46"/>
      <c r="QEF18" s="46"/>
      <c r="QEG18" s="46"/>
      <c r="QEH18" s="46"/>
      <c r="QEI18" s="46"/>
      <c r="QEJ18" s="46"/>
      <c r="QEK18" s="46"/>
      <c r="QEL18" s="46"/>
      <c r="QEM18" s="46"/>
      <c r="QEN18" s="46"/>
      <c r="QEO18" s="46"/>
      <c r="QEP18" s="46"/>
      <c r="QEQ18" s="46"/>
      <c r="QER18" s="46"/>
      <c r="QES18" s="46"/>
      <c r="QET18" s="46"/>
      <c r="QEU18" s="46"/>
      <c r="QEV18" s="46"/>
      <c r="QEW18" s="46"/>
      <c r="QEX18" s="46"/>
      <c r="QEY18" s="46"/>
      <c r="QEZ18" s="46"/>
      <c r="QFA18" s="46"/>
      <c r="QFB18" s="46"/>
      <c r="QFC18" s="46"/>
      <c r="QFD18" s="46"/>
      <c r="QFE18" s="46"/>
      <c r="QFF18" s="46"/>
      <c r="QFG18" s="46"/>
      <c r="QFH18" s="46"/>
      <c r="QFI18" s="46"/>
      <c r="QFJ18" s="46"/>
      <c r="QFK18" s="46"/>
      <c r="QFL18" s="46"/>
      <c r="QFM18" s="46"/>
      <c r="QFN18" s="46"/>
      <c r="QFO18" s="46"/>
      <c r="QFP18" s="46"/>
      <c r="QFQ18" s="46"/>
      <c r="QFR18" s="46"/>
      <c r="QFS18" s="46"/>
      <c r="QFT18" s="46"/>
      <c r="QFU18" s="46"/>
      <c r="QFV18" s="46"/>
      <c r="QFW18" s="46"/>
      <c r="QFX18" s="46"/>
      <c r="QFY18" s="46"/>
      <c r="QFZ18" s="46"/>
      <c r="QGA18" s="46"/>
      <c r="QGB18" s="46"/>
      <c r="QGC18" s="46"/>
      <c r="QGD18" s="46"/>
      <c r="QGE18" s="46"/>
      <c r="QGF18" s="46"/>
      <c r="QGG18" s="46"/>
      <c r="QGH18" s="46"/>
      <c r="QGI18" s="46"/>
      <c r="QGJ18" s="46"/>
      <c r="QGK18" s="46"/>
      <c r="QGL18" s="46"/>
      <c r="QGM18" s="46"/>
      <c r="QGN18" s="46"/>
      <c r="QGO18" s="46"/>
      <c r="QGP18" s="46"/>
      <c r="QGQ18" s="46"/>
      <c r="QGR18" s="46"/>
      <c r="QGS18" s="46"/>
      <c r="QGT18" s="46"/>
      <c r="QGU18" s="46"/>
      <c r="QGV18" s="46"/>
      <c r="QGW18" s="46"/>
      <c r="QGX18" s="46"/>
      <c r="QGY18" s="46"/>
      <c r="QGZ18" s="46"/>
      <c r="QHA18" s="46"/>
      <c r="QHB18" s="46"/>
      <c r="QHC18" s="46"/>
      <c r="QHD18" s="46"/>
      <c r="QHE18" s="46"/>
      <c r="QHF18" s="46"/>
      <c r="QHG18" s="46"/>
      <c r="QHH18" s="46"/>
      <c r="QHI18" s="46"/>
      <c r="QHJ18" s="46"/>
      <c r="QHK18" s="46"/>
      <c r="QHL18" s="46"/>
      <c r="QHM18" s="46"/>
      <c r="QHN18" s="46"/>
      <c r="QHO18" s="46"/>
      <c r="QHP18" s="46"/>
      <c r="QHQ18" s="46"/>
      <c r="QHR18" s="46"/>
      <c r="QHS18" s="46"/>
      <c r="QHT18" s="46"/>
      <c r="QHU18" s="46"/>
      <c r="QHV18" s="46"/>
      <c r="QHW18" s="46"/>
      <c r="QHX18" s="46"/>
      <c r="QHY18" s="46"/>
      <c r="QHZ18" s="46"/>
      <c r="QIA18" s="46"/>
      <c r="QIB18" s="46"/>
      <c r="QIC18" s="46"/>
      <c r="QID18" s="46"/>
      <c r="QIE18" s="46"/>
      <c r="QIF18" s="46"/>
      <c r="QIG18" s="46"/>
      <c r="QIH18" s="46"/>
      <c r="QII18" s="46"/>
      <c r="QIJ18" s="46"/>
      <c r="QIK18" s="46"/>
      <c r="QIL18" s="46"/>
      <c r="QIM18" s="46"/>
      <c r="QIN18" s="46"/>
      <c r="QIO18" s="46"/>
      <c r="QIP18" s="46"/>
      <c r="QIQ18" s="46"/>
      <c r="QIR18" s="46"/>
      <c r="QIS18" s="46"/>
      <c r="QIT18" s="46"/>
      <c r="QIU18" s="46"/>
      <c r="QIV18" s="46"/>
      <c r="QIW18" s="46"/>
      <c r="QIX18" s="46"/>
      <c r="QIY18" s="46"/>
      <c r="QIZ18" s="46"/>
      <c r="QJA18" s="46"/>
      <c r="QJB18" s="46"/>
      <c r="QJC18" s="46"/>
      <c r="QJD18" s="46"/>
      <c r="QJE18" s="46"/>
      <c r="QJF18" s="46"/>
      <c r="QJG18" s="46"/>
      <c r="QJH18" s="46"/>
      <c r="QJI18" s="46"/>
      <c r="QJJ18" s="46"/>
      <c r="QJK18" s="46"/>
      <c r="QJL18" s="46"/>
      <c r="QJM18" s="46"/>
      <c r="QJN18" s="46"/>
      <c r="QJO18" s="46"/>
      <c r="QJP18" s="46"/>
      <c r="QJQ18" s="46"/>
      <c r="QJR18" s="46"/>
      <c r="QJS18" s="46"/>
      <c r="QJT18" s="46"/>
      <c r="QJU18" s="46"/>
      <c r="QJV18" s="46"/>
      <c r="QJW18" s="46"/>
      <c r="QJX18" s="46"/>
      <c r="QJY18" s="46"/>
      <c r="QJZ18" s="46"/>
      <c r="QKA18" s="46"/>
      <c r="QKB18" s="46"/>
      <c r="QKC18" s="46"/>
      <c r="QKD18" s="46"/>
      <c r="QKE18" s="46"/>
      <c r="QKF18" s="46"/>
      <c r="QKG18" s="46"/>
      <c r="QKH18" s="46"/>
      <c r="QKI18" s="46"/>
      <c r="QKJ18" s="46"/>
      <c r="QKK18" s="46"/>
      <c r="QKL18" s="46"/>
      <c r="QKM18" s="46"/>
      <c r="QKN18" s="46"/>
      <c r="QKO18" s="46"/>
      <c r="QKP18" s="46"/>
      <c r="QKQ18" s="46"/>
      <c r="QKR18" s="46"/>
      <c r="QKS18" s="46"/>
      <c r="QKT18" s="46"/>
      <c r="QKU18" s="46"/>
      <c r="QKV18" s="46"/>
      <c r="QKW18" s="46"/>
      <c r="QKX18" s="46"/>
      <c r="QKY18" s="46"/>
      <c r="QKZ18" s="46"/>
      <c r="QLA18" s="46"/>
      <c r="QLB18" s="46"/>
      <c r="QLC18" s="46"/>
      <c r="QLD18" s="46"/>
      <c r="QLE18" s="46"/>
      <c r="QLF18" s="46"/>
      <c r="QLG18" s="46"/>
      <c r="QLH18" s="46"/>
      <c r="QLI18" s="46"/>
      <c r="QLJ18" s="46"/>
      <c r="QLK18" s="46"/>
      <c r="QLL18" s="46"/>
      <c r="QLM18" s="46"/>
      <c r="QLN18" s="46"/>
      <c r="QLO18" s="46"/>
      <c r="QLP18" s="46"/>
      <c r="QLQ18" s="46"/>
      <c r="QLR18" s="46"/>
      <c r="QLS18" s="46"/>
      <c r="QLT18" s="46"/>
      <c r="QLU18" s="46"/>
      <c r="QLV18" s="46"/>
      <c r="QLW18" s="46"/>
      <c r="QLX18" s="46"/>
      <c r="QLY18" s="46"/>
      <c r="QLZ18" s="46"/>
      <c r="QMA18" s="46"/>
      <c r="QMB18" s="46"/>
      <c r="QMC18" s="46"/>
      <c r="QMD18" s="46"/>
      <c r="QME18" s="46"/>
      <c r="QMF18" s="46"/>
      <c r="QMG18" s="46"/>
      <c r="QMH18" s="46"/>
      <c r="QMI18" s="46"/>
      <c r="QMJ18" s="46"/>
      <c r="QMK18" s="46"/>
      <c r="QML18" s="46"/>
      <c r="QMM18" s="46"/>
      <c r="QMN18" s="46"/>
      <c r="QMO18" s="46"/>
      <c r="QMP18" s="46"/>
      <c r="QMQ18" s="46"/>
      <c r="QMR18" s="46"/>
      <c r="QMS18" s="46"/>
      <c r="QMT18" s="46"/>
      <c r="QMU18" s="46"/>
      <c r="QMV18" s="46"/>
      <c r="QMW18" s="46"/>
      <c r="QMX18" s="46"/>
      <c r="QMY18" s="46"/>
      <c r="QMZ18" s="46"/>
      <c r="QNA18" s="46"/>
      <c r="QNB18" s="46"/>
      <c r="QNC18" s="46"/>
      <c r="QND18" s="46"/>
      <c r="QNE18" s="46"/>
      <c r="QNF18" s="46"/>
      <c r="QNG18" s="46"/>
      <c r="QNH18" s="46"/>
      <c r="QNI18" s="46"/>
      <c r="QNJ18" s="46"/>
      <c r="QNK18" s="46"/>
      <c r="QNL18" s="46"/>
      <c r="QNM18" s="46"/>
      <c r="QNN18" s="46"/>
      <c r="QNO18" s="46"/>
      <c r="QNP18" s="46"/>
      <c r="QNQ18" s="46"/>
      <c r="QNR18" s="46"/>
      <c r="QNS18" s="46"/>
      <c r="QNT18" s="46"/>
      <c r="QNU18" s="46"/>
      <c r="QNV18" s="46"/>
      <c r="QNW18" s="46"/>
      <c r="QNX18" s="46"/>
      <c r="QNY18" s="46"/>
      <c r="QNZ18" s="46"/>
      <c r="QOA18" s="46"/>
      <c r="QOB18" s="46"/>
      <c r="QOC18" s="46"/>
      <c r="QOD18" s="46"/>
      <c r="QOE18" s="46"/>
      <c r="QOF18" s="46"/>
      <c r="QOG18" s="46"/>
      <c r="QOH18" s="46"/>
      <c r="QOI18" s="46"/>
      <c r="QOJ18" s="46"/>
      <c r="QOK18" s="46"/>
      <c r="QOL18" s="46"/>
      <c r="QOM18" s="46"/>
      <c r="QON18" s="46"/>
      <c r="QOO18" s="46"/>
      <c r="QOP18" s="46"/>
      <c r="QOQ18" s="46"/>
      <c r="QOR18" s="46"/>
      <c r="QOS18" s="46"/>
      <c r="QOT18" s="46"/>
      <c r="QOU18" s="46"/>
      <c r="QOV18" s="46"/>
      <c r="QOW18" s="46"/>
      <c r="QOX18" s="46"/>
      <c r="QOY18" s="46"/>
      <c r="QOZ18" s="46"/>
      <c r="QPA18" s="46"/>
      <c r="QPB18" s="46"/>
      <c r="QPC18" s="46"/>
      <c r="QPD18" s="46"/>
      <c r="QPE18" s="46"/>
      <c r="QPF18" s="46"/>
      <c r="QPG18" s="46"/>
      <c r="QPH18" s="46"/>
      <c r="QPI18" s="46"/>
      <c r="QPJ18" s="46"/>
      <c r="QPK18" s="46"/>
      <c r="QPL18" s="46"/>
      <c r="QPM18" s="46"/>
      <c r="QPN18" s="46"/>
      <c r="QPO18" s="46"/>
      <c r="QPP18" s="46"/>
      <c r="QPQ18" s="46"/>
      <c r="QPR18" s="46"/>
      <c r="QPS18" s="46"/>
      <c r="QPT18" s="46"/>
      <c r="QPU18" s="46"/>
      <c r="QPV18" s="46"/>
      <c r="QPW18" s="46"/>
      <c r="QPX18" s="46"/>
      <c r="QPY18" s="46"/>
      <c r="QPZ18" s="46"/>
      <c r="QQA18" s="46"/>
      <c r="QQB18" s="46"/>
      <c r="QQC18" s="46"/>
      <c r="QQD18" s="46"/>
      <c r="QQE18" s="46"/>
      <c r="QQF18" s="46"/>
      <c r="QQG18" s="46"/>
      <c r="QQH18" s="46"/>
      <c r="QQI18" s="46"/>
      <c r="QQJ18" s="46"/>
      <c r="QQK18" s="46"/>
      <c r="QQL18" s="46"/>
      <c r="QQM18" s="46"/>
      <c r="QQN18" s="46"/>
      <c r="QQO18" s="46"/>
      <c r="QQP18" s="46"/>
      <c r="QQQ18" s="46"/>
      <c r="QQR18" s="46"/>
      <c r="QQS18" s="46"/>
      <c r="QQT18" s="46"/>
      <c r="QQU18" s="46"/>
      <c r="QQV18" s="46"/>
      <c r="QQW18" s="46"/>
      <c r="QQX18" s="46"/>
      <c r="QQY18" s="46"/>
      <c r="QQZ18" s="46"/>
      <c r="QRA18" s="46"/>
      <c r="QRB18" s="46"/>
      <c r="QRC18" s="46"/>
      <c r="QRD18" s="46"/>
      <c r="QRE18" s="46"/>
      <c r="QRF18" s="46"/>
      <c r="QRG18" s="46"/>
      <c r="QRH18" s="46"/>
      <c r="QRI18" s="46"/>
      <c r="QRJ18" s="46"/>
      <c r="QRK18" s="46"/>
      <c r="QRL18" s="46"/>
      <c r="QRM18" s="46"/>
      <c r="QRN18" s="46"/>
      <c r="QRO18" s="46"/>
      <c r="QRP18" s="46"/>
      <c r="QRQ18" s="46"/>
      <c r="QRR18" s="46"/>
      <c r="QRS18" s="46"/>
      <c r="QRT18" s="46"/>
      <c r="QRU18" s="46"/>
      <c r="QRV18" s="46"/>
      <c r="QRW18" s="46"/>
      <c r="QRX18" s="46"/>
      <c r="QRY18" s="46"/>
      <c r="QRZ18" s="46"/>
      <c r="QSA18" s="46"/>
      <c r="QSB18" s="46"/>
      <c r="QSC18" s="46"/>
      <c r="QSD18" s="46"/>
      <c r="QSE18" s="46"/>
      <c r="QSF18" s="46"/>
      <c r="QSG18" s="46"/>
      <c r="QSH18" s="46"/>
      <c r="QSI18" s="46"/>
      <c r="QSJ18" s="46"/>
      <c r="QSK18" s="46"/>
      <c r="QSL18" s="46"/>
      <c r="QSM18" s="46"/>
      <c r="QSN18" s="46"/>
      <c r="QSO18" s="46"/>
      <c r="QSP18" s="46"/>
      <c r="QSQ18" s="46"/>
      <c r="QSR18" s="46"/>
      <c r="QSS18" s="46"/>
      <c r="QST18" s="46"/>
      <c r="QSU18" s="46"/>
      <c r="QSV18" s="46"/>
      <c r="QSW18" s="46"/>
      <c r="QSX18" s="46"/>
      <c r="QSY18" s="46"/>
      <c r="QSZ18" s="46"/>
      <c r="QTA18" s="46"/>
      <c r="QTB18" s="46"/>
      <c r="QTC18" s="46"/>
      <c r="QTD18" s="46"/>
      <c r="QTE18" s="46"/>
      <c r="QTF18" s="46"/>
      <c r="QTG18" s="46"/>
      <c r="QTH18" s="46"/>
      <c r="QTI18" s="46"/>
      <c r="QTJ18" s="46"/>
      <c r="QTK18" s="46"/>
      <c r="QTL18" s="46"/>
      <c r="QTM18" s="46"/>
      <c r="QTN18" s="46"/>
      <c r="QTO18" s="46"/>
      <c r="QTP18" s="46"/>
      <c r="QTQ18" s="46"/>
      <c r="QTR18" s="46"/>
      <c r="QTS18" s="46"/>
      <c r="QTT18" s="46"/>
      <c r="QTU18" s="46"/>
      <c r="QTV18" s="46"/>
      <c r="QTW18" s="46"/>
      <c r="QTX18" s="46"/>
      <c r="QTY18" s="46"/>
      <c r="QTZ18" s="46"/>
      <c r="QUA18" s="46"/>
      <c r="QUB18" s="46"/>
      <c r="QUC18" s="46"/>
      <c r="QUD18" s="46"/>
      <c r="QUE18" s="46"/>
      <c r="QUF18" s="46"/>
      <c r="QUG18" s="46"/>
      <c r="QUH18" s="46"/>
      <c r="QUI18" s="46"/>
      <c r="QUJ18" s="46"/>
      <c r="QUK18" s="46"/>
      <c r="QUL18" s="46"/>
      <c r="QUM18" s="46"/>
      <c r="QUN18" s="46"/>
      <c r="QUO18" s="46"/>
      <c r="QUP18" s="46"/>
      <c r="QUQ18" s="46"/>
      <c r="QUR18" s="46"/>
      <c r="QUS18" s="46"/>
      <c r="QUT18" s="46"/>
      <c r="QUU18" s="46"/>
      <c r="QUV18" s="46"/>
      <c r="QUW18" s="46"/>
      <c r="QUX18" s="46"/>
      <c r="QUY18" s="46"/>
      <c r="QUZ18" s="46"/>
      <c r="QVA18" s="46"/>
      <c r="QVB18" s="46"/>
      <c r="QVC18" s="46"/>
      <c r="QVD18" s="46"/>
      <c r="QVE18" s="46"/>
      <c r="QVF18" s="46"/>
      <c r="QVG18" s="46"/>
      <c r="QVH18" s="46"/>
      <c r="QVI18" s="46"/>
      <c r="QVJ18" s="46"/>
      <c r="QVK18" s="46"/>
      <c r="QVL18" s="46"/>
      <c r="QVM18" s="46"/>
      <c r="QVN18" s="46"/>
      <c r="QVO18" s="46"/>
      <c r="QVP18" s="46"/>
      <c r="QVQ18" s="46"/>
      <c r="QVR18" s="46"/>
      <c r="QVS18" s="46"/>
      <c r="QVT18" s="46"/>
      <c r="QVU18" s="46"/>
      <c r="QVV18" s="46"/>
      <c r="QVW18" s="46"/>
      <c r="QVX18" s="46"/>
      <c r="QVY18" s="46"/>
      <c r="QVZ18" s="46"/>
      <c r="QWA18" s="46"/>
      <c r="QWB18" s="46"/>
      <c r="QWC18" s="46"/>
      <c r="QWD18" s="46"/>
      <c r="QWE18" s="46"/>
      <c r="QWF18" s="46"/>
      <c r="QWG18" s="46"/>
      <c r="QWH18" s="46"/>
      <c r="QWI18" s="46"/>
      <c r="QWJ18" s="46"/>
      <c r="QWK18" s="46"/>
      <c r="QWL18" s="46"/>
      <c r="QWM18" s="46"/>
      <c r="QWN18" s="46"/>
      <c r="QWO18" s="46"/>
      <c r="QWP18" s="46"/>
      <c r="QWQ18" s="46"/>
      <c r="QWR18" s="46"/>
      <c r="QWS18" s="46"/>
      <c r="QWT18" s="46"/>
      <c r="QWU18" s="46"/>
      <c r="QWV18" s="46"/>
      <c r="QWW18" s="46"/>
      <c r="QWX18" s="46"/>
      <c r="QWY18" s="46"/>
      <c r="QWZ18" s="46"/>
      <c r="QXA18" s="46"/>
      <c r="QXB18" s="46"/>
      <c r="QXC18" s="46"/>
      <c r="QXD18" s="46"/>
      <c r="QXE18" s="46"/>
      <c r="QXF18" s="46"/>
      <c r="QXG18" s="46"/>
      <c r="QXH18" s="46"/>
      <c r="QXI18" s="46"/>
      <c r="QXJ18" s="46"/>
      <c r="QXK18" s="46"/>
      <c r="QXL18" s="46"/>
      <c r="QXM18" s="46"/>
      <c r="QXN18" s="46"/>
      <c r="QXO18" s="46"/>
      <c r="QXP18" s="46"/>
      <c r="QXQ18" s="46"/>
      <c r="QXR18" s="46"/>
      <c r="QXS18" s="46"/>
      <c r="QXT18" s="46"/>
      <c r="QXU18" s="46"/>
      <c r="QXV18" s="46"/>
      <c r="QXW18" s="46"/>
      <c r="QXX18" s="46"/>
      <c r="QXY18" s="46"/>
      <c r="QXZ18" s="46"/>
      <c r="QYA18" s="46"/>
      <c r="QYB18" s="46"/>
      <c r="QYC18" s="46"/>
      <c r="QYD18" s="46"/>
      <c r="QYE18" s="46"/>
      <c r="QYF18" s="46"/>
      <c r="QYG18" s="46"/>
      <c r="QYH18" s="46"/>
      <c r="QYI18" s="46"/>
      <c r="QYJ18" s="46"/>
      <c r="QYK18" s="46"/>
      <c r="QYL18" s="46"/>
      <c r="QYM18" s="46"/>
      <c r="QYN18" s="46"/>
      <c r="QYO18" s="46"/>
      <c r="QYP18" s="46"/>
      <c r="QYQ18" s="46"/>
      <c r="QYR18" s="46"/>
      <c r="QYS18" s="46"/>
      <c r="QYT18" s="46"/>
      <c r="QYU18" s="46"/>
      <c r="QYV18" s="46"/>
      <c r="QYW18" s="46"/>
      <c r="QYX18" s="46"/>
      <c r="QYY18" s="46"/>
      <c r="QYZ18" s="46"/>
      <c r="QZA18" s="46"/>
      <c r="QZB18" s="46"/>
      <c r="QZC18" s="46"/>
      <c r="QZD18" s="46"/>
      <c r="QZE18" s="46"/>
      <c r="QZF18" s="46"/>
      <c r="QZG18" s="46"/>
      <c r="QZH18" s="46"/>
      <c r="QZI18" s="46"/>
      <c r="QZJ18" s="46"/>
      <c r="QZK18" s="46"/>
      <c r="QZL18" s="46"/>
      <c r="QZM18" s="46"/>
      <c r="QZN18" s="46"/>
      <c r="QZO18" s="46"/>
      <c r="QZP18" s="46"/>
      <c r="QZQ18" s="46"/>
      <c r="QZR18" s="46"/>
      <c r="QZS18" s="46"/>
      <c r="QZT18" s="46"/>
      <c r="QZU18" s="46"/>
      <c r="QZV18" s="46"/>
      <c r="QZW18" s="46"/>
      <c r="QZX18" s="46"/>
      <c r="QZY18" s="46"/>
      <c r="QZZ18" s="46"/>
      <c r="RAA18" s="46"/>
      <c r="RAB18" s="46"/>
      <c r="RAC18" s="46"/>
      <c r="RAD18" s="46"/>
      <c r="RAE18" s="46"/>
      <c r="RAF18" s="46"/>
      <c r="RAG18" s="46"/>
      <c r="RAH18" s="46"/>
      <c r="RAI18" s="46"/>
      <c r="RAJ18" s="46"/>
      <c r="RAK18" s="46"/>
      <c r="RAL18" s="46"/>
      <c r="RAM18" s="46"/>
      <c r="RAN18" s="46"/>
      <c r="RAO18" s="46"/>
      <c r="RAP18" s="46"/>
      <c r="RAQ18" s="46"/>
      <c r="RAR18" s="46"/>
      <c r="RAS18" s="46"/>
      <c r="RAT18" s="46"/>
      <c r="RAU18" s="46"/>
      <c r="RAV18" s="46"/>
      <c r="RAW18" s="46"/>
      <c r="RAX18" s="46"/>
      <c r="RAY18" s="46"/>
      <c r="RAZ18" s="46"/>
      <c r="RBA18" s="46"/>
      <c r="RBB18" s="46"/>
      <c r="RBC18" s="46"/>
      <c r="RBD18" s="46"/>
      <c r="RBE18" s="46"/>
      <c r="RBF18" s="46"/>
      <c r="RBG18" s="46"/>
      <c r="RBH18" s="46"/>
      <c r="RBI18" s="46"/>
      <c r="RBJ18" s="46"/>
      <c r="RBK18" s="46"/>
      <c r="RBL18" s="46"/>
      <c r="RBM18" s="46"/>
      <c r="RBN18" s="46"/>
      <c r="RBO18" s="46"/>
      <c r="RBP18" s="46"/>
      <c r="RBQ18" s="46"/>
      <c r="RBR18" s="46"/>
      <c r="RBS18" s="46"/>
      <c r="RBT18" s="46"/>
      <c r="RBU18" s="46"/>
      <c r="RBV18" s="46"/>
      <c r="RBW18" s="46"/>
      <c r="RBX18" s="46"/>
      <c r="RBY18" s="46"/>
      <c r="RBZ18" s="46"/>
      <c r="RCA18" s="46"/>
      <c r="RCB18" s="46"/>
      <c r="RCC18" s="46"/>
      <c r="RCD18" s="46"/>
      <c r="RCE18" s="46"/>
      <c r="RCF18" s="46"/>
      <c r="RCG18" s="46"/>
      <c r="RCH18" s="46"/>
      <c r="RCI18" s="46"/>
      <c r="RCJ18" s="46"/>
      <c r="RCK18" s="46"/>
      <c r="RCL18" s="46"/>
      <c r="RCM18" s="46"/>
      <c r="RCN18" s="46"/>
      <c r="RCO18" s="46"/>
      <c r="RCP18" s="46"/>
      <c r="RCQ18" s="46"/>
      <c r="RCR18" s="46"/>
      <c r="RCS18" s="46"/>
      <c r="RCT18" s="46"/>
      <c r="RCU18" s="46"/>
      <c r="RCV18" s="46"/>
      <c r="RCW18" s="46"/>
      <c r="RCX18" s="46"/>
      <c r="RCY18" s="46"/>
      <c r="RCZ18" s="46"/>
      <c r="RDA18" s="46"/>
      <c r="RDB18" s="46"/>
      <c r="RDC18" s="46"/>
      <c r="RDD18" s="46"/>
      <c r="RDE18" s="46"/>
      <c r="RDF18" s="46"/>
      <c r="RDG18" s="46"/>
      <c r="RDH18" s="46"/>
      <c r="RDI18" s="46"/>
      <c r="RDJ18" s="46"/>
      <c r="RDK18" s="46"/>
      <c r="RDL18" s="46"/>
      <c r="RDM18" s="46"/>
      <c r="RDN18" s="46"/>
      <c r="RDO18" s="46"/>
      <c r="RDP18" s="46"/>
      <c r="RDQ18" s="46"/>
      <c r="RDR18" s="46"/>
      <c r="RDS18" s="46"/>
      <c r="RDT18" s="46"/>
      <c r="RDU18" s="46"/>
      <c r="RDV18" s="46"/>
      <c r="RDW18" s="46"/>
      <c r="RDX18" s="46"/>
      <c r="RDY18" s="46"/>
      <c r="RDZ18" s="46"/>
      <c r="REA18" s="46"/>
      <c r="REB18" s="46"/>
      <c r="REC18" s="46"/>
      <c r="RED18" s="46"/>
      <c r="REE18" s="46"/>
      <c r="REF18" s="46"/>
      <c r="REG18" s="46"/>
      <c r="REH18" s="46"/>
      <c r="REI18" s="46"/>
      <c r="REJ18" s="46"/>
      <c r="REK18" s="46"/>
      <c r="REL18" s="46"/>
      <c r="REM18" s="46"/>
      <c r="REN18" s="46"/>
      <c r="REO18" s="46"/>
      <c r="REP18" s="46"/>
      <c r="REQ18" s="46"/>
      <c r="RER18" s="46"/>
      <c r="RES18" s="46"/>
      <c r="RET18" s="46"/>
      <c r="REU18" s="46"/>
      <c r="REV18" s="46"/>
      <c r="REW18" s="46"/>
      <c r="REX18" s="46"/>
      <c r="REY18" s="46"/>
      <c r="REZ18" s="46"/>
      <c r="RFA18" s="46"/>
      <c r="RFB18" s="46"/>
      <c r="RFC18" s="46"/>
      <c r="RFD18" s="46"/>
      <c r="RFE18" s="46"/>
      <c r="RFF18" s="46"/>
      <c r="RFG18" s="46"/>
      <c r="RFH18" s="46"/>
      <c r="RFI18" s="46"/>
      <c r="RFJ18" s="46"/>
      <c r="RFK18" s="46"/>
      <c r="RFL18" s="46"/>
      <c r="RFM18" s="46"/>
      <c r="RFN18" s="46"/>
      <c r="RFO18" s="46"/>
      <c r="RFP18" s="46"/>
      <c r="RFQ18" s="46"/>
      <c r="RFR18" s="46"/>
      <c r="RFS18" s="46"/>
      <c r="RFT18" s="46"/>
      <c r="RFU18" s="46"/>
      <c r="RFV18" s="46"/>
      <c r="RFW18" s="46"/>
      <c r="RFX18" s="46"/>
      <c r="RFY18" s="46"/>
      <c r="RFZ18" s="46"/>
      <c r="RGA18" s="46"/>
      <c r="RGB18" s="46"/>
      <c r="RGC18" s="46"/>
      <c r="RGD18" s="46"/>
      <c r="RGE18" s="46"/>
      <c r="RGF18" s="46"/>
      <c r="RGG18" s="46"/>
      <c r="RGH18" s="46"/>
      <c r="RGI18" s="46"/>
      <c r="RGJ18" s="46"/>
      <c r="RGK18" s="46"/>
      <c r="RGL18" s="46"/>
      <c r="RGM18" s="46"/>
      <c r="RGN18" s="46"/>
      <c r="RGO18" s="46"/>
      <c r="RGP18" s="46"/>
      <c r="RGQ18" s="46"/>
      <c r="RGR18" s="46"/>
      <c r="RGS18" s="46"/>
      <c r="RGT18" s="46"/>
      <c r="RGU18" s="46"/>
      <c r="RGV18" s="46"/>
      <c r="RGW18" s="46"/>
      <c r="RGX18" s="46"/>
      <c r="RGY18" s="46"/>
      <c r="RGZ18" s="46"/>
      <c r="RHA18" s="46"/>
      <c r="RHB18" s="46"/>
      <c r="RHC18" s="46"/>
      <c r="RHD18" s="46"/>
      <c r="RHE18" s="46"/>
      <c r="RHF18" s="46"/>
      <c r="RHG18" s="46"/>
      <c r="RHH18" s="46"/>
      <c r="RHI18" s="46"/>
      <c r="RHJ18" s="46"/>
      <c r="RHK18" s="46"/>
      <c r="RHL18" s="46"/>
      <c r="RHM18" s="46"/>
      <c r="RHN18" s="46"/>
      <c r="RHO18" s="46"/>
      <c r="RHP18" s="46"/>
      <c r="RHQ18" s="46"/>
      <c r="RHR18" s="46"/>
      <c r="RHS18" s="46"/>
      <c r="RHT18" s="46"/>
      <c r="RHU18" s="46"/>
      <c r="RHV18" s="46"/>
      <c r="RHW18" s="46"/>
      <c r="RHX18" s="46"/>
      <c r="RHY18" s="46"/>
      <c r="RHZ18" s="46"/>
      <c r="RIA18" s="46"/>
      <c r="RIB18" s="46"/>
      <c r="RIC18" s="46"/>
      <c r="RID18" s="46"/>
      <c r="RIE18" s="46"/>
      <c r="RIF18" s="46"/>
      <c r="RIG18" s="46"/>
      <c r="RIH18" s="46"/>
      <c r="RII18" s="46"/>
      <c r="RIJ18" s="46"/>
      <c r="RIK18" s="46"/>
      <c r="RIL18" s="46"/>
      <c r="RIM18" s="46"/>
      <c r="RIN18" s="46"/>
      <c r="RIO18" s="46"/>
      <c r="RIP18" s="46"/>
      <c r="RIQ18" s="46"/>
      <c r="RIR18" s="46"/>
      <c r="RIS18" s="46"/>
      <c r="RIT18" s="46"/>
      <c r="RIU18" s="46"/>
      <c r="RIV18" s="46"/>
      <c r="RIW18" s="46"/>
      <c r="RIX18" s="46"/>
      <c r="RIY18" s="46"/>
      <c r="RIZ18" s="46"/>
      <c r="RJA18" s="46"/>
      <c r="RJB18" s="46"/>
      <c r="RJC18" s="46"/>
      <c r="RJD18" s="46"/>
      <c r="RJE18" s="46"/>
      <c r="RJF18" s="46"/>
      <c r="RJG18" s="46"/>
      <c r="RJH18" s="46"/>
      <c r="RJI18" s="46"/>
      <c r="RJJ18" s="46"/>
      <c r="RJK18" s="46"/>
      <c r="RJL18" s="46"/>
      <c r="RJM18" s="46"/>
      <c r="RJN18" s="46"/>
      <c r="RJO18" s="46"/>
      <c r="RJP18" s="46"/>
      <c r="RJQ18" s="46"/>
      <c r="RJR18" s="46"/>
      <c r="RJS18" s="46"/>
      <c r="RJT18" s="46"/>
      <c r="RJU18" s="46"/>
      <c r="RJV18" s="46"/>
      <c r="RJW18" s="46"/>
      <c r="RJX18" s="46"/>
      <c r="RJY18" s="46"/>
      <c r="RJZ18" s="46"/>
      <c r="RKA18" s="46"/>
      <c r="RKB18" s="46"/>
      <c r="RKC18" s="46"/>
      <c r="RKD18" s="46"/>
      <c r="RKE18" s="46"/>
      <c r="RKF18" s="46"/>
      <c r="RKG18" s="46"/>
      <c r="RKH18" s="46"/>
      <c r="RKI18" s="46"/>
      <c r="RKJ18" s="46"/>
      <c r="RKK18" s="46"/>
      <c r="RKL18" s="46"/>
      <c r="RKM18" s="46"/>
      <c r="RKN18" s="46"/>
      <c r="RKO18" s="46"/>
      <c r="RKP18" s="46"/>
      <c r="RKQ18" s="46"/>
      <c r="RKR18" s="46"/>
      <c r="RKS18" s="46"/>
      <c r="RKT18" s="46"/>
      <c r="RKU18" s="46"/>
      <c r="RKV18" s="46"/>
      <c r="RKW18" s="46"/>
      <c r="RKX18" s="46"/>
      <c r="RKY18" s="46"/>
      <c r="RKZ18" s="46"/>
      <c r="RLA18" s="46"/>
      <c r="RLB18" s="46"/>
      <c r="RLC18" s="46"/>
      <c r="RLD18" s="46"/>
      <c r="RLE18" s="46"/>
      <c r="RLF18" s="46"/>
      <c r="RLG18" s="46"/>
      <c r="RLH18" s="46"/>
      <c r="RLI18" s="46"/>
      <c r="RLJ18" s="46"/>
      <c r="RLK18" s="46"/>
      <c r="RLL18" s="46"/>
      <c r="RLM18" s="46"/>
      <c r="RLN18" s="46"/>
      <c r="RLO18" s="46"/>
      <c r="RLP18" s="46"/>
      <c r="RLQ18" s="46"/>
      <c r="RLR18" s="46"/>
      <c r="RLS18" s="46"/>
      <c r="RLT18" s="46"/>
      <c r="RLU18" s="46"/>
      <c r="RLV18" s="46"/>
      <c r="RLW18" s="46"/>
      <c r="RLX18" s="46"/>
      <c r="RLY18" s="46"/>
      <c r="RLZ18" s="46"/>
      <c r="RMA18" s="46"/>
      <c r="RMB18" s="46"/>
      <c r="RMC18" s="46"/>
      <c r="RMD18" s="46"/>
      <c r="RME18" s="46"/>
      <c r="RMF18" s="46"/>
      <c r="RMG18" s="46"/>
      <c r="RMH18" s="46"/>
      <c r="RMI18" s="46"/>
      <c r="RMJ18" s="46"/>
      <c r="RMK18" s="46"/>
      <c r="RML18" s="46"/>
      <c r="RMM18" s="46"/>
      <c r="RMN18" s="46"/>
      <c r="RMO18" s="46"/>
      <c r="RMP18" s="46"/>
      <c r="RMQ18" s="46"/>
      <c r="RMR18" s="46"/>
      <c r="RMS18" s="46"/>
      <c r="RMT18" s="46"/>
      <c r="RMU18" s="46"/>
      <c r="RMV18" s="46"/>
      <c r="RMW18" s="46"/>
      <c r="RMX18" s="46"/>
      <c r="RMY18" s="46"/>
      <c r="RMZ18" s="46"/>
      <c r="RNA18" s="46"/>
      <c r="RNB18" s="46"/>
      <c r="RNC18" s="46"/>
      <c r="RND18" s="46"/>
      <c r="RNE18" s="46"/>
      <c r="RNF18" s="46"/>
      <c r="RNG18" s="46"/>
      <c r="RNH18" s="46"/>
      <c r="RNI18" s="46"/>
      <c r="RNJ18" s="46"/>
      <c r="RNK18" s="46"/>
      <c r="RNL18" s="46"/>
      <c r="RNM18" s="46"/>
      <c r="RNN18" s="46"/>
      <c r="RNO18" s="46"/>
      <c r="RNP18" s="46"/>
      <c r="RNQ18" s="46"/>
      <c r="RNR18" s="46"/>
      <c r="RNS18" s="46"/>
      <c r="RNT18" s="46"/>
      <c r="RNU18" s="46"/>
      <c r="RNV18" s="46"/>
      <c r="RNW18" s="46"/>
      <c r="RNX18" s="46"/>
      <c r="RNY18" s="46"/>
      <c r="RNZ18" s="46"/>
      <c r="ROA18" s="46"/>
      <c r="ROB18" s="46"/>
      <c r="ROC18" s="46"/>
      <c r="ROD18" s="46"/>
      <c r="ROE18" s="46"/>
      <c r="ROF18" s="46"/>
      <c r="ROG18" s="46"/>
      <c r="ROH18" s="46"/>
      <c r="ROI18" s="46"/>
      <c r="ROJ18" s="46"/>
      <c r="ROK18" s="46"/>
      <c r="ROL18" s="46"/>
      <c r="ROM18" s="46"/>
      <c r="RON18" s="46"/>
      <c r="ROO18" s="46"/>
      <c r="ROP18" s="46"/>
      <c r="ROQ18" s="46"/>
      <c r="ROR18" s="46"/>
      <c r="ROS18" s="46"/>
      <c r="ROT18" s="46"/>
      <c r="ROU18" s="46"/>
      <c r="ROV18" s="46"/>
      <c r="ROW18" s="46"/>
      <c r="ROX18" s="46"/>
      <c r="ROY18" s="46"/>
      <c r="ROZ18" s="46"/>
      <c r="RPA18" s="46"/>
      <c r="RPB18" s="46"/>
      <c r="RPC18" s="46"/>
      <c r="RPD18" s="46"/>
      <c r="RPE18" s="46"/>
      <c r="RPF18" s="46"/>
      <c r="RPG18" s="46"/>
      <c r="RPH18" s="46"/>
      <c r="RPI18" s="46"/>
      <c r="RPJ18" s="46"/>
      <c r="RPK18" s="46"/>
      <c r="RPL18" s="46"/>
      <c r="RPM18" s="46"/>
      <c r="RPN18" s="46"/>
      <c r="RPO18" s="46"/>
      <c r="RPP18" s="46"/>
      <c r="RPQ18" s="46"/>
      <c r="RPR18" s="46"/>
      <c r="RPS18" s="46"/>
      <c r="RPT18" s="46"/>
      <c r="RPU18" s="46"/>
      <c r="RPV18" s="46"/>
      <c r="RPW18" s="46"/>
      <c r="RPX18" s="46"/>
      <c r="RPY18" s="46"/>
      <c r="RPZ18" s="46"/>
      <c r="RQA18" s="46"/>
      <c r="RQB18" s="46"/>
      <c r="RQC18" s="46"/>
      <c r="RQD18" s="46"/>
      <c r="RQE18" s="46"/>
      <c r="RQF18" s="46"/>
      <c r="RQG18" s="46"/>
      <c r="RQH18" s="46"/>
      <c r="RQI18" s="46"/>
      <c r="RQJ18" s="46"/>
      <c r="RQK18" s="46"/>
      <c r="RQL18" s="46"/>
      <c r="RQM18" s="46"/>
      <c r="RQN18" s="46"/>
      <c r="RQO18" s="46"/>
      <c r="RQP18" s="46"/>
      <c r="RQQ18" s="46"/>
      <c r="RQR18" s="46"/>
      <c r="RQS18" s="46"/>
      <c r="RQT18" s="46"/>
      <c r="RQU18" s="46"/>
      <c r="RQV18" s="46"/>
      <c r="RQW18" s="46"/>
      <c r="RQX18" s="46"/>
      <c r="RQY18" s="46"/>
      <c r="RQZ18" s="46"/>
      <c r="RRA18" s="46"/>
      <c r="RRB18" s="46"/>
      <c r="RRC18" s="46"/>
      <c r="RRD18" s="46"/>
      <c r="RRE18" s="46"/>
      <c r="RRF18" s="46"/>
      <c r="RRG18" s="46"/>
      <c r="RRH18" s="46"/>
      <c r="RRI18" s="46"/>
      <c r="RRJ18" s="46"/>
      <c r="RRK18" s="46"/>
      <c r="RRL18" s="46"/>
      <c r="RRM18" s="46"/>
      <c r="RRN18" s="46"/>
      <c r="RRO18" s="46"/>
      <c r="RRP18" s="46"/>
      <c r="RRQ18" s="46"/>
      <c r="RRR18" s="46"/>
      <c r="RRS18" s="46"/>
      <c r="RRT18" s="46"/>
      <c r="RRU18" s="46"/>
      <c r="RRV18" s="46"/>
      <c r="RRW18" s="46"/>
      <c r="RRX18" s="46"/>
      <c r="RRY18" s="46"/>
      <c r="RRZ18" s="46"/>
      <c r="RSA18" s="46"/>
      <c r="RSB18" s="46"/>
      <c r="RSC18" s="46"/>
      <c r="RSD18" s="46"/>
      <c r="RSE18" s="46"/>
      <c r="RSF18" s="46"/>
      <c r="RSG18" s="46"/>
      <c r="RSH18" s="46"/>
      <c r="RSI18" s="46"/>
      <c r="RSJ18" s="46"/>
      <c r="RSK18" s="46"/>
      <c r="RSL18" s="46"/>
      <c r="RSM18" s="46"/>
      <c r="RSN18" s="46"/>
      <c r="RSO18" s="46"/>
      <c r="RSP18" s="46"/>
      <c r="RSQ18" s="46"/>
      <c r="RSR18" s="46"/>
      <c r="RSS18" s="46"/>
      <c r="RST18" s="46"/>
      <c r="RSU18" s="46"/>
      <c r="RSV18" s="46"/>
      <c r="RSW18" s="46"/>
      <c r="RSX18" s="46"/>
      <c r="RSY18" s="46"/>
      <c r="RSZ18" s="46"/>
      <c r="RTA18" s="46"/>
      <c r="RTB18" s="46"/>
      <c r="RTC18" s="46"/>
      <c r="RTD18" s="46"/>
      <c r="RTE18" s="46"/>
      <c r="RTF18" s="46"/>
      <c r="RTG18" s="46"/>
      <c r="RTH18" s="46"/>
      <c r="RTI18" s="46"/>
      <c r="RTJ18" s="46"/>
      <c r="RTK18" s="46"/>
      <c r="RTL18" s="46"/>
      <c r="RTM18" s="46"/>
      <c r="RTN18" s="46"/>
      <c r="RTO18" s="46"/>
      <c r="RTP18" s="46"/>
      <c r="RTQ18" s="46"/>
      <c r="RTR18" s="46"/>
      <c r="RTS18" s="46"/>
      <c r="RTT18" s="46"/>
      <c r="RTU18" s="46"/>
      <c r="RTV18" s="46"/>
      <c r="RTW18" s="46"/>
      <c r="RTX18" s="46"/>
      <c r="RTY18" s="46"/>
      <c r="RTZ18" s="46"/>
      <c r="RUA18" s="46"/>
      <c r="RUB18" s="46"/>
      <c r="RUC18" s="46"/>
      <c r="RUD18" s="46"/>
      <c r="RUE18" s="46"/>
      <c r="RUF18" s="46"/>
      <c r="RUG18" s="46"/>
      <c r="RUH18" s="46"/>
      <c r="RUI18" s="46"/>
      <c r="RUJ18" s="46"/>
      <c r="RUK18" s="46"/>
      <c r="RUL18" s="46"/>
      <c r="RUM18" s="46"/>
      <c r="RUN18" s="46"/>
      <c r="RUO18" s="46"/>
      <c r="RUP18" s="46"/>
      <c r="RUQ18" s="46"/>
      <c r="RUR18" s="46"/>
      <c r="RUS18" s="46"/>
      <c r="RUT18" s="46"/>
      <c r="RUU18" s="46"/>
      <c r="RUV18" s="46"/>
      <c r="RUW18" s="46"/>
      <c r="RUX18" s="46"/>
      <c r="RUY18" s="46"/>
      <c r="RUZ18" s="46"/>
      <c r="RVA18" s="46"/>
      <c r="RVB18" s="46"/>
      <c r="RVC18" s="46"/>
      <c r="RVD18" s="46"/>
      <c r="RVE18" s="46"/>
      <c r="RVF18" s="46"/>
      <c r="RVG18" s="46"/>
      <c r="RVH18" s="46"/>
      <c r="RVI18" s="46"/>
      <c r="RVJ18" s="46"/>
      <c r="RVK18" s="46"/>
      <c r="RVL18" s="46"/>
      <c r="RVM18" s="46"/>
      <c r="RVN18" s="46"/>
      <c r="RVO18" s="46"/>
      <c r="RVP18" s="46"/>
      <c r="RVQ18" s="46"/>
      <c r="RVR18" s="46"/>
      <c r="RVS18" s="46"/>
      <c r="RVT18" s="46"/>
      <c r="RVU18" s="46"/>
      <c r="RVV18" s="46"/>
      <c r="RVW18" s="46"/>
      <c r="RVX18" s="46"/>
      <c r="RVY18" s="46"/>
      <c r="RVZ18" s="46"/>
      <c r="RWA18" s="46"/>
      <c r="RWB18" s="46"/>
      <c r="RWC18" s="46"/>
      <c r="RWD18" s="46"/>
      <c r="RWE18" s="46"/>
      <c r="RWF18" s="46"/>
      <c r="RWG18" s="46"/>
      <c r="RWH18" s="46"/>
      <c r="RWI18" s="46"/>
      <c r="RWJ18" s="46"/>
      <c r="RWK18" s="46"/>
      <c r="RWL18" s="46"/>
      <c r="RWM18" s="46"/>
      <c r="RWN18" s="46"/>
      <c r="RWO18" s="46"/>
      <c r="RWP18" s="46"/>
      <c r="RWQ18" s="46"/>
      <c r="RWR18" s="46"/>
      <c r="RWS18" s="46"/>
      <c r="RWT18" s="46"/>
      <c r="RWU18" s="46"/>
      <c r="RWV18" s="46"/>
      <c r="RWW18" s="46"/>
      <c r="RWX18" s="46"/>
      <c r="RWY18" s="46"/>
      <c r="RWZ18" s="46"/>
      <c r="RXA18" s="46"/>
      <c r="RXB18" s="46"/>
      <c r="RXC18" s="46"/>
      <c r="RXD18" s="46"/>
      <c r="RXE18" s="46"/>
      <c r="RXF18" s="46"/>
      <c r="RXG18" s="46"/>
      <c r="RXH18" s="46"/>
      <c r="RXI18" s="46"/>
      <c r="RXJ18" s="46"/>
      <c r="RXK18" s="46"/>
      <c r="RXL18" s="46"/>
      <c r="RXM18" s="46"/>
      <c r="RXN18" s="46"/>
      <c r="RXO18" s="46"/>
      <c r="RXP18" s="46"/>
      <c r="RXQ18" s="46"/>
      <c r="RXR18" s="46"/>
      <c r="RXS18" s="46"/>
      <c r="RXT18" s="46"/>
      <c r="RXU18" s="46"/>
      <c r="RXV18" s="46"/>
      <c r="RXW18" s="46"/>
      <c r="RXX18" s="46"/>
      <c r="RXY18" s="46"/>
      <c r="RXZ18" s="46"/>
      <c r="RYA18" s="46"/>
      <c r="RYB18" s="46"/>
      <c r="RYC18" s="46"/>
      <c r="RYD18" s="46"/>
      <c r="RYE18" s="46"/>
      <c r="RYF18" s="46"/>
      <c r="RYG18" s="46"/>
      <c r="RYH18" s="46"/>
      <c r="RYI18" s="46"/>
      <c r="RYJ18" s="46"/>
      <c r="RYK18" s="46"/>
      <c r="RYL18" s="46"/>
      <c r="RYM18" s="46"/>
      <c r="RYN18" s="46"/>
      <c r="RYO18" s="46"/>
      <c r="RYP18" s="46"/>
      <c r="RYQ18" s="46"/>
      <c r="RYR18" s="46"/>
      <c r="RYS18" s="46"/>
      <c r="RYT18" s="46"/>
      <c r="RYU18" s="46"/>
      <c r="RYV18" s="46"/>
      <c r="RYW18" s="46"/>
      <c r="RYX18" s="46"/>
      <c r="RYY18" s="46"/>
      <c r="RYZ18" s="46"/>
      <c r="RZA18" s="46"/>
      <c r="RZB18" s="46"/>
      <c r="RZC18" s="46"/>
      <c r="RZD18" s="46"/>
      <c r="RZE18" s="46"/>
      <c r="RZF18" s="46"/>
      <c r="RZG18" s="46"/>
      <c r="RZH18" s="46"/>
      <c r="RZI18" s="46"/>
      <c r="RZJ18" s="46"/>
      <c r="RZK18" s="46"/>
      <c r="RZL18" s="46"/>
      <c r="RZM18" s="46"/>
      <c r="RZN18" s="46"/>
      <c r="RZO18" s="46"/>
      <c r="RZP18" s="46"/>
      <c r="RZQ18" s="46"/>
      <c r="RZR18" s="46"/>
      <c r="RZS18" s="46"/>
      <c r="RZT18" s="46"/>
      <c r="RZU18" s="46"/>
      <c r="RZV18" s="46"/>
      <c r="RZW18" s="46"/>
      <c r="RZX18" s="46"/>
      <c r="RZY18" s="46"/>
      <c r="RZZ18" s="46"/>
      <c r="SAA18" s="46"/>
      <c r="SAB18" s="46"/>
      <c r="SAC18" s="46"/>
      <c r="SAD18" s="46"/>
      <c r="SAE18" s="46"/>
      <c r="SAF18" s="46"/>
      <c r="SAG18" s="46"/>
      <c r="SAH18" s="46"/>
      <c r="SAI18" s="46"/>
      <c r="SAJ18" s="46"/>
      <c r="SAK18" s="46"/>
      <c r="SAL18" s="46"/>
      <c r="SAM18" s="46"/>
      <c r="SAN18" s="46"/>
      <c r="SAO18" s="46"/>
      <c r="SAP18" s="46"/>
      <c r="SAQ18" s="46"/>
      <c r="SAR18" s="46"/>
      <c r="SAS18" s="46"/>
      <c r="SAT18" s="46"/>
      <c r="SAU18" s="46"/>
      <c r="SAV18" s="46"/>
      <c r="SAW18" s="46"/>
      <c r="SAX18" s="46"/>
      <c r="SAY18" s="46"/>
      <c r="SAZ18" s="46"/>
      <c r="SBA18" s="46"/>
      <c r="SBB18" s="46"/>
      <c r="SBC18" s="46"/>
      <c r="SBD18" s="46"/>
      <c r="SBE18" s="46"/>
      <c r="SBF18" s="46"/>
      <c r="SBG18" s="46"/>
      <c r="SBH18" s="46"/>
      <c r="SBI18" s="46"/>
      <c r="SBJ18" s="46"/>
      <c r="SBK18" s="46"/>
      <c r="SBL18" s="46"/>
      <c r="SBM18" s="46"/>
      <c r="SBN18" s="46"/>
      <c r="SBO18" s="46"/>
      <c r="SBP18" s="46"/>
      <c r="SBQ18" s="46"/>
      <c r="SBR18" s="46"/>
      <c r="SBS18" s="46"/>
      <c r="SBT18" s="46"/>
      <c r="SBU18" s="46"/>
      <c r="SBV18" s="46"/>
      <c r="SBW18" s="46"/>
      <c r="SBX18" s="46"/>
      <c r="SBY18" s="46"/>
      <c r="SBZ18" s="46"/>
      <c r="SCA18" s="46"/>
      <c r="SCB18" s="46"/>
      <c r="SCC18" s="46"/>
      <c r="SCD18" s="46"/>
      <c r="SCE18" s="46"/>
      <c r="SCF18" s="46"/>
      <c r="SCG18" s="46"/>
      <c r="SCH18" s="46"/>
      <c r="SCI18" s="46"/>
      <c r="SCJ18" s="46"/>
      <c r="SCK18" s="46"/>
      <c r="SCL18" s="46"/>
      <c r="SCM18" s="46"/>
      <c r="SCN18" s="46"/>
      <c r="SCO18" s="46"/>
      <c r="SCP18" s="46"/>
      <c r="SCQ18" s="46"/>
      <c r="SCR18" s="46"/>
      <c r="SCS18" s="46"/>
      <c r="SCT18" s="46"/>
      <c r="SCU18" s="46"/>
      <c r="SCV18" s="46"/>
      <c r="SCW18" s="46"/>
      <c r="SCX18" s="46"/>
      <c r="SCY18" s="46"/>
      <c r="SCZ18" s="46"/>
      <c r="SDA18" s="46"/>
      <c r="SDB18" s="46"/>
      <c r="SDC18" s="46"/>
      <c r="SDD18" s="46"/>
      <c r="SDE18" s="46"/>
      <c r="SDF18" s="46"/>
      <c r="SDG18" s="46"/>
      <c r="SDH18" s="46"/>
      <c r="SDI18" s="46"/>
      <c r="SDJ18" s="46"/>
      <c r="SDK18" s="46"/>
      <c r="SDL18" s="46"/>
      <c r="SDM18" s="46"/>
      <c r="SDN18" s="46"/>
      <c r="SDO18" s="46"/>
      <c r="SDP18" s="46"/>
      <c r="SDQ18" s="46"/>
      <c r="SDR18" s="46"/>
      <c r="SDS18" s="46"/>
      <c r="SDT18" s="46"/>
      <c r="SDU18" s="46"/>
      <c r="SDV18" s="46"/>
      <c r="SDW18" s="46"/>
      <c r="SDX18" s="46"/>
      <c r="SDY18" s="46"/>
      <c r="SDZ18" s="46"/>
      <c r="SEA18" s="46"/>
      <c r="SEB18" s="46"/>
      <c r="SEC18" s="46"/>
      <c r="SED18" s="46"/>
      <c r="SEE18" s="46"/>
      <c r="SEF18" s="46"/>
      <c r="SEG18" s="46"/>
      <c r="SEH18" s="46"/>
      <c r="SEI18" s="46"/>
      <c r="SEJ18" s="46"/>
      <c r="SEK18" s="46"/>
      <c r="SEL18" s="46"/>
      <c r="SEM18" s="46"/>
      <c r="SEN18" s="46"/>
      <c r="SEO18" s="46"/>
      <c r="SEP18" s="46"/>
      <c r="SEQ18" s="46"/>
      <c r="SER18" s="46"/>
      <c r="SES18" s="46"/>
      <c r="SET18" s="46"/>
      <c r="SEU18" s="46"/>
      <c r="SEV18" s="46"/>
      <c r="SEW18" s="46"/>
      <c r="SEX18" s="46"/>
      <c r="SEY18" s="46"/>
      <c r="SEZ18" s="46"/>
      <c r="SFA18" s="46"/>
      <c r="SFB18" s="46"/>
      <c r="SFC18" s="46"/>
      <c r="SFD18" s="46"/>
      <c r="SFE18" s="46"/>
      <c r="SFF18" s="46"/>
      <c r="SFG18" s="46"/>
      <c r="SFH18" s="46"/>
      <c r="SFI18" s="46"/>
      <c r="SFJ18" s="46"/>
      <c r="SFK18" s="46"/>
      <c r="SFL18" s="46"/>
      <c r="SFM18" s="46"/>
      <c r="SFN18" s="46"/>
      <c r="SFO18" s="46"/>
      <c r="SFP18" s="46"/>
      <c r="SFQ18" s="46"/>
      <c r="SFR18" s="46"/>
      <c r="SFS18" s="46"/>
      <c r="SFT18" s="46"/>
      <c r="SFU18" s="46"/>
      <c r="SFV18" s="46"/>
      <c r="SFW18" s="46"/>
      <c r="SFX18" s="46"/>
      <c r="SFY18" s="46"/>
      <c r="SFZ18" s="46"/>
      <c r="SGA18" s="46"/>
      <c r="SGB18" s="46"/>
      <c r="SGC18" s="46"/>
      <c r="SGD18" s="46"/>
      <c r="SGE18" s="46"/>
      <c r="SGF18" s="46"/>
      <c r="SGG18" s="46"/>
      <c r="SGH18" s="46"/>
      <c r="SGI18" s="46"/>
      <c r="SGJ18" s="46"/>
      <c r="SGK18" s="46"/>
      <c r="SGL18" s="46"/>
      <c r="SGM18" s="46"/>
      <c r="SGN18" s="46"/>
      <c r="SGO18" s="46"/>
      <c r="SGP18" s="46"/>
      <c r="SGQ18" s="46"/>
      <c r="SGR18" s="46"/>
      <c r="SGS18" s="46"/>
      <c r="SGT18" s="46"/>
      <c r="SGU18" s="46"/>
      <c r="SGV18" s="46"/>
      <c r="SGW18" s="46"/>
      <c r="SGX18" s="46"/>
      <c r="SGY18" s="46"/>
      <c r="SGZ18" s="46"/>
      <c r="SHA18" s="46"/>
      <c r="SHB18" s="46"/>
      <c r="SHC18" s="46"/>
      <c r="SHD18" s="46"/>
      <c r="SHE18" s="46"/>
      <c r="SHF18" s="46"/>
      <c r="SHG18" s="46"/>
      <c r="SHH18" s="46"/>
      <c r="SHI18" s="46"/>
      <c r="SHJ18" s="46"/>
      <c r="SHK18" s="46"/>
      <c r="SHL18" s="46"/>
      <c r="SHM18" s="46"/>
      <c r="SHN18" s="46"/>
      <c r="SHO18" s="46"/>
      <c r="SHP18" s="46"/>
      <c r="SHQ18" s="46"/>
      <c r="SHR18" s="46"/>
      <c r="SHS18" s="46"/>
      <c r="SHT18" s="46"/>
      <c r="SHU18" s="46"/>
      <c r="SHV18" s="46"/>
      <c r="SHW18" s="46"/>
      <c r="SHX18" s="46"/>
      <c r="SHY18" s="46"/>
      <c r="SHZ18" s="46"/>
      <c r="SIA18" s="46"/>
      <c r="SIB18" s="46"/>
      <c r="SIC18" s="46"/>
      <c r="SID18" s="46"/>
      <c r="SIE18" s="46"/>
      <c r="SIF18" s="46"/>
      <c r="SIG18" s="46"/>
      <c r="SIH18" s="46"/>
      <c r="SII18" s="46"/>
      <c r="SIJ18" s="46"/>
      <c r="SIK18" s="46"/>
      <c r="SIL18" s="46"/>
      <c r="SIM18" s="46"/>
      <c r="SIN18" s="46"/>
      <c r="SIO18" s="46"/>
      <c r="SIP18" s="46"/>
      <c r="SIQ18" s="46"/>
      <c r="SIR18" s="46"/>
      <c r="SIS18" s="46"/>
      <c r="SIT18" s="46"/>
      <c r="SIU18" s="46"/>
      <c r="SIV18" s="46"/>
      <c r="SIW18" s="46"/>
      <c r="SIX18" s="46"/>
      <c r="SIY18" s="46"/>
      <c r="SIZ18" s="46"/>
      <c r="SJA18" s="46"/>
      <c r="SJB18" s="46"/>
      <c r="SJC18" s="46"/>
      <c r="SJD18" s="46"/>
      <c r="SJE18" s="46"/>
      <c r="SJF18" s="46"/>
      <c r="SJG18" s="46"/>
      <c r="SJH18" s="46"/>
      <c r="SJI18" s="46"/>
      <c r="SJJ18" s="46"/>
      <c r="SJK18" s="46"/>
      <c r="SJL18" s="46"/>
      <c r="SJM18" s="46"/>
      <c r="SJN18" s="46"/>
      <c r="SJO18" s="46"/>
      <c r="SJP18" s="46"/>
      <c r="SJQ18" s="46"/>
      <c r="SJR18" s="46"/>
      <c r="SJS18" s="46"/>
      <c r="SJT18" s="46"/>
      <c r="SJU18" s="46"/>
      <c r="SJV18" s="46"/>
      <c r="SJW18" s="46"/>
      <c r="SJX18" s="46"/>
      <c r="SJY18" s="46"/>
      <c r="SJZ18" s="46"/>
      <c r="SKA18" s="46"/>
      <c r="SKB18" s="46"/>
      <c r="SKC18" s="46"/>
      <c r="SKD18" s="46"/>
      <c r="SKE18" s="46"/>
      <c r="SKF18" s="46"/>
      <c r="SKG18" s="46"/>
      <c r="SKH18" s="46"/>
      <c r="SKI18" s="46"/>
      <c r="SKJ18" s="46"/>
      <c r="SKK18" s="46"/>
      <c r="SKL18" s="46"/>
      <c r="SKM18" s="46"/>
      <c r="SKN18" s="46"/>
      <c r="SKO18" s="46"/>
      <c r="SKP18" s="46"/>
      <c r="SKQ18" s="46"/>
      <c r="SKR18" s="46"/>
      <c r="SKS18" s="46"/>
      <c r="SKT18" s="46"/>
      <c r="SKU18" s="46"/>
      <c r="SKV18" s="46"/>
      <c r="SKW18" s="46"/>
      <c r="SKX18" s="46"/>
      <c r="SKY18" s="46"/>
      <c r="SKZ18" s="46"/>
      <c r="SLA18" s="46"/>
      <c r="SLB18" s="46"/>
      <c r="SLC18" s="46"/>
      <c r="SLD18" s="46"/>
      <c r="SLE18" s="46"/>
      <c r="SLF18" s="46"/>
      <c r="SLG18" s="46"/>
      <c r="SLH18" s="46"/>
      <c r="SLI18" s="46"/>
      <c r="SLJ18" s="46"/>
      <c r="SLK18" s="46"/>
      <c r="SLL18" s="46"/>
      <c r="SLM18" s="46"/>
      <c r="SLN18" s="46"/>
      <c r="SLO18" s="46"/>
      <c r="SLP18" s="46"/>
      <c r="SLQ18" s="46"/>
      <c r="SLR18" s="46"/>
      <c r="SLS18" s="46"/>
      <c r="SLT18" s="46"/>
      <c r="SLU18" s="46"/>
      <c r="SLV18" s="46"/>
      <c r="SLW18" s="46"/>
      <c r="SLX18" s="46"/>
      <c r="SLY18" s="46"/>
      <c r="SLZ18" s="46"/>
      <c r="SMA18" s="46"/>
      <c r="SMB18" s="46"/>
      <c r="SMC18" s="46"/>
      <c r="SMD18" s="46"/>
      <c r="SME18" s="46"/>
      <c r="SMF18" s="46"/>
      <c r="SMG18" s="46"/>
      <c r="SMH18" s="46"/>
      <c r="SMI18" s="46"/>
      <c r="SMJ18" s="46"/>
      <c r="SMK18" s="46"/>
      <c r="SML18" s="46"/>
      <c r="SMM18" s="46"/>
      <c r="SMN18" s="46"/>
      <c r="SMO18" s="46"/>
      <c r="SMP18" s="46"/>
      <c r="SMQ18" s="46"/>
      <c r="SMR18" s="46"/>
      <c r="SMS18" s="46"/>
      <c r="SMT18" s="46"/>
      <c r="SMU18" s="46"/>
      <c r="SMV18" s="46"/>
      <c r="SMW18" s="46"/>
      <c r="SMX18" s="46"/>
      <c r="SMY18" s="46"/>
      <c r="SMZ18" s="46"/>
      <c r="SNA18" s="46"/>
      <c r="SNB18" s="46"/>
      <c r="SNC18" s="46"/>
      <c r="SND18" s="46"/>
      <c r="SNE18" s="46"/>
      <c r="SNF18" s="46"/>
      <c r="SNG18" s="46"/>
      <c r="SNH18" s="46"/>
      <c r="SNI18" s="46"/>
      <c r="SNJ18" s="46"/>
      <c r="SNK18" s="46"/>
      <c r="SNL18" s="46"/>
      <c r="SNM18" s="46"/>
      <c r="SNN18" s="46"/>
      <c r="SNO18" s="46"/>
      <c r="SNP18" s="46"/>
      <c r="SNQ18" s="46"/>
      <c r="SNR18" s="46"/>
      <c r="SNS18" s="46"/>
      <c r="SNT18" s="46"/>
      <c r="SNU18" s="46"/>
      <c r="SNV18" s="46"/>
      <c r="SNW18" s="46"/>
      <c r="SNX18" s="46"/>
      <c r="SNY18" s="46"/>
      <c r="SNZ18" s="46"/>
      <c r="SOA18" s="46"/>
      <c r="SOB18" s="46"/>
      <c r="SOC18" s="46"/>
      <c r="SOD18" s="46"/>
      <c r="SOE18" s="46"/>
      <c r="SOF18" s="46"/>
      <c r="SOG18" s="46"/>
      <c r="SOH18" s="46"/>
      <c r="SOI18" s="46"/>
      <c r="SOJ18" s="46"/>
      <c r="SOK18" s="46"/>
      <c r="SOL18" s="46"/>
      <c r="SOM18" s="46"/>
      <c r="SON18" s="46"/>
      <c r="SOO18" s="46"/>
      <c r="SOP18" s="46"/>
      <c r="SOQ18" s="46"/>
      <c r="SOR18" s="46"/>
      <c r="SOS18" s="46"/>
      <c r="SOT18" s="46"/>
      <c r="SOU18" s="46"/>
      <c r="SOV18" s="46"/>
      <c r="SOW18" s="46"/>
      <c r="SOX18" s="46"/>
      <c r="SOY18" s="46"/>
      <c r="SOZ18" s="46"/>
      <c r="SPA18" s="46"/>
      <c r="SPB18" s="46"/>
      <c r="SPC18" s="46"/>
      <c r="SPD18" s="46"/>
      <c r="SPE18" s="46"/>
      <c r="SPF18" s="46"/>
      <c r="SPG18" s="46"/>
      <c r="SPH18" s="46"/>
      <c r="SPI18" s="46"/>
      <c r="SPJ18" s="46"/>
      <c r="SPK18" s="46"/>
      <c r="SPL18" s="46"/>
      <c r="SPM18" s="46"/>
      <c r="SPN18" s="46"/>
      <c r="SPO18" s="46"/>
      <c r="SPP18" s="46"/>
      <c r="SPQ18" s="46"/>
      <c r="SPR18" s="46"/>
      <c r="SPS18" s="46"/>
      <c r="SPT18" s="46"/>
      <c r="SPU18" s="46"/>
      <c r="SPV18" s="46"/>
      <c r="SPW18" s="46"/>
      <c r="SPX18" s="46"/>
      <c r="SPY18" s="46"/>
      <c r="SPZ18" s="46"/>
      <c r="SQA18" s="46"/>
      <c r="SQB18" s="46"/>
      <c r="SQC18" s="46"/>
      <c r="SQD18" s="46"/>
      <c r="SQE18" s="46"/>
      <c r="SQF18" s="46"/>
      <c r="SQG18" s="46"/>
      <c r="SQH18" s="46"/>
      <c r="SQI18" s="46"/>
      <c r="SQJ18" s="46"/>
      <c r="SQK18" s="46"/>
      <c r="SQL18" s="46"/>
      <c r="SQM18" s="46"/>
      <c r="SQN18" s="46"/>
      <c r="SQO18" s="46"/>
      <c r="SQP18" s="46"/>
      <c r="SQQ18" s="46"/>
      <c r="SQR18" s="46"/>
      <c r="SQS18" s="46"/>
      <c r="SQT18" s="46"/>
      <c r="SQU18" s="46"/>
      <c r="SQV18" s="46"/>
      <c r="SQW18" s="46"/>
      <c r="SQX18" s="46"/>
      <c r="SQY18" s="46"/>
      <c r="SQZ18" s="46"/>
      <c r="SRA18" s="46"/>
      <c r="SRB18" s="46"/>
      <c r="SRC18" s="46"/>
      <c r="SRD18" s="46"/>
      <c r="SRE18" s="46"/>
      <c r="SRF18" s="46"/>
      <c r="SRG18" s="46"/>
      <c r="SRH18" s="46"/>
      <c r="SRI18" s="46"/>
      <c r="SRJ18" s="46"/>
      <c r="SRK18" s="46"/>
      <c r="SRL18" s="46"/>
      <c r="SRM18" s="46"/>
      <c r="SRN18" s="46"/>
      <c r="SRO18" s="46"/>
      <c r="SRP18" s="46"/>
      <c r="SRQ18" s="46"/>
      <c r="SRR18" s="46"/>
      <c r="SRS18" s="46"/>
      <c r="SRT18" s="46"/>
      <c r="SRU18" s="46"/>
      <c r="SRV18" s="46"/>
      <c r="SRW18" s="46"/>
      <c r="SRX18" s="46"/>
      <c r="SRY18" s="46"/>
      <c r="SRZ18" s="46"/>
      <c r="SSA18" s="46"/>
      <c r="SSB18" s="46"/>
      <c r="SSC18" s="46"/>
      <c r="SSD18" s="46"/>
      <c r="SSE18" s="46"/>
      <c r="SSF18" s="46"/>
      <c r="SSG18" s="46"/>
      <c r="SSH18" s="46"/>
      <c r="SSI18" s="46"/>
      <c r="SSJ18" s="46"/>
      <c r="SSK18" s="46"/>
      <c r="SSL18" s="46"/>
      <c r="SSM18" s="46"/>
      <c r="SSN18" s="46"/>
      <c r="SSO18" s="46"/>
      <c r="SSP18" s="46"/>
      <c r="SSQ18" s="46"/>
      <c r="SSR18" s="46"/>
      <c r="SSS18" s="46"/>
      <c r="SST18" s="46"/>
      <c r="SSU18" s="46"/>
      <c r="SSV18" s="46"/>
      <c r="SSW18" s="46"/>
      <c r="SSX18" s="46"/>
      <c r="SSY18" s="46"/>
      <c r="SSZ18" s="46"/>
      <c r="STA18" s="46"/>
      <c r="STB18" s="46"/>
      <c r="STC18" s="46"/>
      <c r="STD18" s="46"/>
      <c r="STE18" s="46"/>
      <c r="STF18" s="46"/>
      <c r="STG18" s="46"/>
      <c r="STH18" s="46"/>
      <c r="STI18" s="46"/>
      <c r="STJ18" s="46"/>
      <c r="STK18" s="46"/>
      <c r="STL18" s="46"/>
      <c r="STM18" s="46"/>
      <c r="STN18" s="46"/>
      <c r="STO18" s="46"/>
      <c r="STP18" s="46"/>
      <c r="STQ18" s="46"/>
      <c r="STR18" s="46"/>
      <c r="STS18" s="46"/>
      <c r="STT18" s="46"/>
      <c r="STU18" s="46"/>
      <c r="STV18" s="46"/>
      <c r="STW18" s="46"/>
      <c r="STX18" s="46"/>
      <c r="STY18" s="46"/>
      <c r="STZ18" s="46"/>
      <c r="SUA18" s="46"/>
      <c r="SUB18" s="46"/>
      <c r="SUC18" s="46"/>
      <c r="SUD18" s="46"/>
      <c r="SUE18" s="46"/>
      <c r="SUF18" s="46"/>
      <c r="SUG18" s="46"/>
      <c r="SUH18" s="46"/>
      <c r="SUI18" s="46"/>
      <c r="SUJ18" s="46"/>
      <c r="SUK18" s="46"/>
      <c r="SUL18" s="46"/>
      <c r="SUM18" s="46"/>
      <c r="SUN18" s="46"/>
      <c r="SUO18" s="46"/>
      <c r="SUP18" s="46"/>
      <c r="SUQ18" s="46"/>
      <c r="SUR18" s="46"/>
      <c r="SUS18" s="46"/>
      <c r="SUT18" s="46"/>
      <c r="SUU18" s="46"/>
      <c r="SUV18" s="46"/>
      <c r="SUW18" s="46"/>
      <c r="SUX18" s="46"/>
      <c r="SUY18" s="46"/>
      <c r="SUZ18" s="46"/>
      <c r="SVA18" s="46"/>
      <c r="SVB18" s="46"/>
      <c r="SVC18" s="46"/>
      <c r="SVD18" s="46"/>
      <c r="SVE18" s="46"/>
      <c r="SVF18" s="46"/>
      <c r="SVG18" s="46"/>
      <c r="SVH18" s="46"/>
      <c r="SVI18" s="46"/>
      <c r="SVJ18" s="46"/>
      <c r="SVK18" s="46"/>
      <c r="SVL18" s="46"/>
      <c r="SVM18" s="46"/>
      <c r="SVN18" s="46"/>
      <c r="SVO18" s="46"/>
      <c r="SVP18" s="46"/>
      <c r="SVQ18" s="46"/>
      <c r="SVR18" s="46"/>
      <c r="SVS18" s="46"/>
      <c r="SVT18" s="46"/>
      <c r="SVU18" s="46"/>
      <c r="SVV18" s="46"/>
      <c r="SVW18" s="46"/>
      <c r="SVX18" s="46"/>
      <c r="SVY18" s="46"/>
      <c r="SVZ18" s="46"/>
      <c r="SWA18" s="46"/>
      <c r="SWB18" s="46"/>
      <c r="SWC18" s="46"/>
      <c r="SWD18" s="46"/>
      <c r="SWE18" s="46"/>
      <c r="SWF18" s="46"/>
      <c r="SWG18" s="46"/>
      <c r="SWH18" s="46"/>
      <c r="SWI18" s="46"/>
      <c r="SWJ18" s="46"/>
      <c r="SWK18" s="46"/>
      <c r="SWL18" s="46"/>
      <c r="SWM18" s="46"/>
      <c r="SWN18" s="46"/>
      <c r="SWO18" s="46"/>
      <c r="SWP18" s="46"/>
      <c r="SWQ18" s="46"/>
      <c r="SWR18" s="46"/>
      <c r="SWS18" s="46"/>
      <c r="SWT18" s="46"/>
      <c r="SWU18" s="46"/>
      <c r="SWV18" s="46"/>
      <c r="SWW18" s="46"/>
      <c r="SWX18" s="46"/>
      <c r="SWY18" s="46"/>
      <c r="SWZ18" s="46"/>
      <c r="SXA18" s="46"/>
      <c r="SXB18" s="46"/>
      <c r="SXC18" s="46"/>
      <c r="SXD18" s="46"/>
      <c r="SXE18" s="46"/>
      <c r="SXF18" s="46"/>
      <c r="SXG18" s="46"/>
      <c r="SXH18" s="46"/>
      <c r="SXI18" s="46"/>
      <c r="SXJ18" s="46"/>
      <c r="SXK18" s="46"/>
      <c r="SXL18" s="46"/>
      <c r="SXM18" s="46"/>
      <c r="SXN18" s="46"/>
      <c r="SXO18" s="46"/>
      <c r="SXP18" s="46"/>
      <c r="SXQ18" s="46"/>
      <c r="SXR18" s="46"/>
      <c r="SXS18" s="46"/>
      <c r="SXT18" s="46"/>
      <c r="SXU18" s="46"/>
      <c r="SXV18" s="46"/>
      <c r="SXW18" s="46"/>
      <c r="SXX18" s="46"/>
      <c r="SXY18" s="46"/>
      <c r="SXZ18" s="46"/>
      <c r="SYA18" s="46"/>
      <c r="SYB18" s="46"/>
      <c r="SYC18" s="46"/>
      <c r="SYD18" s="46"/>
      <c r="SYE18" s="46"/>
      <c r="SYF18" s="46"/>
      <c r="SYG18" s="46"/>
      <c r="SYH18" s="46"/>
      <c r="SYI18" s="46"/>
      <c r="SYJ18" s="46"/>
      <c r="SYK18" s="46"/>
      <c r="SYL18" s="46"/>
      <c r="SYM18" s="46"/>
      <c r="SYN18" s="46"/>
      <c r="SYO18" s="46"/>
      <c r="SYP18" s="46"/>
      <c r="SYQ18" s="46"/>
      <c r="SYR18" s="46"/>
      <c r="SYS18" s="46"/>
      <c r="SYT18" s="46"/>
      <c r="SYU18" s="46"/>
      <c r="SYV18" s="46"/>
      <c r="SYW18" s="46"/>
      <c r="SYX18" s="46"/>
      <c r="SYY18" s="46"/>
      <c r="SYZ18" s="46"/>
      <c r="SZA18" s="46"/>
      <c r="SZB18" s="46"/>
      <c r="SZC18" s="46"/>
      <c r="SZD18" s="46"/>
      <c r="SZE18" s="46"/>
      <c r="SZF18" s="46"/>
      <c r="SZG18" s="46"/>
      <c r="SZH18" s="46"/>
      <c r="SZI18" s="46"/>
      <c r="SZJ18" s="46"/>
      <c r="SZK18" s="46"/>
      <c r="SZL18" s="46"/>
      <c r="SZM18" s="46"/>
      <c r="SZN18" s="46"/>
      <c r="SZO18" s="46"/>
      <c r="SZP18" s="46"/>
      <c r="SZQ18" s="46"/>
      <c r="SZR18" s="46"/>
      <c r="SZS18" s="46"/>
      <c r="SZT18" s="46"/>
      <c r="SZU18" s="46"/>
      <c r="SZV18" s="46"/>
      <c r="SZW18" s="46"/>
      <c r="SZX18" s="46"/>
      <c r="SZY18" s="46"/>
      <c r="SZZ18" s="46"/>
      <c r="TAA18" s="46"/>
      <c r="TAB18" s="46"/>
      <c r="TAC18" s="46"/>
      <c r="TAD18" s="46"/>
      <c r="TAE18" s="46"/>
      <c r="TAF18" s="46"/>
      <c r="TAG18" s="46"/>
      <c r="TAH18" s="46"/>
      <c r="TAI18" s="46"/>
      <c r="TAJ18" s="46"/>
      <c r="TAK18" s="46"/>
      <c r="TAL18" s="46"/>
      <c r="TAM18" s="46"/>
      <c r="TAN18" s="46"/>
      <c r="TAO18" s="46"/>
      <c r="TAP18" s="46"/>
      <c r="TAQ18" s="46"/>
      <c r="TAR18" s="46"/>
      <c r="TAS18" s="46"/>
      <c r="TAT18" s="46"/>
      <c r="TAU18" s="46"/>
      <c r="TAV18" s="46"/>
      <c r="TAW18" s="46"/>
      <c r="TAX18" s="46"/>
      <c r="TAY18" s="46"/>
      <c r="TAZ18" s="46"/>
      <c r="TBA18" s="46"/>
      <c r="TBB18" s="46"/>
      <c r="TBC18" s="46"/>
      <c r="TBD18" s="46"/>
      <c r="TBE18" s="46"/>
      <c r="TBF18" s="46"/>
      <c r="TBG18" s="46"/>
      <c r="TBH18" s="46"/>
      <c r="TBI18" s="46"/>
      <c r="TBJ18" s="46"/>
      <c r="TBK18" s="46"/>
      <c r="TBL18" s="46"/>
      <c r="TBM18" s="46"/>
      <c r="TBN18" s="46"/>
      <c r="TBO18" s="46"/>
      <c r="TBP18" s="46"/>
      <c r="TBQ18" s="46"/>
      <c r="TBR18" s="46"/>
      <c r="TBS18" s="46"/>
      <c r="TBT18" s="46"/>
      <c r="TBU18" s="46"/>
      <c r="TBV18" s="46"/>
      <c r="TBW18" s="46"/>
      <c r="TBX18" s="46"/>
      <c r="TBY18" s="46"/>
      <c r="TBZ18" s="46"/>
      <c r="TCA18" s="46"/>
      <c r="TCB18" s="46"/>
      <c r="TCC18" s="46"/>
      <c r="TCD18" s="46"/>
      <c r="TCE18" s="46"/>
      <c r="TCF18" s="46"/>
      <c r="TCG18" s="46"/>
      <c r="TCH18" s="46"/>
      <c r="TCI18" s="46"/>
      <c r="TCJ18" s="46"/>
      <c r="TCK18" s="46"/>
      <c r="TCL18" s="46"/>
      <c r="TCM18" s="46"/>
      <c r="TCN18" s="46"/>
      <c r="TCO18" s="46"/>
      <c r="TCP18" s="46"/>
      <c r="TCQ18" s="46"/>
      <c r="TCR18" s="46"/>
      <c r="TCS18" s="46"/>
      <c r="TCT18" s="46"/>
      <c r="TCU18" s="46"/>
      <c r="TCV18" s="46"/>
      <c r="TCW18" s="46"/>
      <c r="TCX18" s="46"/>
      <c r="TCY18" s="46"/>
      <c r="TCZ18" s="46"/>
      <c r="TDA18" s="46"/>
      <c r="TDB18" s="46"/>
      <c r="TDC18" s="46"/>
      <c r="TDD18" s="46"/>
      <c r="TDE18" s="46"/>
      <c r="TDF18" s="46"/>
      <c r="TDG18" s="46"/>
      <c r="TDH18" s="46"/>
      <c r="TDI18" s="46"/>
      <c r="TDJ18" s="46"/>
      <c r="TDK18" s="46"/>
      <c r="TDL18" s="46"/>
      <c r="TDM18" s="46"/>
      <c r="TDN18" s="46"/>
      <c r="TDO18" s="46"/>
      <c r="TDP18" s="46"/>
      <c r="TDQ18" s="46"/>
      <c r="TDR18" s="46"/>
      <c r="TDS18" s="46"/>
      <c r="TDT18" s="46"/>
      <c r="TDU18" s="46"/>
      <c r="TDV18" s="46"/>
      <c r="TDW18" s="46"/>
      <c r="TDX18" s="46"/>
      <c r="TDY18" s="46"/>
      <c r="TDZ18" s="46"/>
      <c r="TEA18" s="46"/>
      <c r="TEB18" s="46"/>
      <c r="TEC18" s="46"/>
      <c r="TED18" s="46"/>
      <c r="TEE18" s="46"/>
      <c r="TEF18" s="46"/>
      <c r="TEG18" s="46"/>
      <c r="TEH18" s="46"/>
      <c r="TEI18" s="46"/>
      <c r="TEJ18" s="46"/>
      <c r="TEK18" s="46"/>
      <c r="TEL18" s="46"/>
      <c r="TEM18" s="46"/>
      <c r="TEN18" s="46"/>
      <c r="TEO18" s="46"/>
      <c r="TEP18" s="46"/>
      <c r="TEQ18" s="46"/>
      <c r="TER18" s="46"/>
      <c r="TES18" s="46"/>
      <c r="TET18" s="46"/>
      <c r="TEU18" s="46"/>
      <c r="TEV18" s="46"/>
      <c r="TEW18" s="46"/>
      <c r="TEX18" s="46"/>
      <c r="TEY18" s="46"/>
      <c r="TEZ18" s="46"/>
      <c r="TFA18" s="46"/>
      <c r="TFB18" s="46"/>
      <c r="TFC18" s="46"/>
      <c r="TFD18" s="46"/>
      <c r="TFE18" s="46"/>
      <c r="TFF18" s="46"/>
      <c r="TFG18" s="46"/>
      <c r="TFH18" s="46"/>
      <c r="TFI18" s="46"/>
      <c r="TFJ18" s="46"/>
      <c r="TFK18" s="46"/>
      <c r="TFL18" s="46"/>
      <c r="TFM18" s="46"/>
      <c r="TFN18" s="46"/>
      <c r="TFO18" s="46"/>
      <c r="TFP18" s="46"/>
      <c r="TFQ18" s="46"/>
      <c r="TFR18" s="46"/>
      <c r="TFS18" s="46"/>
      <c r="TFT18" s="46"/>
      <c r="TFU18" s="46"/>
      <c r="TFV18" s="46"/>
      <c r="TFW18" s="46"/>
      <c r="TFX18" s="46"/>
      <c r="TFY18" s="46"/>
      <c r="TFZ18" s="46"/>
      <c r="TGA18" s="46"/>
      <c r="TGB18" s="46"/>
      <c r="TGC18" s="46"/>
      <c r="TGD18" s="46"/>
      <c r="TGE18" s="46"/>
      <c r="TGF18" s="46"/>
      <c r="TGG18" s="46"/>
      <c r="TGH18" s="46"/>
      <c r="TGI18" s="46"/>
      <c r="TGJ18" s="46"/>
      <c r="TGK18" s="46"/>
      <c r="TGL18" s="46"/>
      <c r="TGM18" s="46"/>
      <c r="TGN18" s="46"/>
      <c r="TGO18" s="46"/>
      <c r="TGP18" s="46"/>
      <c r="TGQ18" s="46"/>
      <c r="TGR18" s="46"/>
      <c r="TGS18" s="46"/>
      <c r="TGT18" s="46"/>
      <c r="TGU18" s="46"/>
      <c r="TGV18" s="46"/>
      <c r="TGW18" s="46"/>
      <c r="TGX18" s="46"/>
      <c r="TGY18" s="46"/>
      <c r="TGZ18" s="46"/>
      <c r="THA18" s="46"/>
      <c r="THB18" s="46"/>
      <c r="THC18" s="46"/>
      <c r="THD18" s="46"/>
      <c r="THE18" s="46"/>
      <c r="THF18" s="46"/>
      <c r="THG18" s="46"/>
      <c r="THH18" s="46"/>
      <c r="THI18" s="46"/>
      <c r="THJ18" s="46"/>
      <c r="THK18" s="46"/>
      <c r="THL18" s="46"/>
      <c r="THM18" s="46"/>
      <c r="THN18" s="46"/>
      <c r="THO18" s="46"/>
      <c r="THP18" s="46"/>
      <c r="THQ18" s="46"/>
      <c r="THR18" s="46"/>
      <c r="THS18" s="46"/>
      <c r="THT18" s="46"/>
      <c r="THU18" s="46"/>
      <c r="THV18" s="46"/>
      <c r="THW18" s="46"/>
      <c r="THX18" s="46"/>
      <c r="THY18" s="46"/>
      <c r="THZ18" s="46"/>
      <c r="TIA18" s="46"/>
      <c r="TIB18" s="46"/>
      <c r="TIC18" s="46"/>
      <c r="TID18" s="46"/>
      <c r="TIE18" s="46"/>
      <c r="TIF18" s="46"/>
      <c r="TIG18" s="46"/>
      <c r="TIH18" s="46"/>
      <c r="TII18" s="46"/>
      <c r="TIJ18" s="46"/>
      <c r="TIK18" s="46"/>
      <c r="TIL18" s="46"/>
      <c r="TIM18" s="46"/>
      <c r="TIN18" s="46"/>
      <c r="TIO18" s="46"/>
      <c r="TIP18" s="46"/>
      <c r="TIQ18" s="46"/>
      <c r="TIR18" s="46"/>
      <c r="TIS18" s="46"/>
      <c r="TIT18" s="46"/>
      <c r="TIU18" s="46"/>
      <c r="TIV18" s="46"/>
      <c r="TIW18" s="46"/>
      <c r="TIX18" s="46"/>
      <c r="TIY18" s="46"/>
      <c r="TIZ18" s="46"/>
      <c r="TJA18" s="46"/>
      <c r="TJB18" s="46"/>
      <c r="TJC18" s="46"/>
      <c r="TJD18" s="46"/>
      <c r="TJE18" s="46"/>
      <c r="TJF18" s="46"/>
      <c r="TJG18" s="46"/>
      <c r="TJH18" s="46"/>
      <c r="TJI18" s="46"/>
      <c r="TJJ18" s="46"/>
      <c r="TJK18" s="46"/>
      <c r="TJL18" s="46"/>
      <c r="TJM18" s="46"/>
      <c r="TJN18" s="46"/>
      <c r="TJO18" s="46"/>
      <c r="TJP18" s="46"/>
      <c r="TJQ18" s="46"/>
      <c r="TJR18" s="46"/>
      <c r="TJS18" s="46"/>
      <c r="TJT18" s="46"/>
      <c r="TJU18" s="46"/>
      <c r="TJV18" s="46"/>
      <c r="TJW18" s="46"/>
      <c r="TJX18" s="46"/>
      <c r="TJY18" s="46"/>
      <c r="TJZ18" s="46"/>
      <c r="TKA18" s="46"/>
      <c r="TKB18" s="46"/>
      <c r="TKC18" s="46"/>
      <c r="TKD18" s="46"/>
      <c r="TKE18" s="46"/>
      <c r="TKF18" s="46"/>
      <c r="TKG18" s="46"/>
      <c r="TKH18" s="46"/>
      <c r="TKI18" s="46"/>
      <c r="TKJ18" s="46"/>
      <c r="TKK18" s="46"/>
      <c r="TKL18" s="46"/>
      <c r="TKM18" s="46"/>
      <c r="TKN18" s="46"/>
      <c r="TKO18" s="46"/>
      <c r="TKP18" s="46"/>
      <c r="TKQ18" s="46"/>
      <c r="TKR18" s="46"/>
      <c r="TKS18" s="46"/>
      <c r="TKT18" s="46"/>
      <c r="TKU18" s="46"/>
      <c r="TKV18" s="46"/>
      <c r="TKW18" s="46"/>
      <c r="TKX18" s="46"/>
      <c r="TKY18" s="46"/>
      <c r="TKZ18" s="46"/>
      <c r="TLA18" s="46"/>
      <c r="TLB18" s="46"/>
      <c r="TLC18" s="46"/>
      <c r="TLD18" s="46"/>
      <c r="TLE18" s="46"/>
      <c r="TLF18" s="46"/>
      <c r="TLG18" s="46"/>
      <c r="TLH18" s="46"/>
      <c r="TLI18" s="46"/>
      <c r="TLJ18" s="46"/>
      <c r="TLK18" s="46"/>
      <c r="TLL18" s="46"/>
      <c r="TLM18" s="46"/>
      <c r="TLN18" s="46"/>
      <c r="TLO18" s="46"/>
      <c r="TLP18" s="46"/>
      <c r="TLQ18" s="46"/>
      <c r="TLR18" s="46"/>
      <c r="TLS18" s="46"/>
      <c r="TLT18" s="46"/>
      <c r="TLU18" s="46"/>
      <c r="TLV18" s="46"/>
      <c r="TLW18" s="46"/>
      <c r="TLX18" s="46"/>
      <c r="TLY18" s="46"/>
      <c r="TLZ18" s="46"/>
      <c r="TMA18" s="46"/>
      <c r="TMB18" s="46"/>
      <c r="TMC18" s="46"/>
      <c r="TMD18" s="46"/>
      <c r="TME18" s="46"/>
      <c r="TMF18" s="46"/>
      <c r="TMG18" s="46"/>
      <c r="TMH18" s="46"/>
      <c r="TMI18" s="46"/>
      <c r="TMJ18" s="46"/>
      <c r="TMK18" s="46"/>
      <c r="TML18" s="46"/>
      <c r="TMM18" s="46"/>
      <c r="TMN18" s="46"/>
      <c r="TMO18" s="46"/>
      <c r="TMP18" s="46"/>
      <c r="TMQ18" s="46"/>
      <c r="TMR18" s="46"/>
      <c r="TMS18" s="46"/>
      <c r="TMT18" s="46"/>
      <c r="TMU18" s="46"/>
      <c r="TMV18" s="46"/>
      <c r="TMW18" s="46"/>
      <c r="TMX18" s="46"/>
      <c r="TMY18" s="46"/>
      <c r="TMZ18" s="46"/>
      <c r="TNA18" s="46"/>
      <c r="TNB18" s="46"/>
      <c r="TNC18" s="46"/>
      <c r="TND18" s="46"/>
      <c r="TNE18" s="46"/>
      <c r="TNF18" s="46"/>
      <c r="TNG18" s="46"/>
      <c r="TNH18" s="46"/>
      <c r="TNI18" s="46"/>
      <c r="TNJ18" s="46"/>
      <c r="TNK18" s="46"/>
      <c r="TNL18" s="46"/>
      <c r="TNM18" s="46"/>
      <c r="TNN18" s="46"/>
      <c r="TNO18" s="46"/>
      <c r="TNP18" s="46"/>
      <c r="TNQ18" s="46"/>
      <c r="TNR18" s="46"/>
      <c r="TNS18" s="46"/>
      <c r="TNT18" s="46"/>
      <c r="TNU18" s="46"/>
      <c r="TNV18" s="46"/>
      <c r="TNW18" s="46"/>
      <c r="TNX18" s="46"/>
      <c r="TNY18" s="46"/>
      <c r="TNZ18" s="46"/>
      <c r="TOA18" s="46"/>
      <c r="TOB18" s="46"/>
      <c r="TOC18" s="46"/>
      <c r="TOD18" s="46"/>
      <c r="TOE18" s="46"/>
      <c r="TOF18" s="46"/>
      <c r="TOG18" s="46"/>
      <c r="TOH18" s="46"/>
      <c r="TOI18" s="46"/>
      <c r="TOJ18" s="46"/>
      <c r="TOK18" s="46"/>
      <c r="TOL18" s="46"/>
      <c r="TOM18" s="46"/>
      <c r="TON18" s="46"/>
      <c r="TOO18" s="46"/>
      <c r="TOP18" s="46"/>
      <c r="TOQ18" s="46"/>
      <c r="TOR18" s="46"/>
      <c r="TOS18" s="46"/>
      <c r="TOT18" s="46"/>
      <c r="TOU18" s="46"/>
      <c r="TOV18" s="46"/>
      <c r="TOW18" s="46"/>
      <c r="TOX18" s="46"/>
      <c r="TOY18" s="46"/>
      <c r="TOZ18" s="46"/>
      <c r="TPA18" s="46"/>
      <c r="TPB18" s="46"/>
      <c r="TPC18" s="46"/>
      <c r="TPD18" s="46"/>
      <c r="TPE18" s="46"/>
      <c r="TPF18" s="46"/>
      <c r="TPG18" s="46"/>
      <c r="TPH18" s="46"/>
      <c r="TPI18" s="46"/>
      <c r="TPJ18" s="46"/>
      <c r="TPK18" s="46"/>
      <c r="TPL18" s="46"/>
      <c r="TPM18" s="46"/>
      <c r="TPN18" s="46"/>
      <c r="TPO18" s="46"/>
      <c r="TPP18" s="46"/>
      <c r="TPQ18" s="46"/>
      <c r="TPR18" s="46"/>
      <c r="TPS18" s="46"/>
      <c r="TPT18" s="46"/>
      <c r="TPU18" s="46"/>
      <c r="TPV18" s="46"/>
      <c r="TPW18" s="46"/>
      <c r="TPX18" s="46"/>
      <c r="TPY18" s="46"/>
      <c r="TPZ18" s="46"/>
      <c r="TQA18" s="46"/>
      <c r="TQB18" s="46"/>
      <c r="TQC18" s="46"/>
      <c r="TQD18" s="46"/>
      <c r="TQE18" s="46"/>
      <c r="TQF18" s="46"/>
      <c r="TQG18" s="46"/>
      <c r="TQH18" s="46"/>
      <c r="TQI18" s="46"/>
      <c r="TQJ18" s="46"/>
      <c r="TQK18" s="46"/>
      <c r="TQL18" s="46"/>
      <c r="TQM18" s="46"/>
      <c r="TQN18" s="46"/>
      <c r="TQO18" s="46"/>
      <c r="TQP18" s="46"/>
      <c r="TQQ18" s="46"/>
      <c r="TQR18" s="46"/>
      <c r="TQS18" s="46"/>
      <c r="TQT18" s="46"/>
      <c r="TQU18" s="46"/>
      <c r="TQV18" s="46"/>
      <c r="TQW18" s="46"/>
      <c r="TQX18" s="46"/>
      <c r="TQY18" s="46"/>
      <c r="TQZ18" s="46"/>
      <c r="TRA18" s="46"/>
      <c r="TRB18" s="46"/>
      <c r="TRC18" s="46"/>
      <c r="TRD18" s="46"/>
      <c r="TRE18" s="46"/>
      <c r="TRF18" s="46"/>
      <c r="TRG18" s="46"/>
      <c r="TRH18" s="46"/>
      <c r="TRI18" s="46"/>
      <c r="TRJ18" s="46"/>
      <c r="TRK18" s="46"/>
      <c r="TRL18" s="46"/>
      <c r="TRM18" s="46"/>
      <c r="TRN18" s="46"/>
      <c r="TRO18" s="46"/>
      <c r="TRP18" s="46"/>
      <c r="TRQ18" s="46"/>
      <c r="TRR18" s="46"/>
      <c r="TRS18" s="46"/>
      <c r="TRT18" s="46"/>
      <c r="TRU18" s="46"/>
      <c r="TRV18" s="46"/>
      <c r="TRW18" s="46"/>
      <c r="TRX18" s="46"/>
      <c r="TRY18" s="46"/>
      <c r="TRZ18" s="46"/>
      <c r="TSA18" s="46"/>
      <c r="TSB18" s="46"/>
      <c r="TSC18" s="46"/>
      <c r="TSD18" s="46"/>
      <c r="TSE18" s="46"/>
      <c r="TSF18" s="46"/>
      <c r="TSG18" s="46"/>
      <c r="TSH18" s="46"/>
      <c r="TSI18" s="46"/>
      <c r="TSJ18" s="46"/>
      <c r="TSK18" s="46"/>
      <c r="TSL18" s="46"/>
      <c r="TSM18" s="46"/>
      <c r="TSN18" s="46"/>
      <c r="TSO18" s="46"/>
      <c r="TSP18" s="46"/>
      <c r="TSQ18" s="46"/>
      <c r="TSR18" s="46"/>
      <c r="TSS18" s="46"/>
      <c r="TST18" s="46"/>
      <c r="TSU18" s="46"/>
      <c r="TSV18" s="46"/>
      <c r="TSW18" s="46"/>
      <c r="TSX18" s="46"/>
      <c r="TSY18" s="46"/>
      <c r="TSZ18" s="46"/>
      <c r="TTA18" s="46"/>
      <c r="TTB18" s="46"/>
      <c r="TTC18" s="46"/>
      <c r="TTD18" s="46"/>
      <c r="TTE18" s="46"/>
      <c r="TTF18" s="46"/>
      <c r="TTG18" s="46"/>
      <c r="TTH18" s="46"/>
      <c r="TTI18" s="46"/>
      <c r="TTJ18" s="46"/>
      <c r="TTK18" s="46"/>
      <c r="TTL18" s="46"/>
      <c r="TTM18" s="46"/>
      <c r="TTN18" s="46"/>
      <c r="TTO18" s="46"/>
      <c r="TTP18" s="46"/>
      <c r="TTQ18" s="46"/>
      <c r="TTR18" s="46"/>
      <c r="TTS18" s="46"/>
      <c r="TTT18" s="46"/>
      <c r="TTU18" s="46"/>
      <c r="TTV18" s="46"/>
      <c r="TTW18" s="46"/>
      <c r="TTX18" s="46"/>
      <c r="TTY18" s="46"/>
      <c r="TTZ18" s="46"/>
      <c r="TUA18" s="46"/>
      <c r="TUB18" s="46"/>
      <c r="TUC18" s="46"/>
      <c r="TUD18" s="46"/>
      <c r="TUE18" s="46"/>
      <c r="TUF18" s="46"/>
      <c r="TUG18" s="46"/>
      <c r="TUH18" s="46"/>
      <c r="TUI18" s="46"/>
      <c r="TUJ18" s="46"/>
      <c r="TUK18" s="46"/>
      <c r="TUL18" s="46"/>
      <c r="TUM18" s="46"/>
      <c r="TUN18" s="46"/>
      <c r="TUO18" s="46"/>
      <c r="TUP18" s="46"/>
      <c r="TUQ18" s="46"/>
      <c r="TUR18" s="46"/>
      <c r="TUS18" s="46"/>
      <c r="TUT18" s="46"/>
      <c r="TUU18" s="46"/>
      <c r="TUV18" s="46"/>
      <c r="TUW18" s="46"/>
      <c r="TUX18" s="46"/>
      <c r="TUY18" s="46"/>
      <c r="TUZ18" s="46"/>
      <c r="TVA18" s="46"/>
      <c r="TVB18" s="46"/>
      <c r="TVC18" s="46"/>
      <c r="TVD18" s="46"/>
      <c r="TVE18" s="46"/>
      <c r="TVF18" s="46"/>
      <c r="TVG18" s="46"/>
      <c r="TVH18" s="46"/>
      <c r="TVI18" s="46"/>
      <c r="TVJ18" s="46"/>
      <c r="TVK18" s="46"/>
      <c r="TVL18" s="46"/>
      <c r="TVM18" s="46"/>
      <c r="TVN18" s="46"/>
      <c r="TVO18" s="46"/>
      <c r="TVP18" s="46"/>
      <c r="TVQ18" s="46"/>
      <c r="TVR18" s="46"/>
      <c r="TVS18" s="46"/>
      <c r="TVT18" s="46"/>
      <c r="TVU18" s="46"/>
      <c r="TVV18" s="46"/>
      <c r="TVW18" s="46"/>
      <c r="TVX18" s="46"/>
      <c r="TVY18" s="46"/>
      <c r="TVZ18" s="46"/>
      <c r="TWA18" s="46"/>
      <c r="TWB18" s="46"/>
      <c r="TWC18" s="46"/>
      <c r="TWD18" s="46"/>
      <c r="TWE18" s="46"/>
      <c r="TWF18" s="46"/>
      <c r="TWG18" s="46"/>
      <c r="TWH18" s="46"/>
      <c r="TWI18" s="46"/>
      <c r="TWJ18" s="46"/>
      <c r="TWK18" s="46"/>
      <c r="TWL18" s="46"/>
      <c r="TWM18" s="46"/>
      <c r="TWN18" s="46"/>
      <c r="TWO18" s="46"/>
      <c r="TWP18" s="46"/>
      <c r="TWQ18" s="46"/>
      <c r="TWR18" s="46"/>
      <c r="TWS18" s="46"/>
      <c r="TWT18" s="46"/>
      <c r="TWU18" s="46"/>
      <c r="TWV18" s="46"/>
      <c r="TWW18" s="46"/>
      <c r="TWX18" s="46"/>
      <c r="TWY18" s="46"/>
      <c r="TWZ18" s="46"/>
      <c r="TXA18" s="46"/>
      <c r="TXB18" s="46"/>
      <c r="TXC18" s="46"/>
      <c r="TXD18" s="46"/>
      <c r="TXE18" s="46"/>
      <c r="TXF18" s="46"/>
      <c r="TXG18" s="46"/>
      <c r="TXH18" s="46"/>
      <c r="TXI18" s="46"/>
      <c r="TXJ18" s="46"/>
      <c r="TXK18" s="46"/>
      <c r="TXL18" s="46"/>
      <c r="TXM18" s="46"/>
      <c r="TXN18" s="46"/>
      <c r="TXO18" s="46"/>
      <c r="TXP18" s="46"/>
      <c r="TXQ18" s="46"/>
      <c r="TXR18" s="46"/>
      <c r="TXS18" s="46"/>
      <c r="TXT18" s="46"/>
      <c r="TXU18" s="46"/>
      <c r="TXV18" s="46"/>
      <c r="TXW18" s="46"/>
      <c r="TXX18" s="46"/>
      <c r="TXY18" s="46"/>
      <c r="TXZ18" s="46"/>
      <c r="TYA18" s="46"/>
      <c r="TYB18" s="46"/>
      <c r="TYC18" s="46"/>
      <c r="TYD18" s="46"/>
      <c r="TYE18" s="46"/>
      <c r="TYF18" s="46"/>
      <c r="TYG18" s="46"/>
      <c r="TYH18" s="46"/>
      <c r="TYI18" s="46"/>
      <c r="TYJ18" s="46"/>
      <c r="TYK18" s="46"/>
      <c r="TYL18" s="46"/>
      <c r="TYM18" s="46"/>
      <c r="TYN18" s="46"/>
      <c r="TYO18" s="46"/>
      <c r="TYP18" s="46"/>
      <c r="TYQ18" s="46"/>
      <c r="TYR18" s="46"/>
      <c r="TYS18" s="46"/>
      <c r="TYT18" s="46"/>
      <c r="TYU18" s="46"/>
      <c r="TYV18" s="46"/>
      <c r="TYW18" s="46"/>
      <c r="TYX18" s="46"/>
      <c r="TYY18" s="46"/>
      <c r="TYZ18" s="46"/>
      <c r="TZA18" s="46"/>
      <c r="TZB18" s="46"/>
      <c r="TZC18" s="46"/>
      <c r="TZD18" s="46"/>
      <c r="TZE18" s="46"/>
      <c r="TZF18" s="46"/>
      <c r="TZG18" s="46"/>
      <c r="TZH18" s="46"/>
      <c r="TZI18" s="46"/>
      <c r="TZJ18" s="46"/>
      <c r="TZK18" s="46"/>
      <c r="TZL18" s="46"/>
      <c r="TZM18" s="46"/>
      <c r="TZN18" s="46"/>
      <c r="TZO18" s="46"/>
      <c r="TZP18" s="46"/>
      <c r="TZQ18" s="46"/>
      <c r="TZR18" s="46"/>
      <c r="TZS18" s="46"/>
      <c r="TZT18" s="46"/>
      <c r="TZU18" s="46"/>
      <c r="TZV18" s="46"/>
      <c r="TZW18" s="46"/>
      <c r="TZX18" s="46"/>
      <c r="TZY18" s="46"/>
      <c r="TZZ18" s="46"/>
      <c r="UAA18" s="46"/>
      <c r="UAB18" s="46"/>
      <c r="UAC18" s="46"/>
      <c r="UAD18" s="46"/>
      <c r="UAE18" s="46"/>
      <c r="UAF18" s="46"/>
      <c r="UAG18" s="46"/>
      <c r="UAH18" s="46"/>
      <c r="UAI18" s="46"/>
      <c r="UAJ18" s="46"/>
      <c r="UAK18" s="46"/>
      <c r="UAL18" s="46"/>
      <c r="UAM18" s="46"/>
      <c r="UAN18" s="46"/>
      <c r="UAO18" s="46"/>
      <c r="UAP18" s="46"/>
      <c r="UAQ18" s="46"/>
      <c r="UAR18" s="46"/>
      <c r="UAS18" s="46"/>
      <c r="UAT18" s="46"/>
      <c r="UAU18" s="46"/>
      <c r="UAV18" s="46"/>
      <c r="UAW18" s="46"/>
      <c r="UAX18" s="46"/>
      <c r="UAY18" s="46"/>
      <c r="UAZ18" s="46"/>
      <c r="UBA18" s="46"/>
      <c r="UBB18" s="46"/>
      <c r="UBC18" s="46"/>
      <c r="UBD18" s="46"/>
      <c r="UBE18" s="46"/>
      <c r="UBF18" s="46"/>
      <c r="UBG18" s="46"/>
      <c r="UBH18" s="46"/>
      <c r="UBI18" s="46"/>
      <c r="UBJ18" s="46"/>
      <c r="UBK18" s="46"/>
      <c r="UBL18" s="46"/>
      <c r="UBM18" s="46"/>
      <c r="UBN18" s="46"/>
      <c r="UBO18" s="46"/>
      <c r="UBP18" s="46"/>
      <c r="UBQ18" s="46"/>
      <c r="UBR18" s="46"/>
      <c r="UBS18" s="46"/>
      <c r="UBT18" s="46"/>
      <c r="UBU18" s="46"/>
      <c r="UBV18" s="46"/>
      <c r="UBW18" s="46"/>
      <c r="UBX18" s="46"/>
      <c r="UBY18" s="46"/>
      <c r="UBZ18" s="46"/>
      <c r="UCA18" s="46"/>
      <c r="UCB18" s="46"/>
      <c r="UCC18" s="46"/>
      <c r="UCD18" s="46"/>
      <c r="UCE18" s="46"/>
      <c r="UCF18" s="46"/>
      <c r="UCG18" s="46"/>
      <c r="UCH18" s="46"/>
      <c r="UCI18" s="46"/>
      <c r="UCJ18" s="46"/>
      <c r="UCK18" s="46"/>
      <c r="UCL18" s="46"/>
      <c r="UCM18" s="46"/>
      <c r="UCN18" s="46"/>
      <c r="UCO18" s="46"/>
      <c r="UCP18" s="46"/>
      <c r="UCQ18" s="46"/>
      <c r="UCR18" s="46"/>
      <c r="UCS18" s="46"/>
      <c r="UCT18" s="46"/>
      <c r="UCU18" s="46"/>
      <c r="UCV18" s="46"/>
      <c r="UCW18" s="46"/>
      <c r="UCX18" s="46"/>
      <c r="UCY18" s="46"/>
      <c r="UCZ18" s="46"/>
      <c r="UDA18" s="46"/>
      <c r="UDB18" s="46"/>
      <c r="UDC18" s="46"/>
      <c r="UDD18" s="46"/>
      <c r="UDE18" s="46"/>
      <c r="UDF18" s="46"/>
      <c r="UDG18" s="46"/>
      <c r="UDH18" s="46"/>
      <c r="UDI18" s="46"/>
      <c r="UDJ18" s="46"/>
      <c r="UDK18" s="46"/>
      <c r="UDL18" s="46"/>
      <c r="UDM18" s="46"/>
      <c r="UDN18" s="46"/>
      <c r="UDO18" s="46"/>
      <c r="UDP18" s="46"/>
      <c r="UDQ18" s="46"/>
      <c r="UDR18" s="46"/>
      <c r="UDS18" s="46"/>
      <c r="UDT18" s="46"/>
      <c r="UDU18" s="46"/>
      <c r="UDV18" s="46"/>
      <c r="UDW18" s="46"/>
      <c r="UDX18" s="46"/>
      <c r="UDY18" s="46"/>
      <c r="UDZ18" s="46"/>
      <c r="UEA18" s="46"/>
      <c r="UEB18" s="46"/>
      <c r="UEC18" s="46"/>
      <c r="UED18" s="46"/>
      <c r="UEE18" s="46"/>
      <c r="UEF18" s="46"/>
      <c r="UEG18" s="46"/>
      <c r="UEH18" s="46"/>
      <c r="UEI18" s="46"/>
      <c r="UEJ18" s="46"/>
      <c r="UEK18" s="46"/>
      <c r="UEL18" s="46"/>
      <c r="UEM18" s="46"/>
      <c r="UEN18" s="46"/>
      <c r="UEO18" s="46"/>
      <c r="UEP18" s="46"/>
      <c r="UEQ18" s="46"/>
      <c r="UER18" s="46"/>
      <c r="UES18" s="46"/>
      <c r="UET18" s="46"/>
      <c r="UEU18" s="46"/>
      <c r="UEV18" s="46"/>
      <c r="UEW18" s="46"/>
      <c r="UEX18" s="46"/>
      <c r="UEY18" s="46"/>
      <c r="UEZ18" s="46"/>
      <c r="UFA18" s="46"/>
      <c r="UFB18" s="46"/>
      <c r="UFC18" s="46"/>
      <c r="UFD18" s="46"/>
      <c r="UFE18" s="46"/>
      <c r="UFF18" s="46"/>
      <c r="UFG18" s="46"/>
      <c r="UFH18" s="46"/>
      <c r="UFI18" s="46"/>
      <c r="UFJ18" s="46"/>
      <c r="UFK18" s="46"/>
      <c r="UFL18" s="46"/>
      <c r="UFM18" s="46"/>
      <c r="UFN18" s="46"/>
      <c r="UFO18" s="46"/>
      <c r="UFP18" s="46"/>
      <c r="UFQ18" s="46"/>
      <c r="UFR18" s="46"/>
      <c r="UFS18" s="46"/>
      <c r="UFT18" s="46"/>
      <c r="UFU18" s="46"/>
      <c r="UFV18" s="46"/>
      <c r="UFW18" s="46"/>
      <c r="UFX18" s="46"/>
      <c r="UFY18" s="46"/>
      <c r="UFZ18" s="46"/>
      <c r="UGA18" s="46"/>
      <c r="UGB18" s="46"/>
      <c r="UGC18" s="46"/>
      <c r="UGD18" s="46"/>
      <c r="UGE18" s="46"/>
      <c r="UGF18" s="46"/>
      <c r="UGG18" s="46"/>
      <c r="UGH18" s="46"/>
      <c r="UGI18" s="46"/>
      <c r="UGJ18" s="46"/>
      <c r="UGK18" s="46"/>
      <c r="UGL18" s="46"/>
      <c r="UGM18" s="46"/>
      <c r="UGN18" s="46"/>
      <c r="UGO18" s="46"/>
      <c r="UGP18" s="46"/>
      <c r="UGQ18" s="46"/>
      <c r="UGR18" s="46"/>
      <c r="UGS18" s="46"/>
      <c r="UGT18" s="46"/>
      <c r="UGU18" s="46"/>
      <c r="UGV18" s="46"/>
      <c r="UGW18" s="46"/>
      <c r="UGX18" s="46"/>
      <c r="UGY18" s="46"/>
      <c r="UGZ18" s="46"/>
      <c r="UHA18" s="46"/>
      <c r="UHB18" s="46"/>
      <c r="UHC18" s="46"/>
      <c r="UHD18" s="46"/>
      <c r="UHE18" s="46"/>
      <c r="UHF18" s="46"/>
      <c r="UHG18" s="46"/>
      <c r="UHH18" s="46"/>
      <c r="UHI18" s="46"/>
      <c r="UHJ18" s="46"/>
      <c r="UHK18" s="46"/>
      <c r="UHL18" s="46"/>
      <c r="UHM18" s="46"/>
      <c r="UHN18" s="46"/>
      <c r="UHO18" s="46"/>
      <c r="UHP18" s="46"/>
      <c r="UHQ18" s="46"/>
      <c r="UHR18" s="46"/>
      <c r="UHS18" s="46"/>
      <c r="UHT18" s="46"/>
      <c r="UHU18" s="46"/>
      <c r="UHV18" s="46"/>
      <c r="UHW18" s="46"/>
      <c r="UHX18" s="46"/>
      <c r="UHY18" s="46"/>
      <c r="UHZ18" s="46"/>
      <c r="UIA18" s="46"/>
      <c r="UIB18" s="46"/>
      <c r="UIC18" s="46"/>
      <c r="UID18" s="46"/>
      <c r="UIE18" s="46"/>
      <c r="UIF18" s="46"/>
      <c r="UIG18" s="46"/>
      <c r="UIH18" s="46"/>
      <c r="UII18" s="46"/>
      <c r="UIJ18" s="46"/>
      <c r="UIK18" s="46"/>
      <c r="UIL18" s="46"/>
      <c r="UIM18" s="46"/>
      <c r="UIN18" s="46"/>
      <c r="UIO18" s="46"/>
      <c r="UIP18" s="46"/>
      <c r="UIQ18" s="46"/>
      <c r="UIR18" s="46"/>
      <c r="UIS18" s="46"/>
      <c r="UIT18" s="46"/>
      <c r="UIU18" s="46"/>
      <c r="UIV18" s="46"/>
      <c r="UIW18" s="46"/>
      <c r="UIX18" s="46"/>
      <c r="UIY18" s="46"/>
      <c r="UIZ18" s="46"/>
      <c r="UJA18" s="46"/>
      <c r="UJB18" s="46"/>
      <c r="UJC18" s="46"/>
      <c r="UJD18" s="46"/>
      <c r="UJE18" s="46"/>
      <c r="UJF18" s="46"/>
      <c r="UJG18" s="46"/>
      <c r="UJH18" s="46"/>
      <c r="UJI18" s="46"/>
      <c r="UJJ18" s="46"/>
      <c r="UJK18" s="46"/>
      <c r="UJL18" s="46"/>
      <c r="UJM18" s="46"/>
      <c r="UJN18" s="46"/>
      <c r="UJO18" s="46"/>
      <c r="UJP18" s="46"/>
      <c r="UJQ18" s="46"/>
      <c r="UJR18" s="46"/>
      <c r="UJS18" s="46"/>
      <c r="UJT18" s="46"/>
      <c r="UJU18" s="46"/>
      <c r="UJV18" s="46"/>
      <c r="UJW18" s="46"/>
      <c r="UJX18" s="46"/>
      <c r="UJY18" s="46"/>
      <c r="UJZ18" s="46"/>
      <c r="UKA18" s="46"/>
      <c r="UKB18" s="46"/>
      <c r="UKC18" s="46"/>
      <c r="UKD18" s="46"/>
      <c r="UKE18" s="46"/>
      <c r="UKF18" s="46"/>
      <c r="UKG18" s="46"/>
      <c r="UKH18" s="46"/>
      <c r="UKI18" s="46"/>
      <c r="UKJ18" s="46"/>
      <c r="UKK18" s="46"/>
      <c r="UKL18" s="46"/>
      <c r="UKM18" s="46"/>
      <c r="UKN18" s="46"/>
      <c r="UKO18" s="46"/>
      <c r="UKP18" s="46"/>
      <c r="UKQ18" s="46"/>
      <c r="UKR18" s="46"/>
      <c r="UKS18" s="46"/>
      <c r="UKT18" s="46"/>
      <c r="UKU18" s="46"/>
      <c r="UKV18" s="46"/>
      <c r="UKW18" s="46"/>
      <c r="UKX18" s="46"/>
      <c r="UKY18" s="46"/>
      <c r="UKZ18" s="46"/>
      <c r="ULA18" s="46"/>
      <c r="ULB18" s="46"/>
      <c r="ULC18" s="46"/>
      <c r="ULD18" s="46"/>
      <c r="ULE18" s="46"/>
      <c r="ULF18" s="46"/>
      <c r="ULG18" s="46"/>
      <c r="ULH18" s="46"/>
      <c r="ULI18" s="46"/>
      <c r="ULJ18" s="46"/>
      <c r="ULK18" s="46"/>
      <c r="ULL18" s="46"/>
      <c r="ULM18" s="46"/>
      <c r="ULN18" s="46"/>
      <c r="ULO18" s="46"/>
      <c r="ULP18" s="46"/>
      <c r="ULQ18" s="46"/>
      <c r="ULR18" s="46"/>
      <c r="ULS18" s="46"/>
      <c r="ULT18" s="46"/>
      <c r="ULU18" s="46"/>
      <c r="ULV18" s="46"/>
      <c r="ULW18" s="46"/>
      <c r="ULX18" s="46"/>
      <c r="ULY18" s="46"/>
      <c r="ULZ18" s="46"/>
      <c r="UMA18" s="46"/>
      <c r="UMB18" s="46"/>
      <c r="UMC18" s="46"/>
      <c r="UMD18" s="46"/>
      <c r="UME18" s="46"/>
      <c r="UMF18" s="46"/>
      <c r="UMG18" s="46"/>
      <c r="UMH18" s="46"/>
      <c r="UMI18" s="46"/>
      <c r="UMJ18" s="46"/>
      <c r="UMK18" s="46"/>
      <c r="UML18" s="46"/>
      <c r="UMM18" s="46"/>
      <c r="UMN18" s="46"/>
      <c r="UMO18" s="46"/>
      <c r="UMP18" s="46"/>
      <c r="UMQ18" s="46"/>
      <c r="UMR18" s="46"/>
      <c r="UMS18" s="46"/>
      <c r="UMT18" s="46"/>
      <c r="UMU18" s="46"/>
      <c r="UMV18" s="46"/>
      <c r="UMW18" s="46"/>
      <c r="UMX18" s="46"/>
      <c r="UMY18" s="46"/>
      <c r="UMZ18" s="46"/>
      <c r="UNA18" s="46"/>
      <c r="UNB18" s="46"/>
      <c r="UNC18" s="46"/>
      <c r="UND18" s="46"/>
      <c r="UNE18" s="46"/>
      <c r="UNF18" s="46"/>
      <c r="UNG18" s="46"/>
      <c r="UNH18" s="46"/>
      <c r="UNI18" s="46"/>
      <c r="UNJ18" s="46"/>
      <c r="UNK18" s="46"/>
      <c r="UNL18" s="46"/>
      <c r="UNM18" s="46"/>
      <c r="UNN18" s="46"/>
      <c r="UNO18" s="46"/>
      <c r="UNP18" s="46"/>
      <c r="UNQ18" s="46"/>
      <c r="UNR18" s="46"/>
      <c r="UNS18" s="46"/>
      <c r="UNT18" s="46"/>
      <c r="UNU18" s="46"/>
      <c r="UNV18" s="46"/>
      <c r="UNW18" s="46"/>
      <c r="UNX18" s="46"/>
      <c r="UNY18" s="46"/>
      <c r="UNZ18" s="46"/>
      <c r="UOA18" s="46"/>
      <c r="UOB18" s="46"/>
      <c r="UOC18" s="46"/>
      <c r="UOD18" s="46"/>
      <c r="UOE18" s="46"/>
      <c r="UOF18" s="46"/>
      <c r="UOG18" s="46"/>
      <c r="UOH18" s="46"/>
      <c r="UOI18" s="46"/>
      <c r="UOJ18" s="46"/>
      <c r="UOK18" s="46"/>
      <c r="UOL18" s="46"/>
      <c r="UOM18" s="46"/>
      <c r="UON18" s="46"/>
      <c r="UOO18" s="46"/>
      <c r="UOP18" s="46"/>
      <c r="UOQ18" s="46"/>
      <c r="UOR18" s="46"/>
      <c r="UOS18" s="46"/>
      <c r="UOT18" s="46"/>
      <c r="UOU18" s="46"/>
      <c r="UOV18" s="46"/>
      <c r="UOW18" s="46"/>
      <c r="UOX18" s="46"/>
      <c r="UOY18" s="46"/>
      <c r="UOZ18" s="46"/>
      <c r="UPA18" s="46"/>
      <c r="UPB18" s="46"/>
      <c r="UPC18" s="46"/>
      <c r="UPD18" s="46"/>
      <c r="UPE18" s="46"/>
      <c r="UPF18" s="46"/>
      <c r="UPG18" s="46"/>
      <c r="UPH18" s="46"/>
      <c r="UPI18" s="46"/>
      <c r="UPJ18" s="46"/>
      <c r="UPK18" s="46"/>
      <c r="UPL18" s="46"/>
      <c r="UPM18" s="46"/>
      <c r="UPN18" s="46"/>
      <c r="UPO18" s="46"/>
      <c r="UPP18" s="46"/>
      <c r="UPQ18" s="46"/>
      <c r="UPR18" s="46"/>
      <c r="UPS18" s="46"/>
      <c r="UPT18" s="46"/>
      <c r="UPU18" s="46"/>
      <c r="UPV18" s="46"/>
      <c r="UPW18" s="46"/>
      <c r="UPX18" s="46"/>
      <c r="UPY18" s="46"/>
      <c r="UPZ18" s="46"/>
      <c r="UQA18" s="46"/>
      <c r="UQB18" s="46"/>
      <c r="UQC18" s="46"/>
      <c r="UQD18" s="46"/>
      <c r="UQE18" s="46"/>
      <c r="UQF18" s="46"/>
      <c r="UQG18" s="46"/>
      <c r="UQH18" s="46"/>
      <c r="UQI18" s="46"/>
      <c r="UQJ18" s="46"/>
      <c r="UQK18" s="46"/>
      <c r="UQL18" s="46"/>
      <c r="UQM18" s="46"/>
      <c r="UQN18" s="46"/>
      <c r="UQO18" s="46"/>
      <c r="UQP18" s="46"/>
      <c r="UQQ18" s="46"/>
      <c r="UQR18" s="46"/>
      <c r="UQS18" s="46"/>
      <c r="UQT18" s="46"/>
      <c r="UQU18" s="46"/>
      <c r="UQV18" s="46"/>
      <c r="UQW18" s="46"/>
      <c r="UQX18" s="46"/>
      <c r="UQY18" s="46"/>
      <c r="UQZ18" s="46"/>
      <c r="URA18" s="46"/>
      <c r="URB18" s="46"/>
      <c r="URC18" s="46"/>
      <c r="URD18" s="46"/>
      <c r="URE18" s="46"/>
      <c r="URF18" s="46"/>
      <c r="URG18" s="46"/>
      <c r="URH18" s="46"/>
      <c r="URI18" s="46"/>
      <c r="URJ18" s="46"/>
      <c r="URK18" s="46"/>
      <c r="URL18" s="46"/>
      <c r="URM18" s="46"/>
      <c r="URN18" s="46"/>
      <c r="URO18" s="46"/>
      <c r="URP18" s="46"/>
      <c r="URQ18" s="46"/>
      <c r="URR18" s="46"/>
      <c r="URS18" s="46"/>
      <c r="URT18" s="46"/>
      <c r="URU18" s="46"/>
      <c r="URV18" s="46"/>
      <c r="URW18" s="46"/>
      <c r="URX18" s="46"/>
      <c r="URY18" s="46"/>
      <c r="URZ18" s="46"/>
      <c r="USA18" s="46"/>
      <c r="USB18" s="46"/>
      <c r="USC18" s="46"/>
      <c r="USD18" s="46"/>
      <c r="USE18" s="46"/>
      <c r="USF18" s="46"/>
      <c r="USG18" s="46"/>
      <c r="USH18" s="46"/>
      <c r="USI18" s="46"/>
      <c r="USJ18" s="46"/>
      <c r="USK18" s="46"/>
      <c r="USL18" s="46"/>
      <c r="USM18" s="46"/>
      <c r="USN18" s="46"/>
      <c r="USO18" s="46"/>
      <c r="USP18" s="46"/>
      <c r="USQ18" s="46"/>
      <c r="USR18" s="46"/>
      <c r="USS18" s="46"/>
      <c r="UST18" s="46"/>
      <c r="USU18" s="46"/>
      <c r="USV18" s="46"/>
      <c r="USW18" s="46"/>
      <c r="USX18" s="46"/>
      <c r="USY18" s="46"/>
      <c r="USZ18" s="46"/>
      <c r="UTA18" s="46"/>
      <c r="UTB18" s="46"/>
      <c r="UTC18" s="46"/>
      <c r="UTD18" s="46"/>
      <c r="UTE18" s="46"/>
      <c r="UTF18" s="46"/>
      <c r="UTG18" s="46"/>
      <c r="UTH18" s="46"/>
      <c r="UTI18" s="46"/>
      <c r="UTJ18" s="46"/>
      <c r="UTK18" s="46"/>
      <c r="UTL18" s="46"/>
      <c r="UTM18" s="46"/>
      <c r="UTN18" s="46"/>
      <c r="UTO18" s="46"/>
      <c r="UTP18" s="46"/>
      <c r="UTQ18" s="46"/>
      <c r="UTR18" s="46"/>
      <c r="UTS18" s="46"/>
      <c r="UTT18" s="46"/>
      <c r="UTU18" s="46"/>
      <c r="UTV18" s="46"/>
      <c r="UTW18" s="46"/>
      <c r="UTX18" s="46"/>
      <c r="UTY18" s="46"/>
      <c r="UTZ18" s="46"/>
      <c r="UUA18" s="46"/>
      <c r="UUB18" s="46"/>
      <c r="UUC18" s="46"/>
      <c r="UUD18" s="46"/>
      <c r="UUE18" s="46"/>
      <c r="UUF18" s="46"/>
      <c r="UUG18" s="46"/>
      <c r="UUH18" s="46"/>
      <c r="UUI18" s="46"/>
      <c r="UUJ18" s="46"/>
      <c r="UUK18" s="46"/>
      <c r="UUL18" s="46"/>
      <c r="UUM18" s="46"/>
      <c r="UUN18" s="46"/>
      <c r="UUO18" s="46"/>
      <c r="UUP18" s="46"/>
      <c r="UUQ18" s="46"/>
      <c r="UUR18" s="46"/>
      <c r="UUS18" s="46"/>
      <c r="UUT18" s="46"/>
      <c r="UUU18" s="46"/>
      <c r="UUV18" s="46"/>
      <c r="UUW18" s="46"/>
      <c r="UUX18" s="46"/>
      <c r="UUY18" s="46"/>
      <c r="UUZ18" s="46"/>
      <c r="UVA18" s="46"/>
      <c r="UVB18" s="46"/>
      <c r="UVC18" s="46"/>
      <c r="UVD18" s="46"/>
      <c r="UVE18" s="46"/>
      <c r="UVF18" s="46"/>
      <c r="UVG18" s="46"/>
      <c r="UVH18" s="46"/>
      <c r="UVI18" s="46"/>
      <c r="UVJ18" s="46"/>
      <c r="UVK18" s="46"/>
      <c r="UVL18" s="46"/>
      <c r="UVM18" s="46"/>
      <c r="UVN18" s="46"/>
      <c r="UVO18" s="46"/>
      <c r="UVP18" s="46"/>
      <c r="UVQ18" s="46"/>
      <c r="UVR18" s="46"/>
      <c r="UVS18" s="46"/>
      <c r="UVT18" s="46"/>
      <c r="UVU18" s="46"/>
      <c r="UVV18" s="46"/>
      <c r="UVW18" s="46"/>
      <c r="UVX18" s="46"/>
      <c r="UVY18" s="46"/>
      <c r="UVZ18" s="46"/>
      <c r="UWA18" s="46"/>
      <c r="UWB18" s="46"/>
      <c r="UWC18" s="46"/>
      <c r="UWD18" s="46"/>
      <c r="UWE18" s="46"/>
      <c r="UWF18" s="46"/>
      <c r="UWG18" s="46"/>
      <c r="UWH18" s="46"/>
      <c r="UWI18" s="46"/>
      <c r="UWJ18" s="46"/>
      <c r="UWK18" s="46"/>
      <c r="UWL18" s="46"/>
      <c r="UWM18" s="46"/>
      <c r="UWN18" s="46"/>
      <c r="UWO18" s="46"/>
      <c r="UWP18" s="46"/>
      <c r="UWQ18" s="46"/>
      <c r="UWR18" s="46"/>
      <c r="UWS18" s="46"/>
      <c r="UWT18" s="46"/>
      <c r="UWU18" s="46"/>
      <c r="UWV18" s="46"/>
      <c r="UWW18" s="46"/>
      <c r="UWX18" s="46"/>
      <c r="UWY18" s="46"/>
      <c r="UWZ18" s="46"/>
      <c r="UXA18" s="46"/>
      <c r="UXB18" s="46"/>
      <c r="UXC18" s="46"/>
      <c r="UXD18" s="46"/>
      <c r="UXE18" s="46"/>
      <c r="UXF18" s="46"/>
      <c r="UXG18" s="46"/>
      <c r="UXH18" s="46"/>
      <c r="UXI18" s="46"/>
      <c r="UXJ18" s="46"/>
      <c r="UXK18" s="46"/>
      <c r="UXL18" s="46"/>
      <c r="UXM18" s="46"/>
      <c r="UXN18" s="46"/>
      <c r="UXO18" s="46"/>
      <c r="UXP18" s="46"/>
      <c r="UXQ18" s="46"/>
      <c r="UXR18" s="46"/>
      <c r="UXS18" s="46"/>
      <c r="UXT18" s="46"/>
      <c r="UXU18" s="46"/>
      <c r="UXV18" s="46"/>
      <c r="UXW18" s="46"/>
      <c r="UXX18" s="46"/>
      <c r="UXY18" s="46"/>
      <c r="UXZ18" s="46"/>
      <c r="UYA18" s="46"/>
      <c r="UYB18" s="46"/>
      <c r="UYC18" s="46"/>
      <c r="UYD18" s="46"/>
      <c r="UYE18" s="46"/>
      <c r="UYF18" s="46"/>
      <c r="UYG18" s="46"/>
      <c r="UYH18" s="46"/>
      <c r="UYI18" s="46"/>
      <c r="UYJ18" s="46"/>
      <c r="UYK18" s="46"/>
      <c r="UYL18" s="46"/>
      <c r="UYM18" s="46"/>
      <c r="UYN18" s="46"/>
      <c r="UYO18" s="46"/>
      <c r="UYP18" s="46"/>
      <c r="UYQ18" s="46"/>
      <c r="UYR18" s="46"/>
      <c r="UYS18" s="46"/>
      <c r="UYT18" s="46"/>
      <c r="UYU18" s="46"/>
      <c r="UYV18" s="46"/>
      <c r="UYW18" s="46"/>
      <c r="UYX18" s="46"/>
      <c r="UYY18" s="46"/>
      <c r="UYZ18" s="46"/>
      <c r="UZA18" s="46"/>
      <c r="UZB18" s="46"/>
      <c r="UZC18" s="46"/>
      <c r="UZD18" s="46"/>
      <c r="UZE18" s="46"/>
      <c r="UZF18" s="46"/>
      <c r="UZG18" s="46"/>
      <c r="UZH18" s="46"/>
      <c r="UZI18" s="46"/>
      <c r="UZJ18" s="46"/>
      <c r="UZK18" s="46"/>
      <c r="UZL18" s="46"/>
      <c r="UZM18" s="46"/>
      <c r="UZN18" s="46"/>
      <c r="UZO18" s="46"/>
      <c r="UZP18" s="46"/>
      <c r="UZQ18" s="46"/>
      <c r="UZR18" s="46"/>
      <c r="UZS18" s="46"/>
      <c r="UZT18" s="46"/>
      <c r="UZU18" s="46"/>
      <c r="UZV18" s="46"/>
      <c r="UZW18" s="46"/>
      <c r="UZX18" s="46"/>
      <c r="UZY18" s="46"/>
      <c r="UZZ18" s="46"/>
      <c r="VAA18" s="46"/>
      <c r="VAB18" s="46"/>
      <c r="VAC18" s="46"/>
      <c r="VAD18" s="46"/>
      <c r="VAE18" s="46"/>
      <c r="VAF18" s="46"/>
      <c r="VAG18" s="46"/>
      <c r="VAH18" s="46"/>
      <c r="VAI18" s="46"/>
      <c r="VAJ18" s="46"/>
      <c r="VAK18" s="46"/>
      <c r="VAL18" s="46"/>
      <c r="VAM18" s="46"/>
      <c r="VAN18" s="46"/>
      <c r="VAO18" s="46"/>
      <c r="VAP18" s="46"/>
      <c r="VAQ18" s="46"/>
      <c r="VAR18" s="46"/>
      <c r="VAS18" s="46"/>
      <c r="VAT18" s="46"/>
      <c r="VAU18" s="46"/>
      <c r="VAV18" s="46"/>
      <c r="VAW18" s="46"/>
      <c r="VAX18" s="46"/>
      <c r="VAY18" s="46"/>
      <c r="VAZ18" s="46"/>
      <c r="VBA18" s="46"/>
      <c r="VBB18" s="46"/>
      <c r="VBC18" s="46"/>
      <c r="VBD18" s="46"/>
      <c r="VBE18" s="46"/>
      <c r="VBF18" s="46"/>
      <c r="VBG18" s="46"/>
      <c r="VBH18" s="46"/>
      <c r="VBI18" s="46"/>
      <c r="VBJ18" s="46"/>
      <c r="VBK18" s="46"/>
      <c r="VBL18" s="46"/>
      <c r="VBM18" s="46"/>
      <c r="VBN18" s="46"/>
      <c r="VBO18" s="46"/>
      <c r="VBP18" s="46"/>
      <c r="VBQ18" s="46"/>
      <c r="VBR18" s="46"/>
      <c r="VBS18" s="46"/>
      <c r="VBT18" s="46"/>
      <c r="VBU18" s="46"/>
      <c r="VBV18" s="46"/>
      <c r="VBW18" s="46"/>
      <c r="VBX18" s="46"/>
      <c r="VBY18" s="46"/>
      <c r="VBZ18" s="46"/>
      <c r="VCA18" s="46"/>
      <c r="VCB18" s="46"/>
      <c r="VCC18" s="46"/>
      <c r="VCD18" s="46"/>
      <c r="VCE18" s="46"/>
      <c r="VCF18" s="46"/>
      <c r="VCG18" s="46"/>
      <c r="VCH18" s="46"/>
      <c r="VCI18" s="46"/>
      <c r="VCJ18" s="46"/>
      <c r="VCK18" s="46"/>
      <c r="VCL18" s="46"/>
      <c r="VCM18" s="46"/>
      <c r="VCN18" s="46"/>
      <c r="VCO18" s="46"/>
      <c r="VCP18" s="46"/>
      <c r="VCQ18" s="46"/>
      <c r="VCR18" s="46"/>
      <c r="VCS18" s="46"/>
      <c r="VCT18" s="46"/>
      <c r="VCU18" s="46"/>
      <c r="VCV18" s="46"/>
      <c r="VCW18" s="46"/>
      <c r="VCX18" s="46"/>
      <c r="VCY18" s="46"/>
      <c r="VCZ18" s="46"/>
      <c r="VDA18" s="46"/>
      <c r="VDB18" s="46"/>
      <c r="VDC18" s="46"/>
      <c r="VDD18" s="46"/>
      <c r="VDE18" s="46"/>
      <c r="VDF18" s="46"/>
      <c r="VDG18" s="46"/>
      <c r="VDH18" s="46"/>
      <c r="VDI18" s="46"/>
      <c r="VDJ18" s="46"/>
      <c r="VDK18" s="46"/>
      <c r="VDL18" s="46"/>
      <c r="VDM18" s="46"/>
      <c r="VDN18" s="46"/>
      <c r="VDO18" s="46"/>
      <c r="VDP18" s="46"/>
      <c r="VDQ18" s="46"/>
      <c r="VDR18" s="46"/>
      <c r="VDS18" s="46"/>
      <c r="VDT18" s="46"/>
      <c r="VDU18" s="46"/>
      <c r="VDV18" s="46"/>
      <c r="VDW18" s="46"/>
      <c r="VDX18" s="46"/>
      <c r="VDY18" s="46"/>
      <c r="VDZ18" s="46"/>
      <c r="VEA18" s="46"/>
      <c r="VEB18" s="46"/>
      <c r="VEC18" s="46"/>
      <c r="VED18" s="46"/>
      <c r="VEE18" s="46"/>
      <c r="VEF18" s="46"/>
      <c r="VEG18" s="46"/>
      <c r="VEH18" s="46"/>
      <c r="VEI18" s="46"/>
      <c r="VEJ18" s="46"/>
      <c r="VEK18" s="46"/>
      <c r="VEL18" s="46"/>
      <c r="VEM18" s="46"/>
      <c r="VEN18" s="46"/>
      <c r="VEO18" s="46"/>
      <c r="VEP18" s="46"/>
      <c r="VEQ18" s="46"/>
      <c r="VER18" s="46"/>
      <c r="VES18" s="46"/>
      <c r="VET18" s="46"/>
      <c r="VEU18" s="46"/>
      <c r="VEV18" s="46"/>
      <c r="VEW18" s="46"/>
      <c r="VEX18" s="46"/>
      <c r="VEY18" s="46"/>
      <c r="VEZ18" s="46"/>
      <c r="VFA18" s="46"/>
      <c r="VFB18" s="46"/>
      <c r="VFC18" s="46"/>
      <c r="VFD18" s="46"/>
      <c r="VFE18" s="46"/>
      <c r="VFF18" s="46"/>
      <c r="VFG18" s="46"/>
      <c r="VFH18" s="46"/>
      <c r="VFI18" s="46"/>
      <c r="VFJ18" s="46"/>
      <c r="VFK18" s="46"/>
      <c r="VFL18" s="46"/>
      <c r="VFM18" s="46"/>
      <c r="VFN18" s="46"/>
      <c r="VFO18" s="46"/>
      <c r="VFP18" s="46"/>
      <c r="VFQ18" s="46"/>
      <c r="VFR18" s="46"/>
      <c r="VFS18" s="46"/>
      <c r="VFT18" s="46"/>
      <c r="VFU18" s="46"/>
      <c r="VFV18" s="46"/>
      <c r="VFW18" s="46"/>
      <c r="VFX18" s="46"/>
      <c r="VFY18" s="46"/>
      <c r="VFZ18" s="46"/>
      <c r="VGA18" s="46"/>
      <c r="VGB18" s="46"/>
      <c r="VGC18" s="46"/>
      <c r="VGD18" s="46"/>
      <c r="VGE18" s="46"/>
      <c r="VGF18" s="46"/>
      <c r="VGG18" s="46"/>
      <c r="VGH18" s="46"/>
      <c r="VGI18" s="46"/>
      <c r="VGJ18" s="46"/>
      <c r="VGK18" s="46"/>
      <c r="VGL18" s="46"/>
      <c r="VGM18" s="46"/>
      <c r="VGN18" s="46"/>
      <c r="VGO18" s="46"/>
      <c r="VGP18" s="46"/>
      <c r="VGQ18" s="46"/>
      <c r="VGR18" s="46"/>
      <c r="VGS18" s="46"/>
      <c r="VGT18" s="46"/>
      <c r="VGU18" s="46"/>
      <c r="VGV18" s="46"/>
      <c r="VGW18" s="46"/>
      <c r="VGX18" s="46"/>
      <c r="VGY18" s="46"/>
      <c r="VGZ18" s="46"/>
      <c r="VHA18" s="46"/>
      <c r="VHB18" s="46"/>
      <c r="VHC18" s="46"/>
      <c r="VHD18" s="46"/>
      <c r="VHE18" s="46"/>
      <c r="VHF18" s="46"/>
      <c r="VHG18" s="46"/>
      <c r="VHH18" s="46"/>
      <c r="VHI18" s="46"/>
      <c r="VHJ18" s="46"/>
      <c r="VHK18" s="46"/>
      <c r="VHL18" s="46"/>
      <c r="VHM18" s="46"/>
      <c r="VHN18" s="46"/>
      <c r="VHO18" s="46"/>
      <c r="VHP18" s="46"/>
      <c r="VHQ18" s="46"/>
      <c r="VHR18" s="46"/>
      <c r="VHS18" s="46"/>
      <c r="VHT18" s="46"/>
      <c r="VHU18" s="46"/>
      <c r="VHV18" s="46"/>
      <c r="VHW18" s="46"/>
      <c r="VHX18" s="46"/>
      <c r="VHY18" s="46"/>
      <c r="VHZ18" s="46"/>
      <c r="VIA18" s="46"/>
      <c r="VIB18" s="46"/>
      <c r="VIC18" s="46"/>
      <c r="VID18" s="46"/>
      <c r="VIE18" s="46"/>
      <c r="VIF18" s="46"/>
      <c r="VIG18" s="46"/>
      <c r="VIH18" s="46"/>
      <c r="VII18" s="46"/>
      <c r="VIJ18" s="46"/>
      <c r="VIK18" s="46"/>
      <c r="VIL18" s="46"/>
      <c r="VIM18" s="46"/>
      <c r="VIN18" s="46"/>
      <c r="VIO18" s="46"/>
      <c r="VIP18" s="46"/>
      <c r="VIQ18" s="46"/>
      <c r="VIR18" s="46"/>
      <c r="VIS18" s="46"/>
      <c r="VIT18" s="46"/>
      <c r="VIU18" s="46"/>
      <c r="VIV18" s="46"/>
      <c r="VIW18" s="46"/>
      <c r="VIX18" s="46"/>
      <c r="VIY18" s="46"/>
      <c r="VIZ18" s="46"/>
      <c r="VJA18" s="46"/>
      <c r="VJB18" s="46"/>
      <c r="VJC18" s="46"/>
      <c r="VJD18" s="46"/>
      <c r="VJE18" s="46"/>
      <c r="VJF18" s="46"/>
      <c r="VJG18" s="46"/>
      <c r="VJH18" s="46"/>
      <c r="VJI18" s="46"/>
      <c r="VJJ18" s="46"/>
      <c r="VJK18" s="46"/>
      <c r="VJL18" s="46"/>
      <c r="VJM18" s="46"/>
      <c r="VJN18" s="46"/>
      <c r="VJO18" s="46"/>
      <c r="VJP18" s="46"/>
      <c r="VJQ18" s="46"/>
      <c r="VJR18" s="46"/>
      <c r="VJS18" s="46"/>
      <c r="VJT18" s="46"/>
      <c r="VJU18" s="46"/>
      <c r="VJV18" s="46"/>
      <c r="VJW18" s="46"/>
      <c r="VJX18" s="46"/>
      <c r="VJY18" s="46"/>
      <c r="VJZ18" s="46"/>
      <c r="VKA18" s="46"/>
      <c r="VKB18" s="46"/>
      <c r="VKC18" s="46"/>
      <c r="VKD18" s="46"/>
      <c r="VKE18" s="46"/>
      <c r="VKF18" s="46"/>
      <c r="VKG18" s="46"/>
      <c r="VKH18" s="46"/>
      <c r="VKI18" s="46"/>
      <c r="VKJ18" s="46"/>
      <c r="VKK18" s="46"/>
      <c r="VKL18" s="46"/>
      <c r="VKM18" s="46"/>
      <c r="VKN18" s="46"/>
      <c r="VKO18" s="46"/>
      <c r="VKP18" s="46"/>
      <c r="VKQ18" s="46"/>
      <c r="VKR18" s="46"/>
      <c r="VKS18" s="46"/>
      <c r="VKT18" s="46"/>
      <c r="VKU18" s="46"/>
      <c r="VKV18" s="46"/>
      <c r="VKW18" s="46"/>
      <c r="VKX18" s="46"/>
      <c r="VKY18" s="46"/>
      <c r="VKZ18" s="46"/>
      <c r="VLA18" s="46"/>
      <c r="VLB18" s="46"/>
      <c r="VLC18" s="46"/>
      <c r="VLD18" s="46"/>
      <c r="VLE18" s="46"/>
      <c r="VLF18" s="46"/>
      <c r="VLG18" s="46"/>
      <c r="VLH18" s="46"/>
      <c r="VLI18" s="46"/>
      <c r="VLJ18" s="46"/>
      <c r="VLK18" s="46"/>
      <c r="VLL18" s="46"/>
      <c r="VLM18" s="46"/>
      <c r="VLN18" s="46"/>
      <c r="VLO18" s="46"/>
      <c r="VLP18" s="46"/>
      <c r="VLQ18" s="46"/>
      <c r="VLR18" s="46"/>
      <c r="VLS18" s="46"/>
      <c r="VLT18" s="46"/>
      <c r="VLU18" s="46"/>
      <c r="VLV18" s="46"/>
      <c r="VLW18" s="46"/>
      <c r="VLX18" s="46"/>
      <c r="VLY18" s="46"/>
      <c r="VLZ18" s="46"/>
      <c r="VMA18" s="46"/>
      <c r="VMB18" s="46"/>
      <c r="VMC18" s="46"/>
      <c r="VMD18" s="46"/>
      <c r="VME18" s="46"/>
      <c r="VMF18" s="46"/>
      <c r="VMG18" s="46"/>
      <c r="VMH18" s="46"/>
      <c r="VMI18" s="46"/>
      <c r="VMJ18" s="46"/>
      <c r="VMK18" s="46"/>
      <c r="VML18" s="46"/>
      <c r="VMM18" s="46"/>
      <c r="VMN18" s="46"/>
      <c r="VMO18" s="46"/>
      <c r="VMP18" s="46"/>
      <c r="VMQ18" s="46"/>
      <c r="VMR18" s="46"/>
      <c r="VMS18" s="46"/>
      <c r="VMT18" s="46"/>
      <c r="VMU18" s="46"/>
      <c r="VMV18" s="46"/>
      <c r="VMW18" s="46"/>
      <c r="VMX18" s="46"/>
      <c r="VMY18" s="46"/>
      <c r="VMZ18" s="46"/>
      <c r="VNA18" s="46"/>
      <c r="VNB18" s="46"/>
      <c r="VNC18" s="46"/>
      <c r="VND18" s="46"/>
      <c r="VNE18" s="46"/>
      <c r="VNF18" s="46"/>
      <c r="VNG18" s="46"/>
      <c r="VNH18" s="46"/>
      <c r="VNI18" s="46"/>
      <c r="VNJ18" s="46"/>
      <c r="VNK18" s="46"/>
      <c r="VNL18" s="46"/>
      <c r="VNM18" s="46"/>
      <c r="VNN18" s="46"/>
      <c r="VNO18" s="46"/>
      <c r="VNP18" s="46"/>
      <c r="VNQ18" s="46"/>
      <c r="VNR18" s="46"/>
      <c r="VNS18" s="46"/>
      <c r="VNT18" s="46"/>
      <c r="VNU18" s="46"/>
      <c r="VNV18" s="46"/>
      <c r="VNW18" s="46"/>
      <c r="VNX18" s="46"/>
      <c r="VNY18" s="46"/>
      <c r="VNZ18" s="46"/>
      <c r="VOA18" s="46"/>
      <c r="VOB18" s="46"/>
      <c r="VOC18" s="46"/>
      <c r="VOD18" s="46"/>
      <c r="VOE18" s="46"/>
      <c r="VOF18" s="46"/>
      <c r="VOG18" s="46"/>
      <c r="VOH18" s="46"/>
      <c r="VOI18" s="46"/>
      <c r="VOJ18" s="46"/>
      <c r="VOK18" s="46"/>
      <c r="VOL18" s="46"/>
      <c r="VOM18" s="46"/>
      <c r="VON18" s="46"/>
      <c r="VOO18" s="46"/>
      <c r="VOP18" s="46"/>
      <c r="VOQ18" s="46"/>
      <c r="VOR18" s="46"/>
      <c r="VOS18" s="46"/>
      <c r="VOT18" s="46"/>
      <c r="VOU18" s="46"/>
      <c r="VOV18" s="46"/>
      <c r="VOW18" s="46"/>
      <c r="VOX18" s="46"/>
      <c r="VOY18" s="46"/>
      <c r="VOZ18" s="46"/>
      <c r="VPA18" s="46"/>
      <c r="VPB18" s="46"/>
      <c r="VPC18" s="46"/>
      <c r="VPD18" s="46"/>
      <c r="VPE18" s="46"/>
      <c r="VPF18" s="46"/>
      <c r="VPG18" s="46"/>
      <c r="VPH18" s="46"/>
      <c r="VPI18" s="46"/>
      <c r="VPJ18" s="46"/>
      <c r="VPK18" s="46"/>
      <c r="VPL18" s="46"/>
      <c r="VPM18" s="46"/>
      <c r="VPN18" s="46"/>
      <c r="VPO18" s="46"/>
      <c r="VPP18" s="46"/>
      <c r="VPQ18" s="46"/>
      <c r="VPR18" s="46"/>
      <c r="VPS18" s="46"/>
      <c r="VPT18" s="46"/>
      <c r="VPU18" s="46"/>
      <c r="VPV18" s="46"/>
      <c r="VPW18" s="46"/>
      <c r="VPX18" s="46"/>
      <c r="VPY18" s="46"/>
      <c r="VPZ18" s="46"/>
      <c r="VQA18" s="46"/>
      <c r="VQB18" s="46"/>
      <c r="VQC18" s="46"/>
      <c r="VQD18" s="46"/>
      <c r="VQE18" s="46"/>
      <c r="VQF18" s="46"/>
      <c r="VQG18" s="46"/>
      <c r="VQH18" s="46"/>
      <c r="VQI18" s="46"/>
      <c r="VQJ18" s="46"/>
      <c r="VQK18" s="46"/>
      <c r="VQL18" s="46"/>
      <c r="VQM18" s="46"/>
      <c r="VQN18" s="46"/>
      <c r="VQO18" s="46"/>
      <c r="VQP18" s="46"/>
      <c r="VQQ18" s="46"/>
      <c r="VQR18" s="46"/>
      <c r="VQS18" s="46"/>
      <c r="VQT18" s="46"/>
      <c r="VQU18" s="46"/>
      <c r="VQV18" s="46"/>
      <c r="VQW18" s="46"/>
      <c r="VQX18" s="46"/>
      <c r="VQY18" s="46"/>
      <c r="VQZ18" s="46"/>
      <c r="VRA18" s="46"/>
      <c r="VRB18" s="46"/>
      <c r="VRC18" s="46"/>
      <c r="VRD18" s="46"/>
      <c r="VRE18" s="46"/>
      <c r="VRF18" s="46"/>
      <c r="VRG18" s="46"/>
      <c r="VRH18" s="46"/>
      <c r="VRI18" s="46"/>
      <c r="VRJ18" s="46"/>
      <c r="VRK18" s="46"/>
      <c r="VRL18" s="46"/>
      <c r="VRM18" s="46"/>
      <c r="VRN18" s="46"/>
      <c r="VRO18" s="46"/>
      <c r="VRP18" s="46"/>
      <c r="VRQ18" s="46"/>
      <c r="VRR18" s="46"/>
      <c r="VRS18" s="46"/>
      <c r="VRT18" s="46"/>
      <c r="VRU18" s="46"/>
      <c r="VRV18" s="46"/>
      <c r="VRW18" s="46"/>
      <c r="VRX18" s="46"/>
      <c r="VRY18" s="46"/>
      <c r="VRZ18" s="46"/>
      <c r="VSA18" s="46"/>
      <c r="VSB18" s="46"/>
      <c r="VSC18" s="46"/>
      <c r="VSD18" s="46"/>
      <c r="VSE18" s="46"/>
      <c r="VSF18" s="46"/>
      <c r="VSG18" s="46"/>
      <c r="VSH18" s="46"/>
      <c r="VSI18" s="46"/>
      <c r="VSJ18" s="46"/>
      <c r="VSK18" s="46"/>
      <c r="VSL18" s="46"/>
      <c r="VSM18" s="46"/>
      <c r="VSN18" s="46"/>
      <c r="VSO18" s="46"/>
      <c r="VSP18" s="46"/>
      <c r="VSQ18" s="46"/>
      <c r="VSR18" s="46"/>
      <c r="VSS18" s="46"/>
      <c r="VST18" s="46"/>
      <c r="VSU18" s="46"/>
      <c r="VSV18" s="46"/>
      <c r="VSW18" s="46"/>
      <c r="VSX18" s="46"/>
      <c r="VSY18" s="46"/>
      <c r="VSZ18" s="46"/>
      <c r="VTA18" s="46"/>
      <c r="VTB18" s="46"/>
      <c r="VTC18" s="46"/>
      <c r="VTD18" s="46"/>
      <c r="VTE18" s="46"/>
      <c r="VTF18" s="46"/>
      <c r="VTG18" s="46"/>
      <c r="VTH18" s="46"/>
      <c r="VTI18" s="46"/>
      <c r="VTJ18" s="46"/>
      <c r="VTK18" s="46"/>
      <c r="VTL18" s="46"/>
      <c r="VTM18" s="46"/>
      <c r="VTN18" s="46"/>
      <c r="VTO18" s="46"/>
      <c r="VTP18" s="46"/>
      <c r="VTQ18" s="46"/>
      <c r="VTR18" s="46"/>
      <c r="VTS18" s="46"/>
      <c r="VTT18" s="46"/>
      <c r="VTU18" s="46"/>
      <c r="VTV18" s="46"/>
      <c r="VTW18" s="46"/>
      <c r="VTX18" s="46"/>
      <c r="VTY18" s="46"/>
      <c r="VTZ18" s="46"/>
      <c r="VUA18" s="46"/>
      <c r="VUB18" s="46"/>
      <c r="VUC18" s="46"/>
      <c r="VUD18" s="46"/>
      <c r="VUE18" s="46"/>
      <c r="VUF18" s="46"/>
      <c r="VUG18" s="46"/>
      <c r="VUH18" s="46"/>
      <c r="VUI18" s="46"/>
      <c r="VUJ18" s="46"/>
      <c r="VUK18" s="46"/>
      <c r="VUL18" s="46"/>
      <c r="VUM18" s="46"/>
      <c r="VUN18" s="46"/>
      <c r="VUO18" s="46"/>
      <c r="VUP18" s="46"/>
      <c r="VUQ18" s="46"/>
      <c r="VUR18" s="46"/>
      <c r="VUS18" s="46"/>
      <c r="VUT18" s="46"/>
      <c r="VUU18" s="46"/>
      <c r="VUV18" s="46"/>
      <c r="VUW18" s="46"/>
      <c r="VUX18" s="46"/>
      <c r="VUY18" s="46"/>
      <c r="VUZ18" s="46"/>
      <c r="VVA18" s="46"/>
      <c r="VVB18" s="46"/>
      <c r="VVC18" s="46"/>
      <c r="VVD18" s="46"/>
      <c r="VVE18" s="46"/>
      <c r="VVF18" s="46"/>
      <c r="VVG18" s="46"/>
      <c r="VVH18" s="46"/>
      <c r="VVI18" s="46"/>
      <c r="VVJ18" s="46"/>
      <c r="VVK18" s="46"/>
      <c r="VVL18" s="46"/>
      <c r="VVM18" s="46"/>
      <c r="VVN18" s="46"/>
      <c r="VVO18" s="46"/>
      <c r="VVP18" s="46"/>
      <c r="VVQ18" s="46"/>
      <c r="VVR18" s="46"/>
      <c r="VVS18" s="46"/>
      <c r="VVT18" s="46"/>
      <c r="VVU18" s="46"/>
      <c r="VVV18" s="46"/>
      <c r="VVW18" s="46"/>
      <c r="VVX18" s="46"/>
      <c r="VVY18" s="46"/>
      <c r="VVZ18" s="46"/>
      <c r="VWA18" s="46"/>
      <c r="VWB18" s="46"/>
      <c r="VWC18" s="46"/>
      <c r="VWD18" s="46"/>
      <c r="VWE18" s="46"/>
      <c r="VWF18" s="46"/>
      <c r="VWG18" s="46"/>
      <c r="VWH18" s="46"/>
      <c r="VWI18" s="46"/>
      <c r="VWJ18" s="46"/>
      <c r="VWK18" s="46"/>
      <c r="VWL18" s="46"/>
      <c r="VWM18" s="46"/>
      <c r="VWN18" s="46"/>
      <c r="VWO18" s="46"/>
      <c r="VWP18" s="46"/>
      <c r="VWQ18" s="46"/>
      <c r="VWR18" s="46"/>
      <c r="VWS18" s="46"/>
      <c r="VWT18" s="46"/>
      <c r="VWU18" s="46"/>
      <c r="VWV18" s="46"/>
      <c r="VWW18" s="46"/>
      <c r="VWX18" s="46"/>
      <c r="VWY18" s="46"/>
      <c r="VWZ18" s="46"/>
      <c r="VXA18" s="46"/>
      <c r="VXB18" s="46"/>
      <c r="VXC18" s="46"/>
      <c r="VXD18" s="46"/>
      <c r="VXE18" s="46"/>
      <c r="VXF18" s="46"/>
      <c r="VXG18" s="46"/>
      <c r="VXH18" s="46"/>
      <c r="VXI18" s="46"/>
      <c r="VXJ18" s="46"/>
      <c r="VXK18" s="46"/>
      <c r="VXL18" s="46"/>
      <c r="VXM18" s="46"/>
      <c r="VXN18" s="46"/>
      <c r="VXO18" s="46"/>
      <c r="VXP18" s="46"/>
      <c r="VXQ18" s="46"/>
      <c r="VXR18" s="46"/>
      <c r="VXS18" s="46"/>
      <c r="VXT18" s="46"/>
      <c r="VXU18" s="46"/>
      <c r="VXV18" s="46"/>
      <c r="VXW18" s="46"/>
      <c r="VXX18" s="46"/>
      <c r="VXY18" s="46"/>
      <c r="VXZ18" s="46"/>
      <c r="VYA18" s="46"/>
      <c r="VYB18" s="46"/>
      <c r="VYC18" s="46"/>
      <c r="VYD18" s="46"/>
      <c r="VYE18" s="46"/>
      <c r="VYF18" s="46"/>
      <c r="VYG18" s="46"/>
      <c r="VYH18" s="46"/>
      <c r="VYI18" s="46"/>
      <c r="VYJ18" s="46"/>
      <c r="VYK18" s="46"/>
      <c r="VYL18" s="46"/>
      <c r="VYM18" s="46"/>
      <c r="VYN18" s="46"/>
      <c r="VYO18" s="46"/>
      <c r="VYP18" s="46"/>
      <c r="VYQ18" s="46"/>
      <c r="VYR18" s="46"/>
      <c r="VYS18" s="46"/>
      <c r="VYT18" s="46"/>
      <c r="VYU18" s="46"/>
      <c r="VYV18" s="46"/>
      <c r="VYW18" s="46"/>
      <c r="VYX18" s="46"/>
      <c r="VYY18" s="46"/>
      <c r="VYZ18" s="46"/>
      <c r="VZA18" s="46"/>
      <c r="VZB18" s="46"/>
      <c r="VZC18" s="46"/>
      <c r="VZD18" s="46"/>
      <c r="VZE18" s="46"/>
      <c r="VZF18" s="46"/>
      <c r="VZG18" s="46"/>
      <c r="VZH18" s="46"/>
      <c r="VZI18" s="46"/>
      <c r="VZJ18" s="46"/>
      <c r="VZK18" s="46"/>
      <c r="VZL18" s="46"/>
      <c r="VZM18" s="46"/>
      <c r="VZN18" s="46"/>
      <c r="VZO18" s="46"/>
      <c r="VZP18" s="46"/>
      <c r="VZQ18" s="46"/>
      <c r="VZR18" s="46"/>
      <c r="VZS18" s="46"/>
      <c r="VZT18" s="46"/>
      <c r="VZU18" s="46"/>
      <c r="VZV18" s="46"/>
      <c r="VZW18" s="46"/>
      <c r="VZX18" s="46"/>
      <c r="VZY18" s="46"/>
      <c r="VZZ18" s="46"/>
      <c r="WAA18" s="46"/>
      <c r="WAB18" s="46"/>
      <c r="WAC18" s="46"/>
      <c r="WAD18" s="46"/>
      <c r="WAE18" s="46"/>
      <c r="WAF18" s="46"/>
      <c r="WAG18" s="46"/>
      <c r="WAH18" s="46"/>
      <c r="WAI18" s="46"/>
      <c r="WAJ18" s="46"/>
      <c r="WAK18" s="46"/>
      <c r="WAL18" s="46"/>
      <c r="WAM18" s="46"/>
      <c r="WAN18" s="46"/>
      <c r="WAO18" s="46"/>
      <c r="WAP18" s="46"/>
      <c r="WAQ18" s="46"/>
      <c r="WAR18" s="46"/>
      <c r="WAS18" s="46"/>
      <c r="WAT18" s="46"/>
      <c r="WAU18" s="46"/>
      <c r="WAV18" s="46"/>
      <c r="WAW18" s="46"/>
      <c r="WAX18" s="46"/>
      <c r="WAY18" s="46"/>
      <c r="WAZ18" s="46"/>
      <c r="WBA18" s="46"/>
      <c r="WBB18" s="46"/>
      <c r="WBC18" s="46"/>
      <c r="WBD18" s="46"/>
      <c r="WBE18" s="46"/>
      <c r="WBF18" s="46"/>
      <c r="WBG18" s="46"/>
      <c r="WBH18" s="46"/>
      <c r="WBI18" s="46"/>
      <c r="WBJ18" s="46"/>
      <c r="WBK18" s="46"/>
      <c r="WBL18" s="46"/>
      <c r="WBM18" s="46"/>
      <c r="WBN18" s="46"/>
      <c r="WBO18" s="46"/>
      <c r="WBP18" s="46"/>
      <c r="WBQ18" s="46"/>
      <c r="WBR18" s="46"/>
      <c r="WBS18" s="46"/>
      <c r="WBT18" s="46"/>
      <c r="WBU18" s="46"/>
      <c r="WBV18" s="46"/>
      <c r="WBW18" s="46"/>
      <c r="WBX18" s="46"/>
      <c r="WBY18" s="46"/>
      <c r="WBZ18" s="46"/>
      <c r="WCA18" s="46"/>
      <c r="WCB18" s="46"/>
      <c r="WCC18" s="46"/>
      <c r="WCD18" s="46"/>
      <c r="WCE18" s="46"/>
      <c r="WCF18" s="46"/>
      <c r="WCG18" s="46"/>
      <c r="WCH18" s="46"/>
      <c r="WCI18" s="46"/>
      <c r="WCJ18" s="46"/>
      <c r="WCK18" s="46"/>
      <c r="WCL18" s="46"/>
      <c r="WCM18" s="46"/>
      <c r="WCN18" s="46"/>
      <c r="WCO18" s="46"/>
      <c r="WCP18" s="46"/>
      <c r="WCQ18" s="46"/>
      <c r="WCR18" s="46"/>
      <c r="WCS18" s="46"/>
      <c r="WCT18" s="46"/>
      <c r="WCU18" s="46"/>
      <c r="WCV18" s="46"/>
      <c r="WCW18" s="46"/>
      <c r="WCX18" s="46"/>
      <c r="WCY18" s="46"/>
      <c r="WCZ18" s="46"/>
      <c r="WDA18" s="46"/>
      <c r="WDB18" s="46"/>
      <c r="WDC18" s="46"/>
      <c r="WDD18" s="46"/>
      <c r="WDE18" s="46"/>
      <c r="WDF18" s="46"/>
      <c r="WDG18" s="46"/>
      <c r="WDH18" s="46"/>
      <c r="WDI18" s="46"/>
      <c r="WDJ18" s="46"/>
      <c r="WDK18" s="46"/>
      <c r="WDL18" s="46"/>
      <c r="WDM18" s="46"/>
      <c r="WDN18" s="46"/>
      <c r="WDO18" s="46"/>
      <c r="WDP18" s="46"/>
      <c r="WDQ18" s="46"/>
      <c r="WDR18" s="46"/>
      <c r="WDS18" s="46"/>
      <c r="WDT18" s="46"/>
      <c r="WDU18" s="46"/>
      <c r="WDV18" s="46"/>
      <c r="WDW18" s="46"/>
      <c r="WDX18" s="46"/>
      <c r="WDY18" s="46"/>
      <c r="WDZ18" s="46"/>
      <c r="WEA18" s="46"/>
      <c r="WEB18" s="46"/>
      <c r="WEC18" s="46"/>
      <c r="WED18" s="46"/>
      <c r="WEE18" s="46"/>
      <c r="WEF18" s="46"/>
      <c r="WEG18" s="46"/>
      <c r="WEH18" s="46"/>
      <c r="WEI18" s="46"/>
      <c r="WEJ18" s="46"/>
      <c r="WEK18" s="46"/>
      <c r="WEL18" s="46"/>
      <c r="WEM18" s="46"/>
      <c r="WEN18" s="46"/>
      <c r="WEO18" s="46"/>
      <c r="WEP18" s="46"/>
      <c r="WEQ18" s="46"/>
      <c r="WER18" s="46"/>
      <c r="WES18" s="46"/>
      <c r="WET18" s="46"/>
      <c r="WEU18" s="46"/>
      <c r="WEV18" s="46"/>
      <c r="WEW18" s="46"/>
      <c r="WEX18" s="46"/>
      <c r="WEY18" s="46"/>
      <c r="WEZ18" s="46"/>
      <c r="WFA18" s="46"/>
      <c r="WFB18" s="46"/>
      <c r="WFC18" s="46"/>
      <c r="WFD18" s="46"/>
      <c r="WFE18" s="46"/>
      <c r="WFF18" s="46"/>
      <c r="WFG18" s="46"/>
      <c r="WFH18" s="46"/>
      <c r="WFI18" s="46"/>
      <c r="WFJ18" s="46"/>
      <c r="WFK18" s="46"/>
      <c r="WFL18" s="46"/>
      <c r="WFM18" s="46"/>
      <c r="WFN18" s="46"/>
      <c r="WFO18" s="46"/>
      <c r="WFP18" s="46"/>
      <c r="WFQ18" s="46"/>
      <c r="WFR18" s="46"/>
      <c r="WFS18" s="46"/>
      <c r="WFT18" s="46"/>
      <c r="WFU18" s="46"/>
      <c r="WFV18" s="46"/>
      <c r="WFW18" s="46"/>
      <c r="WFX18" s="46"/>
      <c r="WFY18" s="46"/>
      <c r="WFZ18" s="46"/>
      <c r="WGA18" s="46"/>
      <c r="WGB18" s="46"/>
      <c r="WGC18" s="46"/>
      <c r="WGD18" s="46"/>
      <c r="WGE18" s="46"/>
      <c r="WGF18" s="46"/>
      <c r="WGG18" s="46"/>
      <c r="WGH18" s="46"/>
      <c r="WGI18" s="46"/>
      <c r="WGJ18" s="46"/>
      <c r="WGK18" s="46"/>
      <c r="WGL18" s="46"/>
      <c r="WGM18" s="46"/>
      <c r="WGN18" s="46"/>
      <c r="WGO18" s="46"/>
      <c r="WGP18" s="46"/>
      <c r="WGQ18" s="46"/>
      <c r="WGR18" s="46"/>
      <c r="WGS18" s="46"/>
      <c r="WGT18" s="46"/>
      <c r="WGU18" s="46"/>
      <c r="WGV18" s="46"/>
      <c r="WGW18" s="46"/>
      <c r="WGX18" s="46"/>
      <c r="WGY18" s="46"/>
      <c r="WGZ18" s="46"/>
      <c r="WHA18" s="46"/>
      <c r="WHB18" s="46"/>
      <c r="WHC18" s="46"/>
      <c r="WHD18" s="46"/>
      <c r="WHE18" s="46"/>
      <c r="WHF18" s="46"/>
      <c r="WHG18" s="46"/>
      <c r="WHH18" s="46"/>
      <c r="WHI18" s="46"/>
      <c r="WHJ18" s="46"/>
      <c r="WHK18" s="46"/>
      <c r="WHL18" s="46"/>
      <c r="WHM18" s="46"/>
      <c r="WHN18" s="46"/>
      <c r="WHO18" s="46"/>
      <c r="WHP18" s="46"/>
      <c r="WHQ18" s="46"/>
      <c r="WHR18" s="46"/>
      <c r="WHS18" s="46"/>
      <c r="WHT18" s="46"/>
      <c r="WHU18" s="46"/>
      <c r="WHV18" s="46"/>
      <c r="WHW18" s="46"/>
      <c r="WHX18" s="46"/>
      <c r="WHY18" s="46"/>
      <c r="WHZ18" s="46"/>
      <c r="WIA18" s="46"/>
      <c r="WIB18" s="46"/>
      <c r="WIC18" s="46"/>
      <c r="WID18" s="46"/>
      <c r="WIE18" s="46"/>
      <c r="WIF18" s="46"/>
      <c r="WIG18" s="46"/>
      <c r="WIH18" s="46"/>
      <c r="WII18" s="46"/>
      <c r="WIJ18" s="46"/>
      <c r="WIK18" s="46"/>
      <c r="WIL18" s="46"/>
      <c r="WIM18" s="46"/>
      <c r="WIN18" s="46"/>
      <c r="WIO18" s="46"/>
      <c r="WIP18" s="46"/>
      <c r="WIQ18" s="46"/>
      <c r="WIR18" s="46"/>
      <c r="WIS18" s="46"/>
      <c r="WIT18" s="46"/>
      <c r="WIU18" s="46"/>
      <c r="WIV18" s="46"/>
      <c r="WIW18" s="46"/>
      <c r="WIX18" s="46"/>
      <c r="WIY18" s="46"/>
      <c r="WIZ18" s="46"/>
      <c r="WJA18" s="46"/>
      <c r="WJB18" s="46"/>
      <c r="WJC18" s="46"/>
      <c r="WJD18" s="46"/>
      <c r="WJE18" s="46"/>
      <c r="WJF18" s="46"/>
      <c r="WJG18" s="46"/>
      <c r="WJH18" s="46"/>
      <c r="WJI18" s="46"/>
      <c r="WJJ18" s="46"/>
      <c r="WJK18" s="46"/>
      <c r="WJL18" s="46"/>
      <c r="WJM18" s="46"/>
      <c r="WJN18" s="46"/>
      <c r="WJO18" s="46"/>
      <c r="WJP18" s="46"/>
      <c r="WJQ18" s="46"/>
      <c r="WJR18" s="46"/>
      <c r="WJS18" s="46"/>
      <c r="WJT18" s="46"/>
      <c r="WJU18" s="46"/>
      <c r="WJV18" s="46"/>
      <c r="WJW18" s="46"/>
      <c r="WJX18" s="46"/>
      <c r="WJY18" s="46"/>
      <c r="WJZ18" s="46"/>
      <c r="WKA18" s="46"/>
      <c r="WKB18" s="46"/>
      <c r="WKC18" s="46"/>
      <c r="WKD18" s="46"/>
      <c r="WKE18" s="46"/>
      <c r="WKF18" s="46"/>
      <c r="WKG18" s="46"/>
      <c r="WKH18" s="46"/>
      <c r="WKI18" s="46"/>
      <c r="WKJ18" s="46"/>
      <c r="WKK18" s="46"/>
      <c r="WKL18" s="46"/>
      <c r="WKM18" s="46"/>
      <c r="WKN18" s="46"/>
      <c r="WKO18" s="46"/>
      <c r="WKP18" s="46"/>
      <c r="WKQ18" s="46"/>
      <c r="WKR18" s="46"/>
      <c r="WKS18" s="46"/>
      <c r="WKT18" s="46"/>
      <c r="WKU18" s="46"/>
      <c r="WKV18" s="46"/>
      <c r="WKW18" s="46"/>
      <c r="WKX18" s="46"/>
      <c r="WKY18" s="46"/>
      <c r="WKZ18" s="46"/>
      <c r="WLA18" s="46"/>
      <c r="WLB18" s="46"/>
      <c r="WLC18" s="46"/>
      <c r="WLD18" s="46"/>
      <c r="WLE18" s="46"/>
      <c r="WLF18" s="46"/>
      <c r="WLG18" s="46"/>
      <c r="WLH18" s="46"/>
      <c r="WLI18" s="46"/>
      <c r="WLJ18" s="46"/>
      <c r="WLK18" s="46"/>
      <c r="WLL18" s="46"/>
      <c r="WLM18" s="46"/>
      <c r="WLN18" s="46"/>
      <c r="WLO18" s="46"/>
      <c r="WLP18" s="46"/>
      <c r="WLQ18" s="46"/>
      <c r="WLR18" s="46"/>
      <c r="WLS18" s="46"/>
      <c r="WLT18" s="46"/>
      <c r="WLU18" s="46"/>
      <c r="WLV18" s="46"/>
      <c r="WLW18" s="46"/>
      <c r="WLX18" s="46"/>
      <c r="WLY18" s="46"/>
      <c r="WLZ18" s="46"/>
      <c r="WMA18" s="46"/>
      <c r="WMB18" s="46"/>
      <c r="WMC18" s="46"/>
      <c r="WMD18" s="46"/>
      <c r="WME18" s="46"/>
      <c r="WMF18" s="46"/>
      <c r="WMG18" s="46"/>
      <c r="WMH18" s="46"/>
      <c r="WMI18" s="46"/>
      <c r="WMJ18" s="46"/>
      <c r="WMK18" s="46"/>
      <c r="WML18" s="46"/>
      <c r="WMM18" s="46"/>
      <c r="WMN18" s="46"/>
      <c r="WMO18" s="46"/>
      <c r="WMP18" s="46"/>
      <c r="WMQ18" s="46"/>
      <c r="WMR18" s="46"/>
      <c r="WMS18" s="46"/>
      <c r="WMT18" s="46"/>
      <c r="WMU18" s="46"/>
      <c r="WMV18" s="46"/>
      <c r="WMW18" s="46"/>
      <c r="WMX18" s="46"/>
      <c r="WMY18" s="46"/>
      <c r="WMZ18" s="46"/>
      <c r="WNA18" s="46"/>
      <c r="WNB18" s="46"/>
      <c r="WNC18" s="46"/>
      <c r="WND18" s="46"/>
      <c r="WNE18" s="46"/>
      <c r="WNF18" s="46"/>
      <c r="WNG18" s="46"/>
      <c r="WNH18" s="46"/>
      <c r="WNI18" s="46"/>
      <c r="WNJ18" s="46"/>
      <c r="WNK18" s="46"/>
      <c r="WNL18" s="46"/>
      <c r="WNM18" s="46"/>
      <c r="WNN18" s="46"/>
      <c r="WNO18" s="46"/>
      <c r="WNP18" s="46"/>
      <c r="WNQ18" s="46"/>
      <c r="WNR18" s="46"/>
      <c r="WNS18" s="46"/>
      <c r="WNT18" s="46"/>
      <c r="WNU18" s="46"/>
      <c r="WNV18" s="46"/>
      <c r="WNW18" s="46"/>
      <c r="WNX18" s="46"/>
      <c r="WNY18" s="46"/>
      <c r="WNZ18" s="46"/>
      <c r="WOA18" s="46"/>
      <c r="WOB18" s="46"/>
      <c r="WOC18" s="46"/>
      <c r="WOD18" s="46"/>
      <c r="WOE18" s="46"/>
      <c r="WOF18" s="46"/>
      <c r="WOG18" s="46"/>
      <c r="WOH18" s="46"/>
      <c r="WOI18" s="46"/>
      <c r="WOJ18" s="46"/>
      <c r="WOK18" s="46"/>
      <c r="WOL18" s="46"/>
      <c r="WOM18" s="46"/>
      <c r="WON18" s="46"/>
      <c r="WOO18" s="46"/>
      <c r="WOP18" s="46"/>
      <c r="WOQ18" s="46"/>
      <c r="WOR18" s="46"/>
      <c r="WOS18" s="46"/>
      <c r="WOT18" s="46"/>
      <c r="WOU18" s="46"/>
      <c r="WOV18" s="46"/>
      <c r="WOW18" s="46"/>
      <c r="WOX18" s="46"/>
      <c r="WOY18" s="46"/>
      <c r="WOZ18" s="46"/>
      <c r="WPA18" s="46"/>
      <c r="WPB18" s="46"/>
      <c r="WPC18" s="46"/>
      <c r="WPD18" s="46"/>
      <c r="WPE18" s="46"/>
      <c r="WPF18" s="46"/>
      <c r="WPG18" s="46"/>
      <c r="WPH18" s="46"/>
      <c r="WPI18" s="46"/>
      <c r="WPJ18" s="46"/>
      <c r="WPK18" s="46"/>
      <c r="WPL18" s="46"/>
      <c r="WPM18" s="46"/>
      <c r="WPN18" s="46"/>
      <c r="WPO18" s="46"/>
      <c r="WPP18" s="46"/>
      <c r="WPQ18" s="46"/>
      <c r="WPR18" s="46"/>
      <c r="WPS18" s="46"/>
      <c r="WPT18" s="46"/>
      <c r="WPU18" s="46"/>
      <c r="WPV18" s="46"/>
      <c r="WPW18" s="46"/>
      <c r="WPX18" s="46"/>
      <c r="WPY18" s="46"/>
      <c r="WPZ18" s="46"/>
      <c r="WQA18" s="46"/>
      <c r="WQB18" s="46"/>
      <c r="WQC18" s="46"/>
      <c r="WQD18" s="46"/>
      <c r="WQE18" s="46"/>
      <c r="WQF18" s="46"/>
      <c r="WQG18" s="46"/>
      <c r="WQH18" s="46"/>
      <c r="WQI18" s="46"/>
      <c r="WQJ18" s="46"/>
      <c r="WQK18" s="46"/>
      <c r="WQL18" s="46"/>
      <c r="WQM18" s="46"/>
      <c r="WQN18" s="46"/>
      <c r="WQO18" s="46"/>
      <c r="WQP18" s="46"/>
      <c r="WQQ18" s="46"/>
      <c r="WQR18" s="46"/>
      <c r="WQS18" s="46"/>
      <c r="WQT18" s="46"/>
      <c r="WQU18" s="46"/>
      <c r="WQV18" s="46"/>
      <c r="WQW18" s="46"/>
      <c r="WQX18" s="46"/>
      <c r="WQY18" s="46"/>
      <c r="WQZ18" s="46"/>
      <c r="WRA18" s="46"/>
      <c r="WRB18" s="46"/>
      <c r="WRC18" s="46"/>
      <c r="WRD18" s="46"/>
      <c r="WRE18" s="46"/>
      <c r="WRF18" s="46"/>
      <c r="WRG18" s="46"/>
      <c r="WRH18" s="46"/>
      <c r="WRI18" s="46"/>
      <c r="WRJ18" s="46"/>
      <c r="WRK18" s="46"/>
      <c r="WRL18" s="46"/>
      <c r="WRM18" s="46"/>
      <c r="WRN18" s="46"/>
      <c r="WRO18" s="46"/>
      <c r="WRP18" s="46"/>
      <c r="WRQ18" s="46"/>
      <c r="WRR18" s="46"/>
      <c r="WRS18" s="46"/>
      <c r="WRT18" s="46"/>
      <c r="WRU18" s="46"/>
      <c r="WRV18" s="46"/>
      <c r="WRW18" s="46"/>
      <c r="WRX18" s="46"/>
      <c r="WRY18" s="46"/>
      <c r="WRZ18" s="46"/>
      <c r="WSA18" s="46"/>
      <c r="WSB18" s="46"/>
      <c r="WSC18" s="46"/>
      <c r="WSD18" s="46"/>
      <c r="WSE18" s="46"/>
      <c r="WSF18" s="46"/>
      <c r="WSG18" s="46"/>
      <c r="WSH18" s="46"/>
      <c r="WSI18" s="46"/>
      <c r="WSJ18" s="46"/>
      <c r="WSK18" s="46"/>
      <c r="WSL18" s="46"/>
      <c r="WSM18" s="46"/>
      <c r="WSN18" s="46"/>
      <c r="WSO18" s="46"/>
      <c r="WSP18" s="46"/>
      <c r="WSQ18" s="46"/>
      <c r="WSR18" s="46"/>
      <c r="WSS18" s="46"/>
      <c r="WST18" s="46"/>
      <c r="WSU18" s="46"/>
      <c r="WSV18" s="46"/>
      <c r="WSW18" s="46"/>
      <c r="WSX18" s="46"/>
      <c r="WSY18" s="46"/>
      <c r="WSZ18" s="46"/>
      <c r="WTA18" s="46"/>
      <c r="WTB18" s="46"/>
      <c r="WTC18" s="46"/>
      <c r="WTD18" s="46"/>
      <c r="WTE18" s="46"/>
      <c r="WTF18" s="46"/>
      <c r="WTG18" s="46"/>
      <c r="WTH18" s="46"/>
      <c r="WTI18" s="46"/>
      <c r="WTJ18" s="46"/>
      <c r="WTK18" s="46"/>
      <c r="WTL18" s="46"/>
      <c r="WTM18" s="46"/>
      <c r="WTN18" s="46"/>
      <c r="WTO18" s="46"/>
      <c r="WTP18" s="46"/>
      <c r="WTQ18" s="46"/>
      <c r="WTR18" s="46"/>
      <c r="WTS18" s="46"/>
      <c r="WTT18" s="46"/>
      <c r="WTU18" s="46"/>
      <c r="WTV18" s="46"/>
      <c r="WTW18" s="46"/>
      <c r="WTX18" s="46"/>
      <c r="WTY18" s="46"/>
      <c r="WTZ18" s="46"/>
      <c r="WUA18" s="46"/>
      <c r="WUB18" s="46"/>
      <c r="WUC18" s="46"/>
      <c r="WUD18" s="46"/>
      <c r="WUE18" s="46"/>
      <c r="WUF18" s="46"/>
      <c r="WUG18" s="46"/>
      <c r="WUH18" s="46"/>
      <c r="WUI18" s="46"/>
      <c r="WUJ18" s="46"/>
      <c r="WUK18" s="46"/>
      <c r="WUL18" s="46"/>
      <c r="WUM18" s="46"/>
      <c r="WUN18" s="46"/>
      <c r="WUO18" s="46"/>
      <c r="WUP18" s="46"/>
      <c r="WUQ18" s="46"/>
      <c r="WUR18" s="46"/>
      <c r="WUS18" s="46"/>
      <c r="WUT18" s="46"/>
      <c r="WUU18" s="46"/>
      <c r="WUV18" s="46"/>
      <c r="WUW18" s="46"/>
      <c r="WUX18" s="46"/>
      <c r="WUY18" s="46"/>
      <c r="WUZ18" s="46"/>
      <c r="WVA18" s="46"/>
      <c r="WVB18" s="46"/>
      <c r="WVC18" s="46"/>
      <c r="WVD18" s="46"/>
      <c r="WVE18" s="46"/>
      <c r="WVF18" s="46"/>
      <c r="WVG18" s="46"/>
      <c r="WVH18" s="46"/>
      <c r="WVI18" s="46"/>
      <c r="WVJ18" s="46"/>
      <c r="WVK18" s="46"/>
      <c r="WVL18" s="46"/>
      <c r="WVM18" s="46"/>
      <c r="WVN18" s="46"/>
      <c r="WVO18" s="46"/>
      <c r="WVP18" s="46"/>
      <c r="WVQ18" s="46"/>
      <c r="WVR18" s="46"/>
      <c r="WVS18" s="46"/>
      <c r="WVT18" s="46"/>
      <c r="WVU18" s="46"/>
      <c r="WVV18" s="46"/>
      <c r="WVW18" s="46"/>
      <c r="WVX18" s="46"/>
      <c r="WVY18" s="46"/>
      <c r="WVZ18" s="46"/>
      <c r="WWA18" s="46"/>
      <c r="WWB18" s="46"/>
      <c r="WWC18" s="46"/>
      <c r="WWD18" s="46"/>
      <c r="WWE18" s="46"/>
      <c r="WWF18" s="46"/>
      <c r="WWG18" s="46"/>
      <c r="WWH18" s="46"/>
      <c r="WWI18" s="46"/>
      <c r="WWJ18" s="46"/>
      <c r="WWK18" s="46"/>
      <c r="WWL18" s="46"/>
      <c r="WWM18" s="46"/>
      <c r="WWN18" s="46"/>
      <c r="WWO18" s="46"/>
      <c r="WWP18" s="46"/>
      <c r="WWQ18" s="46"/>
      <c r="WWR18" s="46"/>
      <c r="WWS18" s="46"/>
      <c r="WWT18" s="46"/>
      <c r="WWU18" s="46"/>
      <c r="WWV18" s="46"/>
      <c r="WWW18" s="46"/>
      <c r="WWX18" s="46"/>
      <c r="WWY18" s="46"/>
      <c r="WWZ18" s="46"/>
      <c r="WXA18" s="46"/>
      <c r="WXB18" s="46"/>
      <c r="WXC18" s="46"/>
      <c r="WXD18" s="46"/>
      <c r="WXE18" s="46"/>
      <c r="WXF18" s="46"/>
      <c r="WXG18" s="46"/>
      <c r="WXH18" s="46"/>
      <c r="WXI18" s="46"/>
      <c r="WXJ18" s="46"/>
      <c r="WXK18" s="46"/>
      <c r="WXL18" s="46"/>
      <c r="WXM18" s="46"/>
      <c r="WXN18" s="46"/>
      <c r="WXO18" s="46"/>
      <c r="WXP18" s="46"/>
      <c r="WXQ18" s="46"/>
      <c r="WXR18" s="46"/>
      <c r="WXS18" s="46"/>
      <c r="WXT18" s="46"/>
      <c r="WXU18" s="46"/>
      <c r="WXV18" s="46"/>
      <c r="WXW18" s="46"/>
      <c r="WXX18" s="46"/>
      <c r="WXY18" s="46"/>
      <c r="WXZ18" s="46"/>
      <c r="WYA18" s="46"/>
      <c r="WYB18" s="46"/>
      <c r="WYC18" s="46"/>
      <c r="WYD18" s="46"/>
      <c r="WYE18" s="46"/>
      <c r="WYF18" s="46"/>
      <c r="WYG18" s="46"/>
      <c r="WYH18" s="46"/>
      <c r="WYI18" s="46"/>
      <c r="WYJ18" s="46"/>
      <c r="WYK18" s="46"/>
      <c r="WYL18" s="46"/>
      <c r="WYM18" s="46"/>
      <c r="WYN18" s="46"/>
      <c r="WYO18" s="46"/>
      <c r="WYP18" s="46"/>
      <c r="WYQ18" s="46"/>
      <c r="WYR18" s="46"/>
      <c r="WYS18" s="46"/>
      <c r="WYT18" s="46"/>
      <c r="WYU18" s="46"/>
      <c r="WYV18" s="46"/>
      <c r="WYW18" s="46"/>
      <c r="WYX18" s="46"/>
      <c r="WYY18" s="46"/>
      <c r="WYZ18" s="46"/>
      <c r="WZA18" s="46"/>
      <c r="WZB18" s="46"/>
      <c r="WZC18" s="46"/>
      <c r="WZD18" s="46"/>
      <c r="WZE18" s="46"/>
      <c r="WZF18" s="46"/>
      <c r="WZG18" s="46"/>
      <c r="WZH18" s="46"/>
      <c r="WZI18" s="46"/>
      <c r="WZJ18" s="46"/>
      <c r="WZK18" s="46"/>
      <c r="WZL18" s="46"/>
      <c r="WZM18" s="46"/>
      <c r="WZN18" s="46"/>
      <c r="WZO18" s="46"/>
      <c r="WZP18" s="46"/>
      <c r="WZQ18" s="46"/>
      <c r="WZR18" s="46"/>
      <c r="WZS18" s="46"/>
      <c r="WZT18" s="46"/>
      <c r="WZU18" s="46"/>
      <c r="WZV18" s="46"/>
      <c r="WZW18" s="46"/>
      <c r="WZX18" s="46"/>
      <c r="WZY18" s="46"/>
      <c r="WZZ18" s="46"/>
      <c r="XAA18" s="46"/>
      <c r="XAB18" s="46"/>
      <c r="XAC18" s="46"/>
      <c r="XAD18" s="46"/>
      <c r="XAE18" s="46"/>
      <c r="XAF18" s="46"/>
      <c r="XAG18" s="46"/>
      <c r="XAH18" s="46"/>
      <c r="XAI18" s="46"/>
      <c r="XAJ18" s="46"/>
      <c r="XAK18" s="46"/>
      <c r="XAL18" s="46"/>
      <c r="XAM18" s="46"/>
      <c r="XAN18" s="46"/>
      <c r="XAO18" s="46"/>
      <c r="XAP18" s="46"/>
      <c r="XAQ18" s="46"/>
      <c r="XAR18" s="46"/>
      <c r="XAS18" s="46"/>
      <c r="XAT18" s="46"/>
      <c r="XAU18" s="46"/>
      <c r="XAV18" s="46"/>
      <c r="XAW18" s="46"/>
      <c r="XAX18" s="46"/>
      <c r="XAY18" s="46"/>
      <c r="XAZ18" s="46"/>
      <c r="XBA18" s="46"/>
      <c r="XBB18" s="46"/>
      <c r="XBC18" s="46"/>
      <c r="XBD18" s="46"/>
      <c r="XBE18" s="46"/>
      <c r="XBF18" s="46"/>
      <c r="XBG18" s="46"/>
      <c r="XBH18" s="46"/>
      <c r="XBI18" s="46"/>
      <c r="XBJ18" s="46"/>
      <c r="XBK18" s="46"/>
      <c r="XBL18" s="46"/>
      <c r="XBM18" s="46"/>
      <c r="XBN18" s="46"/>
      <c r="XBO18" s="46"/>
      <c r="XBP18" s="46"/>
      <c r="XBQ18" s="46"/>
      <c r="XBR18" s="46"/>
      <c r="XBS18" s="46"/>
      <c r="XBT18" s="46"/>
      <c r="XBU18" s="46"/>
      <c r="XBV18" s="46"/>
      <c r="XBW18" s="46"/>
      <c r="XBX18" s="46"/>
      <c r="XBY18" s="46"/>
      <c r="XBZ18" s="46"/>
      <c r="XCA18" s="46"/>
      <c r="XCB18" s="46"/>
      <c r="XCC18" s="46"/>
      <c r="XCD18" s="46"/>
      <c r="XCE18" s="46"/>
      <c r="XCF18" s="46"/>
      <c r="XCG18" s="46"/>
      <c r="XCH18" s="46"/>
      <c r="XCI18" s="46"/>
      <c r="XCJ18" s="46"/>
      <c r="XCK18" s="46"/>
      <c r="XCL18" s="46"/>
      <c r="XCM18" s="46"/>
      <c r="XCN18" s="46"/>
      <c r="XCO18" s="46"/>
      <c r="XCP18" s="46"/>
      <c r="XCQ18" s="46"/>
      <c r="XCR18" s="46"/>
      <c r="XCS18" s="46"/>
      <c r="XCT18" s="46"/>
      <c r="XCU18" s="46"/>
      <c r="XCV18" s="46"/>
      <c r="XCW18" s="46"/>
      <c r="XCX18" s="46"/>
      <c r="XCY18" s="46"/>
      <c r="XCZ18" s="46"/>
      <c r="XDA18" s="46"/>
      <c r="XDB18" s="46"/>
      <c r="XDC18" s="46"/>
      <c r="XDD18" s="46"/>
      <c r="XDE18" s="46"/>
      <c r="XDF18" s="46"/>
      <c r="XDG18" s="46"/>
      <c r="XDH18" s="46"/>
      <c r="XDI18" s="46"/>
      <c r="XDJ18" s="46"/>
      <c r="XDK18" s="46"/>
      <c r="XDL18" s="46"/>
      <c r="XDM18" s="46"/>
      <c r="XDN18" s="46"/>
      <c r="XDO18" s="46"/>
      <c r="XDP18" s="46"/>
      <c r="XDQ18" s="46"/>
      <c r="XDR18" s="46"/>
      <c r="XDS18" s="46"/>
      <c r="XDT18" s="46"/>
      <c r="XDU18" s="46"/>
      <c r="XDV18" s="46"/>
      <c r="XDW18" s="46"/>
      <c r="XDX18" s="46"/>
      <c r="XDY18" s="46"/>
      <c r="XDZ18" s="46"/>
      <c r="XEA18" s="46"/>
      <c r="XEB18" s="46"/>
      <c r="XEC18" s="46"/>
      <c r="XED18" s="46"/>
      <c r="XEE18" s="46"/>
      <c r="XEF18" s="46"/>
      <c r="XEG18" s="46"/>
      <c r="XEH18" s="46"/>
      <c r="XEI18" s="46"/>
      <c r="XEJ18" s="46"/>
      <c r="XEK18" s="46"/>
      <c r="XEL18" s="46"/>
      <c r="XEM18" s="46"/>
      <c r="XEN18" s="46"/>
      <c r="XEO18" s="46"/>
      <c r="XEP18" s="46"/>
      <c r="XEQ18" s="46"/>
      <c r="XER18" s="46"/>
    </row>
    <row r="19" s="28" customFormat="1" ht="39.5" customHeight="1" spans="1:1024 1025:16372">
      <c r="A19" s="36">
        <v>18</v>
      </c>
      <c r="B19" s="36" t="s">
        <v>24937</v>
      </c>
      <c r="C19" s="36" t="s">
        <v>137</v>
      </c>
      <c r="D19" s="36" t="s">
        <v>24927</v>
      </c>
      <c r="E19" s="36" t="s">
        <v>24938</v>
      </c>
      <c r="F19" s="36" t="s">
        <v>17131</v>
      </c>
      <c r="G19" s="36" t="s">
        <v>24939</v>
      </c>
      <c r="H19" s="38">
        <v>45597</v>
      </c>
      <c r="I19" s="36">
        <v>65</v>
      </c>
      <c r="J19" s="36" t="str">
        <f>_xlfn.DISPIMG("ID_847823EE74BD4AC09B2D87C387267E01",1)</f>
        <v>=DISPIMG("ID_847823EE74BD4AC09B2D87C387267E01",1)</v>
      </c>
      <c r="K19" s="45" t="s">
        <v>24940</v>
      </c>
    </row>
    <row r="20" s="29" customFormat="1" ht="39.5" customHeight="1" spans="1:1024 1025:16372">
      <c r="A20" s="36">
        <v>19</v>
      </c>
      <c r="B20" s="36" t="s">
        <v>24941</v>
      </c>
      <c r="C20" s="36" t="s">
        <v>137</v>
      </c>
      <c r="D20" s="36" t="s">
        <v>24927</v>
      </c>
      <c r="E20" s="36" t="s">
        <v>24942</v>
      </c>
      <c r="F20" s="36" t="s">
        <v>10007</v>
      </c>
      <c r="G20" s="36" t="s">
        <v>10014</v>
      </c>
      <c r="H20" s="38">
        <v>45992</v>
      </c>
      <c r="I20" s="36">
        <v>53</v>
      </c>
      <c r="J20" s="36" t="str">
        <f>_xlfn.DISPIMG("ID_240B6729A46D4ACF8EB1D8F902BE7C93",1)</f>
        <v>=DISPIMG("ID_240B6729A46D4ACF8EB1D8F902BE7C93",1)</v>
      </c>
      <c r="K20" s="45" t="s">
        <v>24943</v>
      </c>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7"/>
      <c r="BC20" s="47"/>
      <c r="BD20" s="47"/>
      <c r="BE20" s="47"/>
      <c r="BF20" s="47"/>
      <c r="BG20" s="47"/>
      <c r="BH20" s="47"/>
      <c r="BI20" s="47"/>
      <c r="BJ20" s="47"/>
      <c r="BK20" s="47"/>
      <c r="BL20" s="47"/>
      <c r="BM20" s="47"/>
      <c r="BN20" s="47"/>
      <c r="BO20" s="47"/>
      <c r="BP20" s="47"/>
      <c r="BQ20" s="47"/>
      <c r="BR20" s="47"/>
      <c r="BS20" s="47"/>
      <c r="BT20" s="47"/>
      <c r="BU20" s="47"/>
      <c r="BV20" s="47"/>
      <c r="BW20" s="47"/>
      <c r="BX20" s="47"/>
      <c r="BY20" s="47"/>
      <c r="BZ20" s="47"/>
      <c r="CA20" s="47"/>
      <c r="CB20" s="47"/>
      <c r="CC20" s="47"/>
      <c r="CD20" s="47"/>
      <c r="CE20" s="47"/>
      <c r="CF20" s="47"/>
      <c r="CG20" s="47"/>
      <c r="CH20" s="47"/>
      <c r="CI20" s="47"/>
      <c r="CJ20" s="47"/>
      <c r="CK20" s="47"/>
      <c r="CL20" s="47"/>
      <c r="CM20" s="47"/>
      <c r="CN20" s="47"/>
      <c r="CO20" s="47"/>
      <c r="CP20" s="47"/>
      <c r="CQ20" s="47"/>
      <c r="CR20" s="47"/>
      <c r="CS20" s="47"/>
      <c r="CT20" s="47"/>
      <c r="CU20" s="47"/>
      <c r="CV20" s="47"/>
      <c r="CW20" s="47"/>
      <c r="CX20" s="47"/>
      <c r="CY20" s="47"/>
      <c r="CZ20" s="47"/>
      <c r="DA20" s="47"/>
      <c r="DB20" s="47"/>
      <c r="DC20" s="47"/>
      <c r="DD20" s="47"/>
      <c r="DE20" s="47"/>
      <c r="DF20" s="47"/>
      <c r="DG20" s="47"/>
      <c r="DH20" s="47"/>
      <c r="DI20" s="47"/>
      <c r="DJ20" s="47"/>
      <c r="DK20" s="47"/>
      <c r="DL20" s="47"/>
      <c r="DM20" s="47"/>
      <c r="DN20" s="47"/>
      <c r="DO20" s="47"/>
      <c r="DP20" s="47"/>
      <c r="DQ20" s="47"/>
      <c r="DR20" s="47"/>
      <c r="DS20" s="47"/>
      <c r="DT20" s="47"/>
      <c r="DU20" s="47"/>
      <c r="DV20" s="47"/>
      <c r="DW20" s="47"/>
      <c r="DX20" s="47"/>
      <c r="DY20" s="47"/>
      <c r="DZ20" s="47"/>
      <c r="EA20" s="47"/>
      <c r="EB20" s="47"/>
      <c r="EC20" s="47"/>
      <c r="ED20" s="47"/>
      <c r="EE20" s="47"/>
      <c r="EF20" s="47"/>
      <c r="EG20" s="47"/>
      <c r="EH20" s="47"/>
      <c r="EI20" s="47"/>
      <c r="EJ20" s="47"/>
      <c r="EK20" s="47"/>
      <c r="EL20" s="47"/>
      <c r="EM20" s="47"/>
      <c r="EN20" s="47"/>
      <c r="EO20" s="47"/>
      <c r="EP20" s="47"/>
      <c r="EQ20" s="47"/>
      <c r="ER20" s="47"/>
      <c r="ES20" s="47"/>
      <c r="ET20" s="47"/>
      <c r="EU20" s="47"/>
      <c r="EV20" s="47"/>
      <c r="EW20" s="47"/>
      <c r="EX20" s="47"/>
      <c r="EY20" s="47"/>
      <c r="EZ20" s="47"/>
      <c r="FA20" s="47"/>
      <c r="FB20" s="47"/>
      <c r="FC20" s="47"/>
      <c r="FD20" s="47"/>
      <c r="FE20" s="47"/>
      <c r="FF20" s="47"/>
      <c r="FG20" s="47"/>
      <c r="FH20" s="47"/>
      <c r="FI20" s="47"/>
      <c r="FJ20" s="47"/>
      <c r="FK20" s="47"/>
      <c r="FL20" s="47"/>
      <c r="FM20" s="47"/>
      <c r="FN20" s="47"/>
      <c r="FO20" s="47"/>
      <c r="FP20" s="47"/>
      <c r="FQ20" s="47"/>
      <c r="FR20" s="47"/>
      <c r="FS20" s="47"/>
      <c r="FT20" s="47"/>
      <c r="FU20" s="47"/>
      <c r="FV20" s="47"/>
      <c r="FW20" s="47"/>
      <c r="FX20" s="47"/>
      <c r="FY20" s="47"/>
      <c r="FZ20" s="47"/>
      <c r="GA20" s="47"/>
      <c r="GB20" s="47"/>
      <c r="GC20" s="47"/>
      <c r="GD20" s="47"/>
      <c r="GE20" s="47"/>
      <c r="GF20" s="47"/>
      <c r="GG20" s="47"/>
      <c r="GH20" s="47"/>
      <c r="GI20" s="47"/>
      <c r="GJ20" s="47"/>
      <c r="GK20" s="47"/>
      <c r="GL20" s="47"/>
      <c r="GM20" s="47"/>
      <c r="GN20" s="47"/>
      <c r="GO20" s="47"/>
      <c r="GP20" s="47"/>
      <c r="GQ20" s="47"/>
      <c r="GR20" s="47"/>
      <c r="GS20" s="47"/>
      <c r="GT20" s="47"/>
      <c r="GU20" s="47"/>
      <c r="GV20" s="47"/>
      <c r="GW20" s="47"/>
      <c r="GX20" s="47"/>
      <c r="GY20" s="47"/>
      <c r="GZ20" s="47"/>
      <c r="HA20" s="47"/>
      <c r="HB20" s="47"/>
      <c r="HC20" s="47"/>
      <c r="HD20" s="47"/>
      <c r="HE20" s="47"/>
      <c r="HF20" s="47"/>
      <c r="HG20" s="47"/>
      <c r="HH20" s="47"/>
      <c r="HI20" s="47"/>
      <c r="HJ20" s="47"/>
      <c r="HK20" s="47"/>
      <c r="HL20" s="47"/>
      <c r="HM20" s="47"/>
      <c r="HN20" s="47"/>
      <c r="HO20" s="47"/>
      <c r="HP20" s="47"/>
      <c r="HQ20" s="47"/>
      <c r="HR20" s="47"/>
      <c r="HS20" s="47"/>
      <c r="HT20" s="47"/>
      <c r="HU20" s="47"/>
      <c r="HV20" s="47"/>
      <c r="HW20" s="47"/>
      <c r="HX20" s="47"/>
      <c r="HY20" s="47"/>
      <c r="HZ20" s="47"/>
      <c r="IA20" s="47"/>
      <c r="IB20" s="47"/>
      <c r="IC20" s="47"/>
      <c r="ID20" s="47"/>
      <c r="IE20" s="47"/>
      <c r="IF20" s="47"/>
      <c r="IG20" s="47"/>
      <c r="IH20" s="47"/>
      <c r="II20" s="47"/>
      <c r="IJ20" s="47"/>
      <c r="IK20" s="47"/>
      <c r="IL20" s="47"/>
      <c r="IM20" s="47"/>
      <c r="IN20" s="47"/>
      <c r="IO20" s="47"/>
      <c r="IP20" s="47"/>
      <c r="IQ20" s="47"/>
      <c r="IR20" s="47"/>
      <c r="IS20" s="47"/>
      <c r="IT20" s="47"/>
      <c r="IU20" s="47"/>
      <c r="IV20" s="47"/>
      <c r="IW20" s="47"/>
      <c r="IX20" s="47"/>
      <c r="IY20" s="47"/>
      <c r="IZ20" s="47"/>
      <c r="JA20" s="47"/>
      <c r="JB20" s="47"/>
      <c r="JC20" s="47"/>
      <c r="JD20" s="47"/>
      <c r="JE20" s="47"/>
      <c r="JF20" s="47"/>
      <c r="JG20" s="47"/>
      <c r="JH20" s="47"/>
      <c r="JI20" s="47"/>
      <c r="JJ20" s="47"/>
      <c r="JK20" s="47"/>
      <c r="JL20" s="47"/>
      <c r="JM20" s="47"/>
      <c r="JN20" s="47"/>
      <c r="JO20" s="47"/>
      <c r="JP20" s="47"/>
      <c r="JQ20" s="47"/>
      <c r="JR20" s="47"/>
      <c r="JS20" s="47"/>
      <c r="JT20" s="47"/>
      <c r="JU20" s="47"/>
      <c r="JV20" s="47"/>
      <c r="JW20" s="47"/>
      <c r="JX20" s="47"/>
      <c r="JY20" s="47"/>
      <c r="JZ20" s="47"/>
      <c r="KA20" s="47"/>
      <c r="KB20" s="47"/>
      <c r="KC20" s="47"/>
      <c r="KD20" s="47"/>
      <c r="KE20" s="47"/>
      <c r="KF20" s="47"/>
      <c r="KG20" s="47"/>
      <c r="KH20" s="47"/>
      <c r="KI20" s="47"/>
      <c r="KJ20" s="47"/>
      <c r="KK20" s="47"/>
      <c r="KL20" s="47"/>
      <c r="KM20" s="47"/>
      <c r="KN20" s="47"/>
      <c r="KO20" s="47"/>
      <c r="KP20" s="47"/>
      <c r="KQ20" s="47"/>
      <c r="KR20" s="47"/>
      <c r="KS20" s="47"/>
      <c r="KT20" s="47"/>
      <c r="KU20" s="47"/>
      <c r="KV20" s="47"/>
      <c r="KW20" s="47"/>
      <c r="KX20" s="47"/>
      <c r="KY20" s="47"/>
      <c r="KZ20" s="47"/>
      <c r="LA20" s="47"/>
      <c r="LB20" s="47"/>
      <c r="LC20" s="47"/>
      <c r="LD20" s="47"/>
      <c r="LE20" s="47"/>
      <c r="LF20" s="47"/>
      <c r="LG20" s="47"/>
      <c r="LH20" s="47"/>
      <c r="LI20" s="47"/>
      <c r="LJ20" s="47"/>
      <c r="LK20" s="47"/>
      <c r="LL20" s="47"/>
      <c r="LM20" s="47"/>
      <c r="LN20" s="47"/>
      <c r="LO20" s="47"/>
      <c r="LP20" s="47"/>
      <c r="LQ20" s="47"/>
      <c r="LR20" s="47"/>
      <c r="LS20" s="47"/>
      <c r="LT20" s="47"/>
      <c r="LU20" s="47"/>
      <c r="LV20" s="47"/>
      <c r="LW20" s="47"/>
      <c r="LX20" s="47"/>
      <c r="LY20" s="47"/>
      <c r="LZ20" s="47"/>
      <c r="MA20" s="47"/>
      <c r="MB20" s="47"/>
      <c r="MC20" s="47"/>
      <c r="MD20" s="47"/>
      <c r="ME20" s="47"/>
      <c r="MF20" s="47"/>
      <c r="MG20" s="47"/>
      <c r="MH20" s="47"/>
      <c r="MI20" s="47"/>
      <c r="MJ20" s="47"/>
      <c r="MK20" s="47"/>
      <c r="ML20" s="47"/>
      <c r="MM20" s="47"/>
      <c r="MN20" s="47"/>
      <c r="MO20" s="47"/>
      <c r="MP20" s="47"/>
      <c r="MQ20" s="47"/>
      <c r="MR20" s="47"/>
      <c r="MS20" s="47"/>
      <c r="MT20" s="47"/>
      <c r="MU20" s="47"/>
      <c r="MV20" s="47"/>
      <c r="MW20" s="47"/>
      <c r="MX20" s="47"/>
      <c r="MY20" s="47"/>
      <c r="MZ20" s="47"/>
      <c r="NA20" s="47"/>
      <c r="NB20" s="47"/>
      <c r="NC20" s="47"/>
      <c r="ND20" s="47"/>
      <c r="NE20" s="47"/>
      <c r="NF20" s="47"/>
      <c r="NG20" s="47"/>
      <c r="NH20" s="47"/>
      <c r="NI20" s="47"/>
      <c r="NJ20" s="47"/>
      <c r="NK20" s="47"/>
      <c r="NL20" s="47"/>
      <c r="NM20" s="47"/>
      <c r="NN20" s="47"/>
      <c r="NO20" s="47"/>
      <c r="NP20" s="47"/>
      <c r="NQ20" s="47"/>
      <c r="NR20" s="47"/>
      <c r="NS20" s="47"/>
      <c r="NT20" s="47"/>
      <c r="NU20" s="47"/>
      <c r="NV20" s="47"/>
      <c r="NW20" s="47"/>
      <c r="NX20" s="47"/>
      <c r="NY20" s="47"/>
      <c r="NZ20" s="47"/>
      <c r="OA20" s="47"/>
      <c r="OB20" s="47"/>
      <c r="OC20" s="47"/>
      <c r="OD20" s="47"/>
      <c r="OE20" s="47"/>
      <c r="OF20" s="47"/>
      <c r="OG20" s="47"/>
      <c r="OH20" s="47"/>
      <c r="OI20" s="47"/>
      <c r="OJ20" s="47"/>
      <c r="OK20" s="47"/>
      <c r="OL20" s="47"/>
      <c r="OM20" s="47"/>
      <c r="ON20" s="47"/>
      <c r="OO20" s="47"/>
      <c r="OP20" s="47"/>
      <c r="OQ20" s="47"/>
      <c r="OR20" s="47"/>
      <c r="OS20" s="47"/>
      <c r="OT20" s="47"/>
      <c r="OU20" s="47"/>
      <c r="OV20" s="47"/>
      <c r="OW20" s="47"/>
      <c r="OX20" s="47"/>
      <c r="OY20" s="47"/>
      <c r="OZ20" s="47"/>
      <c r="PA20" s="47"/>
      <c r="PB20" s="47"/>
      <c r="PC20" s="47"/>
      <c r="PD20" s="47"/>
      <c r="PE20" s="47"/>
      <c r="PF20" s="47"/>
      <c r="PG20" s="47"/>
      <c r="PH20" s="47"/>
      <c r="PI20" s="47"/>
      <c r="PJ20" s="47"/>
      <c r="PK20" s="47"/>
      <c r="PL20" s="47"/>
      <c r="PM20" s="47"/>
      <c r="PN20" s="47"/>
      <c r="PO20" s="47"/>
      <c r="PP20" s="47"/>
      <c r="PQ20" s="47"/>
      <c r="PR20" s="47"/>
      <c r="PS20" s="47"/>
      <c r="PT20" s="47"/>
      <c r="PU20" s="47"/>
      <c r="PV20" s="47"/>
      <c r="PW20" s="47"/>
      <c r="PX20" s="47"/>
      <c r="PY20" s="47"/>
      <c r="PZ20" s="47"/>
      <c r="QA20" s="47"/>
      <c r="QB20" s="47"/>
      <c r="QC20" s="47"/>
      <c r="QD20" s="47"/>
      <c r="QE20" s="47"/>
      <c r="QF20" s="47"/>
      <c r="QG20" s="47"/>
      <c r="QH20" s="47"/>
      <c r="QI20" s="47"/>
      <c r="QJ20" s="47"/>
      <c r="QK20" s="47"/>
      <c r="QL20" s="47"/>
      <c r="QM20" s="47"/>
      <c r="QN20" s="47"/>
      <c r="QO20" s="47"/>
      <c r="QP20" s="47"/>
      <c r="QQ20" s="47"/>
      <c r="QR20" s="47"/>
      <c r="QS20" s="47"/>
      <c r="QT20" s="47"/>
      <c r="QU20" s="47"/>
      <c r="QV20" s="47"/>
      <c r="QW20" s="47"/>
      <c r="QX20" s="47"/>
      <c r="QY20" s="47"/>
      <c r="QZ20" s="47"/>
      <c r="RA20" s="47"/>
      <c r="RB20" s="47"/>
      <c r="RC20" s="47"/>
      <c r="RD20" s="47"/>
      <c r="RE20" s="47"/>
      <c r="RF20" s="47"/>
      <c r="RG20" s="47"/>
      <c r="RH20" s="47"/>
      <c r="RI20" s="47"/>
      <c r="RJ20" s="47"/>
      <c r="RK20" s="47"/>
      <c r="RL20" s="47"/>
      <c r="RM20" s="47"/>
      <c r="RN20" s="47"/>
      <c r="RO20" s="47"/>
      <c r="RP20" s="47"/>
      <c r="RQ20" s="47"/>
      <c r="RR20" s="47"/>
      <c r="RS20" s="47"/>
      <c r="RT20" s="47"/>
      <c r="RU20" s="47"/>
      <c r="RV20" s="47"/>
      <c r="RW20" s="47"/>
      <c r="RX20" s="47"/>
      <c r="RY20" s="47"/>
      <c r="RZ20" s="47"/>
      <c r="SA20" s="47"/>
      <c r="SB20" s="47"/>
      <c r="SC20" s="47"/>
      <c r="SD20" s="47"/>
      <c r="SE20" s="47"/>
      <c r="SF20" s="47"/>
      <c r="SG20" s="47"/>
      <c r="SH20" s="47"/>
      <c r="SI20" s="47"/>
      <c r="SJ20" s="47"/>
      <c r="SK20" s="47"/>
      <c r="SL20" s="47"/>
      <c r="SM20" s="47"/>
      <c r="SN20" s="47"/>
      <c r="SO20" s="47"/>
      <c r="SP20" s="47"/>
      <c r="SQ20" s="47"/>
      <c r="SR20" s="47"/>
      <c r="SS20" s="47"/>
      <c r="ST20" s="47"/>
      <c r="SU20" s="47"/>
      <c r="SV20" s="47"/>
      <c r="SW20" s="47"/>
      <c r="SX20" s="47"/>
      <c r="SY20" s="47"/>
      <c r="SZ20" s="47"/>
      <c r="TA20" s="47"/>
      <c r="TB20" s="47"/>
      <c r="TC20" s="47"/>
      <c r="TD20" s="47"/>
      <c r="TE20" s="47"/>
      <c r="TF20" s="47"/>
      <c r="TG20" s="47"/>
      <c r="TH20" s="47"/>
      <c r="TI20" s="47"/>
      <c r="TJ20" s="47"/>
      <c r="TK20" s="47"/>
      <c r="TL20" s="47"/>
      <c r="TM20" s="47"/>
      <c r="TN20" s="47"/>
      <c r="TO20" s="47"/>
      <c r="TP20" s="47"/>
      <c r="TQ20" s="47"/>
      <c r="TR20" s="47"/>
      <c r="TS20" s="47"/>
      <c r="TT20" s="47"/>
      <c r="TU20" s="47"/>
      <c r="TV20" s="47"/>
      <c r="TW20" s="47"/>
      <c r="TX20" s="47"/>
      <c r="TY20" s="47"/>
      <c r="TZ20" s="47"/>
      <c r="UA20" s="47"/>
      <c r="UB20" s="47"/>
      <c r="UC20" s="47"/>
      <c r="UD20" s="47"/>
      <c r="UE20" s="47"/>
      <c r="UF20" s="47"/>
      <c r="UG20" s="47"/>
      <c r="UH20" s="47"/>
      <c r="UI20" s="47"/>
      <c r="UJ20" s="47"/>
      <c r="UK20" s="47"/>
      <c r="UL20" s="47"/>
      <c r="UM20" s="47"/>
      <c r="UN20" s="47"/>
      <c r="UO20" s="47"/>
      <c r="UP20" s="47"/>
      <c r="UQ20" s="47"/>
      <c r="UR20" s="47"/>
      <c r="US20" s="47"/>
      <c r="UT20" s="47"/>
      <c r="UU20" s="47"/>
      <c r="UV20" s="47"/>
      <c r="UW20" s="47"/>
      <c r="UX20" s="47"/>
      <c r="UY20" s="47"/>
      <c r="UZ20" s="47"/>
      <c r="VA20" s="47"/>
      <c r="VB20" s="47"/>
      <c r="VC20" s="47"/>
      <c r="VD20" s="47"/>
      <c r="VE20" s="47"/>
      <c r="VF20" s="47"/>
      <c r="VG20" s="47"/>
      <c r="VH20" s="47"/>
      <c r="VI20" s="47"/>
      <c r="VJ20" s="47"/>
      <c r="VK20" s="47"/>
      <c r="VL20" s="47"/>
      <c r="VM20" s="47"/>
      <c r="VN20" s="47"/>
      <c r="VO20" s="47"/>
      <c r="VP20" s="47"/>
      <c r="VQ20" s="47"/>
      <c r="VR20" s="47"/>
      <c r="VS20" s="47"/>
      <c r="VT20" s="47"/>
      <c r="VU20" s="47"/>
      <c r="VV20" s="47"/>
      <c r="VW20" s="47"/>
      <c r="VX20" s="47"/>
      <c r="VY20" s="47"/>
      <c r="VZ20" s="47"/>
      <c r="WA20" s="47"/>
      <c r="WB20" s="47"/>
      <c r="WC20" s="47"/>
      <c r="WD20" s="47"/>
      <c r="WE20" s="47"/>
      <c r="WF20" s="47"/>
      <c r="WG20" s="47"/>
      <c r="WH20" s="47"/>
      <c r="WI20" s="47"/>
      <c r="WJ20" s="47"/>
      <c r="WK20" s="47"/>
      <c r="WL20" s="47"/>
      <c r="WM20" s="47"/>
      <c r="WN20" s="47"/>
      <c r="WO20" s="47"/>
      <c r="WP20" s="47"/>
      <c r="WQ20" s="47"/>
      <c r="WR20" s="47"/>
      <c r="WS20" s="47"/>
      <c r="WT20" s="47"/>
      <c r="WU20" s="47"/>
      <c r="WV20" s="47"/>
      <c r="WW20" s="47"/>
      <c r="WX20" s="47"/>
      <c r="WY20" s="47"/>
      <c r="WZ20" s="47"/>
      <c r="XA20" s="47"/>
      <c r="XB20" s="47"/>
      <c r="XC20" s="47"/>
      <c r="XD20" s="47"/>
      <c r="XE20" s="47"/>
      <c r="XF20" s="47"/>
      <c r="XG20" s="47"/>
      <c r="XH20" s="47"/>
      <c r="XI20" s="47"/>
      <c r="XJ20" s="47"/>
      <c r="XK20" s="47"/>
      <c r="XL20" s="47"/>
      <c r="XM20" s="47"/>
      <c r="XN20" s="47"/>
      <c r="XO20" s="47"/>
      <c r="XP20" s="47"/>
      <c r="XQ20" s="47"/>
      <c r="XR20" s="47"/>
      <c r="XS20" s="47"/>
      <c r="XT20" s="47"/>
      <c r="XU20" s="47"/>
      <c r="XV20" s="47"/>
      <c r="XW20" s="47"/>
      <c r="XX20" s="47"/>
      <c r="XY20" s="47"/>
      <c r="XZ20" s="47"/>
      <c r="YA20" s="47"/>
      <c r="YB20" s="47"/>
      <c r="YC20" s="47"/>
      <c r="YD20" s="47"/>
      <c r="YE20" s="47"/>
      <c r="YF20" s="47"/>
      <c r="YG20" s="47"/>
      <c r="YH20" s="47"/>
      <c r="YI20" s="47"/>
      <c r="YJ20" s="47"/>
      <c r="YK20" s="47"/>
      <c r="YL20" s="47"/>
      <c r="YM20" s="47"/>
      <c r="YN20" s="47"/>
      <c r="YO20" s="47"/>
      <c r="YP20" s="47"/>
      <c r="YQ20" s="47"/>
      <c r="YR20" s="47"/>
      <c r="YS20" s="47"/>
      <c r="YT20" s="47"/>
      <c r="YU20" s="47"/>
      <c r="YV20" s="47"/>
      <c r="YW20" s="47"/>
      <c r="YX20" s="47"/>
      <c r="YY20" s="47"/>
      <c r="YZ20" s="47"/>
      <c r="ZA20" s="47"/>
      <c r="ZB20" s="47"/>
      <c r="ZC20" s="47"/>
      <c r="ZD20" s="47"/>
      <c r="ZE20" s="47"/>
      <c r="ZF20" s="47"/>
      <c r="ZG20" s="47"/>
      <c r="ZH20" s="47"/>
      <c r="ZI20" s="47"/>
      <c r="ZJ20" s="47"/>
      <c r="ZK20" s="47"/>
      <c r="ZL20" s="47"/>
      <c r="ZM20" s="47"/>
      <c r="ZN20" s="47"/>
      <c r="ZO20" s="47"/>
      <c r="ZP20" s="47"/>
      <c r="ZQ20" s="47"/>
      <c r="ZR20" s="47"/>
      <c r="ZS20" s="47"/>
      <c r="ZT20" s="47"/>
      <c r="ZU20" s="47"/>
      <c r="ZV20" s="47"/>
      <c r="ZW20" s="47"/>
      <c r="ZX20" s="47"/>
      <c r="ZY20" s="47"/>
      <c r="ZZ20" s="47"/>
      <c r="AAA20" s="47"/>
      <c r="AAB20" s="47"/>
      <c r="AAC20" s="47"/>
      <c r="AAD20" s="47"/>
      <c r="AAE20" s="47"/>
      <c r="AAF20" s="47"/>
      <c r="AAG20" s="47"/>
      <c r="AAH20" s="47"/>
      <c r="AAI20" s="47"/>
      <c r="AAJ20" s="47"/>
      <c r="AAK20" s="47"/>
      <c r="AAL20" s="47"/>
      <c r="AAM20" s="47"/>
      <c r="AAN20" s="47"/>
      <c r="AAO20" s="47"/>
      <c r="AAP20" s="47"/>
      <c r="AAQ20" s="47"/>
      <c r="AAR20" s="47"/>
      <c r="AAS20" s="47"/>
      <c r="AAT20" s="47"/>
      <c r="AAU20" s="47"/>
      <c r="AAV20" s="47"/>
      <c r="AAW20" s="47"/>
      <c r="AAX20" s="47"/>
      <c r="AAY20" s="47"/>
      <c r="AAZ20" s="47"/>
      <c r="ABA20" s="47"/>
      <c r="ABB20" s="47"/>
      <c r="ABC20" s="47"/>
      <c r="ABD20" s="47"/>
      <c r="ABE20" s="47"/>
      <c r="ABF20" s="47"/>
      <c r="ABG20" s="47"/>
      <c r="ABH20" s="47"/>
      <c r="ABI20" s="47"/>
      <c r="ABJ20" s="47"/>
      <c r="ABK20" s="47"/>
      <c r="ABL20" s="47"/>
      <c r="ABM20" s="47"/>
      <c r="ABN20" s="47"/>
      <c r="ABO20" s="47"/>
      <c r="ABP20" s="47"/>
      <c r="ABQ20" s="47"/>
      <c r="ABR20" s="47"/>
      <c r="ABS20" s="47"/>
      <c r="ABT20" s="47"/>
      <c r="ABU20" s="47"/>
      <c r="ABV20" s="47"/>
      <c r="ABW20" s="47"/>
      <c r="ABX20" s="47"/>
      <c r="ABY20" s="47"/>
      <c r="ABZ20" s="47"/>
      <c r="ACA20" s="47"/>
      <c r="ACB20" s="47"/>
      <c r="ACC20" s="47"/>
      <c r="ACD20" s="47"/>
      <c r="ACE20" s="47"/>
      <c r="ACF20" s="47"/>
      <c r="ACG20" s="47"/>
      <c r="ACH20" s="47"/>
      <c r="ACI20" s="47"/>
      <c r="ACJ20" s="47"/>
      <c r="ACK20" s="47"/>
      <c r="ACL20" s="47"/>
      <c r="ACM20" s="47"/>
      <c r="ACN20" s="47"/>
      <c r="ACO20" s="47"/>
      <c r="ACP20" s="47"/>
      <c r="ACQ20" s="47"/>
      <c r="ACR20" s="47"/>
      <c r="ACS20" s="47"/>
      <c r="ACT20" s="47"/>
      <c r="ACU20" s="47"/>
      <c r="ACV20" s="47"/>
      <c r="ACW20" s="47"/>
      <c r="ACX20" s="47"/>
      <c r="ACY20" s="47"/>
      <c r="ACZ20" s="47"/>
      <c r="ADA20" s="47"/>
      <c r="ADB20" s="47"/>
      <c r="ADC20" s="47"/>
      <c r="ADD20" s="47"/>
      <c r="ADE20" s="47"/>
      <c r="ADF20" s="47"/>
      <c r="ADG20" s="47"/>
      <c r="ADH20" s="47"/>
      <c r="ADI20" s="47"/>
      <c r="ADJ20" s="47"/>
      <c r="ADK20" s="47"/>
      <c r="ADL20" s="47"/>
      <c r="ADM20" s="47"/>
      <c r="ADN20" s="47"/>
      <c r="ADO20" s="47"/>
      <c r="ADP20" s="47"/>
      <c r="ADQ20" s="47"/>
      <c r="ADR20" s="47"/>
      <c r="ADS20" s="47"/>
      <c r="ADT20" s="47"/>
      <c r="ADU20" s="47"/>
      <c r="ADV20" s="47"/>
      <c r="ADW20" s="47"/>
      <c r="ADX20" s="47"/>
      <c r="ADY20" s="47"/>
      <c r="ADZ20" s="47"/>
      <c r="AEA20" s="47"/>
      <c r="AEB20" s="47"/>
      <c r="AEC20" s="47"/>
      <c r="AED20" s="47"/>
      <c r="AEE20" s="47"/>
      <c r="AEF20" s="47"/>
      <c r="AEG20" s="47"/>
      <c r="AEH20" s="47"/>
      <c r="AEI20" s="47"/>
      <c r="AEJ20" s="47"/>
      <c r="AEK20" s="47"/>
      <c r="AEL20" s="47"/>
      <c r="AEM20" s="47"/>
      <c r="AEN20" s="47"/>
      <c r="AEO20" s="47"/>
      <c r="AEP20" s="47"/>
      <c r="AEQ20" s="47"/>
      <c r="AER20" s="47"/>
      <c r="AES20" s="47"/>
      <c r="AET20" s="47"/>
      <c r="AEU20" s="47"/>
      <c r="AEV20" s="47"/>
      <c r="AEW20" s="47"/>
      <c r="AEX20" s="47"/>
      <c r="AEY20" s="47"/>
      <c r="AEZ20" s="47"/>
      <c r="AFA20" s="47"/>
      <c r="AFB20" s="47"/>
      <c r="AFC20" s="47"/>
      <c r="AFD20" s="47"/>
      <c r="AFE20" s="47"/>
      <c r="AFF20" s="47"/>
      <c r="AFG20" s="47"/>
      <c r="AFH20" s="47"/>
      <c r="AFI20" s="47"/>
      <c r="AFJ20" s="47"/>
      <c r="AFK20" s="47"/>
      <c r="AFL20" s="47"/>
      <c r="AFM20" s="47"/>
      <c r="AFN20" s="47"/>
      <c r="AFO20" s="47"/>
      <c r="AFP20" s="47"/>
      <c r="AFQ20" s="47"/>
      <c r="AFR20" s="47"/>
      <c r="AFS20" s="47"/>
      <c r="AFT20" s="47"/>
      <c r="AFU20" s="47"/>
      <c r="AFV20" s="47"/>
      <c r="AFW20" s="47"/>
      <c r="AFX20" s="47"/>
      <c r="AFY20" s="47"/>
      <c r="AFZ20" s="47"/>
      <c r="AGA20" s="47"/>
      <c r="AGB20" s="47"/>
      <c r="AGC20" s="47"/>
      <c r="AGD20" s="47"/>
      <c r="AGE20" s="47"/>
      <c r="AGF20" s="47"/>
      <c r="AGG20" s="47"/>
      <c r="AGH20" s="47"/>
      <c r="AGI20" s="47"/>
      <c r="AGJ20" s="47"/>
      <c r="AGK20" s="47"/>
      <c r="AGL20" s="47"/>
      <c r="AGM20" s="47"/>
      <c r="AGN20" s="47"/>
      <c r="AGO20" s="47"/>
      <c r="AGP20" s="47"/>
      <c r="AGQ20" s="47"/>
      <c r="AGR20" s="47"/>
      <c r="AGS20" s="47"/>
      <c r="AGT20" s="47"/>
      <c r="AGU20" s="47"/>
      <c r="AGV20" s="47"/>
      <c r="AGW20" s="47"/>
      <c r="AGX20" s="47"/>
      <c r="AGY20" s="47"/>
      <c r="AGZ20" s="47"/>
      <c r="AHA20" s="47"/>
      <c r="AHB20" s="47"/>
      <c r="AHC20" s="47"/>
      <c r="AHD20" s="47"/>
      <c r="AHE20" s="47"/>
      <c r="AHF20" s="47"/>
      <c r="AHG20" s="47"/>
      <c r="AHH20" s="47"/>
      <c r="AHI20" s="47"/>
      <c r="AHJ20" s="47"/>
      <c r="AHK20" s="47"/>
      <c r="AHL20" s="47"/>
      <c r="AHM20" s="47"/>
      <c r="AHN20" s="47"/>
      <c r="AHO20" s="47"/>
      <c r="AHP20" s="47"/>
      <c r="AHQ20" s="47"/>
      <c r="AHR20" s="47"/>
      <c r="AHS20" s="47"/>
      <c r="AHT20" s="47"/>
      <c r="AHU20" s="47"/>
      <c r="AHV20" s="47"/>
      <c r="AHW20" s="47"/>
      <c r="AHX20" s="47"/>
      <c r="AHY20" s="47"/>
      <c r="AHZ20" s="47"/>
      <c r="AIA20" s="47"/>
      <c r="AIB20" s="47"/>
      <c r="AIC20" s="47"/>
      <c r="AID20" s="47"/>
      <c r="AIE20" s="47"/>
      <c r="AIF20" s="47"/>
      <c r="AIG20" s="47"/>
      <c r="AIH20" s="47"/>
      <c r="AII20" s="47"/>
      <c r="AIJ20" s="47"/>
      <c r="AIK20" s="47"/>
      <c r="AIL20" s="47"/>
      <c r="AIM20" s="47"/>
      <c r="AIN20" s="47"/>
      <c r="AIO20" s="47"/>
      <c r="AIP20" s="47"/>
      <c r="AIQ20" s="47"/>
      <c r="AIR20" s="47"/>
      <c r="AIS20" s="47"/>
      <c r="AIT20" s="47"/>
      <c r="AIU20" s="47"/>
      <c r="AIV20" s="47"/>
      <c r="AIW20" s="47"/>
      <c r="AIX20" s="47"/>
      <c r="AIY20" s="47"/>
      <c r="AIZ20" s="47"/>
      <c r="AJA20" s="47"/>
      <c r="AJB20" s="47"/>
      <c r="AJC20" s="47"/>
      <c r="AJD20" s="47"/>
      <c r="AJE20" s="47"/>
      <c r="AJF20" s="47"/>
      <c r="AJG20" s="47"/>
      <c r="AJH20" s="47"/>
      <c r="AJI20" s="47"/>
      <c r="AJJ20" s="47"/>
      <c r="AJK20" s="47"/>
      <c r="AJL20" s="47"/>
      <c r="AJM20" s="47"/>
      <c r="AJN20" s="47"/>
      <c r="AJO20" s="47"/>
      <c r="AJP20" s="47"/>
      <c r="AJQ20" s="47"/>
      <c r="AJR20" s="47"/>
      <c r="AJS20" s="47"/>
      <c r="AJT20" s="47"/>
      <c r="AJU20" s="47"/>
      <c r="AJV20" s="47"/>
      <c r="AJW20" s="47"/>
      <c r="AJX20" s="47"/>
      <c r="AJY20" s="47"/>
      <c r="AJZ20" s="47"/>
      <c r="AKA20" s="47"/>
      <c r="AKB20" s="47"/>
      <c r="AKC20" s="47"/>
      <c r="AKD20" s="47"/>
      <c r="AKE20" s="47"/>
      <c r="AKF20" s="47"/>
      <c r="AKG20" s="47"/>
      <c r="AKH20" s="47"/>
      <c r="AKI20" s="47"/>
      <c r="AKJ20" s="47"/>
      <c r="AKK20" s="47"/>
      <c r="AKL20" s="47"/>
      <c r="AKM20" s="47"/>
      <c r="AKN20" s="47"/>
      <c r="AKO20" s="47"/>
      <c r="AKP20" s="47"/>
      <c r="AKQ20" s="47"/>
      <c r="AKR20" s="47"/>
      <c r="AKS20" s="47"/>
      <c r="AKT20" s="47"/>
      <c r="AKU20" s="47"/>
      <c r="AKV20" s="47"/>
      <c r="AKW20" s="47"/>
      <c r="AKX20" s="47"/>
      <c r="AKY20" s="47"/>
      <c r="AKZ20" s="47"/>
      <c r="ALA20" s="47"/>
      <c r="ALB20" s="47"/>
      <c r="ALC20" s="47"/>
      <c r="ALD20" s="47"/>
      <c r="ALE20" s="47"/>
      <c r="ALF20" s="47"/>
      <c r="ALG20" s="47"/>
      <c r="ALH20" s="47"/>
      <c r="ALI20" s="47"/>
      <c r="ALJ20" s="47"/>
      <c r="ALK20" s="47"/>
      <c r="ALL20" s="47"/>
      <c r="ALM20" s="47"/>
      <c r="ALN20" s="47"/>
      <c r="ALO20" s="47"/>
      <c r="ALP20" s="47"/>
      <c r="ALQ20" s="47"/>
      <c r="ALR20" s="47"/>
      <c r="ALS20" s="47"/>
      <c r="ALT20" s="47"/>
      <c r="ALU20" s="47"/>
      <c r="ALV20" s="47"/>
      <c r="ALW20" s="47"/>
      <c r="ALX20" s="47"/>
      <c r="ALY20" s="47"/>
      <c r="ALZ20" s="47"/>
      <c r="AMA20" s="47"/>
      <c r="AMB20" s="47"/>
      <c r="AMC20" s="47"/>
      <c r="AMD20" s="47"/>
      <c r="AME20" s="47"/>
      <c r="AMF20" s="47"/>
      <c r="AMG20" s="47"/>
      <c r="AMH20" s="47"/>
      <c r="AMI20" s="47"/>
      <c r="AMJ20" s="47"/>
      <c r="AMK20" s="47"/>
      <c r="AML20" s="47"/>
      <c r="AMM20" s="47"/>
      <c r="AMN20" s="47"/>
      <c r="AMO20" s="47"/>
      <c r="AMP20" s="47"/>
      <c r="AMQ20" s="47"/>
      <c r="AMR20" s="47"/>
      <c r="AMS20" s="47"/>
      <c r="AMT20" s="47"/>
      <c r="AMU20" s="47"/>
      <c r="AMV20" s="47"/>
      <c r="AMW20" s="47"/>
      <c r="AMX20" s="47"/>
      <c r="AMY20" s="47"/>
      <c r="AMZ20" s="47"/>
      <c r="ANA20" s="47"/>
      <c r="ANB20" s="47"/>
      <c r="ANC20" s="47"/>
      <c r="AND20" s="47"/>
      <c r="ANE20" s="47"/>
      <c r="ANF20" s="47"/>
      <c r="ANG20" s="47"/>
      <c r="ANH20" s="47"/>
      <c r="ANI20" s="47"/>
      <c r="ANJ20" s="47"/>
      <c r="ANK20" s="47"/>
      <c r="ANL20" s="47"/>
      <c r="ANM20" s="47"/>
      <c r="ANN20" s="47"/>
      <c r="ANO20" s="47"/>
      <c r="ANP20" s="47"/>
      <c r="ANQ20" s="47"/>
      <c r="ANR20" s="47"/>
      <c r="ANS20" s="47"/>
      <c r="ANT20" s="47"/>
      <c r="ANU20" s="47"/>
      <c r="ANV20" s="47"/>
      <c r="ANW20" s="47"/>
      <c r="ANX20" s="47"/>
      <c r="ANY20" s="47"/>
      <c r="ANZ20" s="47"/>
      <c r="AOA20" s="47"/>
      <c r="AOB20" s="47"/>
      <c r="AOC20" s="47"/>
      <c r="AOD20" s="47"/>
      <c r="AOE20" s="47"/>
      <c r="AOF20" s="47"/>
      <c r="AOG20" s="47"/>
      <c r="AOH20" s="47"/>
      <c r="AOI20" s="47"/>
      <c r="AOJ20" s="47"/>
      <c r="AOK20" s="47"/>
      <c r="AOL20" s="47"/>
      <c r="AOM20" s="47"/>
      <c r="AON20" s="47"/>
      <c r="AOO20" s="47"/>
      <c r="AOP20" s="47"/>
      <c r="AOQ20" s="47"/>
      <c r="AOR20" s="47"/>
      <c r="AOS20" s="47"/>
      <c r="AOT20" s="47"/>
      <c r="AOU20" s="47"/>
      <c r="AOV20" s="47"/>
      <c r="AOW20" s="47"/>
      <c r="AOX20" s="47"/>
      <c r="AOY20" s="47"/>
      <c r="AOZ20" s="47"/>
      <c r="APA20" s="47"/>
      <c r="APB20" s="47"/>
      <c r="APC20" s="47"/>
      <c r="APD20" s="47"/>
      <c r="APE20" s="47"/>
      <c r="APF20" s="47"/>
      <c r="APG20" s="47"/>
      <c r="APH20" s="47"/>
      <c r="API20" s="47"/>
      <c r="APJ20" s="47"/>
      <c r="APK20" s="47"/>
      <c r="APL20" s="47"/>
      <c r="APM20" s="47"/>
      <c r="APN20" s="47"/>
      <c r="APO20" s="47"/>
      <c r="APP20" s="47"/>
      <c r="APQ20" s="47"/>
      <c r="APR20" s="47"/>
      <c r="APS20" s="47"/>
      <c r="APT20" s="47"/>
      <c r="APU20" s="47"/>
      <c r="APV20" s="47"/>
      <c r="APW20" s="47"/>
      <c r="APX20" s="47"/>
      <c r="APY20" s="47"/>
      <c r="APZ20" s="47"/>
      <c r="AQA20" s="47"/>
      <c r="AQB20" s="47"/>
      <c r="AQC20" s="47"/>
      <c r="AQD20" s="47"/>
      <c r="AQE20" s="47"/>
      <c r="AQF20" s="47"/>
      <c r="AQG20" s="47"/>
      <c r="AQH20" s="47"/>
      <c r="AQI20" s="47"/>
      <c r="AQJ20" s="47"/>
      <c r="AQK20" s="47"/>
      <c r="AQL20" s="47"/>
      <c r="AQM20" s="47"/>
      <c r="AQN20" s="47"/>
      <c r="AQO20" s="47"/>
      <c r="AQP20" s="47"/>
      <c r="AQQ20" s="47"/>
      <c r="AQR20" s="47"/>
      <c r="AQS20" s="47"/>
      <c r="AQT20" s="47"/>
      <c r="AQU20" s="47"/>
      <c r="AQV20" s="47"/>
      <c r="AQW20" s="47"/>
      <c r="AQX20" s="47"/>
      <c r="AQY20" s="47"/>
      <c r="AQZ20" s="47"/>
      <c r="ARA20" s="47"/>
      <c r="ARB20" s="47"/>
      <c r="ARC20" s="47"/>
      <c r="ARD20" s="47"/>
      <c r="ARE20" s="47"/>
      <c r="ARF20" s="47"/>
      <c r="ARG20" s="47"/>
      <c r="ARH20" s="47"/>
      <c r="ARI20" s="47"/>
      <c r="ARJ20" s="47"/>
      <c r="ARK20" s="47"/>
      <c r="ARL20" s="47"/>
      <c r="ARM20" s="47"/>
      <c r="ARN20" s="47"/>
      <c r="ARO20" s="47"/>
      <c r="ARP20" s="47"/>
      <c r="ARQ20" s="47"/>
      <c r="ARR20" s="47"/>
      <c r="ARS20" s="47"/>
      <c r="ART20" s="47"/>
      <c r="ARU20" s="47"/>
      <c r="ARV20" s="47"/>
      <c r="ARW20" s="47"/>
      <c r="ARX20" s="47"/>
      <c r="ARY20" s="47"/>
      <c r="ARZ20" s="47"/>
      <c r="ASA20" s="47"/>
      <c r="ASB20" s="47"/>
      <c r="ASC20" s="47"/>
      <c r="ASD20" s="47"/>
      <c r="ASE20" s="47"/>
      <c r="ASF20" s="47"/>
      <c r="ASG20" s="47"/>
      <c r="ASH20" s="47"/>
      <c r="ASI20" s="47"/>
      <c r="ASJ20" s="47"/>
      <c r="ASK20" s="47"/>
      <c r="ASL20" s="47"/>
      <c r="ASM20" s="47"/>
      <c r="ASN20" s="47"/>
      <c r="ASO20" s="47"/>
      <c r="ASP20" s="47"/>
      <c r="ASQ20" s="47"/>
      <c r="ASR20" s="47"/>
      <c r="ASS20" s="47"/>
      <c r="AST20" s="47"/>
      <c r="ASU20" s="47"/>
      <c r="ASV20" s="47"/>
      <c r="ASW20" s="47"/>
      <c r="ASX20" s="47"/>
      <c r="ASY20" s="47"/>
      <c r="ASZ20" s="47"/>
      <c r="ATA20" s="47"/>
      <c r="ATB20" s="47"/>
      <c r="ATC20" s="47"/>
      <c r="ATD20" s="47"/>
      <c r="ATE20" s="47"/>
      <c r="ATF20" s="47"/>
      <c r="ATG20" s="47"/>
      <c r="ATH20" s="47"/>
      <c r="ATI20" s="47"/>
      <c r="ATJ20" s="47"/>
      <c r="ATK20" s="47"/>
      <c r="ATL20" s="47"/>
      <c r="ATM20" s="47"/>
      <c r="ATN20" s="47"/>
      <c r="ATO20" s="47"/>
      <c r="ATP20" s="47"/>
      <c r="ATQ20" s="47"/>
      <c r="ATR20" s="47"/>
      <c r="ATS20" s="47"/>
      <c r="ATT20" s="47"/>
      <c r="ATU20" s="47"/>
      <c r="ATV20" s="47"/>
      <c r="ATW20" s="47"/>
      <c r="ATX20" s="47"/>
      <c r="ATY20" s="47"/>
      <c r="ATZ20" s="47"/>
      <c r="AUA20" s="47"/>
      <c r="AUB20" s="47"/>
      <c r="AUC20" s="47"/>
      <c r="AUD20" s="47"/>
      <c r="AUE20" s="47"/>
      <c r="AUF20" s="47"/>
      <c r="AUG20" s="47"/>
      <c r="AUH20" s="47"/>
      <c r="AUI20" s="47"/>
      <c r="AUJ20" s="47"/>
      <c r="AUK20" s="47"/>
      <c r="AUL20" s="47"/>
      <c r="AUM20" s="47"/>
      <c r="AUN20" s="47"/>
      <c r="AUO20" s="47"/>
      <c r="AUP20" s="47"/>
      <c r="AUQ20" s="47"/>
      <c r="AUR20" s="47"/>
      <c r="AUS20" s="47"/>
      <c r="AUT20" s="47"/>
      <c r="AUU20" s="47"/>
      <c r="AUV20" s="47"/>
      <c r="AUW20" s="47"/>
      <c r="AUX20" s="47"/>
      <c r="AUY20" s="47"/>
      <c r="AUZ20" s="47"/>
      <c r="AVA20" s="47"/>
      <c r="AVB20" s="47"/>
      <c r="AVC20" s="47"/>
      <c r="AVD20" s="47"/>
      <c r="AVE20" s="47"/>
      <c r="AVF20" s="47"/>
      <c r="AVG20" s="47"/>
      <c r="AVH20" s="47"/>
      <c r="AVI20" s="47"/>
      <c r="AVJ20" s="47"/>
      <c r="AVK20" s="47"/>
      <c r="AVL20" s="47"/>
      <c r="AVM20" s="47"/>
      <c r="AVN20" s="47"/>
      <c r="AVO20" s="47"/>
      <c r="AVP20" s="47"/>
      <c r="AVQ20" s="47"/>
      <c r="AVR20" s="47"/>
      <c r="AVS20" s="47"/>
      <c r="AVT20" s="47"/>
      <c r="AVU20" s="47"/>
      <c r="AVV20" s="47"/>
      <c r="AVW20" s="47"/>
      <c r="AVX20" s="47"/>
      <c r="AVY20" s="47"/>
      <c r="AVZ20" s="47"/>
      <c r="AWA20" s="47"/>
      <c r="AWB20" s="47"/>
      <c r="AWC20" s="47"/>
      <c r="AWD20" s="47"/>
      <c r="AWE20" s="47"/>
      <c r="AWF20" s="47"/>
      <c r="AWG20" s="47"/>
      <c r="AWH20" s="47"/>
      <c r="AWI20" s="47"/>
      <c r="AWJ20" s="47"/>
      <c r="AWK20" s="47"/>
      <c r="AWL20" s="47"/>
      <c r="AWM20" s="47"/>
      <c r="AWN20" s="47"/>
      <c r="AWO20" s="47"/>
      <c r="AWP20" s="47"/>
      <c r="AWQ20" s="47"/>
      <c r="AWR20" s="47"/>
      <c r="AWS20" s="47"/>
      <c r="AWT20" s="47"/>
      <c r="AWU20" s="47"/>
      <c r="AWV20" s="47"/>
      <c r="AWW20" s="47"/>
      <c r="AWX20" s="47"/>
      <c r="AWY20" s="47"/>
      <c r="AWZ20" s="47"/>
      <c r="AXA20" s="47"/>
      <c r="AXB20" s="47"/>
      <c r="AXC20" s="47"/>
      <c r="AXD20" s="47"/>
      <c r="AXE20" s="47"/>
      <c r="AXF20" s="47"/>
      <c r="AXG20" s="47"/>
      <c r="AXH20" s="47"/>
      <c r="AXI20" s="47"/>
      <c r="AXJ20" s="47"/>
      <c r="AXK20" s="47"/>
      <c r="AXL20" s="47"/>
      <c r="AXM20" s="47"/>
      <c r="AXN20" s="47"/>
      <c r="AXO20" s="47"/>
      <c r="AXP20" s="47"/>
      <c r="AXQ20" s="47"/>
      <c r="AXR20" s="47"/>
      <c r="AXS20" s="47"/>
      <c r="AXT20" s="47"/>
      <c r="AXU20" s="47"/>
      <c r="AXV20" s="47"/>
      <c r="AXW20" s="47"/>
      <c r="AXX20" s="47"/>
      <c r="AXY20" s="47"/>
      <c r="AXZ20" s="47"/>
      <c r="AYA20" s="47"/>
      <c r="AYB20" s="47"/>
      <c r="AYC20" s="47"/>
      <c r="AYD20" s="47"/>
      <c r="AYE20" s="47"/>
      <c r="AYF20" s="47"/>
      <c r="AYG20" s="47"/>
      <c r="AYH20" s="47"/>
      <c r="AYI20" s="47"/>
      <c r="AYJ20" s="47"/>
      <c r="AYK20" s="47"/>
      <c r="AYL20" s="47"/>
      <c r="AYM20" s="47"/>
      <c r="AYN20" s="47"/>
      <c r="AYO20" s="47"/>
      <c r="AYP20" s="47"/>
      <c r="AYQ20" s="47"/>
      <c r="AYR20" s="47"/>
      <c r="AYS20" s="47"/>
      <c r="AYT20" s="47"/>
      <c r="AYU20" s="47"/>
      <c r="AYV20" s="47"/>
      <c r="AYW20" s="47"/>
      <c r="AYX20" s="47"/>
      <c r="AYY20" s="47"/>
      <c r="AYZ20" s="47"/>
      <c r="AZA20" s="47"/>
      <c r="AZB20" s="47"/>
      <c r="AZC20" s="47"/>
      <c r="AZD20" s="47"/>
      <c r="AZE20" s="47"/>
      <c r="AZF20" s="47"/>
      <c r="AZG20" s="47"/>
      <c r="AZH20" s="47"/>
      <c r="AZI20" s="47"/>
      <c r="AZJ20" s="47"/>
      <c r="AZK20" s="47"/>
      <c r="AZL20" s="47"/>
      <c r="AZM20" s="47"/>
      <c r="AZN20" s="47"/>
      <c r="AZO20" s="47"/>
      <c r="AZP20" s="47"/>
      <c r="AZQ20" s="47"/>
      <c r="AZR20" s="47"/>
      <c r="AZS20" s="47"/>
      <c r="AZT20" s="47"/>
      <c r="AZU20" s="47"/>
      <c r="AZV20" s="47"/>
      <c r="AZW20" s="47"/>
      <c r="AZX20" s="47"/>
      <c r="AZY20" s="47"/>
      <c r="AZZ20" s="47"/>
      <c r="BAA20" s="47"/>
      <c r="BAB20" s="47"/>
      <c r="BAC20" s="47"/>
      <c r="BAD20" s="47"/>
      <c r="BAE20" s="47"/>
      <c r="BAF20" s="47"/>
      <c r="BAG20" s="47"/>
      <c r="BAH20" s="47"/>
      <c r="BAI20" s="47"/>
      <c r="BAJ20" s="47"/>
      <c r="BAK20" s="47"/>
      <c r="BAL20" s="47"/>
      <c r="BAM20" s="47"/>
      <c r="BAN20" s="47"/>
      <c r="BAO20" s="47"/>
      <c r="BAP20" s="47"/>
      <c r="BAQ20" s="47"/>
      <c r="BAR20" s="47"/>
      <c r="BAS20" s="47"/>
      <c r="BAT20" s="47"/>
      <c r="BAU20" s="47"/>
      <c r="BAV20" s="47"/>
      <c r="BAW20" s="47"/>
      <c r="BAX20" s="47"/>
      <c r="BAY20" s="47"/>
      <c r="BAZ20" s="47"/>
      <c r="BBA20" s="47"/>
      <c r="BBB20" s="47"/>
      <c r="BBC20" s="47"/>
      <c r="BBD20" s="47"/>
      <c r="BBE20" s="47"/>
      <c r="BBF20" s="47"/>
      <c r="BBG20" s="47"/>
      <c r="BBH20" s="47"/>
      <c r="BBI20" s="47"/>
      <c r="BBJ20" s="47"/>
      <c r="BBK20" s="47"/>
      <c r="BBL20" s="47"/>
      <c r="BBM20" s="47"/>
      <c r="BBN20" s="47"/>
      <c r="BBO20" s="47"/>
      <c r="BBP20" s="47"/>
      <c r="BBQ20" s="47"/>
      <c r="BBR20" s="47"/>
      <c r="BBS20" s="47"/>
      <c r="BBT20" s="47"/>
      <c r="BBU20" s="47"/>
      <c r="BBV20" s="47"/>
      <c r="BBW20" s="47"/>
      <c r="BBX20" s="47"/>
      <c r="BBY20" s="47"/>
      <c r="BBZ20" s="47"/>
      <c r="BCA20" s="47"/>
      <c r="BCB20" s="47"/>
      <c r="BCC20" s="47"/>
      <c r="BCD20" s="47"/>
      <c r="BCE20" s="47"/>
      <c r="BCF20" s="47"/>
      <c r="BCG20" s="47"/>
      <c r="BCH20" s="47"/>
      <c r="BCI20" s="47"/>
      <c r="BCJ20" s="47"/>
      <c r="BCK20" s="47"/>
      <c r="BCL20" s="47"/>
      <c r="BCM20" s="47"/>
      <c r="BCN20" s="47"/>
      <c r="BCO20" s="47"/>
      <c r="BCP20" s="47"/>
      <c r="BCQ20" s="47"/>
      <c r="BCR20" s="47"/>
      <c r="BCS20" s="47"/>
      <c r="BCT20" s="47"/>
      <c r="BCU20" s="47"/>
      <c r="BCV20" s="47"/>
      <c r="BCW20" s="47"/>
      <c r="BCX20" s="47"/>
      <c r="BCY20" s="47"/>
      <c r="BCZ20" s="47"/>
      <c r="BDA20" s="47"/>
      <c r="BDB20" s="47"/>
      <c r="BDC20" s="47"/>
      <c r="BDD20" s="47"/>
      <c r="BDE20" s="47"/>
      <c r="BDF20" s="47"/>
      <c r="BDG20" s="47"/>
      <c r="BDH20" s="47"/>
      <c r="BDI20" s="47"/>
      <c r="BDJ20" s="47"/>
      <c r="BDK20" s="47"/>
      <c r="BDL20" s="47"/>
      <c r="BDM20" s="47"/>
      <c r="BDN20" s="47"/>
      <c r="BDO20" s="47"/>
      <c r="BDP20" s="47"/>
      <c r="BDQ20" s="47"/>
      <c r="BDR20" s="47"/>
      <c r="BDS20" s="47"/>
      <c r="BDT20" s="47"/>
      <c r="BDU20" s="47"/>
      <c r="BDV20" s="47"/>
      <c r="BDW20" s="47"/>
      <c r="BDX20" s="47"/>
      <c r="BDY20" s="47"/>
      <c r="BDZ20" s="47"/>
      <c r="BEA20" s="47"/>
      <c r="BEB20" s="47"/>
      <c r="BEC20" s="47"/>
      <c r="BED20" s="47"/>
      <c r="BEE20" s="47"/>
      <c r="BEF20" s="47"/>
      <c r="BEG20" s="47"/>
      <c r="BEH20" s="47"/>
      <c r="BEI20" s="47"/>
      <c r="BEJ20" s="47"/>
      <c r="BEK20" s="47"/>
      <c r="BEL20" s="47"/>
      <c r="BEM20" s="47"/>
      <c r="BEN20" s="47"/>
      <c r="BEO20" s="47"/>
      <c r="BEP20" s="47"/>
      <c r="BEQ20" s="47"/>
      <c r="BER20" s="47"/>
      <c r="BES20" s="47"/>
      <c r="BET20" s="47"/>
      <c r="BEU20" s="47"/>
      <c r="BEV20" s="47"/>
      <c r="BEW20" s="47"/>
      <c r="BEX20" s="47"/>
      <c r="BEY20" s="47"/>
      <c r="BEZ20" s="47"/>
      <c r="BFA20" s="47"/>
      <c r="BFB20" s="47"/>
      <c r="BFC20" s="47"/>
      <c r="BFD20" s="47"/>
      <c r="BFE20" s="47"/>
      <c r="BFF20" s="47"/>
      <c r="BFG20" s="47"/>
      <c r="BFH20" s="47"/>
      <c r="BFI20" s="47"/>
      <c r="BFJ20" s="47"/>
      <c r="BFK20" s="47"/>
      <c r="BFL20" s="47"/>
      <c r="BFM20" s="47"/>
      <c r="BFN20" s="47"/>
      <c r="BFO20" s="47"/>
      <c r="BFP20" s="47"/>
      <c r="BFQ20" s="47"/>
      <c r="BFR20" s="47"/>
      <c r="BFS20" s="47"/>
      <c r="BFT20" s="47"/>
      <c r="BFU20" s="47"/>
      <c r="BFV20" s="47"/>
      <c r="BFW20" s="47"/>
      <c r="BFX20" s="47"/>
      <c r="BFY20" s="47"/>
      <c r="BFZ20" s="47"/>
      <c r="BGA20" s="47"/>
      <c r="BGB20" s="47"/>
      <c r="BGC20" s="47"/>
      <c r="BGD20" s="47"/>
      <c r="BGE20" s="47"/>
      <c r="BGF20" s="47"/>
      <c r="BGG20" s="47"/>
      <c r="BGH20" s="47"/>
      <c r="BGI20" s="47"/>
      <c r="BGJ20" s="47"/>
      <c r="BGK20" s="47"/>
      <c r="BGL20" s="47"/>
      <c r="BGM20" s="47"/>
      <c r="BGN20" s="47"/>
      <c r="BGO20" s="47"/>
      <c r="BGP20" s="47"/>
      <c r="BGQ20" s="47"/>
      <c r="BGR20" s="47"/>
      <c r="BGS20" s="47"/>
      <c r="BGT20" s="47"/>
      <c r="BGU20" s="47"/>
      <c r="BGV20" s="47"/>
      <c r="BGW20" s="47"/>
      <c r="BGX20" s="47"/>
      <c r="BGY20" s="47"/>
      <c r="BGZ20" s="47"/>
      <c r="BHA20" s="47"/>
      <c r="BHB20" s="47"/>
      <c r="BHC20" s="47"/>
      <c r="BHD20" s="47"/>
      <c r="BHE20" s="47"/>
      <c r="BHF20" s="47"/>
      <c r="BHG20" s="47"/>
      <c r="BHH20" s="47"/>
      <c r="BHI20" s="47"/>
      <c r="BHJ20" s="47"/>
      <c r="BHK20" s="47"/>
      <c r="BHL20" s="47"/>
      <c r="BHM20" s="47"/>
      <c r="BHN20" s="47"/>
      <c r="BHO20" s="47"/>
      <c r="BHP20" s="47"/>
      <c r="BHQ20" s="47"/>
      <c r="BHR20" s="47"/>
      <c r="BHS20" s="47"/>
      <c r="BHT20" s="47"/>
      <c r="BHU20" s="47"/>
      <c r="BHV20" s="47"/>
      <c r="BHW20" s="47"/>
      <c r="BHX20" s="47"/>
      <c r="BHY20" s="47"/>
      <c r="BHZ20" s="47"/>
      <c r="BIA20" s="47"/>
      <c r="BIB20" s="47"/>
      <c r="BIC20" s="47"/>
      <c r="BID20" s="47"/>
      <c r="BIE20" s="47"/>
      <c r="BIF20" s="47"/>
      <c r="BIG20" s="47"/>
      <c r="BIH20" s="47"/>
      <c r="BII20" s="47"/>
      <c r="BIJ20" s="47"/>
      <c r="BIK20" s="47"/>
      <c r="BIL20" s="47"/>
      <c r="BIM20" s="47"/>
      <c r="BIN20" s="47"/>
      <c r="BIO20" s="47"/>
      <c r="BIP20" s="47"/>
      <c r="BIQ20" s="47"/>
      <c r="BIR20" s="47"/>
      <c r="BIS20" s="47"/>
      <c r="BIT20" s="47"/>
      <c r="BIU20" s="47"/>
      <c r="BIV20" s="47"/>
      <c r="BIW20" s="47"/>
      <c r="BIX20" s="47"/>
      <c r="BIY20" s="47"/>
      <c r="BIZ20" s="47"/>
      <c r="BJA20" s="47"/>
      <c r="BJB20" s="47"/>
      <c r="BJC20" s="47"/>
      <c r="BJD20" s="47"/>
      <c r="BJE20" s="47"/>
      <c r="BJF20" s="47"/>
      <c r="BJG20" s="47"/>
      <c r="BJH20" s="47"/>
      <c r="BJI20" s="47"/>
      <c r="BJJ20" s="47"/>
      <c r="BJK20" s="47"/>
      <c r="BJL20" s="47"/>
      <c r="BJM20" s="47"/>
      <c r="BJN20" s="47"/>
      <c r="BJO20" s="47"/>
      <c r="BJP20" s="47"/>
      <c r="BJQ20" s="47"/>
      <c r="BJR20" s="47"/>
      <c r="BJS20" s="47"/>
      <c r="BJT20" s="47"/>
      <c r="BJU20" s="47"/>
      <c r="BJV20" s="47"/>
      <c r="BJW20" s="47"/>
      <c r="BJX20" s="47"/>
      <c r="BJY20" s="47"/>
      <c r="BJZ20" s="47"/>
      <c r="BKA20" s="47"/>
      <c r="BKB20" s="47"/>
      <c r="BKC20" s="47"/>
      <c r="BKD20" s="47"/>
      <c r="BKE20" s="47"/>
      <c r="BKF20" s="47"/>
      <c r="BKG20" s="47"/>
      <c r="BKH20" s="47"/>
      <c r="BKI20" s="47"/>
      <c r="BKJ20" s="47"/>
      <c r="BKK20" s="47"/>
      <c r="BKL20" s="47"/>
      <c r="BKM20" s="47"/>
      <c r="BKN20" s="47"/>
      <c r="BKO20" s="47"/>
      <c r="BKP20" s="47"/>
      <c r="BKQ20" s="47"/>
      <c r="BKR20" s="47"/>
      <c r="BKS20" s="47"/>
      <c r="BKT20" s="47"/>
      <c r="BKU20" s="47"/>
      <c r="BKV20" s="47"/>
      <c r="BKW20" s="47"/>
      <c r="BKX20" s="47"/>
      <c r="BKY20" s="47"/>
      <c r="BKZ20" s="47"/>
      <c r="BLA20" s="47"/>
      <c r="BLB20" s="47"/>
      <c r="BLC20" s="47"/>
      <c r="BLD20" s="47"/>
      <c r="BLE20" s="47"/>
      <c r="BLF20" s="47"/>
      <c r="BLG20" s="47"/>
      <c r="BLH20" s="47"/>
      <c r="BLI20" s="47"/>
      <c r="BLJ20" s="47"/>
      <c r="BLK20" s="47"/>
      <c r="BLL20" s="47"/>
      <c r="BLM20" s="47"/>
      <c r="BLN20" s="47"/>
      <c r="BLO20" s="47"/>
      <c r="BLP20" s="47"/>
      <c r="BLQ20" s="47"/>
      <c r="BLR20" s="47"/>
      <c r="BLS20" s="47"/>
      <c r="BLT20" s="47"/>
      <c r="BLU20" s="47"/>
      <c r="BLV20" s="47"/>
      <c r="BLW20" s="47"/>
      <c r="BLX20" s="47"/>
      <c r="BLY20" s="47"/>
      <c r="BLZ20" s="47"/>
      <c r="BMA20" s="47"/>
      <c r="BMB20" s="47"/>
      <c r="BMC20" s="47"/>
      <c r="BMD20" s="47"/>
      <c r="BME20" s="47"/>
      <c r="BMF20" s="47"/>
      <c r="BMG20" s="47"/>
      <c r="BMH20" s="47"/>
      <c r="BMI20" s="47"/>
      <c r="BMJ20" s="47"/>
      <c r="BMK20" s="47"/>
      <c r="BML20" s="47"/>
      <c r="BMM20" s="47"/>
      <c r="BMN20" s="47"/>
      <c r="BMO20" s="47"/>
      <c r="BMP20" s="47"/>
      <c r="BMQ20" s="47"/>
      <c r="BMR20" s="47"/>
      <c r="BMS20" s="47"/>
      <c r="BMT20" s="47"/>
      <c r="BMU20" s="47"/>
      <c r="BMV20" s="47"/>
      <c r="BMW20" s="47"/>
      <c r="BMX20" s="47"/>
      <c r="BMY20" s="47"/>
      <c r="BMZ20" s="47"/>
      <c r="BNA20" s="47"/>
      <c r="BNB20" s="47"/>
      <c r="BNC20" s="47"/>
      <c r="BND20" s="47"/>
      <c r="BNE20" s="47"/>
      <c r="BNF20" s="47"/>
      <c r="BNG20" s="47"/>
      <c r="BNH20" s="47"/>
      <c r="BNI20" s="47"/>
      <c r="BNJ20" s="47"/>
      <c r="BNK20" s="47"/>
      <c r="BNL20" s="47"/>
      <c r="BNM20" s="47"/>
      <c r="BNN20" s="47"/>
      <c r="BNO20" s="47"/>
      <c r="BNP20" s="47"/>
      <c r="BNQ20" s="47"/>
      <c r="BNR20" s="47"/>
      <c r="BNS20" s="47"/>
      <c r="BNT20" s="47"/>
      <c r="BNU20" s="47"/>
      <c r="BNV20" s="47"/>
      <c r="BNW20" s="47"/>
      <c r="BNX20" s="47"/>
      <c r="BNY20" s="47"/>
      <c r="BNZ20" s="47"/>
      <c r="BOA20" s="47"/>
      <c r="BOB20" s="47"/>
      <c r="BOC20" s="47"/>
      <c r="BOD20" s="47"/>
      <c r="BOE20" s="47"/>
      <c r="BOF20" s="47"/>
      <c r="BOG20" s="47"/>
      <c r="BOH20" s="47"/>
      <c r="BOI20" s="47"/>
      <c r="BOJ20" s="47"/>
      <c r="BOK20" s="47"/>
      <c r="BOL20" s="47"/>
      <c r="BOM20" s="47"/>
      <c r="BON20" s="47"/>
      <c r="BOO20" s="47"/>
      <c r="BOP20" s="47"/>
      <c r="BOQ20" s="47"/>
      <c r="BOR20" s="47"/>
      <c r="BOS20" s="47"/>
      <c r="BOT20" s="47"/>
      <c r="BOU20" s="47"/>
      <c r="BOV20" s="47"/>
      <c r="BOW20" s="47"/>
      <c r="BOX20" s="47"/>
      <c r="BOY20" s="47"/>
      <c r="BOZ20" s="47"/>
      <c r="BPA20" s="47"/>
      <c r="BPB20" s="47"/>
      <c r="BPC20" s="47"/>
      <c r="BPD20" s="47"/>
      <c r="BPE20" s="47"/>
      <c r="BPF20" s="47"/>
      <c r="BPG20" s="47"/>
      <c r="BPH20" s="47"/>
      <c r="BPI20" s="47"/>
      <c r="BPJ20" s="47"/>
      <c r="BPK20" s="47"/>
      <c r="BPL20" s="47"/>
      <c r="BPM20" s="47"/>
      <c r="BPN20" s="47"/>
      <c r="BPO20" s="47"/>
      <c r="BPP20" s="47"/>
      <c r="BPQ20" s="47"/>
      <c r="BPR20" s="47"/>
      <c r="BPS20" s="47"/>
      <c r="BPT20" s="47"/>
      <c r="BPU20" s="47"/>
      <c r="BPV20" s="47"/>
      <c r="BPW20" s="47"/>
      <c r="BPX20" s="47"/>
      <c r="BPY20" s="47"/>
      <c r="BPZ20" s="47"/>
      <c r="BQA20" s="47"/>
      <c r="BQB20" s="47"/>
      <c r="BQC20" s="47"/>
      <c r="BQD20" s="47"/>
      <c r="BQE20" s="47"/>
      <c r="BQF20" s="47"/>
      <c r="BQG20" s="47"/>
      <c r="BQH20" s="47"/>
      <c r="BQI20" s="47"/>
      <c r="BQJ20" s="47"/>
      <c r="BQK20" s="47"/>
      <c r="BQL20" s="47"/>
      <c r="BQM20" s="47"/>
      <c r="BQN20" s="47"/>
      <c r="BQO20" s="47"/>
      <c r="BQP20" s="47"/>
      <c r="BQQ20" s="47"/>
      <c r="BQR20" s="47"/>
      <c r="BQS20" s="47"/>
      <c r="BQT20" s="47"/>
      <c r="BQU20" s="47"/>
      <c r="BQV20" s="47"/>
      <c r="BQW20" s="47"/>
      <c r="BQX20" s="47"/>
      <c r="BQY20" s="47"/>
      <c r="BQZ20" s="47"/>
      <c r="BRA20" s="47"/>
      <c r="BRB20" s="47"/>
      <c r="BRC20" s="47"/>
      <c r="BRD20" s="47"/>
      <c r="BRE20" s="47"/>
      <c r="BRF20" s="47"/>
      <c r="BRG20" s="47"/>
      <c r="BRH20" s="47"/>
      <c r="BRI20" s="47"/>
      <c r="BRJ20" s="47"/>
      <c r="BRK20" s="47"/>
      <c r="BRL20" s="47"/>
      <c r="BRM20" s="47"/>
      <c r="BRN20" s="47"/>
      <c r="BRO20" s="47"/>
      <c r="BRP20" s="47"/>
      <c r="BRQ20" s="47"/>
      <c r="BRR20" s="47"/>
      <c r="BRS20" s="47"/>
      <c r="BRT20" s="47"/>
      <c r="BRU20" s="47"/>
      <c r="BRV20" s="47"/>
      <c r="BRW20" s="47"/>
      <c r="BRX20" s="47"/>
      <c r="BRY20" s="47"/>
      <c r="BRZ20" s="47"/>
      <c r="BSA20" s="47"/>
      <c r="BSB20" s="47"/>
      <c r="BSC20" s="47"/>
      <c r="BSD20" s="47"/>
      <c r="BSE20" s="47"/>
      <c r="BSF20" s="47"/>
      <c r="BSG20" s="47"/>
      <c r="BSH20" s="47"/>
      <c r="BSI20" s="47"/>
      <c r="BSJ20" s="47"/>
      <c r="BSK20" s="47"/>
      <c r="BSL20" s="47"/>
      <c r="BSM20" s="47"/>
      <c r="BSN20" s="47"/>
      <c r="BSO20" s="47"/>
      <c r="BSP20" s="47"/>
      <c r="BSQ20" s="47"/>
      <c r="BSR20" s="47"/>
      <c r="BSS20" s="47"/>
      <c r="BST20" s="47"/>
      <c r="BSU20" s="47"/>
      <c r="BSV20" s="47"/>
      <c r="BSW20" s="47"/>
      <c r="BSX20" s="47"/>
      <c r="BSY20" s="47"/>
      <c r="BSZ20" s="47"/>
      <c r="BTA20" s="47"/>
      <c r="BTB20" s="47"/>
      <c r="BTC20" s="47"/>
      <c r="BTD20" s="47"/>
      <c r="BTE20" s="47"/>
      <c r="BTF20" s="47"/>
      <c r="BTG20" s="47"/>
      <c r="BTH20" s="47"/>
      <c r="BTI20" s="47"/>
      <c r="BTJ20" s="47"/>
      <c r="BTK20" s="47"/>
      <c r="BTL20" s="47"/>
      <c r="BTM20" s="47"/>
      <c r="BTN20" s="47"/>
      <c r="BTO20" s="47"/>
      <c r="BTP20" s="47"/>
      <c r="BTQ20" s="47"/>
      <c r="BTR20" s="47"/>
      <c r="BTS20" s="47"/>
      <c r="BTT20" s="47"/>
      <c r="BTU20" s="47"/>
      <c r="BTV20" s="47"/>
      <c r="BTW20" s="47"/>
      <c r="BTX20" s="47"/>
      <c r="BTY20" s="47"/>
      <c r="BTZ20" s="47"/>
      <c r="BUA20" s="47"/>
      <c r="BUB20" s="47"/>
      <c r="BUC20" s="47"/>
      <c r="BUD20" s="47"/>
      <c r="BUE20" s="47"/>
      <c r="BUF20" s="47"/>
      <c r="BUG20" s="47"/>
      <c r="BUH20" s="47"/>
      <c r="BUI20" s="47"/>
      <c r="BUJ20" s="47"/>
      <c r="BUK20" s="47"/>
      <c r="BUL20" s="47"/>
      <c r="BUM20" s="47"/>
      <c r="BUN20" s="47"/>
      <c r="BUO20" s="47"/>
      <c r="BUP20" s="47"/>
      <c r="BUQ20" s="47"/>
      <c r="BUR20" s="47"/>
      <c r="BUS20" s="47"/>
      <c r="BUT20" s="47"/>
      <c r="BUU20" s="47"/>
      <c r="BUV20" s="47"/>
      <c r="BUW20" s="47"/>
      <c r="BUX20" s="47"/>
      <c r="BUY20" s="47"/>
      <c r="BUZ20" s="47"/>
      <c r="BVA20" s="47"/>
      <c r="BVB20" s="47"/>
      <c r="BVC20" s="47"/>
      <c r="BVD20" s="47"/>
      <c r="BVE20" s="47"/>
      <c r="BVF20" s="47"/>
      <c r="BVG20" s="47"/>
      <c r="BVH20" s="47"/>
      <c r="BVI20" s="47"/>
      <c r="BVJ20" s="47"/>
      <c r="BVK20" s="47"/>
      <c r="BVL20" s="47"/>
      <c r="BVM20" s="47"/>
      <c r="BVN20" s="47"/>
      <c r="BVO20" s="47"/>
      <c r="BVP20" s="47"/>
      <c r="BVQ20" s="47"/>
      <c r="BVR20" s="47"/>
      <c r="BVS20" s="47"/>
      <c r="BVT20" s="47"/>
      <c r="BVU20" s="47"/>
      <c r="BVV20" s="47"/>
      <c r="BVW20" s="47"/>
      <c r="BVX20" s="47"/>
      <c r="BVY20" s="47"/>
      <c r="BVZ20" s="47"/>
      <c r="BWA20" s="47"/>
      <c r="BWB20" s="47"/>
      <c r="BWC20" s="47"/>
      <c r="BWD20" s="47"/>
      <c r="BWE20" s="47"/>
      <c r="BWF20" s="47"/>
      <c r="BWG20" s="47"/>
      <c r="BWH20" s="47"/>
      <c r="BWI20" s="47"/>
      <c r="BWJ20" s="47"/>
      <c r="BWK20" s="47"/>
      <c r="BWL20" s="47"/>
      <c r="BWM20" s="47"/>
      <c r="BWN20" s="47"/>
      <c r="BWO20" s="47"/>
      <c r="BWP20" s="47"/>
      <c r="BWQ20" s="47"/>
      <c r="BWR20" s="47"/>
      <c r="BWS20" s="47"/>
      <c r="BWT20" s="47"/>
      <c r="BWU20" s="47"/>
      <c r="BWV20" s="47"/>
      <c r="BWW20" s="47"/>
      <c r="BWX20" s="47"/>
      <c r="BWY20" s="47"/>
      <c r="BWZ20" s="47"/>
      <c r="BXA20" s="47"/>
      <c r="BXB20" s="47"/>
      <c r="BXC20" s="47"/>
      <c r="BXD20" s="47"/>
      <c r="BXE20" s="47"/>
      <c r="BXF20" s="47"/>
      <c r="BXG20" s="47"/>
      <c r="BXH20" s="47"/>
      <c r="BXI20" s="47"/>
      <c r="BXJ20" s="47"/>
      <c r="BXK20" s="47"/>
      <c r="BXL20" s="47"/>
      <c r="BXM20" s="47"/>
      <c r="BXN20" s="47"/>
      <c r="BXO20" s="47"/>
      <c r="BXP20" s="47"/>
      <c r="BXQ20" s="47"/>
      <c r="BXR20" s="47"/>
      <c r="BXS20" s="47"/>
      <c r="BXT20" s="47"/>
      <c r="BXU20" s="47"/>
      <c r="BXV20" s="47"/>
      <c r="BXW20" s="47"/>
      <c r="BXX20" s="47"/>
      <c r="BXY20" s="47"/>
      <c r="BXZ20" s="47"/>
      <c r="BYA20" s="47"/>
      <c r="BYB20" s="47"/>
      <c r="BYC20" s="47"/>
      <c r="BYD20" s="47"/>
      <c r="BYE20" s="47"/>
      <c r="BYF20" s="47"/>
      <c r="BYG20" s="47"/>
      <c r="BYH20" s="47"/>
      <c r="BYI20" s="47"/>
      <c r="BYJ20" s="47"/>
      <c r="BYK20" s="47"/>
      <c r="BYL20" s="47"/>
      <c r="BYM20" s="47"/>
      <c r="BYN20" s="47"/>
      <c r="BYO20" s="47"/>
      <c r="BYP20" s="47"/>
      <c r="BYQ20" s="47"/>
      <c r="BYR20" s="47"/>
      <c r="BYS20" s="47"/>
      <c r="BYT20" s="47"/>
      <c r="BYU20" s="47"/>
      <c r="BYV20" s="47"/>
      <c r="BYW20" s="47"/>
      <c r="BYX20" s="47"/>
      <c r="BYY20" s="47"/>
      <c r="BYZ20" s="47"/>
      <c r="BZA20" s="47"/>
      <c r="BZB20" s="47"/>
      <c r="BZC20" s="47"/>
      <c r="BZD20" s="47"/>
      <c r="BZE20" s="47"/>
      <c r="BZF20" s="47"/>
      <c r="BZG20" s="47"/>
      <c r="BZH20" s="47"/>
      <c r="BZI20" s="47"/>
      <c r="BZJ20" s="47"/>
      <c r="BZK20" s="47"/>
      <c r="BZL20" s="47"/>
      <c r="BZM20" s="47"/>
      <c r="BZN20" s="47"/>
      <c r="BZO20" s="47"/>
      <c r="BZP20" s="47"/>
      <c r="BZQ20" s="47"/>
      <c r="BZR20" s="47"/>
      <c r="BZS20" s="47"/>
      <c r="BZT20" s="47"/>
      <c r="BZU20" s="47"/>
      <c r="BZV20" s="47"/>
      <c r="BZW20" s="47"/>
      <c r="BZX20" s="47"/>
      <c r="BZY20" s="47"/>
      <c r="BZZ20" s="47"/>
      <c r="CAA20" s="47"/>
      <c r="CAB20" s="47"/>
      <c r="CAC20" s="47"/>
      <c r="CAD20" s="47"/>
      <c r="CAE20" s="47"/>
      <c r="CAF20" s="47"/>
      <c r="CAG20" s="47"/>
      <c r="CAH20" s="47"/>
      <c r="CAI20" s="47"/>
      <c r="CAJ20" s="47"/>
      <c r="CAK20" s="47"/>
      <c r="CAL20" s="47"/>
      <c r="CAM20" s="47"/>
      <c r="CAN20" s="47"/>
      <c r="CAO20" s="47"/>
      <c r="CAP20" s="47"/>
      <c r="CAQ20" s="47"/>
      <c r="CAR20" s="47"/>
      <c r="CAS20" s="47"/>
      <c r="CAT20" s="47"/>
      <c r="CAU20" s="47"/>
      <c r="CAV20" s="47"/>
      <c r="CAW20" s="47"/>
      <c r="CAX20" s="47"/>
      <c r="CAY20" s="47"/>
      <c r="CAZ20" s="47"/>
      <c r="CBA20" s="47"/>
      <c r="CBB20" s="47"/>
      <c r="CBC20" s="47"/>
      <c r="CBD20" s="47"/>
      <c r="CBE20" s="47"/>
      <c r="CBF20" s="47"/>
      <c r="CBG20" s="47"/>
      <c r="CBH20" s="47"/>
      <c r="CBI20" s="47"/>
      <c r="CBJ20" s="47"/>
      <c r="CBK20" s="47"/>
      <c r="CBL20" s="47"/>
      <c r="CBM20" s="47"/>
      <c r="CBN20" s="47"/>
      <c r="CBO20" s="47"/>
      <c r="CBP20" s="47"/>
      <c r="CBQ20" s="47"/>
      <c r="CBR20" s="47"/>
      <c r="CBS20" s="47"/>
      <c r="CBT20" s="47"/>
      <c r="CBU20" s="47"/>
      <c r="CBV20" s="47"/>
      <c r="CBW20" s="47"/>
      <c r="CBX20" s="47"/>
      <c r="CBY20" s="47"/>
      <c r="CBZ20" s="47"/>
      <c r="CCA20" s="47"/>
      <c r="CCB20" s="47"/>
      <c r="CCC20" s="47"/>
      <c r="CCD20" s="47"/>
      <c r="CCE20" s="47"/>
      <c r="CCF20" s="47"/>
      <c r="CCG20" s="47"/>
      <c r="CCH20" s="47"/>
      <c r="CCI20" s="47"/>
      <c r="CCJ20" s="47"/>
      <c r="CCK20" s="47"/>
      <c r="CCL20" s="47"/>
      <c r="CCM20" s="47"/>
      <c r="CCN20" s="47"/>
      <c r="CCO20" s="47"/>
      <c r="CCP20" s="47"/>
      <c r="CCQ20" s="47"/>
      <c r="CCR20" s="47"/>
      <c r="CCS20" s="47"/>
      <c r="CCT20" s="47"/>
      <c r="CCU20" s="47"/>
      <c r="CCV20" s="47"/>
      <c r="CCW20" s="47"/>
      <c r="CCX20" s="47"/>
      <c r="CCY20" s="47"/>
      <c r="CCZ20" s="47"/>
      <c r="CDA20" s="47"/>
      <c r="CDB20" s="47"/>
      <c r="CDC20" s="47"/>
      <c r="CDD20" s="47"/>
      <c r="CDE20" s="47"/>
      <c r="CDF20" s="47"/>
      <c r="CDG20" s="47"/>
      <c r="CDH20" s="47"/>
      <c r="CDI20" s="47"/>
      <c r="CDJ20" s="47"/>
      <c r="CDK20" s="47"/>
      <c r="CDL20" s="47"/>
      <c r="CDM20" s="47"/>
      <c r="CDN20" s="47"/>
      <c r="CDO20" s="47"/>
      <c r="CDP20" s="47"/>
      <c r="CDQ20" s="47"/>
      <c r="CDR20" s="47"/>
      <c r="CDS20" s="47"/>
      <c r="CDT20" s="47"/>
      <c r="CDU20" s="47"/>
      <c r="CDV20" s="47"/>
      <c r="CDW20" s="47"/>
      <c r="CDX20" s="47"/>
      <c r="CDY20" s="47"/>
      <c r="CDZ20" s="47"/>
      <c r="CEA20" s="47"/>
      <c r="CEB20" s="47"/>
      <c r="CEC20" s="47"/>
      <c r="CED20" s="47"/>
      <c r="CEE20" s="47"/>
      <c r="CEF20" s="47"/>
      <c r="CEG20" s="47"/>
      <c r="CEH20" s="47"/>
      <c r="CEI20" s="47"/>
      <c r="CEJ20" s="47"/>
      <c r="CEK20" s="47"/>
      <c r="CEL20" s="47"/>
      <c r="CEM20" s="47"/>
      <c r="CEN20" s="47"/>
      <c r="CEO20" s="47"/>
      <c r="CEP20" s="47"/>
      <c r="CEQ20" s="47"/>
      <c r="CER20" s="47"/>
      <c r="CES20" s="47"/>
      <c r="CET20" s="47"/>
      <c r="CEU20" s="47"/>
      <c r="CEV20" s="47"/>
      <c r="CEW20" s="47"/>
      <c r="CEX20" s="47"/>
      <c r="CEY20" s="47"/>
      <c r="CEZ20" s="47"/>
      <c r="CFA20" s="47"/>
      <c r="CFB20" s="47"/>
      <c r="CFC20" s="47"/>
      <c r="CFD20" s="47"/>
      <c r="CFE20" s="47"/>
      <c r="CFF20" s="47"/>
      <c r="CFG20" s="47"/>
      <c r="CFH20" s="47"/>
      <c r="CFI20" s="47"/>
      <c r="CFJ20" s="47"/>
      <c r="CFK20" s="47"/>
      <c r="CFL20" s="47"/>
      <c r="CFM20" s="47"/>
      <c r="CFN20" s="47"/>
      <c r="CFO20" s="47"/>
      <c r="CFP20" s="47"/>
      <c r="CFQ20" s="47"/>
      <c r="CFR20" s="47"/>
      <c r="CFS20" s="47"/>
      <c r="CFT20" s="47"/>
      <c r="CFU20" s="47"/>
      <c r="CFV20" s="47"/>
      <c r="CFW20" s="47"/>
      <c r="CFX20" s="47"/>
      <c r="CFY20" s="47"/>
      <c r="CFZ20" s="47"/>
      <c r="CGA20" s="47"/>
      <c r="CGB20" s="47"/>
      <c r="CGC20" s="47"/>
      <c r="CGD20" s="47"/>
      <c r="CGE20" s="47"/>
      <c r="CGF20" s="47"/>
      <c r="CGG20" s="47"/>
      <c r="CGH20" s="47"/>
      <c r="CGI20" s="47"/>
      <c r="CGJ20" s="47"/>
      <c r="CGK20" s="47"/>
      <c r="CGL20" s="47"/>
      <c r="CGM20" s="47"/>
      <c r="CGN20" s="47"/>
      <c r="CGO20" s="47"/>
      <c r="CGP20" s="47"/>
      <c r="CGQ20" s="47"/>
      <c r="CGR20" s="47"/>
      <c r="CGS20" s="47"/>
      <c r="CGT20" s="47"/>
      <c r="CGU20" s="47"/>
      <c r="CGV20" s="47"/>
      <c r="CGW20" s="47"/>
      <c r="CGX20" s="47"/>
      <c r="CGY20" s="47"/>
      <c r="CGZ20" s="47"/>
      <c r="CHA20" s="47"/>
      <c r="CHB20" s="47"/>
      <c r="CHC20" s="47"/>
      <c r="CHD20" s="47"/>
      <c r="CHE20" s="47"/>
      <c r="CHF20" s="47"/>
      <c r="CHG20" s="47"/>
      <c r="CHH20" s="47"/>
      <c r="CHI20" s="47"/>
      <c r="CHJ20" s="47"/>
      <c r="CHK20" s="47"/>
      <c r="CHL20" s="47"/>
      <c r="CHM20" s="47"/>
      <c r="CHN20" s="47"/>
      <c r="CHO20" s="47"/>
      <c r="CHP20" s="47"/>
      <c r="CHQ20" s="47"/>
      <c r="CHR20" s="47"/>
      <c r="CHS20" s="47"/>
      <c r="CHT20" s="47"/>
      <c r="CHU20" s="47"/>
      <c r="CHV20" s="47"/>
      <c r="CHW20" s="47"/>
      <c r="CHX20" s="47"/>
      <c r="CHY20" s="47"/>
      <c r="CHZ20" s="47"/>
      <c r="CIA20" s="47"/>
      <c r="CIB20" s="47"/>
      <c r="CIC20" s="47"/>
      <c r="CID20" s="47"/>
      <c r="CIE20" s="47"/>
      <c r="CIF20" s="47"/>
      <c r="CIG20" s="47"/>
      <c r="CIH20" s="47"/>
      <c r="CII20" s="47"/>
      <c r="CIJ20" s="47"/>
      <c r="CIK20" s="47"/>
      <c r="CIL20" s="47"/>
      <c r="CIM20" s="47"/>
      <c r="CIN20" s="47"/>
      <c r="CIO20" s="47"/>
      <c r="CIP20" s="47"/>
      <c r="CIQ20" s="47"/>
      <c r="CIR20" s="47"/>
      <c r="CIS20" s="47"/>
      <c r="CIT20" s="47"/>
      <c r="CIU20" s="47"/>
      <c r="CIV20" s="47"/>
      <c r="CIW20" s="47"/>
      <c r="CIX20" s="47"/>
      <c r="CIY20" s="47"/>
      <c r="CIZ20" s="47"/>
      <c r="CJA20" s="47"/>
      <c r="CJB20" s="47"/>
      <c r="CJC20" s="47"/>
      <c r="CJD20" s="47"/>
      <c r="CJE20" s="47"/>
      <c r="CJF20" s="47"/>
      <c r="CJG20" s="47"/>
      <c r="CJH20" s="47"/>
      <c r="CJI20" s="47"/>
      <c r="CJJ20" s="47"/>
      <c r="CJK20" s="47"/>
      <c r="CJL20" s="47"/>
      <c r="CJM20" s="47"/>
      <c r="CJN20" s="47"/>
      <c r="CJO20" s="47"/>
      <c r="CJP20" s="47"/>
      <c r="CJQ20" s="47"/>
      <c r="CJR20" s="47"/>
      <c r="CJS20" s="47"/>
      <c r="CJT20" s="47"/>
      <c r="CJU20" s="47"/>
      <c r="CJV20" s="47"/>
      <c r="CJW20" s="47"/>
      <c r="CJX20" s="47"/>
      <c r="CJY20" s="47"/>
      <c r="CJZ20" s="47"/>
      <c r="CKA20" s="47"/>
      <c r="CKB20" s="47"/>
      <c r="CKC20" s="47"/>
      <c r="CKD20" s="47"/>
      <c r="CKE20" s="47"/>
      <c r="CKF20" s="47"/>
      <c r="CKG20" s="47"/>
      <c r="CKH20" s="47"/>
      <c r="CKI20" s="47"/>
      <c r="CKJ20" s="47"/>
      <c r="CKK20" s="47"/>
      <c r="CKL20" s="47"/>
      <c r="CKM20" s="47"/>
      <c r="CKN20" s="47"/>
      <c r="CKO20" s="47"/>
      <c r="CKP20" s="47"/>
      <c r="CKQ20" s="47"/>
      <c r="CKR20" s="47"/>
      <c r="CKS20" s="47"/>
      <c r="CKT20" s="47"/>
      <c r="CKU20" s="47"/>
      <c r="CKV20" s="47"/>
      <c r="CKW20" s="47"/>
      <c r="CKX20" s="47"/>
      <c r="CKY20" s="47"/>
      <c r="CKZ20" s="47"/>
      <c r="CLA20" s="47"/>
      <c r="CLB20" s="47"/>
      <c r="CLC20" s="47"/>
      <c r="CLD20" s="47"/>
      <c r="CLE20" s="47"/>
      <c r="CLF20" s="47"/>
      <c r="CLG20" s="47"/>
      <c r="CLH20" s="47"/>
      <c r="CLI20" s="47"/>
      <c r="CLJ20" s="47"/>
      <c r="CLK20" s="47"/>
      <c r="CLL20" s="47"/>
      <c r="CLM20" s="47"/>
      <c r="CLN20" s="47"/>
      <c r="CLO20" s="47"/>
      <c r="CLP20" s="47"/>
      <c r="CLQ20" s="47"/>
      <c r="CLR20" s="47"/>
      <c r="CLS20" s="47"/>
      <c r="CLT20" s="47"/>
      <c r="CLU20" s="47"/>
      <c r="CLV20" s="47"/>
      <c r="CLW20" s="47"/>
      <c r="CLX20" s="47"/>
      <c r="CLY20" s="47"/>
      <c r="CLZ20" s="47"/>
      <c r="CMA20" s="47"/>
      <c r="CMB20" s="47"/>
      <c r="CMC20" s="47"/>
      <c r="CMD20" s="47"/>
      <c r="CME20" s="47"/>
      <c r="CMF20" s="47"/>
      <c r="CMG20" s="47"/>
      <c r="CMH20" s="47"/>
      <c r="CMI20" s="47"/>
      <c r="CMJ20" s="47"/>
      <c r="CMK20" s="47"/>
      <c r="CML20" s="47"/>
      <c r="CMM20" s="47"/>
      <c r="CMN20" s="47"/>
      <c r="CMO20" s="47"/>
      <c r="CMP20" s="47"/>
      <c r="CMQ20" s="47"/>
      <c r="CMR20" s="47"/>
      <c r="CMS20" s="47"/>
      <c r="CMT20" s="47"/>
      <c r="CMU20" s="47"/>
      <c r="CMV20" s="47"/>
      <c r="CMW20" s="47"/>
      <c r="CMX20" s="47"/>
      <c r="CMY20" s="47"/>
      <c r="CMZ20" s="47"/>
      <c r="CNA20" s="47"/>
      <c r="CNB20" s="47"/>
      <c r="CNC20" s="47"/>
      <c r="CND20" s="47"/>
      <c r="CNE20" s="47"/>
      <c r="CNF20" s="47"/>
      <c r="CNG20" s="47"/>
      <c r="CNH20" s="47"/>
      <c r="CNI20" s="47"/>
      <c r="CNJ20" s="47"/>
      <c r="CNK20" s="47"/>
      <c r="CNL20" s="47"/>
      <c r="CNM20" s="47"/>
      <c r="CNN20" s="47"/>
      <c r="CNO20" s="47"/>
      <c r="CNP20" s="47"/>
      <c r="CNQ20" s="47"/>
      <c r="CNR20" s="47"/>
      <c r="CNS20" s="47"/>
      <c r="CNT20" s="47"/>
      <c r="CNU20" s="47"/>
      <c r="CNV20" s="47"/>
      <c r="CNW20" s="47"/>
      <c r="CNX20" s="47"/>
      <c r="CNY20" s="47"/>
      <c r="CNZ20" s="47"/>
      <c r="COA20" s="47"/>
      <c r="COB20" s="47"/>
      <c r="COC20" s="47"/>
      <c r="COD20" s="47"/>
      <c r="COE20" s="47"/>
      <c r="COF20" s="47"/>
      <c r="COG20" s="47"/>
      <c r="COH20" s="47"/>
      <c r="COI20" s="47"/>
      <c r="COJ20" s="47"/>
      <c r="COK20" s="47"/>
      <c r="COL20" s="47"/>
      <c r="COM20" s="47"/>
      <c r="CON20" s="47"/>
      <c r="COO20" s="47"/>
      <c r="COP20" s="47"/>
      <c r="COQ20" s="47"/>
      <c r="COR20" s="47"/>
      <c r="COS20" s="47"/>
      <c r="COT20" s="47"/>
      <c r="COU20" s="47"/>
      <c r="COV20" s="47"/>
      <c r="COW20" s="47"/>
      <c r="COX20" s="47"/>
      <c r="COY20" s="47"/>
      <c r="COZ20" s="47"/>
      <c r="CPA20" s="47"/>
      <c r="CPB20" s="47"/>
      <c r="CPC20" s="47"/>
      <c r="CPD20" s="47"/>
      <c r="CPE20" s="47"/>
      <c r="CPF20" s="47"/>
      <c r="CPG20" s="47"/>
      <c r="CPH20" s="47"/>
      <c r="CPI20" s="47"/>
      <c r="CPJ20" s="47"/>
      <c r="CPK20" s="47"/>
      <c r="CPL20" s="47"/>
      <c r="CPM20" s="47"/>
      <c r="CPN20" s="47"/>
      <c r="CPO20" s="47"/>
      <c r="CPP20" s="47"/>
      <c r="CPQ20" s="47"/>
      <c r="CPR20" s="47"/>
      <c r="CPS20" s="47"/>
      <c r="CPT20" s="47"/>
      <c r="CPU20" s="47"/>
      <c r="CPV20" s="47"/>
      <c r="CPW20" s="47"/>
      <c r="CPX20" s="47"/>
      <c r="CPY20" s="47"/>
      <c r="CPZ20" s="47"/>
      <c r="CQA20" s="47"/>
      <c r="CQB20" s="47"/>
      <c r="CQC20" s="47"/>
      <c r="CQD20" s="47"/>
      <c r="CQE20" s="47"/>
      <c r="CQF20" s="47"/>
      <c r="CQG20" s="47"/>
      <c r="CQH20" s="47"/>
      <c r="CQI20" s="47"/>
      <c r="CQJ20" s="47"/>
      <c r="CQK20" s="47"/>
      <c r="CQL20" s="47"/>
      <c r="CQM20" s="47"/>
      <c r="CQN20" s="47"/>
      <c r="CQO20" s="47"/>
      <c r="CQP20" s="47"/>
      <c r="CQQ20" s="47"/>
      <c r="CQR20" s="47"/>
      <c r="CQS20" s="47"/>
      <c r="CQT20" s="47"/>
      <c r="CQU20" s="47"/>
      <c r="CQV20" s="47"/>
      <c r="CQW20" s="47"/>
      <c r="CQX20" s="47"/>
      <c r="CQY20" s="47"/>
      <c r="CQZ20" s="47"/>
      <c r="CRA20" s="47"/>
      <c r="CRB20" s="47"/>
      <c r="CRC20" s="47"/>
      <c r="CRD20" s="47"/>
      <c r="CRE20" s="47"/>
      <c r="CRF20" s="47"/>
      <c r="CRG20" s="47"/>
      <c r="CRH20" s="47"/>
      <c r="CRI20" s="47"/>
      <c r="CRJ20" s="47"/>
      <c r="CRK20" s="47"/>
      <c r="CRL20" s="47"/>
      <c r="CRM20" s="47"/>
      <c r="CRN20" s="47"/>
      <c r="CRO20" s="47"/>
      <c r="CRP20" s="47"/>
      <c r="CRQ20" s="47"/>
      <c r="CRR20" s="47"/>
      <c r="CRS20" s="47"/>
      <c r="CRT20" s="47"/>
      <c r="CRU20" s="47"/>
      <c r="CRV20" s="47"/>
      <c r="CRW20" s="47"/>
      <c r="CRX20" s="47"/>
      <c r="CRY20" s="47"/>
      <c r="CRZ20" s="47"/>
      <c r="CSA20" s="47"/>
      <c r="CSB20" s="47"/>
      <c r="CSC20" s="47"/>
      <c r="CSD20" s="47"/>
      <c r="CSE20" s="47"/>
      <c r="CSF20" s="47"/>
      <c r="CSG20" s="47"/>
      <c r="CSH20" s="47"/>
      <c r="CSI20" s="47"/>
      <c r="CSJ20" s="47"/>
      <c r="CSK20" s="47"/>
      <c r="CSL20" s="47"/>
      <c r="CSM20" s="47"/>
      <c r="CSN20" s="47"/>
      <c r="CSO20" s="47"/>
      <c r="CSP20" s="47"/>
      <c r="CSQ20" s="47"/>
      <c r="CSR20" s="47"/>
      <c r="CSS20" s="47"/>
      <c r="CST20" s="47"/>
      <c r="CSU20" s="47"/>
      <c r="CSV20" s="47"/>
      <c r="CSW20" s="47"/>
      <c r="CSX20" s="47"/>
      <c r="CSY20" s="47"/>
      <c r="CSZ20" s="47"/>
      <c r="CTA20" s="47"/>
      <c r="CTB20" s="47"/>
      <c r="CTC20" s="47"/>
      <c r="CTD20" s="47"/>
      <c r="CTE20" s="47"/>
      <c r="CTF20" s="47"/>
      <c r="CTG20" s="47"/>
      <c r="CTH20" s="47"/>
      <c r="CTI20" s="47"/>
      <c r="CTJ20" s="47"/>
      <c r="CTK20" s="47"/>
      <c r="CTL20" s="47"/>
      <c r="CTM20" s="47"/>
      <c r="CTN20" s="47"/>
      <c r="CTO20" s="47"/>
      <c r="CTP20" s="47"/>
      <c r="CTQ20" s="47"/>
      <c r="CTR20" s="47"/>
      <c r="CTS20" s="47"/>
      <c r="CTT20" s="47"/>
      <c r="CTU20" s="47"/>
      <c r="CTV20" s="47"/>
      <c r="CTW20" s="47"/>
      <c r="CTX20" s="47"/>
      <c r="CTY20" s="47"/>
      <c r="CTZ20" s="47"/>
      <c r="CUA20" s="47"/>
      <c r="CUB20" s="47"/>
      <c r="CUC20" s="47"/>
      <c r="CUD20" s="47"/>
      <c r="CUE20" s="47"/>
      <c r="CUF20" s="47"/>
      <c r="CUG20" s="47"/>
      <c r="CUH20" s="47"/>
      <c r="CUI20" s="47"/>
      <c r="CUJ20" s="47"/>
      <c r="CUK20" s="47"/>
      <c r="CUL20" s="47"/>
      <c r="CUM20" s="47"/>
      <c r="CUN20" s="47"/>
      <c r="CUO20" s="47"/>
      <c r="CUP20" s="47"/>
      <c r="CUQ20" s="47"/>
      <c r="CUR20" s="47"/>
      <c r="CUS20" s="47"/>
      <c r="CUT20" s="47"/>
      <c r="CUU20" s="47"/>
      <c r="CUV20" s="47"/>
      <c r="CUW20" s="47"/>
      <c r="CUX20" s="47"/>
      <c r="CUY20" s="47"/>
      <c r="CUZ20" s="47"/>
      <c r="CVA20" s="47"/>
      <c r="CVB20" s="47"/>
      <c r="CVC20" s="47"/>
      <c r="CVD20" s="47"/>
      <c r="CVE20" s="47"/>
      <c r="CVF20" s="47"/>
      <c r="CVG20" s="47"/>
      <c r="CVH20" s="47"/>
      <c r="CVI20" s="47"/>
      <c r="CVJ20" s="47"/>
      <c r="CVK20" s="47"/>
      <c r="CVL20" s="47"/>
      <c r="CVM20" s="47"/>
      <c r="CVN20" s="47"/>
      <c r="CVO20" s="47"/>
      <c r="CVP20" s="47"/>
      <c r="CVQ20" s="47"/>
      <c r="CVR20" s="47"/>
      <c r="CVS20" s="47"/>
      <c r="CVT20" s="47"/>
      <c r="CVU20" s="47"/>
      <c r="CVV20" s="47"/>
      <c r="CVW20" s="47"/>
      <c r="CVX20" s="47"/>
      <c r="CVY20" s="47"/>
      <c r="CVZ20" s="47"/>
      <c r="CWA20" s="47"/>
      <c r="CWB20" s="47"/>
      <c r="CWC20" s="47"/>
      <c r="CWD20" s="47"/>
      <c r="CWE20" s="47"/>
      <c r="CWF20" s="47"/>
      <c r="CWG20" s="47"/>
      <c r="CWH20" s="47"/>
      <c r="CWI20" s="47"/>
      <c r="CWJ20" s="47"/>
      <c r="CWK20" s="47"/>
      <c r="CWL20" s="47"/>
      <c r="CWM20" s="47"/>
      <c r="CWN20" s="47"/>
      <c r="CWO20" s="47"/>
      <c r="CWP20" s="47"/>
      <c r="CWQ20" s="47"/>
      <c r="CWR20" s="47"/>
      <c r="CWS20" s="47"/>
      <c r="CWT20" s="47"/>
      <c r="CWU20" s="47"/>
      <c r="CWV20" s="47"/>
      <c r="CWW20" s="47"/>
      <c r="CWX20" s="47"/>
      <c r="CWY20" s="47"/>
      <c r="CWZ20" s="47"/>
      <c r="CXA20" s="47"/>
      <c r="CXB20" s="47"/>
      <c r="CXC20" s="47"/>
      <c r="CXD20" s="47"/>
      <c r="CXE20" s="47"/>
      <c r="CXF20" s="47"/>
      <c r="CXG20" s="47"/>
      <c r="CXH20" s="47"/>
      <c r="CXI20" s="47"/>
      <c r="CXJ20" s="47"/>
      <c r="CXK20" s="47"/>
      <c r="CXL20" s="47"/>
      <c r="CXM20" s="47"/>
      <c r="CXN20" s="47"/>
      <c r="CXO20" s="47"/>
      <c r="CXP20" s="47"/>
      <c r="CXQ20" s="47"/>
      <c r="CXR20" s="47"/>
      <c r="CXS20" s="47"/>
      <c r="CXT20" s="47"/>
      <c r="CXU20" s="47"/>
      <c r="CXV20" s="47"/>
      <c r="CXW20" s="47"/>
      <c r="CXX20" s="47"/>
      <c r="CXY20" s="47"/>
      <c r="CXZ20" s="47"/>
      <c r="CYA20" s="47"/>
      <c r="CYB20" s="47"/>
      <c r="CYC20" s="47"/>
      <c r="CYD20" s="47"/>
      <c r="CYE20" s="47"/>
      <c r="CYF20" s="47"/>
      <c r="CYG20" s="47"/>
      <c r="CYH20" s="47"/>
      <c r="CYI20" s="47"/>
      <c r="CYJ20" s="47"/>
      <c r="CYK20" s="47"/>
      <c r="CYL20" s="47"/>
      <c r="CYM20" s="47"/>
      <c r="CYN20" s="47"/>
      <c r="CYO20" s="47"/>
      <c r="CYP20" s="47"/>
      <c r="CYQ20" s="47"/>
      <c r="CYR20" s="47"/>
      <c r="CYS20" s="47"/>
      <c r="CYT20" s="47"/>
      <c r="CYU20" s="47"/>
      <c r="CYV20" s="47"/>
      <c r="CYW20" s="47"/>
      <c r="CYX20" s="47"/>
      <c r="CYY20" s="47"/>
      <c r="CYZ20" s="47"/>
      <c r="CZA20" s="47"/>
      <c r="CZB20" s="47"/>
      <c r="CZC20" s="47"/>
      <c r="CZD20" s="47"/>
      <c r="CZE20" s="47"/>
      <c r="CZF20" s="47"/>
      <c r="CZG20" s="47"/>
      <c r="CZH20" s="47"/>
      <c r="CZI20" s="47"/>
      <c r="CZJ20" s="47"/>
      <c r="CZK20" s="47"/>
      <c r="CZL20" s="47"/>
      <c r="CZM20" s="47"/>
      <c r="CZN20" s="47"/>
      <c r="CZO20" s="47"/>
      <c r="CZP20" s="47"/>
      <c r="CZQ20" s="47"/>
      <c r="CZR20" s="47"/>
      <c r="CZS20" s="47"/>
      <c r="CZT20" s="47"/>
      <c r="CZU20" s="47"/>
      <c r="CZV20" s="47"/>
      <c r="CZW20" s="47"/>
      <c r="CZX20" s="47"/>
      <c r="CZY20" s="47"/>
      <c r="CZZ20" s="47"/>
      <c r="DAA20" s="47"/>
      <c r="DAB20" s="47"/>
      <c r="DAC20" s="47"/>
      <c r="DAD20" s="47"/>
      <c r="DAE20" s="47"/>
      <c r="DAF20" s="47"/>
      <c r="DAG20" s="47"/>
      <c r="DAH20" s="47"/>
      <c r="DAI20" s="47"/>
      <c r="DAJ20" s="47"/>
      <c r="DAK20" s="47"/>
      <c r="DAL20" s="47"/>
      <c r="DAM20" s="47"/>
      <c r="DAN20" s="47"/>
      <c r="DAO20" s="47"/>
      <c r="DAP20" s="47"/>
      <c r="DAQ20" s="47"/>
      <c r="DAR20" s="47"/>
      <c r="DAS20" s="47"/>
      <c r="DAT20" s="47"/>
      <c r="DAU20" s="47"/>
      <c r="DAV20" s="47"/>
      <c r="DAW20" s="47"/>
      <c r="DAX20" s="47"/>
      <c r="DAY20" s="47"/>
      <c r="DAZ20" s="47"/>
      <c r="DBA20" s="47"/>
      <c r="DBB20" s="47"/>
      <c r="DBC20" s="47"/>
      <c r="DBD20" s="47"/>
      <c r="DBE20" s="47"/>
      <c r="DBF20" s="47"/>
      <c r="DBG20" s="47"/>
      <c r="DBH20" s="47"/>
      <c r="DBI20" s="47"/>
      <c r="DBJ20" s="47"/>
      <c r="DBK20" s="47"/>
      <c r="DBL20" s="47"/>
      <c r="DBM20" s="47"/>
      <c r="DBN20" s="47"/>
      <c r="DBO20" s="47"/>
      <c r="DBP20" s="47"/>
      <c r="DBQ20" s="47"/>
      <c r="DBR20" s="47"/>
      <c r="DBS20" s="47"/>
      <c r="DBT20" s="47"/>
      <c r="DBU20" s="47"/>
      <c r="DBV20" s="47"/>
      <c r="DBW20" s="47"/>
      <c r="DBX20" s="47"/>
      <c r="DBY20" s="47"/>
      <c r="DBZ20" s="47"/>
      <c r="DCA20" s="47"/>
      <c r="DCB20" s="47"/>
      <c r="DCC20" s="47"/>
      <c r="DCD20" s="47"/>
      <c r="DCE20" s="47"/>
      <c r="DCF20" s="47"/>
      <c r="DCG20" s="47"/>
      <c r="DCH20" s="47"/>
      <c r="DCI20" s="47"/>
      <c r="DCJ20" s="47"/>
      <c r="DCK20" s="47"/>
      <c r="DCL20" s="47"/>
      <c r="DCM20" s="47"/>
      <c r="DCN20" s="47"/>
      <c r="DCO20" s="47"/>
      <c r="DCP20" s="47"/>
      <c r="DCQ20" s="47"/>
      <c r="DCR20" s="47"/>
      <c r="DCS20" s="47"/>
      <c r="DCT20" s="47"/>
      <c r="DCU20" s="47"/>
      <c r="DCV20" s="47"/>
      <c r="DCW20" s="47"/>
      <c r="DCX20" s="47"/>
      <c r="DCY20" s="47"/>
      <c r="DCZ20" s="47"/>
      <c r="DDA20" s="47"/>
      <c r="DDB20" s="47"/>
      <c r="DDC20" s="47"/>
      <c r="DDD20" s="47"/>
      <c r="DDE20" s="47"/>
      <c r="DDF20" s="47"/>
      <c r="DDG20" s="47"/>
      <c r="DDH20" s="47"/>
      <c r="DDI20" s="47"/>
      <c r="DDJ20" s="47"/>
      <c r="DDK20" s="47"/>
      <c r="DDL20" s="47"/>
      <c r="DDM20" s="47"/>
      <c r="DDN20" s="47"/>
      <c r="DDO20" s="47"/>
      <c r="DDP20" s="47"/>
      <c r="DDQ20" s="47"/>
      <c r="DDR20" s="47"/>
      <c r="DDS20" s="47"/>
      <c r="DDT20" s="47"/>
      <c r="DDU20" s="47"/>
      <c r="DDV20" s="47"/>
      <c r="DDW20" s="47"/>
      <c r="DDX20" s="47"/>
      <c r="DDY20" s="47"/>
      <c r="DDZ20" s="47"/>
      <c r="DEA20" s="47"/>
      <c r="DEB20" s="47"/>
      <c r="DEC20" s="47"/>
      <c r="DED20" s="47"/>
      <c r="DEE20" s="47"/>
      <c r="DEF20" s="47"/>
      <c r="DEG20" s="47"/>
      <c r="DEH20" s="47"/>
      <c r="DEI20" s="47"/>
      <c r="DEJ20" s="47"/>
      <c r="DEK20" s="47"/>
      <c r="DEL20" s="47"/>
      <c r="DEM20" s="47"/>
      <c r="DEN20" s="47"/>
      <c r="DEO20" s="47"/>
      <c r="DEP20" s="47"/>
      <c r="DEQ20" s="47"/>
      <c r="DER20" s="47"/>
      <c r="DES20" s="47"/>
      <c r="DET20" s="47"/>
      <c r="DEU20" s="47"/>
      <c r="DEV20" s="47"/>
      <c r="DEW20" s="47"/>
      <c r="DEX20" s="47"/>
      <c r="DEY20" s="47"/>
      <c r="DEZ20" s="47"/>
      <c r="DFA20" s="47"/>
      <c r="DFB20" s="47"/>
      <c r="DFC20" s="47"/>
      <c r="DFD20" s="47"/>
      <c r="DFE20" s="47"/>
      <c r="DFF20" s="47"/>
      <c r="DFG20" s="47"/>
      <c r="DFH20" s="47"/>
      <c r="DFI20" s="47"/>
      <c r="DFJ20" s="47"/>
      <c r="DFK20" s="47"/>
      <c r="DFL20" s="47"/>
      <c r="DFM20" s="47"/>
      <c r="DFN20" s="47"/>
      <c r="DFO20" s="47"/>
      <c r="DFP20" s="47"/>
      <c r="DFQ20" s="47"/>
      <c r="DFR20" s="47"/>
      <c r="DFS20" s="47"/>
      <c r="DFT20" s="47"/>
      <c r="DFU20" s="47"/>
      <c r="DFV20" s="47"/>
      <c r="DFW20" s="47"/>
      <c r="DFX20" s="47"/>
      <c r="DFY20" s="47"/>
      <c r="DFZ20" s="47"/>
      <c r="DGA20" s="47"/>
      <c r="DGB20" s="47"/>
      <c r="DGC20" s="47"/>
      <c r="DGD20" s="47"/>
      <c r="DGE20" s="47"/>
      <c r="DGF20" s="47"/>
      <c r="DGG20" s="47"/>
      <c r="DGH20" s="47"/>
      <c r="DGI20" s="47"/>
      <c r="DGJ20" s="47"/>
      <c r="DGK20" s="47"/>
      <c r="DGL20" s="47"/>
      <c r="DGM20" s="47"/>
      <c r="DGN20" s="47"/>
      <c r="DGO20" s="47"/>
      <c r="DGP20" s="47"/>
      <c r="DGQ20" s="47"/>
      <c r="DGR20" s="47"/>
      <c r="DGS20" s="47"/>
      <c r="DGT20" s="47"/>
      <c r="DGU20" s="47"/>
      <c r="DGV20" s="47"/>
      <c r="DGW20" s="47"/>
      <c r="DGX20" s="47"/>
      <c r="DGY20" s="47"/>
      <c r="DGZ20" s="47"/>
      <c r="DHA20" s="47"/>
      <c r="DHB20" s="47"/>
      <c r="DHC20" s="47"/>
      <c r="DHD20" s="47"/>
      <c r="DHE20" s="47"/>
      <c r="DHF20" s="47"/>
      <c r="DHG20" s="47"/>
      <c r="DHH20" s="47"/>
      <c r="DHI20" s="47"/>
      <c r="DHJ20" s="47"/>
      <c r="DHK20" s="47"/>
      <c r="DHL20" s="47"/>
      <c r="DHM20" s="47"/>
      <c r="DHN20" s="47"/>
      <c r="DHO20" s="47"/>
      <c r="DHP20" s="47"/>
      <c r="DHQ20" s="47"/>
      <c r="DHR20" s="47"/>
      <c r="DHS20" s="47"/>
      <c r="DHT20" s="47"/>
      <c r="DHU20" s="47"/>
      <c r="DHV20" s="47"/>
      <c r="DHW20" s="47"/>
      <c r="DHX20" s="47"/>
      <c r="DHY20" s="47"/>
      <c r="DHZ20" s="47"/>
      <c r="DIA20" s="47"/>
      <c r="DIB20" s="47"/>
      <c r="DIC20" s="47"/>
      <c r="DID20" s="47"/>
      <c r="DIE20" s="47"/>
      <c r="DIF20" s="47"/>
      <c r="DIG20" s="47"/>
      <c r="DIH20" s="47"/>
      <c r="DII20" s="47"/>
      <c r="DIJ20" s="47"/>
      <c r="DIK20" s="47"/>
      <c r="DIL20" s="47"/>
      <c r="DIM20" s="47"/>
      <c r="DIN20" s="47"/>
      <c r="DIO20" s="47"/>
      <c r="DIP20" s="47"/>
      <c r="DIQ20" s="47"/>
      <c r="DIR20" s="47"/>
      <c r="DIS20" s="47"/>
      <c r="DIT20" s="47"/>
      <c r="DIU20" s="47"/>
      <c r="DIV20" s="47"/>
      <c r="DIW20" s="47"/>
      <c r="DIX20" s="47"/>
      <c r="DIY20" s="47"/>
      <c r="DIZ20" s="47"/>
      <c r="DJA20" s="47"/>
      <c r="DJB20" s="47"/>
      <c r="DJC20" s="47"/>
      <c r="DJD20" s="47"/>
      <c r="DJE20" s="47"/>
      <c r="DJF20" s="47"/>
      <c r="DJG20" s="47"/>
      <c r="DJH20" s="47"/>
      <c r="DJI20" s="47"/>
      <c r="DJJ20" s="47"/>
      <c r="DJK20" s="47"/>
      <c r="DJL20" s="47"/>
      <c r="DJM20" s="47"/>
      <c r="DJN20" s="47"/>
      <c r="DJO20" s="47"/>
      <c r="DJP20" s="47"/>
      <c r="DJQ20" s="47"/>
      <c r="DJR20" s="47"/>
      <c r="DJS20" s="47"/>
      <c r="DJT20" s="47"/>
      <c r="DJU20" s="47"/>
      <c r="DJV20" s="47"/>
      <c r="DJW20" s="47"/>
      <c r="DJX20" s="47"/>
      <c r="DJY20" s="47"/>
      <c r="DJZ20" s="47"/>
      <c r="DKA20" s="47"/>
      <c r="DKB20" s="47"/>
      <c r="DKC20" s="47"/>
      <c r="DKD20" s="47"/>
      <c r="DKE20" s="47"/>
      <c r="DKF20" s="47"/>
      <c r="DKG20" s="47"/>
      <c r="DKH20" s="47"/>
      <c r="DKI20" s="47"/>
      <c r="DKJ20" s="47"/>
      <c r="DKK20" s="47"/>
      <c r="DKL20" s="47"/>
      <c r="DKM20" s="47"/>
      <c r="DKN20" s="47"/>
      <c r="DKO20" s="47"/>
      <c r="DKP20" s="47"/>
      <c r="DKQ20" s="47"/>
      <c r="DKR20" s="47"/>
      <c r="DKS20" s="47"/>
      <c r="DKT20" s="47"/>
      <c r="DKU20" s="47"/>
      <c r="DKV20" s="47"/>
      <c r="DKW20" s="47"/>
      <c r="DKX20" s="47"/>
      <c r="DKY20" s="47"/>
      <c r="DKZ20" s="47"/>
      <c r="DLA20" s="47"/>
      <c r="DLB20" s="47"/>
      <c r="DLC20" s="47"/>
      <c r="DLD20" s="47"/>
      <c r="DLE20" s="47"/>
      <c r="DLF20" s="47"/>
      <c r="DLG20" s="47"/>
      <c r="DLH20" s="47"/>
      <c r="DLI20" s="47"/>
      <c r="DLJ20" s="47"/>
      <c r="DLK20" s="47"/>
      <c r="DLL20" s="47"/>
      <c r="DLM20" s="47"/>
      <c r="DLN20" s="47"/>
      <c r="DLO20" s="47"/>
      <c r="DLP20" s="47"/>
      <c r="DLQ20" s="47"/>
      <c r="DLR20" s="47"/>
      <c r="DLS20" s="47"/>
      <c r="DLT20" s="47"/>
      <c r="DLU20" s="47"/>
      <c r="DLV20" s="47"/>
      <c r="DLW20" s="47"/>
      <c r="DLX20" s="47"/>
      <c r="DLY20" s="47"/>
      <c r="DLZ20" s="47"/>
      <c r="DMA20" s="47"/>
      <c r="DMB20" s="47"/>
      <c r="DMC20" s="47"/>
      <c r="DMD20" s="47"/>
      <c r="DME20" s="47"/>
      <c r="DMF20" s="47"/>
      <c r="DMG20" s="47"/>
      <c r="DMH20" s="47"/>
      <c r="DMI20" s="47"/>
      <c r="DMJ20" s="47"/>
      <c r="DMK20" s="47"/>
      <c r="DML20" s="47"/>
      <c r="DMM20" s="47"/>
      <c r="DMN20" s="47"/>
      <c r="DMO20" s="47"/>
      <c r="DMP20" s="47"/>
      <c r="DMQ20" s="47"/>
      <c r="DMR20" s="47"/>
      <c r="DMS20" s="47"/>
      <c r="DMT20" s="47"/>
      <c r="DMU20" s="47"/>
      <c r="DMV20" s="47"/>
      <c r="DMW20" s="47"/>
      <c r="DMX20" s="47"/>
      <c r="DMY20" s="47"/>
      <c r="DMZ20" s="47"/>
      <c r="DNA20" s="47"/>
      <c r="DNB20" s="47"/>
      <c r="DNC20" s="47"/>
      <c r="DND20" s="47"/>
      <c r="DNE20" s="47"/>
      <c r="DNF20" s="47"/>
      <c r="DNG20" s="47"/>
      <c r="DNH20" s="47"/>
      <c r="DNI20" s="47"/>
      <c r="DNJ20" s="47"/>
      <c r="DNK20" s="47"/>
      <c r="DNL20" s="47"/>
      <c r="DNM20" s="47"/>
      <c r="DNN20" s="47"/>
      <c r="DNO20" s="47"/>
      <c r="DNP20" s="47"/>
      <c r="DNQ20" s="47"/>
      <c r="DNR20" s="47"/>
      <c r="DNS20" s="47"/>
      <c r="DNT20" s="47"/>
      <c r="DNU20" s="47"/>
      <c r="DNV20" s="47"/>
      <c r="DNW20" s="47"/>
      <c r="DNX20" s="47"/>
      <c r="DNY20" s="47"/>
      <c r="DNZ20" s="47"/>
      <c r="DOA20" s="47"/>
      <c r="DOB20" s="47"/>
      <c r="DOC20" s="47"/>
      <c r="DOD20" s="47"/>
      <c r="DOE20" s="47"/>
      <c r="DOF20" s="47"/>
      <c r="DOG20" s="47"/>
      <c r="DOH20" s="47"/>
      <c r="DOI20" s="47"/>
      <c r="DOJ20" s="47"/>
      <c r="DOK20" s="47"/>
      <c r="DOL20" s="47"/>
      <c r="DOM20" s="47"/>
      <c r="DON20" s="47"/>
      <c r="DOO20" s="47"/>
      <c r="DOP20" s="47"/>
      <c r="DOQ20" s="47"/>
      <c r="DOR20" s="47"/>
      <c r="DOS20" s="47"/>
      <c r="DOT20" s="47"/>
      <c r="DOU20" s="47"/>
      <c r="DOV20" s="47"/>
      <c r="DOW20" s="47"/>
      <c r="DOX20" s="47"/>
      <c r="DOY20" s="47"/>
      <c r="DOZ20" s="47"/>
      <c r="DPA20" s="47"/>
      <c r="DPB20" s="47"/>
      <c r="DPC20" s="47"/>
      <c r="DPD20" s="47"/>
      <c r="DPE20" s="47"/>
      <c r="DPF20" s="47"/>
      <c r="DPG20" s="47"/>
      <c r="DPH20" s="47"/>
      <c r="DPI20" s="47"/>
      <c r="DPJ20" s="47"/>
      <c r="DPK20" s="47"/>
      <c r="DPL20" s="47"/>
      <c r="DPM20" s="47"/>
      <c r="DPN20" s="47"/>
      <c r="DPO20" s="47"/>
      <c r="DPP20" s="47"/>
      <c r="DPQ20" s="47"/>
      <c r="DPR20" s="47"/>
      <c r="DPS20" s="47"/>
      <c r="DPT20" s="47"/>
      <c r="DPU20" s="47"/>
      <c r="DPV20" s="47"/>
      <c r="DPW20" s="47"/>
      <c r="DPX20" s="47"/>
      <c r="DPY20" s="47"/>
      <c r="DPZ20" s="47"/>
      <c r="DQA20" s="47"/>
      <c r="DQB20" s="47"/>
      <c r="DQC20" s="47"/>
      <c r="DQD20" s="47"/>
      <c r="DQE20" s="47"/>
      <c r="DQF20" s="47"/>
      <c r="DQG20" s="47"/>
      <c r="DQH20" s="47"/>
      <c r="DQI20" s="47"/>
      <c r="DQJ20" s="47"/>
      <c r="DQK20" s="47"/>
      <c r="DQL20" s="47"/>
      <c r="DQM20" s="47"/>
      <c r="DQN20" s="47"/>
      <c r="DQO20" s="47"/>
      <c r="DQP20" s="47"/>
      <c r="DQQ20" s="47"/>
      <c r="DQR20" s="47"/>
      <c r="DQS20" s="47"/>
      <c r="DQT20" s="47"/>
      <c r="DQU20" s="47"/>
      <c r="DQV20" s="47"/>
      <c r="DQW20" s="47"/>
      <c r="DQX20" s="47"/>
      <c r="DQY20" s="47"/>
      <c r="DQZ20" s="47"/>
      <c r="DRA20" s="47"/>
      <c r="DRB20" s="47"/>
      <c r="DRC20" s="47"/>
      <c r="DRD20" s="47"/>
      <c r="DRE20" s="47"/>
      <c r="DRF20" s="47"/>
      <c r="DRG20" s="47"/>
      <c r="DRH20" s="47"/>
      <c r="DRI20" s="47"/>
      <c r="DRJ20" s="47"/>
      <c r="DRK20" s="47"/>
      <c r="DRL20" s="47"/>
      <c r="DRM20" s="47"/>
      <c r="DRN20" s="47"/>
      <c r="DRO20" s="47"/>
      <c r="DRP20" s="47"/>
      <c r="DRQ20" s="47"/>
      <c r="DRR20" s="47"/>
      <c r="DRS20" s="47"/>
      <c r="DRT20" s="47"/>
      <c r="DRU20" s="47"/>
      <c r="DRV20" s="47"/>
      <c r="DRW20" s="47"/>
      <c r="DRX20" s="47"/>
      <c r="DRY20" s="47"/>
      <c r="DRZ20" s="47"/>
      <c r="DSA20" s="47"/>
      <c r="DSB20" s="47"/>
      <c r="DSC20" s="47"/>
      <c r="DSD20" s="47"/>
      <c r="DSE20" s="47"/>
      <c r="DSF20" s="47"/>
      <c r="DSG20" s="47"/>
      <c r="DSH20" s="47"/>
      <c r="DSI20" s="47"/>
      <c r="DSJ20" s="47"/>
      <c r="DSK20" s="47"/>
      <c r="DSL20" s="47"/>
      <c r="DSM20" s="47"/>
      <c r="DSN20" s="47"/>
      <c r="DSO20" s="47"/>
      <c r="DSP20" s="47"/>
      <c r="DSQ20" s="47"/>
      <c r="DSR20" s="47"/>
      <c r="DSS20" s="47"/>
      <c r="DST20" s="47"/>
      <c r="DSU20" s="47"/>
      <c r="DSV20" s="47"/>
      <c r="DSW20" s="47"/>
      <c r="DSX20" s="47"/>
      <c r="DSY20" s="47"/>
      <c r="DSZ20" s="47"/>
      <c r="DTA20" s="47"/>
      <c r="DTB20" s="47"/>
      <c r="DTC20" s="47"/>
      <c r="DTD20" s="47"/>
      <c r="DTE20" s="47"/>
      <c r="DTF20" s="47"/>
      <c r="DTG20" s="47"/>
      <c r="DTH20" s="47"/>
      <c r="DTI20" s="47"/>
      <c r="DTJ20" s="47"/>
      <c r="DTK20" s="47"/>
      <c r="DTL20" s="47"/>
      <c r="DTM20" s="47"/>
      <c r="DTN20" s="47"/>
      <c r="DTO20" s="47"/>
      <c r="DTP20" s="47"/>
      <c r="DTQ20" s="47"/>
      <c r="DTR20" s="47"/>
      <c r="DTS20" s="47"/>
      <c r="DTT20" s="47"/>
      <c r="DTU20" s="47"/>
      <c r="DTV20" s="47"/>
      <c r="DTW20" s="47"/>
      <c r="DTX20" s="47"/>
      <c r="DTY20" s="47"/>
      <c r="DTZ20" s="47"/>
      <c r="DUA20" s="47"/>
      <c r="DUB20" s="47"/>
      <c r="DUC20" s="47"/>
      <c r="DUD20" s="47"/>
      <c r="DUE20" s="47"/>
      <c r="DUF20" s="47"/>
      <c r="DUG20" s="47"/>
      <c r="DUH20" s="47"/>
      <c r="DUI20" s="47"/>
      <c r="DUJ20" s="47"/>
      <c r="DUK20" s="47"/>
      <c r="DUL20" s="47"/>
      <c r="DUM20" s="47"/>
      <c r="DUN20" s="47"/>
      <c r="DUO20" s="47"/>
      <c r="DUP20" s="47"/>
      <c r="DUQ20" s="47"/>
      <c r="DUR20" s="47"/>
      <c r="DUS20" s="47"/>
      <c r="DUT20" s="47"/>
      <c r="DUU20" s="47"/>
      <c r="DUV20" s="47"/>
      <c r="DUW20" s="47"/>
      <c r="DUX20" s="47"/>
      <c r="DUY20" s="47"/>
      <c r="DUZ20" s="47"/>
      <c r="DVA20" s="47"/>
      <c r="DVB20" s="47"/>
      <c r="DVC20" s="47"/>
      <c r="DVD20" s="47"/>
      <c r="DVE20" s="47"/>
      <c r="DVF20" s="47"/>
      <c r="DVG20" s="47"/>
      <c r="DVH20" s="47"/>
      <c r="DVI20" s="47"/>
      <c r="DVJ20" s="47"/>
      <c r="DVK20" s="47"/>
      <c r="DVL20" s="47"/>
      <c r="DVM20" s="47"/>
      <c r="DVN20" s="47"/>
      <c r="DVO20" s="47"/>
      <c r="DVP20" s="47"/>
      <c r="DVQ20" s="47"/>
      <c r="DVR20" s="47"/>
      <c r="DVS20" s="47"/>
      <c r="DVT20" s="47"/>
      <c r="DVU20" s="47"/>
      <c r="DVV20" s="47"/>
      <c r="DVW20" s="47"/>
      <c r="DVX20" s="47"/>
      <c r="DVY20" s="47"/>
      <c r="DVZ20" s="47"/>
      <c r="DWA20" s="47"/>
      <c r="DWB20" s="47"/>
      <c r="DWC20" s="47"/>
      <c r="DWD20" s="47"/>
      <c r="DWE20" s="47"/>
      <c r="DWF20" s="47"/>
      <c r="DWG20" s="47"/>
      <c r="DWH20" s="47"/>
      <c r="DWI20" s="47"/>
      <c r="DWJ20" s="47"/>
      <c r="DWK20" s="47"/>
      <c r="DWL20" s="47"/>
      <c r="DWM20" s="47"/>
      <c r="DWN20" s="47"/>
      <c r="DWO20" s="47"/>
      <c r="DWP20" s="47"/>
      <c r="DWQ20" s="47"/>
      <c r="DWR20" s="47"/>
      <c r="DWS20" s="47"/>
      <c r="DWT20" s="47"/>
      <c r="DWU20" s="47"/>
      <c r="DWV20" s="47"/>
      <c r="DWW20" s="47"/>
      <c r="DWX20" s="47"/>
      <c r="DWY20" s="47"/>
      <c r="DWZ20" s="47"/>
      <c r="DXA20" s="47"/>
      <c r="DXB20" s="47"/>
      <c r="DXC20" s="47"/>
      <c r="DXD20" s="47"/>
      <c r="DXE20" s="47"/>
      <c r="DXF20" s="47"/>
      <c r="DXG20" s="47"/>
      <c r="DXH20" s="47"/>
      <c r="DXI20" s="47"/>
      <c r="DXJ20" s="47"/>
      <c r="DXK20" s="47"/>
      <c r="DXL20" s="47"/>
      <c r="DXM20" s="47"/>
      <c r="DXN20" s="47"/>
      <c r="DXO20" s="47"/>
      <c r="DXP20" s="47"/>
      <c r="DXQ20" s="47"/>
      <c r="DXR20" s="47"/>
      <c r="DXS20" s="47"/>
      <c r="DXT20" s="47"/>
      <c r="DXU20" s="47"/>
      <c r="DXV20" s="47"/>
      <c r="DXW20" s="47"/>
      <c r="DXX20" s="47"/>
      <c r="DXY20" s="47"/>
      <c r="DXZ20" s="47"/>
      <c r="DYA20" s="47"/>
      <c r="DYB20" s="47"/>
      <c r="DYC20" s="47"/>
      <c r="DYD20" s="47"/>
      <c r="DYE20" s="47"/>
      <c r="DYF20" s="47"/>
      <c r="DYG20" s="47"/>
      <c r="DYH20" s="47"/>
      <c r="DYI20" s="47"/>
      <c r="DYJ20" s="47"/>
      <c r="DYK20" s="47"/>
      <c r="DYL20" s="47"/>
      <c r="DYM20" s="47"/>
      <c r="DYN20" s="47"/>
      <c r="DYO20" s="47"/>
      <c r="DYP20" s="47"/>
      <c r="DYQ20" s="47"/>
      <c r="DYR20" s="47"/>
      <c r="DYS20" s="47"/>
      <c r="DYT20" s="47"/>
      <c r="DYU20" s="47"/>
      <c r="DYV20" s="47"/>
      <c r="DYW20" s="47"/>
      <c r="DYX20" s="47"/>
      <c r="DYY20" s="47"/>
      <c r="DYZ20" s="47"/>
      <c r="DZA20" s="47"/>
      <c r="DZB20" s="47"/>
      <c r="DZC20" s="47"/>
      <c r="DZD20" s="47"/>
      <c r="DZE20" s="47"/>
      <c r="DZF20" s="47"/>
      <c r="DZG20" s="47"/>
      <c r="DZH20" s="47"/>
      <c r="DZI20" s="47"/>
      <c r="DZJ20" s="47"/>
      <c r="DZK20" s="47"/>
      <c r="DZL20" s="47"/>
      <c r="DZM20" s="47"/>
      <c r="DZN20" s="47"/>
      <c r="DZO20" s="47"/>
      <c r="DZP20" s="47"/>
      <c r="DZQ20" s="47"/>
      <c r="DZR20" s="47"/>
      <c r="DZS20" s="47"/>
      <c r="DZT20" s="47"/>
      <c r="DZU20" s="47"/>
      <c r="DZV20" s="47"/>
      <c r="DZW20" s="47"/>
      <c r="DZX20" s="47"/>
      <c r="DZY20" s="47"/>
      <c r="DZZ20" s="47"/>
      <c r="EAA20" s="47"/>
      <c r="EAB20" s="47"/>
      <c r="EAC20" s="47"/>
      <c r="EAD20" s="47"/>
      <c r="EAE20" s="47"/>
      <c r="EAF20" s="47"/>
      <c r="EAG20" s="47"/>
      <c r="EAH20" s="47"/>
      <c r="EAI20" s="47"/>
      <c r="EAJ20" s="47"/>
      <c r="EAK20" s="47"/>
      <c r="EAL20" s="47"/>
      <c r="EAM20" s="47"/>
      <c r="EAN20" s="47"/>
      <c r="EAO20" s="47"/>
      <c r="EAP20" s="47"/>
      <c r="EAQ20" s="47"/>
      <c r="EAR20" s="47"/>
      <c r="EAS20" s="47"/>
      <c r="EAT20" s="47"/>
      <c r="EAU20" s="47"/>
      <c r="EAV20" s="47"/>
      <c r="EAW20" s="47"/>
      <c r="EAX20" s="47"/>
      <c r="EAY20" s="47"/>
      <c r="EAZ20" s="47"/>
      <c r="EBA20" s="47"/>
      <c r="EBB20" s="47"/>
      <c r="EBC20" s="47"/>
      <c r="EBD20" s="47"/>
      <c r="EBE20" s="47"/>
      <c r="EBF20" s="47"/>
      <c r="EBG20" s="47"/>
      <c r="EBH20" s="47"/>
      <c r="EBI20" s="47"/>
      <c r="EBJ20" s="47"/>
      <c r="EBK20" s="47"/>
      <c r="EBL20" s="47"/>
      <c r="EBM20" s="47"/>
      <c r="EBN20" s="47"/>
      <c r="EBO20" s="47"/>
      <c r="EBP20" s="47"/>
      <c r="EBQ20" s="47"/>
      <c r="EBR20" s="47"/>
      <c r="EBS20" s="47"/>
      <c r="EBT20" s="47"/>
      <c r="EBU20" s="47"/>
      <c r="EBV20" s="47"/>
      <c r="EBW20" s="47"/>
      <c r="EBX20" s="47"/>
      <c r="EBY20" s="47"/>
      <c r="EBZ20" s="47"/>
      <c r="ECA20" s="47"/>
      <c r="ECB20" s="47"/>
      <c r="ECC20" s="47"/>
      <c r="ECD20" s="47"/>
      <c r="ECE20" s="47"/>
      <c r="ECF20" s="47"/>
      <c r="ECG20" s="47"/>
      <c r="ECH20" s="47"/>
      <c r="ECI20" s="47"/>
      <c r="ECJ20" s="47"/>
      <c r="ECK20" s="47"/>
      <c r="ECL20" s="47"/>
      <c r="ECM20" s="47"/>
      <c r="ECN20" s="47"/>
      <c r="ECO20" s="47"/>
      <c r="ECP20" s="47"/>
      <c r="ECQ20" s="47"/>
      <c r="ECR20" s="47"/>
      <c r="ECS20" s="47"/>
      <c r="ECT20" s="47"/>
      <c r="ECU20" s="47"/>
      <c r="ECV20" s="47"/>
      <c r="ECW20" s="47"/>
      <c r="ECX20" s="47"/>
      <c r="ECY20" s="47"/>
      <c r="ECZ20" s="47"/>
      <c r="EDA20" s="47"/>
      <c r="EDB20" s="47"/>
      <c r="EDC20" s="47"/>
      <c r="EDD20" s="47"/>
      <c r="EDE20" s="47"/>
      <c r="EDF20" s="47"/>
      <c r="EDG20" s="47"/>
      <c r="EDH20" s="47"/>
      <c r="EDI20" s="47"/>
      <c r="EDJ20" s="47"/>
      <c r="EDK20" s="47"/>
      <c r="EDL20" s="47"/>
      <c r="EDM20" s="47"/>
      <c r="EDN20" s="47"/>
      <c r="EDO20" s="47"/>
      <c r="EDP20" s="47"/>
      <c r="EDQ20" s="47"/>
      <c r="EDR20" s="47"/>
      <c r="EDS20" s="47"/>
      <c r="EDT20" s="47"/>
      <c r="EDU20" s="47"/>
      <c r="EDV20" s="47"/>
      <c r="EDW20" s="47"/>
      <c r="EDX20" s="47"/>
      <c r="EDY20" s="47"/>
      <c r="EDZ20" s="47"/>
      <c r="EEA20" s="47"/>
      <c r="EEB20" s="47"/>
      <c r="EEC20" s="47"/>
      <c r="EED20" s="47"/>
      <c r="EEE20" s="47"/>
      <c r="EEF20" s="47"/>
      <c r="EEG20" s="47"/>
      <c r="EEH20" s="47"/>
      <c r="EEI20" s="47"/>
      <c r="EEJ20" s="47"/>
      <c r="EEK20" s="47"/>
      <c r="EEL20" s="47"/>
      <c r="EEM20" s="47"/>
      <c r="EEN20" s="47"/>
      <c r="EEO20" s="47"/>
      <c r="EEP20" s="47"/>
      <c r="EEQ20" s="47"/>
      <c r="EER20" s="47"/>
      <c r="EES20" s="47"/>
      <c r="EET20" s="47"/>
      <c r="EEU20" s="47"/>
      <c r="EEV20" s="47"/>
      <c r="EEW20" s="47"/>
      <c r="EEX20" s="47"/>
      <c r="EEY20" s="47"/>
      <c r="EEZ20" s="47"/>
      <c r="EFA20" s="47"/>
      <c r="EFB20" s="47"/>
      <c r="EFC20" s="47"/>
      <c r="EFD20" s="47"/>
      <c r="EFE20" s="47"/>
      <c r="EFF20" s="47"/>
      <c r="EFG20" s="47"/>
      <c r="EFH20" s="47"/>
      <c r="EFI20" s="47"/>
      <c r="EFJ20" s="47"/>
      <c r="EFK20" s="47"/>
      <c r="EFL20" s="47"/>
      <c r="EFM20" s="47"/>
      <c r="EFN20" s="47"/>
      <c r="EFO20" s="47"/>
      <c r="EFP20" s="47"/>
      <c r="EFQ20" s="47"/>
      <c r="EFR20" s="47"/>
      <c r="EFS20" s="47"/>
      <c r="EFT20" s="47"/>
      <c r="EFU20" s="47"/>
      <c r="EFV20" s="47"/>
      <c r="EFW20" s="47"/>
      <c r="EFX20" s="47"/>
      <c r="EFY20" s="47"/>
      <c r="EFZ20" s="47"/>
      <c r="EGA20" s="47"/>
      <c r="EGB20" s="47"/>
      <c r="EGC20" s="47"/>
      <c r="EGD20" s="47"/>
      <c r="EGE20" s="47"/>
      <c r="EGF20" s="47"/>
      <c r="EGG20" s="47"/>
      <c r="EGH20" s="47"/>
      <c r="EGI20" s="47"/>
      <c r="EGJ20" s="47"/>
      <c r="EGK20" s="47"/>
      <c r="EGL20" s="47"/>
      <c r="EGM20" s="47"/>
      <c r="EGN20" s="47"/>
      <c r="EGO20" s="47"/>
      <c r="EGP20" s="47"/>
      <c r="EGQ20" s="47"/>
      <c r="EGR20" s="47"/>
      <c r="EGS20" s="47"/>
      <c r="EGT20" s="47"/>
      <c r="EGU20" s="47"/>
      <c r="EGV20" s="47"/>
      <c r="EGW20" s="47"/>
      <c r="EGX20" s="47"/>
      <c r="EGY20" s="47"/>
      <c r="EGZ20" s="47"/>
      <c r="EHA20" s="47"/>
      <c r="EHB20" s="47"/>
      <c r="EHC20" s="47"/>
      <c r="EHD20" s="47"/>
      <c r="EHE20" s="47"/>
      <c r="EHF20" s="47"/>
      <c r="EHG20" s="47"/>
      <c r="EHH20" s="47"/>
      <c r="EHI20" s="47"/>
      <c r="EHJ20" s="47"/>
      <c r="EHK20" s="47"/>
      <c r="EHL20" s="47"/>
      <c r="EHM20" s="47"/>
      <c r="EHN20" s="47"/>
      <c r="EHO20" s="47"/>
      <c r="EHP20" s="47"/>
      <c r="EHQ20" s="47"/>
      <c r="EHR20" s="47"/>
      <c r="EHS20" s="47"/>
      <c r="EHT20" s="47"/>
      <c r="EHU20" s="47"/>
      <c r="EHV20" s="47"/>
      <c r="EHW20" s="47"/>
      <c r="EHX20" s="47"/>
      <c r="EHY20" s="47"/>
      <c r="EHZ20" s="47"/>
      <c r="EIA20" s="47"/>
      <c r="EIB20" s="47"/>
      <c r="EIC20" s="47"/>
      <c r="EID20" s="47"/>
      <c r="EIE20" s="47"/>
      <c r="EIF20" s="47"/>
      <c r="EIG20" s="47"/>
      <c r="EIH20" s="47"/>
      <c r="EII20" s="47"/>
      <c r="EIJ20" s="47"/>
      <c r="EIK20" s="47"/>
      <c r="EIL20" s="47"/>
      <c r="EIM20" s="47"/>
      <c r="EIN20" s="47"/>
      <c r="EIO20" s="47"/>
      <c r="EIP20" s="47"/>
      <c r="EIQ20" s="47"/>
      <c r="EIR20" s="47"/>
      <c r="EIS20" s="47"/>
      <c r="EIT20" s="47"/>
      <c r="EIU20" s="47"/>
      <c r="EIV20" s="47"/>
      <c r="EIW20" s="47"/>
      <c r="EIX20" s="47"/>
      <c r="EIY20" s="47"/>
      <c r="EIZ20" s="47"/>
      <c r="EJA20" s="47"/>
      <c r="EJB20" s="47"/>
      <c r="EJC20" s="47"/>
      <c r="EJD20" s="47"/>
      <c r="EJE20" s="47"/>
      <c r="EJF20" s="47"/>
      <c r="EJG20" s="47"/>
      <c r="EJH20" s="47"/>
      <c r="EJI20" s="47"/>
      <c r="EJJ20" s="47"/>
      <c r="EJK20" s="47"/>
      <c r="EJL20" s="47"/>
      <c r="EJM20" s="47"/>
      <c r="EJN20" s="47"/>
      <c r="EJO20" s="47"/>
      <c r="EJP20" s="47"/>
      <c r="EJQ20" s="47"/>
      <c r="EJR20" s="47"/>
      <c r="EJS20" s="47"/>
      <c r="EJT20" s="47"/>
      <c r="EJU20" s="47"/>
      <c r="EJV20" s="47"/>
      <c r="EJW20" s="47"/>
      <c r="EJX20" s="47"/>
      <c r="EJY20" s="47"/>
      <c r="EJZ20" s="47"/>
      <c r="EKA20" s="47"/>
      <c r="EKB20" s="47"/>
      <c r="EKC20" s="47"/>
      <c r="EKD20" s="47"/>
      <c r="EKE20" s="47"/>
      <c r="EKF20" s="47"/>
      <c r="EKG20" s="47"/>
      <c r="EKH20" s="47"/>
      <c r="EKI20" s="47"/>
      <c r="EKJ20" s="47"/>
      <c r="EKK20" s="47"/>
      <c r="EKL20" s="47"/>
      <c r="EKM20" s="47"/>
      <c r="EKN20" s="47"/>
      <c r="EKO20" s="47"/>
      <c r="EKP20" s="47"/>
      <c r="EKQ20" s="47"/>
      <c r="EKR20" s="47"/>
      <c r="EKS20" s="47"/>
      <c r="EKT20" s="47"/>
      <c r="EKU20" s="47"/>
      <c r="EKV20" s="47"/>
      <c r="EKW20" s="47"/>
      <c r="EKX20" s="47"/>
      <c r="EKY20" s="47"/>
      <c r="EKZ20" s="47"/>
      <c r="ELA20" s="47"/>
      <c r="ELB20" s="47"/>
      <c r="ELC20" s="47"/>
      <c r="ELD20" s="47"/>
      <c r="ELE20" s="47"/>
      <c r="ELF20" s="47"/>
      <c r="ELG20" s="47"/>
      <c r="ELH20" s="47"/>
      <c r="ELI20" s="47"/>
      <c r="ELJ20" s="47"/>
      <c r="ELK20" s="47"/>
      <c r="ELL20" s="47"/>
      <c r="ELM20" s="47"/>
      <c r="ELN20" s="47"/>
      <c r="ELO20" s="47"/>
      <c r="ELP20" s="47"/>
      <c r="ELQ20" s="47"/>
      <c r="ELR20" s="47"/>
      <c r="ELS20" s="47"/>
      <c r="ELT20" s="47"/>
      <c r="ELU20" s="47"/>
      <c r="ELV20" s="47"/>
      <c r="ELW20" s="47"/>
      <c r="ELX20" s="47"/>
      <c r="ELY20" s="47"/>
      <c r="ELZ20" s="47"/>
      <c r="EMA20" s="47"/>
      <c r="EMB20" s="47"/>
      <c r="EMC20" s="47"/>
      <c r="EMD20" s="47"/>
      <c r="EME20" s="47"/>
      <c r="EMF20" s="47"/>
      <c r="EMG20" s="47"/>
      <c r="EMH20" s="47"/>
      <c r="EMI20" s="47"/>
      <c r="EMJ20" s="47"/>
      <c r="EMK20" s="47"/>
      <c r="EML20" s="47"/>
      <c r="EMM20" s="47"/>
      <c r="EMN20" s="47"/>
      <c r="EMO20" s="47"/>
      <c r="EMP20" s="47"/>
      <c r="EMQ20" s="47"/>
      <c r="EMR20" s="47"/>
      <c r="EMS20" s="47"/>
      <c r="EMT20" s="47"/>
      <c r="EMU20" s="47"/>
      <c r="EMV20" s="47"/>
      <c r="EMW20" s="47"/>
      <c r="EMX20" s="47"/>
      <c r="EMY20" s="47"/>
      <c r="EMZ20" s="47"/>
      <c r="ENA20" s="47"/>
      <c r="ENB20" s="47"/>
      <c r="ENC20" s="47"/>
      <c r="END20" s="47"/>
      <c r="ENE20" s="47"/>
      <c r="ENF20" s="47"/>
      <c r="ENG20" s="47"/>
      <c r="ENH20" s="47"/>
      <c r="ENI20" s="47"/>
      <c r="ENJ20" s="47"/>
      <c r="ENK20" s="47"/>
      <c r="ENL20" s="47"/>
      <c r="ENM20" s="47"/>
      <c r="ENN20" s="47"/>
      <c r="ENO20" s="47"/>
      <c r="ENP20" s="47"/>
      <c r="ENQ20" s="47"/>
      <c r="ENR20" s="47"/>
      <c r="ENS20" s="47"/>
      <c r="ENT20" s="47"/>
      <c r="ENU20" s="47"/>
      <c r="ENV20" s="47"/>
      <c r="ENW20" s="47"/>
      <c r="ENX20" s="47"/>
      <c r="ENY20" s="47"/>
      <c r="ENZ20" s="47"/>
      <c r="EOA20" s="47"/>
      <c r="EOB20" s="47"/>
      <c r="EOC20" s="47"/>
      <c r="EOD20" s="47"/>
      <c r="EOE20" s="47"/>
      <c r="EOF20" s="47"/>
      <c r="EOG20" s="47"/>
      <c r="EOH20" s="47"/>
      <c r="EOI20" s="47"/>
      <c r="EOJ20" s="47"/>
      <c r="EOK20" s="47"/>
      <c r="EOL20" s="47"/>
      <c r="EOM20" s="47"/>
      <c r="EON20" s="47"/>
      <c r="EOO20" s="47"/>
      <c r="EOP20" s="47"/>
      <c r="EOQ20" s="47"/>
      <c r="EOR20" s="47"/>
      <c r="EOS20" s="47"/>
      <c r="EOT20" s="47"/>
      <c r="EOU20" s="47"/>
      <c r="EOV20" s="47"/>
      <c r="EOW20" s="47"/>
      <c r="EOX20" s="47"/>
      <c r="EOY20" s="47"/>
      <c r="EOZ20" s="47"/>
      <c r="EPA20" s="47"/>
      <c r="EPB20" s="47"/>
      <c r="EPC20" s="47"/>
      <c r="EPD20" s="47"/>
      <c r="EPE20" s="47"/>
      <c r="EPF20" s="47"/>
      <c r="EPG20" s="47"/>
      <c r="EPH20" s="47"/>
      <c r="EPI20" s="47"/>
      <c r="EPJ20" s="47"/>
      <c r="EPK20" s="47"/>
      <c r="EPL20" s="47"/>
      <c r="EPM20" s="47"/>
      <c r="EPN20" s="47"/>
      <c r="EPO20" s="47"/>
      <c r="EPP20" s="47"/>
      <c r="EPQ20" s="47"/>
      <c r="EPR20" s="47"/>
      <c r="EPS20" s="47"/>
      <c r="EPT20" s="47"/>
      <c r="EPU20" s="47"/>
      <c r="EPV20" s="47"/>
      <c r="EPW20" s="47"/>
      <c r="EPX20" s="47"/>
      <c r="EPY20" s="47"/>
      <c r="EPZ20" s="47"/>
      <c r="EQA20" s="47"/>
      <c r="EQB20" s="47"/>
      <c r="EQC20" s="47"/>
      <c r="EQD20" s="47"/>
      <c r="EQE20" s="47"/>
      <c r="EQF20" s="47"/>
      <c r="EQG20" s="47"/>
      <c r="EQH20" s="47"/>
      <c r="EQI20" s="47"/>
      <c r="EQJ20" s="47"/>
      <c r="EQK20" s="47"/>
      <c r="EQL20" s="47"/>
      <c r="EQM20" s="47"/>
      <c r="EQN20" s="47"/>
      <c r="EQO20" s="47"/>
      <c r="EQP20" s="47"/>
      <c r="EQQ20" s="47"/>
      <c r="EQR20" s="47"/>
      <c r="EQS20" s="47"/>
      <c r="EQT20" s="47"/>
      <c r="EQU20" s="47"/>
      <c r="EQV20" s="47"/>
      <c r="EQW20" s="47"/>
      <c r="EQX20" s="47"/>
      <c r="EQY20" s="47"/>
      <c r="EQZ20" s="47"/>
      <c r="ERA20" s="47"/>
      <c r="ERB20" s="47"/>
      <c r="ERC20" s="47"/>
      <c r="ERD20" s="47"/>
      <c r="ERE20" s="47"/>
      <c r="ERF20" s="47"/>
      <c r="ERG20" s="47"/>
      <c r="ERH20" s="47"/>
      <c r="ERI20" s="47"/>
      <c r="ERJ20" s="47"/>
      <c r="ERK20" s="47"/>
      <c r="ERL20" s="47"/>
      <c r="ERM20" s="47"/>
      <c r="ERN20" s="47"/>
      <c r="ERO20" s="47"/>
      <c r="ERP20" s="47"/>
      <c r="ERQ20" s="47"/>
      <c r="ERR20" s="47"/>
      <c r="ERS20" s="47"/>
      <c r="ERT20" s="47"/>
      <c r="ERU20" s="47"/>
      <c r="ERV20" s="47"/>
      <c r="ERW20" s="47"/>
      <c r="ERX20" s="47"/>
      <c r="ERY20" s="47"/>
      <c r="ERZ20" s="47"/>
      <c r="ESA20" s="47"/>
      <c r="ESB20" s="47"/>
      <c r="ESC20" s="47"/>
      <c r="ESD20" s="47"/>
      <c r="ESE20" s="47"/>
      <c r="ESF20" s="47"/>
      <c r="ESG20" s="47"/>
      <c r="ESH20" s="47"/>
      <c r="ESI20" s="47"/>
      <c r="ESJ20" s="47"/>
      <c r="ESK20" s="47"/>
      <c r="ESL20" s="47"/>
      <c r="ESM20" s="47"/>
      <c r="ESN20" s="47"/>
      <c r="ESO20" s="47"/>
      <c r="ESP20" s="47"/>
      <c r="ESQ20" s="47"/>
      <c r="ESR20" s="47"/>
      <c r="ESS20" s="47"/>
      <c r="EST20" s="47"/>
      <c r="ESU20" s="47"/>
      <c r="ESV20" s="47"/>
      <c r="ESW20" s="47"/>
      <c r="ESX20" s="47"/>
      <c r="ESY20" s="47"/>
      <c r="ESZ20" s="47"/>
      <c r="ETA20" s="47"/>
      <c r="ETB20" s="47"/>
      <c r="ETC20" s="47"/>
      <c r="ETD20" s="47"/>
      <c r="ETE20" s="47"/>
      <c r="ETF20" s="47"/>
      <c r="ETG20" s="47"/>
      <c r="ETH20" s="47"/>
      <c r="ETI20" s="47"/>
      <c r="ETJ20" s="47"/>
      <c r="ETK20" s="47"/>
      <c r="ETL20" s="47"/>
      <c r="ETM20" s="47"/>
      <c r="ETN20" s="47"/>
      <c r="ETO20" s="47"/>
      <c r="ETP20" s="47"/>
      <c r="ETQ20" s="47"/>
      <c r="ETR20" s="47"/>
      <c r="ETS20" s="47"/>
      <c r="ETT20" s="47"/>
      <c r="ETU20" s="47"/>
      <c r="ETV20" s="47"/>
      <c r="ETW20" s="47"/>
      <c r="ETX20" s="47"/>
      <c r="ETY20" s="47"/>
      <c r="ETZ20" s="47"/>
      <c r="EUA20" s="47"/>
      <c r="EUB20" s="47"/>
      <c r="EUC20" s="47"/>
      <c r="EUD20" s="47"/>
      <c r="EUE20" s="47"/>
      <c r="EUF20" s="47"/>
      <c r="EUG20" s="47"/>
      <c r="EUH20" s="47"/>
      <c r="EUI20" s="47"/>
      <c r="EUJ20" s="47"/>
      <c r="EUK20" s="47"/>
      <c r="EUL20" s="47"/>
      <c r="EUM20" s="47"/>
      <c r="EUN20" s="47"/>
      <c r="EUO20" s="47"/>
      <c r="EUP20" s="47"/>
      <c r="EUQ20" s="47"/>
      <c r="EUR20" s="47"/>
      <c r="EUS20" s="47"/>
      <c r="EUT20" s="47"/>
      <c r="EUU20" s="47"/>
      <c r="EUV20" s="47"/>
      <c r="EUW20" s="47"/>
      <c r="EUX20" s="47"/>
      <c r="EUY20" s="47"/>
      <c r="EUZ20" s="47"/>
      <c r="EVA20" s="47"/>
      <c r="EVB20" s="47"/>
      <c r="EVC20" s="47"/>
      <c r="EVD20" s="47"/>
      <c r="EVE20" s="47"/>
      <c r="EVF20" s="47"/>
      <c r="EVG20" s="47"/>
      <c r="EVH20" s="47"/>
      <c r="EVI20" s="47"/>
      <c r="EVJ20" s="47"/>
      <c r="EVK20" s="47"/>
      <c r="EVL20" s="47"/>
      <c r="EVM20" s="47"/>
      <c r="EVN20" s="47"/>
      <c r="EVO20" s="47"/>
      <c r="EVP20" s="47"/>
      <c r="EVQ20" s="47"/>
      <c r="EVR20" s="47"/>
      <c r="EVS20" s="47"/>
      <c r="EVT20" s="47"/>
      <c r="EVU20" s="47"/>
      <c r="EVV20" s="47"/>
      <c r="EVW20" s="47"/>
      <c r="EVX20" s="47"/>
      <c r="EVY20" s="47"/>
      <c r="EVZ20" s="47"/>
      <c r="EWA20" s="47"/>
      <c r="EWB20" s="47"/>
      <c r="EWC20" s="47"/>
      <c r="EWD20" s="47"/>
      <c r="EWE20" s="47"/>
      <c r="EWF20" s="47"/>
      <c r="EWG20" s="47"/>
      <c r="EWH20" s="47"/>
      <c r="EWI20" s="47"/>
      <c r="EWJ20" s="47"/>
      <c r="EWK20" s="47"/>
      <c r="EWL20" s="47"/>
      <c r="EWM20" s="47"/>
      <c r="EWN20" s="47"/>
      <c r="EWO20" s="47"/>
      <c r="EWP20" s="47"/>
      <c r="EWQ20" s="47"/>
      <c r="EWR20" s="47"/>
      <c r="EWS20" s="47"/>
      <c r="EWT20" s="47"/>
      <c r="EWU20" s="47"/>
      <c r="EWV20" s="47"/>
      <c r="EWW20" s="47"/>
      <c r="EWX20" s="47"/>
      <c r="EWY20" s="47"/>
      <c r="EWZ20" s="47"/>
      <c r="EXA20" s="47"/>
      <c r="EXB20" s="47"/>
      <c r="EXC20" s="47"/>
      <c r="EXD20" s="47"/>
      <c r="EXE20" s="47"/>
      <c r="EXF20" s="47"/>
      <c r="EXG20" s="47"/>
      <c r="EXH20" s="47"/>
      <c r="EXI20" s="47"/>
      <c r="EXJ20" s="47"/>
      <c r="EXK20" s="47"/>
      <c r="EXL20" s="47"/>
      <c r="EXM20" s="47"/>
      <c r="EXN20" s="47"/>
      <c r="EXO20" s="47"/>
      <c r="EXP20" s="47"/>
      <c r="EXQ20" s="47"/>
      <c r="EXR20" s="47"/>
      <c r="EXS20" s="47"/>
      <c r="EXT20" s="47"/>
      <c r="EXU20" s="47"/>
      <c r="EXV20" s="47"/>
      <c r="EXW20" s="47"/>
      <c r="EXX20" s="47"/>
      <c r="EXY20" s="47"/>
      <c r="EXZ20" s="47"/>
      <c r="EYA20" s="47"/>
      <c r="EYB20" s="47"/>
      <c r="EYC20" s="47"/>
      <c r="EYD20" s="47"/>
      <c r="EYE20" s="47"/>
      <c r="EYF20" s="47"/>
      <c r="EYG20" s="47"/>
      <c r="EYH20" s="47"/>
      <c r="EYI20" s="47"/>
      <c r="EYJ20" s="47"/>
      <c r="EYK20" s="47"/>
      <c r="EYL20" s="47"/>
      <c r="EYM20" s="47"/>
      <c r="EYN20" s="47"/>
      <c r="EYO20" s="47"/>
      <c r="EYP20" s="47"/>
      <c r="EYQ20" s="47"/>
      <c r="EYR20" s="47"/>
      <c r="EYS20" s="47"/>
      <c r="EYT20" s="47"/>
      <c r="EYU20" s="47"/>
      <c r="EYV20" s="47"/>
      <c r="EYW20" s="47"/>
      <c r="EYX20" s="47"/>
      <c r="EYY20" s="47"/>
      <c r="EYZ20" s="47"/>
      <c r="EZA20" s="47"/>
      <c r="EZB20" s="47"/>
      <c r="EZC20" s="47"/>
      <c r="EZD20" s="47"/>
      <c r="EZE20" s="47"/>
      <c r="EZF20" s="47"/>
      <c r="EZG20" s="47"/>
      <c r="EZH20" s="47"/>
      <c r="EZI20" s="47"/>
      <c r="EZJ20" s="47"/>
      <c r="EZK20" s="47"/>
      <c r="EZL20" s="47"/>
      <c r="EZM20" s="47"/>
      <c r="EZN20" s="47"/>
      <c r="EZO20" s="47"/>
      <c r="EZP20" s="47"/>
      <c r="EZQ20" s="47"/>
      <c r="EZR20" s="47"/>
      <c r="EZS20" s="47"/>
      <c r="EZT20" s="47"/>
      <c r="EZU20" s="47"/>
      <c r="EZV20" s="47"/>
      <c r="EZW20" s="47"/>
      <c r="EZX20" s="47"/>
      <c r="EZY20" s="47"/>
      <c r="EZZ20" s="47"/>
      <c r="FAA20" s="47"/>
      <c r="FAB20" s="47"/>
      <c r="FAC20" s="47"/>
      <c r="FAD20" s="47"/>
      <c r="FAE20" s="47"/>
      <c r="FAF20" s="47"/>
      <c r="FAG20" s="47"/>
      <c r="FAH20" s="47"/>
      <c r="FAI20" s="47"/>
      <c r="FAJ20" s="47"/>
      <c r="FAK20" s="47"/>
      <c r="FAL20" s="47"/>
      <c r="FAM20" s="47"/>
      <c r="FAN20" s="47"/>
      <c r="FAO20" s="47"/>
      <c r="FAP20" s="47"/>
      <c r="FAQ20" s="47"/>
      <c r="FAR20" s="47"/>
      <c r="FAS20" s="47"/>
      <c r="FAT20" s="47"/>
      <c r="FAU20" s="47"/>
      <c r="FAV20" s="47"/>
      <c r="FAW20" s="47"/>
      <c r="FAX20" s="47"/>
      <c r="FAY20" s="47"/>
      <c r="FAZ20" s="47"/>
      <c r="FBA20" s="47"/>
      <c r="FBB20" s="47"/>
      <c r="FBC20" s="47"/>
      <c r="FBD20" s="47"/>
      <c r="FBE20" s="47"/>
      <c r="FBF20" s="47"/>
      <c r="FBG20" s="47"/>
      <c r="FBH20" s="47"/>
      <c r="FBI20" s="47"/>
      <c r="FBJ20" s="47"/>
      <c r="FBK20" s="47"/>
      <c r="FBL20" s="47"/>
      <c r="FBM20" s="47"/>
      <c r="FBN20" s="47"/>
      <c r="FBO20" s="47"/>
      <c r="FBP20" s="47"/>
      <c r="FBQ20" s="47"/>
      <c r="FBR20" s="47"/>
      <c r="FBS20" s="47"/>
      <c r="FBT20" s="47"/>
      <c r="FBU20" s="47"/>
      <c r="FBV20" s="47"/>
      <c r="FBW20" s="47"/>
      <c r="FBX20" s="47"/>
      <c r="FBY20" s="47"/>
      <c r="FBZ20" s="47"/>
      <c r="FCA20" s="47"/>
      <c r="FCB20" s="47"/>
      <c r="FCC20" s="47"/>
      <c r="FCD20" s="47"/>
      <c r="FCE20" s="47"/>
      <c r="FCF20" s="47"/>
      <c r="FCG20" s="47"/>
      <c r="FCH20" s="47"/>
      <c r="FCI20" s="47"/>
      <c r="FCJ20" s="47"/>
      <c r="FCK20" s="47"/>
      <c r="FCL20" s="47"/>
      <c r="FCM20" s="47"/>
      <c r="FCN20" s="47"/>
      <c r="FCO20" s="47"/>
      <c r="FCP20" s="47"/>
      <c r="FCQ20" s="47"/>
      <c r="FCR20" s="47"/>
      <c r="FCS20" s="47"/>
      <c r="FCT20" s="47"/>
      <c r="FCU20" s="47"/>
      <c r="FCV20" s="47"/>
      <c r="FCW20" s="47"/>
      <c r="FCX20" s="47"/>
      <c r="FCY20" s="47"/>
      <c r="FCZ20" s="47"/>
      <c r="FDA20" s="47"/>
      <c r="FDB20" s="47"/>
      <c r="FDC20" s="47"/>
      <c r="FDD20" s="47"/>
      <c r="FDE20" s="47"/>
      <c r="FDF20" s="47"/>
      <c r="FDG20" s="47"/>
      <c r="FDH20" s="47"/>
      <c r="FDI20" s="47"/>
      <c r="FDJ20" s="47"/>
      <c r="FDK20" s="47"/>
      <c r="FDL20" s="47"/>
      <c r="FDM20" s="47"/>
      <c r="FDN20" s="47"/>
      <c r="FDO20" s="47"/>
      <c r="FDP20" s="47"/>
      <c r="FDQ20" s="47"/>
      <c r="FDR20" s="47"/>
      <c r="FDS20" s="47"/>
      <c r="FDT20" s="47"/>
      <c r="FDU20" s="47"/>
      <c r="FDV20" s="47"/>
      <c r="FDW20" s="47"/>
      <c r="FDX20" s="47"/>
      <c r="FDY20" s="47"/>
      <c r="FDZ20" s="47"/>
      <c r="FEA20" s="47"/>
      <c r="FEB20" s="47"/>
      <c r="FEC20" s="47"/>
      <c r="FED20" s="47"/>
      <c r="FEE20" s="47"/>
      <c r="FEF20" s="47"/>
      <c r="FEG20" s="47"/>
      <c r="FEH20" s="47"/>
      <c r="FEI20" s="47"/>
      <c r="FEJ20" s="47"/>
      <c r="FEK20" s="47"/>
      <c r="FEL20" s="47"/>
      <c r="FEM20" s="47"/>
      <c r="FEN20" s="47"/>
      <c r="FEO20" s="47"/>
      <c r="FEP20" s="47"/>
      <c r="FEQ20" s="47"/>
      <c r="FER20" s="47"/>
      <c r="FES20" s="47"/>
      <c r="FET20" s="47"/>
      <c r="FEU20" s="47"/>
      <c r="FEV20" s="47"/>
      <c r="FEW20" s="47"/>
      <c r="FEX20" s="47"/>
      <c r="FEY20" s="47"/>
      <c r="FEZ20" s="47"/>
      <c r="FFA20" s="47"/>
      <c r="FFB20" s="47"/>
      <c r="FFC20" s="47"/>
      <c r="FFD20" s="47"/>
      <c r="FFE20" s="47"/>
      <c r="FFF20" s="47"/>
      <c r="FFG20" s="47"/>
      <c r="FFH20" s="47"/>
      <c r="FFI20" s="47"/>
      <c r="FFJ20" s="47"/>
      <c r="FFK20" s="47"/>
      <c r="FFL20" s="47"/>
      <c r="FFM20" s="47"/>
      <c r="FFN20" s="47"/>
      <c r="FFO20" s="47"/>
      <c r="FFP20" s="47"/>
      <c r="FFQ20" s="47"/>
      <c r="FFR20" s="47"/>
      <c r="FFS20" s="47"/>
      <c r="FFT20" s="47"/>
      <c r="FFU20" s="47"/>
      <c r="FFV20" s="47"/>
      <c r="FFW20" s="47"/>
      <c r="FFX20" s="47"/>
      <c r="FFY20" s="47"/>
      <c r="FFZ20" s="47"/>
      <c r="FGA20" s="47"/>
      <c r="FGB20" s="47"/>
      <c r="FGC20" s="47"/>
      <c r="FGD20" s="47"/>
      <c r="FGE20" s="47"/>
      <c r="FGF20" s="47"/>
      <c r="FGG20" s="47"/>
      <c r="FGH20" s="47"/>
      <c r="FGI20" s="47"/>
      <c r="FGJ20" s="47"/>
      <c r="FGK20" s="47"/>
      <c r="FGL20" s="47"/>
      <c r="FGM20" s="47"/>
      <c r="FGN20" s="47"/>
      <c r="FGO20" s="47"/>
      <c r="FGP20" s="47"/>
      <c r="FGQ20" s="47"/>
      <c r="FGR20" s="47"/>
      <c r="FGS20" s="47"/>
      <c r="FGT20" s="47"/>
      <c r="FGU20" s="47"/>
      <c r="FGV20" s="47"/>
      <c r="FGW20" s="47"/>
      <c r="FGX20" s="47"/>
      <c r="FGY20" s="47"/>
      <c r="FGZ20" s="47"/>
      <c r="FHA20" s="47"/>
      <c r="FHB20" s="47"/>
      <c r="FHC20" s="47"/>
      <c r="FHD20" s="47"/>
      <c r="FHE20" s="47"/>
      <c r="FHF20" s="47"/>
      <c r="FHG20" s="47"/>
      <c r="FHH20" s="47"/>
      <c r="FHI20" s="47"/>
      <c r="FHJ20" s="47"/>
      <c r="FHK20" s="47"/>
      <c r="FHL20" s="47"/>
      <c r="FHM20" s="47"/>
      <c r="FHN20" s="47"/>
      <c r="FHO20" s="47"/>
      <c r="FHP20" s="47"/>
      <c r="FHQ20" s="47"/>
      <c r="FHR20" s="47"/>
      <c r="FHS20" s="47"/>
      <c r="FHT20" s="47"/>
      <c r="FHU20" s="47"/>
      <c r="FHV20" s="47"/>
      <c r="FHW20" s="47"/>
      <c r="FHX20" s="47"/>
      <c r="FHY20" s="47"/>
      <c r="FHZ20" s="47"/>
      <c r="FIA20" s="47"/>
      <c r="FIB20" s="47"/>
      <c r="FIC20" s="47"/>
      <c r="FID20" s="47"/>
      <c r="FIE20" s="47"/>
      <c r="FIF20" s="47"/>
      <c r="FIG20" s="47"/>
      <c r="FIH20" s="47"/>
      <c r="FII20" s="47"/>
      <c r="FIJ20" s="47"/>
      <c r="FIK20" s="47"/>
      <c r="FIL20" s="47"/>
      <c r="FIM20" s="47"/>
      <c r="FIN20" s="47"/>
      <c r="FIO20" s="47"/>
      <c r="FIP20" s="47"/>
      <c r="FIQ20" s="47"/>
      <c r="FIR20" s="47"/>
      <c r="FIS20" s="47"/>
      <c r="FIT20" s="47"/>
      <c r="FIU20" s="47"/>
      <c r="FIV20" s="47"/>
      <c r="FIW20" s="47"/>
      <c r="FIX20" s="47"/>
      <c r="FIY20" s="47"/>
      <c r="FIZ20" s="47"/>
      <c r="FJA20" s="47"/>
      <c r="FJB20" s="47"/>
      <c r="FJC20" s="47"/>
      <c r="FJD20" s="47"/>
      <c r="FJE20" s="47"/>
      <c r="FJF20" s="47"/>
      <c r="FJG20" s="47"/>
      <c r="FJH20" s="47"/>
      <c r="FJI20" s="47"/>
      <c r="FJJ20" s="47"/>
      <c r="FJK20" s="47"/>
      <c r="FJL20" s="47"/>
      <c r="FJM20" s="47"/>
      <c r="FJN20" s="47"/>
      <c r="FJO20" s="47"/>
      <c r="FJP20" s="47"/>
      <c r="FJQ20" s="47"/>
      <c r="FJR20" s="47"/>
      <c r="FJS20" s="47"/>
      <c r="FJT20" s="47"/>
      <c r="FJU20" s="47"/>
      <c r="FJV20" s="47"/>
      <c r="FJW20" s="47"/>
      <c r="FJX20" s="47"/>
      <c r="FJY20" s="47"/>
      <c r="FJZ20" s="47"/>
      <c r="FKA20" s="47"/>
      <c r="FKB20" s="47"/>
      <c r="FKC20" s="47"/>
      <c r="FKD20" s="47"/>
      <c r="FKE20" s="47"/>
      <c r="FKF20" s="47"/>
      <c r="FKG20" s="47"/>
      <c r="FKH20" s="47"/>
      <c r="FKI20" s="47"/>
      <c r="FKJ20" s="47"/>
      <c r="FKK20" s="47"/>
      <c r="FKL20" s="47"/>
      <c r="FKM20" s="47"/>
      <c r="FKN20" s="47"/>
      <c r="FKO20" s="47"/>
      <c r="FKP20" s="47"/>
      <c r="FKQ20" s="47"/>
      <c r="FKR20" s="47"/>
      <c r="FKS20" s="47"/>
      <c r="FKT20" s="47"/>
      <c r="FKU20" s="47"/>
      <c r="FKV20" s="47"/>
      <c r="FKW20" s="47"/>
      <c r="FKX20" s="47"/>
      <c r="FKY20" s="47"/>
      <c r="FKZ20" s="47"/>
      <c r="FLA20" s="47"/>
      <c r="FLB20" s="47"/>
      <c r="FLC20" s="47"/>
      <c r="FLD20" s="47"/>
      <c r="FLE20" s="47"/>
      <c r="FLF20" s="47"/>
      <c r="FLG20" s="47"/>
      <c r="FLH20" s="47"/>
      <c r="FLI20" s="47"/>
      <c r="FLJ20" s="47"/>
      <c r="FLK20" s="47"/>
      <c r="FLL20" s="47"/>
      <c r="FLM20" s="47"/>
      <c r="FLN20" s="47"/>
      <c r="FLO20" s="47"/>
      <c r="FLP20" s="47"/>
      <c r="FLQ20" s="47"/>
      <c r="FLR20" s="47"/>
      <c r="FLS20" s="47"/>
      <c r="FLT20" s="47"/>
      <c r="FLU20" s="47"/>
      <c r="FLV20" s="47"/>
      <c r="FLW20" s="47"/>
      <c r="FLX20" s="47"/>
      <c r="FLY20" s="47"/>
      <c r="FLZ20" s="47"/>
      <c r="FMA20" s="47"/>
      <c r="FMB20" s="47"/>
      <c r="FMC20" s="47"/>
      <c r="FMD20" s="47"/>
      <c r="FME20" s="47"/>
      <c r="FMF20" s="47"/>
      <c r="FMG20" s="47"/>
      <c r="FMH20" s="47"/>
      <c r="FMI20" s="47"/>
      <c r="FMJ20" s="47"/>
      <c r="FMK20" s="47"/>
      <c r="FML20" s="47"/>
      <c r="FMM20" s="47"/>
      <c r="FMN20" s="47"/>
      <c r="FMO20" s="47"/>
      <c r="FMP20" s="47"/>
      <c r="FMQ20" s="47"/>
      <c r="FMR20" s="47"/>
      <c r="FMS20" s="47"/>
      <c r="FMT20" s="47"/>
      <c r="FMU20" s="47"/>
      <c r="FMV20" s="47"/>
      <c r="FMW20" s="47"/>
      <c r="FMX20" s="47"/>
      <c r="FMY20" s="47"/>
      <c r="FMZ20" s="47"/>
      <c r="FNA20" s="47"/>
      <c r="FNB20" s="47"/>
      <c r="FNC20" s="47"/>
      <c r="FND20" s="47"/>
      <c r="FNE20" s="47"/>
      <c r="FNF20" s="47"/>
      <c r="FNG20" s="47"/>
      <c r="FNH20" s="47"/>
      <c r="FNI20" s="47"/>
      <c r="FNJ20" s="47"/>
      <c r="FNK20" s="47"/>
      <c r="FNL20" s="47"/>
      <c r="FNM20" s="47"/>
      <c r="FNN20" s="47"/>
      <c r="FNO20" s="47"/>
      <c r="FNP20" s="47"/>
      <c r="FNQ20" s="47"/>
      <c r="FNR20" s="47"/>
      <c r="FNS20" s="47"/>
      <c r="FNT20" s="47"/>
      <c r="FNU20" s="47"/>
      <c r="FNV20" s="47"/>
      <c r="FNW20" s="47"/>
      <c r="FNX20" s="47"/>
      <c r="FNY20" s="47"/>
      <c r="FNZ20" s="47"/>
      <c r="FOA20" s="47"/>
      <c r="FOB20" s="47"/>
      <c r="FOC20" s="47"/>
      <c r="FOD20" s="47"/>
      <c r="FOE20" s="47"/>
      <c r="FOF20" s="47"/>
      <c r="FOG20" s="47"/>
      <c r="FOH20" s="47"/>
      <c r="FOI20" s="47"/>
      <c r="FOJ20" s="47"/>
      <c r="FOK20" s="47"/>
      <c r="FOL20" s="47"/>
      <c r="FOM20" s="47"/>
      <c r="FON20" s="47"/>
      <c r="FOO20" s="47"/>
      <c r="FOP20" s="47"/>
      <c r="FOQ20" s="47"/>
      <c r="FOR20" s="47"/>
      <c r="FOS20" s="47"/>
      <c r="FOT20" s="47"/>
      <c r="FOU20" s="47"/>
      <c r="FOV20" s="47"/>
      <c r="FOW20" s="47"/>
      <c r="FOX20" s="47"/>
      <c r="FOY20" s="47"/>
      <c r="FOZ20" s="47"/>
      <c r="FPA20" s="47"/>
      <c r="FPB20" s="47"/>
      <c r="FPC20" s="47"/>
      <c r="FPD20" s="47"/>
      <c r="FPE20" s="47"/>
      <c r="FPF20" s="47"/>
      <c r="FPG20" s="47"/>
      <c r="FPH20" s="47"/>
      <c r="FPI20" s="47"/>
      <c r="FPJ20" s="47"/>
      <c r="FPK20" s="47"/>
      <c r="FPL20" s="47"/>
      <c r="FPM20" s="47"/>
      <c r="FPN20" s="47"/>
      <c r="FPO20" s="47"/>
      <c r="FPP20" s="47"/>
      <c r="FPQ20" s="47"/>
      <c r="FPR20" s="47"/>
      <c r="FPS20" s="47"/>
      <c r="FPT20" s="47"/>
      <c r="FPU20" s="47"/>
      <c r="FPV20" s="47"/>
      <c r="FPW20" s="47"/>
      <c r="FPX20" s="47"/>
      <c r="FPY20" s="47"/>
      <c r="FPZ20" s="47"/>
      <c r="FQA20" s="47"/>
      <c r="FQB20" s="47"/>
      <c r="FQC20" s="47"/>
      <c r="FQD20" s="47"/>
      <c r="FQE20" s="47"/>
      <c r="FQF20" s="47"/>
      <c r="FQG20" s="47"/>
      <c r="FQH20" s="47"/>
      <c r="FQI20" s="47"/>
      <c r="FQJ20" s="47"/>
      <c r="FQK20" s="47"/>
      <c r="FQL20" s="47"/>
      <c r="FQM20" s="47"/>
      <c r="FQN20" s="47"/>
      <c r="FQO20" s="47"/>
      <c r="FQP20" s="47"/>
      <c r="FQQ20" s="47"/>
      <c r="FQR20" s="47"/>
      <c r="FQS20" s="47"/>
      <c r="FQT20" s="47"/>
      <c r="FQU20" s="47"/>
      <c r="FQV20" s="47"/>
      <c r="FQW20" s="47"/>
      <c r="FQX20" s="47"/>
      <c r="FQY20" s="47"/>
      <c r="FQZ20" s="47"/>
      <c r="FRA20" s="47"/>
      <c r="FRB20" s="47"/>
      <c r="FRC20" s="47"/>
      <c r="FRD20" s="47"/>
      <c r="FRE20" s="47"/>
      <c r="FRF20" s="47"/>
      <c r="FRG20" s="47"/>
      <c r="FRH20" s="47"/>
      <c r="FRI20" s="47"/>
      <c r="FRJ20" s="47"/>
      <c r="FRK20" s="47"/>
      <c r="FRL20" s="47"/>
      <c r="FRM20" s="47"/>
      <c r="FRN20" s="47"/>
      <c r="FRO20" s="47"/>
      <c r="FRP20" s="47"/>
      <c r="FRQ20" s="47"/>
      <c r="FRR20" s="47"/>
      <c r="FRS20" s="47"/>
      <c r="FRT20" s="47"/>
      <c r="FRU20" s="47"/>
      <c r="FRV20" s="47"/>
      <c r="FRW20" s="47"/>
      <c r="FRX20" s="47"/>
      <c r="FRY20" s="47"/>
      <c r="FRZ20" s="47"/>
      <c r="FSA20" s="47"/>
      <c r="FSB20" s="47"/>
      <c r="FSC20" s="47"/>
      <c r="FSD20" s="47"/>
      <c r="FSE20" s="47"/>
      <c r="FSF20" s="47"/>
      <c r="FSG20" s="47"/>
      <c r="FSH20" s="47"/>
      <c r="FSI20" s="47"/>
      <c r="FSJ20" s="47"/>
      <c r="FSK20" s="47"/>
      <c r="FSL20" s="47"/>
      <c r="FSM20" s="47"/>
      <c r="FSN20" s="47"/>
      <c r="FSO20" s="47"/>
      <c r="FSP20" s="47"/>
      <c r="FSQ20" s="47"/>
      <c r="FSR20" s="47"/>
      <c r="FSS20" s="47"/>
      <c r="FST20" s="47"/>
      <c r="FSU20" s="47"/>
      <c r="FSV20" s="47"/>
      <c r="FSW20" s="47"/>
      <c r="FSX20" s="47"/>
      <c r="FSY20" s="47"/>
      <c r="FSZ20" s="47"/>
      <c r="FTA20" s="47"/>
      <c r="FTB20" s="47"/>
      <c r="FTC20" s="47"/>
      <c r="FTD20" s="47"/>
      <c r="FTE20" s="47"/>
      <c r="FTF20" s="47"/>
      <c r="FTG20" s="47"/>
      <c r="FTH20" s="47"/>
      <c r="FTI20" s="47"/>
      <c r="FTJ20" s="47"/>
      <c r="FTK20" s="47"/>
      <c r="FTL20" s="47"/>
      <c r="FTM20" s="47"/>
      <c r="FTN20" s="47"/>
      <c r="FTO20" s="47"/>
      <c r="FTP20" s="47"/>
      <c r="FTQ20" s="47"/>
      <c r="FTR20" s="47"/>
      <c r="FTS20" s="47"/>
      <c r="FTT20" s="47"/>
      <c r="FTU20" s="47"/>
      <c r="FTV20" s="47"/>
      <c r="FTW20" s="47"/>
      <c r="FTX20" s="47"/>
      <c r="FTY20" s="47"/>
      <c r="FTZ20" s="47"/>
      <c r="FUA20" s="47"/>
      <c r="FUB20" s="47"/>
      <c r="FUC20" s="47"/>
      <c r="FUD20" s="47"/>
      <c r="FUE20" s="47"/>
      <c r="FUF20" s="47"/>
      <c r="FUG20" s="47"/>
      <c r="FUH20" s="47"/>
      <c r="FUI20" s="47"/>
      <c r="FUJ20" s="47"/>
      <c r="FUK20" s="47"/>
      <c r="FUL20" s="47"/>
      <c r="FUM20" s="47"/>
      <c r="FUN20" s="47"/>
      <c r="FUO20" s="47"/>
      <c r="FUP20" s="47"/>
      <c r="FUQ20" s="47"/>
      <c r="FUR20" s="47"/>
      <c r="FUS20" s="47"/>
      <c r="FUT20" s="47"/>
      <c r="FUU20" s="47"/>
      <c r="FUV20" s="47"/>
      <c r="FUW20" s="47"/>
      <c r="FUX20" s="47"/>
      <c r="FUY20" s="47"/>
      <c r="FUZ20" s="47"/>
      <c r="FVA20" s="47"/>
      <c r="FVB20" s="47"/>
      <c r="FVC20" s="47"/>
      <c r="FVD20" s="47"/>
      <c r="FVE20" s="47"/>
      <c r="FVF20" s="47"/>
      <c r="FVG20" s="47"/>
      <c r="FVH20" s="47"/>
      <c r="FVI20" s="47"/>
      <c r="FVJ20" s="47"/>
      <c r="FVK20" s="47"/>
      <c r="FVL20" s="47"/>
      <c r="FVM20" s="47"/>
      <c r="FVN20" s="47"/>
      <c r="FVO20" s="47"/>
      <c r="FVP20" s="47"/>
      <c r="FVQ20" s="47"/>
      <c r="FVR20" s="47"/>
      <c r="FVS20" s="47"/>
      <c r="FVT20" s="47"/>
      <c r="FVU20" s="47"/>
      <c r="FVV20" s="47"/>
      <c r="FVW20" s="47"/>
      <c r="FVX20" s="47"/>
      <c r="FVY20" s="47"/>
      <c r="FVZ20" s="47"/>
      <c r="FWA20" s="47"/>
      <c r="FWB20" s="47"/>
      <c r="FWC20" s="47"/>
      <c r="FWD20" s="47"/>
      <c r="FWE20" s="47"/>
      <c r="FWF20" s="47"/>
      <c r="FWG20" s="47"/>
      <c r="FWH20" s="47"/>
      <c r="FWI20" s="47"/>
      <c r="FWJ20" s="47"/>
      <c r="FWK20" s="47"/>
      <c r="FWL20" s="47"/>
      <c r="FWM20" s="47"/>
      <c r="FWN20" s="47"/>
      <c r="FWO20" s="47"/>
      <c r="FWP20" s="47"/>
      <c r="FWQ20" s="47"/>
      <c r="FWR20" s="47"/>
      <c r="FWS20" s="47"/>
      <c r="FWT20" s="47"/>
      <c r="FWU20" s="47"/>
      <c r="FWV20" s="47"/>
      <c r="FWW20" s="47"/>
      <c r="FWX20" s="47"/>
      <c r="FWY20" s="47"/>
      <c r="FWZ20" s="47"/>
      <c r="FXA20" s="47"/>
      <c r="FXB20" s="47"/>
      <c r="FXC20" s="47"/>
      <c r="FXD20" s="47"/>
      <c r="FXE20" s="47"/>
      <c r="FXF20" s="47"/>
      <c r="FXG20" s="47"/>
      <c r="FXH20" s="47"/>
      <c r="FXI20" s="47"/>
      <c r="FXJ20" s="47"/>
      <c r="FXK20" s="47"/>
      <c r="FXL20" s="47"/>
      <c r="FXM20" s="47"/>
      <c r="FXN20" s="47"/>
      <c r="FXO20" s="47"/>
      <c r="FXP20" s="47"/>
      <c r="FXQ20" s="47"/>
      <c r="FXR20" s="47"/>
      <c r="FXS20" s="47"/>
      <c r="FXT20" s="47"/>
      <c r="FXU20" s="47"/>
      <c r="FXV20" s="47"/>
      <c r="FXW20" s="47"/>
      <c r="FXX20" s="47"/>
      <c r="FXY20" s="47"/>
      <c r="FXZ20" s="47"/>
      <c r="FYA20" s="47"/>
      <c r="FYB20" s="47"/>
      <c r="FYC20" s="47"/>
      <c r="FYD20" s="47"/>
      <c r="FYE20" s="47"/>
      <c r="FYF20" s="47"/>
      <c r="FYG20" s="47"/>
      <c r="FYH20" s="47"/>
      <c r="FYI20" s="47"/>
      <c r="FYJ20" s="47"/>
      <c r="FYK20" s="47"/>
      <c r="FYL20" s="47"/>
      <c r="FYM20" s="47"/>
      <c r="FYN20" s="47"/>
      <c r="FYO20" s="47"/>
      <c r="FYP20" s="47"/>
      <c r="FYQ20" s="47"/>
      <c r="FYR20" s="47"/>
      <c r="FYS20" s="47"/>
      <c r="FYT20" s="47"/>
      <c r="FYU20" s="47"/>
      <c r="FYV20" s="47"/>
      <c r="FYW20" s="47"/>
      <c r="FYX20" s="47"/>
      <c r="FYY20" s="47"/>
      <c r="FYZ20" s="47"/>
      <c r="FZA20" s="47"/>
      <c r="FZB20" s="47"/>
      <c r="FZC20" s="47"/>
      <c r="FZD20" s="47"/>
      <c r="FZE20" s="47"/>
      <c r="FZF20" s="47"/>
      <c r="FZG20" s="47"/>
      <c r="FZH20" s="47"/>
      <c r="FZI20" s="47"/>
      <c r="FZJ20" s="47"/>
      <c r="FZK20" s="47"/>
      <c r="FZL20" s="47"/>
      <c r="FZM20" s="47"/>
      <c r="FZN20" s="47"/>
      <c r="FZO20" s="47"/>
      <c r="FZP20" s="47"/>
      <c r="FZQ20" s="47"/>
      <c r="FZR20" s="47"/>
      <c r="FZS20" s="47"/>
      <c r="FZT20" s="47"/>
      <c r="FZU20" s="47"/>
      <c r="FZV20" s="47"/>
      <c r="FZW20" s="47"/>
      <c r="FZX20" s="47"/>
      <c r="FZY20" s="47"/>
      <c r="FZZ20" s="47"/>
      <c r="GAA20" s="47"/>
      <c r="GAB20" s="47"/>
      <c r="GAC20" s="47"/>
      <c r="GAD20" s="47"/>
      <c r="GAE20" s="47"/>
      <c r="GAF20" s="47"/>
      <c r="GAG20" s="47"/>
      <c r="GAH20" s="47"/>
      <c r="GAI20" s="47"/>
      <c r="GAJ20" s="47"/>
      <c r="GAK20" s="47"/>
      <c r="GAL20" s="47"/>
      <c r="GAM20" s="47"/>
      <c r="GAN20" s="47"/>
      <c r="GAO20" s="47"/>
      <c r="GAP20" s="47"/>
      <c r="GAQ20" s="47"/>
      <c r="GAR20" s="47"/>
      <c r="GAS20" s="47"/>
      <c r="GAT20" s="47"/>
      <c r="GAU20" s="47"/>
      <c r="GAV20" s="47"/>
      <c r="GAW20" s="47"/>
      <c r="GAX20" s="47"/>
      <c r="GAY20" s="47"/>
      <c r="GAZ20" s="47"/>
      <c r="GBA20" s="47"/>
      <c r="GBB20" s="47"/>
      <c r="GBC20" s="47"/>
      <c r="GBD20" s="47"/>
      <c r="GBE20" s="47"/>
      <c r="GBF20" s="47"/>
      <c r="GBG20" s="47"/>
      <c r="GBH20" s="47"/>
      <c r="GBI20" s="47"/>
      <c r="GBJ20" s="47"/>
      <c r="GBK20" s="47"/>
      <c r="GBL20" s="47"/>
      <c r="GBM20" s="47"/>
      <c r="GBN20" s="47"/>
      <c r="GBO20" s="47"/>
      <c r="GBP20" s="47"/>
      <c r="GBQ20" s="47"/>
      <c r="GBR20" s="47"/>
      <c r="GBS20" s="47"/>
      <c r="GBT20" s="47"/>
      <c r="GBU20" s="47"/>
      <c r="GBV20" s="47"/>
      <c r="GBW20" s="47"/>
      <c r="GBX20" s="47"/>
      <c r="GBY20" s="47"/>
      <c r="GBZ20" s="47"/>
      <c r="GCA20" s="47"/>
      <c r="GCB20" s="47"/>
      <c r="GCC20" s="47"/>
      <c r="GCD20" s="47"/>
      <c r="GCE20" s="47"/>
      <c r="GCF20" s="47"/>
      <c r="GCG20" s="47"/>
      <c r="GCH20" s="47"/>
      <c r="GCI20" s="47"/>
      <c r="GCJ20" s="47"/>
      <c r="GCK20" s="47"/>
      <c r="GCL20" s="47"/>
      <c r="GCM20" s="47"/>
      <c r="GCN20" s="47"/>
      <c r="GCO20" s="47"/>
      <c r="GCP20" s="47"/>
      <c r="GCQ20" s="47"/>
      <c r="GCR20" s="47"/>
      <c r="GCS20" s="47"/>
      <c r="GCT20" s="47"/>
      <c r="GCU20" s="47"/>
      <c r="GCV20" s="47"/>
      <c r="GCW20" s="47"/>
      <c r="GCX20" s="47"/>
      <c r="GCY20" s="47"/>
      <c r="GCZ20" s="47"/>
      <c r="GDA20" s="47"/>
      <c r="GDB20" s="47"/>
      <c r="GDC20" s="47"/>
      <c r="GDD20" s="47"/>
      <c r="GDE20" s="47"/>
      <c r="GDF20" s="47"/>
      <c r="GDG20" s="47"/>
      <c r="GDH20" s="47"/>
      <c r="GDI20" s="47"/>
      <c r="GDJ20" s="47"/>
      <c r="GDK20" s="47"/>
      <c r="GDL20" s="47"/>
      <c r="GDM20" s="47"/>
      <c r="GDN20" s="47"/>
      <c r="GDO20" s="47"/>
      <c r="GDP20" s="47"/>
      <c r="GDQ20" s="47"/>
      <c r="GDR20" s="47"/>
      <c r="GDS20" s="47"/>
      <c r="GDT20" s="47"/>
      <c r="GDU20" s="47"/>
      <c r="GDV20" s="47"/>
      <c r="GDW20" s="47"/>
      <c r="GDX20" s="47"/>
      <c r="GDY20" s="47"/>
      <c r="GDZ20" s="47"/>
      <c r="GEA20" s="47"/>
      <c r="GEB20" s="47"/>
      <c r="GEC20" s="47"/>
      <c r="GED20" s="47"/>
      <c r="GEE20" s="47"/>
      <c r="GEF20" s="47"/>
      <c r="GEG20" s="47"/>
      <c r="GEH20" s="47"/>
      <c r="GEI20" s="47"/>
      <c r="GEJ20" s="47"/>
      <c r="GEK20" s="47"/>
      <c r="GEL20" s="47"/>
      <c r="GEM20" s="47"/>
      <c r="GEN20" s="47"/>
      <c r="GEO20" s="47"/>
      <c r="GEP20" s="47"/>
      <c r="GEQ20" s="47"/>
      <c r="GER20" s="47"/>
      <c r="GES20" s="47"/>
      <c r="GET20" s="47"/>
      <c r="GEU20" s="47"/>
      <c r="GEV20" s="47"/>
      <c r="GEW20" s="47"/>
      <c r="GEX20" s="47"/>
      <c r="GEY20" s="47"/>
      <c r="GEZ20" s="47"/>
      <c r="GFA20" s="47"/>
      <c r="GFB20" s="47"/>
      <c r="GFC20" s="47"/>
      <c r="GFD20" s="47"/>
      <c r="GFE20" s="47"/>
      <c r="GFF20" s="47"/>
      <c r="GFG20" s="47"/>
      <c r="GFH20" s="47"/>
      <c r="GFI20" s="47"/>
      <c r="GFJ20" s="47"/>
      <c r="GFK20" s="47"/>
      <c r="GFL20" s="47"/>
      <c r="GFM20" s="47"/>
      <c r="GFN20" s="47"/>
      <c r="GFO20" s="47"/>
      <c r="GFP20" s="47"/>
      <c r="GFQ20" s="47"/>
      <c r="GFR20" s="47"/>
      <c r="GFS20" s="47"/>
      <c r="GFT20" s="47"/>
      <c r="GFU20" s="47"/>
      <c r="GFV20" s="47"/>
      <c r="GFW20" s="47"/>
      <c r="GFX20" s="47"/>
      <c r="GFY20" s="47"/>
      <c r="GFZ20" s="47"/>
      <c r="GGA20" s="47"/>
      <c r="GGB20" s="47"/>
      <c r="GGC20" s="47"/>
      <c r="GGD20" s="47"/>
      <c r="GGE20" s="47"/>
      <c r="GGF20" s="47"/>
      <c r="GGG20" s="47"/>
      <c r="GGH20" s="47"/>
      <c r="GGI20" s="47"/>
      <c r="GGJ20" s="47"/>
      <c r="GGK20" s="47"/>
      <c r="GGL20" s="47"/>
      <c r="GGM20" s="47"/>
      <c r="GGN20" s="47"/>
      <c r="GGO20" s="47"/>
      <c r="GGP20" s="47"/>
      <c r="GGQ20" s="47"/>
      <c r="GGR20" s="47"/>
      <c r="GGS20" s="47"/>
      <c r="GGT20" s="47"/>
      <c r="GGU20" s="47"/>
      <c r="GGV20" s="47"/>
      <c r="GGW20" s="47"/>
      <c r="GGX20" s="47"/>
      <c r="GGY20" s="47"/>
      <c r="GGZ20" s="47"/>
      <c r="GHA20" s="47"/>
      <c r="GHB20" s="47"/>
      <c r="GHC20" s="47"/>
      <c r="GHD20" s="47"/>
      <c r="GHE20" s="47"/>
      <c r="GHF20" s="47"/>
      <c r="GHG20" s="47"/>
      <c r="GHH20" s="47"/>
      <c r="GHI20" s="47"/>
      <c r="GHJ20" s="47"/>
      <c r="GHK20" s="47"/>
      <c r="GHL20" s="47"/>
      <c r="GHM20" s="47"/>
      <c r="GHN20" s="47"/>
      <c r="GHO20" s="47"/>
      <c r="GHP20" s="47"/>
      <c r="GHQ20" s="47"/>
      <c r="GHR20" s="47"/>
      <c r="GHS20" s="47"/>
      <c r="GHT20" s="47"/>
      <c r="GHU20" s="47"/>
      <c r="GHV20" s="47"/>
      <c r="GHW20" s="47"/>
      <c r="GHX20" s="47"/>
      <c r="GHY20" s="47"/>
      <c r="GHZ20" s="47"/>
      <c r="GIA20" s="47"/>
      <c r="GIB20" s="47"/>
      <c r="GIC20" s="47"/>
      <c r="GID20" s="47"/>
      <c r="GIE20" s="47"/>
      <c r="GIF20" s="47"/>
      <c r="GIG20" s="47"/>
      <c r="GIH20" s="47"/>
      <c r="GII20" s="47"/>
      <c r="GIJ20" s="47"/>
      <c r="GIK20" s="47"/>
      <c r="GIL20" s="47"/>
      <c r="GIM20" s="47"/>
      <c r="GIN20" s="47"/>
      <c r="GIO20" s="47"/>
      <c r="GIP20" s="47"/>
      <c r="GIQ20" s="47"/>
      <c r="GIR20" s="47"/>
      <c r="GIS20" s="47"/>
      <c r="GIT20" s="47"/>
      <c r="GIU20" s="47"/>
      <c r="GIV20" s="47"/>
      <c r="GIW20" s="47"/>
      <c r="GIX20" s="47"/>
      <c r="GIY20" s="47"/>
      <c r="GIZ20" s="47"/>
      <c r="GJA20" s="47"/>
      <c r="GJB20" s="47"/>
      <c r="GJC20" s="47"/>
      <c r="GJD20" s="47"/>
      <c r="GJE20" s="47"/>
      <c r="GJF20" s="47"/>
      <c r="GJG20" s="47"/>
      <c r="GJH20" s="47"/>
      <c r="GJI20" s="47"/>
      <c r="GJJ20" s="47"/>
      <c r="GJK20" s="47"/>
      <c r="GJL20" s="47"/>
      <c r="GJM20" s="47"/>
      <c r="GJN20" s="47"/>
      <c r="GJO20" s="47"/>
      <c r="GJP20" s="47"/>
      <c r="GJQ20" s="47"/>
      <c r="GJR20" s="47"/>
      <c r="GJS20" s="47"/>
      <c r="GJT20" s="47"/>
      <c r="GJU20" s="47"/>
      <c r="GJV20" s="47"/>
      <c r="GJW20" s="47"/>
      <c r="GJX20" s="47"/>
      <c r="GJY20" s="47"/>
      <c r="GJZ20" s="47"/>
      <c r="GKA20" s="47"/>
      <c r="GKB20" s="47"/>
      <c r="GKC20" s="47"/>
      <c r="GKD20" s="47"/>
      <c r="GKE20" s="47"/>
      <c r="GKF20" s="47"/>
      <c r="GKG20" s="47"/>
      <c r="GKH20" s="47"/>
      <c r="GKI20" s="47"/>
      <c r="GKJ20" s="47"/>
      <c r="GKK20" s="47"/>
      <c r="GKL20" s="47"/>
      <c r="GKM20" s="47"/>
      <c r="GKN20" s="47"/>
      <c r="GKO20" s="47"/>
      <c r="GKP20" s="47"/>
      <c r="GKQ20" s="47"/>
      <c r="GKR20" s="47"/>
      <c r="GKS20" s="47"/>
      <c r="GKT20" s="47"/>
      <c r="GKU20" s="47"/>
      <c r="GKV20" s="47"/>
      <c r="GKW20" s="47"/>
      <c r="GKX20" s="47"/>
      <c r="GKY20" s="47"/>
      <c r="GKZ20" s="47"/>
      <c r="GLA20" s="47"/>
      <c r="GLB20" s="47"/>
      <c r="GLC20" s="47"/>
      <c r="GLD20" s="47"/>
      <c r="GLE20" s="47"/>
      <c r="GLF20" s="47"/>
      <c r="GLG20" s="47"/>
      <c r="GLH20" s="47"/>
      <c r="GLI20" s="47"/>
      <c r="GLJ20" s="47"/>
      <c r="GLK20" s="47"/>
      <c r="GLL20" s="47"/>
      <c r="GLM20" s="47"/>
      <c r="GLN20" s="47"/>
      <c r="GLO20" s="47"/>
      <c r="GLP20" s="47"/>
      <c r="GLQ20" s="47"/>
      <c r="GLR20" s="47"/>
      <c r="GLS20" s="47"/>
      <c r="GLT20" s="47"/>
      <c r="GLU20" s="47"/>
      <c r="GLV20" s="47"/>
      <c r="GLW20" s="47"/>
      <c r="GLX20" s="47"/>
      <c r="GLY20" s="47"/>
      <c r="GLZ20" s="47"/>
      <c r="GMA20" s="47"/>
      <c r="GMB20" s="47"/>
      <c r="GMC20" s="47"/>
      <c r="GMD20" s="47"/>
      <c r="GME20" s="47"/>
      <c r="GMF20" s="47"/>
      <c r="GMG20" s="47"/>
      <c r="GMH20" s="47"/>
      <c r="GMI20" s="47"/>
      <c r="GMJ20" s="47"/>
      <c r="GMK20" s="47"/>
      <c r="GML20" s="47"/>
      <c r="GMM20" s="47"/>
      <c r="GMN20" s="47"/>
      <c r="GMO20" s="47"/>
      <c r="GMP20" s="47"/>
      <c r="GMQ20" s="47"/>
      <c r="GMR20" s="47"/>
      <c r="GMS20" s="47"/>
      <c r="GMT20" s="47"/>
      <c r="GMU20" s="47"/>
      <c r="GMV20" s="47"/>
      <c r="GMW20" s="47"/>
      <c r="GMX20" s="47"/>
      <c r="GMY20" s="47"/>
      <c r="GMZ20" s="47"/>
      <c r="GNA20" s="47"/>
      <c r="GNB20" s="47"/>
      <c r="GNC20" s="47"/>
      <c r="GND20" s="47"/>
      <c r="GNE20" s="47"/>
      <c r="GNF20" s="47"/>
      <c r="GNG20" s="47"/>
      <c r="GNH20" s="47"/>
      <c r="GNI20" s="47"/>
      <c r="GNJ20" s="47"/>
      <c r="GNK20" s="47"/>
      <c r="GNL20" s="47"/>
      <c r="GNM20" s="47"/>
      <c r="GNN20" s="47"/>
      <c r="GNO20" s="47"/>
      <c r="GNP20" s="47"/>
      <c r="GNQ20" s="47"/>
      <c r="GNR20" s="47"/>
      <c r="GNS20" s="47"/>
      <c r="GNT20" s="47"/>
      <c r="GNU20" s="47"/>
      <c r="GNV20" s="47"/>
      <c r="GNW20" s="47"/>
      <c r="GNX20" s="47"/>
      <c r="GNY20" s="47"/>
      <c r="GNZ20" s="47"/>
      <c r="GOA20" s="47"/>
      <c r="GOB20" s="47"/>
      <c r="GOC20" s="47"/>
      <c r="GOD20" s="47"/>
      <c r="GOE20" s="47"/>
      <c r="GOF20" s="47"/>
      <c r="GOG20" s="47"/>
      <c r="GOH20" s="47"/>
      <c r="GOI20" s="47"/>
      <c r="GOJ20" s="47"/>
      <c r="GOK20" s="47"/>
      <c r="GOL20" s="47"/>
      <c r="GOM20" s="47"/>
      <c r="GON20" s="47"/>
      <c r="GOO20" s="47"/>
      <c r="GOP20" s="47"/>
      <c r="GOQ20" s="47"/>
      <c r="GOR20" s="47"/>
      <c r="GOS20" s="47"/>
      <c r="GOT20" s="47"/>
      <c r="GOU20" s="47"/>
      <c r="GOV20" s="47"/>
      <c r="GOW20" s="47"/>
      <c r="GOX20" s="47"/>
      <c r="GOY20" s="47"/>
      <c r="GOZ20" s="47"/>
      <c r="GPA20" s="47"/>
      <c r="GPB20" s="47"/>
      <c r="GPC20" s="47"/>
      <c r="GPD20" s="47"/>
      <c r="GPE20" s="47"/>
      <c r="GPF20" s="47"/>
      <c r="GPG20" s="47"/>
      <c r="GPH20" s="47"/>
      <c r="GPI20" s="47"/>
      <c r="GPJ20" s="47"/>
      <c r="GPK20" s="47"/>
      <c r="GPL20" s="47"/>
      <c r="GPM20" s="47"/>
      <c r="GPN20" s="47"/>
      <c r="GPO20" s="47"/>
      <c r="GPP20" s="47"/>
      <c r="GPQ20" s="47"/>
      <c r="GPR20" s="47"/>
      <c r="GPS20" s="47"/>
      <c r="GPT20" s="47"/>
      <c r="GPU20" s="47"/>
      <c r="GPV20" s="47"/>
      <c r="GPW20" s="47"/>
      <c r="GPX20" s="47"/>
      <c r="GPY20" s="47"/>
      <c r="GPZ20" s="47"/>
      <c r="GQA20" s="47"/>
      <c r="GQB20" s="47"/>
      <c r="GQC20" s="47"/>
      <c r="GQD20" s="47"/>
      <c r="GQE20" s="47"/>
      <c r="GQF20" s="47"/>
      <c r="GQG20" s="47"/>
      <c r="GQH20" s="47"/>
      <c r="GQI20" s="47"/>
      <c r="GQJ20" s="47"/>
      <c r="GQK20" s="47"/>
      <c r="GQL20" s="47"/>
      <c r="GQM20" s="47"/>
      <c r="GQN20" s="47"/>
      <c r="GQO20" s="47"/>
      <c r="GQP20" s="47"/>
      <c r="GQQ20" s="47"/>
      <c r="GQR20" s="47"/>
      <c r="GQS20" s="47"/>
      <c r="GQT20" s="47"/>
      <c r="GQU20" s="47"/>
      <c r="GQV20" s="47"/>
      <c r="GQW20" s="47"/>
      <c r="GQX20" s="47"/>
      <c r="GQY20" s="47"/>
      <c r="GQZ20" s="47"/>
      <c r="GRA20" s="47"/>
      <c r="GRB20" s="47"/>
      <c r="GRC20" s="47"/>
      <c r="GRD20" s="47"/>
      <c r="GRE20" s="47"/>
      <c r="GRF20" s="47"/>
      <c r="GRG20" s="47"/>
      <c r="GRH20" s="47"/>
      <c r="GRI20" s="47"/>
      <c r="GRJ20" s="47"/>
      <c r="GRK20" s="47"/>
      <c r="GRL20" s="47"/>
      <c r="GRM20" s="47"/>
      <c r="GRN20" s="47"/>
      <c r="GRO20" s="47"/>
      <c r="GRP20" s="47"/>
      <c r="GRQ20" s="47"/>
      <c r="GRR20" s="47"/>
      <c r="GRS20" s="47"/>
      <c r="GRT20" s="47"/>
      <c r="GRU20" s="47"/>
      <c r="GRV20" s="47"/>
      <c r="GRW20" s="47"/>
      <c r="GRX20" s="47"/>
      <c r="GRY20" s="47"/>
      <c r="GRZ20" s="47"/>
      <c r="GSA20" s="47"/>
      <c r="GSB20" s="47"/>
      <c r="GSC20" s="47"/>
      <c r="GSD20" s="47"/>
      <c r="GSE20" s="47"/>
      <c r="GSF20" s="47"/>
      <c r="GSG20" s="47"/>
      <c r="GSH20" s="47"/>
      <c r="GSI20" s="47"/>
      <c r="GSJ20" s="47"/>
      <c r="GSK20" s="47"/>
      <c r="GSL20" s="47"/>
      <c r="GSM20" s="47"/>
      <c r="GSN20" s="47"/>
      <c r="GSO20" s="47"/>
      <c r="GSP20" s="47"/>
      <c r="GSQ20" s="47"/>
      <c r="GSR20" s="47"/>
      <c r="GSS20" s="47"/>
      <c r="GST20" s="47"/>
      <c r="GSU20" s="47"/>
      <c r="GSV20" s="47"/>
      <c r="GSW20" s="47"/>
      <c r="GSX20" s="47"/>
      <c r="GSY20" s="47"/>
      <c r="GSZ20" s="47"/>
      <c r="GTA20" s="47"/>
      <c r="GTB20" s="47"/>
      <c r="GTC20" s="47"/>
      <c r="GTD20" s="47"/>
      <c r="GTE20" s="47"/>
      <c r="GTF20" s="47"/>
      <c r="GTG20" s="47"/>
      <c r="GTH20" s="47"/>
      <c r="GTI20" s="47"/>
      <c r="GTJ20" s="47"/>
      <c r="GTK20" s="47"/>
      <c r="GTL20" s="47"/>
      <c r="GTM20" s="47"/>
      <c r="GTN20" s="47"/>
      <c r="GTO20" s="47"/>
      <c r="GTP20" s="47"/>
      <c r="GTQ20" s="47"/>
      <c r="GTR20" s="47"/>
      <c r="GTS20" s="47"/>
      <c r="GTT20" s="47"/>
      <c r="GTU20" s="47"/>
      <c r="GTV20" s="47"/>
      <c r="GTW20" s="47"/>
      <c r="GTX20" s="47"/>
      <c r="GTY20" s="47"/>
      <c r="GTZ20" s="47"/>
      <c r="GUA20" s="47"/>
      <c r="GUB20" s="47"/>
      <c r="GUC20" s="47"/>
      <c r="GUD20" s="47"/>
      <c r="GUE20" s="47"/>
      <c r="GUF20" s="47"/>
      <c r="GUG20" s="47"/>
      <c r="GUH20" s="47"/>
      <c r="GUI20" s="47"/>
      <c r="GUJ20" s="47"/>
      <c r="GUK20" s="47"/>
      <c r="GUL20" s="47"/>
      <c r="GUM20" s="47"/>
      <c r="GUN20" s="47"/>
      <c r="GUO20" s="47"/>
      <c r="GUP20" s="47"/>
      <c r="GUQ20" s="47"/>
      <c r="GUR20" s="47"/>
      <c r="GUS20" s="47"/>
      <c r="GUT20" s="47"/>
      <c r="GUU20" s="47"/>
      <c r="GUV20" s="47"/>
      <c r="GUW20" s="47"/>
      <c r="GUX20" s="47"/>
      <c r="GUY20" s="47"/>
      <c r="GUZ20" s="47"/>
      <c r="GVA20" s="47"/>
      <c r="GVB20" s="47"/>
      <c r="GVC20" s="47"/>
      <c r="GVD20" s="47"/>
      <c r="GVE20" s="47"/>
      <c r="GVF20" s="47"/>
      <c r="GVG20" s="47"/>
      <c r="GVH20" s="47"/>
      <c r="GVI20" s="47"/>
      <c r="GVJ20" s="47"/>
      <c r="GVK20" s="47"/>
      <c r="GVL20" s="47"/>
      <c r="GVM20" s="47"/>
      <c r="GVN20" s="47"/>
      <c r="GVO20" s="47"/>
      <c r="GVP20" s="47"/>
      <c r="GVQ20" s="47"/>
      <c r="GVR20" s="47"/>
      <c r="GVS20" s="47"/>
      <c r="GVT20" s="47"/>
      <c r="GVU20" s="47"/>
      <c r="GVV20" s="47"/>
      <c r="GVW20" s="47"/>
      <c r="GVX20" s="47"/>
      <c r="GVY20" s="47"/>
      <c r="GVZ20" s="47"/>
      <c r="GWA20" s="47"/>
      <c r="GWB20" s="47"/>
      <c r="GWC20" s="47"/>
      <c r="GWD20" s="47"/>
      <c r="GWE20" s="47"/>
      <c r="GWF20" s="47"/>
      <c r="GWG20" s="47"/>
      <c r="GWH20" s="47"/>
      <c r="GWI20" s="47"/>
      <c r="GWJ20" s="47"/>
      <c r="GWK20" s="47"/>
      <c r="GWL20" s="47"/>
      <c r="GWM20" s="47"/>
      <c r="GWN20" s="47"/>
      <c r="GWO20" s="47"/>
      <c r="GWP20" s="47"/>
      <c r="GWQ20" s="47"/>
      <c r="GWR20" s="47"/>
      <c r="GWS20" s="47"/>
      <c r="GWT20" s="47"/>
      <c r="GWU20" s="47"/>
      <c r="GWV20" s="47"/>
      <c r="GWW20" s="47"/>
      <c r="GWX20" s="47"/>
      <c r="GWY20" s="47"/>
      <c r="GWZ20" s="47"/>
      <c r="GXA20" s="47"/>
      <c r="GXB20" s="47"/>
      <c r="GXC20" s="47"/>
      <c r="GXD20" s="47"/>
      <c r="GXE20" s="47"/>
      <c r="GXF20" s="47"/>
      <c r="GXG20" s="47"/>
      <c r="GXH20" s="47"/>
      <c r="GXI20" s="47"/>
      <c r="GXJ20" s="47"/>
      <c r="GXK20" s="47"/>
      <c r="GXL20" s="47"/>
      <c r="GXM20" s="47"/>
      <c r="GXN20" s="47"/>
      <c r="GXO20" s="47"/>
      <c r="GXP20" s="47"/>
      <c r="GXQ20" s="47"/>
      <c r="GXR20" s="47"/>
      <c r="GXS20" s="47"/>
      <c r="GXT20" s="47"/>
      <c r="GXU20" s="47"/>
      <c r="GXV20" s="47"/>
      <c r="GXW20" s="47"/>
      <c r="GXX20" s="47"/>
      <c r="GXY20" s="47"/>
      <c r="GXZ20" s="47"/>
      <c r="GYA20" s="47"/>
      <c r="GYB20" s="47"/>
      <c r="GYC20" s="47"/>
      <c r="GYD20" s="47"/>
      <c r="GYE20" s="47"/>
      <c r="GYF20" s="47"/>
      <c r="GYG20" s="47"/>
      <c r="GYH20" s="47"/>
      <c r="GYI20" s="47"/>
      <c r="GYJ20" s="47"/>
      <c r="GYK20" s="47"/>
      <c r="GYL20" s="47"/>
      <c r="GYM20" s="47"/>
      <c r="GYN20" s="47"/>
      <c r="GYO20" s="47"/>
      <c r="GYP20" s="47"/>
      <c r="GYQ20" s="47"/>
      <c r="GYR20" s="47"/>
      <c r="GYS20" s="47"/>
      <c r="GYT20" s="47"/>
      <c r="GYU20" s="47"/>
      <c r="GYV20" s="47"/>
      <c r="GYW20" s="47"/>
      <c r="GYX20" s="47"/>
      <c r="GYY20" s="47"/>
      <c r="GYZ20" s="47"/>
      <c r="GZA20" s="47"/>
      <c r="GZB20" s="47"/>
      <c r="GZC20" s="47"/>
      <c r="GZD20" s="47"/>
      <c r="GZE20" s="47"/>
      <c r="GZF20" s="47"/>
      <c r="GZG20" s="47"/>
      <c r="GZH20" s="47"/>
      <c r="GZI20" s="47"/>
      <c r="GZJ20" s="47"/>
      <c r="GZK20" s="47"/>
      <c r="GZL20" s="47"/>
      <c r="GZM20" s="47"/>
      <c r="GZN20" s="47"/>
      <c r="GZO20" s="47"/>
      <c r="GZP20" s="47"/>
      <c r="GZQ20" s="47"/>
      <c r="GZR20" s="47"/>
      <c r="GZS20" s="47"/>
      <c r="GZT20" s="47"/>
      <c r="GZU20" s="47"/>
      <c r="GZV20" s="47"/>
      <c r="GZW20" s="47"/>
      <c r="GZX20" s="47"/>
      <c r="GZY20" s="47"/>
      <c r="GZZ20" s="47"/>
      <c r="HAA20" s="47"/>
      <c r="HAB20" s="47"/>
      <c r="HAC20" s="47"/>
      <c r="HAD20" s="47"/>
      <c r="HAE20" s="47"/>
      <c r="HAF20" s="47"/>
      <c r="HAG20" s="47"/>
      <c r="HAH20" s="47"/>
      <c r="HAI20" s="47"/>
      <c r="HAJ20" s="47"/>
      <c r="HAK20" s="47"/>
      <c r="HAL20" s="47"/>
      <c r="HAM20" s="47"/>
      <c r="HAN20" s="47"/>
      <c r="HAO20" s="47"/>
      <c r="HAP20" s="47"/>
      <c r="HAQ20" s="47"/>
      <c r="HAR20" s="47"/>
      <c r="HAS20" s="47"/>
      <c r="HAT20" s="47"/>
      <c r="HAU20" s="47"/>
      <c r="HAV20" s="47"/>
      <c r="HAW20" s="47"/>
      <c r="HAX20" s="47"/>
      <c r="HAY20" s="47"/>
      <c r="HAZ20" s="47"/>
      <c r="HBA20" s="47"/>
      <c r="HBB20" s="47"/>
      <c r="HBC20" s="47"/>
      <c r="HBD20" s="47"/>
      <c r="HBE20" s="47"/>
      <c r="HBF20" s="47"/>
      <c r="HBG20" s="47"/>
      <c r="HBH20" s="47"/>
      <c r="HBI20" s="47"/>
      <c r="HBJ20" s="47"/>
      <c r="HBK20" s="47"/>
      <c r="HBL20" s="47"/>
      <c r="HBM20" s="47"/>
      <c r="HBN20" s="47"/>
      <c r="HBO20" s="47"/>
      <c r="HBP20" s="47"/>
      <c r="HBQ20" s="47"/>
      <c r="HBR20" s="47"/>
      <c r="HBS20" s="47"/>
      <c r="HBT20" s="47"/>
      <c r="HBU20" s="47"/>
      <c r="HBV20" s="47"/>
      <c r="HBW20" s="47"/>
      <c r="HBX20" s="47"/>
      <c r="HBY20" s="47"/>
      <c r="HBZ20" s="47"/>
      <c r="HCA20" s="47"/>
      <c r="HCB20" s="47"/>
      <c r="HCC20" s="47"/>
      <c r="HCD20" s="47"/>
      <c r="HCE20" s="47"/>
      <c r="HCF20" s="47"/>
      <c r="HCG20" s="47"/>
      <c r="HCH20" s="47"/>
      <c r="HCI20" s="47"/>
      <c r="HCJ20" s="47"/>
      <c r="HCK20" s="47"/>
      <c r="HCL20" s="47"/>
      <c r="HCM20" s="47"/>
      <c r="HCN20" s="47"/>
      <c r="HCO20" s="47"/>
      <c r="HCP20" s="47"/>
      <c r="HCQ20" s="47"/>
      <c r="HCR20" s="47"/>
      <c r="HCS20" s="47"/>
      <c r="HCT20" s="47"/>
      <c r="HCU20" s="47"/>
      <c r="HCV20" s="47"/>
      <c r="HCW20" s="47"/>
      <c r="HCX20" s="47"/>
      <c r="HCY20" s="47"/>
      <c r="HCZ20" s="47"/>
      <c r="HDA20" s="47"/>
      <c r="HDB20" s="47"/>
      <c r="HDC20" s="47"/>
      <c r="HDD20" s="47"/>
      <c r="HDE20" s="47"/>
      <c r="HDF20" s="47"/>
      <c r="HDG20" s="47"/>
      <c r="HDH20" s="47"/>
      <c r="HDI20" s="47"/>
      <c r="HDJ20" s="47"/>
      <c r="HDK20" s="47"/>
      <c r="HDL20" s="47"/>
      <c r="HDM20" s="47"/>
      <c r="HDN20" s="47"/>
      <c r="HDO20" s="47"/>
      <c r="HDP20" s="47"/>
      <c r="HDQ20" s="47"/>
      <c r="HDR20" s="47"/>
      <c r="HDS20" s="47"/>
      <c r="HDT20" s="47"/>
      <c r="HDU20" s="47"/>
      <c r="HDV20" s="47"/>
      <c r="HDW20" s="47"/>
      <c r="HDX20" s="47"/>
      <c r="HDY20" s="47"/>
      <c r="HDZ20" s="47"/>
      <c r="HEA20" s="47"/>
      <c r="HEB20" s="47"/>
      <c r="HEC20" s="47"/>
      <c r="HED20" s="47"/>
      <c r="HEE20" s="47"/>
      <c r="HEF20" s="47"/>
      <c r="HEG20" s="47"/>
      <c r="HEH20" s="47"/>
      <c r="HEI20" s="47"/>
      <c r="HEJ20" s="47"/>
      <c r="HEK20" s="47"/>
      <c r="HEL20" s="47"/>
      <c r="HEM20" s="47"/>
      <c r="HEN20" s="47"/>
      <c r="HEO20" s="47"/>
      <c r="HEP20" s="47"/>
      <c r="HEQ20" s="47"/>
      <c r="HER20" s="47"/>
      <c r="HES20" s="47"/>
      <c r="HET20" s="47"/>
      <c r="HEU20" s="47"/>
      <c r="HEV20" s="47"/>
      <c r="HEW20" s="47"/>
      <c r="HEX20" s="47"/>
      <c r="HEY20" s="47"/>
      <c r="HEZ20" s="47"/>
      <c r="HFA20" s="47"/>
      <c r="HFB20" s="47"/>
      <c r="HFC20" s="47"/>
      <c r="HFD20" s="47"/>
      <c r="HFE20" s="47"/>
      <c r="HFF20" s="47"/>
      <c r="HFG20" s="47"/>
      <c r="HFH20" s="47"/>
      <c r="HFI20" s="47"/>
      <c r="HFJ20" s="47"/>
      <c r="HFK20" s="47"/>
      <c r="HFL20" s="47"/>
      <c r="HFM20" s="47"/>
      <c r="HFN20" s="47"/>
      <c r="HFO20" s="47"/>
      <c r="HFP20" s="47"/>
      <c r="HFQ20" s="47"/>
      <c r="HFR20" s="47"/>
      <c r="HFS20" s="47"/>
      <c r="HFT20" s="47"/>
      <c r="HFU20" s="47"/>
      <c r="HFV20" s="47"/>
      <c r="HFW20" s="47"/>
      <c r="HFX20" s="47"/>
      <c r="HFY20" s="47"/>
      <c r="HFZ20" s="47"/>
      <c r="HGA20" s="47"/>
      <c r="HGB20" s="47"/>
      <c r="HGC20" s="47"/>
      <c r="HGD20" s="47"/>
      <c r="HGE20" s="47"/>
      <c r="HGF20" s="47"/>
      <c r="HGG20" s="47"/>
      <c r="HGH20" s="47"/>
      <c r="HGI20" s="47"/>
      <c r="HGJ20" s="47"/>
      <c r="HGK20" s="47"/>
      <c r="HGL20" s="47"/>
      <c r="HGM20" s="47"/>
      <c r="HGN20" s="47"/>
      <c r="HGO20" s="47"/>
      <c r="HGP20" s="47"/>
      <c r="HGQ20" s="47"/>
      <c r="HGR20" s="47"/>
      <c r="HGS20" s="47"/>
      <c r="HGT20" s="47"/>
      <c r="HGU20" s="47"/>
      <c r="HGV20" s="47"/>
      <c r="HGW20" s="47"/>
      <c r="HGX20" s="47"/>
      <c r="HGY20" s="47"/>
      <c r="HGZ20" s="47"/>
      <c r="HHA20" s="47"/>
      <c r="HHB20" s="47"/>
      <c r="HHC20" s="47"/>
      <c r="HHD20" s="47"/>
      <c r="HHE20" s="47"/>
      <c r="HHF20" s="47"/>
      <c r="HHG20" s="47"/>
      <c r="HHH20" s="47"/>
      <c r="HHI20" s="47"/>
      <c r="HHJ20" s="47"/>
      <c r="HHK20" s="47"/>
      <c r="HHL20" s="47"/>
      <c r="HHM20" s="47"/>
      <c r="HHN20" s="47"/>
      <c r="HHO20" s="47"/>
      <c r="HHP20" s="47"/>
      <c r="HHQ20" s="47"/>
      <c r="HHR20" s="47"/>
      <c r="HHS20" s="47"/>
      <c r="HHT20" s="47"/>
      <c r="HHU20" s="47"/>
      <c r="HHV20" s="47"/>
      <c r="HHW20" s="47"/>
      <c r="HHX20" s="47"/>
      <c r="HHY20" s="47"/>
      <c r="HHZ20" s="47"/>
      <c r="HIA20" s="47"/>
      <c r="HIB20" s="47"/>
      <c r="HIC20" s="47"/>
      <c r="HID20" s="47"/>
      <c r="HIE20" s="47"/>
      <c r="HIF20" s="47"/>
      <c r="HIG20" s="47"/>
      <c r="HIH20" s="47"/>
      <c r="HII20" s="47"/>
      <c r="HIJ20" s="47"/>
      <c r="HIK20" s="47"/>
      <c r="HIL20" s="47"/>
      <c r="HIM20" s="47"/>
      <c r="HIN20" s="47"/>
      <c r="HIO20" s="47"/>
      <c r="HIP20" s="47"/>
      <c r="HIQ20" s="47"/>
      <c r="HIR20" s="47"/>
      <c r="HIS20" s="47"/>
      <c r="HIT20" s="47"/>
      <c r="HIU20" s="47"/>
      <c r="HIV20" s="47"/>
      <c r="HIW20" s="47"/>
      <c r="HIX20" s="47"/>
      <c r="HIY20" s="47"/>
      <c r="HIZ20" s="47"/>
      <c r="HJA20" s="47"/>
      <c r="HJB20" s="47"/>
      <c r="HJC20" s="47"/>
      <c r="HJD20" s="47"/>
      <c r="HJE20" s="47"/>
      <c r="HJF20" s="47"/>
      <c r="HJG20" s="47"/>
      <c r="HJH20" s="47"/>
      <c r="HJI20" s="47"/>
      <c r="HJJ20" s="47"/>
      <c r="HJK20" s="47"/>
      <c r="HJL20" s="47"/>
      <c r="HJM20" s="47"/>
      <c r="HJN20" s="47"/>
      <c r="HJO20" s="47"/>
      <c r="HJP20" s="47"/>
      <c r="HJQ20" s="47"/>
      <c r="HJR20" s="47"/>
      <c r="HJS20" s="47"/>
      <c r="HJT20" s="47"/>
      <c r="HJU20" s="47"/>
      <c r="HJV20" s="47"/>
      <c r="HJW20" s="47"/>
      <c r="HJX20" s="47"/>
      <c r="HJY20" s="47"/>
      <c r="HJZ20" s="47"/>
      <c r="HKA20" s="47"/>
      <c r="HKB20" s="47"/>
      <c r="HKC20" s="47"/>
      <c r="HKD20" s="47"/>
      <c r="HKE20" s="47"/>
      <c r="HKF20" s="47"/>
      <c r="HKG20" s="47"/>
      <c r="HKH20" s="47"/>
      <c r="HKI20" s="47"/>
      <c r="HKJ20" s="47"/>
      <c r="HKK20" s="47"/>
      <c r="HKL20" s="47"/>
      <c r="HKM20" s="47"/>
      <c r="HKN20" s="47"/>
      <c r="HKO20" s="47"/>
      <c r="HKP20" s="47"/>
      <c r="HKQ20" s="47"/>
      <c r="HKR20" s="47"/>
      <c r="HKS20" s="47"/>
      <c r="HKT20" s="47"/>
      <c r="HKU20" s="47"/>
      <c r="HKV20" s="47"/>
      <c r="HKW20" s="47"/>
      <c r="HKX20" s="47"/>
      <c r="HKY20" s="47"/>
      <c r="HKZ20" s="47"/>
      <c r="HLA20" s="47"/>
      <c r="HLB20" s="47"/>
      <c r="HLC20" s="47"/>
      <c r="HLD20" s="47"/>
      <c r="HLE20" s="47"/>
      <c r="HLF20" s="47"/>
      <c r="HLG20" s="47"/>
      <c r="HLH20" s="47"/>
      <c r="HLI20" s="47"/>
      <c r="HLJ20" s="47"/>
      <c r="HLK20" s="47"/>
      <c r="HLL20" s="47"/>
      <c r="HLM20" s="47"/>
      <c r="HLN20" s="47"/>
      <c r="HLO20" s="47"/>
      <c r="HLP20" s="47"/>
      <c r="HLQ20" s="47"/>
      <c r="HLR20" s="47"/>
      <c r="HLS20" s="47"/>
      <c r="HLT20" s="47"/>
      <c r="HLU20" s="47"/>
      <c r="HLV20" s="47"/>
      <c r="HLW20" s="47"/>
      <c r="HLX20" s="47"/>
      <c r="HLY20" s="47"/>
      <c r="HLZ20" s="47"/>
      <c r="HMA20" s="47"/>
      <c r="HMB20" s="47"/>
      <c r="HMC20" s="47"/>
      <c r="HMD20" s="47"/>
      <c r="HME20" s="47"/>
      <c r="HMF20" s="47"/>
      <c r="HMG20" s="47"/>
      <c r="HMH20" s="47"/>
      <c r="HMI20" s="47"/>
      <c r="HMJ20" s="47"/>
      <c r="HMK20" s="47"/>
      <c r="HML20" s="47"/>
      <c r="HMM20" s="47"/>
      <c r="HMN20" s="47"/>
      <c r="HMO20" s="47"/>
      <c r="HMP20" s="47"/>
      <c r="HMQ20" s="47"/>
      <c r="HMR20" s="47"/>
      <c r="HMS20" s="47"/>
      <c r="HMT20" s="47"/>
      <c r="HMU20" s="47"/>
      <c r="HMV20" s="47"/>
      <c r="HMW20" s="47"/>
      <c r="HMX20" s="47"/>
      <c r="HMY20" s="47"/>
      <c r="HMZ20" s="47"/>
      <c r="HNA20" s="47"/>
      <c r="HNB20" s="47"/>
      <c r="HNC20" s="47"/>
      <c r="HND20" s="47"/>
      <c r="HNE20" s="47"/>
      <c r="HNF20" s="47"/>
      <c r="HNG20" s="47"/>
      <c r="HNH20" s="47"/>
      <c r="HNI20" s="47"/>
      <c r="HNJ20" s="47"/>
      <c r="HNK20" s="47"/>
      <c r="HNL20" s="47"/>
      <c r="HNM20" s="47"/>
      <c r="HNN20" s="47"/>
      <c r="HNO20" s="47"/>
      <c r="HNP20" s="47"/>
      <c r="HNQ20" s="47"/>
      <c r="HNR20" s="47"/>
      <c r="HNS20" s="47"/>
      <c r="HNT20" s="47"/>
      <c r="HNU20" s="47"/>
      <c r="HNV20" s="47"/>
      <c r="HNW20" s="47"/>
      <c r="HNX20" s="47"/>
      <c r="HNY20" s="47"/>
      <c r="HNZ20" s="47"/>
      <c r="HOA20" s="47"/>
      <c r="HOB20" s="47"/>
      <c r="HOC20" s="47"/>
      <c r="HOD20" s="47"/>
      <c r="HOE20" s="47"/>
      <c r="HOF20" s="47"/>
      <c r="HOG20" s="47"/>
      <c r="HOH20" s="47"/>
      <c r="HOI20" s="47"/>
      <c r="HOJ20" s="47"/>
      <c r="HOK20" s="47"/>
      <c r="HOL20" s="47"/>
      <c r="HOM20" s="47"/>
      <c r="HON20" s="47"/>
      <c r="HOO20" s="47"/>
      <c r="HOP20" s="47"/>
      <c r="HOQ20" s="47"/>
      <c r="HOR20" s="47"/>
      <c r="HOS20" s="47"/>
      <c r="HOT20" s="47"/>
      <c r="HOU20" s="47"/>
      <c r="HOV20" s="47"/>
      <c r="HOW20" s="47"/>
      <c r="HOX20" s="47"/>
      <c r="HOY20" s="47"/>
      <c r="HOZ20" s="47"/>
      <c r="HPA20" s="47"/>
      <c r="HPB20" s="47"/>
      <c r="HPC20" s="47"/>
      <c r="HPD20" s="47"/>
      <c r="HPE20" s="47"/>
      <c r="HPF20" s="47"/>
      <c r="HPG20" s="47"/>
      <c r="HPH20" s="47"/>
      <c r="HPI20" s="47"/>
      <c r="HPJ20" s="47"/>
      <c r="HPK20" s="47"/>
      <c r="HPL20" s="47"/>
      <c r="HPM20" s="47"/>
      <c r="HPN20" s="47"/>
      <c r="HPO20" s="47"/>
      <c r="HPP20" s="47"/>
      <c r="HPQ20" s="47"/>
      <c r="HPR20" s="47"/>
      <c r="HPS20" s="47"/>
      <c r="HPT20" s="47"/>
      <c r="HPU20" s="47"/>
      <c r="HPV20" s="47"/>
      <c r="HPW20" s="47"/>
      <c r="HPX20" s="47"/>
      <c r="HPY20" s="47"/>
      <c r="HPZ20" s="47"/>
      <c r="HQA20" s="47"/>
      <c r="HQB20" s="47"/>
      <c r="HQC20" s="47"/>
      <c r="HQD20" s="47"/>
      <c r="HQE20" s="47"/>
      <c r="HQF20" s="47"/>
      <c r="HQG20" s="47"/>
      <c r="HQH20" s="47"/>
      <c r="HQI20" s="47"/>
      <c r="HQJ20" s="47"/>
      <c r="HQK20" s="47"/>
      <c r="HQL20" s="47"/>
      <c r="HQM20" s="47"/>
      <c r="HQN20" s="47"/>
      <c r="HQO20" s="47"/>
      <c r="HQP20" s="47"/>
      <c r="HQQ20" s="47"/>
      <c r="HQR20" s="47"/>
      <c r="HQS20" s="47"/>
      <c r="HQT20" s="47"/>
      <c r="HQU20" s="47"/>
      <c r="HQV20" s="47"/>
      <c r="HQW20" s="47"/>
      <c r="HQX20" s="47"/>
      <c r="HQY20" s="47"/>
      <c r="HQZ20" s="47"/>
      <c r="HRA20" s="47"/>
      <c r="HRB20" s="47"/>
      <c r="HRC20" s="47"/>
      <c r="HRD20" s="47"/>
      <c r="HRE20" s="47"/>
      <c r="HRF20" s="47"/>
      <c r="HRG20" s="47"/>
      <c r="HRH20" s="47"/>
      <c r="HRI20" s="47"/>
      <c r="HRJ20" s="47"/>
      <c r="HRK20" s="47"/>
      <c r="HRL20" s="47"/>
      <c r="HRM20" s="47"/>
      <c r="HRN20" s="47"/>
      <c r="HRO20" s="47"/>
      <c r="HRP20" s="47"/>
      <c r="HRQ20" s="47"/>
      <c r="HRR20" s="47"/>
      <c r="HRS20" s="47"/>
      <c r="HRT20" s="47"/>
      <c r="HRU20" s="47"/>
      <c r="HRV20" s="47"/>
      <c r="HRW20" s="47"/>
      <c r="HRX20" s="47"/>
      <c r="HRY20" s="47"/>
      <c r="HRZ20" s="47"/>
      <c r="HSA20" s="47"/>
      <c r="HSB20" s="47"/>
      <c r="HSC20" s="47"/>
      <c r="HSD20" s="47"/>
      <c r="HSE20" s="47"/>
      <c r="HSF20" s="47"/>
      <c r="HSG20" s="47"/>
      <c r="HSH20" s="47"/>
      <c r="HSI20" s="47"/>
      <c r="HSJ20" s="47"/>
      <c r="HSK20" s="47"/>
      <c r="HSL20" s="47"/>
      <c r="HSM20" s="47"/>
      <c r="HSN20" s="47"/>
      <c r="HSO20" s="47"/>
      <c r="HSP20" s="47"/>
      <c r="HSQ20" s="47"/>
      <c r="HSR20" s="47"/>
      <c r="HSS20" s="47"/>
      <c r="HST20" s="47"/>
      <c r="HSU20" s="47"/>
      <c r="HSV20" s="47"/>
      <c r="HSW20" s="47"/>
      <c r="HSX20" s="47"/>
      <c r="HSY20" s="47"/>
      <c r="HSZ20" s="47"/>
      <c r="HTA20" s="47"/>
      <c r="HTB20" s="47"/>
      <c r="HTC20" s="47"/>
      <c r="HTD20" s="47"/>
      <c r="HTE20" s="47"/>
      <c r="HTF20" s="47"/>
      <c r="HTG20" s="47"/>
      <c r="HTH20" s="47"/>
      <c r="HTI20" s="47"/>
      <c r="HTJ20" s="47"/>
      <c r="HTK20" s="47"/>
      <c r="HTL20" s="47"/>
      <c r="HTM20" s="47"/>
      <c r="HTN20" s="47"/>
      <c r="HTO20" s="47"/>
      <c r="HTP20" s="47"/>
      <c r="HTQ20" s="47"/>
      <c r="HTR20" s="47"/>
      <c r="HTS20" s="47"/>
      <c r="HTT20" s="47"/>
      <c r="HTU20" s="47"/>
      <c r="HTV20" s="47"/>
      <c r="HTW20" s="47"/>
      <c r="HTX20" s="47"/>
      <c r="HTY20" s="47"/>
      <c r="HTZ20" s="47"/>
      <c r="HUA20" s="47"/>
      <c r="HUB20" s="47"/>
      <c r="HUC20" s="47"/>
      <c r="HUD20" s="47"/>
      <c r="HUE20" s="47"/>
      <c r="HUF20" s="47"/>
      <c r="HUG20" s="47"/>
      <c r="HUH20" s="47"/>
      <c r="HUI20" s="47"/>
      <c r="HUJ20" s="47"/>
      <c r="HUK20" s="47"/>
      <c r="HUL20" s="47"/>
      <c r="HUM20" s="47"/>
      <c r="HUN20" s="47"/>
      <c r="HUO20" s="47"/>
      <c r="HUP20" s="47"/>
      <c r="HUQ20" s="47"/>
      <c r="HUR20" s="47"/>
      <c r="HUS20" s="47"/>
      <c r="HUT20" s="47"/>
      <c r="HUU20" s="47"/>
      <c r="HUV20" s="47"/>
      <c r="HUW20" s="47"/>
      <c r="HUX20" s="47"/>
      <c r="HUY20" s="47"/>
      <c r="HUZ20" s="47"/>
      <c r="HVA20" s="47"/>
      <c r="HVB20" s="47"/>
      <c r="HVC20" s="47"/>
      <c r="HVD20" s="47"/>
      <c r="HVE20" s="47"/>
      <c r="HVF20" s="47"/>
      <c r="HVG20" s="47"/>
      <c r="HVH20" s="47"/>
      <c r="HVI20" s="47"/>
      <c r="HVJ20" s="47"/>
      <c r="HVK20" s="47"/>
      <c r="HVL20" s="47"/>
      <c r="HVM20" s="47"/>
      <c r="HVN20" s="47"/>
      <c r="HVO20" s="47"/>
      <c r="HVP20" s="47"/>
      <c r="HVQ20" s="47"/>
      <c r="HVR20" s="47"/>
      <c r="HVS20" s="47"/>
      <c r="HVT20" s="47"/>
      <c r="HVU20" s="47"/>
      <c r="HVV20" s="47"/>
      <c r="HVW20" s="47"/>
      <c r="HVX20" s="47"/>
      <c r="HVY20" s="47"/>
      <c r="HVZ20" s="47"/>
      <c r="HWA20" s="47"/>
      <c r="HWB20" s="47"/>
      <c r="HWC20" s="47"/>
      <c r="HWD20" s="47"/>
      <c r="HWE20" s="47"/>
      <c r="HWF20" s="47"/>
      <c r="HWG20" s="47"/>
      <c r="HWH20" s="47"/>
      <c r="HWI20" s="47"/>
      <c r="HWJ20" s="47"/>
      <c r="HWK20" s="47"/>
      <c r="HWL20" s="47"/>
      <c r="HWM20" s="47"/>
      <c r="HWN20" s="47"/>
      <c r="HWO20" s="47"/>
      <c r="HWP20" s="47"/>
      <c r="HWQ20" s="47"/>
      <c r="HWR20" s="47"/>
      <c r="HWS20" s="47"/>
      <c r="HWT20" s="47"/>
      <c r="HWU20" s="47"/>
      <c r="HWV20" s="47"/>
      <c r="HWW20" s="47"/>
      <c r="HWX20" s="47"/>
      <c r="HWY20" s="47"/>
      <c r="HWZ20" s="47"/>
      <c r="HXA20" s="47"/>
      <c r="HXB20" s="47"/>
      <c r="HXC20" s="47"/>
      <c r="HXD20" s="47"/>
      <c r="HXE20" s="47"/>
      <c r="HXF20" s="47"/>
      <c r="HXG20" s="47"/>
      <c r="HXH20" s="47"/>
      <c r="HXI20" s="47"/>
      <c r="HXJ20" s="47"/>
      <c r="HXK20" s="47"/>
      <c r="HXL20" s="47"/>
      <c r="HXM20" s="47"/>
      <c r="HXN20" s="47"/>
      <c r="HXO20" s="47"/>
      <c r="HXP20" s="47"/>
      <c r="HXQ20" s="47"/>
      <c r="HXR20" s="47"/>
      <c r="HXS20" s="47"/>
      <c r="HXT20" s="47"/>
      <c r="HXU20" s="47"/>
      <c r="HXV20" s="47"/>
      <c r="HXW20" s="47"/>
      <c r="HXX20" s="47"/>
      <c r="HXY20" s="47"/>
      <c r="HXZ20" s="47"/>
      <c r="HYA20" s="47"/>
      <c r="HYB20" s="47"/>
      <c r="HYC20" s="47"/>
      <c r="HYD20" s="47"/>
      <c r="HYE20" s="47"/>
      <c r="HYF20" s="47"/>
      <c r="HYG20" s="47"/>
      <c r="HYH20" s="47"/>
      <c r="HYI20" s="47"/>
      <c r="HYJ20" s="47"/>
      <c r="HYK20" s="47"/>
      <c r="HYL20" s="47"/>
      <c r="HYM20" s="47"/>
      <c r="HYN20" s="47"/>
      <c r="HYO20" s="47"/>
      <c r="HYP20" s="47"/>
      <c r="HYQ20" s="47"/>
      <c r="HYR20" s="47"/>
      <c r="HYS20" s="47"/>
      <c r="HYT20" s="47"/>
      <c r="HYU20" s="47"/>
      <c r="HYV20" s="47"/>
      <c r="HYW20" s="47"/>
      <c r="HYX20" s="47"/>
      <c r="HYY20" s="47"/>
      <c r="HYZ20" s="47"/>
      <c r="HZA20" s="47"/>
      <c r="HZB20" s="47"/>
      <c r="HZC20" s="47"/>
      <c r="HZD20" s="47"/>
      <c r="HZE20" s="47"/>
      <c r="HZF20" s="47"/>
      <c r="HZG20" s="47"/>
      <c r="HZH20" s="47"/>
      <c r="HZI20" s="47"/>
      <c r="HZJ20" s="47"/>
      <c r="HZK20" s="47"/>
      <c r="HZL20" s="47"/>
      <c r="HZM20" s="47"/>
      <c r="HZN20" s="47"/>
      <c r="HZO20" s="47"/>
      <c r="HZP20" s="47"/>
      <c r="HZQ20" s="47"/>
      <c r="HZR20" s="47"/>
      <c r="HZS20" s="47"/>
      <c r="HZT20" s="47"/>
      <c r="HZU20" s="47"/>
      <c r="HZV20" s="47"/>
      <c r="HZW20" s="47"/>
      <c r="HZX20" s="47"/>
      <c r="HZY20" s="47"/>
      <c r="HZZ20" s="47"/>
      <c r="IAA20" s="47"/>
      <c r="IAB20" s="47"/>
      <c r="IAC20" s="47"/>
      <c r="IAD20" s="47"/>
      <c r="IAE20" s="47"/>
      <c r="IAF20" s="47"/>
      <c r="IAG20" s="47"/>
      <c r="IAH20" s="47"/>
      <c r="IAI20" s="47"/>
      <c r="IAJ20" s="47"/>
      <c r="IAK20" s="47"/>
      <c r="IAL20" s="47"/>
      <c r="IAM20" s="47"/>
      <c r="IAN20" s="47"/>
      <c r="IAO20" s="47"/>
      <c r="IAP20" s="47"/>
      <c r="IAQ20" s="47"/>
      <c r="IAR20" s="47"/>
      <c r="IAS20" s="47"/>
      <c r="IAT20" s="47"/>
      <c r="IAU20" s="47"/>
      <c r="IAV20" s="47"/>
      <c r="IAW20" s="47"/>
      <c r="IAX20" s="47"/>
      <c r="IAY20" s="47"/>
      <c r="IAZ20" s="47"/>
      <c r="IBA20" s="47"/>
      <c r="IBB20" s="47"/>
      <c r="IBC20" s="47"/>
      <c r="IBD20" s="47"/>
      <c r="IBE20" s="47"/>
      <c r="IBF20" s="47"/>
      <c r="IBG20" s="47"/>
      <c r="IBH20" s="47"/>
      <c r="IBI20" s="47"/>
      <c r="IBJ20" s="47"/>
      <c r="IBK20" s="47"/>
      <c r="IBL20" s="47"/>
      <c r="IBM20" s="47"/>
      <c r="IBN20" s="47"/>
      <c r="IBO20" s="47"/>
      <c r="IBP20" s="47"/>
      <c r="IBQ20" s="47"/>
      <c r="IBR20" s="47"/>
      <c r="IBS20" s="47"/>
      <c r="IBT20" s="47"/>
      <c r="IBU20" s="47"/>
      <c r="IBV20" s="47"/>
      <c r="IBW20" s="47"/>
      <c r="IBX20" s="47"/>
      <c r="IBY20" s="47"/>
      <c r="IBZ20" s="47"/>
      <c r="ICA20" s="47"/>
      <c r="ICB20" s="47"/>
      <c r="ICC20" s="47"/>
      <c r="ICD20" s="47"/>
      <c r="ICE20" s="47"/>
      <c r="ICF20" s="47"/>
      <c r="ICG20" s="47"/>
      <c r="ICH20" s="47"/>
      <c r="ICI20" s="47"/>
      <c r="ICJ20" s="47"/>
      <c r="ICK20" s="47"/>
      <c r="ICL20" s="47"/>
      <c r="ICM20" s="47"/>
      <c r="ICN20" s="47"/>
      <c r="ICO20" s="47"/>
      <c r="ICP20" s="47"/>
      <c r="ICQ20" s="47"/>
      <c r="ICR20" s="47"/>
      <c r="ICS20" s="47"/>
      <c r="ICT20" s="47"/>
      <c r="ICU20" s="47"/>
      <c r="ICV20" s="47"/>
      <c r="ICW20" s="47"/>
      <c r="ICX20" s="47"/>
      <c r="ICY20" s="47"/>
      <c r="ICZ20" s="47"/>
      <c r="IDA20" s="47"/>
      <c r="IDB20" s="47"/>
      <c r="IDC20" s="47"/>
      <c r="IDD20" s="47"/>
      <c r="IDE20" s="47"/>
      <c r="IDF20" s="47"/>
      <c r="IDG20" s="47"/>
      <c r="IDH20" s="47"/>
      <c r="IDI20" s="47"/>
      <c r="IDJ20" s="47"/>
      <c r="IDK20" s="47"/>
      <c r="IDL20" s="47"/>
      <c r="IDM20" s="47"/>
      <c r="IDN20" s="47"/>
      <c r="IDO20" s="47"/>
      <c r="IDP20" s="47"/>
      <c r="IDQ20" s="47"/>
      <c r="IDR20" s="47"/>
      <c r="IDS20" s="47"/>
      <c r="IDT20" s="47"/>
      <c r="IDU20" s="47"/>
      <c r="IDV20" s="47"/>
      <c r="IDW20" s="47"/>
      <c r="IDX20" s="47"/>
      <c r="IDY20" s="47"/>
      <c r="IDZ20" s="47"/>
      <c r="IEA20" s="47"/>
      <c r="IEB20" s="47"/>
      <c r="IEC20" s="47"/>
      <c r="IED20" s="47"/>
      <c r="IEE20" s="47"/>
      <c r="IEF20" s="47"/>
      <c r="IEG20" s="47"/>
      <c r="IEH20" s="47"/>
      <c r="IEI20" s="47"/>
      <c r="IEJ20" s="47"/>
      <c r="IEK20" s="47"/>
      <c r="IEL20" s="47"/>
      <c r="IEM20" s="47"/>
      <c r="IEN20" s="47"/>
      <c r="IEO20" s="47"/>
      <c r="IEP20" s="47"/>
      <c r="IEQ20" s="47"/>
      <c r="IER20" s="47"/>
      <c r="IES20" s="47"/>
      <c r="IET20" s="47"/>
      <c r="IEU20" s="47"/>
      <c r="IEV20" s="47"/>
      <c r="IEW20" s="47"/>
      <c r="IEX20" s="47"/>
      <c r="IEY20" s="47"/>
      <c r="IEZ20" s="47"/>
      <c r="IFA20" s="47"/>
      <c r="IFB20" s="47"/>
      <c r="IFC20" s="47"/>
      <c r="IFD20" s="47"/>
      <c r="IFE20" s="47"/>
      <c r="IFF20" s="47"/>
      <c r="IFG20" s="47"/>
      <c r="IFH20" s="47"/>
      <c r="IFI20" s="47"/>
      <c r="IFJ20" s="47"/>
      <c r="IFK20" s="47"/>
      <c r="IFL20" s="47"/>
      <c r="IFM20" s="47"/>
      <c r="IFN20" s="47"/>
      <c r="IFO20" s="47"/>
      <c r="IFP20" s="47"/>
      <c r="IFQ20" s="47"/>
      <c r="IFR20" s="47"/>
      <c r="IFS20" s="47"/>
      <c r="IFT20" s="47"/>
      <c r="IFU20" s="47"/>
      <c r="IFV20" s="47"/>
      <c r="IFW20" s="47"/>
      <c r="IFX20" s="47"/>
      <c r="IFY20" s="47"/>
      <c r="IFZ20" s="47"/>
      <c r="IGA20" s="47"/>
      <c r="IGB20" s="47"/>
      <c r="IGC20" s="47"/>
      <c r="IGD20" s="47"/>
      <c r="IGE20" s="47"/>
      <c r="IGF20" s="47"/>
      <c r="IGG20" s="47"/>
      <c r="IGH20" s="47"/>
      <c r="IGI20" s="47"/>
      <c r="IGJ20" s="47"/>
      <c r="IGK20" s="47"/>
      <c r="IGL20" s="47"/>
      <c r="IGM20" s="47"/>
      <c r="IGN20" s="47"/>
      <c r="IGO20" s="47"/>
      <c r="IGP20" s="47"/>
      <c r="IGQ20" s="47"/>
      <c r="IGR20" s="47"/>
      <c r="IGS20" s="47"/>
      <c r="IGT20" s="47"/>
      <c r="IGU20" s="47"/>
      <c r="IGV20" s="47"/>
      <c r="IGW20" s="47"/>
      <c r="IGX20" s="47"/>
      <c r="IGY20" s="47"/>
      <c r="IGZ20" s="47"/>
      <c r="IHA20" s="47"/>
      <c r="IHB20" s="47"/>
      <c r="IHC20" s="47"/>
      <c r="IHD20" s="47"/>
      <c r="IHE20" s="47"/>
      <c r="IHF20" s="47"/>
      <c r="IHG20" s="47"/>
      <c r="IHH20" s="47"/>
      <c r="IHI20" s="47"/>
      <c r="IHJ20" s="47"/>
      <c r="IHK20" s="47"/>
      <c r="IHL20" s="47"/>
      <c r="IHM20" s="47"/>
      <c r="IHN20" s="47"/>
      <c r="IHO20" s="47"/>
      <c r="IHP20" s="47"/>
      <c r="IHQ20" s="47"/>
      <c r="IHR20" s="47"/>
      <c r="IHS20" s="47"/>
      <c r="IHT20" s="47"/>
      <c r="IHU20" s="47"/>
      <c r="IHV20" s="47"/>
      <c r="IHW20" s="47"/>
      <c r="IHX20" s="47"/>
      <c r="IHY20" s="47"/>
      <c r="IHZ20" s="47"/>
      <c r="IIA20" s="47"/>
      <c r="IIB20" s="47"/>
      <c r="IIC20" s="47"/>
      <c r="IID20" s="47"/>
      <c r="IIE20" s="47"/>
      <c r="IIF20" s="47"/>
      <c r="IIG20" s="47"/>
      <c r="IIH20" s="47"/>
      <c r="III20" s="47"/>
      <c r="IIJ20" s="47"/>
      <c r="IIK20" s="47"/>
      <c r="IIL20" s="47"/>
      <c r="IIM20" s="47"/>
      <c r="IIN20" s="47"/>
      <c r="IIO20" s="47"/>
      <c r="IIP20" s="47"/>
      <c r="IIQ20" s="47"/>
      <c r="IIR20" s="47"/>
      <c r="IIS20" s="47"/>
      <c r="IIT20" s="47"/>
      <c r="IIU20" s="47"/>
      <c r="IIV20" s="47"/>
      <c r="IIW20" s="47"/>
      <c r="IIX20" s="47"/>
      <c r="IIY20" s="47"/>
      <c r="IIZ20" s="47"/>
      <c r="IJA20" s="47"/>
      <c r="IJB20" s="47"/>
      <c r="IJC20" s="47"/>
      <c r="IJD20" s="47"/>
      <c r="IJE20" s="47"/>
      <c r="IJF20" s="47"/>
      <c r="IJG20" s="47"/>
      <c r="IJH20" s="47"/>
      <c r="IJI20" s="47"/>
      <c r="IJJ20" s="47"/>
      <c r="IJK20" s="47"/>
      <c r="IJL20" s="47"/>
      <c r="IJM20" s="47"/>
      <c r="IJN20" s="47"/>
      <c r="IJO20" s="47"/>
      <c r="IJP20" s="47"/>
      <c r="IJQ20" s="47"/>
      <c r="IJR20" s="47"/>
      <c r="IJS20" s="47"/>
      <c r="IJT20" s="47"/>
      <c r="IJU20" s="47"/>
      <c r="IJV20" s="47"/>
      <c r="IJW20" s="47"/>
      <c r="IJX20" s="47"/>
      <c r="IJY20" s="47"/>
      <c r="IJZ20" s="47"/>
      <c r="IKA20" s="47"/>
      <c r="IKB20" s="47"/>
      <c r="IKC20" s="47"/>
      <c r="IKD20" s="47"/>
      <c r="IKE20" s="47"/>
      <c r="IKF20" s="47"/>
      <c r="IKG20" s="47"/>
      <c r="IKH20" s="47"/>
      <c r="IKI20" s="47"/>
      <c r="IKJ20" s="47"/>
      <c r="IKK20" s="47"/>
      <c r="IKL20" s="47"/>
      <c r="IKM20" s="47"/>
      <c r="IKN20" s="47"/>
      <c r="IKO20" s="47"/>
      <c r="IKP20" s="47"/>
      <c r="IKQ20" s="47"/>
      <c r="IKR20" s="47"/>
      <c r="IKS20" s="47"/>
      <c r="IKT20" s="47"/>
      <c r="IKU20" s="47"/>
      <c r="IKV20" s="47"/>
      <c r="IKW20" s="47"/>
      <c r="IKX20" s="47"/>
      <c r="IKY20" s="47"/>
      <c r="IKZ20" s="47"/>
      <c r="ILA20" s="47"/>
      <c r="ILB20" s="47"/>
      <c r="ILC20" s="47"/>
      <c r="ILD20" s="47"/>
      <c r="ILE20" s="47"/>
      <c r="ILF20" s="47"/>
      <c r="ILG20" s="47"/>
      <c r="ILH20" s="47"/>
      <c r="ILI20" s="47"/>
      <c r="ILJ20" s="47"/>
      <c r="ILK20" s="47"/>
      <c r="ILL20" s="47"/>
      <c r="ILM20" s="47"/>
      <c r="ILN20" s="47"/>
      <c r="ILO20" s="47"/>
      <c r="ILP20" s="47"/>
      <c r="ILQ20" s="47"/>
      <c r="ILR20" s="47"/>
      <c r="ILS20" s="47"/>
      <c r="ILT20" s="47"/>
      <c r="ILU20" s="47"/>
      <c r="ILV20" s="47"/>
      <c r="ILW20" s="47"/>
      <c r="ILX20" s="47"/>
      <c r="ILY20" s="47"/>
      <c r="ILZ20" s="47"/>
      <c r="IMA20" s="47"/>
      <c r="IMB20" s="47"/>
      <c r="IMC20" s="47"/>
      <c r="IMD20" s="47"/>
      <c r="IME20" s="47"/>
      <c r="IMF20" s="47"/>
      <c r="IMG20" s="47"/>
      <c r="IMH20" s="47"/>
      <c r="IMI20" s="47"/>
      <c r="IMJ20" s="47"/>
      <c r="IMK20" s="47"/>
      <c r="IML20" s="47"/>
      <c r="IMM20" s="47"/>
      <c r="IMN20" s="47"/>
      <c r="IMO20" s="47"/>
      <c r="IMP20" s="47"/>
      <c r="IMQ20" s="47"/>
      <c r="IMR20" s="47"/>
      <c r="IMS20" s="47"/>
      <c r="IMT20" s="47"/>
      <c r="IMU20" s="47"/>
      <c r="IMV20" s="47"/>
      <c r="IMW20" s="47"/>
      <c r="IMX20" s="47"/>
      <c r="IMY20" s="47"/>
      <c r="IMZ20" s="47"/>
      <c r="INA20" s="47"/>
      <c r="INB20" s="47"/>
      <c r="INC20" s="47"/>
      <c r="IND20" s="47"/>
      <c r="INE20" s="47"/>
      <c r="INF20" s="47"/>
      <c r="ING20" s="47"/>
      <c r="INH20" s="47"/>
      <c r="INI20" s="47"/>
      <c r="INJ20" s="47"/>
      <c r="INK20" s="47"/>
      <c r="INL20" s="47"/>
      <c r="INM20" s="47"/>
      <c r="INN20" s="47"/>
      <c r="INO20" s="47"/>
      <c r="INP20" s="47"/>
      <c r="INQ20" s="47"/>
      <c r="INR20" s="47"/>
      <c r="INS20" s="47"/>
      <c r="INT20" s="47"/>
      <c r="INU20" s="47"/>
      <c r="INV20" s="47"/>
      <c r="INW20" s="47"/>
      <c r="INX20" s="47"/>
      <c r="INY20" s="47"/>
      <c r="INZ20" s="47"/>
      <c r="IOA20" s="47"/>
      <c r="IOB20" s="47"/>
      <c r="IOC20" s="47"/>
      <c r="IOD20" s="47"/>
      <c r="IOE20" s="47"/>
      <c r="IOF20" s="47"/>
      <c r="IOG20" s="47"/>
      <c r="IOH20" s="47"/>
      <c r="IOI20" s="47"/>
      <c r="IOJ20" s="47"/>
      <c r="IOK20" s="47"/>
      <c r="IOL20" s="47"/>
      <c r="IOM20" s="47"/>
      <c r="ION20" s="47"/>
      <c r="IOO20" s="47"/>
      <c r="IOP20" s="47"/>
      <c r="IOQ20" s="47"/>
      <c r="IOR20" s="47"/>
      <c r="IOS20" s="47"/>
      <c r="IOT20" s="47"/>
      <c r="IOU20" s="47"/>
      <c r="IOV20" s="47"/>
      <c r="IOW20" s="47"/>
      <c r="IOX20" s="47"/>
      <c r="IOY20" s="47"/>
      <c r="IOZ20" s="47"/>
      <c r="IPA20" s="47"/>
      <c r="IPB20" s="47"/>
      <c r="IPC20" s="47"/>
      <c r="IPD20" s="47"/>
      <c r="IPE20" s="47"/>
      <c r="IPF20" s="47"/>
      <c r="IPG20" s="47"/>
      <c r="IPH20" s="47"/>
      <c r="IPI20" s="47"/>
      <c r="IPJ20" s="47"/>
      <c r="IPK20" s="47"/>
      <c r="IPL20" s="47"/>
      <c r="IPM20" s="47"/>
      <c r="IPN20" s="47"/>
      <c r="IPO20" s="47"/>
      <c r="IPP20" s="47"/>
      <c r="IPQ20" s="47"/>
      <c r="IPR20" s="47"/>
      <c r="IPS20" s="47"/>
      <c r="IPT20" s="47"/>
      <c r="IPU20" s="47"/>
      <c r="IPV20" s="47"/>
      <c r="IPW20" s="47"/>
      <c r="IPX20" s="47"/>
      <c r="IPY20" s="47"/>
      <c r="IPZ20" s="47"/>
      <c r="IQA20" s="47"/>
      <c r="IQB20" s="47"/>
      <c r="IQC20" s="47"/>
      <c r="IQD20" s="47"/>
      <c r="IQE20" s="47"/>
      <c r="IQF20" s="47"/>
      <c r="IQG20" s="47"/>
      <c r="IQH20" s="47"/>
      <c r="IQI20" s="47"/>
      <c r="IQJ20" s="47"/>
      <c r="IQK20" s="47"/>
      <c r="IQL20" s="47"/>
      <c r="IQM20" s="47"/>
      <c r="IQN20" s="47"/>
      <c r="IQO20" s="47"/>
      <c r="IQP20" s="47"/>
      <c r="IQQ20" s="47"/>
      <c r="IQR20" s="47"/>
      <c r="IQS20" s="47"/>
      <c r="IQT20" s="47"/>
      <c r="IQU20" s="47"/>
      <c r="IQV20" s="47"/>
      <c r="IQW20" s="47"/>
      <c r="IQX20" s="47"/>
      <c r="IQY20" s="47"/>
      <c r="IQZ20" s="47"/>
      <c r="IRA20" s="47"/>
      <c r="IRB20" s="47"/>
      <c r="IRC20" s="47"/>
      <c r="IRD20" s="47"/>
      <c r="IRE20" s="47"/>
      <c r="IRF20" s="47"/>
      <c r="IRG20" s="47"/>
      <c r="IRH20" s="47"/>
      <c r="IRI20" s="47"/>
      <c r="IRJ20" s="47"/>
      <c r="IRK20" s="47"/>
      <c r="IRL20" s="47"/>
      <c r="IRM20" s="47"/>
      <c r="IRN20" s="47"/>
      <c r="IRO20" s="47"/>
      <c r="IRP20" s="47"/>
      <c r="IRQ20" s="47"/>
      <c r="IRR20" s="47"/>
      <c r="IRS20" s="47"/>
      <c r="IRT20" s="47"/>
      <c r="IRU20" s="47"/>
      <c r="IRV20" s="47"/>
      <c r="IRW20" s="47"/>
      <c r="IRX20" s="47"/>
      <c r="IRY20" s="47"/>
      <c r="IRZ20" s="47"/>
      <c r="ISA20" s="47"/>
      <c r="ISB20" s="47"/>
      <c r="ISC20" s="47"/>
      <c r="ISD20" s="47"/>
      <c r="ISE20" s="47"/>
      <c r="ISF20" s="47"/>
      <c r="ISG20" s="47"/>
      <c r="ISH20" s="47"/>
      <c r="ISI20" s="47"/>
      <c r="ISJ20" s="47"/>
      <c r="ISK20" s="47"/>
      <c r="ISL20" s="47"/>
      <c r="ISM20" s="47"/>
      <c r="ISN20" s="47"/>
      <c r="ISO20" s="47"/>
      <c r="ISP20" s="47"/>
      <c r="ISQ20" s="47"/>
      <c r="ISR20" s="47"/>
      <c r="ISS20" s="47"/>
      <c r="IST20" s="47"/>
      <c r="ISU20" s="47"/>
      <c r="ISV20" s="47"/>
      <c r="ISW20" s="47"/>
      <c r="ISX20" s="47"/>
      <c r="ISY20" s="47"/>
      <c r="ISZ20" s="47"/>
      <c r="ITA20" s="47"/>
      <c r="ITB20" s="47"/>
      <c r="ITC20" s="47"/>
      <c r="ITD20" s="47"/>
      <c r="ITE20" s="47"/>
      <c r="ITF20" s="47"/>
      <c r="ITG20" s="47"/>
      <c r="ITH20" s="47"/>
      <c r="ITI20" s="47"/>
      <c r="ITJ20" s="47"/>
      <c r="ITK20" s="47"/>
      <c r="ITL20" s="47"/>
      <c r="ITM20" s="47"/>
      <c r="ITN20" s="47"/>
      <c r="ITO20" s="47"/>
      <c r="ITP20" s="47"/>
      <c r="ITQ20" s="47"/>
      <c r="ITR20" s="47"/>
      <c r="ITS20" s="47"/>
      <c r="ITT20" s="47"/>
      <c r="ITU20" s="47"/>
      <c r="ITV20" s="47"/>
      <c r="ITW20" s="47"/>
      <c r="ITX20" s="47"/>
      <c r="ITY20" s="47"/>
      <c r="ITZ20" s="47"/>
      <c r="IUA20" s="47"/>
      <c r="IUB20" s="47"/>
      <c r="IUC20" s="47"/>
      <c r="IUD20" s="47"/>
      <c r="IUE20" s="47"/>
      <c r="IUF20" s="47"/>
      <c r="IUG20" s="47"/>
      <c r="IUH20" s="47"/>
      <c r="IUI20" s="47"/>
      <c r="IUJ20" s="47"/>
      <c r="IUK20" s="47"/>
      <c r="IUL20" s="47"/>
      <c r="IUM20" s="47"/>
      <c r="IUN20" s="47"/>
      <c r="IUO20" s="47"/>
      <c r="IUP20" s="47"/>
      <c r="IUQ20" s="47"/>
      <c r="IUR20" s="47"/>
      <c r="IUS20" s="47"/>
      <c r="IUT20" s="47"/>
      <c r="IUU20" s="47"/>
      <c r="IUV20" s="47"/>
      <c r="IUW20" s="47"/>
      <c r="IUX20" s="47"/>
      <c r="IUY20" s="47"/>
      <c r="IUZ20" s="47"/>
      <c r="IVA20" s="47"/>
      <c r="IVB20" s="47"/>
      <c r="IVC20" s="47"/>
      <c r="IVD20" s="47"/>
      <c r="IVE20" s="47"/>
      <c r="IVF20" s="47"/>
      <c r="IVG20" s="47"/>
      <c r="IVH20" s="47"/>
      <c r="IVI20" s="47"/>
      <c r="IVJ20" s="47"/>
      <c r="IVK20" s="47"/>
      <c r="IVL20" s="47"/>
      <c r="IVM20" s="47"/>
      <c r="IVN20" s="47"/>
      <c r="IVO20" s="47"/>
      <c r="IVP20" s="47"/>
      <c r="IVQ20" s="47"/>
      <c r="IVR20" s="47"/>
      <c r="IVS20" s="47"/>
      <c r="IVT20" s="47"/>
      <c r="IVU20" s="47"/>
      <c r="IVV20" s="47"/>
      <c r="IVW20" s="47"/>
      <c r="IVX20" s="47"/>
      <c r="IVY20" s="47"/>
      <c r="IVZ20" s="47"/>
      <c r="IWA20" s="47"/>
      <c r="IWB20" s="47"/>
      <c r="IWC20" s="47"/>
      <c r="IWD20" s="47"/>
      <c r="IWE20" s="47"/>
      <c r="IWF20" s="47"/>
      <c r="IWG20" s="47"/>
      <c r="IWH20" s="47"/>
      <c r="IWI20" s="47"/>
      <c r="IWJ20" s="47"/>
      <c r="IWK20" s="47"/>
      <c r="IWL20" s="47"/>
      <c r="IWM20" s="47"/>
      <c r="IWN20" s="47"/>
      <c r="IWO20" s="47"/>
      <c r="IWP20" s="47"/>
      <c r="IWQ20" s="47"/>
      <c r="IWR20" s="47"/>
      <c r="IWS20" s="47"/>
      <c r="IWT20" s="47"/>
      <c r="IWU20" s="47"/>
      <c r="IWV20" s="47"/>
      <c r="IWW20" s="47"/>
      <c r="IWX20" s="47"/>
      <c r="IWY20" s="47"/>
      <c r="IWZ20" s="47"/>
      <c r="IXA20" s="47"/>
      <c r="IXB20" s="47"/>
      <c r="IXC20" s="47"/>
      <c r="IXD20" s="47"/>
      <c r="IXE20" s="47"/>
      <c r="IXF20" s="47"/>
      <c r="IXG20" s="47"/>
      <c r="IXH20" s="47"/>
      <c r="IXI20" s="47"/>
      <c r="IXJ20" s="47"/>
      <c r="IXK20" s="47"/>
      <c r="IXL20" s="47"/>
      <c r="IXM20" s="47"/>
      <c r="IXN20" s="47"/>
      <c r="IXO20" s="47"/>
      <c r="IXP20" s="47"/>
      <c r="IXQ20" s="47"/>
      <c r="IXR20" s="47"/>
      <c r="IXS20" s="47"/>
      <c r="IXT20" s="47"/>
      <c r="IXU20" s="47"/>
      <c r="IXV20" s="47"/>
      <c r="IXW20" s="47"/>
      <c r="IXX20" s="47"/>
      <c r="IXY20" s="47"/>
      <c r="IXZ20" s="47"/>
      <c r="IYA20" s="47"/>
      <c r="IYB20" s="47"/>
      <c r="IYC20" s="47"/>
      <c r="IYD20" s="47"/>
      <c r="IYE20" s="47"/>
      <c r="IYF20" s="47"/>
      <c r="IYG20" s="47"/>
      <c r="IYH20" s="47"/>
      <c r="IYI20" s="47"/>
      <c r="IYJ20" s="47"/>
      <c r="IYK20" s="47"/>
      <c r="IYL20" s="47"/>
      <c r="IYM20" s="47"/>
      <c r="IYN20" s="47"/>
      <c r="IYO20" s="47"/>
      <c r="IYP20" s="47"/>
      <c r="IYQ20" s="47"/>
      <c r="IYR20" s="47"/>
      <c r="IYS20" s="47"/>
      <c r="IYT20" s="47"/>
      <c r="IYU20" s="47"/>
      <c r="IYV20" s="47"/>
      <c r="IYW20" s="47"/>
      <c r="IYX20" s="47"/>
      <c r="IYY20" s="47"/>
      <c r="IYZ20" s="47"/>
      <c r="IZA20" s="47"/>
      <c r="IZB20" s="47"/>
      <c r="IZC20" s="47"/>
      <c r="IZD20" s="47"/>
      <c r="IZE20" s="47"/>
      <c r="IZF20" s="47"/>
      <c r="IZG20" s="47"/>
      <c r="IZH20" s="47"/>
      <c r="IZI20" s="47"/>
      <c r="IZJ20" s="47"/>
      <c r="IZK20" s="47"/>
      <c r="IZL20" s="47"/>
      <c r="IZM20" s="47"/>
      <c r="IZN20" s="47"/>
      <c r="IZO20" s="47"/>
      <c r="IZP20" s="47"/>
      <c r="IZQ20" s="47"/>
      <c r="IZR20" s="47"/>
      <c r="IZS20" s="47"/>
      <c r="IZT20" s="47"/>
      <c r="IZU20" s="47"/>
      <c r="IZV20" s="47"/>
      <c r="IZW20" s="47"/>
      <c r="IZX20" s="47"/>
      <c r="IZY20" s="47"/>
      <c r="IZZ20" s="47"/>
      <c r="JAA20" s="47"/>
      <c r="JAB20" s="47"/>
      <c r="JAC20" s="47"/>
      <c r="JAD20" s="47"/>
      <c r="JAE20" s="47"/>
      <c r="JAF20" s="47"/>
      <c r="JAG20" s="47"/>
      <c r="JAH20" s="47"/>
      <c r="JAI20" s="47"/>
      <c r="JAJ20" s="47"/>
      <c r="JAK20" s="47"/>
      <c r="JAL20" s="47"/>
      <c r="JAM20" s="47"/>
      <c r="JAN20" s="47"/>
      <c r="JAO20" s="47"/>
      <c r="JAP20" s="47"/>
      <c r="JAQ20" s="47"/>
      <c r="JAR20" s="47"/>
      <c r="JAS20" s="47"/>
      <c r="JAT20" s="47"/>
      <c r="JAU20" s="47"/>
      <c r="JAV20" s="47"/>
      <c r="JAW20" s="47"/>
      <c r="JAX20" s="47"/>
      <c r="JAY20" s="47"/>
      <c r="JAZ20" s="47"/>
      <c r="JBA20" s="47"/>
      <c r="JBB20" s="47"/>
      <c r="JBC20" s="47"/>
      <c r="JBD20" s="47"/>
      <c r="JBE20" s="47"/>
      <c r="JBF20" s="47"/>
      <c r="JBG20" s="47"/>
      <c r="JBH20" s="47"/>
      <c r="JBI20" s="47"/>
      <c r="JBJ20" s="47"/>
      <c r="JBK20" s="47"/>
      <c r="JBL20" s="47"/>
      <c r="JBM20" s="47"/>
      <c r="JBN20" s="47"/>
      <c r="JBO20" s="47"/>
      <c r="JBP20" s="47"/>
      <c r="JBQ20" s="47"/>
      <c r="JBR20" s="47"/>
      <c r="JBS20" s="47"/>
      <c r="JBT20" s="47"/>
      <c r="JBU20" s="47"/>
      <c r="JBV20" s="47"/>
      <c r="JBW20" s="47"/>
      <c r="JBX20" s="47"/>
      <c r="JBY20" s="47"/>
      <c r="JBZ20" s="47"/>
      <c r="JCA20" s="47"/>
      <c r="JCB20" s="47"/>
      <c r="JCC20" s="47"/>
      <c r="JCD20" s="47"/>
      <c r="JCE20" s="47"/>
      <c r="JCF20" s="47"/>
      <c r="JCG20" s="47"/>
      <c r="JCH20" s="47"/>
      <c r="JCI20" s="47"/>
      <c r="JCJ20" s="47"/>
      <c r="JCK20" s="47"/>
      <c r="JCL20" s="47"/>
      <c r="JCM20" s="47"/>
      <c r="JCN20" s="47"/>
      <c r="JCO20" s="47"/>
      <c r="JCP20" s="47"/>
      <c r="JCQ20" s="47"/>
      <c r="JCR20" s="47"/>
      <c r="JCS20" s="47"/>
      <c r="JCT20" s="47"/>
      <c r="JCU20" s="47"/>
      <c r="JCV20" s="47"/>
      <c r="JCW20" s="47"/>
      <c r="JCX20" s="47"/>
      <c r="JCY20" s="47"/>
      <c r="JCZ20" s="47"/>
      <c r="JDA20" s="47"/>
      <c r="JDB20" s="47"/>
      <c r="JDC20" s="47"/>
      <c r="JDD20" s="47"/>
      <c r="JDE20" s="47"/>
      <c r="JDF20" s="47"/>
      <c r="JDG20" s="47"/>
      <c r="JDH20" s="47"/>
      <c r="JDI20" s="47"/>
      <c r="JDJ20" s="47"/>
      <c r="JDK20" s="47"/>
      <c r="JDL20" s="47"/>
      <c r="JDM20" s="47"/>
      <c r="JDN20" s="47"/>
      <c r="JDO20" s="47"/>
      <c r="JDP20" s="47"/>
      <c r="JDQ20" s="47"/>
      <c r="JDR20" s="47"/>
      <c r="JDS20" s="47"/>
      <c r="JDT20" s="47"/>
      <c r="JDU20" s="47"/>
      <c r="JDV20" s="47"/>
      <c r="JDW20" s="47"/>
      <c r="JDX20" s="47"/>
      <c r="JDY20" s="47"/>
      <c r="JDZ20" s="47"/>
      <c r="JEA20" s="47"/>
      <c r="JEB20" s="47"/>
      <c r="JEC20" s="47"/>
      <c r="JED20" s="47"/>
      <c r="JEE20" s="47"/>
      <c r="JEF20" s="47"/>
      <c r="JEG20" s="47"/>
      <c r="JEH20" s="47"/>
      <c r="JEI20" s="47"/>
      <c r="JEJ20" s="47"/>
      <c r="JEK20" s="47"/>
      <c r="JEL20" s="47"/>
      <c r="JEM20" s="47"/>
      <c r="JEN20" s="47"/>
      <c r="JEO20" s="47"/>
      <c r="JEP20" s="47"/>
      <c r="JEQ20" s="47"/>
      <c r="JER20" s="47"/>
      <c r="JES20" s="47"/>
      <c r="JET20" s="47"/>
      <c r="JEU20" s="47"/>
      <c r="JEV20" s="47"/>
      <c r="JEW20" s="47"/>
      <c r="JEX20" s="47"/>
      <c r="JEY20" s="47"/>
      <c r="JEZ20" s="47"/>
      <c r="JFA20" s="47"/>
      <c r="JFB20" s="47"/>
      <c r="JFC20" s="47"/>
      <c r="JFD20" s="47"/>
      <c r="JFE20" s="47"/>
      <c r="JFF20" s="47"/>
      <c r="JFG20" s="47"/>
      <c r="JFH20" s="47"/>
      <c r="JFI20" s="47"/>
      <c r="JFJ20" s="47"/>
      <c r="JFK20" s="47"/>
      <c r="JFL20" s="47"/>
      <c r="JFM20" s="47"/>
      <c r="JFN20" s="47"/>
      <c r="JFO20" s="47"/>
      <c r="JFP20" s="47"/>
      <c r="JFQ20" s="47"/>
      <c r="JFR20" s="47"/>
      <c r="JFS20" s="47"/>
      <c r="JFT20" s="47"/>
      <c r="JFU20" s="47"/>
      <c r="JFV20" s="47"/>
      <c r="JFW20" s="47"/>
      <c r="JFX20" s="47"/>
      <c r="JFY20" s="47"/>
      <c r="JFZ20" s="47"/>
      <c r="JGA20" s="47"/>
      <c r="JGB20" s="47"/>
      <c r="JGC20" s="47"/>
      <c r="JGD20" s="47"/>
      <c r="JGE20" s="47"/>
      <c r="JGF20" s="47"/>
      <c r="JGG20" s="47"/>
      <c r="JGH20" s="47"/>
      <c r="JGI20" s="47"/>
      <c r="JGJ20" s="47"/>
      <c r="JGK20" s="47"/>
      <c r="JGL20" s="47"/>
      <c r="JGM20" s="47"/>
      <c r="JGN20" s="47"/>
      <c r="JGO20" s="47"/>
      <c r="JGP20" s="47"/>
      <c r="JGQ20" s="47"/>
      <c r="JGR20" s="47"/>
      <c r="JGS20" s="47"/>
      <c r="JGT20" s="47"/>
      <c r="JGU20" s="47"/>
      <c r="JGV20" s="47"/>
      <c r="JGW20" s="47"/>
      <c r="JGX20" s="47"/>
      <c r="JGY20" s="47"/>
      <c r="JGZ20" s="47"/>
      <c r="JHA20" s="47"/>
      <c r="JHB20" s="47"/>
      <c r="JHC20" s="47"/>
      <c r="JHD20" s="47"/>
      <c r="JHE20" s="47"/>
      <c r="JHF20" s="47"/>
      <c r="JHG20" s="47"/>
      <c r="JHH20" s="47"/>
      <c r="JHI20" s="47"/>
      <c r="JHJ20" s="47"/>
      <c r="JHK20" s="47"/>
      <c r="JHL20" s="47"/>
      <c r="JHM20" s="47"/>
      <c r="JHN20" s="47"/>
      <c r="JHO20" s="47"/>
      <c r="JHP20" s="47"/>
      <c r="JHQ20" s="47"/>
      <c r="JHR20" s="47"/>
      <c r="JHS20" s="47"/>
      <c r="JHT20" s="47"/>
      <c r="JHU20" s="47"/>
      <c r="JHV20" s="47"/>
      <c r="JHW20" s="47"/>
      <c r="JHX20" s="47"/>
      <c r="JHY20" s="47"/>
      <c r="JHZ20" s="47"/>
      <c r="JIA20" s="47"/>
      <c r="JIB20" s="47"/>
      <c r="JIC20" s="47"/>
      <c r="JID20" s="47"/>
      <c r="JIE20" s="47"/>
      <c r="JIF20" s="47"/>
      <c r="JIG20" s="47"/>
      <c r="JIH20" s="47"/>
      <c r="JII20" s="47"/>
      <c r="JIJ20" s="47"/>
      <c r="JIK20" s="47"/>
      <c r="JIL20" s="47"/>
      <c r="JIM20" s="47"/>
      <c r="JIN20" s="47"/>
      <c r="JIO20" s="47"/>
      <c r="JIP20" s="47"/>
      <c r="JIQ20" s="47"/>
      <c r="JIR20" s="47"/>
      <c r="JIS20" s="47"/>
      <c r="JIT20" s="47"/>
      <c r="JIU20" s="47"/>
      <c r="JIV20" s="47"/>
      <c r="JIW20" s="47"/>
      <c r="JIX20" s="47"/>
      <c r="JIY20" s="47"/>
      <c r="JIZ20" s="47"/>
      <c r="JJA20" s="47"/>
      <c r="JJB20" s="47"/>
      <c r="JJC20" s="47"/>
      <c r="JJD20" s="47"/>
      <c r="JJE20" s="47"/>
      <c r="JJF20" s="47"/>
      <c r="JJG20" s="47"/>
      <c r="JJH20" s="47"/>
      <c r="JJI20" s="47"/>
      <c r="JJJ20" s="47"/>
      <c r="JJK20" s="47"/>
      <c r="JJL20" s="47"/>
      <c r="JJM20" s="47"/>
      <c r="JJN20" s="47"/>
      <c r="JJO20" s="47"/>
      <c r="JJP20" s="47"/>
      <c r="JJQ20" s="47"/>
      <c r="JJR20" s="47"/>
      <c r="JJS20" s="47"/>
      <c r="JJT20" s="47"/>
      <c r="JJU20" s="47"/>
      <c r="JJV20" s="47"/>
      <c r="JJW20" s="47"/>
      <c r="JJX20" s="47"/>
      <c r="JJY20" s="47"/>
      <c r="JJZ20" s="47"/>
      <c r="JKA20" s="47"/>
      <c r="JKB20" s="47"/>
      <c r="JKC20" s="47"/>
      <c r="JKD20" s="47"/>
      <c r="JKE20" s="47"/>
      <c r="JKF20" s="47"/>
      <c r="JKG20" s="47"/>
      <c r="JKH20" s="47"/>
      <c r="JKI20" s="47"/>
      <c r="JKJ20" s="47"/>
      <c r="JKK20" s="47"/>
      <c r="JKL20" s="47"/>
      <c r="JKM20" s="47"/>
      <c r="JKN20" s="47"/>
      <c r="JKO20" s="47"/>
      <c r="JKP20" s="47"/>
      <c r="JKQ20" s="47"/>
      <c r="JKR20" s="47"/>
      <c r="JKS20" s="47"/>
      <c r="JKT20" s="47"/>
      <c r="JKU20" s="47"/>
      <c r="JKV20" s="47"/>
      <c r="JKW20" s="47"/>
      <c r="JKX20" s="47"/>
      <c r="JKY20" s="47"/>
      <c r="JKZ20" s="47"/>
      <c r="JLA20" s="47"/>
      <c r="JLB20" s="47"/>
      <c r="JLC20" s="47"/>
      <c r="JLD20" s="47"/>
      <c r="JLE20" s="47"/>
      <c r="JLF20" s="47"/>
      <c r="JLG20" s="47"/>
      <c r="JLH20" s="47"/>
      <c r="JLI20" s="47"/>
      <c r="JLJ20" s="47"/>
      <c r="JLK20" s="47"/>
      <c r="JLL20" s="47"/>
      <c r="JLM20" s="47"/>
      <c r="JLN20" s="47"/>
      <c r="JLO20" s="47"/>
      <c r="JLP20" s="47"/>
      <c r="JLQ20" s="47"/>
      <c r="JLR20" s="47"/>
      <c r="JLS20" s="47"/>
      <c r="JLT20" s="47"/>
      <c r="JLU20" s="47"/>
      <c r="JLV20" s="47"/>
      <c r="JLW20" s="47"/>
      <c r="JLX20" s="47"/>
      <c r="JLY20" s="47"/>
      <c r="JLZ20" s="47"/>
      <c r="JMA20" s="47"/>
      <c r="JMB20" s="47"/>
      <c r="JMC20" s="47"/>
      <c r="JMD20" s="47"/>
      <c r="JME20" s="47"/>
      <c r="JMF20" s="47"/>
      <c r="JMG20" s="47"/>
      <c r="JMH20" s="47"/>
      <c r="JMI20" s="47"/>
      <c r="JMJ20" s="47"/>
      <c r="JMK20" s="47"/>
      <c r="JML20" s="47"/>
      <c r="JMM20" s="47"/>
      <c r="JMN20" s="47"/>
      <c r="JMO20" s="47"/>
      <c r="JMP20" s="47"/>
      <c r="JMQ20" s="47"/>
      <c r="JMR20" s="47"/>
      <c r="JMS20" s="47"/>
      <c r="JMT20" s="47"/>
      <c r="JMU20" s="47"/>
      <c r="JMV20" s="47"/>
      <c r="JMW20" s="47"/>
      <c r="JMX20" s="47"/>
      <c r="JMY20" s="47"/>
      <c r="JMZ20" s="47"/>
      <c r="JNA20" s="47"/>
      <c r="JNB20" s="47"/>
      <c r="JNC20" s="47"/>
      <c r="JND20" s="47"/>
      <c r="JNE20" s="47"/>
      <c r="JNF20" s="47"/>
      <c r="JNG20" s="47"/>
      <c r="JNH20" s="47"/>
      <c r="JNI20" s="47"/>
      <c r="JNJ20" s="47"/>
      <c r="JNK20" s="47"/>
      <c r="JNL20" s="47"/>
      <c r="JNM20" s="47"/>
      <c r="JNN20" s="47"/>
      <c r="JNO20" s="47"/>
      <c r="JNP20" s="47"/>
      <c r="JNQ20" s="47"/>
      <c r="JNR20" s="47"/>
      <c r="JNS20" s="47"/>
      <c r="JNT20" s="47"/>
      <c r="JNU20" s="47"/>
      <c r="JNV20" s="47"/>
      <c r="JNW20" s="47"/>
      <c r="JNX20" s="47"/>
      <c r="JNY20" s="47"/>
      <c r="JNZ20" s="47"/>
      <c r="JOA20" s="47"/>
      <c r="JOB20" s="47"/>
      <c r="JOC20" s="47"/>
      <c r="JOD20" s="47"/>
      <c r="JOE20" s="47"/>
      <c r="JOF20" s="47"/>
      <c r="JOG20" s="47"/>
      <c r="JOH20" s="47"/>
      <c r="JOI20" s="47"/>
      <c r="JOJ20" s="47"/>
      <c r="JOK20" s="47"/>
      <c r="JOL20" s="47"/>
      <c r="JOM20" s="47"/>
      <c r="JON20" s="47"/>
      <c r="JOO20" s="47"/>
      <c r="JOP20" s="47"/>
      <c r="JOQ20" s="47"/>
      <c r="JOR20" s="47"/>
      <c r="JOS20" s="47"/>
      <c r="JOT20" s="47"/>
      <c r="JOU20" s="47"/>
      <c r="JOV20" s="47"/>
      <c r="JOW20" s="47"/>
      <c r="JOX20" s="47"/>
      <c r="JOY20" s="47"/>
      <c r="JOZ20" s="47"/>
      <c r="JPA20" s="47"/>
      <c r="JPB20" s="47"/>
      <c r="JPC20" s="47"/>
      <c r="JPD20" s="47"/>
      <c r="JPE20" s="47"/>
      <c r="JPF20" s="47"/>
      <c r="JPG20" s="47"/>
      <c r="JPH20" s="47"/>
      <c r="JPI20" s="47"/>
      <c r="JPJ20" s="47"/>
      <c r="JPK20" s="47"/>
      <c r="JPL20" s="47"/>
      <c r="JPM20" s="47"/>
      <c r="JPN20" s="47"/>
      <c r="JPO20" s="47"/>
      <c r="JPP20" s="47"/>
      <c r="JPQ20" s="47"/>
      <c r="JPR20" s="47"/>
      <c r="JPS20" s="47"/>
      <c r="JPT20" s="47"/>
      <c r="JPU20" s="47"/>
      <c r="JPV20" s="47"/>
      <c r="JPW20" s="47"/>
      <c r="JPX20" s="47"/>
      <c r="JPY20" s="47"/>
      <c r="JPZ20" s="47"/>
      <c r="JQA20" s="47"/>
      <c r="JQB20" s="47"/>
      <c r="JQC20" s="47"/>
      <c r="JQD20" s="47"/>
      <c r="JQE20" s="47"/>
      <c r="JQF20" s="47"/>
      <c r="JQG20" s="47"/>
      <c r="JQH20" s="47"/>
      <c r="JQI20" s="47"/>
      <c r="JQJ20" s="47"/>
      <c r="JQK20" s="47"/>
      <c r="JQL20" s="47"/>
      <c r="JQM20" s="47"/>
      <c r="JQN20" s="47"/>
      <c r="JQO20" s="47"/>
      <c r="JQP20" s="47"/>
      <c r="JQQ20" s="47"/>
      <c r="JQR20" s="47"/>
      <c r="JQS20" s="47"/>
      <c r="JQT20" s="47"/>
      <c r="JQU20" s="47"/>
      <c r="JQV20" s="47"/>
      <c r="JQW20" s="47"/>
      <c r="JQX20" s="47"/>
      <c r="JQY20" s="47"/>
      <c r="JQZ20" s="47"/>
      <c r="JRA20" s="47"/>
      <c r="JRB20" s="47"/>
      <c r="JRC20" s="47"/>
      <c r="JRD20" s="47"/>
      <c r="JRE20" s="47"/>
      <c r="JRF20" s="47"/>
      <c r="JRG20" s="47"/>
      <c r="JRH20" s="47"/>
      <c r="JRI20" s="47"/>
      <c r="JRJ20" s="47"/>
      <c r="JRK20" s="47"/>
      <c r="JRL20" s="47"/>
      <c r="JRM20" s="47"/>
      <c r="JRN20" s="47"/>
      <c r="JRO20" s="47"/>
      <c r="JRP20" s="47"/>
      <c r="JRQ20" s="47"/>
      <c r="JRR20" s="47"/>
      <c r="JRS20" s="47"/>
      <c r="JRT20" s="47"/>
      <c r="JRU20" s="47"/>
      <c r="JRV20" s="47"/>
      <c r="JRW20" s="47"/>
      <c r="JRX20" s="47"/>
      <c r="JRY20" s="47"/>
      <c r="JRZ20" s="47"/>
      <c r="JSA20" s="47"/>
      <c r="JSB20" s="47"/>
      <c r="JSC20" s="47"/>
      <c r="JSD20" s="47"/>
      <c r="JSE20" s="47"/>
      <c r="JSF20" s="47"/>
      <c r="JSG20" s="47"/>
      <c r="JSH20" s="47"/>
      <c r="JSI20" s="47"/>
      <c r="JSJ20" s="47"/>
      <c r="JSK20" s="47"/>
      <c r="JSL20" s="47"/>
      <c r="JSM20" s="47"/>
      <c r="JSN20" s="47"/>
      <c r="JSO20" s="47"/>
      <c r="JSP20" s="47"/>
      <c r="JSQ20" s="47"/>
      <c r="JSR20" s="47"/>
      <c r="JSS20" s="47"/>
      <c r="JST20" s="47"/>
      <c r="JSU20" s="47"/>
      <c r="JSV20" s="47"/>
      <c r="JSW20" s="47"/>
      <c r="JSX20" s="47"/>
      <c r="JSY20" s="47"/>
      <c r="JSZ20" s="47"/>
      <c r="JTA20" s="47"/>
      <c r="JTB20" s="47"/>
      <c r="JTC20" s="47"/>
      <c r="JTD20" s="47"/>
      <c r="JTE20" s="47"/>
      <c r="JTF20" s="47"/>
      <c r="JTG20" s="47"/>
      <c r="JTH20" s="47"/>
      <c r="JTI20" s="47"/>
      <c r="JTJ20" s="47"/>
      <c r="JTK20" s="47"/>
      <c r="JTL20" s="47"/>
      <c r="JTM20" s="47"/>
      <c r="JTN20" s="47"/>
      <c r="JTO20" s="47"/>
      <c r="JTP20" s="47"/>
      <c r="JTQ20" s="47"/>
      <c r="JTR20" s="47"/>
      <c r="JTS20" s="47"/>
      <c r="JTT20" s="47"/>
      <c r="JTU20" s="47"/>
      <c r="JTV20" s="47"/>
      <c r="JTW20" s="47"/>
      <c r="JTX20" s="47"/>
      <c r="JTY20" s="47"/>
      <c r="JTZ20" s="47"/>
      <c r="JUA20" s="47"/>
      <c r="JUB20" s="47"/>
      <c r="JUC20" s="47"/>
      <c r="JUD20" s="47"/>
      <c r="JUE20" s="47"/>
      <c r="JUF20" s="47"/>
      <c r="JUG20" s="47"/>
      <c r="JUH20" s="47"/>
      <c r="JUI20" s="47"/>
      <c r="JUJ20" s="47"/>
      <c r="JUK20" s="47"/>
      <c r="JUL20" s="47"/>
      <c r="JUM20" s="47"/>
      <c r="JUN20" s="47"/>
      <c r="JUO20" s="47"/>
      <c r="JUP20" s="47"/>
      <c r="JUQ20" s="47"/>
      <c r="JUR20" s="47"/>
      <c r="JUS20" s="47"/>
      <c r="JUT20" s="47"/>
      <c r="JUU20" s="47"/>
      <c r="JUV20" s="47"/>
      <c r="JUW20" s="47"/>
      <c r="JUX20" s="47"/>
      <c r="JUY20" s="47"/>
      <c r="JUZ20" s="47"/>
      <c r="JVA20" s="47"/>
      <c r="JVB20" s="47"/>
      <c r="JVC20" s="47"/>
      <c r="JVD20" s="47"/>
      <c r="JVE20" s="47"/>
      <c r="JVF20" s="47"/>
      <c r="JVG20" s="47"/>
      <c r="JVH20" s="47"/>
      <c r="JVI20" s="47"/>
      <c r="JVJ20" s="47"/>
      <c r="JVK20" s="47"/>
      <c r="JVL20" s="47"/>
      <c r="JVM20" s="47"/>
      <c r="JVN20" s="47"/>
      <c r="JVO20" s="47"/>
      <c r="JVP20" s="47"/>
      <c r="JVQ20" s="47"/>
      <c r="JVR20" s="47"/>
      <c r="JVS20" s="47"/>
      <c r="JVT20" s="47"/>
      <c r="JVU20" s="47"/>
      <c r="JVV20" s="47"/>
      <c r="JVW20" s="47"/>
      <c r="JVX20" s="47"/>
      <c r="JVY20" s="47"/>
      <c r="JVZ20" s="47"/>
      <c r="JWA20" s="47"/>
      <c r="JWB20" s="47"/>
      <c r="JWC20" s="47"/>
      <c r="JWD20" s="47"/>
      <c r="JWE20" s="47"/>
      <c r="JWF20" s="47"/>
      <c r="JWG20" s="47"/>
      <c r="JWH20" s="47"/>
      <c r="JWI20" s="47"/>
      <c r="JWJ20" s="47"/>
      <c r="JWK20" s="47"/>
      <c r="JWL20" s="47"/>
      <c r="JWM20" s="47"/>
      <c r="JWN20" s="47"/>
      <c r="JWO20" s="47"/>
      <c r="JWP20" s="47"/>
      <c r="JWQ20" s="47"/>
      <c r="JWR20" s="47"/>
      <c r="JWS20" s="47"/>
      <c r="JWT20" s="47"/>
      <c r="JWU20" s="47"/>
      <c r="JWV20" s="47"/>
      <c r="JWW20" s="47"/>
      <c r="JWX20" s="47"/>
      <c r="JWY20" s="47"/>
      <c r="JWZ20" s="47"/>
      <c r="JXA20" s="47"/>
      <c r="JXB20" s="47"/>
      <c r="JXC20" s="47"/>
      <c r="JXD20" s="47"/>
      <c r="JXE20" s="47"/>
      <c r="JXF20" s="47"/>
      <c r="JXG20" s="47"/>
      <c r="JXH20" s="47"/>
      <c r="JXI20" s="47"/>
      <c r="JXJ20" s="47"/>
      <c r="JXK20" s="47"/>
      <c r="JXL20" s="47"/>
      <c r="JXM20" s="47"/>
      <c r="JXN20" s="47"/>
      <c r="JXO20" s="47"/>
      <c r="JXP20" s="47"/>
      <c r="JXQ20" s="47"/>
      <c r="JXR20" s="47"/>
      <c r="JXS20" s="47"/>
      <c r="JXT20" s="47"/>
      <c r="JXU20" s="47"/>
      <c r="JXV20" s="47"/>
      <c r="JXW20" s="47"/>
      <c r="JXX20" s="47"/>
      <c r="JXY20" s="47"/>
      <c r="JXZ20" s="47"/>
      <c r="JYA20" s="47"/>
      <c r="JYB20" s="47"/>
      <c r="JYC20" s="47"/>
      <c r="JYD20" s="47"/>
      <c r="JYE20" s="47"/>
      <c r="JYF20" s="47"/>
      <c r="JYG20" s="47"/>
      <c r="JYH20" s="47"/>
      <c r="JYI20" s="47"/>
      <c r="JYJ20" s="47"/>
      <c r="JYK20" s="47"/>
      <c r="JYL20" s="47"/>
      <c r="JYM20" s="47"/>
      <c r="JYN20" s="47"/>
      <c r="JYO20" s="47"/>
      <c r="JYP20" s="47"/>
      <c r="JYQ20" s="47"/>
      <c r="JYR20" s="47"/>
      <c r="JYS20" s="47"/>
      <c r="JYT20" s="47"/>
      <c r="JYU20" s="47"/>
      <c r="JYV20" s="47"/>
      <c r="JYW20" s="47"/>
      <c r="JYX20" s="47"/>
      <c r="JYY20" s="47"/>
      <c r="JYZ20" s="47"/>
      <c r="JZA20" s="47"/>
      <c r="JZB20" s="47"/>
      <c r="JZC20" s="47"/>
      <c r="JZD20" s="47"/>
      <c r="JZE20" s="47"/>
      <c r="JZF20" s="47"/>
      <c r="JZG20" s="47"/>
      <c r="JZH20" s="47"/>
      <c r="JZI20" s="47"/>
      <c r="JZJ20" s="47"/>
      <c r="JZK20" s="47"/>
      <c r="JZL20" s="47"/>
      <c r="JZM20" s="47"/>
      <c r="JZN20" s="47"/>
      <c r="JZO20" s="47"/>
      <c r="JZP20" s="47"/>
      <c r="JZQ20" s="47"/>
      <c r="JZR20" s="47"/>
      <c r="JZS20" s="47"/>
      <c r="JZT20" s="47"/>
      <c r="JZU20" s="47"/>
      <c r="JZV20" s="47"/>
      <c r="JZW20" s="47"/>
      <c r="JZX20" s="47"/>
      <c r="JZY20" s="47"/>
      <c r="JZZ20" s="47"/>
      <c r="KAA20" s="47"/>
      <c r="KAB20" s="47"/>
      <c r="KAC20" s="47"/>
      <c r="KAD20" s="47"/>
      <c r="KAE20" s="47"/>
      <c r="KAF20" s="47"/>
      <c r="KAG20" s="47"/>
      <c r="KAH20" s="47"/>
      <c r="KAI20" s="47"/>
      <c r="KAJ20" s="47"/>
      <c r="KAK20" s="47"/>
      <c r="KAL20" s="47"/>
      <c r="KAM20" s="47"/>
      <c r="KAN20" s="47"/>
      <c r="KAO20" s="47"/>
      <c r="KAP20" s="47"/>
      <c r="KAQ20" s="47"/>
      <c r="KAR20" s="47"/>
      <c r="KAS20" s="47"/>
      <c r="KAT20" s="47"/>
      <c r="KAU20" s="47"/>
      <c r="KAV20" s="47"/>
      <c r="KAW20" s="47"/>
      <c r="KAX20" s="47"/>
      <c r="KAY20" s="47"/>
      <c r="KAZ20" s="47"/>
      <c r="KBA20" s="47"/>
      <c r="KBB20" s="47"/>
      <c r="KBC20" s="47"/>
      <c r="KBD20" s="47"/>
      <c r="KBE20" s="47"/>
      <c r="KBF20" s="47"/>
      <c r="KBG20" s="47"/>
      <c r="KBH20" s="47"/>
      <c r="KBI20" s="47"/>
      <c r="KBJ20" s="47"/>
      <c r="KBK20" s="47"/>
      <c r="KBL20" s="47"/>
      <c r="KBM20" s="47"/>
      <c r="KBN20" s="47"/>
      <c r="KBO20" s="47"/>
      <c r="KBP20" s="47"/>
      <c r="KBQ20" s="47"/>
      <c r="KBR20" s="47"/>
      <c r="KBS20" s="47"/>
      <c r="KBT20" s="47"/>
      <c r="KBU20" s="47"/>
      <c r="KBV20" s="47"/>
      <c r="KBW20" s="47"/>
      <c r="KBX20" s="47"/>
      <c r="KBY20" s="47"/>
      <c r="KBZ20" s="47"/>
      <c r="KCA20" s="47"/>
      <c r="KCB20" s="47"/>
      <c r="KCC20" s="47"/>
      <c r="KCD20" s="47"/>
      <c r="KCE20" s="47"/>
      <c r="KCF20" s="47"/>
      <c r="KCG20" s="47"/>
      <c r="KCH20" s="47"/>
      <c r="KCI20" s="47"/>
      <c r="KCJ20" s="47"/>
      <c r="KCK20" s="47"/>
      <c r="KCL20" s="47"/>
      <c r="KCM20" s="47"/>
      <c r="KCN20" s="47"/>
      <c r="KCO20" s="47"/>
      <c r="KCP20" s="47"/>
      <c r="KCQ20" s="47"/>
      <c r="KCR20" s="47"/>
      <c r="KCS20" s="47"/>
      <c r="KCT20" s="47"/>
      <c r="KCU20" s="47"/>
      <c r="KCV20" s="47"/>
      <c r="KCW20" s="47"/>
      <c r="KCX20" s="47"/>
      <c r="KCY20" s="47"/>
      <c r="KCZ20" s="47"/>
      <c r="KDA20" s="47"/>
      <c r="KDB20" s="47"/>
      <c r="KDC20" s="47"/>
      <c r="KDD20" s="47"/>
      <c r="KDE20" s="47"/>
      <c r="KDF20" s="47"/>
      <c r="KDG20" s="47"/>
      <c r="KDH20" s="47"/>
      <c r="KDI20" s="47"/>
      <c r="KDJ20" s="47"/>
      <c r="KDK20" s="47"/>
      <c r="KDL20" s="47"/>
      <c r="KDM20" s="47"/>
      <c r="KDN20" s="47"/>
      <c r="KDO20" s="47"/>
      <c r="KDP20" s="47"/>
      <c r="KDQ20" s="47"/>
      <c r="KDR20" s="47"/>
      <c r="KDS20" s="47"/>
      <c r="KDT20" s="47"/>
      <c r="KDU20" s="47"/>
      <c r="KDV20" s="47"/>
      <c r="KDW20" s="47"/>
      <c r="KDX20" s="47"/>
      <c r="KDY20" s="47"/>
      <c r="KDZ20" s="47"/>
      <c r="KEA20" s="47"/>
      <c r="KEB20" s="47"/>
      <c r="KEC20" s="47"/>
      <c r="KED20" s="47"/>
      <c r="KEE20" s="47"/>
      <c r="KEF20" s="47"/>
      <c r="KEG20" s="47"/>
      <c r="KEH20" s="47"/>
      <c r="KEI20" s="47"/>
      <c r="KEJ20" s="47"/>
      <c r="KEK20" s="47"/>
      <c r="KEL20" s="47"/>
      <c r="KEM20" s="47"/>
      <c r="KEN20" s="47"/>
      <c r="KEO20" s="47"/>
      <c r="KEP20" s="47"/>
      <c r="KEQ20" s="47"/>
      <c r="KER20" s="47"/>
      <c r="KES20" s="47"/>
      <c r="KET20" s="47"/>
      <c r="KEU20" s="47"/>
      <c r="KEV20" s="47"/>
      <c r="KEW20" s="47"/>
      <c r="KEX20" s="47"/>
      <c r="KEY20" s="47"/>
      <c r="KEZ20" s="47"/>
      <c r="KFA20" s="47"/>
      <c r="KFB20" s="47"/>
      <c r="KFC20" s="47"/>
      <c r="KFD20" s="47"/>
      <c r="KFE20" s="47"/>
      <c r="KFF20" s="47"/>
      <c r="KFG20" s="47"/>
      <c r="KFH20" s="47"/>
      <c r="KFI20" s="47"/>
      <c r="KFJ20" s="47"/>
      <c r="KFK20" s="47"/>
      <c r="KFL20" s="47"/>
      <c r="KFM20" s="47"/>
      <c r="KFN20" s="47"/>
      <c r="KFO20" s="47"/>
      <c r="KFP20" s="47"/>
      <c r="KFQ20" s="47"/>
      <c r="KFR20" s="47"/>
      <c r="KFS20" s="47"/>
      <c r="KFT20" s="47"/>
      <c r="KFU20" s="47"/>
      <c r="KFV20" s="47"/>
      <c r="KFW20" s="47"/>
      <c r="KFX20" s="47"/>
      <c r="KFY20" s="47"/>
      <c r="KFZ20" s="47"/>
      <c r="KGA20" s="47"/>
      <c r="KGB20" s="47"/>
      <c r="KGC20" s="47"/>
      <c r="KGD20" s="47"/>
      <c r="KGE20" s="47"/>
      <c r="KGF20" s="47"/>
      <c r="KGG20" s="47"/>
      <c r="KGH20" s="47"/>
      <c r="KGI20" s="47"/>
      <c r="KGJ20" s="47"/>
      <c r="KGK20" s="47"/>
      <c r="KGL20" s="47"/>
      <c r="KGM20" s="47"/>
      <c r="KGN20" s="47"/>
      <c r="KGO20" s="47"/>
      <c r="KGP20" s="47"/>
      <c r="KGQ20" s="47"/>
      <c r="KGR20" s="47"/>
      <c r="KGS20" s="47"/>
      <c r="KGT20" s="47"/>
      <c r="KGU20" s="47"/>
      <c r="KGV20" s="47"/>
      <c r="KGW20" s="47"/>
      <c r="KGX20" s="47"/>
      <c r="KGY20" s="47"/>
      <c r="KGZ20" s="47"/>
      <c r="KHA20" s="47"/>
      <c r="KHB20" s="47"/>
      <c r="KHC20" s="47"/>
      <c r="KHD20" s="47"/>
      <c r="KHE20" s="47"/>
      <c r="KHF20" s="47"/>
      <c r="KHG20" s="47"/>
      <c r="KHH20" s="47"/>
      <c r="KHI20" s="47"/>
      <c r="KHJ20" s="47"/>
      <c r="KHK20" s="47"/>
      <c r="KHL20" s="47"/>
      <c r="KHM20" s="47"/>
      <c r="KHN20" s="47"/>
      <c r="KHO20" s="47"/>
      <c r="KHP20" s="47"/>
      <c r="KHQ20" s="47"/>
      <c r="KHR20" s="47"/>
      <c r="KHS20" s="47"/>
      <c r="KHT20" s="47"/>
      <c r="KHU20" s="47"/>
      <c r="KHV20" s="47"/>
      <c r="KHW20" s="47"/>
      <c r="KHX20" s="47"/>
      <c r="KHY20" s="47"/>
      <c r="KHZ20" s="47"/>
      <c r="KIA20" s="47"/>
      <c r="KIB20" s="47"/>
      <c r="KIC20" s="47"/>
      <c r="KID20" s="47"/>
      <c r="KIE20" s="47"/>
      <c r="KIF20" s="47"/>
      <c r="KIG20" s="47"/>
      <c r="KIH20" s="47"/>
      <c r="KII20" s="47"/>
      <c r="KIJ20" s="47"/>
      <c r="KIK20" s="47"/>
      <c r="KIL20" s="47"/>
      <c r="KIM20" s="47"/>
      <c r="KIN20" s="47"/>
      <c r="KIO20" s="47"/>
      <c r="KIP20" s="47"/>
      <c r="KIQ20" s="47"/>
      <c r="KIR20" s="47"/>
      <c r="KIS20" s="47"/>
      <c r="KIT20" s="47"/>
      <c r="KIU20" s="47"/>
      <c r="KIV20" s="47"/>
      <c r="KIW20" s="47"/>
      <c r="KIX20" s="47"/>
      <c r="KIY20" s="47"/>
      <c r="KIZ20" s="47"/>
      <c r="KJA20" s="47"/>
      <c r="KJB20" s="47"/>
      <c r="KJC20" s="47"/>
      <c r="KJD20" s="47"/>
      <c r="KJE20" s="47"/>
      <c r="KJF20" s="47"/>
      <c r="KJG20" s="47"/>
      <c r="KJH20" s="47"/>
      <c r="KJI20" s="47"/>
      <c r="KJJ20" s="47"/>
      <c r="KJK20" s="47"/>
      <c r="KJL20" s="47"/>
      <c r="KJM20" s="47"/>
      <c r="KJN20" s="47"/>
      <c r="KJO20" s="47"/>
      <c r="KJP20" s="47"/>
      <c r="KJQ20" s="47"/>
      <c r="KJR20" s="47"/>
      <c r="KJS20" s="47"/>
      <c r="KJT20" s="47"/>
      <c r="KJU20" s="47"/>
      <c r="KJV20" s="47"/>
      <c r="KJW20" s="47"/>
      <c r="KJX20" s="47"/>
      <c r="KJY20" s="47"/>
      <c r="KJZ20" s="47"/>
      <c r="KKA20" s="47"/>
      <c r="KKB20" s="47"/>
      <c r="KKC20" s="47"/>
      <c r="KKD20" s="47"/>
      <c r="KKE20" s="47"/>
      <c r="KKF20" s="47"/>
      <c r="KKG20" s="47"/>
      <c r="KKH20" s="47"/>
      <c r="KKI20" s="47"/>
      <c r="KKJ20" s="47"/>
      <c r="KKK20" s="47"/>
      <c r="KKL20" s="47"/>
      <c r="KKM20" s="47"/>
      <c r="KKN20" s="47"/>
      <c r="KKO20" s="47"/>
      <c r="KKP20" s="47"/>
      <c r="KKQ20" s="47"/>
      <c r="KKR20" s="47"/>
      <c r="KKS20" s="47"/>
      <c r="KKT20" s="47"/>
      <c r="KKU20" s="47"/>
      <c r="KKV20" s="47"/>
      <c r="KKW20" s="47"/>
      <c r="KKX20" s="47"/>
      <c r="KKY20" s="47"/>
      <c r="KKZ20" s="47"/>
      <c r="KLA20" s="47"/>
      <c r="KLB20" s="47"/>
      <c r="KLC20" s="47"/>
      <c r="KLD20" s="47"/>
      <c r="KLE20" s="47"/>
      <c r="KLF20" s="47"/>
      <c r="KLG20" s="47"/>
      <c r="KLH20" s="47"/>
      <c r="KLI20" s="47"/>
      <c r="KLJ20" s="47"/>
      <c r="KLK20" s="47"/>
      <c r="KLL20" s="47"/>
      <c r="KLM20" s="47"/>
      <c r="KLN20" s="47"/>
      <c r="KLO20" s="47"/>
      <c r="KLP20" s="47"/>
      <c r="KLQ20" s="47"/>
      <c r="KLR20" s="47"/>
      <c r="KLS20" s="47"/>
      <c r="KLT20" s="47"/>
      <c r="KLU20" s="47"/>
      <c r="KLV20" s="47"/>
      <c r="KLW20" s="47"/>
      <c r="KLX20" s="47"/>
      <c r="KLY20" s="47"/>
      <c r="KLZ20" s="47"/>
      <c r="KMA20" s="47"/>
      <c r="KMB20" s="47"/>
      <c r="KMC20" s="47"/>
      <c r="KMD20" s="47"/>
      <c r="KME20" s="47"/>
      <c r="KMF20" s="47"/>
      <c r="KMG20" s="47"/>
      <c r="KMH20" s="47"/>
      <c r="KMI20" s="47"/>
      <c r="KMJ20" s="47"/>
      <c r="KMK20" s="47"/>
      <c r="KML20" s="47"/>
      <c r="KMM20" s="47"/>
      <c r="KMN20" s="47"/>
      <c r="KMO20" s="47"/>
      <c r="KMP20" s="47"/>
      <c r="KMQ20" s="47"/>
      <c r="KMR20" s="47"/>
      <c r="KMS20" s="47"/>
      <c r="KMT20" s="47"/>
      <c r="KMU20" s="47"/>
      <c r="KMV20" s="47"/>
      <c r="KMW20" s="47"/>
      <c r="KMX20" s="47"/>
      <c r="KMY20" s="47"/>
      <c r="KMZ20" s="47"/>
      <c r="KNA20" s="47"/>
      <c r="KNB20" s="47"/>
      <c r="KNC20" s="47"/>
      <c r="KND20" s="47"/>
      <c r="KNE20" s="47"/>
      <c r="KNF20" s="47"/>
      <c r="KNG20" s="47"/>
      <c r="KNH20" s="47"/>
      <c r="KNI20" s="47"/>
      <c r="KNJ20" s="47"/>
      <c r="KNK20" s="47"/>
      <c r="KNL20" s="47"/>
      <c r="KNM20" s="47"/>
      <c r="KNN20" s="47"/>
      <c r="KNO20" s="47"/>
      <c r="KNP20" s="47"/>
      <c r="KNQ20" s="47"/>
      <c r="KNR20" s="47"/>
      <c r="KNS20" s="47"/>
      <c r="KNT20" s="47"/>
      <c r="KNU20" s="47"/>
      <c r="KNV20" s="47"/>
      <c r="KNW20" s="47"/>
      <c r="KNX20" s="47"/>
      <c r="KNY20" s="47"/>
      <c r="KNZ20" s="47"/>
      <c r="KOA20" s="47"/>
      <c r="KOB20" s="47"/>
      <c r="KOC20" s="47"/>
      <c r="KOD20" s="47"/>
      <c r="KOE20" s="47"/>
      <c r="KOF20" s="47"/>
      <c r="KOG20" s="47"/>
      <c r="KOH20" s="47"/>
      <c r="KOI20" s="47"/>
      <c r="KOJ20" s="47"/>
      <c r="KOK20" s="47"/>
      <c r="KOL20" s="47"/>
      <c r="KOM20" s="47"/>
      <c r="KON20" s="47"/>
      <c r="KOO20" s="47"/>
      <c r="KOP20" s="47"/>
      <c r="KOQ20" s="47"/>
      <c r="KOR20" s="47"/>
      <c r="KOS20" s="47"/>
      <c r="KOT20" s="47"/>
      <c r="KOU20" s="47"/>
      <c r="KOV20" s="47"/>
      <c r="KOW20" s="47"/>
      <c r="KOX20" s="47"/>
      <c r="KOY20" s="47"/>
      <c r="KOZ20" s="47"/>
      <c r="KPA20" s="47"/>
      <c r="KPB20" s="47"/>
      <c r="KPC20" s="47"/>
      <c r="KPD20" s="47"/>
      <c r="KPE20" s="47"/>
      <c r="KPF20" s="47"/>
      <c r="KPG20" s="47"/>
      <c r="KPH20" s="47"/>
      <c r="KPI20" s="47"/>
      <c r="KPJ20" s="47"/>
      <c r="KPK20" s="47"/>
      <c r="KPL20" s="47"/>
      <c r="KPM20" s="47"/>
      <c r="KPN20" s="47"/>
      <c r="KPO20" s="47"/>
      <c r="KPP20" s="47"/>
      <c r="KPQ20" s="47"/>
      <c r="KPR20" s="47"/>
      <c r="KPS20" s="47"/>
      <c r="KPT20" s="47"/>
      <c r="KPU20" s="47"/>
      <c r="KPV20" s="47"/>
      <c r="KPW20" s="47"/>
      <c r="KPX20" s="47"/>
      <c r="KPY20" s="47"/>
      <c r="KPZ20" s="47"/>
      <c r="KQA20" s="47"/>
      <c r="KQB20" s="47"/>
      <c r="KQC20" s="47"/>
      <c r="KQD20" s="47"/>
      <c r="KQE20" s="47"/>
      <c r="KQF20" s="47"/>
      <c r="KQG20" s="47"/>
      <c r="KQH20" s="47"/>
      <c r="KQI20" s="47"/>
      <c r="KQJ20" s="47"/>
      <c r="KQK20" s="47"/>
      <c r="KQL20" s="47"/>
      <c r="KQM20" s="47"/>
      <c r="KQN20" s="47"/>
      <c r="KQO20" s="47"/>
      <c r="KQP20" s="47"/>
      <c r="KQQ20" s="47"/>
      <c r="KQR20" s="47"/>
      <c r="KQS20" s="47"/>
      <c r="KQT20" s="47"/>
      <c r="KQU20" s="47"/>
      <c r="KQV20" s="47"/>
      <c r="KQW20" s="47"/>
      <c r="KQX20" s="47"/>
      <c r="KQY20" s="47"/>
      <c r="KQZ20" s="47"/>
      <c r="KRA20" s="47"/>
      <c r="KRB20" s="47"/>
      <c r="KRC20" s="47"/>
      <c r="KRD20" s="47"/>
      <c r="KRE20" s="47"/>
      <c r="KRF20" s="47"/>
      <c r="KRG20" s="47"/>
      <c r="KRH20" s="47"/>
      <c r="KRI20" s="47"/>
      <c r="KRJ20" s="47"/>
      <c r="KRK20" s="47"/>
      <c r="KRL20" s="47"/>
      <c r="KRM20" s="47"/>
      <c r="KRN20" s="47"/>
      <c r="KRO20" s="47"/>
      <c r="KRP20" s="47"/>
      <c r="KRQ20" s="47"/>
      <c r="KRR20" s="47"/>
      <c r="KRS20" s="47"/>
      <c r="KRT20" s="47"/>
      <c r="KRU20" s="47"/>
      <c r="KRV20" s="47"/>
      <c r="KRW20" s="47"/>
      <c r="KRX20" s="47"/>
      <c r="KRY20" s="47"/>
      <c r="KRZ20" s="47"/>
      <c r="KSA20" s="47"/>
      <c r="KSB20" s="47"/>
      <c r="KSC20" s="47"/>
      <c r="KSD20" s="47"/>
      <c r="KSE20" s="47"/>
      <c r="KSF20" s="47"/>
      <c r="KSG20" s="47"/>
      <c r="KSH20" s="47"/>
      <c r="KSI20" s="47"/>
      <c r="KSJ20" s="47"/>
      <c r="KSK20" s="47"/>
      <c r="KSL20" s="47"/>
      <c r="KSM20" s="47"/>
      <c r="KSN20" s="47"/>
      <c r="KSO20" s="47"/>
      <c r="KSP20" s="47"/>
      <c r="KSQ20" s="47"/>
      <c r="KSR20" s="47"/>
      <c r="KSS20" s="47"/>
      <c r="KST20" s="47"/>
      <c r="KSU20" s="47"/>
      <c r="KSV20" s="47"/>
      <c r="KSW20" s="47"/>
      <c r="KSX20" s="47"/>
      <c r="KSY20" s="47"/>
      <c r="KSZ20" s="47"/>
      <c r="KTA20" s="47"/>
      <c r="KTB20" s="47"/>
      <c r="KTC20" s="47"/>
      <c r="KTD20" s="47"/>
      <c r="KTE20" s="47"/>
      <c r="KTF20" s="47"/>
      <c r="KTG20" s="47"/>
      <c r="KTH20" s="47"/>
      <c r="KTI20" s="47"/>
      <c r="KTJ20" s="47"/>
      <c r="KTK20" s="47"/>
      <c r="KTL20" s="47"/>
      <c r="KTM20" s="47"/>
      <c r="KTN20" s="47"/>
      <c r="KTO20" s="47"/>
      <c r="KTP20" s="47"/>
      <c r="KTQ20" s="47"/>
      <c r="KTR20" s="47"/>
      <c r="KTS20" s="47"/>
      <c r="KTT20" s="47"/>
      <c r="KTU20" s="47"/>
      <c r="KTV20" s="47"/>
      <c r="KTW20" s="47"/>
      <c r="KTX20" s="47"/>
      <c r="KTY20" s="47"/>
      <c r="KTZ20" s="47"/>
      <c r="KUA20" s="47"/>
      <c r="KUB20" s="47"/>
      <c r="KUC20" s="47"/>
      <c r="KUD20" s="47"/>
      <c r="KUE20" s="47"/>
      <c r="KUF20" s="47"/>
      <c r="KUG20" s="47"/>
      <c r="KUH20" s="47"/>
      <c r="KUI20" s="47"/>
      <c r="KUJ20" s="47"/>
      <c r="KUK20" s="47"/>
      <c r="KUL20" s="47"/>
      <c r="KUM20" s="47"/>
      <c r="KUN20" s="47"/>
      <c r="KUO20" s="47"/>
      <c r="KUP20" s="47"/>
      <c r="KUQ20" s="47"/>
      <c r="KUR20" s="47"/>
      <c r="KUS20" s="47"/>
      <c r="KUT20" s="47"/>
      <c r="KUU20" s="47"/>
      <c r="KUV20" s="47"/>
      <c r="KUW20" s="47"/>
      <c r="KUX20" s="47"/>
      <c r="KUY20" s="47"/>
      <c r="KUZ20" s="47"/>
      <c r="KVA20" s="47"/>
      <c r="KVB20" s="47"/>
      <c r="KVC20" s="47"/>
      <c r="KVD20" s="47"/>
      <c r="KVE20" s="47"/>
      <c r="KVF20" s="47"/>
      <c r="KVG20" s="47"/>
      <c r="KVH20" s="47"/>
      <c r="KVI20" s="47"/>
      <c r="KVJ20" s="47"/>
      <c r="KVK20" s="47"/>
      <c r="KVL20" s="47"/>
      <c r="KVM20" s="47"/>
      <c r="KVN20" s="47"/>
      <c r="KVO20" s="47"/>
      <c r="KVP20" s="47"/>
      <c r="KVQ20" s="47"/>
      <c r="KVR20" s="47"/>
      <c r="KVS20" s="47"/>
      <c r="KVT20" s="47"/>
      <c r="KVU20" s="47"/>
      <c r="KVV20" s="47"/>
      <c r="KVW20" s="47"/>
      <c r="KVX20" s="47"/>
      <c r="KVY20" s="47"/>
      <c r="KVZ20" s="47"/>
      <c r="KWA20" s="47"/>
      <c r="KWB20" s="47"/>
      <c r="KWC20" s="47"/>
      <c r="KWD20" s="47"/>
      <c r="KWE20" s="47"/>
      <c r="KWF20" s="47"/>
      <c r="KWG20" s="47"/>
      <c r="KWH20" s="47"/>
      <c r="KWI20" s="47"/>
      <c r="KWJ20" s="47"/>
      <c r="KWK20" s="47"/>
      <c r="KWL20" s="47"/>
      <c r="KWM20" s="47"/>
      <c r="KWN20" s="47"/>
      <c r="KWO20" s="47"/>
      <c r="KWP20" s="47"/>
      <c r="KWQ20" s="47"/>
      <c r="KWR20" s="47"/>
      <c r="KWS20" s="47"/>
      <c r="KWT20" s="47"/>
      <c r="KWU20" s="47"/>
      <c r="KWV20" s="47"/>
      <c r="KWW20" s="47"/>
      <c r="KWX20" s="47"/>
      <c r="KWY20" s="47"/>
      <c r="KWZ20" s="47"/>
      <c r="KXA20" s="47"/>
      <c r="KXB20" s="47"/>
      <c r="KXC20" s="47"/>
      <c r="KXD20" s="47"/>
      <c r="KXE20" s="47"/>
      <c r="KXF20" s="47"/>
      <c r="KXG20" s="47"/>
      <c r="KXH20" s="47"/>
      <c r="KXI20" s="47"/>
      <c r="KXJ20" s="47"/>
      <c r="KXK20" s="47"/>
      <c r="KXL20" s="47"/>
      <c r="KXM20" s="47"/>
      <c r="KXN20" s="47"/>
      <c r="KXO20" s="47"/>
      <c r="KXP20" s="47"/>
      <c r="KXQ20" s="47"/>
      <c r="KXR20" s="47"/>
      <c r="KXS20" s="47"/>
      <c r="KXT20" s="47"/>
      <c r="KXU20" s="47"/>
      <c r="KXV20" s="47"/>
      <c r="KXW20" s="47"/>
      <c r="KXX20" s="47"/>
      <c r="KXY20" s="47"/>
      <c r="KXZ20" s="47"/>
      <c r="KYA20" s="47"/>
      <c r="KYB20" s="47"/>
      <c r="KYC20" s="47"/>
      <c r="KYD20" s="47"/>
      <c r="KYE20" s="47"/>
      <c r="KYF20" s="47"/>
      <c r="KYG20" s="47"/>
      <c r="KYH20" s="47"/>
      <c r="KYI20" s="47"/>
      <c r="KYJ20" s="47"/>
      <c r="KYK20" s="47"/>
      <c r="KYL20" s="47"/>
      <c r="KYM20" s="47"/>
      <c r="KYN20" s="47"/>
      <c r="KYO20" s="47"/>
      <c r="KYP20" s="47"/>
      <c r="KYQ20" s="47"/>
      <c r="KYR20" s="47"/>
      <c r="KYS20" s="47"/>
      <c r="KYT20" s="47"/>
      <c r="KYU20" s="47"/>
      <c r="KYV20" s="47"/>
      <c r="KYW20" s="47"/>
      <c r="KYX20" s="47"/>
      <c r="KYY20" s="47"/>
      <c r="KYZ20" s="47"/>
      <c r="KZA20" s="47"/>
      <c r="KZB20" s="47"/>
      <c r="KZC20" s="47"/>
      <c r="KZD20" s="47"/>
      <c r="KZE20" s="47"/>
      <c r="KZF20" s="47"/>
      <c r="KZG20" s="47"/>
      <c r="KZH20" s="47"/>
      <c r="KZI20" s="47"/>
      <c r="KZJ20" s="47"/>
      <c r="KZK20" s="47"/>
      <c r="KZL20" s="47"/>
      <c r="KZM20" s="47"/>
      <c r="KZN20" s="47"/>
      <c r="KZO20" s="47"/>
      <c r="KZP20" s="47"/>
      <c r="KZQ20" s="47"/>
      <c r="KZR20" s="47"/>
      <c r="KZS20" s="47"/>
      <c r="KZT20" s="47"/>
      <c r="KZU20" s="47"/>
      <c r="KZV20" s="47"/>
      <c r="KZW20" s="47"/>
      <c r="KZX20" s="47"/>
      <c r="KZY20" s="47"/>
      <c r="KZZ20" s="47"/>
      <c r="LAA20" s="47"/>
      <c r="LAB20" s="47"/>
      <c r="LAC20" s="47"/>
      <c r="LAD20" s="47"/>
      <c r="LAE20" s="47"/>
      <c r="LAF20" s="47"/>
      <c r="LAG20" s="47"/>
      <c r="LAH20" s="47"/>
      <c r="LAI20" s="47"/>
      <c r="LAJ20" s="47"/>
      <c r="LAK20" s="47"/>
      <c r="LAL20" s="47"/>
      <c r="LAM20" s="47"/>
      <c r="LAN20" s="47"/>
      <c r="LAO20" s="47"/>
      <c r="LAP20" s="47"/>
      <c r="LAQ20" s="47"/>
      <c r="LAR20" s="47"/>
      <c r="LAS20" s="47"/>
      <c r="LAT20" s="47"/>
      <c r="LAU20" s="47"/>
      <c r="LAV20" s="47"/>
      <c r="LAW20" s="47"/>
      <c r="LAX20" s="47"/>
      <c r="LAY20" s="47"/>
      <c r="LAZ20" s="47"/>
      <c r="LBA20" s="47"/>
      <c r="LBB20" s="47"/>
      <c r="LBC20" s="47"/>
      <c r="LBD20" s="47"/>
      <c r="LBE20" s="47"/>
      <c r="LBF20" s="47"/>
      <c r="LBG20" s="47"/>
      <c r="LBH20" s="47"/>
      <c r="LBI20" s="47"/>
      <c r="LBJ20" s="47"/>
      <c r="LBK20" s="47"/>
      <c r="LBL20" s="47"/>
      <c r="LBM20" s="47"/>
      <c r="LBN20" s="47"/>
      <c r="LBO20" s="47"/>
      <c r="LBP20" s="47"/>
      <c r="LBQ20" s="47"/>
      <c r="LBR20" s="47"/>
      <c r="LBS20" s="47"/>
      <c r="LBT20" s="47"/>
      <c r="LBU20" s="47"/>
      <c r="LBV20" s="47"/>
      <c r="LBW20" s="47"/>
      <c r="LBX20" s="47"/>
      <c r="LBY20" s="47"/>
      <c r="LBZ20" s="47"/>
      <c r="LCA20" s="47"/>
      <c r="LCB20" s="47"/>
      <c r="LCC20" s="47"/>
      <c r="LCD20" s="47"/>
      <c r="LCE20" s="47"/>
      <c r="LCF20" s="47"/>
      <c r="LCG20" s="47"/>
      <c r="LCH20" s="47"/>
      <c r="LCI20" s="47"/>
      <c r="LCJ20" s="47"/>
      <c r="LCK20" s="47"/>
      <c r="LCL20" s="47"/>
      <c r="LCM20" s="47"/>
      <c r="LCN20" s="47"/>
      <c r="LCO20" s="47"/>
      <c r="LCP20" s="47"/>
      <c r="LCQ20" s="47"/>
      <c r="LCR20" s="47"/>
      <c r="LCS20" s="47"/>
      <c r="LCT20" s="47"/>
      <c r="LCU20" s="47"/>
      <c r="LCV20" s="47"/>
      <c r="LCW20" s="47"/>
      <c r="LCX20" s="47"/>
      <c r="LCY20" s="47"/>
      <c r="LCZ20" s="47"/>
      <c r="LDA20" s="47"/>
      <c r="LDB20" s="47"/>
      <c r="LDC20" s="47"/>
      <c r="LDD20" s="47"/>
      <c r="LDE20" s="47"/>
      <c r="LDF20" s="47"/>
      <c r="LDG20" s="47"/>
      <c r="LDH20" s="47"/>
      <c r="LDI20" s="47"/>
      <c r="LDJ20" s="47"/>
      <c r="LDK20" s="47"/>
      <c r="LDL20" s="47"/>
      <c r="LDM20" s="47"/>
      <c r="LDN20" s="47"/>
      <c r="LDO20" s="47"/>
      <c r="LDP20" s="47"/>
      <c r="LDQ20" s="47"/>
      <c r="LDR20" s="47"/>
      <c r="LDS20" s="47"/>
      <c r="LDT20" s="47"/>
      <c r="LDU20" s="47"/>
      <c r="LDV20" s="47"/>
      <c r="LDW20" s="47"/>
      <c r="LDX20" s="47"/>
      <c r="LDY20" s="47"/>
      <c r="LDZ20" s="47"/>
      <c r="LEA20" s="47"/>
      <c r="LEB20" s="47"/>
      <c r="LEC20" s="47"/>
      <c r="LED20" s="47"/>
      <c r="LEE20" s="47"/>
      <c r="LEF20" s="47"/>
      <c r="LEG20" s="47"/>
      <c r="LEH20" s="47"/>
      <c r="LEI20" s="47"/>
      <c r="LEJ20" s="47"/>
      <c r="LEK20" s="47"/>
      <c r="LEL20" s="47"/>
      <c r="LEM20" s="47"/>
      <c r="LEN20" s="47"/>
      <c r="LEO20" s="47"/>
      <c r="LEP20" s="47"/>
      <c r="LEQ20" s="47"/>
      <c r="LER20" s="47"/>
      <c r="LES20" s="47"/>
      <c r="LET20" s="47"/>
      <c r="LEU20" s="47"/>
      <c r="LEV20" s="47"/>
      <c r="LEW20" s="47"/>
      <c r="LEX20" s="47"/>
      <c r="LEY20" s="47"/>
      <c r="LEZ20" s="47"/>
      <c r="LFA20" s="47"/>
      <c r="LFB20" s="47"/>
      <c r="LFC20" s="47"/>
      <c r="LFD20" s="47"/>
      <c r="LFE20" s="47"/>
      <c r="LFF20" s="47"/>
      <c r="LFG20" s="47"/>
      <c r="LFH20" s="47"/>
      <c r="LFI20" s="47"/>
      <c r="LFJ20" s="47"/>
      <c r="LFK20" s="47"/>
      <c r="LFL20" s="47"/>
      <c r="LFM20" s="47"/>
      <c r="LFN20" s="47"/>
      <c r="LFO20" s="47"/>
      <c r="LFP20" s="47"/>
      <c r="LFQ20" s="47"/>
      <c r="LFR20" s="47"/>
      <c r="LFS20" s="47"/>
      <c r="LFT20" s="47"/>
      <c r="LFU20" s="47"/>
      <c r="LFV20" s="47"/>
      <c r="LFW20" s="47"/>
      <c r="LFX20" s="47"/>
      <c r="LFY20" s="47"/>
      <c r="LFZ20" s="47"/>
      <c r="LGA20" s="47"/>
      <c r="LGB20" s="47"/>
      <c r="LGC20" s="47"/>
      <c r="LGD20" s="47"/>
      <c r="LGE20" s="47"/>
      <c r="LGF20" s="47"/>
      <c r="LGG20" s="47"/>
      <c r="LGH20" s="47"/>
      <c r="LGI20" s="47"/>
      <c r="LGJ20" s="47"/>
      <c r="LGK20" s="47"/>
      <c r="LGL20" s="47"/>
      <c r="LGM20" s="47"/>
      <c r="LGN20" s="47"/>
      <c r="LGO20" s="47"/>
      <c r="LGP20" s="47"/>
      <c r="LGQ20" s="47"/>
      <c r="LGR20" s="47"/>
      <c r="LGS20" s="47"/>
      <c r="LGT20" s="47"/>
      <c r="LGU20" s="47"/>
      <c r="LGV20" s="47"/>
      <c r="LGW20" s="47"/>
      <c r="LGX20" s="47"/>
      <c r="LGY20" s="47"/>
      <c r="LGZ20" s="47"/>
      <c r="LHA20" s="47"/>
      <c r="LHB20" s="47"/>
      <c r="LHC20" s="47"/>
      <c r="LHD20" s="47"/>
      <c r="LHE20" s="47"/>
      <c r="LHF20" s="47"/>
      <c r="LHG20" s="47"/>
      <c r="LHH20" s="47"/>
      <c r="LHI20" s="47"/>
      <c r="LHJ20" s="47"/>
      <c r="LHK20" s="47"/>
      <c r="LHL20" s="47"/>
      <c r="LHM20" s="47"/>
      <c r="LHN20" s="47"/>
      <c r="LHO20" s="47"/>
      <c r="LHP20" s="47"/>
      <c r="LHQ20" s="47"/>
      <c r="LHR20" s="47"/>
      <c r="LHS20" s="47"/>
      <c r="LHT20" s="47"/>
      <c r="LHU20" s="47"/>
      <c r="LHV20" s="47"/>
      <c r="LHW20" s="47"/>
      <c r="LHX20" s="47"/>
      <c r="LHY20" s="47"/>
      <c r="LHZ20" s="47"/>
      <c r="LIA20" s="47"/>
      <c r="LIB20" s="47"/>
      <c r="LIC20" s="47"/>
      <c r="LID20" s="47"/>
      <c r="LIE20" s="47"/>
      <c r="LIF20" s="47"/>
      <c r="LIG20" s="47"/>
      <c r="LIH20" s="47"/>
      <c r="LII20" s="47"/>
      <c r="LIJ20" s="47"/>
      <c r="LIK20" s="47"/>
      <c r="LIL20" s="47"/>
      <c r="LIM20" s="47"/>
      <c r="LIN20" s="47"/>
      <c r="LIO20" s="47"/>
      <c r="LIP20" s="47"/>
      <c r="LIQ20" s="47"/>
      <c r="LIR20" s="47"/>
      <c r="LIS20" s="47"/>
      <c r="LIT20" s="47"/>
      <c r="LIU20" s="47"/>
      <c r="LIV20" s="47"/>
      <c r="LIW20" s="47"/>
      <c r="LIX20" s="47"/>
      <c r="LIY20" s="47"/>
      <c r="LIZ20" s="47"/>
      <c r="LJA20" s="47"/>
      <c r="LJB20" s="47"/>
      <c r="LJC20" s="47"/>
      <c r="LJD20" s="47"/>
      <c r="LJE20" s="47"/>
      <c r="LJF20" s="47"/>
      <c r="LJG20" s="47"/>
      <c r="LJH20" s="47"/>
      <c r="LJI20" s="47"/>
      <c r="LJJ20" s="47"/>
      <c r="LJK20" s="47"/>
      <c r="LJL20" s="47"/>
      <c r="LJM20" s="47"/>
      <c r="LJN20" s="47"/>
      <c r="LJO20" s="47"/>
      <c r="LJP20" s="47"/>
      <c r="LJQ20" s="47"/>
      <c r="LJR20" s="47"/>
      <c r="LJS20" s="47"/>
      <c r="LJT20" s="47"/>
      <c r="LJU20" s="47"/>
      <c r="LJV20" s="47"/>
      <c r="LJW20" s="47"/>
      <c r="LJX20" s="47"/>
      <c r="LJY20" s="47"/>
      <c r="LJZ20" s="47"/>
      <c r="LKA20" s="47"/>
      <c r="LKB20" s="47"/>
      <c r="LKC20" s="47"/>
      <c r="LKD20" s="47"/>
      <c r="LKE20" s="47"/>
      <c r="LKF20" s="47"/>
      <c r="LKG20" s="47"/>
      <c r="LKH20" s="47"/>
      <c r="LKI20" s="47"/>
      <c r="LKJ20" s="47"/>
      <c r="LKK20" s="47"/>
      <c r="LKL20" s="47"/>
      <c r="LKM20" s="47"/>
      <c r="LKN20" s="47"/>
      <c r="LKO20" s="47"/>
      <c r="LKP20" s="47"/>
      <c r="LKQ20" s="47"/>
      <c r="LKR20" s="47"/>
      <c r="LKS20" s="47"/>
      <c r="LKT20" s="47"/>
      <c r="LKU20" s="47"/>
      <c r="LKV20" s="47"/>
      <c r="LKW20" s="47"/>
      <c r="LKX20" s="47"/>
      <c r="LKY20" s="47"/>
      <c r="LKZ20" s="47"/>
      <c r="LLA20" s="47"/>
      <c r="LLB20" s="47"/>
      <c r="LLC20" s="47"/>
      <c r="LLD20" s="47"/>
      <c r="LLE20" s="47"/>
      <c r="LLF20" s="47"/>
      <c r="LLG20" s="47"/>
      <c r="LLH20" s="47"/>
      <c r="LLI20" s="47"/>
      <c r="LLJ20" s="47"/>
      <c r="LLK20" s="47"/>
      <c r="LLL20" s="47"/>
      <c r="LLM20" s="47"/>
      <c r="LLN20" s="47"/>
      <c r="LLO20" s="47"/>
      <c r="LLP20" s="47"/>
      <c r="LLQ20" s="47"/>
      <c r="LLR20" s="47"/>
      <c r="LLS20" s="47"/>
      <c r="LLT20" s="47"/>
      <c r="LLU20" s="47"/>
      <c r="LLV20" s="47"/>
      <c r="LLW20" s="47"/>
      <c r="LLX20" s="47"/>
      <c r="LLY20" s="47"/>
      <c r="LLZ20" s="47"/>
      <c r="LMA20" s="47"/>
      <c r="LMB20" s="47"/>
      <c r="LMC20" s="47"/>
      <c r="LMD20" s="47"/>
      <c r="LME20" s="47"/>
      <c r="LMF20" s="47"/>
      <c r="LMG20" s="47"/>
      <c r="LMH20" s="47"/>
      <c r="LMI20" s="47"/>
      <c r="LMJ20" s="47"/>
      <c r="LMK20" s="47"/>
      <c r="LML20" s="47"/>
      <c r="LMM20" s="47"/>
      <c r="LMN20" s="47"/>
      <c r="LMO20" s="47"/>
      <c r="LMP20" s="47"/>
      <c r="LMQ20" s="47"/>
      <c r="LMR20" s="47"/>
      <c r="LMS20" s="47"/>
      <c r="LMT20" s="47"/>
      <c r="LMU20" s="47"/>
      <c r="LMV20" s="47"/>
      <c r="LMW20" s="47"/>
      <c r="LMX20" s="47"/>
      <c r="LMY20" s="47"/>
      <c r="LMZ20" s="47"/>
      <c r="LNA20" s="47"/>
      <c r="LNB20" s="47"/>
      <c r="LNC20" s="47"/>
      <c r="LND20" s="47"/>
      <c r="LNE20" s="47"/>
      <c r="LNF20" s="47"/>
      <c r="LNG20" s="47"/>
      <c r="LNH20" s="47"/>
      <c r="LNI20" s="47"/>
      <c r="LNJ20" s="47"/>
      <c r="LNK20" s="47"/>
      <c r="LNL20" s="47"/>
      <c r="LNM20" s="47"/>
      <c r="LNN20" s="47"/>
      <c r="LNO20" s="47"/>
      <c r="LNP20" s="47"/>
      <c r="LNQ20" s="47"/>
      <c r="LNR20" s="47"/>
      <c r="LNS20" s="47"/>
      <c r="LNT20" s="47"/>
      <c r="LNU20" s="47"/>
      <c r="LNV20" s="47"/>
      <c r="LNW20" s="47"/>
      <c r="LNX20" s="47"/>
      <c r="LNY20" s="47"/>
      <c r="LNZ20" s="47"/>
      <c r="LOA20" s="47"/>
      <c r="LOB20" s="47"/>
      <c r="LOC20" s="47"/>
      <c r="LOD20" s="47"/>
      <c r="LOE20" s="47"/>
      <c r="LOF20" s="47"/>
      <c r="LOG20" s="47"/>
      <c r="LOH20" s="47"/>
      <c r="LOI20" s="47"/>
      <c r="LOJ20" s="47"/>
      <c r="LOK20" s="47"/>
      <c r="LOL20" s="47"/>
      <c r="LOM20" s="47"/>
      <c r="LON20" s="47"/>
      <c r="LOO20" s="47"/>
      <c r="LOP20" s="47"/>
      <c r="LOQ20" s="47"/>
      <c r="LOR20" s="47"/>
      <c r="LOS20" s="47"/>
      <c r="LOT20" s="47"/>
      <c r="LOU20" s="47"/>
      <c r="LOV20" s="47"/>
      <c r="LOW20" s="47"/>
      <c r="LOX20" s="47"/>
      <c r="LOY20" s="47"/>
      <c r="LOZ20" s="47"/>
      <c r="LPA20" s="47"/>
      <c r="LPB20" s="47"/>
      <c r="LPC20" s="47"/>
      <c r="LPD20" s="47"/>
      <c r="LPE20" s="47"/>
      <c r="LPF20" s="47"/>
      <c r="LPG20" s="47"/>
      <c r="LPH20" s="47"/>
      <c r="LPI20" s="47"/>
      <c r="LPJ20" s="47"/>
      <c r="LPK20" s="47"/>
      <c r="LPL20" s="47"/>
      <c r="LPM20" s="47"/>
      <c r="LPN20" s="47"/>
      <c r="LPO20" s="47"/>
      <c r="LPP20" s="47"/>
      <c r="LPQ20" s="47"/>
      <c r="LPR20" s="47"/>
      <c r="LPS20" s="47"/>
      <c r="LPT20" s="47"/>
      <c r="LPU20" s="47"/>
      <c r="LPV20" s="47"/>
      <c r="LPW20" s="47"/>
      <c r="LPX20" s="47"/>
      <c r="LPY20" s="47"/>
      <c r="LPZ20" s="47"/>
      <c r="LQA20" s="47"/>
      <c r="LQB20" s="47"/>
      <c r="LQC20" s="47"/>
      <c r="LQD20" s="47"/>
      <c r="LQE20" s="47"/>
      <c r="LQF20" s="47"/>
      <c r="LQG20" s="47"/>
      <c r="LQH20" s="47"/>
      <c r="LQI20" s="47"/>
      <c r="LQJ20" s="47"/>
      <c r="LQK20" s="47"/>
      <c r="LQL20" s="47"/>
      <c r="LQM20" s="47"/>
      <c r="LQN20" s="47"/>
      <c r="LQO20" s="47"/>
      <c r="LQP20" s="47"/>
      <c r="LQQ20" s="47"/>
      <c r="LQR20" s="47"/>
      <c r="LQS20" s="47"/>
      <c r="LQT20" s="47"/>
      <c r="LQU20" s="47"/>
      <c r="LQV20" s="47"/>
      <c r="LQW20" s="47"/>
      <c r="LQX20" s="47"/>
      <c r="LQY20" s="47"/>
      <c r="LQZ20" s="47"/>
      <c r="LRA20" s="47"/>
      <c r="LRB20" s="47"/>
      <c r="LRC20" s="47"/>
      <c r="LRD20" s="47"/>
      <c r="LRE20" s="47"/>
      <c r="LRF20" s="47"/>
      <c r="LRG20" s="47"/>
      <c r="LRH20" s="47"/>
      <c r="LRI20" s="47"/>
      <c r="LRJ20" s="47"/>
      <c r="LRK20" s="47"/>
      <c r="LRL20" s="47"/>
      <c r="LRM20" s="47"/>
      <c r="LRN20" s="47"/>
      <c r="LRO20" s="47"/>
      <c r="LRP20" s="47"/>
      <c r="LRQ20" s="47"/>
      <c r="LRR20" s="47"/>
      <c r="LRS20" s="47"/>
      <c r="LRT20" s="47"/>
      <c r="LRU20" s="47"/>
      <c r="LRV20" s="47"/>
      <c r="LRW20" s="47"/>
      <c r="LRX20" s="47"/>
      <c r="LRY20" s="47"/>
      <c r="LRZ20" s="47"/>
      <c r="LSA20" s="47"/>
      <c r="LSB20" s="47"/>
      <c r="LSC20" s="47"/>
      <c r="LSD20" s="47"/>
      <c r="LSE20" s="47"/>
      <c r="LSF20" s="47"/>
      <c r="LSG20" s="47"/>
      <c r="LSH20" s="47"/>
      <c r="LSI20" s="47"/>
      <c r="LSJ20" s="47"/>
      <c r="LSK20" s="47"/>
      <c r="LSL20" s="47"/>
      <c r="LSM20" s="47"/>
      <c r="LSN20" s="47"/>
      <c r="LSO20" s="47"/>
      <c r="LSP20" s="47"/>
      <c r="LSQ20" s="47"/>
      <c r="LSR20" s="47"/>
      <c r="LSS20" s="47"/>
      <c r="LST20" s="47"/>
      <c r="LSU20" s="47"/>
      <c r="LSV20" s="47"/>
      <c r="LSW20" s="47"/>
      <c r="LSX20" s="47"/>
      <c r="LSY20" s="47"/>
      <c r="LSZ20" s="47"/>
      <c r="LTA20" s="47"/>
      <c r="LTB20" s="47"/>
      <c r="LTC20" s="47"/>
      <c r="LTD20" s="47"/>
      <c r="LTE20" s="47"/>
      <c r="LTF20" s="47"/>
      <c r="LTG20" s="47"/>
      <c r="LTH20" s="47"/>
      <c r="LTI20" s="47"/>
      <c r="LTJ20" s="47"/>
      <c r="LTK20" s="47"/>
      <c r="LTL20" s="47"/>
      <c r="LTM20" s="47"/>
      <c r="LTN20" s="47"/>
      <c r="LTO20" s="47"/>
      <c r="LTP20" s="47"/>
      <c r="LTQ20" s="47"/>
      <c r="LTR20" s="47"/>
      <c r="LTS20" s="47"/>
      <c r="LTT20" s="47"/>
      <c r="LTU20" s="47"/>
      <c r="LTV20" s="47"/>
      <c r="LTW20" s="47"/>
      <c r="LTX20" s="47"/>
      <c r="LTY20" s="47"/>
      <c r="LTZ20" s="47"/>
      <c r="LUA20" s="47"/>
      <c r="LUB20" s="47"/>
      <c r="LUC20" s="47"/>
      <c r="LUD20" s="47"/>
      <c r="LUE20" s="47"/>
      <c r="LUF20" s="47"/>
      <c r="LUG20" s="47"/>
      <c r="LUH20" s="47"/>
      <c r="LUI20" s="47"/>
      <c r="LUJ20" s="47"/>
      <c r="LUK20" s="47"/>
      <c r="LUL20" s="47"/>
      <c r="LUM20" s="47"/>
      <c r="LUN20" s="47"/>
      <c r="LUO20" s="47"/>
      <c r="LUP20" s="47"/>
      <c r="LUQ20" s="47"/>
      <c r="LUR20" s="47"/>
      <c r="LUS20" s="47"/>
      <c r="LUT20" s="47"/>
      <c r="LUU20" s="47"/>
      <c r="LUV20" s="47"/>
      <c r="LUW20" s="47"/>
      <c r="LUX20" s="47"/>
      <c r="LUY20" s="47"/>
      <c r="LUZ20" s="47"/>
      <c r="LVA20" s="47"/>
      <c r="LVB20" s="47"/>
      <c r="LVC20" s="47"/>
      <c r="LVD20" s="47"/>
      <c r="LVE20" s="47"/>
      <c r="LVF20" s="47"/>
      <c r="LVG20" s="47"/>
      <c r="LVH20" s="47"/>
      <c r="LVI20" s="47"/>
      <c r="LVJ20" s="47"/>
      <c r="LVK20" s="47"/>
      <c r="LVL20" s="47"/>
      <c r="LVM20" s="47"/>
      <c r="LVN20" s="47"/>
      <c r="LVO20" s="47"/>
      <c r="LVP20" s="47"/>
      <c r="LVQ20" s="47"/>
      <c r="LVR20" s="47"/>
      <c r="LVS20" s="47"/>
      <c r="LVT20" s="47"/>
      <c r="LVU20" s="47"/>
      <c r="LVV20" s="47"/>
      <c r="LVW20" s="47"/>
      <c r="LVX20" s="47"/>
      <c r="LVY20" s="47"/>
      <c r="LVZ20" s="47"/>
      <c r="LWA20" s="47"/>
      <c r="LWB20" s="47"/>
      <c r="LWC20" s="47"/>
      <c r="LWD20" s="47"/>
      <c r="LWE20" s="47"/>
      <c r="LWF20" s="47"/>
      <c r="LWG20" s="47"/>
      <c r="LWH20" s="47"/>
      <c r="LWI20" s="47"/>
      <c r="LWJ20" s="47"/>
      <c r="LWK20" s="47"/>
      <c r="LWL20" s="47"/>
      <c r="LWM20" s="47"/>
      <c r="LWN20" s="47"/>
      <c r="LWO20" s="47"/>
      <c r="LWP20" s="47"/>
      <c r="LWQ20" s="47"/>
      <c r="LWR20" s="47"/>
      <c r="LWS20" s="47"/>
      <c r="LWT20" s="47"/>
      <c r="LWU20" s="47"/>
      <c r="LWV20" s="47"/>
      <c r="LWW20" s="47"/>
      <c r="LWX20" s="47"/>
      <c r="LWY20" s="47"/>
      <c r="LWZ20" s="47"/>
      <c r="LXA20" s="47"/>
      <c r="LXB20" s="47"/>
      <c r="LXC20" s="47"/>
      <c r="LXD20" s="47"/>
      <c r="LXE20" s="47"/>
      <c r="LXF20" s="47"/>
      <c r="LXG20" s="47"/>
      <c r="LXH20" s="47"/>
      <c r="LXI20" s="47"/>
      <c r="LXJ20" s="47"/>
      <c r="LXK20" s="47"/>
      <c r="LXL20" s="47"/>
      <c r="LXM20" s="47"/>
      <c r="LXN20" s="47"/>
      <c r="LXO20" s="47"/>
      <c r="LXP20" s="47"/>
      <c r="LXQ20" s="47"/>
      <c r="LXR20" s="47"/>
      <c r="LXS20" s="47"/>
      <c r="LXT20" s="47"/>
      <c r="LXU20" s="47"/>
      <c r="LXV20" s="47"/>
      <c r="LXW20" s="47"/>
      <c r="LXX20" s="47"/>
      <c r="LXY20" s="47"/>
      <c r="LXZ20" s="47"/>
      <c r="LYA20" s="47"/>
      <c r="LYB20" s="47"/>
      <c r="LYC20" s="47"/>
      <c r="LYD20" s="47"/>
      <c r="LYE20" s="47"/>
      <c r="LYF20" s="47"/>
      <c r="LYG20" s="47"/>
      <c r="LYH20" s="47"/>
      <c r="LYI20" s="47"/>
      <c r="LYJ20" s="47"/>
      <c r="LYK20" s="47"/>
      <c r="LYL20" s="47"/>
      <c r="LYM20" s="47"/>
      <c r="LYN20" s="47"/>
      <c r="LYO20" s="47"/>
      <c r="LYP20" s="47"/>
      <c r="LYQ20" s="47"/>
      <c r="LYR20" s="47"/>
      <c r="LYS20" s="47"/>
      <c r="LYT20" s="47"/>
      <c r="LYU20" s="47"/>
      <c r="LYV20" s="47"/>
      <c r="LYW20" s="47"/>
      <c r="LYX20" s="47"/>
      <c r="LYY20" s="47"/>
      <c r="LYZ20" s="47"/>
      <c r="LZA20" s="47"/>
      <c r="LZB20" s="47"/>
      <c r="LZC20" s="47"/>
      <c r="LZD20" s="47"/>
      <c r="LZE20" s="47"/>
      <c r="LZF20" s="47"/>
      <c r="LZG20" s="47"/>
      <c r="LZH20" s="47"/>
      <c r="LZI20" s="47"/>
      <c r="LZJ20" s="47"/>
      <c r="LZK20" s="47"/>
      <c r="LZL20" s="47"/>
      <c r="LZM20" s="47"/>
      <c r="LZN20" s="47"/>
      <c r="LZO20" s="47"/>
      <c r="LZP20" s="47"/>
      <c r="LZQ20" s="47"/>
      <c r="LZR20" s="47"/>
      <c r="LZS20" s="47"/>
      <c r="LZT20" s="47"/>
      <c r="LZU20" s="47"/>
      <c r="LZV20" s="47"/>
      <c r="LZW20" s="47"/>
      <c r="LZX20" s="47"/>
      <c r="LZY20" s="47"/>
      <c r="LZZ20" s="47"/>
      <c r="MAA20" s="47"/>
      <c r="MAB20" s="47"/>
      <c r="MAC20" s="47"/>
      <c r="MAD20" s="47"/>
      <c r="MAE20" s="47"/>
      <c r="MAF20" s="47"/>
      <c r="MAG20" s="47"/>
      <c r="MAH20" s="47"/>
      <c r="MAI20" s="47"/>
      <c r="MAJ20" s="47"/>
      <c r="MAK20" s="47"/>
      <c r="MAL20" s="47"/>
      <c r="MAM20" s="47"/>
      <c r="MAN20" s="47"/>
      <c r="MAO20" s="47"/>
      <c r="MAP20" s="47"/>
      <c r="MAQ20" s="47"/>
      <c r="MAR20" s="47"/>
      <c r="MAS20" s="47"/>
      <c r="MAT20" s="47"/>
      <c r="MAU20" s="47"/>
      <c r="MAV20" s="47"/>
      <c r="MAW20" s="47"/>
      <c r="MAX20" s="47"/>
      <c r="MAY20" s="47"/>
      <c r="MAZ20" s="47"/>
      <c r="MBA20" s="47"/>
      <c r="MBB20" s="47"/>
      <c r="MBC20" s="47"/>
      <c r="MBD20" s="47"/>
      <c r="MBE20" s="47"/>
      <c r="MBF20" s="47"/>
      <c r="MBG20" s="47"/>
      <c r="MBH20" s="47"/>
      <c r="MBI20" s="47"/>
      <c r="MBJ20" s="47"/>
      <c r="MBK20" s="47"/>
      <c r="MBL20" s="47"/>
      <c r="MBM20" s="47"/>
      <c r="MBN20" s="47"/>
      <c r="MBO20" s="47"/>
      <c r="MBP20" s="47"/>
      <c r="MBQ20" s="47"/>
      <c r="MBR20" s="47"/>
      <c r="MBS20" s="47"/>
      <c r="MBT20" s="47"/>
      <c r="MBU20" s="47"/>
      <c r="MBV20" s="47"/>
      <c r="MBW20" s="47"/>
      <c r="MBX20" s="47"/>
      <c r="MBY20" s="47"/>
      <c r="MBZ20" s="47"/>
      <c r="MCA20" s="47"/>
      <c r="MCB20" s="47"/>
      <c r="MCC20" s="47"/>
      <c r="MCD20" s="47"/>
      <c r="MCE20" s="47"/>
      <c r="MCF20" s="47"/>
      <c r="MCG20" s="47"/>
      <c r="MCH20" s="47"/>
      <c r="MCI20" s="47"/>
      <c r="MCJ20" s="47"/>
      <c r="MCK20" s="47"/>
      <c r="MCL20" s="47"/>
      <c r="MCM20" s="47"/>
      <c r="MCN20" s="47"/>
      <c r="MCO20" s="47"/>
      <c r="MCP20" s="47"/>
      <c r="MCQ20" s="47"/>
      <c r="MCR20" s="47"/>
      <c r="MCS20" s="47"/>
      <c r="MCT20" s="47"/>
      <c r="MCU20" s="47"/>
      <c r="MCV20" s="47"/>
      <c r="MCW20" s="47"/>
      <c r="MCX20" s="47"/>
      <c r="MCY20" s="47"/>
      <c r="MCZ20" s="47"/>
      <c r="MDA20" s="47"/>
      <c r="MDB20" s="47"/>
      <c r="MDC20" s="47"/>
      <c r="MDD20" s="47"/>
      <c r="MDE20" s="47"/>
      <c r="MDF20" s="47"/>
      <c r="MDG20" s="47"/>
      <c r="MDH20" s="47"/>
      <c r="MDI20" s="47"/>
      <c r="MDJ20" s="47"/>
      <c r="MDK20" s="47"/>
      <c r="MDL20" s="47"/>
      <c r="MDM20" s="47"/>
      <c r="MDN20" s="47"/>
      <c r="MDO20" s="47"/>
      <c r="MDP20" s="47"/>
      <c r="MDQ20" s="47"/>
      <c r="MDR20" s="47"/>
      <c r="MDS20" s="47"/>
      <c r="MDT20" s="47"/>
      <c r="MDU20" s="47"/>
      <c r="MDV20" s="47"/>
      <c r="MDW20" s="47"/>
      <c r="MDX20" s="47"/>
      <c r="MDY20" s="47"/>
      <c r="MDZ20" s="47"/>
      <c r="MEA20" s="47"/>
      <c r="MEB20" s="47"/>
      <c r="MEC20" s="47"/>
      <c r="MED20" s="47"/>
      <c r="MEE20" s="47"/>
      <c r="MEF20" s="47"/>
      <c r="MEG20" s="47"/>
      <c r="MEH20" s="47"/>
      <c r="MEI20" s="47"/>
      <c r="MEJ20" s="47"/>
      <c r="MEK20" s="47"/>
      <c r="MEL20" s="47"/>
      <c r="MEM20" s="47"/>
      <c r="MEN20" s="47"/>
      <c r="MEO20" s="47"/>
      <c r="MEP20" s="47"/>
      <c r="MEQ20" s="47"/>
      <c r="MER20" s="47"/>
      <c r="MES20" s="47"/>
      <c r="MET20" s="47"/>
      <c r="MEU20" s="47"/>
      <c r="MEV20" s="47"/>
      <c r="MEW20" s="47"/>
      <c r="MEX20" s="47"/>
      <c r="MEY20" s="47"/>
      <c r="MEZ20" s="47"/>
      <c r="MFA20" s="47"/>
      <c r="MFB20" s="47"/>
      <c r="MFC20" s="47"/>
      <c r="MFD20" s="47"/>
      <c r="MFE20" s="47"/>
      <c r="MFF20" s="47"/>
      <c r="MFG20" s="47"/>
      <c r="MFH20" s="47"/>
      <c r="MFI20" s="47"/>
      <c r="MFJ20" s="47"/>
      <c r="MFK20" s="47"/>
      <c r="MFL20" s="47"/>
      <c r="MFM20" s="47"/>
      <c r="MFN20" s="47"/>
      <c r="MFO20" s="47"/>
      <c r="MFP20" s="47"/>
      <c r="MFQ20" s="47"/>
      <c r="MFR20" s="47"/>
      <c r="MFS20" s="47"/>
      <c r="MFT20" s="47"/>
      <c r="MFU20" s="47"/>
      <c r="MFV20" s="47"/>
      <c r="MFW20" s="47"/>
      <c r="MFX20" s="47"/>
      <c r="MFY20" s="47"/>
      <c r="MFZ20" s="47"/>
      <c r="MGA20" s="47"/>
      <c r="MGB20" s="47"/>
      <c r="MGC20" s="47"/>
      <c r="MGD20" s="47"/>
      <c r="MGE20" s="47"/>
      <c r="MGF20" s="47"/>
      <c r="MGG20" s="47"/>
      <c r="MGH20" s="47"/>
      <c r="MGI20" s="47"/>
      <c r="MGJ20" s="47"/>
      <c r="MGK20" s="47"/>
      <c r="MGL20" s="47"/>
      <c r="MGM20" s="47"/>
      <c r="MGN20" s="47"/>
      <c r="MGO20" s="47"/>
      <c r="MGP20" s="47"/>
      <c r="MGQ20" s="47"/>
      <c r="MGR20" s="47"/>
      <c r="MGS20" s="47"/>
      <c r="MGT20" s="47"/>
      <c r="MGU20" s="47"/>
      <c r="MGV20" s="47"/>
      <c r="MGW20" s="47"/>
      <c r="MGX20" s="47"/>
      <c r="MGY20" s="47"/>
      <c r="MGZ20" s="47"/>
      <c r="MHA20" s="47"/>
      <c r="MHB20" s="47"/>
      <c r="MHC20" s="47"/>
      <c r="MHD20" s="47"/>
      <c r="MHE20" s="47"/>
      <c r="MHF20" s="47"/>
      <c r="MHG20" s="47"/>
      <c r="MHH20" s="47"/>
      <c r="MHI20" s="47"/>
      <c r="MHJ20" s="47"/>
      <c r="MHK20" s="47"/>
      <c r="MHL20" s="47"/>
      <c r="MHM20" s="47"/>
      <c r="MHN20" s="47"/>
      <c r="MHO20" s="47"/>
      <c r="MHP20" s="47"/>
      <c r="MHQ20" s="47"/>
      <c r="MHR20" s="47"/>
      <c r="MHS20" s="47"/>
      <c r="MHT20" s="47"/>
      <c r="MHU20" s="47"/>
      <c r="MHV20" s="47"/>
      <c r="MHW20" s="47"/>
      <c r="MHX20" s="47"/>
      <c r="MHY20" s="47"/>
      <c r="MHZ20" s="47"/>
      <c r="MIA20" s="47"/>
      <c r="MIB20" s="47"/>
      <c r="MIC20" s="47"/>
      <c r="MID20" s="47"/>
      <c r="MIE20" s="47"/>
      <c r="MIF20" s="47"/>
      <c r="MIG20" s="47"/>
      <c r="MIH20" s="47"/>
      <c r="MII20" s="47"/>
      <c r="MIJ20" s="47"/>
      <c r="MIK20" s="47"/>
      <c r="MIL20" s="47"/>
      <c r="MIM20" s="47"/>
      <c r="MIN20" s="47"/>
      <c r="MIO20" s="47"/>
      <c r="MIP20" s="47"/>
      <c r="MIQ20" s="47"/>
      <c r="MIR20" s="47"/>
      <c r="MIS20" s="47"/>
      <c r="MIT20" s="47"/>
      <c r="MIU20" s="47"/>
      <c r="MIV20" s="47"/>
      <c r="MIW20" s="47"/>
      <c r="MIX20" s="47"/>
      <c r="MIY20" s="47"/>
      <c r="MIZ20" s="47"/>
      <c r="MJA20" s="47"/>
      <c r="MJB20" s="47"/>
      <c r="MJC20" s="47"/>
      <c r="MJD20" s="47"/>
      <c r="MJE20" s="47"/>
      <c r="MJF20" s="47"/>
      <c r="MJG20" s="47"/>
      <c r="MJH20" s="47"/>
      <c r="MJI20" s="47"/>
      <c r="MJJ20" s="47"/>
      <c r="MJK20" s="47"/>
      <c r="MJL20" s="47"/>
      <c r="MJM20" s="47"/>
      <c r="MJN20" s="47"/>
      <c r="MJO20" s="47"/>
      <c r="MJP20" s="47"/>
      <c r="MJQ20" s="47"/>
      <c r="MJR20" s="47"/>
      <c r="MJS20" s="47"/>
      <c r="MJT20" s="47"/>
      <c r="MJU20" s="47"/>
      <c r="MJV20" s="47"/>
      <c r="MJW20" s="47"/>
      <c r="MJX20" s="47"/>
      <c r="MJY20" s="47"/>
      <c r="MJZ20" s="47"/>
      <c r="MKA20" s="47"/>
      <c r="MKB20" s="47"/>
      <c r="MKC20" s="47"/>
      <c r="MKD20" s="47"/>
      <c r="MKE20" s="47"/>
      <c r="MKF20" s="47"/>
      <c r="MKG20" s="47"/>
      <c r="MKH20" s="47"/>
      <c r="MKI20" s="47"/>
      <c r="MKJ20" s="47"/>
      <c r="MKK20" s="47"/>
      <c r="MKL20" s="47"/>
      <c r="MKM20" s="47"/>
      <c r="MKN20" s="47"/>
      <c r="MKO20" s="47"/>
      <c r="MKP20" s="47"/>
      <c r="MKQ20" s="47"/>
      <c r="MKR20" s="47"/>
      <c r="MKS20" s="47"/>
      <c r="MKT20" s="47"/>
      <c r="MKU20" s="47"/>
      <c r="MKV20" s="47"/>
      <c r="MKW20" s="47"/>
      <c r="MKX20" s="47"/>
      <c r="MKY20" s="47"/>
      <c r="MKZ20" s="47"/>
      <c r="MLA20" s="47"/>
      <c r="MLB20" s="47"/>
      <c r="MLC20" s="47"/>
      <c r="MLD20" s="47"/>
      <c r="MLE20" s="47"/>
      <c r="MLF20" s="47"/>
      <c r="MLG20" s="47"/>
      <c r="MLH20" s="47"/>
      <c r="MLI20" s="47"/>
      <c r="MLJ20" s="47"/>
      <c r="MLK20" s="47"/>
      <c r="MLL20" s="47"/>
      <c r="MLM20" s="47"/>
      <c r="MLN20" s="47"/>
      <c r="MLO20" s="47"/>
      <c r="MLP20" s="47"/>
      <c r="MLQ20" s="47"/>
      <c r="MLR20" s="47"/>
      <c r="MLS20" s="47"/>
      <c r="MLT20" s="47"/>
      <c r="MLU20" s="47"/>
      <c r="MLV20" s="47"/>
      <c r="MLW20" s="47"/>
      <c r="MLX20" s="47"/>
      <c r="MLY20" s="47"/>
      <c r="MLZ20" s="47"/>
      <c r="MMA20" s="47"/>
      <c r="MMB20" s="47"/>
      <c r="MMC20" s="47"/>
      <c r="MMD20" s="47"/>
      <c r="MME20" s="47"/>
      <c r="MMF20" s="47"/>
      <c r="MMG20" s="47"/>
      <c r="MMH20" s="47"/>
      <c r="MMI20" s="47"/>
      <c r="MMJ20" s="47"/>
      <c r="MMK20" s="47"/>
      <c r="MML20" s="47"/>
      <c r="MMM20" s="47"/>
      <c r="MMN20" s="47"/>
      <c r="MMO20" s="47"/>
      <c r="MMP20" s="47"/>
      <c r="MMQ20" s="47"/>
      <c r="MMR20" s="47"/>
      <c r="MMS20" s="47"/>
      <c r="MMT20" s="47"/>
      <c r="MMU20" s="47"/>
      <c r="MMV20" s="47"/>
      <c r="MMW20" s="47"/>
      <c r="MMX20" s="47"/>
      <c r="MMY20" s="47"/>
      <c r="MMZ20" s="47"/>
      <c r="MNA20" s="47"/>
      <c r="MNB20" s="47"/>
      <c r="MNC20" s="47"/>
      <c r="MND20" s="47"/>
      <c r="MNE20" s="47"/>
      <c r="MNF20" s="47"/>
      <c r="MNG20" s="47"/>
      <c r="MNH20" s="47"/>
      <c r="MNI20" s="47"/>
      <c r="MNJ20" s="47"/>
      <c r="MNK20" s="47"/>
      <c r="MNL20" s="47"/>
      <c r="MNM20" s="47"/>
      <c r="MNN20" s="47"/>
      <c r="MNO20" s="47"/>
      <c r="MNP20" s="47"/>
      <c r="MNQ20" s="47"/>
      <c r="MNR20" s="47"/>
      <c r="MNS20" s="47"/>
      <c r="MNT20" s="47"/>
      <c r="MNU20" s="47"/>
      <c r="MNV20" s="47"/>
      <c r="MNW20" s="47"/>
      <c r="MNX20" s="47"/>
      <c r="MNY20" s="47"/>
      <c r="MNZ20" s="47"/>
      <c r="MOA20" s="47"/>
      <c r="MOB20" s="47"/>
      <c r="MOC20" s="47"/>
      <c r="MOD20" s="47"/>
      <c r="MOE20" s="47"/>
      <c r="MOF20" s="47"/>
      <c r="MOG20" s="47"/>
      <c r="MOH20" s="47"/>
      <c r="MOI20" s="47"/>
      <c r="MOJ20" s="47"/>
      <c r="MOK20" s="47"/>
      <c r="MOL20" s="47"/>
      <c r="MOM20" s="47"/>
      <c r="MON20" s="47"/>
      <c r="MOO20" s="47"/>
      <c r="MOP20" s="47"/>
      <c r="MOQ20" s="47"/>
      <c r="MOR20" s="47"/>
      <c r="MOS20" s="47"/>
      <c r="MOT20" s="47"/>
      <c r="MOU20" s="47"/>
      <c r="MOV20" s="47"/>
      <c r="MOW20" s="47"/>
      <c r="MOX20" s="47"/>
      <c r="MOY20" s="47"/>
      <c r="MOZ20" s="47"/>
      <c r="MPA20" s="47"/>
      <c r="MPB20" s="47"/>
      <c r="MPC20" s="47"/>
      <c r="MPD20" s="47"/>
      <c r="MPE20" s="47"/>
      <c r="MPF20" s="47"/>
      <c r="MPG20" s="47"/>
      <c r="MPH20" s="47"/>
      <c r="MPI20" s="47"/>
      <c r="MPJ20" s="47"/>
      <c r="MPK20" s="47"/>
      <c r="MPL20" s="47"/>
      <c r="MPM20" s="47"/>
      <c r="MPN20" s="47"/>
      <c r="MPO20" s="47"/>
      <c r="MPP20" s="47"/>
      <c r="MPQ20" s="47"/>
      <c r="MPR20" s="47"/>
      <c r="MPS20" s="47"/>
      <c r="MPT20" s="47"/>
      <c r="MPU20" s="47"/>
      <c r="MPV20" s="47"/>
      <c r="MPW20" s="47"/>
      <c r="MPX20" s="47"/>
      <c r="MPY20" s="47"/>
      <c r="MPZ20" s="47"/>
      <c r="MQA20" s="47"/>
      <c r="MQB20" s="47"/>
      <c r="MQC20" s="47"/>
      <c r="MQD20" s="47"/>
      <c r="MQE20" s="47"/>
      <c r="MQF20" s="47"/>
      <c r="MQG20" s="47"/>
      <c r="MQH20" s="47"/>
      <c r="MQI20" s="47"/>
      <c r="MQJ20" s="47"/>
      <c r="MQK20" s="47"/>
      <c r="MQL20" s="47"/>
      <c r="MQM20" s="47"/>
      <c r="MQN20" s="47"/>
      <c r="MQO20" s="47"/>
      <c r="MQP20" s="47"/>
      <c r="MQQ20" s="47"/>
      <c r="MQR20" s="47"/>
      <c r="MQS20" s="47"/>
      <c r="MQT20" s="47"/>
      <c r="MQU20" s="47"/>
      <c r="MQV20" s="47"/>
      <c r="MQW20" s="47"/>
      <c r="MQX20" s="47"/>
      <c r="MQY20" s="47"/>
      <c r="MQZ20" s="47"/>
      <c r="MRA20" s="47"/>
      <c r="MRB20" s="47"/>
      <c r="MRC20" s="47"/>
      <c r="MRD20" s="47"/>
      <c r="MRE20" s="47"/>
      <c r="MRF20" s="47"/>
      <c r="MRG20" s="47"/>
      <c r="MRH20" s="47"/>
      <c r="MRI20" s="47"/>
      <c r="MRJ20" s="47"/>
      <c r="MRK20" s="47"/>
      <c r="MRL20" s="47"/>
      <c r="MRM20" s="47"/>
      <c r="MRN20" s="47"/>
      <c r="MRO20" s="47"/>
      <c r="MRP20" s="47"/>
      <c r="MRQ20" s="47"/>
      <c r="MRR20" s="47"/>
      <c r="MRS20" s="47"/>
      <c r="MRT20" s="47"/>
      <c r="MRU20" s="47"/>
      <c r="MRV20" s="47"/>
      <c r="MRW20" s="47"/>
      <c r="MRX20" s="47"/>
      <c r="MRY20" s="47"/>
      <c r="MRZ20" s="47"/>
      <c r="MSA20" s="47"/>
      <c r="MSB20" s="47"/>
      <c r="MSC20" s="47"/>
      <c r="MSD20" s="47"/>
      <c r="MSE20" s="47"/>
      <c r="MSF20" s="47"/>
      <c r="MSG20" s="47"/>
      <c r="MSH20" s="47"/>
      <c r="MSI20" s="47"/>
      <c r="MSJ20" s="47"/>
      <c r="MSK20" s="47"/>
      <c r="MSL20" s="47"/>
      <c r="MSM20" s="47"/>
      <c r="MSN20" s="47"/>
      <c r="MSO20" s="47"/>
      <c r="MSP20" s="47"/>
      <c r="MSQ20" s="47"/>
      <c r="MSR20" s="47"/>
      <c r="MSS20" s="47"/>
      <c r="MST20" s="47"/>
      <c r="MSU20" s="47"/>
      <c r="MSV20" s="47"/>
      <c r="MSW20" s="47"/>
      <c r="MSX20" s="47"/>
      <c r="MSY20" s="47"/>
      <c r="MSZ20" s="47"/>
      <c r="MTA20" s="47"/>
      <c r="MTB20" s="47"/>
      <c r="MTC20" s="47"/>
      <c r="MTD20" s="47"/>
      <c r="MTE20" s="47"/>
      <c r="MTF20" s="47"/>
      <c r="MTG20" s="47"/>
      <c r="MTH20" s="47"/>
      <c r="MTI20" s="47"/>
      <c r="MTJ20" s="47"/>
      <c r="MTK20" s="47"/>
      <c r="MTL20" s="47"/>
      <c r="MTM20" s="47"/>
      <c r="MTN20" s="47"/>
      <c r="MTO20" s="47"/>
      <c r="MTP20" s="47"/>
      <c r="MTQ20" s="47"/>
      <c r="MTR20" s="47"/>
      <c r="MTS20" s="47"/>
      <c r="MTT20" s="47"/>
      <c r="MTU20" s="47"/>
      <c r="MTV20" s="47"/>
      <c r="MTW20" s="47"/>
      <c r="MTX20" s="47"/>
      <c r="MTY20" s="47"/>
      <c r="MTZ20" s="47"/>
      <c r="MUA20" s="47"/>
      <c r="MUB20" s="47"/>
      <c r="MUC20" s="47"/>
      <c r="MUD20" s="47"/>
      <c r="MUE20" s="47"/>
      <c r="MUF20" s="47"/>
      <c r="MUG20" s="47"/>
      <c r="MUH20" s="47"/>
      <c r="MUI20" s="47"/>
      <c r="MUJ20" s="47"/>
      <c r="MUK20" s="47"/>
      <c r="MUL20" s="47"/>
      <c r="MUM20" s="47"/>
      <c r="MUN20" s="47"/>
      <c r="MUO20" s="47"/>
      <c r="MUP20" s="47"/>
      <c r="MUQ20" s="47"/>
      <c r="MUR20" s="47"/>
      <c r="MUS20" s="47"/>
      <c r="MUT20" s="47"/>
      <c r="MUU20" s="47"/>
      <c r="MUV20" s="47"/>
      <c r="MUW20" s="47"/>
      <c r="MUX20" s="47"/>
      <c r="MUY20" s="47"/>
      <c r="MUZ20" s="47"/>
      <c r="MVA20" s="47"/>
      <c r="MVB20" s="47"/>
      <c r="MVC20" s="47"/>
      <c r="MVD20" s="47"/>
      <c r="MVE20" s="47"/>
      <c r="MVF20" s="47"/>
      <c r="MVG20" s="47"/>
      <c r="MVH20" s="47"/>
      <c r="MVI20" s="47"/>
      <c r="MVJ20" s="47"/>
      <c r="MVK20" s="47"/>
      <c r="MVL20" s="47"/>
      <c r="MVM20" s="47"/>
      <c r="MVN20" s="47"/>
      <c r="MVO20" s="47"/>
      <c r="MVP20" s="47"/>
      <c r="MVQ20" s="47"/>
      <c r="MVR20" s="47"/>
      <c r="MVS20" s="47"/>
      <c r="MVT20" s="47"/>
      <c r="MVU20" s="47"/>
      <c r="MVV20" s="47"/>
      <c r="MVW20" s="47"/>
      <c r="MVX20" s="47"/>
      <c r="MVY20" s="47"/>
      <c r="MVZ20" s="47"/>
      <c r="MWA20" s="47"/>
      <c r="MWB20" s="47"/>
      <c r="MWC20" s="47"/>
      <c r="MWD20" s="47"/>
      <c r="MWE20" s="47"/>
      <c r="MWF20" s="47"/>
      <c r="MWG20" s="47"/>
      <c r="MWH20" s="47"/>
      <c r="MWI20" s="47"/>
      <c r="MWJ20" s="47"/>
      <c r="MWK20" s="47"/>
      <c r="MWL20" s="47"/>
      <c r="MWM20" s="47"/>
      <c r="MWN20" s="47"/>
      <c r="MWO20" s="47"/>
      <c r="MWP20" s="47"/>
      <c r="MWQ20" s="47"/>
      <c r="MWR20" s="47"/>
      <c r="MWS20" s="47"/>
      <c r="MWT20" s="47"/>
      <c r="MWU20" s="47"/>
      <c r="MWV20" s="47"/>
      <c r="MWW20" s="47"/>
      <c r="MWX20" s="47"/>
      <c r="MWY20" s="47"/>
      <c r="MWZ20" s="47"/>
      <c r="MXA20" s="47"/>
      <c r="MXB20" s="47"/>
      <c r="MXC20" s="47"/>
      <c r="MXD20" s="47"/>
      <c r="MXE20" s="47"/>
      <c r="MXF20" s="47"/>
      <c r="MXG20" s="47"/>
      <c r="MXH20" s="47"/>
      <c r="MXI20" s="47"/>
      <c r="MXJ20" s="47"/>
      <c r="MXK20" s="47"/>
      <c r="MXL20" s="47"/>
      <c r="MXM20" s="47"/>
      <c r="MXN20" s="47"/>
      <c r="MXO20" s="47"/>
      <c r="MXP20" s="47"/>
      <c r="MXQ20" s="47"/>
      <c r="MXR20" s="47"/>
      <c r="MXS20" s="47"/>
      <c r="MXT20" s="47"/>
      <c r="MXU20" s="47"/>
      <c r="MXV20" s="47"/>
      <c r="MXW20" s="47"/>
      <c r="MXX20" s="47"/>
      <c r="MXY20" s="47"/>
      <c r="MXZ20" s="47"/>
      <c r="MYA20" s="47"/>
      <c r="MYB20" s="47"/>
      <c r="MYC20" s="47"/>
      <c r="MYD20" s="47"/>
      <c r="MYE20" s="47"/>
      <c r="MYF20" s="47"/>
      <c r="MYG20" s="47"/>
      <c r="MYH20" s="47"/>
      <c r="MYI20" s="47"/>
      <c r="MYJ20" s="47"/>
      <c r="MYK20" s="47"/>
      <c r="MYL20" s="47"/>
      <c r="MYM20" s="47"/>
      <c r="MYN20" s="47"/>
      <c r="MYO20" s="47"/>
      <c r="MYP20" s="47"/>
      <c r="MYQ20" s="47"/>
      <c r="MYR20" s="47"/>
      <c r="MYS20" s="47"/>
      <c r="MYT20" s="47"/>
      <c r="MYU20" s="47"/>
      <c r="MYV20" s="47"/>
      <c r="MYW20" s="47"/>
      <c r="MYX20" s="47"/>
      <c r="MYY20" s="47"/>
      <c r="MYZ20" s="47"/>
      <c r="MZA20" s="47"/>
      <c r="MZB20" s="47"/>
      <c r="MZC20" s="47"/>
      <c r="MZD20" s="47"/>
      <c r="MZE20" s="47"/>
      <c r="MZF20" s="47"/>
      <c r="MZG20" s="47"/>
      <c r="MZH20" s="47"/>
      <c r="MZI20" s="47"/>
      <c r="MZJ20" s="47"/>
      <c r="MZK20" s="47"/>
      <c r="MZL20" s="47"/>
      <c r="MZM20" s="47"/>
      <c r="MZN20" s="47"/>
      <c r="MZO20" s="47"/>
      <c r="MZP20" s="47"/>
      <c r="MZQ20" s="47"/>
      <c r="MZR20" s="47"/>
      <c r="MZS20" s="47"/>
      <c r="MZT20" s="47"/>
      <c r="MZU20" s="47"/>
      <c r="MZV20" s="47"/>
      <c r="MZW20" s="47"/>
      <c r="MZX20" s="47"/>
      <c r="MZY20" s="47"/>
      <c r="MZZ20" s="47"/>
      <c r="NAA20" s="47"/>
      <c r="NAB20" s="47"/>
      <c r="NAC20" s="47"/>
      <c r="NAD20" s="47"/>
      <c r="NAE20" s="47"/>
      <c r="NAF20" s="47"/>
      <c r="NAG20" s="47"/>
      <c r="NAH20" s="47"/>
      <c r="NAI20" s="47"/>
      <c r="NAJ20" s="47"/>
      <c r="NAK20" s="47"/>
      <c r="NAL20" s="47"/>
      <c r="NAM20" s="47"/>
      <c r="NAN20" s="47"/>
      <c r="NAO20" s="47"/>
      <c r="NAP20" s="47"/>
      <c r="NAQ20" s="47"/>
      <c r="NAR20" s="47"/>
      <c r="NAS20" s="47"/>
      <c r="NAT20" s="47"/>
      <c r="NAU20" s="47"/>
      <c r="NAV20" s="47"/>
      <c r="NAW20" s="47"/>
      <c r="NAX20" s="47"/>
      <c r="NAY20" s="47"/>
      <c r="NAZ20" s="47"/>
      <c r="NBA20" s="47"/>
      <c r="NBB20" s="47"/>
      <c r="NBC20" s="47"/>
      <c r="NBD20" s="47"/>
      <c r="NBE20" s="47"/>
      <c r="NBF20" s="47"/>
      <c r="NBG20" s="47"/>
      <c r="NBH20" s="47"/>
      <c r="NBI20" s="47"/>
      <c r="NBJ20" s="47"/>
      <c r="NBK20" s="47"/>
      <c r="NBL20" s="47"/>
      <c r="NBM20" s="47"/>
      <c r="NBN20" s="47"/>
      <c r="NBO20" s="47"/>
      <c r="NBP20" s="47"/>
      <c r="NBQ20" s="47"/>
      <c r="NBR20" s="47"/>
      <c r="NBS20" s="47"/>
      <c r="NBT20" s="47"/>
      <c r="NBU20" s="47"/>
      <c r="NBV20" s="47"/>
      <c r="NBW20" s="47"/>
      <c r="NBX20" s="47"/>
      <c r="NBY20" s="47"/>
      <c r="NBZ20" s="47"/>
      <c r="NCA20" s="47"/>
      <c r="NCB20" s="47"/>
      <c r="NCC20" s="47"/>
      <c r="NCD20" s="47"/>
      <c r="NCE20" s="47"/>
      <c r="NCF20" s="47"/>
      <c r="NCG20" s="47"/>
      <c r="NCH20" s="47"/>
      <c r="NCI20" s="47"/>
      <c r="NCJ20" s="47"/>
      <c r="NCK20" s="47"/>
      <c r="NCL20" s="47"/>
      <c r="NCM20" s="47"/>
      <c r="NCN20" s="47"/>
      <c r="NCO20" s="47"/>
      <c r="NCP20" s="47"/>
      <c r="NCQ20" s="47"/>
      <c r="NCR20" s="47"/>
      <c r="NCS20" s="47"/>
      <c r="NCT20" s="47"/>
      <c r="NCU20" s="47"/>
      <c r="NCV20" s="47"/>
      <c r="NCW20" s="47"/>
      <c r="NCX20" s="47"/>
      <c r="NCY20" s="47"/>
      <c r="NCZ20" s="47"/>
      <c r="NDA20" s="47"/>
      <c r="NDB20" s="47"/>
      <c r="NDC20" s="47"/>
      <c r="NDD20" s="47"/>
      <c r="NDE20" s="47"/>
      <c r="NDF20" s="47"/>
      <c r="NDG20" s="47"/>
      <c r="NDH20" s="47"/>
      <c r="NDI20" s="47"/>
      <c r="NDJ20" s="47"/>
      <c r="NDK20" s="47"/>
      <c r="NDL20" s="47"/>
      <c r="NDM20" s="47"/>
      <c r="NDN20" s="47"/>
      <c r="NDO20" s="47"/>
      <c r="NDP20" s="47"/>
      <c r="NDQ20" s="47"/>
      <c r="NDR20" s="47"/>
      <c r="NDS20" s="47"/>
      <c r="NDT20" s="47"/>
      <c r="NDU20" s="47"/>
      <c r="NDV20" s="47"/>
      <c r="NDW20" s="47"/>
      <c r="NDX20" s="47"/>
      <c r="NDY20" s="47"/>
      <c r="NDZ20" s="47"/>
      <c r="NEA20" s="47"/>
      <c r="NEB20" s="47"/>
      <c r="NEC20" s="47"/>
      <c r="NED20" s="47"/>
      <c r="NEE20" s="47"/>
      <c r="NEF20" s="47"/>
      <c r="NEG20" s="47"/>
      <c r="NEH20" s="47"/>
      <c r="NEI20" s="47"/>
      <c r="NEJ20" s="47"/>
      <c r="NEK20" s="47"/>
      <c r="NEL20" s="47"/>
      <c r="NEM20" s="47"/>
      <c r="NEN20" s="47"/>
      <c r="NEO20" s="47"/>
      <c r="NEP20" s="47"/>
      <c r="NEQ20" s="47"/>
      <c r="NER20" s="47"/>
      <c r="NES20" s="47"/>
      <c r="NET20" s="47"/>
      <c r="NEU20" s="47"/>
      <c r="NEV20" s="47"/>
      <c r="NEW20" s="47"/>
      <c r="NEX20" s="47"/>
      <c r="NEY20" s="47"/>
      <c r="NEZ20" s="47"/>
      <c r="NFA20" s="47"/>
      <c r="NFB20" s="47"/>
      <c r="NFC20" s="47"/>
      <c r="NFD20" s="47"/>
      <c r="NFE20" s="47"/>
      <c r="NFF20" s="47"/>
      <c r="NFG20" s="47"/>
      <c r="NFH20" s="47"/>
      <c r="NFI20" s="47"/>
      <c r="NFJ20" s="47"/>
      <c r="NFK20" s="47"/>
      <c r="NFL20" s="47"/>
      <c r="NFM20" s="47"/>
      <c r="NFN20" s="47"/>
      <c r="NFO20" s="47"/>
      <c r="NFP20" s="47"/>
      <c r="NFQ20" s="47"/>
      <c r="NFR20" s="47"/>
      <c r="NFS20" s="47"/>
      <c r="NFT20" s="47"/>
      <c r="NFU20" s="47"/>
      <c r="NFV20" s="47"/>
      <c r="NFW20" s="47"/>
      <c r="NFX20" s="47"/>
      <c r="NFY20" s="47"/>
      <c r="NFZ20" s="47"/>
      <c r="NGA20" s="47"/>
      <c r="NGB20" s="47"/>
      <c r="NGC20" s="47"/>
      <c r="NGD20" s="47"/>
      <c r="NGE20" s="47"/>
      <c r="NGF20" s="47"/>
      <c r="NGG20" s="47"/>
      <c r="NGH20" s="47"/>
      <c r="NGI20" s="47"/>
      <c r="NGJ20" s="47"/>
      <c r="NGK20" s="47"/>
      <c r="NGL20" s="47"/>
      <c r="NGM20" s="47"/>
      <c r="NGN20" s="47"/>
      <c r="NGO20" s="47"/>
      <c r="NGP20" s="47"/>
      <c r="NGQ20" s="47"/>
      <c r="NGR20" s="47"/>
      <c r="NGS20" s="47"/>
      <c r="NGT20" s="47"/>
      <c r="NGU20" s="47"/>
      <c r="NGV20" s="47"/>
      <c r="NGW20" s="47"/>
      <c r="NGX20" s="47"/>
      <c r="NGY20" s="47"/>
      <c r="NGZ20" s="47"/>
      <c r="NHA20" s="47"/>
      <c r="NHB20" s="47"/>
      <c r="NHC20" s="47"/>
      <c r="NHD20" s="47"/>
      <c r="NHE20" s="47"/>
      <c r="NHF20" s="47"/>
      <c r="NHG20" s="47"/>
      <c r="NHH20" s="47"/>
      <c r="NHI20" s="47"/>
      <c r="NHJ20" s="47"/>
      <c r="NHK20" s="47"/>
      <c r="NHL20" s="47"/>
      <c r="NHM20" s="47"/>
      <c r="NHN20" s="47"/>
      <c r="NHO20" s="47"/>
      <c r="NHP20" s="47"/>
      <c r="NHQ20" s="47"/>
      <c r="NHR20" s="47"/>
      <c r="NHS20" s="47"/>
      <c r="NHT20" s="47"/>
      <c r="NHU20" s="47"/>
      <c r="NHV20" s="47"/>
      <c r="NHW20" s="47"/>
      <c r="NHX20" s="47"/>
      <c r="NHY20" s="47"/>
      <c r="NHZ20" s="47"/>
      <c r="NIA20" s="47"/>
      <c r="NIB20" s="47"/>
      <c r="NIC20" s="47"/>
      <c r="NID20" s="47"/>
      <c r="NIE20" s="47"/>
      <c r="NIF20" s="47"/>
      <c r="NIG20" s="47"/>
      <c r="NIH20" s="47"/>
      <c r="NII20" s="47"/>
      <c r="NIJ20" s="47"/>
      <c r="NIK20" s="47"/>
      <c r="NIL20" s="47"/>
      <c r="NIM20" s="47"/>
      <c r="NIN20" s="47"/>
      <c r="NIO20" s="47"/>
      <c r="NIP20" s="47"/>
      <c r="NIQ20" s="47"/>
      <c r="NIR20" s="47"/>
      <c r="NIS20" s="47"/>
      <c r="NIT20" s="47"/>
      <c r="NIU20" s="47"/>
      <c r="NIV20" s="47"/>
      <c r="NIW20" s="47"/>
      <c r="NIX20" s="47"/>
      <c r="NIY20" s="47"/>
      <c r="NIZ20" s="47"/>
      <c r="NJA20" s="47"/>
      <c r="NJB20" s="47"/>
      <c r="NJC20" s="47"/>
      <c r="NJD20" s="47"/>
      <c r="NJE20" s="47"/>
      <c r="NJF20" s="47"/>
      <c r="NJG20" s="47"/>
      <c r="NJH20" s="47"/>
      <c r="NJI20" s="47"/>
      <c r="NJJ20" s="47"/>
      <c r="NJK20" s="47"/>
      <c r="NJL20" s="47"/>
      <c r="NJM20" s="47"/>
      <c r="NJN20" s="47"/>
      <c r="NJO20" s="47"/>
      <c r="NJP20" s="47"/>
      <c r="NJQ20" s="47"/>
      <c r="NJR20" s="47"/>
      <c r="NJS20" s="47"/>
      <c r="NJT20" s="47"/>
      <c r="NJU20" s="47"/>
      <c r="NJV20" s="47"/>
      <c r="NJW20" s="47"/>
      <c r="NJX20" s="47"/>
      <c r="NJY20" s="47"/>
      <c r="NJZ20" s="47"/>
      <c r="NKA20" s="47"/>
      <c r="NKB20" s="47"/>
      <c r="NKC20" s="47"/>
      <c r="NKD20" s="47"/>
      <c r="NKE20" s="47"/>
      <c r="NKF20" s="47"/>
      <c r="NKG20" s="47"/>
      <c r="NKH20" s="47"/>
      <c r="NKI20" s="47"/>
      <c r="NKJ20" s="47"/>
      <c r="NKK20" s="47"/>
      <c r="NKL20" s="47"/>
      <c r="NKM20" s="47"/>
      <c r="NKN20" s="47"/>
      <c r="NKO20" s="47"/>
      <c r="NKP20" s="47"/>
      <c r="NKQ20" s="47"/>
      <c r="NKR20" s="47"/>
      <c r="NKS20" s="47"/>
      <c r="NKT20" s="47"/>
      <c r="NKU20" s="47"/>
      <c r="NKV20" s="47"/>
      <c r="NKW20" s="47"/>
      <c r="NKX20" s="47"/>
      <c r="NKY20" s="47"/>
      <c r="NKZ20" s="47"/>
      <c r="NLA20" s="47"/>
      <c r="NLB20" s="47"/>
      <c r="NLC20" s="47"/>
      <c r="NLD20" s="47"/>
      <c r="NLE20" s="47"/>
      <c r="NLF20" s="47"/>
      <c r="NLG20" s="47"/>
      <c r="NLH20" s="47"/>
      <c r="NLI20" s="47"/>
      <c r="NLJ20" s="47"/>
      <c r="NLK20" s="47"/>
      <c r="NLL20" s="47"/>
      <c r="NLM20" s="47"/>
      <c r="NLN20" s="47"/>
      <c r="NLO20" s="47"/>
      <c r="NLP20" s="47"/>
      <c r="NLQ20" s="47"/>
      <c r="NLR20" s="47"/>
      <c r="NLS20" s="47"/>
      <c r="NLT20" s="47"/>
      <c r="NLU20" s="47"/>
      <c r="NLV20" s="47"/>
      <c r="NLW20" s="47"/>
      <c r="NLX20" s="47"/>
      <c r="NLY20" s="47"/>
      <c r="NLZ20" s="47"/>
      <c r="NMA20" s="47"/>
      <c r="NMB20" s="47"/>
      <c r="NMC20" s="47"/>
      <c r="NMD20" s="47"/>
      <c r="NME20" s="47"/>
      <c r="NMF20" s="47"/>
      <c r="NMG20" s="47"/>
      <c r="NMH20" s="47"/>
      <c r="NMI20" s="47"/>
      <c r="NMJ20" s="47"/>
      <c r="NMK20" s="47"/>
      <c r="NML20" s="47"/>
      <c r="NMM20" s="47"/>
      <c r="NMN20" s="47"/>
      <c r="NMO20" s="47"/>
      <c r="NMP20" s="47"/>
      <c r="NMQ20" s="47"/>
      <c r="NMR20" s="47"/>
      <c r="NMS20" s="47"/>
      <c r="NMT20" s="47"/>
      <c r="NMU20" s="47"/>
      <c r="NMV20" s="47"/>
      <c r="NMW20" s="47"/>
      <c r="NMX20" s="47"/>
      <c r="NMY20" s="47"/>
      <c r="NMZ20" s="47"/>
      <c r="NNA20" s="47"/>
      <c r="NNB20" s="47"/>
      <c r="NNC20" s="47"/>
      <c r="NND20" s="47"/>
      <c r="NNE20" s="47"/>
      <c r="NNF20" s="47"/>
      <c r="NNG20" s="47"/>
      <c r="NNH20" s="47"/>
      <c r="NNI20" s="47"/>
      <c r="NNJ20" s="47"/>
      <c r="NNK20" s="47"/>
      <c r="NNL20" s="47"/>
      <c r="NNM20" s="47"/>
      <c r="NNN20" s="47"/>
      <c r="NNO20" s="47"/>
      <c r="NNP20" s="47"/>
      <c r="NNQ20" s="47"/>
      <c r="NNR20" s="47"/>
      <c r="NNS20" s="47"/>
      <c r="NNT20" s="47"/>
      <c r="NNU20" s="47"/>
      <c r="NNV20" s="47"/>
      <c r="NNW20" s="47"/>
      <c r="NNX20" s="47"/>
      <c r="NNY20" s="47"/>
      <c r="NNZ20" s="47"/>
      <c r="NOA20" s="47"/>
      <c r="NOB20" s="47"/>
      <c r="NOC20" s="47"/>
      <c r="NOD20" s="47"/>
      <c r="NOE20" s="47"/>
      <c r="NOF20" s="47"/>
      <c r="NOG20" s="47"/>
      <c r="NOH20" s="47"/>
      <c r="NOI20" s="47"/>
      <c r="NOJ20" s="47"/>
      <c r="NOK20" s="47"/>
      <c r="NOL20" s="47"/>
      <c r="NOM20" s="47"/>
      <c r="NON20" s="47"/>
      <c r="NOO20" s="47"/>
      <c r="NOP20" s="47"/>
      <c r="NOQ20" s="47"/>
      <c r="NOR20" s="47"/>
      <c r="NOS20" s="47"/>
      <c r="NOT20" s="47"/>
      <c r="NOU20" s="47"/>
      <c r="NOV20" s="47"/>
      <c r="NOW20" s="47"/>
      <c r="NOX20" s="47"/>
      <c r="NOY20" s="47"/>
      <c r="NOZ20" s="47"/>
      <c r="NPA20" s="47"/>
      <c r="NPB20" s="47"/>
      <c r="NPC20" s="47"/>
      <c r="NPD20" s="47"/>
      <c r="NPE20" s="47"/>
      <c r="NPF20" s="47"/>
      <c r="NPG20" s="47"/>
      <c r="NPH20" s="47"/>
      <c r="NPI20" s="47"/>
      <c r="NPJ20" s="47"/>
      <c r="NPK20" s="47"/>
      <c r="NPL20" s="47"/>
      <c r="NPM20" s="47"/>
      <c r="NPN20" s="47"/>
      <c r="NPO20" s="47"/>
      <c r="NPP20" s="47"/>
      <c r="NPQ20" s="47"/>
      <c r="NPR20" s="47"/>
      <c r="NPS20" s="47"/>
      <c r="NPT20" s="47"/>
      <c r="NPU20" s="47"/>
      <c r="NPV20" s="47"/>
      <c r="NPW20" s="47"/>
      <c r="NPX20" s="47"/>
      <c r="NPY20" s="47"/>
      <c r="NPZ20" s="47"/>
      <c r="NQA20" s="47"/>
      <c r="NQB20" s="47"/>
      <c r="NQC20" s="47"/>
      <c r="NQD20" s="47"/>
      <c r="NQE20" s="47"/>
      <c r="NQF20" s="47"/>
      <c r="NQG20" s="47"/>
      <c r="NQH20" s="47"/>
      <c r="NQI20" s="47"/>
      <c r="NQJ20" s="47"/>
      <c r="NQK20" s="47"/>
      <c r="NQL20" s="47"/>
      <c r="NQM20" s="47"/>
      <c r="NQN20" s="47"/>
      <c r="NQO20" s="47"/>
      <c r="NQP20" s="47"/>
      <c r="NQQ20" s="47"/>
      <c r="NQR20" s="47"/>
      <c r="NQS20" s="47"/>
      <c r="NQT20" s="47"/>
      <c r="NQU20" s="47"/>
      <c r="NQV20" s="47"/>
      <c r="NQW20" s="47"/>
      <c r="NQX20" s="47"/>
      <c r="NQY20" s="47"/>
      <c r="NQZ20" s="47"/>
      <c r="NRA20" s="47"/>
      <c r="NRB20" s="47"/>
      <c r="NRC20" s="47"/>
      <c r="NRD20" s="47"/>
      <c r="NRE20" s="47"/>
      <c r="NRF20" s="47"/>
      <c r="NRG20" s="47"/>
      <c r="NRH20" s="47"/>
      <c r="NRI20" s="47"/>
      <c r="NRJ20" s="47"/>
      <c r="NRK20" s="47"/>
      <c r="NRL20" s="47"/>
      <c r="NRM20" s="47"/>
      <c r="NRN20" s="47"/>
      <c r="NRO20" s="47"/>
      <c r="NRP20" s="47"/>
      <c r="NRQ20" s="47"/>
      <c r="NRR20" s="47"/>
      <c r="NRS20" s="47"/>
      <c r="NRT20" s="47"/>
      <c r="NRU20" s="47"/>
      <c r="NRV20" s="47"/>
      <c r="NRW20" s="47"/>
      <c r="NRX20" s="47"/>
      <c r="NRY20" s="47"/>
      <c r="NRZ20" s="47"/>
      <c r="NSA20" s="47"/>
      <c r="NSB20" s="47"/>
      <c r="NSC20" s="47"/>
      <c r="NSD20" s="47"/>
      <c r="NSE20" s="47"/>
      <c r="NSF20" s="47"/>
      <c r="NSG20" s="47"/>
      <c r="NSH20" s="47"/>
      <c r="NSI20" s="47"/>
      <c r="NSJ20" s="47"/>
      <c r="NSK20" s="47"/>
      <c r="NSL20" s="47"/>
      <c r="NSM20" s="47"/>
      <c r="NSN20" s="47"/>
      <c r="NSO20" s="47"/>
      <c r="NSP20" s="47"/>
      <c r="NSQ20" s="47"/>
      <c r="NSR20" s="47"/>
      <c r="NSS20" s="47"/>
      <c r="NST20" s="47"/>
      <c r="NSU20" s="47"/>
      <c r="NSV20" s="47"/>
      <c r="NSW20" s="47"/>
      <c r="NSX20" s="47"/>
      <c r="NSY20" s="47"/>
      <c r="NSZ20" s="47"/>
      <c r="NTA20" s="47"/>
      <c r="NTB20" s="47"/>
      <c r="NTC20" s="47"/>
      <c r="NTD20" s="47"/>
      <c r="NTE20" s="47"/>
      <c r="NTF20" s="47"/>
      <c r="NTG20" s="47"/>
      <c r="NTH20" s="47"/>
      <c r="NTI20" s="47"/>
      <c r="NTJ20" s="47"/>
      <c r="NTK20" s="47"/>
      <c r="NTL20" s="47"/>
      <c r="NTM20" s="47"/>
      <c r="NTN20" s="47"/>
      <c r="NTO20" s="47"/>
      <c r="NTP20" s="47"/>
      <c r="NTQ20" s="47"/>
      <c r="NTR20" s="47"/>
      <c r="NTS20" s="47"/>
      <c r="NTT20" s="47"/>
      <c r="NTU20" s="47"/>
      <c r="NTV20" s="47"/>
      <c r="NTW20" s="47"/>
      <c r="NTX20" s="47"/>
      <c r="NTY20" s="47"/>
      <c r="NTZ20" s="47"/>
      <c r="NUA20" s="47"/>
      <c r="NUB20" s="47"/>
      <c r="NUC20" s="47"/>
      <c r="NUD20" s="47"/>
      <c r="NUE20" s="47"/>
      <c r="NUF20" s="47"/>
      <c r="NUG20" s="47"/>
      <c r="NUH20" s="47"/>
      <c r="NUI20" s="47"/>
      <c r="NUJ20" s="47"/>
      <c r="NUK20" s="47"/>
      <c r="NUL20" s="47"/>
      <c r="NUM20" s="47"/>
      <c r="NUN20" s="47"/>
      <c r="NUO20" s="47"/>
      <c r="NUP20" s="47"/>
      <c r="NUQ20" s="47"/>
      <c r="NUR20" s="47"/>
      <c r="NUS20" s="47"/>
      <c r="NUT20" s="47"/>
      <c r="NUU20" s="47"/>
      <c r="NUV20" s="47"/>
      <c r="NUW20" s="47"/>
      <c r="NUX20" s="47"/>
      <c r="NUY20" s="47"/>
      <c r="NUZ20" s="47"/>
      <c r="NVA20" s="47"/>
      <c r="NVB20" s="47"/>
      <c r="NVC20" s="47"/>
      <c r="NVD20" s="47"/>
      <c r="NVE20" s="47"/>
      <c r="NVF20" s="47"/>
      <c r="NVG20" s="47"/>
      <c r="NVH20" s="47"/>
      <c r="NVI20" s="47"/>
      <c r="NVJ20" s="47"/>
      <c r="NVK20" s="47"/>
      <c r="NVL20" s="47"/>
      <c r="NVM20" s="47"/>
      <c r="NVN20" s="47"/>
      <c r="NVO20" s="47"/>
      <c r="NVP20" s="47"/>
      <c r="NVQ20" s="47"/>
      <c r="NVR20" s="47"/>
      <c r="NVS20" s="47"/>
      <c r="NVT20" s="47"/>
      <c r="NVU20" s="47"/>
      <c r="NVV20" s="47"/>
      <c r="NVW20" s="47"/>
      <c r="NVX20" s="47"/>
      <c r="NVY20" s="47"/>
      <c r="NVZ20" s="47"/>
      <c r="NWA20" s="47"/>
      <c r="NWB20" s="47"/>
      <c r="NWC20" s="47"/>
      <c r="NWD20" s="47"/>
      <c r="NWE20" s="47"/>
      <c r="NWF20" s="47"/>
      <c r="NWG20" s="47"/>
      <c r="NWH20" s="47"/>
      <c r="NWI20" s="47"/>
      <c r="NWJ20" s="47"/>
      <c r="NWK20" s="47"/>
      <c r="NWL20" s="47"/>
      <c r="NWM20" s="47"/>
      <c r="NWN20" s="47"/>
      <c r="NWO20" s="47"/>
      <c r="NWP20" s="47"/>
      <c r="NWQ20" s="47"/>
      <c r="NWR20" s="47"/>
      <c r="NWS20" s="47"/>
      <c r="NWT20" s="47"/>
      <c r="NWU20" s="47"/>
      <c r="NWV20" s="47"/>
      <c r="NWW20" s="47"/>
      <c r="NWX20" s="47"/>
      <c r="NWY20" s="47"/>
      <c r="NWZ20" s="47"/>
      <c r="NXA20" s="47"/>
      <c r="NXB20" s="47"/>
      <c r="NXC20" s="47"/>
      <c r="NXD20" s="47"/>
      <c r="NXE20" s="47"/>
      <c r="NXF20" s="47"/>
      <c r="NXG20" s="47"/>
      <c r="NXH20" s="47"/>
      <c r="NXI20" s="47"/>
      <c r="NXJ20" s="47"/>
      <c r="NXK20" s="47"/>
      <c r="NXL20" s="47"/>
      <c r="NXM20" s="47"/>
      <c r="NXN20" s="47"/>
      <c r="NXO20" s="47"/>
      <c r="NXP20" s="47"/>
      <c r="NXQ20" s="47"/>
      <c r="NXR20" s="47"/>
      <c r="NXS20" s="47"/>
      <c r="NXT20" s="47"/>
      <c r="NXU20" s="47"/>
      <c r="NXV20" s="47"/>
      <c r="NXW20" s="47"/>
      <c r="NXX20" s="47"/>
      <c r="NXY20" s="47"/>
      <c r="NXZ20" s="47"/>
      <c r="NYA20" s="47"/>
      <c r="NYB20" s="47"/>
      <c r="NYC20" s="47"/>
      <c r="NYD20" s="47"/>
      <c r="NYE20" s="47"/>
      <c r="NYF20" s="47"/>
      <c r="NYG20" s="47"/>
      <c r="NYH20" s="47"/>
      <c r="NYI20" s="47"/>
      <c r="NYJ20" s="47"/>
      <c r="NYK20" s="47"/>
      <c r="NYL20" s="47"/>
      <c r="NYM20" s="47"/>
      <c r="NYN20" s="47"/>
      <c r="NYO20" s="47"/>
      <c r="NYP20" s="47"/>
      <c r="NYQ20" s="47"/>
      <c r="NYR20" s="47"/>
      <c r="NYS20" s="47"/>
      <c r="NYT20" s="47"/>
      <c r="NYU20" s="47"/>
      <c r="NYV20" s="47"/>
      <c r="NYW20" s="47"/>
      <c r="NYX20" s="47"/>
      <c r="NYY20" s="47"/>
      <c r="NYZ20" s="47"/>
      <c r="NZA20" s="47"/>
      <c r="NZB20" s="47"/>
      <c r="NZC20" s="47"/>
      <c r="NZD20" s="47"/>
      <c r="NZE20" s="47"/>
      <c r="NZF20" s="47"/>
      <c r="NZG20" s="47"/>
      <c r="NZH20" s="47"/>
      <c r="NZI20" s="47"/>
      <c r="NZJ20" s="47"/>
      <c r="NZK20" s="47"/>
      <c r="NZL20" s="47"/>
      <c r="NZM20" s="47"/>
      <c r="NZN20" s="47"/>
      <c r="NZO20" s="47"/>
      <c r="NZP20" s="47"/>
      <c r="NZQ20" s="47"/>
      <c r="NZR20" s="47"/>
      <c r="NZS20" s="47"/>
      <c r="NZT20" s="47"/>
      <c r="NZU20" s="47"/>
      <c r="NZV20" s="47"/>
      <c r="NZW20" s="47"/>
      <c r="NZX20" s="47"/>
      <c r="NZY20" s="47"/>
      <c r="NZZ20" s="47"/>
      <c r="OAA20" s="47"/>
      <c r="OAB20" s="47"/>
      <c r="OAC20" s="47"/>
      <c r="OAD20" s="47"/>
      <c r="OAE20" s="47"/>
      <c r="OAF20" s="47"/>
      <c r="OAG20" s="47"/>
      <c r="OAH20" s="47"/>
      <c r="OAI20" s="47"/>
      <c r="OAJ20" s="47"/>
      <c r="OAK20" s="47"/>
      <c r="OAL20" s="47"/>
      <c r="OAM20" s="47"/>
      <c r="OAN20" s="47"/>
      <c r="OAO20" s="47"/>
      <c r="OAP20" s="47"/>
      <c r="OAQ20" s="47"/>
      <c r="OAR20" s="47"/>
      <c r="OAS20" s="47"/>
      <c r="OAT20" s="47"/>
      <c r="OAU20" s="47"/>
      <c r="OAV20" s="47"/>
      <c r="OAW20" s="47"/>
      <c r="OAX20" s="47"/>
      <c r="OAY20" s="47"/>
      <c r="OAZ20" s="47"/>
      <c r="OBA20" s="47"/>
      <c r="OBB20" s="47"/>
      <c r="OBC20" s="47"/>
      <c r="OBD20" s="47"/>
      <c r="OBE20" s="47"/>
      <c r="OBF20" s="47"/>
      <c r="OBG20" s="47"/>
      <c r="OBH20" s="47"/>
      <c r="OBI20" s="47"/>
      <c r="OBJ20" s="47"/>
      <c r="OBK20" s="47"/>
      <c r="OBL20" s="47"/>
      <c r="OBM20" s="47"/>
      <c r="OBN20" s="47"/>
      <c r="OBO20" s="47"/>
      <c r="OBP20" s="47"/>
      <c r="OBQ20" s="47"/>
      <c r="OBR20" s="47"/>
      <c r="OBS20" s="47"/>
      <c r="OBT20" s="47"/>
      <c r="OBU20" s="47"/>
      <c r="OBV20" s="47"/>
      <c r="OBW20" s="47"/>
      <c r="OBX20" s="47"/>
      <c r="OBY20" s="47"/>
      <c r="OBZ20" s="47"/>
      <c r="OCA20" s="47"/>
      <c r="OCB20" s="47"/>
      <c r="OCC20" s="47"/>
      <c r="OCD20" s="47"/>
      <c r="OCE20" s="47"/>
      <c r="OCF20" s="47"/>
      <c r="OCG20" s="47"/>
      <c r="OCH20" s="47"/>
      <c r="OCI20" s="47"/>
      <c r="OCJ20" s="47"/>
      <c r="OCK20" s="47"/>
      <c r="OCL20" s="47"/>
      <c r="OCM20" s="47"/>
      <c r="OCN20" s="47"/>
      <c r="OCO20" s="47"/>
      <c r="OCP20" s="47"/>
      <c r="OCQ20" s="47"/>
      <c r="OCR20" s="47"/>
      <c r="OCS20" s="47"/>
      <c r="OCT20" s="47"/>
      <c r="OCU20" s="47"/>
      <c r="OCV20" s="47"/>
      <c r="OCW20" s="47"/>
      <c r="OCX20" s="47"/>
      <c r="OCY20" s="47"/>
      <c r="OCZ20" s="47"/>
      <c r="ODA20" s="47"/>
      <c r="ODB20" s="47"/>
      <c r="ODC20" s="47"/>
      <c r="ODD20" s="47"/>
      <c r="ODE20" s="47"/>
      <c r="ODF20" s="47"/>
      <c r="ODG20" s="47"/>
      <c r="ODH20" s="47"/>
      <c r="ODI20" s="47"/>
      <c r="ODJ20" s="47"/>
      <c r="ODK20" s="47"/>
      <c r="ODL20" s="47"/>
      <c r="ODM20" s="47"/>
      <c r="ODN20" s="47"/>
      <c r="ODO20" s="47"/>
      <c r="ODP20" s="47"/>
      <c r="ODQ20" s="47"/>
      <c r="ODR20" s="47"/>
      <c r="ODS20" s="47"/>
      <c r="ODT20" s="47"/>
      <c r="ODU20" s="47"/>
      <c r="ODV20" s="47"/>
      <c r="ODW20" s="47"/>
      <c r="ODX20" s="47"/>
      <c r="ODY20" s="47"/>
      <c r="ODZ20" s="47"/>
      <c r="OEA20" s="47"/>
      <c r="OEB20" s="47"/>
      <c r="OEC20" s="47"/>
      <c r="OED20" s="47"/>
      <c r="OEE20" s="47"/>
      <c r="OEF20" s="47"/>
      <c r="OEG20" s="47"/>
      <c r="OEH20" s="47"/>
      <c r="OEI20" s="47"/>
      <c r="OEJ20" s="47"/>
      <c r="OEK20" s="47"/>
      <c r="OEL20" s="47"/>
      <c r="OEM20" s="47"/>
      <c r="OEN20" s="47"/>
      <c r="OEO20" s="47"/>
      <c r="OEP20" s="47"/>
      <c r="OEQ20" s="47"/>
      <c r="OER20" s="47"/>
      <c r="OES20" s="47"/>
      <c r="OET20" s="47"/>
      <c r="OEU20" s="47"/>
      <c r="OEV20" s="47"/>
      <c r="OEW20" s="47"/>
      <c r="OEX20" s="47"/>
      <c r="OEY20" s="47"/>
      <c r="OEZ20" s="47"/>
      <c r="OFA20" s="47"/>
      <c r="OFB20" s="47"/>
      <c r="OFC20" s="47"/>
      <c r="OFD20" s="47"/>
      <c r="OFE20" s="47"/>
      <c r="OFF20" s="47"/>
      <c r="OFG20" s="47"/>
      <c r="OFH20" s="47"/>
      <c r="OFI20" s="47"/>
      <c r="OFJ20" s="47"/>
      <c r="OFK20" s="47"/>
      <c r="OFL20" s="47"/>
      <c r="OFM20" s="47"/>
      <c r="OFN20" s="47"/>
      <c r="OFO20" s="47"/>
      <c r="OFP20" s="47"/>
      <c r="OFQ20" s="47"/>
      <c r="OFR20" s="47"/>
      <c r="OFS20" s="47"/>
      <c r="OFT20" s="47"/>
      <c r="OFU20" s="47"/>
      <c r="OFV20" s="47"/>
      <c r="OFW20" s="47"/>
      <c r="OFX20" s="47"/>
      <c r="OFY20" s="47"/>
      <c r="OFZ20" s="47"/>
      <c r="OGA20" s="47"/>
      <c r="OGB20" s="47"/>
      <c r="OGC20" s="47"/>
      <c r="OGD20" s="47"/>
      <c r="OGE20" s="47"/>
      <c r="OGF20" s="47"/>
      <c r="OGG20" s="47"/>
      <c r="OGH20" s="47"/>
      <c r="OGI20" s="47"/>
      <c r="OGJ20" s="47"/>
      <c r="OGK20" s="47"/>
      <c r="OGL20" s="47"/>
      <c r="OGM20" s="47"/>
      <c r="OGN20" s="47"/>
      <c r="OGO20" s="47"/>
      <c r="OGP20" s="47"/>
      <c r="OGQ20" s="47"/>
      <c r="OGR20" s="47"/>
      <c r="OGS20" s="47"/>
      <c r="OGT20" s="47"/>
      <c r="OGU20" s="47"/>
      <c r="OGV20" s="47"/>
      <c r="OGW20" s="47"/>
      <c r="OGX20" s="47"/>
      <c r="OGY20" s="47"/>
      <c r="OGZ20" s="47"/>
      <c r="OHA20" s="47"/>
      <c r="OHB20" s="47"/>
      <c r="OHC20" s="47"/>
      <c r="OHD20" s="47"/>
      <c r="OHE20" s="47"/>
      <c r="OHF20" s="47"/>
      <c r="OHG20" s="47"/>
      <c r="OHH20" s="47"/>
      <c r="OHI20" s="47"/>
      <c r="OHJ20" s="47"/>
      <c r="OHK20" s="47"/>
      <c r="OHL20" s="47"/>
      <c r="OHM20" s="47"/>
      <c r="OHN20" s="47"/>
      <c r="OHO20" s="47"/>
      <c r="OHP20" s="47"/>
      <c r="OHQ20" s="47"/>
      <c r="OHR20" s="47"/>
      <c r="OHS20" s="47"/>
      <c r="OHT20" s="47"/>
      <c r="OHU20" s="47"/>
      <c r="OHV20" s="47"/>
      <c r="OHW20" s="47"/>
      <c r="OHX20" s="47"/>
      <c r="OHY20" s="47"/>
      <c r="OHZ20" s="47"/>
      <c r="OIA20" s="47"/>
      <c r="OIB20" s="47"/>
      <c r="OIC20" s="47"/>
      <c r="OID20" s="47"/>
      <c r="OIE20" s="47"/>
      <c r="OIF20" s="47"/>
      <c r="OIG20" s="47"/>
      <c r="OIH20" s="47"/>
      <c r="OII20" s="47"/>
      <c r="OIJ20" s="47"/>
      <c r="OIK20" s="47"/>
      <c r="OIL20" s="47"/>
      <c r="OIM20" s="47"/>
      <c r="OIN20" s="47"/>
      <c r="OIO20" s="47"/>
      <c r="OIP20" s="47"/>
      <c r="OIQ20" s="47"/>
      <c r="OIR20" s="47"/>
      <c r="OIS20" s="47"/>
      <c r="OIT20" s="47"/>
      <c r="OIU20" s="47"/>
      <c r="OIV20" s="47"/>
      <c r="OIW20" s="47"/>
      <c r="OIX20" s="47"/>
      <c r="OIY20" s="47"/>
      <c r="OIZ20" s="47"/>
      <c r="OJA20" s="47"/>
      <c r="OJB20" s="47"/>
      <c r="OJC20" s="47"/>
      <c r="OJD20" s="47"/>
      <c r="OJE20" s="47"/>
      <c r="OJF20" s="47"/>
      <c r="OJG20" s="47"/>
      <c r="OJH20" s="47"/>
      <c r="OJI20" s="47"/>
      <c r="OJJ20" s="47"/>
      <c r="OJK20" s="47"/>
      <c r="OJL20" s="47"/>
      <c r="OJM20" s="47"/>
      <c r="OJN20" s="47"/>
      <c r="OJO20" s="47"/>
      <c r="OJP20" s="47"/>
      <c r="OJQ20" s="47"/>
      <c r="OJR20" s="47"/>
      <c r="OJS20" s="47"/>
      <c r="OJT20" s="47"/>
      <c r="OJU20" s="47"/>
      <c r="OJV20" s="47"/>
      <c r="OJW20" s="47"/>
      <c r="OJX20" s="47"/>
      <c r="OJY20" s="47"/>
      <c r="OJZ20" s="47"/>
      <c r="OKA20" s="47"/>
      <c r="OKB20" s="47"/>
      <c r="OKC20" s="47"/>
      <c r="OKD20" s="47"/>
      <c r="OKE20" s="47"/>
      <c r="OKF20" s="47"/>
      <c r="OKG20" s="47"/>
      <c r="OKH20" s="47"/>
      <c r="OKI20" s="47"/>
      <c r="OKJ20" s="47"/>
      <c r="OKK20" s="47"/>
      <c r="OKL20" s="47"/>
      <c r="OKM20" s="47"/>
      <c r="OKN20" s="47"/>
      <c r="OKO20" s="47"/>
      <c r="OKP20" s="47"/>
      <c r="OKQ20" s="47"/>
      <c r="OKR20" s="47"/>
      <c r="OKS20" s="47"/>
      <c r="OKT20" s="47"/>
      <c r="OKU20" s="47"/>
      <c r="OKV20" s="47"/>
      <c r="OKW20" s="47"/>
      <c r="OKX20" s="47"/>
      <c r="OKY20" s="47"/>
      <c r="OKZ20" s="47"/>
      <c r="OLA20" s="47"/>
      <c r="OLB20" s="47"/>
      <c r="OLC20" s="47"/>
      <c r="OLD20" s="47"/>
      <c r="OLE20" s="47"/>
      <c r="OLF20" s="47"/>
      <c r="OLG20" s="47"/>
      <c r="OLH20" s="47"/>
      <c r="OLI20" s="47"/>
      <c r="OLJ20" s="47"/>
      <c r="OLK20" s="47"/>
      <c r="OLL20" s="47"/>
      <c r="OLM20" s="47"/>
      <c r="OLN20" s="47"/>
      <c r="OLO20" s="47"/>
      <c r="OLP20" s="47"/>
      <c r="OLQ20" s="47"/>
      <c r="OLR20" s="47"/>
      <c r="OLS20" s="47"/>
      <c r="OLT20" s="47"/>
      <c r="OLU20" s="47"/>
      <c r="OLV20" s="47"/>
      <c r="OLW20" s="47"/>
      <c r="OLX20" s="47"/>
      <c r="OLY20" s="47"/>
      <c r="OLZ20" s="47"/>
      <c r="OMA20" s="47"/>
      <c r="OMB20" s="47"/>
      <c r="OMC20" s="47"/>
      <c r="OMD20" s="47"/>
      <c r="OME20" s="47"/>
      <c r="OMF20" s="47"/>
      <c r="OMG20" s="47"/>
      <c r="OMH20" s="47"/>
      <c r="OMI20" s="47"/>
      <c r="OMJ20" s="47"/>
      <c r="OMK20" s="47"/>
      <c r="OML20" s="47"/>
      <c r="OMM20" s="47"/>
      <c r="OMN20" s="47"/>
      <c r="OMO20" s="47"/>
      <c r="OMP20" s="47"/>
      <c r="OMQ20" s="47"/>
      <c r="OMR20" s="47"/>
      <c r="OMS20" s="47"/>
      <c r="OMT20" s="47"/>
      <c r="OMU20" s="47"/>
      <c r="OMV20" s="47"/>
      <c r="OMW20" s="47"/>
      <c r="OMX20" s="47"/>
      <c r="OMY20" s="47"/>
      <c r="OMZ20" s="47"/>
      <c r="ONA20" s="47"/>
      <c r="ONB20" s="47"/>
      <c r="ONC20" s="47"/>
      <c r="OND20" s="47"/>
      <c r="ONE20" s="47"/>
      <c r="ONF20" s="47"/>
      <c r="ONG20" s="47"/>
      <c r="ONH20" s="47"/>
      <c r="ONI20" s="47"/>
      <c r="ONJ20" s="47"/>
      <c r="ONK20" s="47"/>
      <c r="ONL20" s="47"/>
      <c r="ONM20" s="47"/>
      <c r="ONN20" s="47"/>
      <c r="ONO20" s="47"/>
      <c r="ONP20" s="47"/>
      <c r="ONQ20" s="47"/>
      <c r="ONR20" s="47"/>
      <c r="ONS20" s="47"/>
      <c r="ONT20" s="47"/>
      <c r="ONU20" s="47"/>
      <c r="ONV20" s="47"/>
      <c r="ONW20" s="47"/>
      <c r="ONX20" s="47"/>
      <c r="ONY20" s="47"/>
      <c r="ONZ20" s="47"/>
      <c r="OOA20" s="47"/>
      <c r="OOB20" s="47"/>
      <c r="OOC20" s="47"/>
      <c r="OOD20" s="47"/>
      <c r="OOE20" s="47"/>
      <c r="OOF20" s="47"/>
      <c r="OOG20" s="47"/>
      <c r="OOH20" s="47"/>
      <c r="OOI20" s="47"/>
      <c r="OOJ20" s="47"/>
      <c r="OOK20" s="47"/>
      <c r="OOL20" s="47"/>
      <c r="OOM20" s="47"/>
      <c r="OON20" s="47"/>
      <c r="OOO20" s="47"/>
      <c r="OOP20" s="47"/>
      <c r="OOQ20" s="47"/>
      <c r="OOR20" s="47"/>
      <c r="OOS20" s="47"/>
      <c r="OOT20" s="47"/>
      <c r="OOU20" s="47"/>
      <c r="OOV20" s="47"/>
      <c r="OOW20" s="47"/>
      <c r="OOX20" s="47"/>
      <c r="OOY20" s="47"/>
      <c r="OOZ20" s="47"/>
      <c r="OPA20" s="47"/>
      <c r="OPB20" s="47"/>
      <c r="OPC20" s="47"/>
      <c r="OPD20" s="47"/>
      <c r="OPE20" s="47"/>
      <c r="OPF20" s="47"/>
      <c r="OPG20" s="47"/>
      <c r="OPH20" s="47"/>
      <c r="OPI20" s="47"/>
      <c r="OPJ20" s="47"/>
      <c r="OPK20" s="47"/>
      <c r="OPL20" s="47"/>
      <c r="OPM20" s="47"/>
      <c r="OPN20" s="47"/>
      <c r="OPO20" s="47"/>
      <c r="OPP20" s="47"/>
      <c r="OPQ20" s="47"/>
      <c r="OPR20" s="47"/>
      <c r="OPS20" s="47"/>
      <c r="OPT20" s="47"/>
      <c r="OPU20" s="47"/>
      <c r="OPV20" s="47"/>
      <c r="OPW20" s="47"/>
      <c r="OPX20" s="47"/>
      <c r="OPY20" s="47"/>
      <c r="OPZ20" s="47"/>
      <c r="OQA20" s="47"/>
      <c r="OQB20" s="47"/>
      <c r="OQC20" s="47"/>
      <c r="OQD20" s="47"/>
      <c r="OQE20" s="47"/>
      <c r="OQF20" s="47"/>
      <c r="OQG20" s="47"/>
      <c r="OQH20" s="47"/>
      <c r="OQI20" s="47"/>
      <c r="OQJ20" s="47"/>
      <c r="OQK20" s="47"/>
      <c r="OQL20" s="47"/>
      <c r="OQM20" s="47"/>
      <c r="OQN20" s="47"/>
      <c r="OQO20" s="47"/>
      <c r="OQP20" s="47"/>
      <c r="OQQ20" s="47"/>
      <c r="OQR20" s="47"/>
      <c r="OQS20" s="47"/>
      <c r="OQT20" s="47"/>
      <c r="OQU20" s="47"/>
      <c r="OQV20" s="47"/>
      <c r="OQW20" s="47"/>
      <c r="OQX20" s="47"/>
      <c r="OQY20" s="47"/>
      <c r="OQZ20" s="47"/>
      <c r="ORA20" s="47"/>
      <c r="ORB20" s="47"/>
      <c r="ORC20" s="47"/>
      <c r="ORD20" s="47"/>
      <c r="ORE20" s="47"/>
      <c r="ORF20" s="47"/>
      <c r="ORG20" s="47"/>
      <c r="ORH20" s="47"/>
      <c r="ORI20" s="47"/>
      <c r="ORJ20" s="47"/>
      <c r="ORK20" s="47"/>
      <c r="ORL20" s="47"/>
      <c r="ORM20" s="47"/>
      <c r="ORN20" s="47"/>
      <c r="ORO20" s="47"/>
      <c r="ORP20" s="47"/>
      <c r="ORQ20" s="47"/>
      <c r="ORR20" s="47"/>
      <c r="ORS20" s="47"/>
      <c r="ORT20" s="47"/>
      <c r="ORU20" s="47"/>
      <c r="ORV20" s="47"/>
      <c r="ORW20" s="47"/>
      <c r="ORX20" s="47"/>
      <c r="ORY20" s="47"/>
      <c r="ORZ20" s="47"/>
      <c r="OSA20" s="47"/>
      <c r="OSB20" s="47"/>
      <c r="OSC20" s="47"/>
      <c r="OSD20" s="47"/>
      <c r="OSE20" s="47"/>
      <c r="OSF20" s="47"/>
      <c r="OSG20" s="47"/>
      <c r="OSH20" s="47"/>
      <c r="OSI20" s="47"/>
      <c r="OSJ20" s="47"/>
      <c r="OSK20" s="47"/>
      <c r="OSL20" s="47"/>
      <c r="OSM20" s="47"/>
      <c r="OSN20" s="47"/>
      <c r="OSO20" s="47"/>
      <c r="OSP20" s="47"/>
      <c r="OSQ20" s="47"/>
      <c r="OSR20" s="47"/>
      <c r="OSS20" s="47"/>
      <c r="OST20" s="47"/>
      <c r="OSU20" s="47"/>
      <c r="OSV20" s="47"/>
      <c r="OSW20" s="47"/>
      <c r="OSX20" s="47"/>
      <c r="OSY20" s="47"/>
      <c r="OSZ20" s="47"/>
      <c r="OTA20" s="47"/>
      <c r="OTB20" s="47"/>
      <c r="OTC20" s="47"/>
      <c r="OTD20" s="47"/>
      <c r="OTE20" s="47"/>
      <c r="OTF20" s="47"/>
      <c r="OTG20" s="47"/>
      <c r="OTH20" s="47"/>
      <c r="OTI20" s="47"/>
      <c r="OTJ20" s="47"/>
      <c r="OTK20" s="47"/>
      <c r="OTL20" s="47"/>
      <c r="OTM20" s="47"/>
      <c r="OTN20" s="47"/>
      <c r="OTO20" s="47"/>
      <c r="OTP20" s="47"/>
      <c r="OTQ20" s="47"/>
      <c r="OTR20" s="47"/>
      <c r="OTS20" s="47"/>
      <c r="OTT20" s="47"/>
      <c r="OTU20" s="47"/>
      <c r="OTV20" s="47"/>
      <c r="OTW20" s="47"/>
      <c r="OTX20" s="47"/>
      <c r="OTY20" s="47"/>
      <c r="OTZ20" s="47"/>
      <c r="OUA20" s="47"/>
      <c r="OUB20" s="47"/>
      <c r="OUC20" s="47"/>
      <c r="OUD20" s="47"/>
      <c r="OUE20" s="47"/>
      <c r="OUF20" s="47"/>
      <c r="OUG20" s="47"/>
      <c r="OUH20" s="47"/>
      <c r="OUI20" s="47"/>
      <c r="OUJ20" s="47"/>
      <c r="OUK20" s="47"/>
      <c r="OUL20" s="47"/>
      <c r="OUM20" s="47"/>
      <c r="OUN20" s="47"/>
      <c r="OUO20" s="47"/>
      <c r="OUP20" s="47"/>
      <c r="OUQ20" s="47"/>
      <c r="OUR20" s="47"/>
      <c r="OUS20" s="47"/>
      <c r="OUT20" s="47"/>
      <c r="OUU20" s="47"/>
      <c r="OUV20" s="47"/>
      <c r="OUW20" s="47"/>
      <c r="OUX20" s="47"/>
      <c r="OUY20" s="47"/>
      <c r="OUZ20" s="47"/>
      <c r="OVA20" s="47"/>
      <c r="OVB20" s="47"/>
      <c r="OVC20" s="47"/>
      <c r="OVD20" s="47"/>
      <c r="OVE20" s="47"/>
      <c r="OVF20" s="47"/>
      <c r="OVG20" s="47"/>
      <c r="OVH20" s="47"/>
      <c r="OVI20" s="47"/>
      <c r="OVJ20" s="47"/>
      <c r="OVK20" s="47"/>
      <c r="OVL20" s="47"/>
      <c r="OVM20" s="47"/>
      <c r="OVN20" s="47"/>
      <c r="OVO20" s="47"/>
      <c r="OVP20" s="47"/>
      <c r="OVQ20" s="47"/>
      <c r="OVR20" s="47"/>
      <c r="OVS20" s="47"/>
      <c r="OVT20" s="47"/>
      <c r="OVU20" s="47"/>
      <c r="OVV20" s="47"/>
      <c r="OVW20" s="47"/>
      <c r="OVX20" s="47"/>
      <c r="OVY20" s="47"/>
      <c r="OVZ20" s="47"/>
      <c r="OWA20" s="47"/>
      <c r="OWB20" s="47"/>
      <c r="OWC20" s="47"/>
      <c r="OWD20" s="47"/>
      <c r="OWE20" s="47"/>
      <c r="OWF20" s="47"/>
      <c r="OWG20" s="47"/>
      <c r="OWH20" s="47"/>
      <c r="OWI20" s="47"/>
      <c r="OWJ20" s="47"/>
      <c r="OWK20" s="47"/>
      <c r="OWL20" s="47"/>
      <c r="OWM20" s="47"/>
      <c r="OWN20" s="47"/>
      <c r="OWO20" s="47"/>
      <c r="OWP20" s="47"/>
      <c r="OWQ20" s="47"/>
      <c r="OWR20" s="47"/>
      <c r="OWS20" s="47"/>
      <c r="OWT20" s="47"/>
      <c r="OWU20" s="47"/>
      <c r="OWV20" s="47"/>
      <c r="OWW20" s="47"/>
      <c r="OWX20" s="47"/>
      <c r="OWY20" s="47"/>
      <c r="OWZ20" s="47"/>
      <c r="OXA20" s="47"/>
      <c r="OXB20" s="47"/>
      <c r="OXC20" s="47"/>
      <c r="OXD20" s="47"/>
      <c r="OXE20" s="47"/>
      <c r="OXF20" s="47"/>
      <c r="OXG20" s="47"/>
      <c r="OXH20" s="47"/>
      <c r="OXI20" s="47"/>
      <c r="OXJ20" s="47"/>
      <c r="OXK20" s="47"/>
      <c r="OXL20" s="47"/>
      <c r="OXM20" s="47"/>
      <c r="OXN20" s="47"/>
      <c r="OXO20" s="47"/>
      <c r="OXP20" s="47"/>
      <c r="OXQ20" s="47"/>
      <c r="OXR20" s="47"/>
      <c r="OXS20" s="47"/>
      <c r="OXT20" s="47"/>
      <c r="OXU20" s="47"/>
      <c r="OXV20" s="47"/>
      <c r="OXW20" s="47"/>
      <c r="OXX20" s="47"/>
      <c r="OXY20" s="47"/>
      <c r="OXZ20" s="47"/>
      <c r="OYA20" s="47"/>
      <c r="OYB20" s="47"/>
      <c r="OYC20" s="47"/>
      <c r="OYD20" s="47"/>
      <c r="OYE20" s="47"/>
      <c r="OYF20" s="47"/>
      <c r="OYG20" s="47"/>
      <c r="OYH20" s="47"/>
      <c r="OYI20" s="47"/>
      <c r="OYJ20" s="47"/>
      <c r="OYK20" s="47"/>
      <c r="OYL20" s="47"/>
      <c r="OYM20" s="47"/>
      <c r="OYN20" s="47"/>
      <c r="OYO20" s="47"/>
      <c r="OYP20" s="47"/>
      <c r="OYQ20" s="47"/>
      <c r="OYR20" s="47"/>
      <c r="OYS20" s="47"/>
      <c r="OYT20" s="47"/>
      <c r="OYU20" s="47"/>
      <c r="OYV20" s="47"/>
      <c r="OYW20" s="47"/>
      <c r="OYX20" s="47"/>
      <c r="OYY20" s="47"/>
      <c r="OYZ20" s="47"/>
      <c r="OZA20" s="47"/>
      <c r="OZB20" s="47"/>
      <c r="OZC20" s="47"/>
      <c r="OZD20" s="47"/>
      <c r="OZE20" s="47"/>
      <c r="OZF20" s="47"/>
      <c r="OZG20" s="47"/>
      <c r="OZH20" s="47"/>
      <c r="OZI20" s="47"/>
      <c r="OZJ20" s="47"/>
      <c r="OZK20" s="47"/>
      <c r="OZL20" s="47"/>
      <c r="OZM20" s="47"/>
      <c r="OZN20" s="47"/>
      <c r="OZO20" s="47"/>
      <c r="OZP20" s="47"/>
      <c r="OZQ20" s="47"/>
      <c r="OZR20" s="47"/>
      <c r="OZS20" s="47"/>
      <c r="OZT20" s="47"/>
      <c r="OZU20" s="47"/>
      <c r="OZV20" s="47"/>
      <c r="OZW20" s="47"/>
      <c r="OZX20" s="47"/>
      <c r="OZY20" s="47"/>
      <c r="OZZ20" s="47"/>
      <c r="PAA20" s="47"/>
      <c r="PAB20" s="47"/>
      <c r="PAC20" s="47"/>
      <c r="PAD20" s="47"/>
      <c r="PAE20" s="47"/>
      <c r="PAF20" s="47"/>
      <c r="PAG20" s="47"/>
      <c r="PAH20" s="47"/>
      <c r="PAI20" s="47"/>
      <c r="PAJ20" s="47"/>
      <c r="PAK20" s="47"/>
      <c r="PAL20" s="47"/>
      <c r="PAM20" s="47"/>
      <c r="PAN20" s="47"/>
      <c r="PAO20" s="47"/>
      <c r="PAP20" s="47"/>
      <c r="PAQ20" s="47"/>
      <c r="PAR20" s="47"/>
      <c r="PAS20" s="47"/>
      <c r="PAT20" s="47"/>
      <c r="PAU20" s="47"/>
      <c r="PAV20" s="47"/>
      <c r="PAW20" s="47"/>
      <c r="PAX20" s="47"/>
      <c r="PAY20" s="47"/>
      <c r="PAZ20" s="47"/>
      <c r="PBA20" s="47"/>
      <c r="PBB20" s="47"/>
      <c r="PBC20" s="47"/>
      <c r="PBD20" s="47"/>
      <c r="PBE20" s="47"/>
      <c r="PBF20" s="47"/>
      <c r="PBG20" s="47"/>
      <c r="PBH20" s="47"/>
      <c r="PBI20" s="47"/>
      <c r="PBJ20" s="47"/>
      <c r="PBK20" s="47"/>
      <c r="PBL20" s="47"/>
      <c r="PBM20" s="47"/>
      <c r="PBN20" s="47"/>
      <c r="PBO20" s="47"/>
      <c r="PBP20" s="47"/>
      <c r="PBQ20" s="47"/>
      <c r="PBR20" s="47"/>
      <c r="PBS20" s="47"/>
      <c r="PBT20" s="47"/>
      <c r="PBU20" s="47"/>
      <c r="PBV20" s="47"/>
      <c r="PBW20" s="47"/>
      <c r="PBX20" s="47"/>
      <c r="PBY20" s="47"/>
      <c r="PBZ20" s="47"/>
      <c r="PCA20" s="47"/>
      <c r="PCB20" s="47"/>
      <c r="PCC20" s="47"/>
      <c r="PCD20" s="47"/>
      <c r="PCE20" s="47"/>
      <c r="PCF20" s="47"/>
      <c r="PCG20" s="47"/>
      <c r="PCH20" s="47"/>
      <c r="PCI20" s="47"/>
      <c r="PCJ20" s="47"/>
      <c r="PCK20" s="47"/>
      <c r="PCL20" s="47"/>
      <c r="PCM20" s="47"/>
      <c r="PCN20" s="47"/>
      <c r="PCO20" s="47"/>
      <c r="PCP20" s="47"/>
      <c r="PCQ20" s="47"/>
      <c r="PCR20" s="47"/>
      <c r="PCS20" s="47"/>
      <c r="PCT20" s="47"/>
      <c r="PCU20" s="47"/>
      <c r="PCV20" s="47"/>
      <c r="PCW20" s="47"/>
      <c r="PCX20" s="47"/>
      <c r="PCY20" s="47"/>
      <c r="PCZ20" s="47"/>
      <c r="PDA20" s="47"/>
      <c r="PDB20" s="47"/>
      <c r="PDC20" s="47"/>
      <c r="PDD20" s="47"/>
      <c r="PDE20" s="47"/>
      <c r="PDF20" s="47"/>
      <c r="PDG20" s="47"/>
      <c r="PDH20" s="47"/>
      <c r="PDI20" s="47"/>
      <c r="PDJ20" s="47"/>
      <c r="PDK20" s="47"/>
      <c r="PDL20" s="47"/>
      <c r="PDM20" s="47"/>
      <c r="PDN20" s="47"/>
      <c r="PDO20" s="47"/>
      <c r="PDP20" s="47"/>
      <c r="PDQ20" s="47"/>
      <c r="PDR20" s="47"/>
      <c r="PDS20" s="47"/>
      <c r="PDT20" s="47"/>
      <c r="PDU20" s="47"/>
      <c r="PDV20" s="47"/>
      <c r="PDW20" s="47"/>
      <c r="PDX20" s="47"/>
      <c r="PDY20" s="47"/>
      <c r="PDZ20" s="47"/>
      <c r="PEA20" s="47"/>
      <c r="PEB20" s="47"/>
      <c r="PEC20" s="47"/>
      <c r="PED20" s="47"/>
      <c r="PEE20" s="47"/>
      <c r="PEF20" s="47"/>
      <c r="PEG20" s="47"/>
      <c r="PEH20" s="47"/>
      <c r="PEI20" s="47"/>
      <c r="PEJ20" s="47"/>
      <c r="PEK20" s="47"/>
      <c r="PEL20" s="47"/>
      <c r="PEM20" s="47"/>
      <c r="PEN20" s="47"/>
      <c r="PEO20" s="47"/>
      <c r="PEP20" s="47"/>
      <c r="PEQ20" s="47"/>
      <c r="PER20" s="47"/>
      <c r="PES20" s="47"/>
      <c r="PET20" s="47"/>
      <c r="PEU20" s="47"/>
      <c r="PEV20" s="47"/>
      <c r="PEW20" s="47"/>
      <c r="PEX20" s="47"/>
      <c r="PEY20" s="47"/>
      <c r="PEZ20" s="47"/>
      <c r="PFA20" s="47"/>
      <c r="PFB20" s="47"/>
      <c r="PFC20" s="47"/>
      <c r="PFD20" s="47"/>
      <c r="PFE20" s="47"/>
      <c r="PFF20" s="47"/>
      <c r="PFG20" s="47"/>
      <c r="PFH20" s="47"/>
      <c r="PFI20" s="47"/>
      <c r="PFJ20" s="47"/>
      <c r="PFK20" s="47"/>
      <c r="PFL20" s="47"/>
      <c r="PFM20" s="47"/>
      <c r="PFN20" s="47"/>
      <c r="PFO20" s="47"/>
      <c r="PFP20" s="47"/>
      <c r="PFQ20" s="47"/>
      <c r="PFR20" s="47"/>
      <c r="PFS20" s="47"/>
      <c r="PFT20" s="47"/>
      <c r="PFU20" s="47"/>
      <c r="PFV20" s="47"/>
      <c r="PFW20" s="47"/>
      <c r="PFX20" s="47"/>
      <c r="PFY20" s="47"/>
      <c r="PFZ20" s="47"/>
      <c r="PGA20" s="47"/>
      <c r="PGB20" s="47"/>
      <c r="PGC20" s="47"/>
      <c r="PGD20" s="47"/>
      <c r="PGE20" s="47"/>
      <c r="PGF20" s="47"/>
      <c r="PGG20" s="47"/>
      <c r="PGH20" s="47"/>
      <c r="PGI20" s="47"/>
      <c r="PGJ20" s="47"/>
      <c r="PGK20" s="47"/>
      <c r="PGL20" s="47"/>
      <c r="PGM20" s="47"/>
      <c r="PGN20" s="47"/>
      <c r="PGO20" s="47"/>
      <c r="PGP20" s="47"/>
      <c r="PGQ20" s="47"/>
      <c r="PGR20" s="47"/>
      <c r="PGS20" s="47"/>
      <c r="PGT20" s="47"/>
      <c r="PGU20" s="47"/>
      <c r="PGV20" s="47"/>
      <c r="PGW20" s="47"/>
      <c r="PGX20" s="47"/>
      <c r="PGY20" s="47"/>
      <c r="PGZ20" s="47"/>
      <c r="PHA20" s="47"/>
      <c r="PHB20" s="47"/>
      <c r="PHC20" s="47"/>
      <c r="PHD20" s="47"/>
      <c r="PHE20" s="47"/>
      <c r="PHF20" s="47"/>
      <c r="PHG20" s="47"/>
      <c r="PHH20" s="47"/>
      <c r="PHI20" s="47"/>
      <c r="PHJ20" s="47"/>
      <c r="PHK20" s="47"/>
      <c r="PHL20" s="47"/>
      <c r="PHM20" s="47"/>
      <c r="PHN20" s="47"/>
      <c r="PHO20" s="47"/>
      <c r="PHP20" s="47"/>
      <c r="PHQ20" s="47"/>
      <c r="PHR20" s="47"/>
      <c r="PHS20" s="47"/>
      <c r="PHT20" s="47"/>
      <c r="PHU20" s="47"/>
      <c r="PHV20" s="47"/>
      <c r="PHW20" s="47"/>
      <c r="PHX20" s="47"/>
      <c r="PHY20" s="47"/>
      <c r="PHZ20" s="47"/>
      <c r="PIA20" s="47"/>
      <c r="PIB20" s="47"/>
      <c r="PIC20" s="47"/>
      <c r="PID20" s="47"/>
      <c r="PIE20" s="47"/>
      <c r="PIF20" s="47"/>
      <c r="PIG20" s="47"/>
      <c r="PIH20" s="47"/>
      <c r="PII20" s="47"/>
      <c r="PIJ20" s="47"/>
      <c r="PIK20" s="47"/>
      <c r="PIL20" s="47"/>
      <c r="PIM20" s="47"/>
      <c r="PIN20" s="47"/>
      <c r="PIO20" s="47"/>
      <c r="PIP20" s="47"/>
      <c r="PIQ20" s="47"/>
      <c r="PIR20" s="47"/>
      <c r="PIS20" s="47"/>
      <c r="PIT20" s="47"/>
      <c r="PIU20" s="47"/>
      <c r="PIV20" s="47"/>
      <c r="PIW20" s="47"/>
      <c r="PIX20" s="47"/>
      <c r="PIY20" s="47"/>
      <c r="PIZ20" s="47"/>
      <c r="PJA20" s="47"/>
      <c r="PJB20" s="47"/>
      <c r="PJC20" s="47"/>
      <c r="PJD20" s="47"/>
      <c r="PJE20" s="47"/>
      <c r="PJF20" s="47"/>
      <c r="PJG20" s="47"/>
      <c r="PJH20" s="47"/>
      <c r="PJI20" s="47"/>
      <c r="PJJ20" s="47"/>
      <c r="PJK20" s="47"/>
      <c r="PJL20" s="47"/>
      <c r="PJM20" s="47"/>
      <c r="PJN20" s="47"/>
      <c r="PJO20" s="47"/>
      <c r="PJP20" s="47"/>
      <c r="PJQ20" s="47"/>
      <c r="PJR20" s="47"/>
      <c r="PJS20" s="47"/>
      <c r="PJT20" s="47"/>
      <c r="PJU20" s="47"/>
      <c r="PJV20" s="47"/>
      <c r="PJW20" s="47"/>
      <c r="PJX20" s="47"/>
      <c r="PJY20" s="47"/>
      <c r="PJZ20" s="47"/>
      <c r="PKA20" s="47"/>
      <c r="PKB20" s="47"/>
      <c r="PKC20" s="47"/>
      <c r="PKD20" s="47"/>
      <c r="PKE20" s="47"/>
      <c r="PKF20" s="47"/>
      <c r="PKG20" s="47"/>
      <c r="PKH20" s="47"/>
      <c r="PKI20" s="47"/>
      <c r="PKJ20" s="47"/>
      <c r="PKK20" s="47"/>
      <c r="PKL20" s="47"/>
      <c r="PKM20" s="47"/>
      <c r="PKN20" s="47"/>
      <c r="PKO20" s="47"/>
      <c r="PKP20" s="47"/>
      <c r="PKQ20" s="47"/>
      <c r="PKR20" s="47"/>
      <c r="PKS20" s="47"/>
      <c r="PKT20" s="47"/>
      <c r="PKU20" s="47"/>
      <c r="PKV20" s="47"/>
      <c r="PKW20" s="47"/>
      <c r="PKX20" s="47"/>
      <c r="PKY20" s="47"/>
      <c r="PKZ20" s="47"/>
      <c r="PLA20" s="47"/>
      <c r="PLB20" s="47"/>
      <c r="PLC20" s="47"/>
      <c r="PLD20" s="47"/>
      <c r="PLE20" s="47"/>
      <c r="PLF20" s="47"/>
      <c r="PLG20" s="47"/>
      <c r="PLH20" s="47"/>
      <c r="PLI20" s="47"/>
      <c r="PLJ20" s="47"/>
      <c r="PLK20" s="47"/>
      <c r="PLL20" s="47"/>
      <c r="PLM20" s="47"/>
      <c r="PLN20" s="47"/>
      <c r="PLO20" s="47"/>
      <c r="PLP20" s="47"/>
      <c r="PLQ20" s="47"/>
      <c r="PLR20" s="47"/>
      <c r="PLS20" s="47"/>
      <c r="PLT20" s="47"/>
      <c r="PLU20" s="47"/>
      <c r="PLV20" s="47"/>
      <c r="PLW20" s="47"/>
      <c r="PLX20" s="47"/>
      <c r="PLY20" s="47"/>
      <c r="PLZ20" s="47"/>
      <c r="PMA20" s="47"/>
      <c r="PMB20" s="47"/>
      <c r="PMC20" s="47"/>
      <c r="PMD20" s="47"/>
      <c r="PME20" s="47"/>
      <c r="PMF20" s="47"/>
      <c r="PMG20" s="47"/>
      <c r="PMH20" s="47"/>
      <c r="PMI20" s="47"/>
      <c r="PMJ20" s="47"/>
      <c r="PMK20" s="47"/>
      <c r="PML20" s="47"/>
      <c r="PMM20" s="47"/>
      <c r="PMN20" s="47"/>
      <c r="PMO20" s="47"/>
      <c r="PMP20" s="47"/>
      <c r="PMQ20" s="47"/>
      <c r="PMR20" s="47"/>
      <c r="PMS20" s="47"/>
      <c r="PMT20" s="47"/>
      <c r="PMU20" s="47"/>
      <c r="PMV20" s="47"/>
      <c r="PMW20" s="47"/>
      <c r="PMX20" s="47"/>
      <c r="PMY20" s="47"/>
      <c r="PMZ20" s="47"/>
      <c r="PNA20" s="47"/>
      <c r="PNB20" s="47"/>
      <c r="PNC20" s="47"/>
      <c r="PND20" s="47"/>
      <c r="PNE20" s="47"/>
      <c r="PNF20" s="47"/>
      <c r="PNG20" s="47"/>
      <c r="PNH20" s="47"/>
      <c r="PNI20" s="47"/>
      <c r="PNJ20" s="47"/>
      <c r="PNK20" s="47"/>
      <c r="PNL20" s="47"/>
      <c r="PNM20" s="47"/>
      <c r="PNN20" s="47"/>
      <c r="PNO20" s="47"/>
      <c r="PNP20" s="47"/>
      <c r="PNQ20" s="47"/>
      <c r="PNR20" s="47"/>
      <c r="PNS20" s="47"/>
      <c r="PNT20" s="47"/>
      <c r="PNU20" s="47"/>
      <c r="PNV20" s="47"/>
      <c r="PNW20" s="47"/>
      <c r="PNX20" s="47"/>
      <c r="PNY20" s="47"/>
      <c r="PNZ20" s="47"/>
      <c r="POA20" s="47"/>
      <c r="POB20" s="47"/>
      <c r="POC20" s="47"/>
      <c r="POD20" s="47"/>
      <c r="POE20" s="47"/>
      <c r="POF20" s="47"/>
      <c r="POG20" s="47"/>
      <c r="POH20" s="47"/>
      <c r="POI20" s="47"/>
      <c r="POJ20" s="47"/>
      <c r="POK20" s="47"/>
      <c r="POL20" s="47"/>
      <c r="POM20" s="47"/>
      <c r="PON20" s="47"/>
      <c r="POO20" s="47"/>
      <c r="POP20" s="47"/>
      <c r="POQ20" s="47"/>
      <c r="POR20" s="47"/>
      <c r="POS20" s="47"/>
      <c r="POT20" s="47"/>
      <c r="POU20" s="47"/>
      <c r="POV20" s="47"/>
      <c r="POW20" s="47"/>
      <c r="POX20" s="47"/>
      <c r="POY20" s="47"/>
      <c r="POZ20" s="47"/>
      <c r="PPA20" s="47"/>
      <c r="PPB20" s="47"/>
      <c r="PPC20" s="47"/>
      <c r="PPD20" s="47"/>
      <c r="PPE20" s="47"/>
      <c r="PPF20" s="47"/>
      <c r="PPG20" s="47"/>
      <c r="PPH20" s="47"/>
      <c r="PPI20" s="47"/>
      <c r="PPJ20" s="47"/>
      <c r="PPK20" s="47"/>
      <c r="PPL20" s="47"/>
      <c r="PPM20" s="47"/>
      <c r="PPN20" s="47"/>
      <c r="PPO20" s="47"/>
      <c r="PPP20" s="47"/>
      <c r="PPQ20" s="47"/>
      <c r="PPR20" s="47"/>
      <c r="PPS20" s="47"/>
      <c r="PPT20" s="47"/>
      <c r="PPU20" s="47"/>
      <c r="PPV20" s="47"/>
      <c r="PPW20" s="47"/>
      <c r="PPX20" s="47"/>
      <c r="PPY20" s="47"/>
      <c r="PPZ20" s="47"/>
      <c r="PQA20" s="47"/>
      <c r="PQB20" s="47"/>
      <c r="PQC20" s="47"/>
      <c r="PQD20" s="47"/>
      <c r="PQE20" s="47"/>
      <c r="PQF20" s="47"/>
      <c r="PQG20" s="47"/>
      <c r="PQH20" s="47"/>
      <c r="PQI20" s="47"/>
      <c r="PQJ20" s="47"/>
      <c r="PQK20" s="47"/>
      <c r="PQL20" s="47"/>
      <c r="PQM20" s="47"/>
      <c r="PQN20" s="47"/>
      <c r="PQO20" s="47"/>
      <c r="PQP20" s="47"/>
      <c r="PQQ20" s="47"/>
      <c r="PQR20" s="47"/>
      <c r="PQS20" s="47"/>
      <c r="PQT20" s="47"/>
      <c r="PQU20" s="47"/>
      <c r="PQV20" s="47"/>
      <c r="PQW20" s="47"/>
      <c r="PQX20" s="47"/>
      <c r="PQY20" s="47"/>
      <c r="PQZ20" s="47"/>
      <c r="PRA20" s="47"/>
      <c r="PRB20" s="47"/>
      <c r="PRC20" s="47"/>
      <c r="PRD20" s="47"/>
      <c r="PRE20" s="47"/>
      <c r="PRF20" s="47"/>
      <c r="PRG20" s="47"/>
      <c r="PRH20" s="47"/>
      <c r="PRI20" s="47"/>
      <c r="PRJ20" s="47"/>
      <c r="PRK20" s="47"/>
      <c r="PRL20" s="47"/>
      <c r="PRM20" s="47"/>
      <c r="PRN20" s="47"/>
      <c r="PRO20" s="47"/>
      <c r="PRP20" s="47"/>
      <c r="PRQ20" s="47"/>
      <c r="PRR20" s="47"/>
      <c r="PRS20" s="47"/>
      <c r="PRT20" s="47"/>
      <c r="PRU20" s="47"/>
      <c r="PRV20" s="47"/>
      <c r="PRW20" s="47"/>
      <c r="PRX20" s="47"/>
      <c r="PRY20" s="47"/>
      <c r="PRZ20" s="47"/>
      <c r="PSA20" s="47"/>
      <c r="PSB20" s="47"/>
      <c r="PSC20" s="47"/>
      <c r="PSD20" s="47"/>
      <c r="PSE20" s="47"/>
      <c r="PSF20" s="47"/>
      <c r="PSG20" s="47"/>
      <c r="PSH20" s="47"/>
      <c r="PSI20" s="47"/>
      <c r="PSJ20" s="47"/>
      <c r="PSK20" s="47"/>
      <c r="PSL20" s="47"/>
      <c r="PSM20" s="47"/>
      <c r="PSN20" s="47"/>
      <c r="PSO20" s="47"/>
      <c r="PSP20" s="47"/>
      <c r="PSQ20" s="47"/>
      <c r="PSR20" s="47"/>
      <c r="PSS20" s="47"/>
      <c r="PST20" s="47"/>
      <c r="PSU20" s="47"/>
      <c r="PSV20" s="47"/>
      <c r="PSW20" s="47"/>
      <c r="PSX20" s="47"/>
      <c r="PSY20" s="47"/>
      <c r="PSZ20" s="47"/>
      <c r="PTA20" s="47"/>
      <c r="PTB20" s="47"/>
      <c r="PTC20" s="47"/>
      <c r="PTD20" s="47"/>
      <c r="PTE20" s="47"/>
      <c r="PTF20" s="47"/>
      <c r="PTG20" s="47"/>
      <c r="PTH20" s="47"/>
      <c r="PTI20" s="47"/>
      <c r="PTJ20" s="47"/>
      <c r="PTK20" s="47"/>
      <c r="PTL20" s="47"/>
      <c r="PTM20" s="47"/>
      <c r="PTN20" s="47"/>
      <c r="PTO20" s="47"/>
      <c r="PTP20" s="47"/>
      <c r="PTQ20" s="47"/>
      <c r="PTR20" s="47"/>
      <c r="PTS20" s="47"/>
      <c r="PTT20" s="47"/>
      <c r="PTU20" s="47"/>
      <c r="PTV20" s="47"/>
      <c r="PTW20" s="47"/>
      <c r="PTX20" s="47"/>
      <c r="PTY20" s="47"/>
      <c r="PTZ20" s="47"/>
      <c r="PUA20" s="47"/>
      <c r="PUB20" s="47"/>
      <c r="PUC20" s="47"/>
      <c r="PUD20" s="47"/>
      <c r="PUE20" s="47"/>
      <c r="PUF20" s="47"/>
      <c r="PUG20" s="47"/>
      <c r="PUH20" s="47"/>
      <c r="PUI20" s="47"/>
      <c r="PUJ20" s="47"/>
      <c r="PUK20" s="47"/>
      <c r="PUL20" s="47"/>
      <c r="PUM20" s="47"/>
      <c r="PUN20" s="47"/>
      <c r="PUO20" s="47"/>
      <c r="PUP20" s="47"/>
      <c r="PUQ20" s="47"/>
      <c r="PUR20" s="47"/>
      <c r="PUS20" s="47"/>
      <c r="PUT20" s="47"/>
      <c r="PUU20" s="47"/>
      <c r="PUV20" s="47"/>
      <c r="PUW20" s="47"/>
      <c r="PUX20" s="47"/>
      <c r="PUY20" s="47"/>
      <c r="PUZ20" s="47"/>
      <c r="PVA20" s="47"/>
      <c r="PVB20" s="47"/>
      <c r="PVC20" s="47"/>
      <c r="PVD20" s="47"/>
      <c r="PVE20" s="47"/>
      <c r="PVF20" s="47"/>
      <c r="PVG20" s="47"/>
      <c r="PVH20" s="47"/>
      <c r="PVI20" s="47"/>
      <c r="PVJ20" s="47"/>
      <c r="PVK20" s="47"/>
      <c r="PVL20" s="47"/>
      <c r="PVM20" s="47"/>
      <c r="PVN20" s="47"/>
      <c r="PVO20" s="47"/>
      <c r="PVP20" s="47"/>
      <c r="PVQ20" s="47"/>
      <c r="PVR20" s="47"/>
      <c r="PVS20" s="47"/>
      <c r="PVT20" s="47"/>
      <c r="PVU20" s="47"/>
      <c r="PVV20" s="47"/>
      <c r="PVW20" s="47"/>
      <c r="PVX20" s="47"/>
      <c r="PVY20" s="47"/>
      <c r="PVZ20" s="47"/>
      <c r="PWA20" s="47"/>
      <c r="PWB20" s="47"/>
      <c r="PWC20" s="47"/>
      <c r="PWD20" s="47"/>
      <c r="PWE20" s="47"/>
      <c r="PWF20" s="47"/>
      <c r="PWG20" s="47"/>
      <c r="PWH20" s="47"/>
      <c r="PWI20" s="47"/>
      <c r="PWJ20" s="47"/>
      <c r="PWK20" s="47"/>
      <c r="PWL20" s="47"/>
      <c r="PWM20" s="47"/>
      <c r="PWN20" s="47"/>
      <c r="PWO20" s="47"/>
      <c r="PWP20" s="47"/>
      <c r="PWQ20" s="47"/>
      <c r="PWR20" s="47"/>
      <c r="PWS20" s="47"/>
      <c r="PWT20" s="47"/>
      <c r="PWU20" s="47"/>
      <c r="PWV20" s="47"/>
      <c r="PWW20" s="47"/>
      <c r="PWX20" s="47"/>
      <c r="PWY20" s="47"/>
      <c r="PWZ20" s="47"/>
      <c r="PXA20" s="47"/>
      <c r="PXB20" s="47"/>
      <c r="PXC20" s="47"/>
      <c r="PXD20" s="47"/>
      <c r="PXE20" s="47"/>
      <c r="PXF20" s="47"/>
      <c r="PXG20" s="47"/>
      <c r="PXH20" s="47"/>
      <c r="PXI20" s="47"/>
      <c r="PXJ20" s="47"/>
      <c r="PXK20" s="47"/>
      <c r="PXL20" s="47"/>
      <c r="PXM20" s="47"/>
      <c r="PXN20" s="47"/>
      <c r="PXO20" s="47"/>
      <c r="PXP20" s="47"/>
      <c r="PXQ20" s="47"/>
      <c r="PXR20" s="47"/>
      <c r="PXS20" s="47"/>
      <c r="PXT20" s="47"/>
      <c r="PXU20" s="47"/>
      <c r="PXV20" s="47"/>
      <c r="PXW20" s="47"/>
      <c r="PXX20" s="47"/>
      <c r="PXY20" s="47"/>
      <c r="PXZ20" s="47"/>
      <c r="PYA20" s="47"/>
      <c r="PYB20" s="47"/>
      <c r="PYC20" s="47"/>
      <c r="PYD20" s="47"/>
      <c r="PYE20" s="47"/>
      <c r="PYF20" s="47"/>
      <c r="PYG20" s="47"/>
      <c r="PYH20" s="47"/>
      <c r="PYI20" s="47"/>
      <c r="PYJ20" s="47"/>
      <c r="PYK20" s="47"/>
      <c r="PYL20" s="47"/>
      <c r="PYM20" s="47"/>
      <c r="PYN20" s="47"/>
      <c r="PYO20" s="47"/>
      <c r="PYP20" s="47"/>
      <c r="PYQ20" s="47"/>
      <c r="PYR20" s="47"/>
      <c r="PYS20" s="47"/>
      <c r="PYT20" s="47"/>
      <c r="PYU20" s="47"/>
      <c r="PYV20" s="47"/>
      <c r="PYW20" s="47"/>
      <c r="PYX20" s="47"/>
      <c r="PYY20" s="47"/>
      <c r="PYZ20" s="47"/>
      <c r="PZA20" s="47"/>
      <c r="PZB20" s="47"/>
      <c r="PZC20" s="47"/>
      <c r="PZD20" s="47"/>
      <c r="PZE20" s="47"/>
      <c r="PZF20" s="47"/>
      <c r="PZG20" s="47"/>
      <c r="PZH20" s="47"/>
      <c r="PZI20" s="47"/>
      <c r="PZJ20" s="47"/>
      <c r="PZK20" s="47"/>
      <c r="PZL20" s="47"/>
      <c r="PZM20" s="47"/>
      <c r="PZN20" s="47"/>
      <c r="PZO20" s="47"/>
      <c r="PZP20" s="47"/>
      <c r="PZQ20" s="47"/>
      <c r="PZR20" s="47"/>
      <c r="PZS20" s="47"/>
      <c r="PZT20" s="47"/>
      <c r="PZU20" s="47"/>
      <c r="PZV20" s="47"/>
      <c r="PZW20" s="47"/>
      <c r="PZX20" s="47"/>
      <c r="PZY20" s="47"/>
      <c r="PZZ20" s="47"/>
      <c r="QAA20" s="47"/>
      <c r="QAB20" s="47"/>
      <c r="QAC20" s="47"/>
      <c r="QAD20" s="47"/>
      <c r="QAE20" s="47"/>
      <c r="QAF20" s="47"/>
      <c r="QAG20" s="47"/>
      <c r="QAH20" s="47"/>
      <c r="QAI20" s="47"/>
      <c r="QAJ20" s="47"/>
      <c r="QAK20" s="47"/>
      <c r="QAL20" s="47"/>
      <c r="QAM20" s="47"/>
      <c r="QAN20" s="47"/>
      <c r="QAO20" s="47"/>
      <c r="QAP20" s="47"/>
      <c r="QAQ20" s="47"/>
      <c r="QAR20" s="47"/>
      <c r="QAS20" s="47"/>
      <c r="QAT20" s="47"/>
      <c r="QAU20" s="47"/>
      <c r="QAV20" s="47"/>
      <c r="QAW20" s="47"/>
      <c r="QAX20" s="47"/>
      <c r="QAY20" s="47"/>
      <c r="QAZ20" s="47"/>
      <c r="QBA20" s="47"/>
      <c r="QBB20" s="47"/>
      <c r="QBC20" s="47"/>
      <c r="QBD20" s="47"/>
      <c r="QBE20" s="47"/>
      <c r="QBF20" s="47"/>
      <c r="QBG20" s="47"/>
      <c r="QBH20" s="47"/>
      <c r="QBI20" s="47"/>
      <c r="QBJ20" s="47"/>
      <c r="QBK20" s="47"/>
      <c r="QBL20" s="47"/>
      <c r="QBM20" s="47"/>
      <c r="QBN20" s="47"/>
      <c r="QBO20" s="47"/>
      <c r="QBP20" s="47"/>
      <c r="QBQ20" s="47"/>
      <c r="QBR20" s="47"/>
      <c r="QBS20" s="47"/>
      <c r="QBT20" s="47"/>
      <c r="QBU20" s="47"/>
      <c r="QBV20" s="47"/>
      <c r="QBW20" s="47"/>
      <c r="QBX20" s="47"/>
      <c r="QBY20" s="47"/>
      <c r="QBZ20" s="47"/>
      <c r="QCA20" s="47"/>
      <c r="QCB20" s="47"/>
      <c r="QCC20" s="47"/>
      <c r="QCD20" s="47"/>
      <c r="QCE20" s="47"/>
      <c r="QCF20" s="47"/>
      <c r="QCG20" s="47"/>
      <c r="QCH20" s="47"/>
      <c r="QCI20" s="47"/>
      <c r="QCJ20" s="47"/>
      <c r="QCK20" s="47"/>
      <c r="QCL20" s="47"/>
      <c r="QCM20" s="47"/>
      <c r="QCN20" s="47"/>
      <c r="QCO20" s="47"/>
      <c r="QCP20" s="47"/>
      <c r="QCQ20" s="47"/>
      <c r="QCR20" s="47"/>
      <c r="QCS20" s="47"/>
      <c r="QCT20" s="47"/>
      <c r="QCU20" s="47"/>
      <c r="QCV20" s="47"/>
      <c r="QCW20" s="47"/>
      <c r="QCX20" s="47"/>
      <c r="QCY20" s="47"/>
      <c r="QCZ20" s="47"/>
      <c r="QDA20" s="47"/>
      <c r="QDB20" s="47"/>
      <c r="QDC20" s="47"/>
      <c r="QDD20" s="47"/>
      <c r="QDE20" s="47"/>
      <c r="QDF20" s="47"/>
      <c r="QDG20" s="47"/>
      <c r="QDH20" s="47"/>
      <c r="QDI20" s="47"/>
      <c r="QDJ20" s="47"/>
      <c r="QDK20" s="47"/>
      <c r="QDL20" s="47"/>
      <c r="QDM20" s="47"/>
      <c r="QDN20" s="47"/>
      <c r="QDO20" s="47"/>
      <c r="QDP20" s="47"/>
      <c r="QDQ20" s="47"/>
      <c r="QDR20" s="47"/>
      <c r="QDS20" s="47"/>
      <c r="QDT20" s="47"/>
      <c r="QDU20" s="47"/>
      <c r="QDV20" s="47"/>
      <c r="QDW20" s="47"/>
      <c r="QDX20" s="47"/>
      <c r="QDY20" s="47"/>
      <c r="QDZ20" s="47"/>
      <c r="QEA20" s="47"/>
      <c r="QEB20" s="47"/>
      <c r="QEC20" s="47"/>
      <c r="QED20" s="47"/>
      <c r="QEE20" s="47"/>
      <c r="QEF20" s="47"/>
      <c r="QEG20" s="47"/>
      <c r="QEH20" s="47"/>
      <c r="QEI20" s="47"/>
      <c r="QEJ20" s="47"/>
      <c r="QEK20" s="47"/>
      <c r="QEL20" s="47"/>
      <c r="QEM20" s="47"/>
      <c r="QEN20" s="47"/>
      <c r="QEO20" s="47"/>
      <c r="QEP20" s="47"/>
      <c r="QEQ20" s="47"/>
      <c r="QER20" s="47"/>
      <c r="QES20" s="47"/>
      <c r="QET20" s="47"/>
      <c r="QEU20" s="47"/>
      <c r="QEV20" s="47"/>
      <c r="QEW20" s="47"/>
      <c r="QEX20" s="47"/>
      <c r="QEY20" s="47"/>
      <c r="QEZ20" s="47"/>
      <c r="QFA20" s="47"/>
      <c r="QFB20" s="47"/>
      <c r="QFC20" s="47"/>
      <c r="QFD20" s="47"/>
      <c r="QFE20" s="47"/>
      <c r="QFF20" s="47"/>
      <c r="QFG20" s="47"/>
      <c r="QFH20" s="47"/>
      <c r="QFI20" s="47"/>
      <c r="QFJ20" s="47"/>
      <c r="QFK20" s="47"/>
      <c r="QFL20" s="47"/>
      <c r="QFM20" s="47"/>
      <c r="QFN20" s="47"/>
      <c r="QFO20" s="47"/>
      <c r="QFP20" s="47"/>
      <c r="QFQ20" s="47"/>
      <c r="QFR20" s="47"/>
      <c r="QFS20" s="47"/>
      <c r="QFT20" s="47"/>
      <c r="QFU20" s="47"/>
      <c r="QFV20" s="47"/>
      <c r="QFW20" s="47"/>
      <c r="QFX20" s="47"/>
      <c r="QFY20" s="47"/>
      <c r="QFZ20" s="47"/>
      <c r="QGA20" s="47"/>
      <c r="QGB20" s="47"/>
      <c r="QGC20" s="47"/>
      <c r="QGD20" s="47"/>
      <c r="QGE20" s="47"/>
      <c r="QGF20" s="47"/>
      <c r="QGG20" s="47"/>
      <c r="QGH20" s="47"/>
      <c r="QGI20" s="47"/>
      <c r="QGJ20" s="47"/>
      <c r="QGK20" s="47"/>
      <c r="QGL20" s="47"/>
      <c r="QGM20" s="47"/>
      <c r="QGN20" s="47"/>
      <c r="QGO20" s="47"/>
      <c r="QGP20" s="47"/>
      <c r="QGQ20" s="47"/>
      <c r="QGR20" s="47"/>
      <c r="QGS20" s="47"/>
      <c r="QGT20" s="47"/>
      <c r="QGU20" s="47"/>
      <c r="QGV20" s="47"/>
      <c r="QGW20" s="47"/>
      <c r="QGX20" s="47"/>
      <c r="QGY20" s="47"/>
      <c r="QGZ20" s="47"/>
      <c r="QHA20" s="47"/>
      <c r="QHB20" s="47"/>
      <c r="QHC20" s="47"/>
      <c r="QHD20" s="47"/>
      <c r="QHE20" s="47"/>
      <c r="QHF20" s="47"/>
      <c r="QHG20" s="47"/>
      <c r="QHH20" s="47"/>
      <c r="QHI20" s="47"/>
      <c r="QHJ20" s="47"/>
      <c r="QHK20" s="47"/>
      <c r="QHL20" s="47"/>
      <c r="QHM20" s="47"/>
      <c r="QHN20" s="47"/>
      <c r="QHO20" s="47"/>
      <c r="QHP20" s="47"/>
      <c r="QHQ20" s="47"/>
      <c r="QHR20" s="47"/>
      <c r="QHS20" s="47"/>
      <c r="QHT20" s="47"/>
      <c r="QHU20" s="47"/>
      <c r="QHV20" s="47"/>
      <c r="QHW20" s="47"/>
      <c r="QHX20" s="47"/>
      <c r="QHY20" s="47"/>
      <c r="QHZ20" s="47"/>
      <c r="QIA20" s="47"/>
      <c r="QIB20" s="47"/>
      <c r="QIC20" s="47"/>
      <c r="QID20" s="47"/>
      <c r="QIE20" s="47"/>
      <c r="QIF20" s="47"/>
      <c r="QIG20" s="47"/>
      <c r="QIH20" s="47"/>
      <c r="QII20" s="47"/>
      <c r="QIJ20" s="47"/>
      <c r="QIK20" s="47"/>
      <c r="QIL20" s="47"/>
      <c r="QIM20" s="47"/>
      <c r="QIN20" s="47"/>
      <c r="QIO20" s="47"/>
      <c r="QIP20" s="47"/>
      <c r="QIQ20" s="47"/>
      <c r="QIR20" s="47"/>
      <c r="QIS20" s="47"/>
      <c r="QIT20" s="47"/>
      <c r="QIU20" s="47"/>
      <c r="QIV20" s="47"/>
      <c r="QIW20" s="47"/>
      <c r="QIX20" s="47"/>
      <c r="QIY20" s="47"/>
      <c r="QIZ20" s="47"/>
      <c r="QJA20" s="47"/>
      <c r="QJB20" s="47"/>
      <c r="QJC20" s="47"/>
      <c r="QJD20" s="47"/>
      <c r="QJE20" s="47"/>
      <c r="QJF20" s="47"/>
      <c r="QJG20" s="47"/>
      <c r="QJH20" s="47"/>
      <c r="QJI20" s="47"/>
      <c r="QJJ20" s="47"/>
      <c r="QJK20" s="47"/>
      <c r="QJL20" s="47"/>
      <c r="QJM20" s="47"/>
      <c r="QJN20" s="47"/>
      <c r="QJO20" s="47"/>
      <c r="QJP20" s="47"/>
      <c r="QJQ20" s="47"/>
      <c r="QJR20" s="47"/>
      <c r="QJS20" s="47"/>
      <c r="QJT20" s="47"/>
      <c r="QJU20" s="47"/>
      <c r="QJV20" s="47"/>
      <c r="QJW20" s="47"/>
      <c r="QJX20" s="47"/>
      <c r="QJY20" s="47"/>
      <c r="QJZ20" s="47"/>
      <c r="QKA20" s="47"/>
      <c r="QKB20" s="47"/>
      <c r="QKC20" s="47"/>
      <c r="QKD20" s="47"/>
      <c r="QKE20" s="47"/>
      <c r="QKF20" s="47"/>
      <c r="QKG20" s="47"/>
      <c r="QKH20" s="47"/>
      <c r="QKI20" s="47"/>
      <c r="QKJ20" s="47"/>
      <c r="QKK20" s="47"/>
      <c r="QKL20" s="47"/>
      <c r="QKM20" s="47"/>
      <c r="QKN20" s="47"/>
      <c r="QKO20" s="47"/>
      <c r="QKP20" s="47"/>
      <c r="QKQ20" s="47"/>
      <c r="QKR20" s="47"/>
      <c r="QKS20" s="47"/>
      <c r="QKT20" s="47"/>
      <c r="QKU20" s="47"/>
      <c r="QKV20" s="47"/>
      <c r="QKW20" s="47"/>
      <c r="QKX20" s="47"/>
      <c r="QKY20" s="47"/>
      <c r="QKZ20" s="47"/>
      <c r="QLA20" s="47"/>
      <c r="QLB20" s="47"/>
      <c r="QLC20" s="47"/>
      <c r="QLD20" s="47"/>
      <c r="QLE20" s="47"/>
      <c r="QLF20" s="47"/>
      <c r="QLG20" s="47"/>
      <c r="QLH20" s="47"/>
      <c r="QLI20" s="47"/>
      <c r="QLJ20" s="47"/>
      <c r="QLK20" s="47"/>
      <c r="QLL20" s="47"/>
      <c r="QLM20" s="47"/>
      <c r="QLN20" s="47"/>
      <c r="QLO20" s="47"/>
      <c r="QLP20" s="47"/>
      <c r="QLQ20" s="47"/>
      <c r="QLR20" s="47"/>
      <c r="QLS20" s="47"/>
      <c r="QLT20" s="47"/>
      <c r="QLU20" s="47"/>
      <c r="QLV20" s="47"/>
      <c r="QLW20" s="47"/>
      <c r="QLX20" s="47"/>
      <c r="QLY20" s="47"/>
      <c r="QLZ20" s="47"/>
      <c r="QMA20" s="47"/>
      <c r="QMB20" s="47"/>
      <c r="QMC20" s="47"/>
      <c r="QMD20" s="47"/>
      <c r="QME20" s="47"/>
      <c r="QMF20" s="47"/>
      <c r="QMG20" s="47"/>
      <c r="QMH20" s="47"/>
      <c r="QMI20" s="47"/>
      <c r="QMJ20" s="47"/>
      <c r="QMK20" s="47"/>
      <c r="QML20" s="47"/>
      <c r="QMM20" s="47"/>
      <c r="QMN20" s="47"/>
      <c r="QMO20" s="47"/>
      <c r="QMP20" s="47"/>
      <c r="QMQ20" s="47"/>
      <c r="QMR20" s="47"/>
      <c r="QMS20" s="47"/>
      <c r="QMT20" s="47"/>
      <c r="QMU20" s="47"/>
      <c r="QMV20" s="47"/>
      <c r="QMW20" s="47"/>
      <c r="QMX20" s="47"/>
      <c r="QMY20" s="47"/>
      <c r="QMZ20" s="47"/>
      <c r="QNA20" s="47"/>
      <c r="QNB20" s="47"/>
      <c r="QNC20" s="47"/>
      <c r="QND20" s="47"/>
      <c r="QNE20" s="47"/>
      <c r="QNF20" s="47"/>
      <c r="QNG20" s="47"/>
      <c r="QNH20" s="47"/>
      <c r="QNI20" s="47"/>
      <c r="QNJ20" s="47"/>
      <c r="QNK20" s="47"/>
      <c r="QNL20" s="47"/>
      <c r="QNM20" s="47"/>
      <c r="QNN20" s="47"/>
      <c r="QNO20" s="47"/>
      <c r="QNP20" s="47"/>
      <c r="QNQ20" s="47"/>
      <c r="QNR20" s="47"/>
      <c r="QNS20" s="47"/>
      <c r="QNT20" s="47"/>
      <c r="QNU20" s="47"/>
      <c r="QNV20" s="47"/>
      <c r="QNW20" s="47"/>
      <c r="QNX20" s="47"/>
      <c r="QNY20" s="47"/>
      <c r="QNZ20" s="47"/>
      <c r="QOA20" s="47"/>
      <c r="QOB20" s="47"/>
      <c r="QOC20" s="47"/>
      <c r="QOD20" s="47"/>
      <c r="QOE20" s="47"/>
      <c r="QOF20" s="47"/>
      <c r="QOG20" s="47"/>
      <c r="QOH20" s="47"/>
      <c r="QOI20" s="47"/>
      <c r="QOJ20" s="47"/>
      <c r="QOK20" s="47"/>
      <c r="QOL20" s="47"/>
      <c r="QOM20" s="47"/>
      <c r="QON20" s="47"/>
      <c r="QOO20" s="47"/>
      <c r="QOP20" s="47"/>
      <c r="QOQ20" s="47"/>
      <c r="QOR20" s="47"/>
      <c r="QOS20" s="47"/>
      <c r="QOT20" s="47"/>
      <c r="QOU20" s="47"/>
      <c r="QOV20" s="47"/>
      <c r="QOW20" s="47"/>
      <c r="QOX20" s="47"/>
      <c r="QOY20" s="47"/>
      <c r="QOZ20" s="47"/>
      <c r="QPA20" s="47"/>
      <c r="QPB20" s="47"/>
      <c r="QPC20" s="47"/>
      <c r="QPD20" s="47"/>
      <c r="QPE20" s="47"/>
      <c r="QPF20" s="47"/>
      <c r="QPG20" s="47"/>
      <c r="QPH20" s="47"/>
      <c r="QPI20" s="47"/>
      <c r="QPJ20" s="47"/>
      <c r="QPK20" s="47"/>
      <c r="QPL20" s="47"/>
      <c r="QPM20" s="47"/>
      <c r="QPN20" s="47"/>
      <c r="QPO20" s="47"/>
      <c r="QPP20" s="47"/>
      <c r="QPQ20" s="47"/>
      <c r="QPR20" s="47"/>
      <c r="QPS20" s="47"/>
      <c r="QPT20" s="47"/>
      <c r="QPU20" s="47"/>
      <c r="QPV20" s="47"/>
      <c r="QPW20" s="47"/>
      <c r="QPX20" s="47"/>
      <c r="QPY20" s="47"/>
      <c r="QPZ20" s="47"/>
      <c r="QQA20" s="47"/>
      <c r="QQB20" s="47"/>
      <c r="QQC20" s="47"/>
      <c r="QQD20" s="47"/>
      <c r="QQE20" s="47"/>
      <c r="QQF20" s="47"/>
      <c r="QQG20" s="47"/>
      <c r="QQH20" s="47"/>
      <c r="QQI20" s="47"/>
      <c r="QQJ20" s="47"/>
      <c r="QQK20" s="47"/>
      <c r="QQL20" s="47"/>
      <c r="QQM20" s="47"/>
      <c r="QQN20" s="47"/>
      <c r="QQO20" s="47"/>
      <c r="QQP20" s="47"/>
      <c r="QQQ20" s="47"/>
      <c r="QQR20" s="47"/>
      <c r="QQS20" s="47"/>
      <c r="QQT20" s="47"/>
      <c r="QQU20" s="47"/>
      <c r="QQV20" s="47"/>
      <c r="QQW20" s="47"/>
      <c r="QQX20" s="47"/>
      <c r="QQY20" s="47"/>
      <c r="QQZ20" s="47"/>
      <c r="QRA20" s="47"/>
      <c r="QRB20" s="47"/>
      <c r="QRC20" s="47"/>
      <c r="QRD20" s="47"/>
      <c r="QRE20" s="47"/>
      <c r="QRF20" s="47"/>
      <c r="QRG20" s="47"/>
      <c r="QRH20" s="47"/>
      <c r="QRI20" s="47"/>
      <c r="QRJ20" s="47"/>
      <c r="QRK20" s="47"/>
      <c r="QRL20" s="47"/>
      <c r="QRM20" s="47"/>
      <c r="QRN20" s="47"/>
      <c r="QRO20" s="47"/>
      <c r="QRP20" s="47"/>
      <c r="QRQ20" s="47"/>
      <c r="QRR20" s="47"/>
      <c r="QRS20" s="47"/>
      <c r="QRT20" s="47"/>
      <c r="QRU20" s="47"/>
      <c r="QRV20" s="47"/>
      <c r="QRW20" s="47"/>
      <c r="QRX20" s="47"/>
      <c r="QRY20" s="47"/>
      <c r="QRZ20" s="47"/>
      <c r="QSA20" s="47"/>
      <c r="QSB20" s="47"/>
      <c r="QSC20" s="47"/>
      <c r="QSD20" s="47"/>
      <c r="QSE20" s="47"/>
      <c r="QSF20" s="47"/>
      <c r="QSG20" s="47"/>
      <c r="QSH20" s="47"/>
      <c r="QSI20" s="47"/>
      <c r="QSJ20" s="47"/>
      <c r="QSK20" s="47"/>
      <c r="QSL20" s="47"/>
      <c r="QSM20" s="47"/>
      <c r="QSN20" s="47"/>
      <c r="QSO20" s="47"/>
      <c r="QSP20" s="47"/>
      <c r="QSQ20" s="47"/>
      <c r="QSR20" s="47"/>
      <c r="QSS20" s="47"/>
      <c r="QST20" s="47"/>
      <c r="QSU20" s="47"/>
      <c r="QSV20" s="47"/>
      <c r="QSW20" s="47"/>
      <c r="QSX20" s="47"/>
      <c r="QSY20" s="47"/>
      <c r="QSZ20" s="47"/>
      <c r="QTA20" s="47"/>
      <c r="QTB20" s="47"/>
      <c r="QTC20" s="47"/>
      <c r="QTD20" s="47"/>
      <c r="QTE20" s="47"/>
      <c r="QTF20" s="47"/>
      <c r="QTG20" s="47"/>
      <c r="QTH20" s="47"/>
      <c r="QTI20" s="47"/>
      <c r="QTJ20" s="47"/>
      <c r="QTK20" s="47"/>
      <c r="QTL20" s="47"/>
      <c r="QTM20" s="47"/>
      <c r="QTN20" s="47"/>
      <c r="QTO20" s="47"/>
      <c r="QTP20" s="47"/>
      <c r="QTQ20" s="47"/>
      <c r="QTR20" s="47"/>
      <c r="QTS20" s="47"/>
      <c r="QTT20" s="47"/>
      <c r="QTU20" s="47"/>
      <c r="QTV20" s="47"/>
      <c r="QTW20" s="47"/>
      <c r="QTX20" s="47"/>
      <c r="QTY20" s="47"/>
      <c r="QTZ20" s="47"/>
      <c r="QUA20" s="47"/>
      <c r="QUB20" s="47"/>
      <c r="QUC20" s="47"/>
      <c r="QUD20" s="47"/>
      <c r="QUE20" s="47"/>
      <c r="QUF20" s="47"/>
      <c r="QUG20" s="47"/>
      <c r="QUH20" s="47"/>
      <c r="QUI20" s="47"/>
      <c r="QUJ20" s="47"/>
      <c r="QUK20" s="47"/>
      <c r="QUL20" s="47"/>
      <c r="QUM20" s="47"/>
      <c r="QUN20" s="47"/>
      <c r="QUO20" s="47"/>
      <c r="QUP20" s="47"/>
      <c r="QUQ20" s="47"/>
      <c r="QUR20" s="47"/>
      <c r="QUS20" s="47"/>
      <c r="QUT20" s="47"/>
      <c r="QUU20" s="47"/>
      <c r="QUV20" s="47"/>
      <c r="QUW20" s="47"/>
      <c r="QUX20" s="47"/>
      <c r="QUY20" s="47"/>
      <c r="QUZ20" s="47"/>
      <c r="QVA20" s="47"/>
      <c r="QVB20" s="47"/>
      <c r="QVC20" s="47"/>
      <c r="QVD20" s="47"/>
      <c r="QVE20" s="47"/>
      <c r="QVF20" s="47"/>
      <c r="QVG20" s="47"/>
      <c r="QVH20" s="47"/>
      <c r="QVI20" s="47"/>
      <c r="QVJ20" s="47"/>
      <c r="QVK20" s="47"/>
      <c r="QVL20" s="47"/>
      <c r="QVM20" s="47"/>
      <c r="QVN20" s="47"/>
      <c r="QVO20" s="47"/>
      <c r="QVP20" s="47"/>
      <c r="QVQ20" s="47"/>
      <c r="QVR20" s="47"/>
      <c r="QVS20" s="47"/>
      <c r="QVT20" s="47"/>
      <c r="QVU20" s="47"/>
      <c r="QVV20" s="47"/>
      <c r="QVW20" s="47"/>
      <c r="QVX20" s="47"/>
      <c r="QVY20" s="47"/>
      <c r="QVZ20" s="47"/>
      <c r="QWA20" s="47"/>
      <c r="QWB20" s="47"/>
      <c r="QWC20" s="47"/>
      <c r="QWD20" s="47"/>
      <c r="QWE20" s="47"/>
      <c r="QWF20" s="47"/>
      <c r="QWG20" s="47"/>
      <c r="QWH20" s="47"/>
      <c r="QWI20" s="47"/>
      <c r="QWJ20" s="47"/>
      <c r="QWK20" s="47"/>
      <c r="QWL20" s="47"/>
      <c r="QWM20" s="47"/>
      <c r="QWN20" s="47"/>
      <c r="QWO20" s="47"/>
      <c r="QWP20" s="47"/>
      <c r="QWQ20" s="47"/>
      <c r="QWR20" s="47"/>
      <c r="QWS20" s="47"/>
      <c r="QWT20" s="47"/>
      <c r="QWU20" s="47"/>
      <c r="QWV20" s="47"/>
      <c r="QWW20" s="47"/>
      <c r="QWX20" s="47"/>
      <c r="QWY20" s="47"/>
      <c r="QWZ20" s="47"/>
      <c r="QXA20" s="47"/>
      <c r="QXB20" s="47"/>
      <c r="QXC20" s="47"/>
      <c r="QXD20" s="47"/>
      <c r="QXE20" s="47"/>
      <c r="QXF20" s="47"/>
      <c r="QXG20" s="47"/>
      <c r="QXH20" s="47"/>
      <c r="QXI20" s="47"/>
      <c r="QXJ20" s="47"/>
      <c r="QXK20" s="47"/>
      <c r="QXL20" s="47"/>
      <c r="QXM20" s="47"/>
      <c r="QXN20" s="47"/>
      <c r="QXO20" s="47"/>
      <c r="QXP20" s="47"/>
      <c r="QXQ20" s="47"/>
      <c r="QXR20" s="47"/>
      <c r="QXS20" s="47"/>
      <c r="QXT20" s="47"/>
      <c r="QXU20" s="47"/>
      <c r="QXV20" s="47"/>
      <c r="QXW20" s="47"/>
      <c r="QXX20" s="47"/>
      <c r="QXY20" s="47"/>
      <c r="QXZ20" s="47"/>
      <c r="QYA20" s="47"/>
      <c r="QYB20" s="47"/>
      <c r="QYC20" s="47"/>
      <c r="QYD20" s="47"/>
      <c r="QYE20" s="47"/>
      <c r="QYF20" s="47"/>
      <c r="QYG20" s="47"/>
      <c r="QYH20" s="47"/>
      <c r="QYI20" s="47"/>
      <c r="QYJ20" s="47"/>
      <c r="QYK20" s="47"/>
      <c r="QYL20" s="47"/>
      <c r="QYM20" s="47"/>
      <c r="QYN20" s="47"/>
      <c r="QYO20" s="47"/>
      <c r="QYP20" s="47"/>
      <c r="QYQ20" s="47"/>
      <c r="QYR20" s="47"/>
      <c r="QYS20" s="47"/>
      <c r="QYT20" s="47"/>
      <c r="QYU20" s="47"/>
      <c r="QYV20" s="47"/>
      <c r="QYW20" s="47"/>
      <c r="QYX20" s="47"/>
      <c r="QYY20" s="47"/>
      <c r="QYZ20" s="47"/>
      <c r="QZA20" s="47"/>
      <c r="QZB20" s="47"/>
      <c r="QZC20" s="47"/>
      <c r="QZD20" s="47"/>
      <c r="QZE20" s="47"/>
      <c r="QZF20" s="47"/>
      <c r="QZG20" s="47"/>
      <c r="QZH20" s="47"/>
      <c r="QZI20" s="47"/>
      <c r="QZJ20" s="47"/>
      <c r="QZK20" s="47"/>
      <c r="QZL20" s="47"/>
      <c r="QZM20" s="47"/>
      <c r="QZN20" s="47"/>
      <c r="QZO20" s="47"/>
      <c r="QZP20" s="47"/>
      <c r="QZQ20" s="47"/>
      <c r="QZR20" s="47"/>
      <c r="QZS20" s="47"/>
      <c r="QZT20" s="47"/>
      <c r="QZU20" s="47"/>
      <c r="QZV20" s="47"/>
      <c r="QZW20" s="47"/>
      <c r="QZX20" s="47"/>
      <c r="QZY20" s="47"/>
      <c r="QZZ20" s="47"/>
      <c r="RAA20" s="47"/>
      <c r="RAB20" s="47"/>
      <c r="RAC20" s="47"/>
      <c r="RAD20" s="47"/>
      <c r="RAE20" s="47"/>
      <c r="RAF20" s="47"/>
      <c r="RAG20" s="47"/>
      <c r="RAH20" s="47"/>
      <c r="RAI20" s="47"/>
      <c r="RAJ20" s="47"/>
      <c r="RAK20" s="47"/>
      <c r="RAL20" s="47"/>
      <c r="RAM20" s="47"/>
      <c r="RAN20" s="47"/>
      <c r="RAO20" s="47"/>
      <c r="RAP20" s="47"/>
      <c r="RAQ20" s="47"/>
      <c r="RAR20" s="47"/>
      <c r="RAS20" s="47"/>
      <c r="RAT20" s="47"/>
      <c r="RAU20" s="47"/>
      <c r="RAV20" s="47"/>
      <c r="RAW20" s="47"/>
      <c r="RAX20" s="47"/>
      <c r="RAY20" s="47"/>
      <c r="RAZ20" s="47"/>
      <c r="RBA20" s="47"/>
      <c r="RBB20" s="47"/>
      <c r="RBC20" s="47"/>
      <c r="RBD20" s="47"/>
      <c r="RBE20" s="47"/>
      <c r="RBF20" s="47"/>
      <c r="RBG20" s="47"/>
      <c r="RBH20" s="47"/>
      <c r="RBI20" s="47"/>
      <c r="RBJ20" s="47"/>
      <c r="RBK20" s="47"/>
      <c r="RBL20" s="47"/>
      <c r="RBM20" s="47"/>
      <c r="RBN20" s="47"/>
      <c r="RBO20" s="47"/>
      <c r="RBP20" s="47"/>
      <c r="RBQ20" s="47"/>
      <c r="RBR20" s="47"/>
      <c r="RBS20" s="47"/>
      <c r="RBT20" s="47"/>
      <c r="RBU20" s="47"/>
      <c r="RBV20" s="47"/>
      <c r="RBW20" s="47"/>
      <c r="RBX20" s="47"/>
      <c r="RBY20" s="47"/>
      <c r="RBZ20" s="47"/>
      <c r="RCA20" s="47"/>
      <c r="RCB20" s="47"/>
      <c r="RCC20" s="47"/>
      <c r="RCD20" s="47"/>
      <c r="RCE20" s="47"/>
      <c r="RCF20" s="47"/>
      <c r="RCG20" s="47"/>
      <c r="RCH20" s="47"/>
      <c r="RCI20" s="47"/>
      <c r="RCJ20" s="47"/>
      <c r="RCK20" s="47"/>
      <c r="RCL20" s="47"/>
      <c r="RCM20" s="47"/>
      <c r="RCN20" s="47"/>
      <c r="RCO20" s="47"/>
      <c r="RCP20" s="47"/>
      <c r="RCQ20" s="47"/>
      <c r="RCR20" s="47"/>
      <c r="RCS20" s="47"/>
      <c r="RCT20" s="47"/>
      <c r="RCU20" s="47"/>
      <c r="RCV20" s="47"/>
      <c r="RCW20" s="47"/>
      <c r="RCX20" s="47"/>
      <c r="RCY20" s="47"/>
      <c r="RCZ20" s="47"/>
      <c r="RDA20" s="47"/>
      <c r="RDB20" s="47"/>
      <c r="RDC20" s="47"/>
      <c r="RDD20" s="47"/>
      <c r="RDE20" s="47"/>
      <c r="RDF20" s="47"/>
      <c r="RDG20" s="47"/>
      <c r="RDH20" s="47"/>
      <c r="RDI20" s="47"/>
      <c r="RDJ20" s="47"/>
      <c r="RDK20" s="47"/>
      <c r="RDL20" s="47"/>
      <c r="RDM20" s="47"/>
      <c r="RDN20" s="47"/>
      <c r="RDO20" s="47"/>
      <c r="RDP20" s="47"/>
      <c r="RDQ20" s="47"/>
      <c r="RDR20" s="47"/>
      <c r="RDS20" s="47"/>
      <c r="RDT20" s="47"/>
      <c r="RDU20" s="47"/>
      <c r="RDV20" s="47"/>
      <c r="RDW20" s="47"/>
      <c r="RDX20" s="47"/>
      <c r="RDY20" s="47"/>
      <c r="RDZ20" s="47"/>
      <c r="REA20" s="47"/>
      <c r="REB20" s="47"/>
      <c r="REC20" s="47"/>
      <c r="RED20" s="47"/>
      <c r="REE20" s="47"/>
      <c r="REF20" s="47"/>
      <c r="REG20" s="47"/>
      <c r="REH20" s="47"/>
      <c r="REI20" s="47"/>
      <c r="REJ20" s="47"/>
      <c r="REK20" s="47"/>
      <c r="REL20" s="47"/>
      <c r="REM20" s="47"/>
      <c r="REN20" s="47"/>
      <c r="REO20" s="47"/>
      <c r="REP20" s="47"/>
      <c r="REQ20" s="47"/>
      <c r="RER20" s="47"/>
      <c r="RES20" s="47"/>
      <c r="RET20" s="47"/>
      <c r="REU20" s="47"/>
      <c r="REV20" s="47"/>
      <c r="REW20" s="47"/>
      <c r="REX20" s="47"/>
      <c r="REY20" s="47"/>
      <c r="REZ20" s="47"/>
      <c r="RFA20" s="47"/>
      <c r="RFB20" s="47"/>
      <c r="RFC20" s="47"/>
      <c r="RFD20" s="47"/>
      <c r="RFE20" s="47"/>
      <c r="RFF20" s="47"/>
      <c r="RFG20" s="47"/>
      <c r="RFH20" s="47"/>
      <c r="RFI20" s="47"/>
      <c r="RFJ20" s="47"/>
      <c r="RFK20" s="47"/>
      <c r="RFL20" s="47"/>
      <c r="RFM20" s="47"/>
      <c r="RFN20" s="47"/>
      <c r="RFO20" s="47"/>
      <c r="RFP20" s="47"/>
      <c r="RFQ20" s="47"/>
      <c r="RFR20" s="47"/>
      <c r="RFS20" s="47"/>
      <c r="RFT20" s="47"/>
      <c r="RFU20" s="47"/>
      <c r="RFV20" s="47"/>
      <c r="RFW20" s="47"/>
      <c r="RFX20" s="47"/>
      <c r="RFY20" s="47"/>
      <c r="RFZ20" s="47"/>
      <c r="RGA20" s="47"/>
      <c r="RGB20" s="47"/>
      <c r="RGC20" s="47"/>
      <c r="RGD20" s="47"/>
      <c r="RGE20" s="47"/>
      <c r="RGF20" s="47"/>
      <c r="RGG20" s="47"/>
      <c r="RGH20" s="47"/>
      <c r="RGI20" s="47"/>
      <c r="RGJ20" s="47"/>
      <c r="RGK20" s="47"/>
      <c r="RGL20" s="47"/>
      <c r="RGM20" s="47"/>
      <c r="RGN20" s="47"/>
      <c r="RGO20" s="47"/>
      <c r="RGP20" s="47"/>
      <c r="RGQ20" s="47"/>
      <c r="RGR20" s="47"/>
      <c r="RGS20" s="47"/>
      <c r="RGT20" s="47"/>
      <c r="RGU20" s="47"/>
      <c r="RGV20" s="47"/>
      <c r="RGW20" s="47"/>
      <c r="RGX20" s="47"/>
      <c r="RGY20" s="47"/>
      <c r="RGZ20" s="47"/>
      <c r="RHA20" s="47"/>
      <c r="RHB20" s="47"/>
      <c r="RHC20" s="47"/>
      <c r="RHD20" s="47"/>
      <c r="RHE20" s="47"/>
      <c r="RHF20" s="47"/>
      <c r="RHG20" s="47"/>
      <c r="RHH20" s="47"/>
      <c r="RHI20" s="47"/>
      <c r="RHJ20" s="47"/>
      <c r="RHK20" s="47"/>
      <c r="RHL20" s="47"/>
      <c r="RHM20" s="47"/>
      <c r="RHN20" s="47"/>
      <c r="RHO20" s="47"/>
      <c r="RHP20" s="47"/>
      <c r="RHQ20" s="47"/>
      <c r="RHR20" s="47"/>
      <c r="RHS20" s="47"/>
      <c r="RHT20" s="47"/>
      <c r="RHU20" s="47"/>
      <c r="RHV20" s="47"/>
      <c r="RHW20" s="47"/>
      <c r="RHX20" s="47"/>
      <c r="RHY20" s="47"/>
      <c r="RHZ20" s="47"/>
      <c r="RIA20" s="47"/>
      <c r="RIB20" s="47"/>
      <c r="RIC20" s="47"/>
      <c r="RID20" s="47"/>
      <c r="RIE20" s="47"/>
      <c r="RIF20" s="47"/>
      <c r="RIG20" s="47"/>
      <c r="RIH20" s="47"/>
      <c r="RII20" s="47"/>
      <c r="RIJ20" s="47"/>
      <c r="RIK20" s="47"/>
      <c r="RIL20" s="47"/>
      <c r="RIM20" s="47"/>
      <c r="RIN20" s="47"/>
      <c r="RIO20" s="47"/>
      <c r="RIP20" s="47"/>
      <c r="RIQ20" s="47"/>
      <c r="RIR20" s="47"/>
      <c r="RIS20" s="47"/>
      <c r="RIT20" s="47"/>
      <c r="RIU20" s="47"/>
      <c r="RIV20" s="47"/>
      <c r="RIW20" s="47"/>
      <c r="RIX20" s="47"/>
      <c r="RIY20" s="47"/>
      <c r="RIZ20" s="47"/>
      <c r="RJA20" s="47"/>
      <c r="RJB20" s="47"/>
      <c r="RJC20" s="47"/>
      <c r="RJD20" s="47"/>
      <c r="RJE20" s="47"/>
      <c r="RJF20" s="47"/>
      <c r="RJG20" s="47"/>
      <c r="RJH20" s="47"/>
      <c r="RJI20" s="47"/>
      <c r="RJJ20" s="47"/>
      <c r="RJK20" s="47"/>
      <c r="RJL20" s="47"/>
      <c r="RJM20" s="47"/>
      <c r="RJN20" s="47"/>
      <c r="RJO20" s="47"/>
      <c r="RJP20" s="47"/>
      <c r="RJQ20" s="47"/>
      <c r="RJR20" s="47"/>
      <c r="RJS20" s="47"/>
      <c r="RJT20" s="47"/>
      <c r="RJU20" s="47"/>
      <c r="RJV20" s="47"/>
      <c r="RJW20" s="47"/>
      <c r="RJX20" s="47"/>
      <c r="RJY20" s="47"/>
      <c r="RJZ20" s="47"/>
      <c r="RKA20" s="47"/>
      <c r="RKB20" s="47"/>
      <c r="RKC20" s="47"/>
      <c r="RKD20" s="47"/>
      <c r="RKE20" s="47"/>
      <c r="RKF20" s="47"/>
      <c r="RKG20" s="47"/>
      <c r="RKH20" s="47"/>
      <c r="RKI20" s="47"/>
      <c r="RKJ20" s="47"/>
      <c r="RKK20" s="47"/>
      <c r="RKL20" s="47"/>
      <c r="RKM20" s="47"/>
      <c r="RKN20" s="47"/>
      <c r="RKO20" s="47"/>
      <c r="RKP20" s="47"/>
      <c r="RKQ20" s="47"/>
      <c r="RKR20" s="47"/>
      <c r="RKS20" s="47"/>
      <c r="RKT20" s="47"/>
      <c r="RKU20" s="47"/>
      <c r="RKV20" s="47"/>
      <c r="RKW20" s="47"/>
      <c r="RKX20" s="47"/>
      <c r="RKY20" s="47"/>
      <c r="RKZ20" s="47"/>
      <c r="RLA20" s="47"/>
      <c r="RLB20" s="47"/>
      <c r="RLC20" s="47"/>
      <c r="RLD20" s="47"/>
      <c r="RLE20" s="47"/>
      <c r="RLF20" s="47"/>
      <c r="RLG20" s="47"/>
      <c r="RLH20" s="47"/>
      <c r="RLI20" s="47"/>
      <c r="RLJ20" s="47"/>
      <c r="RLK20" s="47"/>
      <c r="RLL20" s="47"/>
      <c r="RLM20" s="47"/>
      <c r="RLN20" s="47"/>
      <c r="RLO20" s="47"/>
      <c r="RLP20" s="47"/>
      <c r="RLQ20" s="47"/>
      <c r="RLR20" s="47"/>
      <c r="RLS20" s="47"/>
      <c r="RLT20" s="47"/>
      <c r="RLU20" s="47"/>
      <c r="RLV20" s="47"/>
      <c r="RLW20" s="47"/>
      <c r="RLX20" s="47"/>
      <c r="RLY20" s="47"/>
      <c r="RLZ20" s="47"/>
      <c r="RMA20" s="47"/>
      <c r="RMB20" s="47"/>
      <c r="RMC20" s="47"/>
      <c r="RMD20" s="47"/>
      <c r="RME20" s="47"/>
      <c r="RMF20" s="47"/>
      <c r="RMG20" s="47"/>
      <c r="RMH20" s="47"/>
      <c r="RMI20" s="47"/>
      <c r="RMJ20" s="47"/>
      <c r="RMK20" s="47"/>
      <c r="RML20" s="47"/>
      <c r="RMM20" s="47"/>
      <c r="RMN20" s="47"/>
      <c r="RMO20" s="47"/>
      <c r="RMP20" s="47"/>
      <c r="RMQ20" s="47"/>
      <c r="RMR20" s="47"/>
      <c r="RMS20" s="47"/>
      <c r="RMT20" s="47"/>
      <c r="RMU20" s="47"/>
      <c r="RMV20" s="47"/>
      <c r="RMW20" s="47"/>
      <c r="RMX20" s="47"/>
      <c r="RMY20" s="47"/>
      <c r="RMZ20" s="47"/>
      <c r="RNA20" s="47"/>
      <c r="RNB20" s="47"/>
      <c r="RNC20" s="47"/>
      <c r="RND20" s="47"/>
      <c r="RNE20" s="47"/>
      <c r="RNF20" s="47"/>
      <c r="RNG20" s="47"/>
      <c r="RNH20" s="47"/>
      <c r="RNI20" s="47"/>
      <c r="RNJ20" s="47"/>
      <c r="RNK20" s="47"/>
      <c r="RNL20" s="47"/>
      <c r="RNM20" s="47"/>
      <c r="RNN20" s="47"/>
      <c r="RNO20" s="47"/>
      <c r="RNP20" s="47"/>
      <c r="RNQ20" s="47"/>
      <c r="RNR20" s="47"/>
      <c r="RNS20" s="47"/>
      <c r="RNT20" s="47"/>
      <c r="RNU20" s="47"/>
      <c r="RNV20" s="47"/>
      <c r="RNW20" s="47"/>
      <c r="RNX20" s="47"/>
      <c r="RNY20" s="47"/>
      <c r="RNZ20" s="47"/>
      <c r="ROA20" s="47"/>
      <c r="ROB20" s="47"/>
      <c r="ROC20" s="47"/>
      <c r="ROD20" s="47"/>
      <c r="ROE20" s="47"/>
      <c r="ROF20" s="47"/>
      <c r="ROG20" s="47"/>
      <c r="ROH20" s="47"/>
      <c r="ROI20" s="47"/>
      <c r="ROJ20" s="47"/>
      <c r="ROK20" s="47"/>
      <c r="ROL20" s="47"/>
      <c r="ROM20" s="47"/>
      <c r="RON20" s="47"/>
      <c r="ROO20" s="47"/>
      <c r="ROP20" s="47"/>
      <c r="ROQ20" s="47"/>
      <c r="ROR20" s="47"/>
      <c r="ROS20" s="47"/>
      <c r="ROT20" s="47"/>
      <c r="ROU20" s="47"/>
      <c r="ROV20" s="47"/>
      <c r="ROW20" s="47"/>
      <c r="ROX20" s="47"/>
      <c r="ROY20" s="47"/>
      <c r="ROZ20" s="47"/>
      <c r="RPA20" s="47"/>
      <c r="RPB20" s="47"/>
      <c r="RPC20" s="47"/>
      <c r="RPD20" s="47"/>
      <c r="RPE20" s="47"/>
      <c r="RPF20" s="47"/>
      <c r="RPG20" s="47"/>
      <c r="RPH20" s="47"/>
      <c r="RPI20" s="47"/>
      <c r="RPJ20" s="47"/>
      <c r="RPK20" s="47"/>
      <c r="RPL20" s="47"/>
      <c r="RPM20" s="47"/>
      <c r="RPN20" s="47"/>
      <c r="RPO20" s="47"/>
      <c r="RPP20" s="47"/>
      <c r="RPQ20" s="47"/>
      <c r="RPR20" s="47"/>
      <c r="RPS20" s="47"/>
      <c r="RPT20" s="47"/>
      <c r="RPU20" s="47"/>
      <c r="RPV20" s="47"/>
      <c r="RPW20" s="47"/>
      <c r="RPX20" s="47"/>
      <c r="RPY20" s="47"/>
      <c r="RPZ20" s="47"/>
      <c r="RQA20" s="47"/>
      <c r="RQB20" s="47"/>
      <c r="RQC20" s="47"/>
      <c r="RQD20" s="47"/>
      <c r="RQE20" s="47"/>
      <c r="RQF20" s="47"/>
      <c r="RQG20" s="47"/>
      <c r="RQH20" s="47"/>
      <c r="RQI20" s="47"/>
      <c r="RQJ20" s="47"/>
      <c r="RQK20" s="47"/>
      <c r="RQL20" s="47"/>
      <c r="RQM20" s="47"/>
      <c r="RQN20" s="47"/>
      <c r="RQO20" s="47"/>
      <c r="RQP20" s="47"/>
      <c r="RQQ20" s="47"/>
      <c r="RQR20" s="47"/>
      <c r="RQS20" s="47"/>
      <c r="RQT20" s="47"/>
      <c r="RQU20" s="47"/>
      <c r="RQV20" s="47"/>
      <c r="RQW20" s="47"/>
      <c r="RQX20" s="47"/>
      <c r="RQY20" s="47"/>
      <c r="RQZ20" s="47"/>
      <c r="RRA20" s="47"/>
      <c r="RRB20" s="47"/>
      <c r="RRC20" s="47"/>
      <c r="RRD20" s="47"/>
      <c r="RRE20" s="47"/>
      <c r="RRF20" s="47"/>
      <c r="RRG20" s="47"/>
      <c r="RRH20" s="47"/>
      <c r="RRI20" s="47"/>
      <c r="RRJ20" s="47"/>
      <c r="RRK20" s="47"/>
      <c r="RRL20" s="47"/>
      <c r="RRM20" s="47"/>
      <c r="RRN20" s="47"/>
      <c r="RRO20" s="47"/>
      <c r="RRP20" s="47"/>
      <c r="RRQ20" s="47"/>
      <c r="RRR20" s="47"/>
      <c r="RRS20" s="47"/>
      <c r="RRT20" s="47"/>
      <c r="RRU20" s="47"/>
      <c r="RRV20" s="47"/>
      <c r="RRW20" s="47"/>
      <c r="RRX20" s="47"/>
      <c r="RRY20" s="47"/>
      <c r="RRZ20" s="47"/>
      <c r="RSA20" s="47"/>
      <c r="RSB20" s="47"/>
      <c r="RSC20" s="47"/>
      <c r="RSD20" s="47"/>
      <c r="RSE20" s="47"/>
      <c r="RSF20" s="47"/>
      <c r="RSG20" s="47"/>
      <c r="RSH20" s="47"/>
      <c r="RSI20" s="47"/>
      <c r="RSJ20" s="47"/>
      <c r="RSK20" s="47"/>
      <c r="RSL20" s="47"/>
      <c r="RSM20" s="47"/>
      <c r="RSN20" s="47"/>
      <c r="RSO20" s="47"/>
      <c r="RSP20" s="47"/>
      <c r="RSQ20" s="47"/>
      <c r="RSR20" s="47"/>
      <c r="RSS20" s="47"/>
      <c r="RST20" s="47"/>
      <c r="RSU20" s="47"/>
      <c r="RSV20" s="47"/>
      <c r="RSW20" s="47"/>
      <c r="RSX20" s="47"/>
      <c r="RSY20" s="47"/>
      <c r="RSZ20" s="47"/>
      <c r="RTA20" s="47"/>
      <c r="RTB20" s="47"/>
      <c r="RTC20" s="47"/>
      <c r="RTD20" s="47"/>
      <c r="RTE20" s="47"/>
      <c r="RTF20" s="47"/>
      <c r="RTG20" s="47"/>
      <c r="RTH20" s="47"/>
      <c r="RTI20" s="47"/>
      <c r="RTJ20" s="47"/>
      <c r="RTK20" s="47"/>
      <c r="RTL20" s="47"/>
      <c r="RTM20" s="47"/>
      <c r="RTN20" s="47"/>
      <c r="RTO20" s="47"/>
      <c r="RTP20" s="47"/>
      <c r="RTQ20" s="47"/>
      <c r="RTR20" s="47"/>
      <c r="RTS20" s="47"/>
      <c r="RTT20" s="47"/>
      <c r="RTU20" s="47"/>
      <c r="RTV20" s="47"/>
      <c r="RTW20" s="47"/>
      <c r="RTX20" s="47"/>
      <c r="RTY20" s="47"/>
      <c r="RTZ20" s="47"/>
      <c r="RUA20" s="47"/>
      <c r="RUB20" s="47"/>
      <c r="RUC20" s="47"/>
      <c r="RUD20" s="47"/>
      <c r="RUE20" s="47"/>
      <c r="RUF20" s="47"/>
      <c r="RUG20" s="47"/>
      <c r="RUH20" s="47"/>
      <c r="RUI20" s="47"/>
      <c r="RUJ20" s="47"/>
      <c r="RUK20" s="47"/>
      <c r="RUL20" s="47"/>
      <c r="RUM20" s="47"/>
      <c r="RUN20" s="47"/>
      <c r="RUO20" s="47"/>
      <c r="RUP20" s="47"/>
      <c r="RUQ20" s="47"/>
      <c r="RUR20" s="47"/>
      <c r="RUS20" s="47"/>
      <c r="RUT20" s="47"/>
      <c r="RUU20" s="47"/>
      <c r="RUV20" s="47"/>
      <c r="RUW20" s="47"/>
      <c r="RUX20" s="47"/>
      <c r="RUY20" s="47"/>
      <c r="RUZ20" s="47"/>
      <c r="RVA20" s="47"/>
      <c r="RVB20" s="47"/>
      <c r="RVC20" s="47"/>
      <c r="RVD20" s="47"/>
      <c r="RVE20" s="47"/>
      <c r="RVF20" s="47"/>
      <c r="RVG20" s="47"/>
      <c r="RVH20" s="47"/>
      <c r="RVI20" s="47"/>
      <c r="RVJ20" s="47"/>
      <c r="RVK20" s="47"/>
      <c r="RVL20" s="47"/>
      <c r="RVM20" s="47"/>
      <c r="RVN20" s="47"/>
      <c r="RVO20" s="47"/>
      <c r="RVP20" s="47"/>
      <c r="RVQ20" s="47"/>
      <c r="RVR20" s="47"/>
      <c r="RVS20" s="47"/>
      <c r="RVT20" s="47"/>
      <c r="RVU20" s="47"/>
      <c r="RVV20" s="47"/>
      <c r="RVW20" s="47"/>
      <c r="RVX20" s="47"/>
      <c r="RVY20" s="47"/>
      <c r="RVZ20" s="47"/>
      <c r="RWA20" s="47"/>
      <c r="RWB20" s="47"/>
      <c r="RWC20" s="47"/>
      <c r="RWD20" s="47"/>
      <c r="RWE20" s="47"/>
      <c r="RWF20" s="47"/>
      <c r="RWG20" s="47"/>
      <c r="RWH20" s="47"/>
      <c r="RWI20" s="47"/>
      <c r="RWJ20" s="47"/>
      <c r="RWK20" s="47"/>
      <c r="RWL20" s="47"/>
      <c r="RWM20" s="47"/>
      <c r="RWN20" s="47"/>
      <c r="RWO20" s="47"/>
      <c r="RWP20" s="47"/>
      <c r="RWQ20" s="47"/>
      <c r="RWR20" s="47"/>
      <c r="RWS20" s="47"/>
      <c r="RWT20" s="47"/>
      <c r="RWU20" s="47"/>
      <c r="RWV20" s="47"/>
      <c r="RWW20" s="47"/>
      <c r="RWX20" s="47"/>
      <c r="RWY20" s="47"/>
      <c r="RWZ20" s="47"/>
      <c r="RXA20" s="47"/>
      <c r="RXB20" s="47"/>
      <c r="RXC20" s="47"/>
      <c r="RXD20" s="47"/>
      <c r="RXE20" s="47"/>
      <c r="RXF20" s="47"/>
      <c r="RXG20" s="47"/>
      <c r="RXH20" s="47"/>
      <c r="RXI20" s="47"/>
      <c r="RXJ20" s="47"/>
      <c r="RXK20" s="47"/>
      <c r="RXL20" s="47"/>
      <c r="RXM20" s="47"/>
      <c r="RXN20" s="47"/>
      <c r="RXO20" s="47"/>
      <c r="RXP20" s="47"/>
      <c r="RXQ20" s="47"/>
      <c r="RXR20" s="47"/>
      <c r="RXS20" s="47"/>
      <c r="RXT20" s="47"/>
      <c r="RXU20" s="47"/>
      <c r="RXV20" s="47"/>
      <c r="RXW20" s="47"/>
      <c r="RXX20" s="47"/>
      <c r="RXY20" s="47"/>
      <c r="RXZ20" s="47"/>
      <c r="RYA20" s="47"/>
      <c r="RYB20" s="47"/>
      <c r="RYC20" s="47"/>
      <c r="RYD20" s="47"/>
      <c r="RYE20" s="47"/>
      <c r="RYF20" s="47"/>
      <c r="RYG20" s="47"/>
      <c r="RYH20" s="47"/>
      <c r="RYI20" s="47"/>
      <c r="RYJ20" s="47"/>
      <c r="RYK20" s="47"/>
      <c r="RYL20" s="47"/>
      <c r="RYM20" s="47"/>
      <c r="RYN20" s="47"/>
      <c r="RYO20" s="47"/>
      <c r="RYP20" s="47"/>
      <c r="RYQ20" s="47"/>
      <c r="RYR20" s="47"/>
      <c r="RYS20" s="47"/>
      <c r="RYT20" s="47"/>
      <c r="RYU20" s="47"/>
      <c r="RYV20" s="47"/>
      <c r="RYW20" s="47"/>
      <c r="RYX20" s="47"/>
      <c r="RYY20" s="47"/>
      <c r="RYZ20" s="47"/>
      <c r="RZA20" s="47"/>
      <c r="RZB20" s="47"/>
      <c r="RZC20" s="47"/>
      <c r="RZD20" s="47"/>
      <c r="RZE20" s="47"/>
      <c r="RZF20" s="47"/>
      <c r="RZG20" s="47"/>
      <c r="RZH20" s="47"/>
      <c r="RZI20" s="47"/>
      <c r="RZJ20" s="47"/>
      <c r="RZK20" s="47"/>
      <c r="RZL20" s="47"/>
      <c r="RZM20" s="47"/>
      <c r="RZN20" s="47"/>
      <c r="RZO20" s="47"/>
      <c r="RZP20" s="47"/>
      <c r="RZQ20" s="47"/>
      <c r="RZR20" s="47"/>
      <c r="RZS20" s="47"/>
      <c r="RZT20" s="47"/>
      <c r="RZU20" s="47"/>
      <c r="RZV20" s="47"/>
      <c r="RZW20" s="47"/>
      <c r="RZX20" s="47"/>
      <c r="RZY20" s="47"/>
      <c r="RZZ20" s="47"/>
      <c r="SAA20" s="47"/>
      <c r="SAB20" s="47"/>
      <c r="SAC20" s="47"/>
      <c r="SAD20" s="47"/>
      <c r="SAE20" s="47"/>
      <c r="SAF20" s="47"/>
      <c r="SAG20" s="47"/>
      <c r="SAH20" s="47"/>
      <c r="SAI20" s="47"/>
      <c r="SAJ20" s="47"/>
      <c r="SAK20" s="47"/>
      <c r="SAL20" s="47"/>
      <c r="SAM20" s="47"/>
      <c r="SAN20" s="47"/>
      <c r="SAO20" s="47"/>
      <c r="SAP20" s="47"/>
      <c r="SAQ20" s="47"/>
      <c r="SAR20" s="47"/>
      <c r="SAS20" s="47"/>
      <c r="SAT20" s="47"/>
      <c r="SAU20" s="47"/>
      <c r="SAV20" s="47"/>
      <c r="SAW20" s="47"/>
      <c r="SAX20" s="47"/>
      <c r="SAY20" s="47"/>
      <c r="SAZ20" s="47"/>
      <c r="SBA20" s="47"/>
      <c r="SBB20" s="47"/>
      <c r="SBC20" s="47"/>
      <c r="SBD20" s="47"/>
      <c r="SBE20" s="47"/>
      <c r="SBF20" s="47"/>
      <c r="SBG20" s="47"/>
      <c r="SBH20" s="47"/>
      <c r="SBI20" s="47"/>
      <c r="SBJ20" s="47"/>
      <c r="SBK20" s="47"/>
      <c r="SBL20" s="47"/>
      <c r="SBM20" s="47"/>
      <c r="SBN20" s="47"/>
      <c r="SBO20" s="47"/>
      <c r="SBP20" s="47"/>
      <c r="SBQ20" s="47"/>
      <c r="SBR20" s="47"/>
      <c r="SBS20" s="47"/>
      <c r="SBT20" s="47"/>
      <c r="SBU20" s="47"/>
      <c r="SBV20" s="47"/>
      <c r="SBW20" s="47"/>
      <c r="SBX20" s="47"/>
      <c r="SBY20" s="47"/>
      <c r="SBZ20" s="47"/>
      <c r="SCA20" s="47"/>
      <c r="SCB20" s="47"/>
      <c r="SCC20" s="47"/>
      <c r="SCD20" s="47"/>
      <c r="SCE20" s="47"/>
      <c r="SCF20" s="47"/>
      <c r="SCG20" s="47"/>
      <c r="SCH20" s="47"/>
      <c r="SCI20" s="47"/>
      <c r="SCJ20" s="47"/>
      <c r="SCK20" s="47"/>
      <c r="SCL20" s="47"/>
      <c r="SCM20" s="47"/>
      <c r="SCN20" s="47"/>
      <c r="SCO20" s="47"/>
      <c r="SCP20" s="47"/>
      <c r="SCQ20" s="47"/>
      <c r="SCR20" s="47"/>
      <c r="SCS20" s="47"/>
      <c r="SCT20" s="47"/>
      <c r="SCU20" s="47"/>
      <c r="SCV20" s="47"/>
      <c r="SCW20" s="47"/>
      <c r="SCX20" s="47"/>
      <c r="SCY20" s="47"/>
      <c r="SCZ20" s="47"/>
      <c r="SDA20" s="47"/>
      <c r="SDB20" s="47"/>
      <c r="SDC20" s="47"/>
      <c r="SDD20" s="47"/>
      <c r="SDE20" s="47"/>
      <c r="SDF20" s="47"/>
      <c r="SDG20" s="47"/>
      <c r="SDH20" s="47"/>
      <c r="SDI20" s="47"/>
      <c r="SDJ20" s="47"/>
      <c r="SDK20" s="47"/>
      <c r="SDL20" s="47"/>
      <c r="SDM20" s="47"/>
      <c r="SDN20" s="47"/>
      <c r="SDO20" s="47"/>
      <c r="SDP20" s="47"/>
      <c r="SDQ20" s="47"/>
      <c r="SDR20" s="47"/>
      <c r="SDS20" s="47"/>
      <c r="SDT20" s="47"/>
      <c r="SDU20" s="47"/>
      <c r="SDV20" s="47"/>
      <c r="SDW20" s="47"/>
      <c r="SDX20" s="47"/>
      <c r="SDY20" s="47"/>
      <c r="SDZ20" s="47"/>
      <c r="SEA20" s="47"/>
      <c r="SEB20" s="47"/>
      <c r="SEC20" s="47"/>
      <c r="SED20" s="47"/>
      <c r="SEE20" s="47"/>
      <c r="SEF20" s="47"/>
      <c r="SEG20" s="47"/>
      <c r="SEH20" s="47"/>
      <c r="SEI20" s="47"/>
      <c r="SEJ20" s="47"/>
      <c r="SEK20" s="47"/>
      <c r="SEL20" s="47"/>
      <c r="SEM20" s="47"/>
      <c r="SEN20" s="47"/>
      <c r="SEO20" s="47"/>
      <c r="SEP20" s="47"/>
      <c r="SEQ20" s="47"/>
      <c r="SER20" s="47"/>
      <c r="SES20" s="47"/>
      <c r="SET20" s="47"/>
      <c r="SEU20" s="47"/>
      <c r="SEV20" s="47"/>
      <c r="SEW20" s="47"/>
      <c r="SEX20" s="47"/>
      <c r="SEY20" s="47"/>
      <c r="SEZ20" s="47"/>
      <c r="SFA20" s="47"/>
      <c r="SFB20" s="47"/>
      <c r="SFC20" s="47"/>
      <c r="SFD20" s="47"/>
      <c r="SFE20" s="47"/>
      <c r="SFF20" s="47"/>
      <c r="SFG20" s="47"/>
      <c r="SFH20" s="47"/>
      <c r="SFI20" s="47"/>
      <c r="SFJ20" s="47"/>
      <c r="SFK20" s="47"/>
      <c r="SFL20" s="47"/>
      <c r="SFM20" s="47"/>
      <c r="SFN20" s="47"/>
      <c r="SFO20" s="47"/>
      <c r="SFP20" s="47"/>
      <c r="SFQ20" s="47"/>
      <c r="SFR20" s="47"/>
      <c r="SFS20" s="47"/>
      <c r="SFT20" s="47"/>
      <c r="SFU20" s="47"/>
      <c r="SFV20" s="47"/>
      <c r="SFW20" s="47"/>
      <c r="SFX20" s="47"/>
      <c r="SFY20" s="47"/>
      <c r="SFZ20" s="47"/>
      <c r="SGA20" s="47"/>
      <c r="SGB20" s="47"/>
      <c r="SGC20" s="47"/>
      <c r="SGD20" s="47"/>
      <c r="SGE20" s="47"/>
      <c r="SGF20" s="47"/>
      <c r="SGG20" s="47"/>
      <c r="SGH20" s="47"/>
      <c r="SGI20" s="47"/>
      <c r="SGJ20" s="47"/>
      <c r="SGK20" s="47"/>
      <c r="SGL20" s="47"/>
      <c r="SGM20" s="47"/>
      <c r="SGN20" s="47"/>
      <c r="SGO20" s="47"/>
      <c r="SGP20" s="47"/>
      <c r="SGQ20" s="47"/>
      <c r="SGR20" s="47"/>
      <c r="SGS20" s="47"/>
      <c r="SGT20" s="47"/>
      <c r="SGU20" s="47"/>
      <c r="SGV20" s="47"/>
      <c r="SGW20" s="47"/>
      <c r="SGX20" s="47"/>
      <c r="SGY20" s="47"/>
      <c r="SGZ20" s="47"/>
      <c r="SHA20" s="47"/>
      <c r="SHB20" s="47"/>
      <c r="SHC20" s="47"/>
      <c r="SHD20" s="47"/>
      <c r="SHE20" s="47"/>
      <c r="SHF20" s="47"/>
      <c r="SHG20" s="47"/>
      <c r="SHH20" s="47"/>
      <c r="SHI20" s="47"/>
      <c r="SHJ20" s="47"/>
      <c r="SHK20" s="47"/>
      <c r="SHL20" s="47"/>
      <c r="SHM20" s="47"/>
      <c r="SHN20" s="47"/>
      <c r="SHO20" s="47"/>
      <c r="SHP20" s="47"/>
      <c r="SHQ20" s="47"/>
      <c r="SHR20" s="47"/>
      <c r="SHS20" s="47"/>
      <c r="SHT20" s="47"/>
      <c r="SHU20" s="47"/>
      <c r="SHV20" s="47"/>
      <c r="SHW20" s="47"/>
      <c r="SHX20" s="47"/>
      <c r="SHY20" s="47"/>
      <c r="SHZ20" s="47"/>
      <c r="SIA20" s="47"/>
      <c r="SIB20" s="47"/>
      <c r="SIC20" s="47"/>
      <c r="SID20" s="47"/>
      <c r="SIE20" s="47"/>
      <c r="SIF20" s="47"/>
      <c r="SIG20" s="47"/>
      <c r="SIH20" s="47"/>
      <c r="SII20" s="47"/>
      <c r="SIJ20" s="47"/>
      <c r="SIK20" s="47"/>
      <c r="SIL20" s="47"/>
      <c r="SIM20" s="47"/>
      <c r="SIN20" s="47"/>
      <c r="SIO20" s="47"/>
      <c r="SIP20" s="47"/>
      <c r="SIQ20" s="47"/>
      <c r="SIR20" s="47"/>
      <c r="SIS20" s="47"/>
      <c r="SIT20" s="47"/>
      <c r="SIU20" s="47"/>
      <c r="SIV20" s="47"/>
      <c r="SIW20" s="47"/>
      <c r="SIX20" s="47"/>
      <c r="SIY20" s="47"/>
      <c r="SIZ20" s="47"/>
      <c r="SJA20" s="47"/>
      <c r="SJB20" s="47"/>
      <c r="SJC20" s="47"/>
      <c r="SJD20" s="47"/>
      <c r="SJE20" s="47"/>
      <c r="SJF20" s="47"/>
      <c r="SJG20" s="47"/>
      <c r="SJH20" s="47"/>
      <c r="SJI20" s="47"/>
      <c r="SJJ20" s="47"/>
      <c r="SJK20" s="47"/>
      <c r="SJL20" s="47"/>
      <c r="SJM20" s="47"/>
      <c r="SJN20" s="47"/>
      <c r="SJO20" s="47"/>
      <c r="SJP20" s="47"/>
      <c r="SJQ20" s="47"/>
      <c r="SJR20" s="47"/>
      <c r="SJS20" s="47"/>
      <c r="SJT20" s="47"/>
      <c r="SJU20" s="47"/>
      <c r="SJV20" s="47"/>
      <c r="SJW20" s="47"/>
      <c r="SJX20" s="47"/>
      <c r="SJY20" s="47"/>
      <c r="SJZ20" s="47"/>
      <c r="SKA20" s="47"/>
      <c r="SKB20" s="47"/>
      <c r="SKC20" s="47"/>
      <c r="SKD20" s="47"/>
      <c r="SKE20" s="47"/>
      <c r="SKF20" s="47"/>
      <c r="SKG20" s="47"/>
      <c r="SKH20" s="47"/>
      <c r="SKI20" s="47"/>
      <c r="SKJ20" s="47"/>
      <c r="SKK20" s="47"/>
      <c r="SKL20" s="47"/>
      <c r="SKM20" s="47"/>
      <c r="SKN20" s="47"/>
      <c r="SKO20" s="47"/>
      <c r="SKP20" s="47"/>
      <c r="SKQ20" s="47"/>
      <c r="SKR20" s="47"/>
      <c r="SKS20" s="47"/>
      <c r="SKT20" s="47"/>
      <c r="SKU20" s="47"/>
      <c r="SKV20" s="47"/>
      <c r="SKW20" s="47"/>
      <c r="SKX20" s="47"/>
      <c r="SKY20" s="47"/>
      <c r="SKZ20" s="47"/>
      <c r="SLA20" s="47"/>
      <c r="SLB20" s="47"/>
      <c r="SLC20" s="47"/>
      <c r="SLD20" s="47"/>
      <c r="SLE20" s="47"/>
      <c r="SLF20" s="47"/>
      <c r="SLG20" s="47"/>
      <c r="SLH20" s="47"/>
      <c r="SLI20" s="47"/>
      <c r="SLJ20" s="47"/>
      <c r="SLK20" s="47"/>
      <c r="SLL20" s="47"/>
      <c r="SLM20" s="47"/>
      <c r="SLN20" s="47"/>
      <c r="SLO20" s="47"/>
      <c r="SLP20" s="47"/>
      <c r="SLQ20" s="47"/>
      <c r="SLR20" s="47"/>
      <c r="SLS20" s="47"/>
      <c r="SLT20" s="47"/>
      <c r="SLU20" s="47"/>
      <c r="SLV20" s="47"/>
      <c r="SLW20" s="47"/>
      <c r="SLX20" s="47"/>
      <c r="SLY20" s="47"/>
      <c r="SLZ20" s="47"/>
      <c r="SMA20" s="47"/>
      <c r="SMB20" s="47"/>
      <c r="SMC20" s="47"/>
      <c r="SMD20" s="47"/>
      <c r="SME20" s="47"/>
      <c r="SMF20" s="47"/>
      <c r="SMG20" s="47"/>
      <c r="SMH20" s="47"/>
      <c r="SMI20" s="47"/>
      <c r="SMJ20" s="47"/>
      <c r="SMK20" s="47"/>
      <c r="SML20" s="47"/>
      <c r="SMM20" s="47"/>
      <c r="SMN20" s="47"/>
      <c r="SMO20" s="47"/>
      <c r="SMP20" s="47"/>
      <c r="SMQ20" s="47"/>
      <c r="SMR20" s="47"/>
      <c r="SMS20" s="47"/>
      <c r="SMT20" s="47"/>
      <c r="SMU20" s="47"/>
      <c r="SMV20" s="47"/>
      <c r="SMW20" s="47"/>
      <c r="SMX20" s="47"/>
      <c r="SMY20" s="47"/>
      <c r="SMZ20" s="47"/>
      <c r="SNA20" s="47"/>
      <c r="SNB20" s="47"/>
      <c r="SNC20" s="47"/>
      <c r="SND20" s="47"/>
      <c r="SNE20" s="47"/>
      <c r="SNF20" s="47"/>
      <c r="SNG20" s="47"/>
      <c r="SNH20" s="47"/>
      <c r="SNI20" s="47"/>
      <c r="SNJ20" s="47"/>
      <c r="SNK20" s="47"/>
      <c r="SNL20" s="47"/>
      <c r="SNM20" s="47"/>
      <c r="SNN20" s="47"/>
      <c r="SNO20" s="47"/>
      <c r="SNP20" s="47"/>
      <c r="SNQ20" s="47"/>
      <c r="SNR20" s="47"/>
      <c r="SNS20" s="47"/>
      <c r="SNT20" s="47"/>
      <c r="SNU20" s="47"/>
      <c r="SNV20" s="47"/>
      <c r="SNW20" s="47"/>
      <c r="SNX20" s="47"/>
      <c r="SNY20" s="47"/>
      <c r="SNZ20" s="47"/>
      <c r="SOA20" s="47"/>
      <c r="SOB20" s="47"/>
      <c r="SOC20" s="47"/>
      <c r="SOD20" s="47"/>
      <c r="SOE20" s="47"/>
      <c r="SOF20" s="47"/>
      <c r="SOG20" s="47"/>
      <c r="SOH20" s="47"/>
      <c r="SOI20" s="47"/>
      <c r="SOJ20" s="47"/>
      <c r="SOK20" s="47"/>
      <c r="SOL20" s="47"/>
      <c r="SOM20" s="47"/>
      <c r="SON20" s="47"/>
      <c r="SOO20" s="47"/>
      <c r="SOP20" s="47"/>
      <c r="SOQ20" s="47"/>
      <c r="SOR20" s="47"/>
      <c r="SOS20" s="47"/>
      <c r="SOT20" s="47"/>
      <c r="SOU20" s="47"/>
      <c r="SOV20" s="47"/>
      <c r="SOW20" s="47"/>
      <c r="SOX20" s="47"/>
      <c r="SOY20" s="47"/>
      <c r="SOZ20" s="47"/>
      <c r="SPA20" s="47"/>
      <c r="SPB20" s="47"/>
      <c r="SPC20" s="47"/>
      <c r="SPD20" s="47"/>
      <c r="SPE20" s="47"/>
      <c r="SPF20" s="47"/>
      <c r="SPG20" s="47"/>
      <c r="SPH20" s="47"/>
      <c r="SPI20" s="47"/>
      <c r="SPJ20" s="47"/>
      <c r="SPK20" s="47"/>
      <c r="SPL20" s="47"/>
      <c r="SPM20" s="47"/>
      <c r="SPN20" s="47"/>
      <c r="SPO20" s="47"/>
      <c r="SPP20" s="47"/>
      <c r="SPQ20" s="47"/>
      <c r="SPR20" s="47"/>
      <c r="SPS20" s="47"/>
      <c r="SPT20" s="47"/>
      <c r="SPU20" s="47"/>
      <c r="SPV20" s="47"/>
      <c r="SPW20" s="47"/>
      <c r="SPX20" s="47"/>
      <c r="SPY20" s="47"/>
      <c r="SPZ20" s="47"/>
      <c r="SQA20" s="47"/>
      <c r="SQB20" s="47"/>
      <c r="SQC20" s="47"/>
      <c r="SQD20" s="47"/>
      <c r="SQE20" s="47"/>
      <c r="SQF20" s="47"/>
      <c r="SQG20" s="47"/>
      <c r="SQH20" s="47"/>
      <c r="SQI20" s="47"/>
      <c r="SQJ20" s="47"/>
      <c r="SQK20" s="47"/>
      <c r="SQL20" s="47"/>
      <c r="SQM20" s="47"/>
      <c r="SQN20" s="47"/>
      <c r="SQO20" s="47"/>
      <c r="SQP20" s="47"/>
      <c r="SQQ20" s="47"/>
      <c r="SQR20" s="47"/>
      <c r="SQS20" s="47"/>
      <c r="SQT20" s="47"/>
      <c r="SQU20" s="47"/>
      <c r="SQV20" s="47"/>
      <c r="SQW20" s="47"/>
      <c r="SQX20" s="47"/>
      <c r="SQY20" s="47"/>
      <c r="SQZ20" s="47"/>
      <c r="SRA20" s="47"/>
      <c r="SRB20" s="47"/>
      <c r="SRC20" s="47"/>
      <c r="SRD20" s="47"/>
      <c r="SRE20" s="47"/>
      <c r="SRF20" s="47"/>
      <c r="SRG20" s="47"/>
      <c r="SRH20" s="47"/>
      <c r="SRI20" s="47"/>
      <c r="SRJ20" s="47"/>
      <c r="SRK20" s="47"/>
      <c r="SRL20" s="47"/>
      <c r="SRM20" s="47"/>
      <c r="SRN20" s="47"/>
      <c r="SRO20" s="47"/>
      <c r="SRP20" s="47"/>
      <c r="SRQ20" s="47"/>
      <c r="SRR20" s="47"/>
      <c r="SRS20" s="47"/>
      <c r="SRT20" s="47"/>
      <c r="SRU20" s="47"/>
      <c r="SRV20" s="47"/>
      <c r="SRW20" s="47"/>
      <c r="SRX20" s="47"/>
      <c r="SRY20" s="47"/>
      <c r="SRZ20" s="47"/>
      <c r="SSA20" s="47"/>
      <c r="SSB20" s="47"/>
      <c r="SSC20" s="47"/>
      <c r="SSD20" s="47"/>
      <c r="SSE20" s="47"/>
      <c r="SSF20" s="47"/>
      <c r="SSG20" s="47"/>
      <c r="SSH20" s="47"/>
      <c r="SSI20" s="47"/>
      <c r="SSJ20" s="47"/>
      <c r="SSK20" s="47"/>
      <c r="SSL20" s="47"/>
      <c r="SSM20" s="47"/>
      <c r="SSN20" s="47"/>
      <c r="SSO20" s="47"/>
      <c r="SSP20" s="47"/>
      <c r="SSQ20" s="47"/>
      <c r="SSR20" s="47"/>
      <c r="SSS20" s="47"/>
      <c r="SST20" s="47"/>
      <c r="SSU20" s="47"/>
      <c r="SSV20" s="47"/>
      <c r="SSW20" s="47"/>
      <c r="SSX20" s="47"/>
      <c r="SSY20" s="47"/>
      <c r="SSZ20" s="47"/>
      <c r="STA20" s="47"/>
      <c r="STB20" s="47"/>
      <c r="STC20" s="47"/>
      <c r="STD20" s="47"/>
      <c r="STE20" s="47"/>
      <c r="STF20" s="47"/>
      <c r="STG20" s="47"/>
      <c r="STH20" s="47"/>
      <c r="STI20" s="47"/>
      <c r="STJ20" s="47"/>
      <c r="STK20" s="47"/>
      <c r="STL20" s="47"/>
      <c r="STM20" s="47"/>
      <c r="STN20" s="47"/>
      <c r="STO20" s="47"/>
      <c r="STP20" s="47"/>
      <c r="STQ20" s="47"/>
      <c r="STR20" s="47"/>
      <c r="STS20" s="47"/>
      <c r="STT20" s="47"/>
      <c r="STU20" s="47"/>
      <c r="STV20" s="47"/>
      <c r="STW20" s="47"/>
      <c r="STX20" s="47"/>
      <c r="STY20" s="47"/>
      <c r="STZ20" s="47"/>
      <c r="SUA20" s="47"/>
      <c r="SUB20" s="47"/>
      <c r="SUC20" s="47"/>
      <c r="SUD20" s="47"/>
      <c r="SUE20" s="47"/>
      <c r="SUF20" s="47"/>
      <c r="SUG20" s="47"/>
      <c r="SUH20" s="47"/>
      <c r="SUI20" s="47"/>
      <c r="SUJ20" s="47"/>
      <c r="SUK20" s="47"/>
      <c r="SUL20" s="47"/>
      <c r="SUM20" s="47"/>
      <c r="SUN20" s="47"/>
      <c r="SUO20" s="47"/>
      <c r="SUP20" s="47"/>
      <c r="SUQ20" s="47"/>
      <c r="SUR20" s="47"/>
      <c r="SUS20" s="47"/>
      <c r="SUT20" s="47"/>
      <c r="SUU20" s="47"/>
      <c r="SUV20" s="47"/>
      <c r="SUW20" s="47"/>
      <c r="SUX20" s="47"/>
      <c r="SUY20" s="47"/>
      <c r="SUZ20" s="47"/>
      <c r="SVA20" s="47"/>
      <c r="SVB20" s="47"/>
      <c r="SVC20" s="47"/>
      <c r="SVD20" s="47"/>
      <c r="SVE20" s="47"/>
      <c r="SVF20" s="47"/>
      <c r="SVG20" s="47"/>
      <c r="SVH20" s="47"/>
      <c r="SVI20" s="47"/>
      <c r="SVJ20" s="47"/>
      <c r="SVK20" s="47"/>
      <c r="SVL20" s="47"/>
      <c r="SVM20" s="47"/>
      <c r="SVN20" s="47"/>
      <c r="SVO20" s="47"/>
      <c r="SVP20" s="47"/>
      <c r="SVQ20" s="47"/>
      <c r="SVR20" s="47"/>
      <c r="SVS20" s="47"/>
      <c r="SVT20" s="47"/>
      <c r="SVU20" s="47"/>
      <c r="SVV20" s="47"/>
      <c r="SVW20" s="47"/>
      <c r="SVX20" s="47"/>
      <c r="SVY20" s="47"/>
      <c r="SVZ20" s="47"/>
      <c r="SWA20" s="47"/>
      <c r="SWB20" s="47"/>
      <c r="SWC20" s="47"/>
      <c r="SWD20" s="47"/>
      <c r="SWE20" s="47"/>
      <c r="SWF20" s="47"/>
      <c r="SWG20" s="47"/>
      <c r="SWH20" s="47"/>
      <c r="SWI20" s="47"/>
      <c r="SWJ20" s="47"/>
      <c r="SWK20" s="47"/>
      <c r="SWL20" s="47"/>
      <c r="SWM20" s="47"/>
      <c r="SWN20" s="47"/>
      <c r="SWO20" s="47"/>
      <c r="SWP20" s="47"/>
      <c r="SWQ20" s="47"/>
      <c r="SWR20" s="47"/>
      <c r="SWS20" s="47"/>
      <c r="SWT20" s="47"/>
      <c r="SWU20" s="47"/>
      <c r="SWV20" s="47"/>
      <c r="SWW20" s="47"/>
      <c r="SWX20" s="47"/>
      <c r="SWY20" s="47"/>
      <c r="SWZ20" s="47"/>
      <c r="SXA20" s="47"/>
      <c r="SXB20" s="47"/>
      <c r="SXC20" s="47"/>
      <c r="SXD20" s="47"/>
      <c r="SXE20" s="47"/>
      <c r="SXF20" s="47"/>
      <c r="SXG20" s="47"/>
      <c r="SXH20" s="47"/>
      <c r="SXI20" s="47"/>
      <c r="SXJ20" s="47"/>
      <c r="SXK20" s="47"/>
      <c r="SXL20" s="47"/>
      <c r="SXM20" s="47"/>
      <c r="SXN20" s="47"/>
      <c r="SXO20" s="47"/>
      <c r="SXP20" s="47"/>
      <c r="SXQ20" s="47"/>
      <c r="SXR20" s="47"/>
      <c r="SXS20" s="47"/>
      <c r="SXT20" s="47"/>
      <c r="SXU20" s="47"/>
      <c r="SXV20" s="47"/>
      <c r="SXW20" s="47"/>
      <c r="SXX20" s="47"/>
      <c r="SXY20" s="47"/>
      <c r="SXZ20" s="47"/>
      <c r="SYA20" s="47"/>
      <c r="SYB20" s="47"/>
      <c r="SYC20" s="47"/>
      <c r="SYD20" s="47"/>
      <c r="SYE20" s="47"/>
      <c r="SYF20" s="47"/>
      <c r="SYG20" s="47"/>
      <c r="SYH20" s="47"/>
      <c r="SYI20" s="47"/>
      <c r="SYJ20" s="47"/>
      <c r="SYK20" s="47"/>
      <c r="SYL20" s="47"/>
      <c r="SYM20" s="47"/>
      <c r="SYN20" s="47"/>
      <c r="SYO20" s="47"/>
      <c r="SYP20" s="47"/>
      <c r="SYQ20" s="47"/>
      <c r="SYR20" s="47"/>
      <c r="SYS20" s="47"/>
      <c r="SYT20" s="47"/>
      <c r="SYU20" s="47"/>
      <c r="SYV20" s="47"/>
      <c r="SYW20" s="47"/>
      <c r="SYX20" s="47"/>
      <c r="SYY20" s="47"/>
      <c r="SYZ20" s="47"/>
      <c r="SZA20" s="47"/>
      <c r="SZB20" s="47"/>
      <c r="SZC20" s="47"/>
      <c r="SZD20" s="47"/>
      <c r="SZE20" s="47"/>
      <c r="SZF20" s="47"/>
      <c r="SZG20" s="47"/>
      <c r="SZH20" s="47"/>
      <c r="SZI20" s="47"/>
      <c r="SZJ20" s="47"/>
      <c r="SZK20" s="47"/>
      <c r="SZL20" s="47"/>
      <c r="SZM20" s="47"/>
      <c r="SZN20" s="47"/>
      <c r="SZO20" s="47"/>
      <c r="SZP20" s="47"/>
      <c r="SZQ20" s="47"/>
      <c r="SZR20" s="47"/>
      <c r="SZS20" s="47"/>
      <c r="SZT20" s="47"/>
      <c r="SZU20" s="47"/>
      <c r="SZV20" s="47"/>
      <c r="SZW20" s="47"/>
      <c r="SZX20" s="47"/>
      <c r="SZY20" s="47"/>
      <c r="SZZ20" s="47"/>
      <c r="TAA20" s="47"/>
      <c r="TAB20" s="47"/>
      <c r="TAC20" s="47"/>
      <c r="TAD20" s="47"/>
      <c r="TAE20" s="47"/>
      <c r="TAF20" s="47"/>
      <c r="TAG20" s="47"/>
      <c r="TAH20" s="47"/>
      <c r="TAI20" s="47"/>
      <c r="TAJ20" s="47"/>
      <c r="TAK20" s="47"/>
      <c r="TAL20" s="47"/>
      <c r="TAM20" s="47"/>
      <c r="TAN20" s="47"/>
      <c r="TAO20" s="47"/>
      <c r="TAP20" s="47"/>
      <c r="TAQ20" s="47"/>
      <c r="TAR20" s="47"/>
      <c r="TAS20" s="47"/>
      <c r="TAT20" s="47"/>
      <c r="TAU20" s="47"/>
      <c r="TAV20" s="47"/>
      <c r="TAW20" s="47"/>
      <c r="TAX20" s="47"/>
      <c r="TAY20" s="47"/>
      <c r="TAZ20" s="47"/>
      <c r="TBA20" s="47"/>
      <c r="TBB20" s="47"/>
      <c r="TBC20" s="47"/>
      <c r="TBD20" s="47"/>
      <c r="TBE20" s="47"/>
      <c r="TBF20" s="47"/>
      <c r="TBG20" s="47"/>
      <c r="TBH20" s="47"/>
      <c r="TBI20" s="47"/>
      <c r="TBJ20" s="47"/>
      <c r="TBK20" s="47"/>
      <c r="TBL20" s="47"/>
      <c r="TBM20" s="47"/>
      <c r="TBN20" s="47"/>
      <c r="TBO20" s="47"/>
      <c r="TBP20" s="47"/>
      <c r="TBQ20" s="47"/>
      <c r="TBR20" s="47"/>
      <c r="TBS20" s="47"/>
      <c r="TBT20" s="47"/>
      <c r="TBU20" s="47"/>
      <c r="TBV20" s="47"/>
      <c r="TBW20" s="47"/>
      <c r="TBX20" s="47"/>
      <c r="TBY20" s="47"/>
      <c r="TBZ20" s="47"/>
      <c r="TCA20" s="47"/>
      <c r="TCB20" s="47"/>
      <c r="TCC20" s="47"/>
      <c r="TCD20" s="47"/>
      <c r="TCE20" s="47"/>
      <c r="TCF20" s="47"/>
      <c r="TCG20" s="47"/>
      <c r="TCH20" s="47"/>
      <c r="TCI20" s="47"/>
      <c r="TCJ20" s="47"/>
      <c r="TCK20" s="47"/>
      <c r="TCL20" s="47"/>
      <c r="TCM20" s="47"/>
      <c r="TCN20" s="47"/>
      <c r="TCO20" s="47"/>
      <c r="TCP20" s="47"/>
      <c r="TCQ20" s="47"/>
      <c r="TCR20" s="47"/>
      <c r="TCS20" s="47"/>
      <c r="TCT20" s="47"/>
      <c r="TCU20" s="47"/>
      <c r="TCV20" s="47"/>
      <c r="TCW20" s="47"/>
      <c r="TCX20" s="47"/>
      <c r="TCY20" s="47"/>
      <c r="TCZ20" s="47"/>
      <c r="TDA20" s="47"/>
      <c r="TDB20" s="47"/>
      <c r="TDC20" s="47"/>
      <c r="TDD20" s="47"/>
      <c r="TDE20" s="47"/>
      <c r="TDF20" s="47"/>
      <c r="TDG20" s="47"/>
      <c r="TDH20" s="47"/>
      <c r="TDI20" s="47"/>
      <c r="TDJ20" s="47"/>
      <c r="TDK20" s="47"/>
      <c r="TDL20" s="47"/>
      <c r="TDM20" s="47"/>
      <c r="TDN20" s="47"/>
      <c r="TDO20" s="47"/>
      <c r="TDP20" s="47"/>
      <c r="TDQ20" s="47"/>
      <c r="TDR20" s="47"/>
      <c r="TDS20" s="47"/>
      <c r="TDT20" s="47"/>
      <c r="TDU20" s="47"/>
      <c r="TDV20" s="47"/>
      <c r="TDW20" s="47"/>
      <c r="TDX20" s="47"/>
      <c r="TDY20" s="47"/>
      <c r="TDZ20" s="47"/>
      <c r="TEA20" s="47"/>
      <c r="TEB20" s="47"/>
      <c r="TEC20" s="47"/>
      <c r="TED20" s="47"/>
      <c r="TEE20" s="47"/>
      <c r="TEF20" s="47"/>
      <c r="TEG20" s="47"/>
      <c r="TEH20" s="47"/>
      <c r="TEI20" s="47"/>
      <c r="TEJ20" s="47"/>
      <c r="TEK20" s="47"/>
      <c r="TEL20" s="47"/>
      <c r="TEM20" s="47"/>
      <c r="TEN20" s="47"/>
      <c r="TEO20" s="47"/>
      <c r="TEP20" s="47"/>
      <c r="TEQ20" s="47"/>
      <c r="TER20" s="47"/>
      <c r="TES20" s="47"/>
      <c r="TET20" s="47"/>
      <c r="TEU20" s="47"/>
      <c r="TEV20" s="47"/>
      <c r="TEW20" s="47"/>
      <c r="TEX20" s="47"/>
      <c r="TEY20" s="47"/>
      <c r="TEZ20" s="47"/>
      <c r="TFA20" s="47"/>
      <c r="TFB20" s="47"/>
      <c r="TFC20" s="47"/>
      <c r="TFD20" s="47"/>
      <c r="TFE20" s="47"/>
      <c r="TFF20" s="47"/>
      <c r="TFG20" s="47"/>
      <c r="TFH20" s="47"/>
      <c r="TFI20" s="47"/>
      <c r="TFJ20" s="47"/>
      <c r="TFK20" s="47"/>
      <c r="TFL20" s="47"/>
      <c r="TFM20" s="47"/>
      <c r="TFN20" s="47"/>
      <c r="TFO20" s="47"/>
      <c r="TFP20" s="47"/>
      <c r="TFQ20" s="47"/>
      <c r="TFR20" s="47"/>
      <c r="TFS20" s="47"/>
      <c r="TFT20" s="47"/>
      <c r="TFU20" s="47"/>
      <c r="TFV20" s="47"/>
      <c r="TFW20" s="47"/>
      <c r="TFX20" s="47"/>
      <c r="TFY20" s="47"/>
      <c r="TFZ20" s="47"/>
      <c r="TGA20" s="47"/>
      <c r="TGB20" s="47"/>
      <c r="TGC20" s="47"/>
      <c r="TGD20" s="47"/>
      <c r="TGE20" s="47"/>
      <c r="TGF20" s="47"/>
      <c r="TGG20" s="47"/>
      <c r="TGH20" s="47"/>
      <c r="TGI20" s="47"/>
      <c r="TGJ20" s="47"/>
      <c r="TGK20" s="47"/>
      <c r="TGL20" s="47"/>
      <c r="TGM20" s="47"/>
      <c r="TGN20" s="47"/>
      <c r="TGO20" s="47"/>
      <c r="TGP20" s="47"/>
      <c r="TGQ20" s="47"/>
      <c r="TGR20" s="47"/>
      <c r="TGS20" s="47"/>
      <c r="TGT20" s="47"/>
      <c r="TGU20" s="47"/>
      <c r="TGV20" s="47"/>
      <c r="TGW20" s="47"/>
      <c r="TGX20" s="47"/>
      <c r="TGY20" s="47"/>
      <c r="TGZ20" s="47"/>
      <c r="THA20" s="47"/>
      <c r="THB20" s="47"/>
      <c r="THC20" s="47"/>
      <c r="THD20" s="47"/>
      <c r="THE20" s="47"/>
      <c r="THF20" s="47"/>
      <c r="THG20" s="47"/>
      <c r="THH20" s="47"/>
      <c r="THI20" s="47"/>
      <c r="THJ20" s="47"/>
      <c r="THK20" s="47"/>
      <c r="THL20" s="47"/>
      <c r="THM20" s="47"/>
      <c r="THN20" s="47"/>
      <c r="THO20" s="47"/>
      <c r="THP20" s="47"/>
      <c r="THQ20" s="47"/>
      <c r="THR20" s="47"/>
      <c r="THS20" s="47"/>
      <c r="THT20" s="47"/>
      <c r="THU20" s="47"/>
      <c r="THV20" s="47"/>
      <c r="THW20" s="47"/>
      <c r="THX20" s="47"/>
      <c r="THY20" s="47"/>
      <c r="THZ20" s="47"/>
      <c r="TIA20" s="47"/>
      <c r="TIB20" s="47"/>
      <c r="TIC20" s="47"/>
      <c r="TID20" s="47"/>
      <c r="TIE20" s="47"/>
      <c r="TIF20" s="47"/>
      <c r="TIG20" s="47"/>
      <c r="TIH20" s="47"/>
      <c r="TII20" s="47"/>
      <c r="TIJ20" s="47"/>
      <c r="TIK20" s="47"/>
      <c r="TIL20" s="47"/>
      <c r="TIM20" s="47"/>
      <c r="TIN20" s="47"/>
      <c r="TIO20" s="47"/>
      <c r="TIP20" s="47"/>
      <c r="TIQ20" s="47"/>
      <c r="TIR20" s="47"/>
      <c r="TIS20" s="47"/>
      <c r="TIT20" s="47"/>
      <c r="TIU20" s="47"/>
      <c r="TIV20" s="47"/>
      <c r="TIW20" s="47"/>
      <c r="TIX20" s="47"/>
      <c r="TIY20" s="47"/>
      <c r="TIZ20" s="47"/>
      <c r="TJA20" s="47"/>
      <c r="TJB20" s="47"/>
      <c r="TJC20" s="47"/>
      <c r="TJD20" s="47"/>
      <c r="TJE20" s="47"/>
      <c r="TJF20" s="47"/>
      <c r="TJG20" s="47"/>
      <c r="TJH20" s="47"/>
      <c r="TJI20" s="47"/>
      <c r="TJJ20" s="47"/>
      <c r="TJK20" s="47"/>
      <c r="TJL20" s="47"/>
      <c r="TJM20" s="47"/>
      <c r="TJN20" s="47"/>
      <c r="TJO20" s="47"/>
      <c r="TJP20" s="47"/>
      <c r="TJQ20" s="47"/>
      <c r="TJR20" s="47"/>
      <c r="TJS20" s="47"/>
      <c r="TJT20" s="47"/>
      <c r="TJU20" s="47"/>
      <c r="TJV20" s="47"/>
      <c r="TJW20" s="47"/>
      <c r="TJX20" s="47"/>
      <c r="TJY20" s="47"/>
      <c r="TJZ20" s="47"/>
      <c r="TKA20" s="47"/>
      <c r="TKB20" s="47"/>
      <c r="TKC20" s="47"/>
      <c r="TKD20" s="47"/>
      <c r="TKE20" s="47"/>
      <c r="TKF20" s="47"/>
      <c r="TKG20" s="47"/>
      <c r="TKH20" s="47"/>
      <c r="TKI20" s="47"/>
      <c r="TKJ20" s="47"/>
      <c r="TKK20" s="47"/>
      <c r="TKL20" s="47"/>
      <c r="TKM20" s="47"/>
      <c r="TKN20" s="47"/>
      <c r="TKO20" s="47"/>
      <c r="TKP20" s="47"/>
      <c r="TKQ20" s="47"/>
      <c r="TKR20" s="47"/>
      <c r="TKS20" s="47"/>
      <c r="TKT20" s="47"/>
      <c r="TKU20" s="47"/>
      <c r="TKV20" s="47"/>
      <c r="TKW20" s="47"/>
      <c r="TKX20" s="47"/>
      <c r="TKY20" s="47"/>
      <c r="TKZ20" s="47"/>
      <c r="TLA20" s="47"/>
      <c r="TLB20" s="47"/>
      <c r="TLC20" s="47"/>
      <c r="TLD20" s="47"/>
      <c r="TLE20" s="47"/>
      <c r="TLF20" s="47"/>
      <c r="TLG20" s="47"/>
      <c r="TLH20" s="47"/>
      <c r="TLI20" s="47"/>
      <c r="TLJ20" s="47"/>
      <c r="TLK20" s="47"/>
      <c r="TLL20" s="47"/>
      <c r="TLM20" s="47"/>
      <c r="TLN20" s="47"/>
      <c r="TLO20" s="47"/>
      <c r="TLP20" s="47"/>
      <c r="TLQ20" s="47"/>
      <c r="TLR20" s="47"/>
      <c r="TLS20" s="47"/>
      <c r="TLT20" s="47"/>
      <c r="TLU20" s="47"/>
      <c r="TLV20" s="47"/>
      <c r="TLW20" s="47"/>
      <c r="TLX20" s="47"/>
      <c r="TLY20" s="47"/>
      <c r="TLZ20" s="47"/>
      <c r="TMA20" s="47"/>
      <c r="TMB20" s="47"/>
      <c r="TMC20" s="47"/>
      <c r="TMD20" s="47"/>
      <c r="TME20" s="47"/>
      <c r="TMF20" s="47"/>
      <c r="TMG20" s="47"/>
      <c r="TMH20" s="47"/>
      <c r="TMI20" s="47"/>
      <c r="TMJ20" s="47"/>
      <c r="TMK20" s="47"/>
      <c r="TML20" s="47"/>
      <c r="TMM20" s="47"/>
      <c r="TMN20" s="47"/>
      <c r="TMO20" s="47"/>
      <c r="TMP20" s="47"/>
      <c r="TMQ20" s="47"/>
      <c r="TMR20" s="47"/>
      <c r="TMS20" s="47"/>
      <c r="TMT20" s="47"/>
      <c r="TMU20" s="47"/>
      <c r="TMV20" s="47"/>
      <c r="TMW20" s="47"/>
      <c r="TMX20" s="47"/>
      <c r="TMY20" s="47"/>
      <c r="TMZ20" s="47"/>
      <c r="TNA20" s="47"/>
      <c r="TNB20" s="47"/>
      <c r="TNC20" s="47"/>
      <c r="TND20" s="47"/>
      <c r="TNE20" s="47"/>
      <c r="TNF20" s="47"/>
      <c r="TNG20" s="47"/>
      <c r="TNH20" s="47"/>
      <c r="TNI20" s="47"/>
      <c r="TNJ20" s="47"/>
      <c r="TNK20" s="47"/>
      <c r="TNL20" s="47"/>
      <c r="TNM20" s="47"/>
      <c r="TNN20" s="47"/>
      <c r="TNO20" s="47"/>
      <c r="TNP20" s="47"/>
      <c r="TNQ20" s="47"/>
      <c r="TNR20" s="47"/>
      <c r="TNS20" s="47"/>
      <c r="TNT20" s="47"/>
      <c r="TNU20" s="47"/>
      <c r="TNV20" s="47"/>
      <c r="TNW20" s="47"/>
      <c r="TNX20" s="47"/>
      <c r="TNY20" s="47"/>
      <c r="TNZ20" s="47"/>
      <c r="TOA20" s="47"/>
      <c r="TOB20" s="47"/>
      <c r="TOC20" s="47"/>
      <c r="TOD20" s="47"/>
      <c r="TOE20" s="47"/>
      <c r="TOF20" s="47"/>
      <c r="TOG20" s="47"/>
      <c r="TOH20" s="47"/>
      <c r="TOI20" s="47"/>
      <c r="TOJ20" s="47"/>
      <c r="TOK20" s="47"/>
      <c r="TOL20" s="47"/>
      <c r="TOM20" s="47"/>
      <c r="TON20" s="47"/>
      <c r="TOO20" s="47"/>
      <c r="TOP20" s="47"/>
      <c r="TOQ20" s="47"/>
      <c r="TOR20" s="47"/>
      <c r="TOS20" s="47"/>
      <c r="TOT20" s="47"/>
      <c r="TOU20" s="47"/>
      <c r="TOV20" s="47"/>
      <c r="TOW20" s="47"/>
      <c r="TOX20" s="47"/>
      <c r="TOY20" s="47"/>
      <c r="TOZ20" s="47"/>
      <c r="TPA20" s="47"/>
      <c r="TPB20" s="47"/>
      <c r="TPC20" s="47"/>
      <c r="TPD20" s="47"/>
      <c r="TPE20" s="47"/>
      <c r="TPF20" s="47"/>
      <c r="TPG20" s="47"/>
      <c r="TPH20" s="47"/>
      <c r="TPI20" s="47"/>
      <c r="TPJ20" s="47"/>
      <c r="TPK20" s="47"/>
      <c r="TPL20" s="47"/>
      <c r="TPM20" s="47"/>
      <c r="TPN20" s="47"/>
      <c r="TPO20" s="47"/>
      <c r="TPP20" s="47"/>
      <c r="TPQ20" s="47"/>
      <c r="TPR20" s="47"/>
      <c r="TPS20" s="47"/>
      <c r="TPT20" s="47"/>
      <c r="TPU20" s="47"/>
      <c r="TPV20" s="47"/>
      <c r="TPW20" s="47"/>
      <c r="TPX20" s="47"/>
      <c r="TPY20" s="47"/>
      <c r="TPZ20" s="47"/>
      <c r="TQA20" s="47"/>
      <c r="TQB20" s="47"/>
      <c r="TQC20" s="47"/>
      <c r="TQD20" s="47"/>
      <c r="TQE20" s="47"/>
      <c r="TQF20" s="47"/>
      <c r="TQG20" s="47"/>
      <c r="TQH20" s="47"/>
      <c r="TQI20" s="47"/>
      <c r="TQJ20" s="47"/>
      <c r="TQK20" s="47"/>
      <c r="TQL20" s="47"/>
      <c r="TQM20" s="47"/>
      <c r="TQN20" s="47"/>
      <c r="TQO20" s="47"/>
      <c r="TQP20" s="47"/>
      <c r="TQQ20" s="47"/>
      <c r="TQR20" s="47"/>
      <c r="TQS20" s="47"/>
      <c r="TQT20" s="47"/>
      <c r="TQU20" s="47"/>
      <c r="TQV20" s="47"/>
      <c r="TQW20" s="47"/>
      <c r="TQX20" s="47"/>
      <c r="TQY20" s="47"/>
      <c r="TQZ20" s="47"/>
      <c r="TRA20" s="47"/>
      <c r="TRB20" s="47"/>
      <c r="TRC20" s="47"/>
      <c r="TRD20" s="47"/>
      <c r="TRE20" s="47"/>
      <c r="TRF20" s="47"/>
      <c r="TRG20" s="47"/>
      <c r="TRH20" s="47"/>
      <c r="TRI20" s="47"/>
      <c r="TRJ20" s="47"/>
      <c r="TRK20" s="47"/>
      <c r="TRL20" s="47"/>
      <c r="TRM20" s="47"/>
      <c r="TRN20" s="47"/>
      <c r="TRO20" s="47"/>
      <c r="TRP20" s="47"/>
      <c r="TRQ20" s="47"/>
      <c r="TRR20" s="47"/>
      <c r="TRS20" s="47"/>
      <c r="TRT20" s="47"/>
      <c r="TRU20" s="47"/>
      <c r="TRV20" s="47"/>
      <c r="TRW20" s="47"/>
      <c r="TRX20" s="47"/>
      <c r="TRY20" s="47"/>
      <c r="TRZ20" s="47"/>
      <c r="TSA20" s="47"/>
      <c r="TSB20" s="47"/>
      <c r="TSC20" s="47"/>
      <c r="TSD20" s="47"/>
      <c r="TSE20" s="47"/>
      <c r="TSF20" s="47"/>
      <c r="TSG20" s="47"/>
      <c r="TSH20" s="47"/>
      <c r="TSI20" s="47"/>
      <c r="TSJ20" s="47"/>
      <c r="TSK20" s="47"/>
      <c r="TSL20" s="47"/>
      <c r="TSM20" s="47"/>
      <c r="TSN20" s="47"/>
      <c r="TSO20" s="47"/>
      <c r="TSP20" s="47"/>
      <c r="TSQ20" s="47"/>
      <c r="TSR20" s="47"/>
      <c r="TSS20" s="47"/>
      <c r="TST20" s="47"/>
      <c r="TSU20" s="47"/>
      <c r="TSV20" s="47"/>
      <c r="TSW20" s="47"/>
      <c r="TSX20" s="47"/>
      <c r="TSY20" s="47"/>
      <c r="TSZ20" s="47"/>
      <c r="TTA20" s="47"/>
      <c r="TTB20" s="47"/>
      <c r="TTC20" s="47"/>
      <c r="TTD20" s="47"/>
      <c r="TTE20" s="47"/>
      <c r="TTF20" s="47"/>
      <c r="TTG20" s="47"/>
      <c r="TTH20" s="47"/>
      <c r="TTI20" s="47"/>
      <c r="TTJ20" s="47"/>
      <c r="TTK20" s="47"/>
      <c r="TTL20" s="47"/>
      <c r="TTM20" s="47"/>
      <c r="TTN20" s="47"/>
      <c r="TTO20" s="47"/>
      <c r="TTP20" s="47"/>
      <c r="TTQ20" s="47"/>
      <c r="TTR20" s="47"/>
      <c r="TTS20" s="47"/>
      <c r="TTT20" s="47"/>
      <c r="TTU20" s="47"/>
      <c r="TTV20" s="47"/>
      <c r="TTW20" s="47"/>
      <c r="TTX20" s="47"/>
      <c r="TTY20" s="47"/>
      <c r="TTZ20" s="47"/>
      <c r="TUA20" s="47"/>
      <c r="TUB20" s="47"/>
      <c r="TUC20" s="47"/>
      <c r="TUD20" s="47"/>
      <c r="TUE20" s="47"/>
      <c r="TUF20" s="47"/>
      <c r="TUG20" s="47"/>
      <c r="TUH20" s="47"/>
      <c r="TUI20" s="47"/>
      <c r="TUJ20" s="47"/>
      <c r="TUK20" s="47"/>
      <c r="TUL20" s="47"/>
      <c r="TUM20" s="47"/>
      <c r="TUN20" s="47"/>
      <c r="TUO20" s="47"/>
      <c r="TUP20" s="47"/>
      <c r="TUQ20" s="47"/>
      <c r="TUR20" s="47"/>
      <c r="TUS20" s="47"/>
      <c r="TUT20" s="47"/>
      <c r="TUU20" s="47"/>
      <c r="TUV20" s="47"/>
      <c r="TUW20" s="47"/>
      <c r="TUX20" s="47"/>
      <c r="TUY20" s="47"/>
      <c r="TUZ20" s="47"/>
      <c r="TVA20" s="47"/>
      <c r="TVB20" s="47"/>
      <c r="TVC20" s="47"/>
      <c r="TVD20" s="47"/>
      <c r="TVE20" s="47"/>
      <c r="TVF20" s="47"/>
      <c r="TVG20" s="47"/>
      <c r="TVH20" s="47"/>
      <c r="TVI20" s="47"/>
      <c r="TVJ20" s="47"/>
      <c r="TVK20" s="47"/>
      <c r="TVL20" s="47"/>
      <c r="TVM20" s="47"/>
      <c r="TVN20" s="47"/>
      <c r="TVO20" s="47"/>
      <c r="TVP20" s="47"/>
      <c r="TVQ20" s="47"/>
      <c r="TVR20" s="47"/>
      <c r="TVS20" s="47"/>
      <c r="TVT20" s="47"/>
      <c r="TVU20" s="47"/>
      <c r="TVV20" s="47"/>
      <c r="TVW20" s="47"/>
      <c r="TVX20" s="47"/>
      <c r="TVY20" s="47"/>
      <c r="TVZ20" s="47"/>
      <c r="TWA20" s="47"/>
      <c r="TWB20" s="47"/>
      <c r="TWC20" s="47"/>
      <c r="TWD20" s="47"/>
      <c r="TWE20" s="47"/>
      <c r="TWF20" s="47"/>
      <c r="TWG20" s="47"/>
      <c r="TWH20" s="47"/>
      <c r="TWI20" s="47"/>
      <c r="TWJ20" s="47"/>
      <c r="TWK20" s="47"/>
      <c r="TWL20" s="47"/>
      <c r="TWM20" s="47"/>
      <c r="TWN20" s="47"/>
      <c r="TWO20" s="47"/>
      <c r="TWP20" s="47"/>
      <c r="TWQ20" s="47"/>
      <c r="TWR20" s="47"/>
      <c r="TWS20" s="47"/>
      <c r="TWT20" s="47"/>
      <c r="TWU20" s="47"/>
      <c r="TWV20" s="47"/>
      <c r="TWW20" s="47"/>
      <c r="TWX20" s="47"/>
      <c r="TWY20" s="47"/>
      <c r="TWZ20" s="47"/>
      <c r="TXA20" s="47"/>
      <c r="TXB20" s="47"/>
      <c r="TXC20" s="47"/>
      <c r="TXD20" s="47"/>
      <c r="TXE20" s="47"/>
      <c r="TXF20" s="47"/>
      <c r="TXG20" s="47"/>
      <c r="TXH20" s="47"/>
      <c r="TXI20" s="47"/>
      <c r="TXJ20" s="47"/>
      <c r="TXK20" s="47"/>
      <c r="TXL20" s="47"/>
      <c r="TXM20" s="47"/>
      <c r="TXN20" s="47"/>
      <c r="TXO20" s="47"/>
      <c r="TXP20" s="47"/>
      <c r="TXQ20" s="47"/>
      <c r="TXR20" s="47"/>
      <c r="TXS20" s="47"/>
      <c r="TXT20" s="47"/>
      <c r="TXU20" s="47"/>
      <c r="TXV20" s="47"/>
      <c r="TXW20" s="47"/>
      <c r="TXX20" s="47"/>
      <c r="TXY20" s="47"/>
      <c r="TXZ20" s="47"/>
      <c r="TYA20" s="47"/>
      <c r="TYB20" s="47"/>
      <c r="TYC20" s="47"/>
      <c r="TYD20" s="47"/>
      <c r="TYE20" s="47"/>
      <c r="TYF20" s="47"/>
      <c r="TYG20" s="47"/>
      <c r="TYH20" s="47"/>
      <c r="TYI20" s="47"/>
      <c r="TYJ20" s="47"/>
      <c r="TYK20" s="47"/>
      <c r="TYL20" s="47"/>
      <c r="TYM20" s="47"/>
      <c r="TYN20" s="47"/>
      <c r="TYO20" s="47"/>
      <c r="TYP20" s="47"/>
      <c r="TYQ20" s="47"/>
      <c r="TYR20" s="47"/>
      <c r="TYS20" s="47"/>
      <c r="TYT20" s="47"/>
      <c r="TYU20" s="47"/>
      <c r="TYV20" s="47"/>
      <c r="TYW20" s="47"/>
      <c r="TYX20" s="47"/>
      <c r="TYY20" s="47"/>
      <c r="TYZ20" s="47"/>
      <c r="TZA20" s="47"/>
      <c r="TZB20" s="47"/>
      <c r="TZC20" s="47"/>
      <c r="TZD20" s="47"/>
      <c r="TZE20" s="47"/>
      <c r="TZF20" s="47"/>
      <c r="TZG20" s="47"/>
      <c r="TZH20" s="47"/>
      <c r="TZI20" s="47"/>
      <c r="TZJ20" s="47"/>
      <c r="TZK20" s="47"/>
      <c r="TZL20" s="47"/>
      <c r="TZM20" s="47"/>
      <c r="TZN20" s="47"/>
      <c r="TZO20" s="47"/>
      <c r="TZP20" s="47"/>
      <c r="TZQ20" s="47"/>
      <c r="TZR20" s="47"/>
      <c r="TZS20" s="47"/>
      <c r="TZT20" s="47"/>
      <c r="TZU20" s="47"/>
      <c r="TZV20" s="47"/>
      <c r="TZW20" s="47"/>
      <c r="TZX20" s="47"/>
      <c r="TZY20" s="47"/>
      <c r="TZZ20" s="47"/>
      <c r="UAA20" s="47"/>
      <c r="UAB20" s="47"/>
      <c r="UAC20" s="47"/>
      <c r="UAD20" s="47"/>
      <c r="UAE20" s="47"/>
      <c r="UAF20" s="47"/>
      <c r="UAG20" s="47"/>
      <c r="UAH20" s="47"/>
      <c r="UAI20" s="47"/>
      <c r="UAJ20" s="47"/>
      <c r="UAK20" s="47"/>
      <c r="UAL20" s="47"/>
      <c r="UAM20" s="47"/>
      <c r="UAN20" s="47"/>
      <c r="UAO20" s="47"/>
      <c r="UAP20" s="47"/>
      <c r="UAQ20" s="47"/>
      <c r="UAR20" s="47"/>
      <c r="UAS20" s="47"/>
      <c r="UAT20" s="47"/>
      <c r="UAU20" s="47"/>
      <c r="UAV20" s="47"/>
      <c r="UAW20" s="47"/>
      <c r="UAX20" s="47"/>
      <c r="UAY20" s="47"/>
      <c r="UAZ20" s="47"/>
      <c r="UBA20" s="47"/>
      <c r="UBB20" s="47"/>
      <c r="UBC20" s="47"/>
      <c r="UBD20" s="47"/>
      <c r="UBE20" s="47"/>
      <c r="UBF20" s="47"/>
      <c r="UBG20" s="47"/>
      <c r="UBH20" s="47"/>
      <c r="UBI20" s="47"/>
      <c r="UBJ20" s="47"/>
      <c r="UBK20" s="47"/>
      <c r="UBL20" s="47"/>
      <c r="UBM20" s="47"/>
      <c r="UBN20" s="47"/>
      <c r="UBO20" s="47"/>
      <c r="UBP20" s="47"/>
      <c r="UBQ20" s="47"/>
      <c r="UBR20" s="47"/>
      <c r="UBS20" s="47"/>
      <c r="UBT20" s="47"/>
      <c r="UBU20" s="47"/>
      <c r="UBV20" s="47"/>
      <c r="UBW20" s="47"/>
      <c r="UBX20" s="47"/>
      <c r="UBY20" s="47"/>
      <c r="UBZ20" s="47"/>
      <c r="UCA20" s="47"/>
      <c r="UCB20" s="47"/>
      <c r="UCC20" s="47"/>
      <c r="UCD20" s="47"/>
      <c r="UCE20" s="47"/>
      <c r="UCF20" s="47"/>
      <c r="UCG20" s="47"/>
      <c r="UCH20" s="47"/>
      <c r="UCI20" s="47"/>
      <c r="UCJ20" s="47"/>
      <c r="UCK20" s="47"/>
      <c r="UCL20" s="47"/>
      <c r="UCM20" s="47"/>
      <c r="UCN20" s="47"/>
      <c r="UCO20" s="47"/>
      <c r="UCP20" s="47"/>
      <c r="UCQ20" s="47"/>
      <c r="UCR20" s="47"/>
      <c r="UCS20" s="47"/>
      <c r="UCT20" s="47"/>
      <c r="UCU20" s="47"/>
      <c r="UCV20" s="47"/>
      <c r="UCW20" s="47"/>
      <c r="UCX20" s="47"/>
      <c r="UCY20" s="47"/>
      <c r="UCZ20" s="47"/>
      <c r="UDA20" s="47"/>
      <c r="UDB20" s="47"/>
      <c r="UDC20" s="47"/>
      <c r="UDD20" s="47"/>
      <c r="UDE20" s="47"/>
      <c r="UDF20" s="47"/>
      <c r="UDG20" s="47"/>
      <c r="UDH20" s="47"/>
      <c r="UDI20" s="47"/>
      <c r="UDJ20" s="47"/>
      <c r="UDK20" s="47"/>
      <c r="UDL20" s="47"/>
      <c r="UDM20" s="47"/>
      <c r="UDN20" s="47"/>
      <c r="UDO20" s="47"/>
      <c r="UDP20" s="47"/>
      <c r="UDQ20" s="47"/>
      <c r="UDR20" s="47"/>
      <c r="UDS20" s="47"/>
      <c r="UDT20" s="47"/>
      <c r="UDU20" s="47"/>
      <c r="UDV20" s="47"/>
      <c r="UDW20" s="47"/>
      <c r="UDX20" s="47"/>
      <c r="UDY20" s="47"/>
      <c r="UDZ20" s="47"/>
      <c r="UEA20" s="47"/>
      <c r="UEB20" s="47"/>
      <c r="UEC20" s="47"/>
      <c r="UED20" s="47"/>
      <c r="UEE20" s="47"/>
      <c r="UEF20" s="47"/>
      <c r="UEG20" s="47"/>
      <c r="UEH20" s="47"/>
      <c r="UEI20" s="47"/>
      <c r="UEJ20" s="47"/>
      <c r="UEK20" s="47"/>
      <c r="UEL20" s="47"/>
      <c r="UEM20" s="47"/>
      <c r="UEN20" s="47"/>
      <c r="UEO20" s="47"/>
      <c r="UEP20" s="47"/>
      <c r="UEQ20" s="47"/>
      <c r="UER20" s="47"/>
      <c r="UES20" s="47"/>
      <c r="UET20" s="47"/>
      <c r="UEU20" s="47"/>
      <c r="UEV20" s="47"/>
      <c r="UEW20" s="47"/>
      <c r="UEX20" s="47"/>
      <c r="UEY20" s="47"/>
      <c r="UEZ20" s="47"/>
      <c r="UFA20" s="47"/>
      <c r="UFB20" s="47"/>
      <c r="UFC20" s="47"/>
      <c r="UFD20" s="47"/>
      <c r="UFE20" s="47"/>
      <c r="UFF20" s="47"/>
      <c r="UFG20" s="47"/>
      <c r="UFH20" s="47"/>
      <c r="UFI20" s="47"/>
      <c r="UFJ20" s="47"/>
      <c r="UFK20" s="47"/>
      <c r="UFL20" s="47"/>
      <c r="UFM20" s="47"/>
      <c r="UFN20" s="47"/>
      <c r="UFO20" s="47"/>
      <c r="UFP20" s="47"/>
      <c r="UFQ20" s="47"/>
      <c r="UFR20" s="47"/>
      <c r="UFS20" s="47"/>
      <c r="UFT20" s="47"/>
      <c r="UFU20" s="47"/>
      <c r="UFV20" s="47"/>
      <c r="UFW20" s="47"/>
      <c r="UFX20" s="47"/>
      <c r="UFY20" s="47"/>
      <c r="UFZ20" s="47"/>
      <c r="UGA20" s="47"/>
      <c r="UGB20" s="47"/>
      <c r="UGC20" s="47"/>
      <c r="UGD20" s="47"/>
      <c r="UGE20" s="47"/>
      <c r="UGF20" s="47"/>
      <c r="UGG20" s="47"/>
      <c r="UGH20" s="47"/>
      <c r="UGI20" s="47"/>
      <c r="UGJ20" s="47"/>
      <c r="UGK20" s="47"/>
      <c r="UGL20" s="47"/>
      <c r="UGM20" s="47"/>
      <c r="UGN20" s="47"/>
      <c r="UGO20" s="47"/>
      <c r="UGP20" s="47"/>
      <c r="UGQ20" s="47"/>
      <c r="UGR20" s="47"/>
      <c r="UGS20" s="47"/>
      <c r="UGT20" s="47"/>
      <c r="UGU20" s="47"/>
      <c r="UGV20" s="47"/>
      <c r="UGW20" s="47"/>
      <c r="UGX20" s="47"/>
      <c r="UGY20" s="47"/>
      <c r="UGZ20" s="47"/>
      <c r="UHA20" s="47"/>
      <c r="UHB20" s="47"/>
      <c r="UHC20" s="47"/>
      <c r="UHD20" s="47"/>
      <c r="UHE20" s="47"/>
      <c r="UHF20" s="47"/>
      <c r="UHG20" s="47"/>
      <c r="UHH20" s="47"/>
      <c r="UHI20" s="47"/>
      <c r="UHJ20" s="47"/>
      <c r="UHK20" s="47"/>
      <c r="UHL20" s="47"/>
      <c r="UHM20" s="47"/>
      <c r="UHN20" s="47"/>
      <c r="UHO20" s="47"/>
      <c r="UHP20" s="47"/>
      <c r="UHQ20" s="47"/>
      <c r="UHR20" s="47"/>
      <c r="UHS20" s="47"/>
      <c r="UHT20" s="47"/>
      <c r="UHU20" s="47"/>
      <c r="UHV20" s="47"/>
      <c r="UHW20" s="47"/>
      <c r="UHX20" s="47"/>
      <c r="UHY20" s="47"/>
      <c r="UHZ20" s="47"/>
      <c r="UIA20" s="47"/>
      <c r="UIB20" s="47"/>
      <c r="UIC20" s="47"/>
      <c r="UID20" s="47"/>
      <c r="UIE20" s="47"/>
      <c r="UIF20" s="47"/>
      <c r="UIG20" s="47"/>
      <c r="UIH20" s="47"/>
      <c r="UII20" s="47"/>
      <c r="UIJ20" s="47"/>
      <c r="UIK20" s="47"/>
      <c r="UIL20" s="47"/>
      <c r="UIM20" s="47"/>
      <c r="UIN20" s="47"/>
      <c r="UIO20" s="47"/>
      <c r="UIP20" s="47"/>
      <c r="UIQ20" s="47"/>
      <c r="UIR20" s="47"/>
      <c r="UIS20" s="47"/>
      <c r="UIT20" s="47"/>
      <c r="UIU20" s="47"/>
      <c r="UIV20" s="47"/>
      <c r="UIW20" s="47"/>
      <c r="UIX20" s="47"/>
      <c r="UIY20" s="47"/>
      <c r="UIZ20" s="47"/>
      <c r="UJA20" s="47"/>
      <c r="UJB20" s="47"/>
      <c r="UJC20" s="47"/>
      <c r="UJD20" s="47"/>
      <c r="UJE20" s="47"/>
      <c r="UJF20" s="47"/>
      <c r="UJG20" s="47"/>
      <c r="UJH20" s="47"/>
      <c r="UJI20" s="47"/>
      <c r="UJJ20" s="47"/>
      <c r="UJK20" s="47"/>
      <c r="UJL20" s="47"/>
      <c r="UJM20" s="47"/>
      <c r="UJN20" s="47"/>
      <c r="UJO20" s="47"/>
      <c r="UJP20" s="47"/>
      <c r="UJQ20" s="47"/>
      <c r="UJR20" s="47"/>
      <c r="UJS20" s="47"/>
      <c r="UJT20" s="47"/>
      <c r="UJU20" s="47"/>
      <c r="UJV20" s="47"/>
      <c r="UJW20" s="47"/>
      <c r="UJX20" s="47"/>
      <c r="UJY20" s="47"/>
      <c r="UJZ20" s="47"/>
      <c r="UKA20" s="47"/>
      <c r="UKB20" s="47"/>
      <c r="UKC20" s="47"/>
      <c r="UKD20" s="47"/>
      <c r="UKE20" s="47"/>
      <c r="UKF20" s="47"/>
      <c r="UKG20" s="47"/>
      <c r="UKH20" s="47"/>
      <c r="UKI20" s="47"/>
      <c r="UKJ20" s="47"/>
      <c r="UKK20" s="47"/>
      <c r="UKL20" s="47"/>
      <c r="UKM20" s="47"/>
      <c r="UKN20" s="47"/>
      <c r="UKO20" s="47"/>
      <c r="UKP20" s="47"/>
      <c r="UKQ20" s="47"/>
      <c r="UKR20" s="47"/>
      <c r="UKS20" s="47"/>
      <c r="UKT20" s="47"/>
      <c r="UKU20" s="47"/>
      <c r="UKV20" s="47"/>
      <c r="UKW20" s="47"/>
      <c r="UKX20" s="47"/>
      <c r="UKY20" s="47"/>
      <c r="UKZ20" s="47"/>
      <c r="ULA20" s="47"/>
      <c r="ULB20" s="47"/>
      <c r="ULC20" s="47"/>
      <c r="ULD20" s="47"/>
      <c r="ULE20" s="47"/>
      <c r="ULF20" s="47"/>
      <c r="ULG20" s="47"/>
      <c r="ULH20" s="47"/>
      <c r="ULI20" s="47"/>
      <c r="ULJ20" s="47"/>
      <c r="ULK20" s="47"/>
      <c r="ULL20" s="47"/>
      <c r="ULM20" s="47"/>
      <c r="ULN20" s="47"/>
      <c r="ULO20" s="47"/>
      <c r="ULP20" s="47"/>
      <c r="ULQ20" s="47"/>
      <c r="ULR20" s="47"/>
      <c r="ULS20" s="47"/>
      <c r="ULT20" s="47"/>
      <c r="ULU20" s="47"/>
      <c r="ULV20" s="47"/>
      <c r="ULW20" s="47"/>
      <c r="ULX20" s="47"/>
      <c r="ULY20" s="47"/>
      <c r="ULZ20" s="47"/>
      <c r="UMA20" s="47"/>
      <c r="UMB20" s="47"/>
      <c r="UMC20" s="47"/>
      <c r="UMD20" s="47"/>
      <c r="UME20" s="47"/>
      <c r="UMF20" s="47"/>
      <c r="UMG20" s="47"/>
      <c r="UMH20" s="47"/>
      <c r="UMI20" s="47"/>
      <c r="UMJ20" s="47"/>
      <c r="UMK20" s="47"/>
      <c r="UML20" s="47"/>
      <c r="UMM20" s="47"/>
      <c r="UMN20" s="47"/>
      <c r="UMO20" s="47"/>
      <c r="UMP20" s="47"/>
      <c r="UMQ20" s="47"/>
      <c r="UMR20" s="47"/>
      <c r="UMS20" s="47"/>
      <c r="UMT20" s="47"/>
      <c r="UMU20" s="47"/>
      <c r="UMV20" s="47"/>
      <c r="UMW20" s="47"/>
      <c r="UMX20" s="47"/>
      <c r="UMY20" s="47"/>
      <c r="UMZ20" s="47"/>
      <c r="UNA20" s="47"/>
      <c r="UNB20" s="47"/>
      <c r="UNC20" s="47"/>
      <c r="UND20" s="47"/>
      <c r="UNE20" s="47"/>
      <c r="UNF20" s="47"/>
      <c r="UNG20" s="47"/>
      <c r="UNH20" s="47"/>
      <c r="UNI20" s="47"/>
      <c r="UNJ20" s="47"/>
      <c r="UNK20" s="47"/>
      <c r="UNL20" s="47"/>
      <c r="UNM20" s="47"/>
      <c r="UNN20" s="47"/>
      <c r="UNO20" s="47"/>
      <c r="UNP20" s="47"/>
      <c r="UNQ20" s="47"/>
      <c r="UNR20" s="47"/>
      <c r="UNS20" s="47"/>
      <c r="UNT20" s="47"/>
      <c r="UNU20" s="47"/>
      <c r="UNV20" s="47"/>
      <c r="UNW20" s="47"/>
      <c r="UNX20" s="47"/>
      <c r="UNY20" s="47"/>
      <c r="UNZ20" s="47"/>
      <c r="UOA20" s="47"/>
      <c r="UOB20" s="47"/>
      <c r="UOC20" s="47"/>
      <c r="UOD20" s="47"/>
      <c r="UOE20" s="47"/>
      <c r="UOF20" s="47"/>
      <c r="UOG20" s="47"/>
      <c r="UOH20" s="47"/>
      <c r="UOI20" s="47"/>
      <c r="UOJ20" s="47"/>
      <c r="UOK20" s="47"/>
      <c r="UOL20" s="47"/>
      <c r="UOM20" s="47"/>
      <c r="UON20" s="47"/>
      <c r="UOO20" s="47"/>
      <c r="UOP20" s="47"/>
      <c r="UOQ20" s="47"/>
      <c r="UOR20" s="47"/>
      <c r="UOS20" s="47"/>
      <c r="UOT20" s="47"/>
      <c r="UOU20" s="47"/>
      <c r="UOV20" s="47"/>
      <c r="UOW20" s="47"/>
      <c r="UOX20" s="47"/>
      <c r="UOY20" s="47"/>
      <c r="UOZ20" s="47"/>
      <c r="UPA20" s="47"/>
      <c r="UPB20" s="47"/>
      <c r="UPC20" s="47"/>
      <c r="UPD20" s="47"/>
      <c r="UPE20" s="47"/>
      <c r="UPF20" s="47"/>
      <c r="UPG20" s="47"/>
      <c r="UPH20" s="47"/>
      <c r="UPI20" s="47"/>
      <c r="UPJ20" s="47"/>
      <c r="UPK20" s="47"/>
      <c r="UPL20" s="47"/>
      <c r="UPM20" s="47"/>
      <c r="UPN20" s="47"/>
      <c r="UPO20" s="47"/>
      <c r="UPP20" s="47"/>
      <c r="UPQ20" s="47"/>
      <c r="UPR20" s="47"/>
      <c r="UPS20" s="47"/>
      <c r="UPT20" s="47"/>
      <c r="UPU20" s="47"/>
      <c r="UPV20" s="47"/>
      <c r="UPW20" s="47"/>
      <c r="UPX20" s="47"/>
      <c r="UPY20" s="47"/>
      <c r="UPZ20" s="47"/>
      <c r="UQA20" s="47"/>
      <c r="UQB20" s="47"/>
      <c r="UQC20" s="47"/>
      <c r="UQD20" s="47"/>
      <c r="UQE20" s="47"/>
      <c r="UQF20" s="47"/>
      <c r="UQG20" s="47"/>
      <c r="UQH20" s="47"/>
      <c r="UQI20" s="47"/>
      <c r="UQJ20" s="47"/>
      <c r="UQK20" s="47"/>
      <c r="UQL20" s="47"/>
      <c r="UQM20" s="47"/>
      <c r="UQN20" s="47"/>
      <c r="UQO20" s="47"/>
      <c r="UQP20" s="47"/>
      <c r="UQQ20" s="47"/>
      <c r="UQR20" s="47"/>
      <c r="UQS20" s="47"/>
      <c r="UQT20" s="47"/>
      <c r="UQU20" s="47"/>
      <c r="UQV20" s="47"/>
      <c r="UQW20" s="47"/>
      <c r="UQX20" s="47"/>
      <c r="UQY20" s="47"/>
      <c r="UQZ20" s="47"/>
      <c r="URA20" s="47"/>
      <c r="URB20" s="47"/>
      <c r="URC20" s="47"/>
      <c r="URD20" s="47"/>
      <c r="URE20" s="47"/>
      <c r="URF20" s="47"/>
      <c r="URG20" s="47"/>
      <c r="URH20" s="47"/>
      <c r="URI20" s="47"/>
      <c r="URJ20" s="47"/>
      <c r="URK20" s="47"/>
      <c r="URL20" s="47"/>
      <c r="URM20" s="47"/>
      <c r="URN20" s="47"/>
      <c r="URO20" s="47"/>
      <c r="URP20" s="47"/>
      <c r="URQ20" s="47"/>
      <c r="URR20" s="47"/>
      <c r="URS20" s="47"/>
      <c r="URT20" s="47"/>
      <c r="URU20" s="47"/>
      <c r="URV20" s="47"/>
      <c r="URW20" s="47"/>
      <c r="URX20" s="47"/>
      <c r="URY20" s="47"/>
      <c r="URZ20" s="47"/>
      <c r="USA20" s="47"/>
      <c r="USB20" s="47"/>
      <c r="USC20" s="47"/>
      <c r="USD20" s="47"/>
      <c r="USE20" s="47"/>
      <c r="USF20" s="47"/>
      <c r="USG20" s="47"/>
      <c r="USH20" s="47"/>
      <c r="USI20" s="47"/>
      <c r="USJ20" s="47"/>
      <c r="USK20" s="47"/>
      <c r="USL20" s="47"/>
      <c r="USM20" s="47"/>
      <c r="USN20" s="47"/>
      <c r="USO20" s="47"/>
      <c r="USP20" s="47"/>
      <c r="USQ20" s="47"/>
      <c r="USR20" s="47"/>
      <c r="USS20" s="47"/>
      <c r="UST20" s="47"/>
      <c r="USU20" s="47"/>
      <c r="USV20" s="47"/>
      <c r="USW20" s="47"/>
      <c r="USX20" s="47"/>
      <c r="USY20" s="47"/>
      <c r="USZ20" s="47"/>
      <c r="UTA20" s="47"/>
      <c r="UTB20" s="47"/>
      <c r="UTC20" s="47"/>
      <c r="UTD20" s="47"/>
      <c r="UTE20" s="47"/>
      <c r="UTF20" s="47"/>
      <c r="UTG20" s="47"/>
      <c r="UTH20" s="47"/>
      <c r="UTI20" s="47"/>
      <c r="UTJ20" s="47"/>
      <c r="UTK20" s="47"/>
      <c r="UTL20" s="47"/>
      <c r="UTM20" s="47"/>
      <c r="UTN20" s="47"/>
      <c r="UTO20" s="47"/>
      <c r="UTP20" s="47"/>
      <c r="UTQ20" s="47"/>
      <c r="UTR20" s="47"/>
      <c r="UTS20" s="47"/>
      <c r="UTT20" s="47"/>
      <c r="UTU20" s="47"/>
      <c r="UTV20" s="47"/>
      <c r="UTW20" s="47"/>
      <c r="UTX20" s="47"/>
      <c r="UTY20" s="47"/>
      <c r="UTZ20" s="47"/>
      <c r="UUA20" s="47"/>
      <c r="UUB20" s="47"/>
      <c r="UUC20" s="47"/>
      <c r="UUD20" s="47"/>
      <c r="UUE20" s="47"/>
      <c r="UUF20" s="47"/>
      <c r="UUG20" s="47"/>
      <c r="UUH20" s="47"/>
      <c r="UUI20" s="47"/>
      <c r="UUJ20" s="47"/>
      <c r="UUK20" s="47"/>
      <c r="UUL20" s="47"/>
      <c r="UUM20" s="47"/>
      <c r="UUN20" s="47"/>
      <c r="UUO20" s="47"/>
      <c r="UUP20" s="47"/>
      <c r="UUQ20" s="47"/>
      <c r="UUR20" s="47"/>
      <c r="UUS20" s="47"/>
      <c r="UUT20" s="47"/>
      <c r="UUU20" s="47"/>
      <c r="UUV20" s="47"/>
      <c r="UUW20" s="47"/>
      <c r="UUX20" s="47"/>
      <c r="UUY20" s="47"/>
      <c r="UUZ20" s="47"/>
      <c r="UVA20" s="47"/>
      <c r="UVB20" s="47"/>
      <c r="UVC20" s="47"/>
      <c r="UVD20" s="47"/>
      <c r="UVE20" s="47"/>
      <c r="UVF20" s="47"/>
      <c r="UVG20" s="47"/>
      <c r="UVH20" s="47"/>
      <c r="UVI20" s="47"/>
      <c r="UVJ20" s="47"/>
      <c r="UVK20" s="47"/>
      <c r="UVL20" s="47"/>
      <c r="UVM20" s="47"/>
      <c r="UVN20" s="47"/>
      <c r="UVO20" s="47"/>
      <c r="UVP20" s="47"/>
      <c r="UVQ20" s="47"/>
      <c r="UVR20" s="47"/>
      <c r="UVS20" s="47"/>
      <c r="UVT20" s="47"/>
      <c r="UVU20" s="47"/>
      <c r="UVV20" s="47"/>
      <c r="UVW20" s="47"/>
      <c r="UVX20" s="47"/>
      <c r="UVY20" s="47"/>
      <c r="UVZ20" s="47"/>
      <c r="UWA20" s="47"/>
      <c r="UWB20" s="47"/>
      <c r="UWC20" s="47"/>
      <c r="UWD20" s="47"/>
      <c r="UWE20" s="47"/>
      <c r="UWF20" s="47"/>
      <c r="UWG20" s="47"/>
      <c r="UWH20" s="47"/>
      <c r="UWI20" s="47"/>
      <c r="UWJ20" s="47"/>
      <c r="UWK20" s="47"/>
      <c r="UWL20" s="47"/>
      <c r="UWM20" s="47"/>
      <c r="UWN20" s="47"/>
      <c r="UWO20" s="47"/>
      <c r="UWP20" s="47"/>
      <c r="UWQ20" s="47"/>
      <c r="UWR20" s="47"/>
      <c r="UWS20" s="47"/>
      <c r="UWT20" s="47"/>
      <c r="UWU20" s="47"/>
      <c r="UWV20" s="47"/>
      <c r="UWW20" s="47"/>
      <c r="UWX20" s="47"/>
      <c r="UWY20" s="47"/>
      <c r="UWZ20" s="47"/>
      <c r="UXA20" s="47"/>
      <c r="UXB20" s="47"/>
      <c r="UXC20" s="47"/>
      <c r="UXD20" s="47"/>
      <c r="UXE20" s="47"/>
      <c r="UXF20" s="47"/>
      <c r="UXG20" s="47"/>
      <c r="UXH20" s="47"/>
      <c r="UXI20" s="47"/>
      <c r="UXJ20" s="47"/>
      <c r="UXK20" s="47"/>
      <c r="UXL20" s="47"/>
      <c r="UXM20" s="47"/>
      <c r="UXN20" s="47"/>
      <c r="UXO20" s="47"/>
      <c r="UXP20" s="47"/>
      <c r="UXQ20" s="47"/>
      <c r="UXR20" s="47"/>
      <c r="UXS20" s="47"/>
      <c r="UXT20" s="47"/>
      <c r="UXU20" s="47"/>
      <c r="UXV20" s="47"/>
      <c r="UXW20" s="47"/>
      <c r="UXX20" s="47"/>
      <c r="UXY20" s="47"/>
      <c r="UXZ20" s="47"/>
      <c r="UYA20" s="47"/>
      <c r="UYB20" s="47"/>
      <c r="UYC20" s="47"/>
      <c r="UYD20" s="47"/>
      <c r="UYE20" s="47"/>
      <c r="UYF20" s="47"/>
      <c r="UYG20" s="47"/>
      <c r="UYH20" s="47"/>
      <c r="UYI20" s="47"/>
      <c r="UYJ20" s="47"/>
      <c r="UYK20" s="47"/>
      <c r="UYL20" s="47"/>
      <c r="UYM20" s="47"/>
      <c r="UYN20" s="47"/>
      <c r="UYO20" s="47"/>
      <c r="UYP20" s="47"/>
      <c r="UYQ20" s="47"/>
      <c r="UYR20" s="47"/>
      <c r="UYS20" s="47"/>
      <c r="UYT20" s="47"/>
      <c r="UYU20" s="47"/>
      <c r="UYV20" s="47"/>
      <c r="UYW20" s="47"/>
      <c r="UYX20" s="47"/>
      <c r="UYY20" s="47"/>
      <c r="UYZ20" s="47"/>
      <c r="UZA20" s="47"/>
      <c r="UZB20" s="47"/>
      <c r="UZC20" s="47"/>
      <c r="UZD20" s="47"/>
      <c r="UZE20" s="47"/>
      <c r="UZF20" s="47"/>
      <c r="UZG20" s="47"/>
      <c r="UZH20" s="47"/>
      <c r="UZI20" s="47"/>
      <c r="UZJ20" s="47"/>
      <c r="UZK20" s="47"/>
      <c r="UZL20" s="47"/>
      <c r="UZM20" s="47"/>
      <c r="UZN20" s="47"/>
      <c r="UZO20" s="47"/>
      <c r="UZP20" s="47"/>
      <c r="UZQ20" s="47"/>
      <c r="UZR20" s="47"/>
      <c r="UZS20" s="47"/>
      <c r="UZT20" s="47"/>
      <c r="UZU20" s="47"/>
      <c r="UZV20" s="47"/>
      <c r="UZW20" s="47"/>
      <c r="UZX20" s="47"/>
      <c r="UZY20" s="47"/>
      <c r="UZZ20" s="47"/>
      <c r="VAA20" s="47"/>
      <c r="VAB20" s="47"/>
      <c r="VAC20" s="47"/>
      <c r="VAD20" s="47"/>
      <c r="VAE20" s="47"/>
      <c r="VAF20" s="47"/>
      <c r="VAG20" s="47"/>
      <c r="VAH20" s="47"/>
      <c r="VAI20" s="47"/>
      <c r="VAJ20" s="47"/>
      <c r="VAK20" s="47"/>
      <c r="VAL20" s="47"/>
      <c r="VAM20" s="47"/>
      <c r="VAN20" s="47"/>
      <c r="VAO20" s="47"/>
      <c r="VAP20" s="47"/>
      <c r="VAQ20" s="47"/>
      <c r="VAR20" s="47"/>
      <c r="VAS20" s="47"/>
      <c r="VAT20" s="47"/>
      <c r="VAU20" s="47"/>
      <c r="VAV20" s="47"/>
      <c r="VAW20" s="47"/>
      <c r="VAX20" s="47"/>
      <c r="VAY20" s="47"/>
      <c r="VAZ20" s="47"/>
      <c r="VBA20" s="47"/>
      <c r="VBB20" s="47"/>
      <c r="VBC20" s="47"/>
      <c r="VBD20" s="47"/>
      <c r="VBE20" s="47"/>
      <c r="VBF20" s="47"/>
      <c r="VBG20" s="47"/>
      <c r="VBH20" s="47"/>
      <c r="VBI20" s="47"/>
      <c r="VBJ20" s="47"/>
      <c r="VBK20" s="47"/>
      <c r="VBL20" s="47"/>
      <c r="VBM20" s="47"/>
      <c r="VBN20" s="47"/>
      <c r="VBO20" s="47"/>
      <c r="VBP20" s="47"/>
      <c r="VBQ20" s="47"/>
      <c r="VBR20" s="47"/>
      <c r="VBS20" s="47"/>
      <c r="VBT20" s="47"/>
      <c r="VBU20" s="47"/>
      <c r="VBV20" s="47"/>
      <c r="VBW20" s="47"/>
      <c r="VBX20" s="47"/>
      <c r="VBY20" s="47"/>
      <c r="VBZ20" s="47"/>
      <c r="VCA20" s="47"/>
      <c r="VCB20" s="47"/>
      <c r="VCC20" s="47"/>
      <c r="VCD20" s="47"/>
      <c r="VCE20" s="47"/>
      <c r="VCF20" s="47"/>
      <c r="VCG20" s="47"/>
      <c r="VCH20" s="47"/>
      <c r="VCI20" s="47"/>
      <c r="VCJ20" s="47"/>
      <c r="VCK20" s="47"/>
      <c r="VCL20" s="47"/>
      <c r="VCM20" s="47"/>
      <c r="VCN20" s="47"/>
      <c r="VCO20" s="47"/>
      <c r="VCP20" s="47"/>
      <c r="VCQ20" s="47"/>
      <c r="VCR20" s="47"/>
      <c r="VCS20" s="47"/>
      <c r="VCT20" s="47"/>
      <c r="VCU20" s="47"/>
      <c r="VCV20" s="47"/>
      <c r="VCW20" s="47"/>
      <c r="VCX20" s="47"/>
      <c r="VCY20" s="47"/>
      <c r="VCZ20" s="47"/>
      <c r="VDA20" s="47"/>
      <c r="VDB20" s="47"/>
      <c r="VDC20" s="47"/>
      <c r="VDD20" s="47"/>
      <c r="VDE20" s="47"/>
      <c r="VDF20" s="47"/>
      <c r="VDG20" s="47"/>
      <c r="VDH20" s="47"/>
      <c r="VDI20" s="47"/>
      <c r="VDJ20" s="47"/>
      <c r="VDK20" s="47"/>
      <c r="VDL20" s="47"/>
      <c r="VDM20" s="47"/>
      <c r="VDN20" s="47"/>
      <c r="VDO20" s="47"/>
      <c r="VDP20" s="47"/>
      <c r="VDQ20" s="47"/>
      <c r="VDR20" s="47"/>
      <c r="VDS20" s="47"/>
      <c r="VDT20" s="47"/>
      <c r="VDU20" s="47"/>
      <c r="VDV20" s="47"/>
      <c r="VDW20" s="47"/>
      <c r="VDX20" s="47"/>
      <c r="VDY20" s="47"/>
      <c r="VDZ20" s="47"/>
      <c r="VEA20" s="47"/>
      <c r="VEB20" s="47"/>
      <c r="VEC20" s="47"/>
      <c r="VED20" s="47"/>
      <c r="VEE20" s="47"/>
      <c r="VEF20" s="47"/>
      <c r="VEG20" s="47"/>
      <c r="VEH20" s="47"/>
      <c r="VEI20" s="47"/>
      <c r="VEJ20" s="47"/>
      <c r="VEK20" s="47"/>
      <c r="VEL20" s="47"/>
      <c r="VEM20" s="47"/>
      <c r="VEN20" s="47"/>
      <c r="VEO20" s="47"/>
      <c r="VEP20" s="47"/>
      <c r="VEQ20" s="47"/>
      <c r="VER20" s="47"/>
      <c r="VES20" s="47"/>
      <c r="VET20" s="47"/>
      <c r="VEU20" s="47"/>
      <c r="VEV20" s="47"/>
      <c r="VEW20" s="47"/>
      <c r="VEX20" s="47"/>
      <c r="VEY20" s="47"/>
      <c r="VEZ20" s="47"/>
      <c r="VFA20" s="47"/>
      <c r="VFB20" s="47"/>
      <c r="VFC20" s="47"/>
      <c r="VFD20" s="47"/>
      <c r="VFE20" s="47"/>
      <c r="VFF20" s="47"/>
      <c r="VFG20" s="47"/>
      <c r="VFH20" s="47"/>
      <c r="VFI20" s="47"/>
      <c r="VFJ20" s="47"/>
      <c r="VFK20" s="47"/>
      <c r="VFL20" s="47"/>
      <c r="VFM20" s="47"/>
      <c r="VFN20" s="47"/>
      <c r="VFO20" s="47"/>
      <c r="VFP20" s="47"/>
      <c r="VFQ20" s="47"/>
      <c r="VFR20" s="47"/>
      <c r="VFS20" s="47"/>
      <c r="VFT20" s="47"/>
      <c r="VFU20" s="47"/>
      <c r="VFV20" s="47"/>
      <c r="VFW20" s="47"/>
      <c r="VFX20" s="47"/>
      <c r="VFY20" s="47"/>
      <c r="VFZ20" s="47"/>
      <c r="VGA20" s="47"/>
      <c r="VGB20" s="47"/>
      <c r="VGC20" s="47"/>
      <c r="VGD20" s="47"/>
      <c r="VGE20" s="47"/>
      <c r="VGF20" s="47"/>
      <c r="VGG20" s="47"/>
      <c r="VGH20" s="47"/>
      <c r="VGI20" s="47"/>
      <c r="VGJ20" s="47"/>
      <c r="VGK20" s="47"/>
      <c r="VGL20" s="47"/>
      <c r="VGM20" s="47"/>
      <c r="VGN20" s="47"/>
      <c r="VGO20" s="47"/>
      <c r="VGP20" s="47"/>
      <c r="VGQ20" s="47"/>
      <c r="VGR20" s="47"/>
      <c r="VGS20" s="47"/>
      <c r="VGT20" s="47"/>
      <c r="VGU20" s="47"/>
      <c r="VGV20" s="47"/>
      <c r="VGW20" s="47"/>
      <c r="VGX20" s="47"/>
      <c r="VGY20" s="47"/>
      <c r="VGZ20" s="47"/>
      <c r="VHA20" s="47"/>
      <c r="VHB20" s="47"/>
      <c r="VHC20" s="47"/>
      <c r="VHD20" s="47"/>
      <c r="VHE20" s="47"/>
      <c r="VHF20" s="47"/>
      <c r="VHG20" s="47"/>
      <c r="VHH20" s="47"/>
      <c r="VHI20" s="47"/>
      <c r="VHJ20" s="47"/>
      <c r="VHK20" s="47"/>
      <c r="VHL20" s="47"/>
      <c r="VHM20" s="47"/>
      <c r="VHN20" s="47"/>
      <c r="VHO20" s="47"/>
      <c r="VHP20" s="47"/>
      <c r="VHQ20" s="47"/>
      <c r="VHR20" s="47"/>
      <c r="VHS20" s="47"/>
      <c r="VHT20" s="47"/>
      <c r="VHU20" s="47"/>
      <c r="VHV20" s="47"/>
      <c r="VHW20" s="47"/>
      <c r="VHX20" s="47"/>
      <c r="VHY20" s="47"/>
      <c r="VHZ20" s="47"/>
      <c r="VIA20" s="47"/>
      <c r="VIB20" s="47"/>
      <c r="VIC20" s="47"/>
      <c r="VID20" s="47"/>
      <c r="VIE20" s="47"/>
      <c r="VIF20" s="47"/>
      <c r="VIG20" s="47"/>
      <c r="VIH20" s="47"/>
      <c r="VII20" s="47"/>
      <c r="VIJ20" s="47"/>
      <c r="VIK20" s="47"/>
      <c r="VIL20" s="47"/>
      <c r="VIM20" s="47"/>
      <c r="VIN20" s="47"/>
      <c r="VIO20" s="47"/>
      <c r="VIP20" s="47"/>
      <c r="VIQ20" s="47"/>
      <c r="VIR20" s="47"/>
      <c r="VIS20" s="47"/>
      <c r="VIT20" s="47"/>
      <c r="VIU20" s="47"/>
      <c r="VIV20" s="47"/>
      <c r="VIW20" s="47"/>
      <c r="VIX20" s="47"/>
      <c r="VIY20" s="47"/>
      <c r="VIZ20" s="47"/>
      <c r="VJA20" s="47"/>
      <c r="VJB20" s="47"/>
      <c r="VJC20" s="47"/>
      <c r="VJD20" s="47"/>
      <c r="VJE20" s="47"/>
      <c r="VJF20" s="47"/>
      <c r="VJG20" s="47"/>
      <c r="VJH20" s="47"/>
      <c r="VJI20" s="47"/>
      <c r="VJJ20" s="47"/>
      <c r="VJK20" s="47"/>
      <c r="VJL20" s="47"/>
      <c r="VJM20" s="47"/>
      <c r="VJN20" s="47"/>
      <c r="VJO20" s="47"/>
      <c r="VJP20" s="47"/>
      <c r="VJQ20" s="47"/>
      <c r="VJR20" s="47"/>
      <c r="VJS20" s="47"/>
      <c r="VJT20" s="47"/>
      <c r="VJU20" s="47"/>
      <c r="VJV20" s="47"/>
      <c r="VJW20" s="47"/>
      <c r="VJX20" s="47"/>
      <c r="VJY20" s="47"/>
      <c r="VJZ20" s="47"/>
      <c r="VKA20" s="47"/>
      <c r="VKB20" s="47"/>
      <c r="VKC20" s="47"/>
      <c r="VKD20" s="47"/>
      <c r="VKE20" s="47"/>
      <c r="VKF20" s="47"/>
      <c r="VKG20" s="47"/>
      <c r="VKH20" s="47"/>
      <c r="VKI20" s="47"/>
      <c r="VKJ20" s="47"/>
      <c r="VKK20" s="47"/>
      <c r="VKL20" s="47"/>
      <c r="VKM20" s="47"/>
      <c r="VKN20" s="47"/>
      <c r="VKO20" s="47"/>
      <c r="VKP20" s="47"/>
      <c r="VKQ20" s="47"/>
      <c r="VKR20" s="47"/>
      <c r="VKS20" s="47"/>
      <c r="VKT20" s="47"/>
      <c r="VKU20" s="47"/>
      <c r="VKV20" s="47"/>
      <c r="VKW20" s="47"/>
      <c r="VKX20" s="47"/>
      <c r="VKY20" s="47"/>
      <c r="VKZ20" s="47"/>
      <c r="VLA20" s="47"/>
      <c r="VLB20" s="47"/>
      <c r="VLC20" s="47"/>
      <c r="VLD20" s="47"/>
      <c r="VLE20" s="47"/>
      <c r="VLF20" s="47"/>
      <c r="VLG20" s="47"/>
      <c r="VLH20" s="47"/>
      <c r="VLI20" s="47"/>
      <c r="VLJ20" s="47"/>
      <c r="VLK20" s="47"/>
      <c r="VLL20" s="47"/>
      <c r="VLM20" s="47"/>
      <c r="VLN20" s="47"/>
      <c r="VLO20" s="47"/>
      <c r="VLP20" s="47"/>
      <c r="VLQ20" s="47"/>
      <c r="VLR20" s="47"/>
      <c r="VLS20" s="47"/>
      <c r="VLT20" s="47"/>
      <c r="VLU20" s="47"/>
      <c r="VLV20" s="47"/>
      <c r="VLW20" s="47"/>
      <c r="VLX20" s="47"/>
      <c r="VLY20" s="47"/>
      <c r="VLZ20" s="47"/>
      <c r="VMA20" s="47"/>
      <c r="VMB20" s="47"/>
      <c r="VMC20" s="47"/>
      <c r="VMD20" s="47"/>
      <c r="VME20" s="47"/>
      <c r="VMF20" s="47"/>
      <c r="VMG20" s="47"/>
      <c r="VMH20" s="47"/>
      <c r="VMI20" s="47"/>
      <c r="VMJ20" s="47"/>
      <c r="VMK20" s="47"/>
      <c r="VML20" s="47"/>
      <c r="VMM20" s="47"/>
      <c r="VMN20" s="47"/>
      <c r="VMO20" s="47"/>
      <c r="VMP20" s="47"/>
      <c r="VMQ20" s="47"/>
      <c r="VMR20" s="47"/>
      <c r="VMS20" s="47"/>
      <c r="VMT20" s="47"/>
      <c r="VMU20" s="47"/>
      <c r="VMV20" s="47"/>
      <c r="VMW20" s="47"/>
      <c r="VMX20" s="47"/>
      <c r="VMY20" s="47"/>
      <c r="VMZ20" s="47"/>
      <c r="VNA20" s="47"/>
      <c r="VNB20" s="47"/>
      <c r="VNC20" s="47"/>
      <c r="VND20" s="47"/>
      <c r="VNE20" s="47"/>
      <c r="VNF20" s="47"/>
      <c r="VNG20" s="47"/>
      <c r="VNH20" s="47"/>
      <c r="VNI20" s="47"/>
      <c r="VNJ20" s="47"/>
      <c r="VNK20" s="47"/>
      <c r="VNL20" s="47"/>
      <c r="VNM20" s="47"/>
      <c r="VNN20" s="47"/>
      <c r="VNO20" s="47"/>
      <c r="VNP20" s="47"/>
      <c r="VNQ20" s="47"/>
      <c r="VNR20" s="47"/>
      <c r="VNS20" s="47"/>
      <c r="VNT20" s="47"/>
      <c r="VNU20" s="47"/>
      <c r="VNV20" s="47"/>
      <c r="VNW20" s="47"/>
      <c r="VNX20" s="47"/>
      <c r="VNY20" s="47"/>
      <c r="VNZ20" s="47"/>
      <c r="VOA20" s="47"/>
      <c r="VOB20" s="47"/>
      <c r="VOC20" s="47"/>
      <c r="VOD20" s="47"/>
      <c r="VOE20" s="47"/>
      <c r="VOF20" s="47"/>
      <c r="VOG20" s="47"/>
      <c r="VOH20" s="47"/>
      <c r="VOI20" s="47"/>
      <c r="VOJ20" s="47"/>
      <c r="VOK20" s="47"/>
      <c r="VOL20" s="47"/>
      <c r="VOM20" s="47"/>
      <c r="VON20" s="47"/>
      <c r="VOO20" s="47"/>
      <c r="VOP20" s="47"/>
      <c r="VOQ20" s="47"/>
      <c r="VOR20" s="47"/>
      <c r="VOS20" s="47"/>
      <c r="VOT20" s="47"/>
      <c r="VOU20" s="47"/>
      <c r="VOV20" s="47"/>
      <c r="VOW20" s="47"/>
      <c r="VOX20" s="47"/>
      <c r="VOY20" s="47"/>
      <c r="VOZ20" s="47"/>
      <c r="VPA20" s="47"/>
      <c r="VPB20" s="47"/>
      <c r="VPC20" s="47"/>
      <c r="VPD20" s="47"/>
      <c r="VPE20" s="47"/>
      <c r="VPF20" s="47"/>
      <c r="VPG20" s="47"/>
      <c r="VPH20" s="47"/>
      <c r="VPI20" s="47"/>
      <c r="VPJ20" s="47"/>
      <c r="VPK20" s="47"/>
      <c r="VPL20" s="47"/>
      <c r="VPM20" s="47"/>
      <c r="VPN20" s="47"/>
      <c r="VPO20" s="47"/>
      <c r="VPP20" s="47"/>
      <c r="VPQ20" s="47"/>
      <c r="VPR20" s="47"/>
      <c r="VPS20" s="47"/>
      <c r="VPT20" s="47"/>
      <c r="VPU20" s="47"/>
      <c r="VPV20" s="47"/>
      <c r="VPW20" s="47"/>
      <c r="VPX20" s="47"/>
      <c r="VPY20" s="47"/>
      <c r="VPZ20" s="47"/>
      <c r="VQA20" s="47"/>
      <c r="VQB20" s="47"/>
      <c r="VQC20" s="47"/>
      <c r="VQD20" s="47"/>
      <c r="VQE20" s="47"/>
      <c r="VQF20" s="47"/>
      <c r="VQG20" s="47"/>
      <c r="VQH20" s="47"/>
      <c r="VQI20" s="47"/>
      <c r="VQJ20" s="47"/>
      <c r="VQK20" s="47"/>
      <c r="VQL20" s="47"/>
      <c r="VQM20" s="47"/>
      <c r="VQN20" s="47"/>
      <c r="VQO20" s="47"/>
      <c r="VQP20" s="47"/>
      <c r="VQQ20" s="47"/>
      <c r="VQR20" s="47"/>
      <c r="VQS20" s="47"/>
      <c r="VQT20" s="47"/>
      <c r="VQU20" s="47"/>
      <c r="VQV20" s="47"/>
      <c r="VQW20" s="47"/>
      <c r="VQX20" s="47"/>
      <c r="VQY20" s="47"/>
      <c r="VQZ20" s="47"/>
      <c r="VRA20" s="47"/>
      <c r="VRB20" s="47"/>
      <c r="VRC20" s="47"/>
      <c r="VRD20" s="47"/>
      <c r="VRE20" s="47"/>
      <c r="VRF20" s="47"/>
      <c r="VRG20" s="47"/>
      <c r="VRH20" s="47"/>
      <c r="VRI20" s="47"/>
      <c r="VRJ20" s="47"/>
      <c r="VRK20" s="47"/>
      <c r="VRL20" s="47"/>
      <c r="VRM20" s="47"/>
      <c r="VRN20" s="47"/>
      <c r="VRO20" s="47"/>
      <c r="VRP20" s="47"/>
      <c r="VRQ20" s="47"/>
      <c r="VRR20" s="47"/>
      <c r="VRS20" s="47"/>
      <c r="VRT20" s="47"/>
      <c r="VRU20" s="47"/>
      <c r="VRV20" s="47"/>
      <c r="VRW20" s="47"/>
      <c r="VRX20" s="47"/>
      <c r="VRY20" s="47"/>
      <c r="VRZ20" s="47"/>
      <c r="VSA20" s="47"/>
      <c r="VSB20" s="47"/>
      <c r="VSC20" s="47"/>
      <c r="VSD20" s="47"/>
      <c r="VSE20" s="47"/>
      <c r="VSF20" s="47"/>
      <c r="VSG20" s="47"/>
      <c r="VSH20" s="47"/>
      <c r="VSI20" s="47"/>
      <c r="VSJ20" s="47"/>
      <c r="VSK20" s="47"/>
      <c r="VSL20" s="47"/>
      <c r="VSM20" s="47"/>
      <c r="VSN20" s="47"/>
      <c r="VSO20" s="47"/>
      <c r="VSP20" s="47"/>
      <c r="VSQ20" s="47"/>
      <c r="VSR20" s="47"/>
      <c r="VSS20" s="47"/>
      <c r="VST20" s="47"/>
      <c r="VSU20" s="47"/>
      <c r="VSV20" s="47"/>
      <c r="VSW20" s="47"/>
      <c r="VSX20" s="47"/>
      <c r="VSY20" s="47"/>
      <c r="VSZ20" s="47"/>
      <c r="VTA20" s="47"/>
      <c r="VTB20" s="47"/>
      <c r="VTC20" s="47"/>
      <c r="VTD20" s="47"/>
      <c r="VTE20" s="47"/>
      <c r="VTF20" s="47"/>
      <c r="VTG20" s="47"/>
      <c r="VTH20" s="47"/>
      <c r="VTI20" s="47"/>
      <c r="VTJ20" s="47"/>
      <c r="VTK20" s="47"/>
      <c r="VTL20" s="47"/>
      <c r="VTM20" s="47"/>
      <c r="VTN20" s="47"/>
      <c r="VTO20" s="47"/>
      <c r="VTP20" s="47"/>
      <c r="VTQ20" s="47"/>
      <c r="VTR20" s="47"/>
      <c r="VTS20" s="47"/>
      <c r="VTT20" s="47"/>
      <c r="VTU20" s="47"/>
      <c r="VTV20" s="47"/>
      <c r="VTW20" s="47"/>
      <c r="VTX20" s="47"/>
      <c r="VTY20" s="47"/>
      <c r="VTZ20" s="47"/>
      <c r="VUA20" s="47"/>
      <c r="VUB20" s="47"/>
      <c r="VUC20" s="47"/>
      <c r="VUD20" s="47"/>
      <c r="VUE20" s="47"/>
      <c r="VUF20" s="47"/>
      <c r="VUG20" s="47"/>
      <c r="VUH20" s="47"/>
      <c r="VUI20" s="47"/>
      <c r="VUJ20" s="47"/>
      <c r="VUK20" s="47"/>
      <c r="VUL20" s="47"/>
      <c r="VUM20" s="47"/>
      <c r="VUN20" s="47"/>
      <c r="VUO20" s="47"/>
      <c r="VUP20" s="47"/>
      <c r="VUQ20" s="47"/>
      <c r="VUR20" s="47"/>
      <c r="VUS20" s="47"/>
      <c r="VUT20" s="47"/>
      <c r="VUU20" s="47"/>
      <c r="VUV20" s="47"/>
      <c r="VUW20" s="47"/>
      <c r="VUX20" s="47"/>
      <c r="VUY20" s="47"/>
      <c r="VUZ20" s="47"/>
      <c r="VVA20" s="47"/>
      <c r="VVB20" s="47"/>
      <c r="VVC20" s="47"/>
      <c r="VVD20" s="47"/>
      <c r="VVE20" s="47"/>
      <c r="VVF20" s="47"/>
      <c r="VVG20" s="47"/>
      <c r="VVH20" s="47"/>
      <c r="VVI20" s="47"/>
      <c r="VVJ20" s="47"/>
      <c r="VVK20" s="47"/>
      <c r="VVL20" s="47"/>
      <c r="VVM20" s="47"/>
      <c r="VVN20" s="47"/>
      <c r="VVO20" s="47"/>
      <c r="VVP20" s="47"/>
      <c r="VVQ20" s="47"/>
      <c r="VVR20" s="47"/>
      <c r="VVS20" s="47"/>
      <c r="VVT20" s="47"/>
      <c r="VVU20" s="47"/>
      <c r="VVV20" s="47"/>
      <c r="VVW20" s="47"/>
      <c r="VVX20" s="47"/>
      <c r="VVY20" s="47"/>
      <c r="VVZ20" s="47"/>
      <c r="VWA20" s="47"/>
      <c r="VWB20" s="47"/>
      <c r="VWC20" s="47"/>
      <c r="VWD20" s="47"/>
      <c r="VWE20" s="47"/>
      <c r="VWF20" s="47"/>
      <c r="VWG20" s="47"/>
      <c r="VWH20" s="47"/>
      <c r="VWI20" s="47"/>
      <c r="VWJ20" s="47"/>
      <c r="VWK20" s="47"/>
      <c r="VWL20" s="47"/>
      <c r="VWM20" s="47"/>
      <c r="VWN20" s="47"/>
      <c r="VWO20" s="47"/>
      <c r="VWP20" s="47"/>
      <c r="VWQ20" s="47"/>
      <c r="VWR20" s="47"/>
      <c r="VWS20" s="47"/>
      <c r="VWT20" s="47"/>
      <c r="VWU20" s="47"/>
      <c r="VWV20" s="47"/>
      <c r="VWW20" s="47"/>
      <c r="VWX20" s="47"/>
      <c r="VWY20" s="47"/>
      <c r="VWZ20" s="47"/>
      <c r="VXA20" s="47"/>
      <c r="VXB20" s="47"/>
      <c r="VXC20" s="47"/>
      <c r="VXD20" s="47"/>
      <c r="VXE20" s="47"/>
      <c r="VXF20" s="47"/>
      <c r="VXG20" s="47"/>
      <c r="VXH20" s="47"/>
      <c r="VXI20" s="47"/>
      <c r="VXJ20" s="47"/>
      <c r="VXK20" s="47"/>
      <c r="VXL20" s="47"/>
      <c r="VXM20" s="47"/>
      <c r="VXN20" s="47"/>
      <c r="VXO20" s="47"/>
      <c r="VXP20" s="47"/>
      <c r="VXQ20" s="47"/>
      <c r="VXR20" s="47"/>
      <c r="VXS20" s="47"/>
      <c r="VXT20" s="47"/>
      <c r="VXU20" s="47"/>
      <c r="VXV20" s="47"/>
      <c r="VXW20" s="47"/>
      <c r="VXX20" s="47"/>
      <c r="VXY20" s="47"/>
      <c r="VXZ20" s="47"/>
      <c r="VYA20" s="47"/>
      <c r="VYB20" s="47"/>
      <c r="VYC20" s="47"/>
      <c r="VYD20" s="47"/>
      <c r="VYE20" s="47"/>
      <c r="VYF20" s="47"/>
      <c r="VYG20" s="47"/>
      <c r="VYH20" s="47"/>
      <c r="VYI20" s="47"/>
      <c r="VYJ20" s="47"/>
      <c r="VYK20" s="47"/>
      <c r="VYL20" s="47"/>
      <c r="VYM20" s="47"/>
      <c r="VYN20" s="47"/>
      <c r="VYO20" s="47"/>
      <c r="VYP20" s="47"/>
      <c r="VYQ20" s="47"/>
      <c r="VYR20" s="47"/>
      <c r="VYS20" s="47"/>
      <c r="VYT20" s="47"/>
      <c r="VYU20" s="47"/>
      <c r="VYV20" s="47"/>
      <c r="VYW20" s="47"/>
      <c r="VYX20" s="47"/>
      <c r="VYY20" s="47"/>
      <c r="VYZ20" s="47"/>
      <c r="VZA20" s="47"/>
      <c r="VZB20" s="47"/>
      <c r="VZC20" s="47"/>
      <c r="VZD20" s="47"/>
      <c r="VZE20" s="47"/>
      <c r="VZF20" s="47"/>
      <c r="VZG20" s="47"/>
      <c r="VZH20" s="47"/>
      <c r="VZI20" s="47"/>
      <c r="VZJ20" s="47"/>
      <c r="VZK20" s="47"/>
      <c r="VZL20" s="47"/>
      <c r="VZM20" s="47"/>
      <c r="VZN20" s="47"/>
      <c r="VZO20" s="47"/>
      <c r="VZP20" s="47"/>
      <c r="VZQ20" s="47"/>
      <c r="VZR20" s="47"/>
      <c r="VZS20" s="47"/>
      <c r="VZT20" s="47"/>
      <c r="VZU20" s="47"/>
      <c r="VZV20" s="47"/>
      <c r="VZW20" s="47"/>
      <c r="VZX20" s="47"/>
      <c r="VZY20" s="47"/>
      <c r="VZZ20" s="47"/>
      <c r="WAA20" s="47"/>
      <c r="WAB20" s="47"/>
      <c r="WAC20" s="47"/>
      <c r="WAD20" s="47"/>
      <c r="WAE20" s="47"/>
      <c r="WAF20" s="47"/>
      <c r="WAG20" s="47"/>
      <c r="WAH20" s="47"/>
      <c r="WAI20" s="47"/>
      <c r="WAJ20" s="47"/>
      <c r="WAK20" s="47"/>
      <c r="WAL20" s="47"/>
      <c r="WAM20" s="47"/>
      <c r="WAN20" s="47"/>
      <c r="WAO20" s="47"/>
      <c r="WAP20" s="47"/>
      <c r="WAQ20" s="47"/>
      <c r="WAR20" s="47"/>
      <c r="WAS20" s="47"/>
      <c r="WAT20" s="47"/>
      <c r="WAU20" s="47"/>
      <c r="WAV20" s="47"/>
      <c r="WAW20" s="47"/>
      <c r="WAX20" s="47"/>
      <c r="WAY20" s="47"/>
      <c r="WAZ20" s="47"/>
      <c r="WBA20" s="47"/>
      <c r="WBB20" s="47"/>
      <c r="WBC20" s="47"/>
      <c r="WBD20" s="47"/>
      <c r="WBE20" s="47"/>
      <c r="WBF20" s="47"/>
      <c r="WBG20" s="47"/>
      <c r="WBH20" s="47"/>
      <c r="WBI20" s="47"/>
      <c r="WBJ20" s="47"/>
      <c r="WBK20" s="47"/>
      <c r="WBL20" s="47"/>
      <c r="WBM20" s="47"/>
      <c r="WBN20" s="47"/>
      <c r="WBO20" s="47"/>
      <c r="WBP20" s="47"/>
      <c r="WBQ20" s="47"/>
      <c r="WBR20" s="47"/>
      <c r="WBS20" s="47"/>
      <c r="WBT20" s="47"/>
      <c r="WBU20" s="47"/>
      <c r="WBV20" s="47"/>
      <c r="WBW20" s="47"/>
      <c r="WBX20" s="47"/>
      <c r="WBY20" s="47"/>
      <c r="WBZ20" s="47"/>
      <c r="WCA20" s="47"/>
      <c r="WCB20" s="47"/>
      <c r="WCC20" s="47"/>
      <c r="WCD20" s="47"/>
      <c r="WCE20" s="47"/>
      <c r="WCF20" s="47"/>
      <c r="WCG20" s="47"/>
      <c r="WCH20" s="47"/>
      <c r="WCI20" s="47"/>
      <c r="WCJ20" s="47"/>
      <c r="WCK20" s="47"/>
      <c r="WCL20" s="47"/>
      <c r="WCM20" s="47"/>
      <c r="WCN20" s="47"/>
      <c r="WCO20" s="47"/>
      <c r="WCP20" s="47"/>
      <c r="WCQ20" s="47"/>
      <c r="WCR20" s="47"/>
      <c r="WCS20" s="47"/>
      <c r="WCT20" s="47"/>
      <c r="WCU20" s="47"/>
      <c r="WCV20" s="47"/>
      <c r="WCW20" s="47"/>
      <c r="WCX20" s="47"/>
      <c r="WCY20" s="47"/>
      <c r="WCZ20" s="47"/>
      <c r="WDA20" s="47"/>
      <c r="WDB20" s="47"/>
      <c r="WDC20" s="47"/>
      <c r="WDD20" s="47"/>
      <c r="WDE20" s="47"/>
      <c r="WDF20" s="47"/>
      <c r="WDG20" s="47"/>
      <c r="WDH20" s="47"/>
      <c r="WDI20" s="47"/>
      <c r="WDJ20" s="47"/>
      <c r="WDK20" s="47"/>
      <c r="WDL20" s="47"/>
      <c r="WDM20" s="47"/>
      <c r="WDN20" s="47"/>
      <c r="WDO20" s="47"/>
      <c r="WDP20" s="47"/>
      <c r="WDQ20" s="47"/>
      <c r="WDR20" s="47"/>
      <c r="WDS20" s="47"/>
      <c r="WDT20" s="47"/>
      <c r="WDU20" s="47"/>
      <c r="WDV20" s="47"/>
      <c r="WDW20" s="47"/>
      <c r="WDX20" s="47"/>
      <c r="WDY20" s="47"/>
      <c r="WDZ20" s="47"/>
      <c r="WEA20" s="47"/>
      <c r="WEB20" s="47"/>
      <c r="WEC20" s="47"/>
      <c r="WED20" s="47"/>
      <c r="WEE20" s="47"/>
      <c r="WEF20" s="47"/>
      <c r="WEG20" s="47"/>
      <c r="WEH20" s="47"/>
      <c r="WEI20" s="47"/>
      <c r="WEJ20" s="47"/>
      <c r="WEK20" s="47"/>
      <c r="WEL20" s="47"/>
      <c r="WEM20" s="47"/>
      <c r="WEN20" s="47"/>
      <c r="WEO20" s="47"/>
      <c r="WEP20" s="47"/>
      <c r="WEQ20" s="47"/>
      <c r="WER20" s="47"/>
      <c r="WES20" s="47"/>
      <c r="WET20" s="47"/>
      <c r="WEU20" s="47"/>
      <c r="WEV20" s="47"/>
      <c r="WEW20" s="47"/>
      <c r="WEX20" s="47"/>
      <c r="WEY20" s="47"/>
      <c r="WEZ20" s="47"/>
      <c r="WFA20" s="47"/>
      <c r="WFB20" s="47"/>
      <c r="WFC20" s="47"/>
      <c r="WFD20" s="47"/>
      <c r="WFE20" s="47"/>
      <c r="WFF20" s="47"/>
      <c r="WFG20" s="47"/>
      <c r="WFH20" s="47"/>
      <c r="WFI20" s="47"/>
      <c r="WFJ20" s="47"/>
      <c r="WFK20" s="47"/>
      <c r="WFL20" s="47"/>
      <c r="WFM20" s="47"/>
      <c r="WFN20" s="47"/>
      <c r="WFO20" s="47"/>
      <c r="WFP20" s="47"/>
      <c r="WFQ20" s="47"/>
      <c r="WFR20" s="47"/>
      <c r="WFS20" s="47"/>
      <c r="WFT20" s="47"/>
      <c r="WFU20" s="47"/>
      <c r="WFV20" s="47"/>
      <c r="WFW20" s="47"/>
      <c r="WFX20" s="47"/>
      <c r="WFY20" s="47"/>
      <c r="WFZ20" s="47"/>
      <c r="WGA20" s="47"/>
      <c r="WGB20" s="47"/>
      <c r="WGC20" s="47"/>
      <c r="WGD20" s="47"/>
      <c r="WGE20" s="47"/>
      <c r="WGF20" s="47"/>
      <c r="WGG20" s="47"/>
      <c r="WGH20" s="47"/>
      <c r="WGI20" s="47"/>
      <c r="WGJ20" s="47"/>
      <c r="WGK20" s="47"/>
      <c r="WGL20" s="47"/>
      <c r="WGM20" s="47"/>
      <c r="WGN20" s="47"/>
      <c r="WGO20" s="47"/>
      <c r="WGP20" s="47"/>
      <c r="WGQ20" s="47"/>
      <c r="WGR20" s="47"/>
      <c r="WGS20" s="47"/>
      <c r="WGT20" s="47"/>
      <c r="WGU20" s="47"/>
      <c r="WGV20" s="47"/>
      <c r="WGW20" s="47"/>
      <c r="WGX20" s="47"/>
      <c r="WGY20" s="47"/>
      <c r="WGZ20" s="47"/>
      <c r="WHA20" s="47"/>
      <c r="WHB20" s="47"/>
      <c r="WHC20" s="47"/>
      <c r="WHD20" s="47"/>
      <c r="WHE20" s="47"/>
      <c r="WHF20" s="47"/>
      <c r="WHG20" s="47"/>
      <c r="WHH20" s="47"/>
      <c r="WHI20" s="47"/>
      <c r="WHJ20" s="47"/>
      <c r="WHK20" s="47"/>
      <c r="WHL20" s="47"/>
      <c r="WHM20" s="47"/>
      <c r="WHN20" s="47"/>
      <c r="WHO20" s="47"/>
      <c r="WHP20" s="47"/>
      <c r="WHQ20" s="47"/>
      <c r="WHR20" s="47"/>
      <c r="WHS20" s="47"/>
      <c r="WHT20" s="47"/>
      <c r="WHU20" s="47"/>
      <c r="WHV20" s="47"/>
      <c r="WHW20" s="47"/>
      <c r="WHX20" s="47"/>
      <c r="WHY20" s="47"/>
      <c r="WHZ20" s="47"/>
      <c r="WIA20" s="47"/>
      <c r="WIB20" s="47"/>
      <c r="WIC20" s="47"/>
      <c r="WID20" s="47"/>
      <c r="WIE20" s="47"/>
      <c r="WIF20" s="47"/>
      <c r="WIG20" s="47"/>
      <c r="WIH20" s="47"/>
      <c r="WII20" s="47"/>
      <c r="WIJ20" s="47"/>
      <c r="WIK20" s="47"/>
      <c r="WIL20" s="47"/>
      <c r="WIM20" s="47"/>
      <c r="WIN20" s="47"/>
      <c r="WIO20" s="47"/>
      <c r="WIP20" s="47"/>
      <c r="WIQ20" s="47"/>
      <c r="WIR20" s="47"/>
      <c r="WIS20" s="47"/>
      <c r="WIT20" s="47"/>
      <c r="WIU20" s="47"/>
      <c r="WIV20" s="47"/>
      <c r="WIW20" s="47"/>
      <c r="WIX20" s="47"/>
      <c r="WIY20" s="47"/>
      <c r="WIZ20" s="47"/>
      <c r="WJA20" s="47"/>
      <c r="WJB20" s="47"/>
      <c r="WJC20" s="47"/>
      <c r="WJD20" s="47"/>
      <c r="WJE20" s="47"/>
      <c r="WJF20" s="47"/>
      <c r="WJG20" s="47"/>
      <c r="WJH20" s="47"/>
      <c r="WJI20" s="47"/>
      <c r="WJJ20" s="47"/>
      <c r="WJK20" s="47"/>
      <c r="WJL20" s="47"/>
      <c r="WJM20" s="47"/>
      <c r="WJN20" s="47"/>
      <c r="WJO20" s="47"/>
      <c r="WJP20" s="47"/>
      <c r="WJQ20" s="47"/>
      <c r="WJR20" s="47"/>
      <c r="WJS20" s="47"/>
      <c r="WJT20" s="47"/>
      <c r="WJU20" s="47"/>
      <c r="WJV20" s="47"/>
      <c r="WJW20" s="47"/>
      <c r="WJX20" s="47"/>
      <c r="WJY20" s="47"/>
      <c r="WJZ20" s="47"/>
      <c r="WKA20" s="47"/>
      <c r="WKB20" s="47"/>
      <c r="WKC20" s="47"/>
      <c r="WKD20" s="47"/>
      <c r="WKE20" s="47"/>
      <c r="WKF20" s="47"/>
      <c r="WKG20" s="47"/>
      <c r="WKH20" s="47"/>
      <c r="WKI20" s="47"/>
      <c r="WKJ20" s="47"/>
      <c r="WKK20" s="47"/>
      <c r="WKL20" s="47"/>
      <c r="WKM20" s="47"/>
      <c r="WKN20" s="47"/>
      <c r="WKO20" s="47"/>
      <c r="WKP20" s="47"/>
      <c r="WKQ20" s="47"/>
      <c r="WKR20" s="47"/>
      <c r="WKS20" s="47"/>
      <c r="WKT20" s="47"/>
      <c r="WKU20" s="47"/>
      <c r="WKV20" s="47"/>
      <c r="WKW20" s="47"/>
      <c r="WKX20" s="47"/>
      <c r="WKY20" s="47"/>
      <c r="WKZ20" s="47"/>
      <c r="WLA20" s="47"/>
      <c r="WLB20" s="47"/>
      <c r="WLC20" s="47"/>
      <c r="WLD20" s="47"/>
      <c r="WLE20" s="47"/>
      <c r="WLF20" s="47"/>
      <c r="WLG20" s="47"/>
      <c r="WLH20" s="47"/>
      <c r="WLI20" s="47"/>
      <c r="WLJ20" s="47"/>
      <c r="WLK20" s="47"/>
      <c r="WLL20" s="47"/>
      <c r="WLM20" s="47"/>
      <c r="WLN20" s="47"/>
      <c r="WLO20" s="47"/>
      <c r="WLP20" s="47"/>
      <c r="WLQ20" s="47"/>
      <c r="WLR20" s="47"/>
      <c r="WLS20" s="47"/>
      <c r="WLT20" s="47"/>
      <c r="WLU20" s="47"/>
      <c r="WLV20" s="47"/>
      <c r="WLW20" s="47"/>
      <c r="WLX20" s="47"/>
      <c r="WLY20" s="47"/>
      <c r="WLZ20" s="47"/>
      <c r="WMA20" s="47"/>
      <c r="WMB20" s="47"/>
      <c r="WMC20" s="47"/>
      <c r="WMD20" s="47"/>
      <c r="WME20" s="47"/>
      <c r="WMF20" s="47"/>
      <c r="WMG20" s="47"/>
      <c r="WMH20" s="47"/>
      <c r="WMI20" s="47"/>
      <c r="WMJ20" s="47"/>
      <c r="WMK20" s="47"/>
      <c r="WML20" s="47"/>
      <c r="WMM20" s="47"/>
      <c r="WMN20" s="47"/>
      <c r="WMO20" s="47"/>
      <c r="WMP20" s="47"/>
      <c r="WMQ20" s="47"/>
      <c r="WMR20" s="47"/>
      <c r="WMS20" s="47"/>
      <c r="WMT20" s="47"/>
      <c r="WMU20" s="47"/>
      <c r="WMV20" s="47"/>
      <c r="WMW20" s="47"/>
      <c r="WMX20" s="47"/>
      <c r="WMY20" s="47"/>
      <c r="WMZ20" s="47"/>
      <c r="WNA20" s="47"/>
      <c r="WNB20" s="47"/>
      <c r="WNC20" s="47"/>
      <c r="WND20" s="47"/>
      <c r="WNE20" s="47"/>
      <c r="WNF20" s="47"/>
      <c r="WNG20" s="47"/>
      <c r="WNH20" s="47"/>
      <c r="WNI20" s="47"/>
      <c r="WNJ20" s="47"/>
      <c r="WNK20" s="47"/>
      <c r="WNL20" s="47"/>
      <c r="WNM20" s="47"/>
      <c r="WNN20" s="47"/>
      <c r="WNO20" s="47"/>
      <c r="WNP20" s="47"/>
      <c r="WNQ20" s="47"/>
      <c r="WNR20" s="47"/>
      <c r="WNS20" s="47"/>
      <c r="WNT20" s="47"/>
      <c r="WNU20" s="47"/>
      <c r="WNV20" s="47"/>
      <c r="WNW20" s="47"/>
      <c r="WNX20" s="47"/>
      <c r="WNY20" s="47"/>
      <c r="WNZ20" s="47"/>
      <c r="WOA20" s="47"/>
      <c r="WOB20" s="47"/>
      <c r="WOC20" s="47"/>
      <c r="WOD20" s="47"/>
      <c r="WOE20" s="47"/>
      <c r="WOF20" s="47"/>
      <c r="WOG20" s="47"/>
      <c r="WOH20" s="47"/>
      <c r="WOI20" s="47"/>
      <c r="WOJ20" s="47"/>
      <c r="WOK20" s="47"/>
      <c r="WOL20" s="47"/>
      <c r="WOM20" s="47"/>
      <c r="WON20" s="47"/>
      <c r="WOO20" s="47"/>
      <c r="WOP20" s="47"/>
      <c r="WOQ20" s="47"/>
      <c r="WOR20" s="47"/>
      <c r="WOS20" s="47"/>
      <c r="WOT20" s="47"/>
      <c r="WOU20" s="47"/>
      <c r="WOV20" s="47"/>
      <c r="WOW20" s="47"/>
      <c r="WOX20" s="47"/>
      <c r="WOY20" s="47"/>
      <c r="WOZ20" s="47"/>
      <c r="WPA20" s="47"/>
      <c r="WPB20" s="47"/>
      <c r="WPC20" s="47"/>
      <c r="WPD20" s="47"/>
      <c r="WPE20" s="47"/>
      <c r="WPF20" s="47"/>
      <c r="WPG20" s="47"/>
      <c r="WPH20" s="47"/>
      <c r="WPI20" s="47"/>
      <c r="WPJ20" s="47"/>
      <c r="WPK20" s="47"/>
      <c r="WPL20" s="47"/>
      <c r="WPM20" s="47"/>
      <c r="WPN20" s="47"/>
      <c r="WPO20" s="47"/>
      <c r="WPP20" s="47"/>
      <c r="WPQ20" s="47"/>
      <c r="WPR20" s="47"/>
      <c r="WPS20" s="47"/>
      <c r="WPT20" s="47"/>
      <c r="WPU20" s="47"/>
      <c r="WPV20" s="47"/>
      <c r="WPW20" s="47"/>
      <c r="WPX20" s="47"/>
      <c r="WPY20" s="47"/>
      <c r="WPZ20" s="47"/>
      <c r="WQA20" s="47"/>
      <c r="WQB20" s="47"/>
      <c r="WQC20" s="47"/>
      <c r="WQD20" s="47"/>
      <c r="WQE20" s="47"/>
      <c r="WQF20" s="47"/>
      <c r="WQG20" s="47"/>
      <c r="WQH20" s="47"/>
      <c r="WQI20" s="47"/>
      <c r="WQJ20" s="47"/>
      <c r="WQK20" s="47"/>
      <c r="WQL20" s="47"/>
      <c r="WQM20" s="47"/>
      <c r="WQN20" s="47"/>
      <c r="WQO20" s="47"/>
      <c r="WQP20" s="47"/>
      <c r="WQQ20" s="47"/>
      <c r="WQR20" s="47"/>
      <c r="WQS20" s="47"/>
      <c r="WQT20" s="47"/>
      <c r="WQU20" s="47"/>
      <c r="WQV20" s="47"/>
      <c r="WQW20" s="47"/>
      <c r="WQX20" s="47"/>
      <c r="WQY20" s="47"/>
      <c r="WQZ20" s="47"/>
      <c r="WRA20" s="47"/>
      <c r="WRB20" s="47"/>
      <c r="WRC20" s="47"/>
      <c r="WRD20" s="47"/>
      <c r="WRE20" s="47"/>
      <c r="WRF20" s="47"/>
      <c r="WRG20" s="47"/>
      <c r="WRH20" s="47"/>
      <c r="WRI20" s="47"/>
      <c r="WRJ20" s="47"/>
      <c r="WRK20" s="47"/>
      <c r="WRL20" s="47"/>
      <c r="WRM20" s="47"/>
      <c r="WRN20" s="47"/>
      <c r="WRO20" s="47"/>
      <c r="WRP20" s="47"/>
      <c r="WRQ20" s="47"/>
      <c r="WRR20" s="47"/>
      <c r="WRS20" s="47"/>
      <c r="WRT20" s="47"/>
      <c r="WRU20" s="47"/>
      <c r="WRV20" s="47"/>
      <c r="WRW20" s="47"/>
      <c r="WRX20" s="47"/>
      <c r="WRY20" s="47"/>
      <c r="WRZ20" s="47"/>
      <c r="WSA20" s="47"/>
      <c r="WSB20" s="47"/>
      <c r="WSC20" s="47"/>
      <c r="WSD20" s="47"/>
      <c r="WSE20" s="47"/>
      <c r="WSF20" s="47"/>
      <c r="WSG20" s="47"/>
      <c r="WSH20" s="47"/>
      <c r="WSI20" s="47"/>
      <c r="WSJ20" s="47"/>
      <c r="WSK20" s="47"/>
      <c r="WSL20" s="47"/>
      <c r="WSM20" s="47"/>
      <c r="WSN20" s="47"/>
      <c r="WSO20" s="47"/>
      <c r="WSP20" s="47"/>
      <c r="WSQ20" s="47"/>
      <c r="WSR20" s="47"/>
      <c r="WSS20" s="47"/>
      <c r="WST20" s="47"/>
      <c r="WSU20" s="47"/>
      <c r="WSV20" s="47"/>
      <c r="WSW20" s="47"/>
      <c r="WSX20" s="47"/>
      <c r="WSY20" s="47"/>
      <c r="WSZ20" s="47"/>
      <c r="WTA20" s="47"/>
      <c r="WTB20" s="47"/>
      <c r="WTC20" s="47"/>
      <c r="WTD20" s="47"/>
      <c r="WTE20" s="47"/>
      <c r="WTF20" s="47"/>
      <c r="WTG20" s="47"/>
      <c r="WTH20" s="47"/>
      <c r="WTI20" s="47"/>
      <c r="WTJ20" s="47"/>
      <c r="WTK20" s="47"/>
      <c r="WTL20" s="47"/>
      <c r="WTM20" s="47"/>
      <c r="WTN20" s="47"/>
      <c r="WTO20" s="47"/>
      <c r="WTP20" s="47"/>
      <c r="WTQ20" s="47"/>
      <c r="WTR20" s="47"/>
      <c r="WTS20" s="47"/>
      <c r="WTT20" s="47"/>
      <c r="WTU20" s="47"/>
      <c r="WTV20" s="47"/>
      <c r="WTW20" s="47"/>
      <c r="WTX20" s="47"/>
      <c r="WTY20" s="47"/>
      <c r="WTZ20" s="47"/>
      <c r="WUA20" s="47"/>
      <c r="WUB20" s="47"/>
      <c r="WUC20" s="47"/>
      <c r="WUD20" s="47"/>
      <c r="WUE20" s="47"/>
      <c r="WUF20" s="47"/>
      <c r="WUG20" s="47"/>
      <c r="WUH20" s="47"/>
      <c r="WUI20" s="47"/>
      <c r="WUJ20" s="47"/>
      <c r="WUK20" s="47"/>
      <c r="WUL20" s="47"/>
      <c r="WUM20" s="47"/>
      <c r="WUN20" s="47"/>
      <c r="WUO20" s="47"/>
      <c r="WUP20" s="47"/>
      <c r="WUQ20" s="47"/>
      <c r="WUR20" s="47"/>
      <c r="WUS20" s="47"/>
      <c r="WUT20" s="47"/>
      <c r="WUU20" s="47"/>
      <c r="WUV20" s="47"/>
      <c r="WUW20" s="47"/>
      <c r="WUX20" s="47"/>
      <c r="WUY20" s="47"/>
      <c r="WUZ20" s="47"/>
      <c r="WVA20" s="47"/>
      <c r="WVB20" s="47"/>
      <c r="WVC20" s="47"/>
      <c r="WVD20" s="47"/>
      <c r="WVE20" s="47"/>
      <c r="WVF20" s="47"/>
      <c r="WVG20" s="47"/>
      <c r="WVH20" s="47"/>
      <c r="WVI20" s="47"/>
      <c r="WVJ20" s="47"/>
      <c r="WVK20" s="47"/>
      <c r="WVL20" s="47"/>
      <c r="WVM20" s="47"/>
      <c r="WVN20" s="47"/>
      <c r="WVO20" s="47"/>
      <c r="WVP20" s="47"/>
      <c r="WVQ20" s="47"/>
      <c r="WVR20" s="47"/>
      <c r="WVS20" s="47"/>
      <c r="WVT20" s="47"/>
      <c r="WVU20" s="47"/>
      <c r="WVV20" s="47"/>
      <c r="WVW20" s="47"/>
      <c r="WVX20" s="47"/>
      <c r="WVY20" s="47"/>
      <c r="WVZ20" s="47"/>
      <c r="WWA20" s="47"/>
      <c r="WWB20" s="47"/>
      <c r="WWC20" s="47"/>
      <c r="WWD20" s="47"/>
      <c r="WWE20" s="47"/>
      <c r="WWF20" s="47"/>
      <c r="WWG20" s="47"/>
      <c r="WWH20" s="47"/>
      <c r="WWI20" s="47"/>
      <c r="WWJ20" s="47"/>
      <c r="WWK20" s="47"/>
      <c r="WWL20" s="47"/>
      <c r="WWM20" s="47"/>
      <c r="WWN20" s="47"/>
      <c r="WWO20" s="47"/>
      <c r="WWP20" s="47"/>
      <c r="WWQ20" s="47"/>
      <c r="WWR20" s="47"/>
      <c r="WWS20" s="47"/>
      <c r="WWT20" s="47"/>
      <c r="WWU20" s="47"/>
      <c r="WWV20" s="47"/>
      <c r="WWW20" s="47"/>
      <c r="WWX20" s="47"/>
      <c r="WWY20" s="47"/>
      <c r="WWZ20" s="47"/>
      <c r="WXA20" s="47"/>
      <c r="WXB20" s="47"/>
      <c r="WXC20" s="47"/>
      <c r="WXD20" s="47"/>
      <c r="WXE20" s="47"/>
      <c r="WXF20" s="47"/>
      <c r="WXG20" s="47"/>
      <c r="WXH20" s="47"/>
      <c r="WXI20" s="47"/>
      <c r="WXJ20" s="47"/>
      <c r="WXK20" s="47"/>
      <c r="WXL20" s="47"/>
      <c r="WXM20" s="47"/>
      <c r="WXN20" s="47"/>
      <c r="WXO20" s="47"/>
      <c r="WXP20" s="47"/>
      <c r="WXQ20" s="47"/>
      <c r="WXR20" s="47"/>
      <c r="WXS20" s="47"/>
      <c r="WXT20" s="47"/>
      <c r="WXU20" s="47"/>
      <c r="WXV20" s="47"/>
      <c r="WXW20" s="47"/>
      <c r="WXX20" s="47"/>
      <c r="WXY20" s="47"/>
      <c r="WXZ20" s="47"/>
      <c r="WYA20" s="47"/>
      <c r="WYB20" s="47"/>
      <c r="WYC20" s="47"/>
      <c r="WYD20" s="47"/>
      <c r="WYE20" s="47"/>
      <c r="WYF20" s="47"/>
      <c r="WYG20" s="47"/>
      <c r="WYH20" s="47"/>
      <c r="WYI20" s="47"/>
      <c r="WYJ20" s="47"/>
      <c r="WYK20" s="47"/>
      <c r="WYL20" s="47"/>
      <c r="WYM20" s="47"/>
      <c r="WYN20" s="47"/>
      <c r="WYO20" s="47"/>
      <c r="WYP20" s="47"/>
      <c r="WYQ20" s="47"/>
      <c r="WYR20" s="47"/>
      <c r="WYS20" s="47"/>
      <c r="WYT20" s="47"/>
      <c r="WYU20" s="47"/>
      <c r="WYV20" s="47"/>
      <c r="WYW20" s="47"/>
      <c r="WYX20" s="47"/>
      <c r="WYY20" s="47"/>
      <c r="WYZ20" s="47"/>
      <c r="WZA20" s="47"/>
      <c r="WZB20" s="47"/>
      <c r="WZC20" s="47"/>
      <c r="WZD20" s="47"/>
      <c r="WZE20" s="47"/>
      <c r="WZF20" s="47"/>
      <c r="WZG20" s="47"/>
      <c r="WZH20" s="47"/>
      <c r="WZI20" s="47"/>
      <c r="WZJ20" s="47"/>
      <c r="WZK20" s="47"/>
      <c r="WZL20" s="47"/>
      <c r="WZM20" s="47"/>
      <c r="WZN20" s="47"/>
      <c r="WZO20" s="47"/>
      <c r="WZP20" s="47"/>
      <c r="WZQ20" s="47"/>
      <c r="WZR20" s="47"/>
      <c r="WZS20" s="47"/>
      <c r="WZT20" s="47"/>
      <c r="WZU20" s="47"/>
      <c r="WZV20" s="47"/>
      <c r="WZW20" s="47"/>
      <c r="WZX20" s="47"/>
      <c r="WZY20" s="47"/>
      <c r="WZZ20" s="47"/>
      <c r="XAA20" s="47"/>
      <c r="XAB20" s="47"/>
      <c r="XAC20" s="47"/>
      <c r="XAD20" s="47"/>
      <c r="XAE20" s="47"/>
      <c r="XAF20" s="47"/>
      <c r="XAG20" s="47"/>
      <c r="XAH20" s="47"/>
      <c r="XAI20" s="47"/>
      <c r="XAJ20" s="47"/>
      <c r="XAK20" s="47"/>
      <c r="XAL20" s="47"/>
      <c r="XAM20" s="47"/>
      <c r="XAN20" s="47"/>
      <c r="XAO20" s="47"/>
      <c r="XAP20" s="47"/>
      <c r="XAQ20" s="47"/>
      <c r="XAR20" s="47"/>
      <c r="XAS20" s="47"/>
      <c r="XAT20" s="47"/>
      <c r="XAU20" s="47"/>
      <c r="XAV20" s="47"/>
      <c r="XAW20" s="47"/>
      <c r="XAX20" s="47"/>
      <c r="XAY20" s="47"/>
      <c r="XAZ20" s="47"/>
      <c r="XBA20" s="47"/>
      <c r="XBB20" s="47"/>
      <c r="XBC20" s="47"/>
      <c r="XBD20" s="47"/>
      <c r="XBE20" s="47"/>
      <c r="XBF20" s="47"/>
      <c r="XBG20" s="47"/>
      <c r="XBH20" s="47"/>
      <c r="XBI20" s="47"/>
      <c r="XBJ20" s="47"/>
      <c r="XBK20" s="47"/>
      <c r="XBL20" s="47"/>
      <c r="XBM20" s="47"/>
      <c r="XBN20" s="47"/>
      <c r="XBO20" s="47"/>
      <c r="XBP20" s="47"/>
      <c r="XBQ20" s="47"/>
      <c r="XBR20" s="47"/>
      <c r="XBS20" s="47"/>
      <c r="XBT20" s="47"/>
      <c r="XBU20" s="47"/>
      <c r="XBV20" s="47"/>
      <c r="XBW20" s="47"/>
      <c r="XBX20" s="47"/>
      <c r="XBY20" s="47"/>
      <c r="XBZ20" s="47"/>
      <c r="XCA20" s="47"/>
      <c r="XCB20" s="47"/>
      <c r="XCC20" s="47"/>
      <c r="XCD20" s="47"/>
      <c r="XCE20" s="47"/>
      <c r="XCF20" s="47"/>
      <c r="XCG20" s="47"/>
      <c r="XCH20" s="47"/>
      <c r="XCI20" s="47"/>
      <c r="XCJ20" s="47"/>
      <c r="XCK20" s="47"/>
      <c r="XCL20" s="47"/>
      <c r="XCM20" s="47"/>
      <c r="XCN20" s="47"/>
      <c r="XCO20" s="47"/>
      <c r="XCP20" s="47"/>
      <c r="XCQ20" s="47"/>
      <c r="XCR20" s="47"/>
      <c r="XCS20" s="47"/>
      <c r="XCT20" s="47"/>
      <c r="XCU20" s="47"/>
      <c r="XCV20" s="47"/>
      <c r="XCW20" s="47"/>
      <c r="XCX20" s="47"/>
      <c r="XCY20" s="47"/>
      <c r="XCZ20" s="47"/>
      <c r="XDA20" s="47"/>
      <c r="XDB20" s="47"/>
      <c r="XDC20" s="47"/>
      <c r="XDD20" s="47"/>
      <c r="XDE20" s="47"/>
      <c r="XDF20" s="47"/>
      <c r="XDG20" s="47"/>
      <c r="XDH20" s="47"/>
      <c r="XDI20" s="47"/>
      <c r="XDJ20" s="47"/>
      <c r="XDK20" s="47"/>
      <c r="XDL20" s="47"/>
      <c r="XDM20" s="47"/>
      <c r="XDN20" s="47"/>
      <c r="XDO20" s="47"/>
      <c r="XDP20" s="47"/>
      <c r="XDQ20" s="47"/>
      <c r="XDR20" s="47"/>
      <c r="XDS20" s="47"/>
      <c r="XDT20" s="47"/>
      <c r="XDU20" s="47"/>
      <c r="XDV20" s="47"/>
      <c r="XDW20" s="47"/>
      <c r="XDX20" s="47"/>
      <c r="XDY20" s="47"/>
      <c r="XDZ20" s="47"/>
      <c r="XEA20" s="47"/>
      <c r="XEB20" s="47"/>
      <c r="XEC20" s="47"/>
      <c r="XED20" s="47"/>
      <c r="XEE20" s="47"/>
      <c r="XEF20" s="47"/>
      <c r="XEG20" s="47"/>
      <c r="XEH20" s="47"/>
      <c r="XEI20" s="47"/>
      <c r="XEJ20" s="47"/>
      <c r="XEK20" s="47"/>
      <c r="XEL20" s="47"/>
      <c r="XEM20" s="47"/>
      <c r="XEN20" s="47"/>
      <c r="XEO20" s="47"/>
      <c r="XEP20" s="47"/>
      <c r="XEQ20" s="47"/>
      <c r="XER20" s="47"/>
    </row>
    <row r="21" s="29" customFormat="1" ht="39.5" customHeight="1" spans="1:1024 1025:16372">
      <c r="A21" s="36">
        <v>20</v>
      </c>
      <c r="B21" s="36" t="s">
        <v>24944</v>
      </c>
      <c r="C21" s="36" t="s">
        <v>137</v>
      </c>
      <c r="D21" s="36" t="s">
        <v>24927</v>
      </c>
      <c r="E21" s="37" t="s">
        <v>24945</v>
      </c>
      <c r="F21" s="42" t="s">
        <v>7888</v>
      </c>
      <c r="G21" s="43" t="s">
        <v>24946</v>
      </c>
      <c r="H21" s="38">
        <v>45536</v>
      </c>
      <c r="I21" s="39">
        <v>69.8</v>
      </c>
      <c r="J21" s="40" t="str">
        <f>_xlfn.DISPIMG("ID_E2DAE260EF5D4A45AD39209E23036D65",1)</f>
        <v>=DISPIMG("ID_E2DAE260EF5D4A45AD39209E23036D65",1)</v>
      </c>
      <c r="K21" s="41" t="s">
        <v>24947</v>
      </c>
    </row>
    <row r="22" s="29" customFormat="1" ht="39.5" customHeight="1" spans="1:1024 1025:16372">
      <c r="A22" s="36">
        <v>21</v>
      </c>
      <c r="B22" s="36" t="s">
        <v>24948</v>
      </c>
      <c r="C22" s="36" t="s">
        <v>137</v>
      </c>
      <c r="D22" s="36" t="s">
        <v>24927</v>
      </c>
      <c r="E22" s="37" t="s">
        <v>24949</v>
      </c>
      <c r="F22" s="42" t="s">
        <v>24950</v>
      </c>
      <c r="G22" s="43" t="s">
        <v>24951</v>
      </c>
      <c r="H22" s="38">
        <v>45689</v>
      </c>
      <c r="I22" s="39">
        <v>50</v>
      </c>
      <c r="J22" s="40" t="str">
        <f>_xlfn.DISPIMG("ID_349392BC600F468893428E6763F715C6",1)</f>
        <v>=DISPIMG("ID_349392BC600F468893428E6763F715C6",1)</v>
      </c>
      <c r="K22" s="41" t="s">
        <v>24952</v>
      </c>
    </row>
    <row r="23" s="29" customFormat="1" ht="39.5" customHeight="1" spans="1:1024 1025:16372">
      <c r="A23" s="36">
        <v>22</v>
      </c>
      <c r="B23" s="36" t="s">
        <v>24953</v>
      </c>
      <c r="C23" s="36" t="s">
        <v>137</v>
      </c>
      <c r="D23" s="36" t="s">
        <v>24927</v>
      </c>
      <c r="E23" s="37" t="s">
        <v>24954</v>
      </c>
      <c r="F23" s="42" t="s">
        <v>24955</v>
      </c>
      <c r="G23" s="43" t="s">
        <v>24956</v>
      </c>
      <c r="H23" s="38">
        <v>45413</v>
      </c>
      <c r="I23" s="39">
        <v>65</v>
      </c>
      <c r="J23" s="40" t="str">
        <f>_xlfn.DISPIMG("ID_C823D3B77F214A2BA5634B7221B2A130",1)</f>
        <v>=DISPIMG("ID_C823D3B77F214A2BA5634B7221B2A130",1)</v>
      </c>
      <c r="K23" s="41" t="s">
        <v>24957</v>
      </c>
    </row>
    <row r="24" s="29" customFormat="1" ht="39.5" customHeight="1" spans="1:1024 1025:16372">
      <c r="A24" s="36">
        <v>23</v>
      </c>
      <c r="B24" s="36" t="s">
        <v>24958</v>
      </c>
      <c r="C24" s="36" t="s">
        <v>137</v>
      </c>
      <c r="D24" s="36" t="s">
        <v>24927</v>
      </c>
      <c r="E24" s="37" t="s">
        <v>24959</v>
      </c>
      <c r="F24" s="42" t="s">
        <v>12847</v>
      </c>
      <c r="G24" s="43" t="s">
        <v>12849</v>
      </c>
      <c r="H24" s="38">
        <v>45505</v>
      </c>
      <c r="I24" s="39">
        <v>59</v>
      </c>
      <c r="J24" s="40" t="str">
        <f>_xlfn.DISPIMG("ID_FE4F0718101B4AE48BF1F9CE0F802027",1)</f>
        <v>=DISPIMG("ID_FE4F0718101B4AE48BF1F9CE0F802027",1)</v>
      </c>
      <c r="K24" s="41" t="s">
        <v>24960</v>
      </c>
    </row>
    <row r="25" s="28" customFormat="1" ht="39.5" customHeight="1" spans="1:1024 1025:16372">
      <c r="A25" s="36">
        <v>24</v>
      </c>
      <c r="B25" s="36" t="s">
        <v>24961</v>
      </c>
      <c r="C25" s="36" t="s">
        <v>137</v>
      </c>
      <c r="D25" s="36" t="s">
        <v>24927</v>
      </c>
      <c r="E25" s="37" t="s">
        <v>24962</v>
      </c>
      <c r="F25" s="42" t="s">
        <v>24963</v>
      </c>
      <c r="G25" s="43" t="s">
        <v>24964</v>
      </c>
      <c r="H25" s="38">
        <v>45413</v>
      </c>
      <c r="I25" s="39">
        <v>69</v>
      </c>
      <c r="J25" s="40" t="str">
        <f>_xlfn.DISPIMG("ID_664B6A5411B3493DA7BCA9B1F9453AF1",1)</f>
        <v>=DISPIMG("ID_664B6A5411B3493DA7BCA9B1F9453AF1",1)</v>
      </c>
      <c r="K25" s="41" t="s">
        <v>24965</v>
      </c>
    </row>
    <row r="26" s="29" customFormat="1" ht="39.5" customHeight="1" spans="1:1024 1025:16372">
      <c r="A26" s="36">
        <v>25</v>
      </c>
      <c r="B26" s="36" t="s">
        <v>24966</v>
      </c>
      <c r="C26" s="36" t="s">
        <v>137</v>
      </c>
      <c r="D26" s="36" t="s">
        <v>24927</v>
      </c>
      <c r="E26" s="37" t="s">
        <v>24967</v>
      </c>
      <c r="F26" s="36" t="s">
        <v>24968</v>
      </c>
      <c r="G26" s="36" t="s">
        <v>7571</v>
      </c>
      <c r="H26" s="38">
        <v>45870</v>
      </c>
      <c r="I26" s="39">
        <v>74.8</v>
      </c>
      <c r="J26" s="36" t="str">
        <f>_xlfn.DISPIMG("ID_287C779D155E4AD2AB01340FCCFDCDB4",1)</f>
        <v>=DISPIMG("ID_287C779D155E4AD2AB01340FCCFDCDB4",1)</v>
      </c>
      <c r="K26" s="44" t="s">
        <v>24969</v>
      </c>
    </row>
    <row r="27" s="29" customFormat="1" ht="39.5" customHeight="1" spans="1:1024 1025:16372">
      <c r="A27" s="36">
        <v>26</v>
      </c>
      <c r="B27" s="36" t="s">
        <v>24970</v>
      </c>
      <c r="C27" s="36" t="s">
        <v>137</v>
      </c>
      <c r="D27" s="36" t="s">
        <v>24927</v>
      </c>
      <c r="E27" s="37" t="s">
        <v>24971</v>
      </c>
      <c r="F27" s="42" t="s">
        <v>7408</v>
      </c>
      <c r="G27" s="43" t="s">
        <v>24972</v>
      </c>
      <c r="H27" s="38">
        <v>45536</v>
      </c>
      <c r="I27" s="39">
        <v>45</v>
      </c>
      <c r="J27" s="40" t="str">
        <f>_xlfn.DISPIMG("ID_249AB1261D3B4E83A47CC04056CEA778",1)</f>
        <v>=DISPIMG("ID_249AB1261D3B4E83A47CC04056CEA778",1)</v>
      </c>
      <c r="K27" s="41" t="s">
        <v>24973</v>
      </c>
    </row>
    <row r="28" s="29" customFormat="1" ht="39.5" customHeight="1" spans="1:1024 1025:16372">
      <c r="A28" s="36">
        <v>27</v>
      </c>
      <c r="B28" s="36" t="s">
        <v>24974</v>
      </c>
      <c r="C28" s="36" t="s">
        <v>137</v>
      </c>
      <c r="D28" s="36" t="s">
        <v>24927</v>
      </c>
      <c r="E28" s="37" t="s">
        <v>24975</v>
      </c>
      <c r="F28" s="42" t="s">
        <v>7168</v>
      </c>
      <c r="G28" s="43" t="s">
        <v>24976</v>
      </c>
      <c r="H28" s="38">
        <v>45474</v>
      </c>
      <c r="I28" s="39">
        <v>62</v>
      </c>
      <c r="J28" s="40" t="str">
        <f>_xlfn.DISPIMG("ID_4E76EF43CE0E4E08AA305D882C5A6F01",1)</f>
        <v>=DISPIMG("ID_4E76EF43CE0E4E08AA305D882C5A6F01",1)</v>
      </c>
      <c r="K28" s="41" t="s">
        <v>24977</v>
      </c>
    </row>
    <row r="29" s="29" customFormat="1" ht="39.5" customHeight="1" spans="1:1024 1025:16372">
      <c r="A29" s="36">
        <v>28</v>
      </c>
      <c r="B29" s="36" t="s">
        <v>24978</v>
      </c>
      <c r="C29" s="36" t="s">
        <v>137</v>
      </c>
      <c r="D29" s="36" t="s">
        <v>24927</v>
      </c>
      <c r="E29" s="37" t="s">
        <v>24979</v>
      </c>
      <c r="F29" s="36" t="s">
        <v>24980</v>
      </c>
      <c r="G29" s="36" t="s">
        <v>7083</v>
      </c>
      <c r="H29" s="38">
        <v>45809</v>
      </c>
      <c r="I29" s="39">
        <v>53</v>
      </c>
      <c r="J29" s="36" t="str">
        <f>_xlfn.DISPIMG("ID_FB9BA1B2C79B4A709FE0379396FE9F7F",1)</f>
        <v>=DISPIMG("ID_FB9BA1B2C79B4A709FE0379396FE9F7F",1)</v>
      </c>
      <c r="K29" s="44" t="s">
        <v>24981</v>
      </c>
    </row>
    <row r="30" s="29" customFormat="1" ht="39.5" customHeight="1" spans="1:1024 1025:16372">
      <c r="A30" s="36">
        <v>29</v>
      </c>
      <c r="B30" s="36" t="s">
        <v>24982</v>
      </c>
      <c r="C30" s="36" t="s">
        <v>137</v>
      </c>
      <c r="D30" s="36" t="s">
        <v>24927</v>
      </c>
      <c r="E30" s="37" t="s">
        <v>24983</v>
      </c>
      <c r="F30" s="36" t="s">
        <v>7131</v>
      </c>
      <c r="G30" s="36" t="s">
        <v>24984</v>
      </c>
      <c r="H30" s="38">
        <v>45809</v>
      </c>
      <c r="I30" s="39">
        <v>54.8</v>
      </c>
      <c r="J30" s="36" t="str">
        <f>_xlfn.DISPIMG("ID_7C41A8AD8125442095D85330E72D0B5C",1)</f>
        <v>=DISPIMG("ID_7C41A8AD8125442095D85330E72D0B5C",1)</v>
      </c>
      <c r="K30" s="44" t="s">
        <v>24985</v>
      </c>
    </row>
    <row r="31" s="29" customFormat="1" ht="39.5" customHeight="1" spans="1:1024 1025:16372">
      <c r="A31" s="36">
        <v>30</v>
      </c>
      <c r="B31" s="36" t="s">
        <v>24986</v>
      </c>
      <c r="C31" s="36" t="s">
        <v>137</v>
      </c>
      <c r="D31" s="36" t="s">
        <v>24927</v>
      </c>
      <c r="E31" s="37" t="s">
        <v>24987</v>
      </c>
      <c r="F31" s="42" t="s">
        <v>7541</v>
      </c>
      <c r="G31" s="43" t="s">
        <v>24988</v>
      </c>
      <c r="H31" s="38">
        <v>45748</v>
      </c>
      <c r="I31" s="39">
        <v>78</v>
      </c>
      <c r="J31" s="40" t="str">
        <f>_xlfn.DISPIMG("ID_B0A27045E6A0484AB3346EE910211C8D",1)</f>
        <v>=DISPIMG("ID_B0A27045E6A0484AB3346EE910211C8D",1)</v>
      </c>
      <c r="K31" s="41" t="s">
        <v>24989</v>
      </c>
    </row>
    <row r="32" s="29" customFormat="1" ht="39.5" customHeight="1" spans="1:1024 1025:16372">
      <c r="A32" s="36">
        <v>31</v>
      </c>
      <c r="B32" s="36" t="s">
        <v>24990</v>
      </c>
      <c r="C32" s="36" t="s">
        <v>137</v>
      </c>
      <c r="D32" s="36" t="s">
        <v>24927</v>
      </c>
      <c r="E32" s="37" t="s">
        <v>24991</v>
      </c>
      <c r="F32" s="42" t="s">
        <v>24992</v>
      </c>
      <c r="G32" s="43" t="s">
        <v>7905</v>
      </c>
      <c r="H32" s="38">
        <v>45717</v>
      </c>
      <c r="I32" s="39">
        <v>55</v>
      </c>
      <c r="J32" s="40" t="str">
        <f>_xlfn.DISPIMG("ID_4AC50FC8444248EABA80D593A592B8DE",1)</f>
        <v>=DISPIMG("ID_4AC50FC8444248EABA80D593A592B8DE",1)</v>
      </c>
      <c r="K32" s="41" t="s">
        <v>24993</v>
      </c>
    </row>
    <row r="33" s="29" customFormat="1" ht="39.5" customHeight="1" spans="1:11">
      <c r="A33" s="36">
        <v>32</v>
      </c>
      <c r="B33" s="36" t="s">
        <v>24994</v>
      </c>
      <c r="C33" s="36" t="s">
        <v>137</v>
      </c>
      <c r="D33" s="36" t="s">
        <v>24927</v>
      </c>
      <c r="E33" s="37" t="s">
        <v>24995</v>
      </c>
      <c r="F33" s="36" t="s">
        <v>7826</v>
      </c>
      <c r="G33" s="36" t="s">
        <v>24996</v>
      </c>
      <c r="H33" s="38">
        <v>45748</v>
      </c>
      <c r="I33" s="39">
        <v>54.8</v>
      </c>
      <c r="J33" s="40" t="str">
        <f>_xlfn.DISPIMG("ID_E756B4AEAF2F4FA9862CE90D64CD4637",1)</f>
        <v>=DISPIMG("ID_E756B4AEAF2F4FA9862CE90D64CD4637",1)</v>
      </c>
      <c r="K33" s="41" t="s">
        <v>24997</v>
      </c>
    </row>
    <row r="34" s="29" customFormat="1" ht="39.5" customHeight="1" spans="1:11">
      <c r="A34" s="36">
        <v>33</v>
      </c>
      <c r="B34" s="36" t="s">
        <v>24998</v>
      </c>
      <c r="C34" s="36" t="s">
        <v>137</v>
      </c>
      <c r="D34" s="36" t="s">
        <v>24927</v>
      </c>
      <c r="E34" s="37" t="s">
        <v>24999</v>
      </c>
      <c r="F34" s="42" t="s">
        <v>25000</v>
      </c>
      <c r="G34" s="43" t="s">
        <v>25001</v>
      </c>
      <c r="H34" s="38">
        <v>45748</v>
      </c>
      <c r="I34" s="39">
        <v>79.8</v>
      </c>
      <c r="J34" s="40" t="str">
        <f>_xlfn.DISPIMG("ID_8EE00C6C822449D2A0C3ACA2EB86CE23",1)</f>
        <v>=DISPIMG("ID_8EE00C6C822449D2A0C3ACA2EB86CE23",1)</v>
      </c>
      <c r="K34" s="41" t="s">
        <v>25002</v>
      </c>
    </row>
    <row r="35" s="29" customFormat="1" ht="39.5" customHeight="1" spans="1:11">
      <c r="A35" s="36">
        <v>34</v>
      </c>
      <c r="B35" s="36" t="s">
        <v>25003</v>
      </c>
      <c r="C35" s="42" t="s">
        <v>137</v>
      </c>
      <c r="D35" s="36" t="s">
        <v>24927</v>
      </c>
      <c r="E35" s="48" t="s">
        <v>25004</v>
      </c>
      <c r="F35" s="36" t="s">
        <v>9315</v>
      </c>
      <c r="G35" s="36" t="s">
        <v>25005</v>
      </c>
      <c r="H35" s="38">
        <v>45748</v>
      </c>
      <c r="I35" s="39">
        <v>45</v>
      </c>
      <c r="J35" s="49" t="str">
        <f>_xlfn.DISPIMG("ID_45BFEC8ED7AA4E149AD63050B9829920",1)</f>
        <v>=DISPIMG("ID_45BFEC8ED7AA4E149AD63050B9829920",1)</v>
      </c>
      <c r="K35" s="45" t="s">
        <v>25006</v>
      </c>
    </row>
    <row r="36" s="29" customFormat="1" ht="39.5" customHeight="1" spans="1:11">
      <c r="A36" s="36">
        <v>35</v>
      </c>
      <c r="B36" s="36" t="s">
        <v>25007</v>
      </c>
      <c r="C36" s="36" t="s">
        <v>137</v>
      </c>
      <c r="D36" s="36" t="s">
        <v>24927</v>
      </c>
      <c r="E36" s="37" t="s">
        <v>25008</v>
      </c>
      <c r="F36" s="42" t="s">
        <v>8500</v>
      </c>
      <c r="G36" s="43" t="s">
        <v>25009</v>
      </c>
      <c r="H36" s="38">
        <v>45383</v>
      </c>
      <c r="I36" s="39">
        <v>49.8</v>
      </c>
      <c r="J36" s="50" t="str">
        <f>_xlfn.DISPIMG("ID_62E612D0D08944A590C6146D364A8A07",1)</f>
        <v>=DISPIMG("ID_62E612D0D08944A590C6146D364A8A07",1)</v>
      </c>
      <c r="K36" s="41" t="s">
        <v>25010</v>
      </c>
    </row>
    <row r="37" s="29" customFormat="1" ht="39.5" customHeight="1" spans="1:11">
      <c r="A37" s="36">
        <v>36</v>
      </c>
      <c r="B37" s="36" t="s">
        <v>25011</v>
      </c>
      <c r="C37" s="36" t="s">
        <v>137</v>
      </c>
      <c r="D37" s="36" t="s">
        <v>24927</v>
      </c>
      <c r="E37" s="37" t="s">
        <v>25012</v>
      </c>
      <c r="F37" s="42" t="s">
        <v>12326</v>
      </c>
      <c r="G37" s="43" t="s">
        <v>12328</v>
      </c>
      <c r="H37" s="38">
        <v>45413</v>
      </c>
      <c r="I37" s="39">
        <v>49</v>
      </c>
      <c r="J37" s="40" t="str">
        <f>_xlfn.DISPIMG("ID_F9AFF1F63D494D62A1DF957A64C43ED8",1)</f>
        <v>=DISPIMG("ID_F9AFF1F63D494D62A1DF957A64C43ED8",1)</v>
      </c>
      <c r="K37" s="41" t="s">
        <v>25013</v>
      </c>
    </row>
    <row r="38" s="29" customFormat="1" ht="39.5" customHeight="1" spans="1:11">
      <c r="A38" s="36">
        <v>37</v>
      </c>
      <c r="B38" s="36" t="s">
        <v>25014</v>
      </c>
      <c r="C38" s="36" t="s">
        <v>137</v>
      </c>
      <c r="D38" s="36" t="s">
        <v>24927</v>
      </c>
      <c r="E38" s="37" t="s">
        <v>25015</v>
      </c>
      <c r="F38" s="42" t="s">
        <v>8647</v>
      </c>
      <c r="G38" s="43" t="s">
        <v>25016</v>
      </c>
      <c r="H38" s="38">
        <v>45413</v>
      </c>
      <c r="I38" s="39">
        <v>58</v>
      </c>
      <c r="J38" s="40" t="str">
        <f>_xlfn.DISPIMG("ID_5B3CF4ED5A444D068022A0D0034B564E",1)</f>
        <v>=DISPIMG("ID_5B3CF4ED5A444D068022A0D0034B564E",1)</v>
      </c>
      <c r="K38" s="41" t="s">
        <v>25017</v>
      </c>
    </row>
    <row r="39" s="29" customFormat="1" ht="39.5" customHeight="1" spans="1:11">
      <c r="A39" s="36">
        <v>38</v>
      </c>
      <c r="B39" s="36" t="s">
        <v>25018</v>
      </c>
      <c r="C39" s="36" t="s">
        <v>137</v>
      </c>
      <c r="D39" s="36" t="s">
        <v>24927</v>
      </c>
      <c r="E39" s="37" t="s">
        <v>25019</v>
      </c>
      <c r="F39" s="42" t="s">
        <v>8555</v>
      </c>
      <c r="G39" s="43" t="s">
        <v>8557</v>
      </c>
      <c r="H39" s="38">
        <v>45505</v>
      </c>
      <c r="I39" s="39">
        <v>65</v>
      </c>
      <c r="J39" s="40" t="str">
        <f>_xlfn.DISPIMG("ID_ACDE8DE4BECE4AC792C208097F711750",1)</f>
        <v>=DISPIMG("ID_ACDE8DE4BECE4AC792C208097F711750",1)</v>
      </c>
      <c r="K39" s="41" t="s">
        <v>25020</v>
      </c>
    </row>
    <row r="40" s="28" customFormat="1" ht="39.5" customHeight="1" spans="1:11">
      <c r="A40" s="36">
        <v>39</v>
      </c>
      <c r="B40" s="36" t="s">
        <v>25021</v>
      </c>
      <c r="C40" s="36" t="s">
        <v>137</v>
      </c>
      <c r="D40" s="36" t="s">
        <v>24927</v>
      </c>
      <c r="E40" s="37" t="s">
        <v>25022</v>
      </c>
      <c r="F40" s="42" t="s">
        <v>8330</v>
      </c>
      <c r="G40" s="43" t="s">
        <v>25023</v>
      </c>
      <c r="H40" s="38">
        <v>45383</v>
      </c>
      <c r="I40" s="39">
        <v>59.8</v>
      </c>
      <c r="J40" s="40" t="str">
        <f>_xlfn.DISPIMG("ID_68AC5E4B7AFF4DDF8CE332AE81578698",1)</f>
        <v>=DISPIMG("ID_68AC5E4B7AFF4DDF8CE332AE81578698",1)</v>
      </c>
      <c r="K40" s="41" t="s">
        <v>25024</v>
      </c>
    </row>
    <row r="41" s="29" customFormat="1" ht="39.5" customHeight="1" spans="1:11">
      <c r="A41" s="36">
        <v>40</v>
      </c>
      <c r="B41" s="36" t="s">
        <v>25025</v>
      </c>
      <c r="C41" s="36" t="s">
        <v>137</v>
      </c>
      <c r="D41" s="36" t="s">
        <v>24927</v>
      </c>
      <c r="E41" s="37" t="s">
        <v>25026</v>
      </c>
      <c r="F41" s="42" t="s">
        <v>8330</v>
      </c>
      <c r="G41" s="43" t="s">
        <v>8342</v>
      </c>
      <c r="H41" s="38">
        <v>45413</v>
      </c>
      <c r="I41" s="39">
        <v>68</v>
      </c>
      <c r="J41" s="40" t="str">
        <f>_xlfn.DISPIMG("ID_25BFA5204346402DAB35F11E1841404D",1)</f>
        <v>=DISPIMG("ID_25BFA5204346402DAB35F11E1841404D",1)</v>
      </c>
      <c r="K41" s="41" t="s">
        <v>25027</v>
      </c>
    </row>
    <row r="42" s="28" customFormat="1" ht="39.5" customHeight="1" spans="1:11">
      <c r="A42" s="36">
        <v>41</v>
      </c>
      <c r="B42" s="36" t="s">
        <v>25028</v>
      </c>
      <c r="C42" s="36" t="s">
        <v>137</v>
      </c>
      <c r="D42" s="36" t="s">
        <v>24927</v>
      </c>
      <c r="E42" s="37" t="s">
        <v>25029</v>
      </c>
      <c r="F42" s="42" t="s">
        <v>8330</v>
      </c>
      <c r="G42" s="43" t="s">
        <v>25030</v>
      </c>
      <c r="H42" s="38">
        <v>45413</v>
      </c>
      <c r="I42" s="39">
        <v>59</v>
      </c>
      <c r="J42" s="40" t="str">
        <f>_xlfn.DISPIMG("ID_FB3AC3D1CF194BF4AECB930403721990",1)</f>
        <v>=DISPIMG("ID_FB3AC3D1CF194BF4AECB930403721990",1)</v>
      </c>
      <c r="K42" s="41" t="s">
        <v>25031</v>
      </c>
    </row>
    <row r="43" s="29" customFormat="1" ht="39.5" customHeight="1" spans="1:11">
      <c r="A43" s="36">
        <v>42</v>
      </c>
      <c r="B43" s="36" t="s">
        <v>25032</v>
      </c>
      <c r="C43" s="36" t="s">
        <v>137</v>
      </c>
      <c r="D43" s="36" t="s">
        <v>24927</v>
      </c>
      <c r="E43" s="37" t="s">
        <v>25033</v>
      </c>
      <c r="F43" s="36" t="s">
        <v>8330</v>
      </c>
      <c r="G43" s="36" t="s">
        <v>25034</v>
      </c>
      <c r="H43" s="38">
        <v>45809</v>
      </c>
      <c r="I43" s="39">
        <v>53</v>
      </c>
      <c r="J43" s="36" t="str">
        <f>_xlfn.DISPIMG("ID_8D3D71B3201043B89DB93E0020306D27",1)</f>
        <v>=DISPIMG("ID_8D3D71B3201043B89DB93E0020306D27",1)</v>
      </c>
      <c r="K43" s="45" t="s">
        <v>25035</v>
      </c>
    </row>
    <row r="44" s="29" customFormat="1" ht="39.5" customHeight="1" spans="1:11">
      <c r="A44" s="36">
        <v>43</v>
      </c>
      <c r="B44" s="36" t="s">
        <v>25036</v>
      </c>
      <c r="C44" s="36" t="s">
        <v>137</v>
      </c>
      <c r="D44" s="36" t="s">
        <v>24927</v>
      </c>
      <c r="E44" s="37" t="s">
        <v>25037</v>
      </c>
      <c r="F44" s="36" t="s">
        <v>7039</v>
      </c>
      <c r="G44" s="36" t="s">
        <v>25038</v>
      </c>
      <c r="H44" s="38">
        <v>45413</v>
      </c>
      <c r="I44" s="39">
        <v>49</v>
      </c>
      <c r="J44" s="36" t="str">
        <f>_xlfn.DISPIMG("ID_F1164D1DA3A5458786E38A7D51FDFC9A",1)</f>
        <v>=DISPIMG("ID_F1164D1DA3A5458786E38A7D51FDFC9A",1)</v>
      </c>
      <c r="K44" s="45" t="s">
        <v>25039</v>
      </c>
    </row>
    <row r="45" s="29" customFormat="1" ht="39.5" customHeight="1" spans="1:11">
      <c r="A45" s="36">
        <v>44</v>
      </c>
      <c r="B45" s="36" t="s">
        <v>25040</v>
      </c>
      <c r="C45" s="36" t="s">
        <v>137</v>
      </c>
      <c r="D45" s="36" t="s">
        <v>24927</v>
      </c>
      <c r="E45" s="37" t="s">
        <v>25041</v>
      </c>
      <c r="F45" s="42" t="s">
        <v>25042</v>
      </c>
      <c r="G45" s="43" t="s">
        <v>8953</v>
      </c>
      <c r="H45" s="38">
        <v>45413</v>
      </c>
      <c r="I45" s="39">
        <v>36</v>
      </c>
      <c r="J45" s="40" t="str">
        <f>_xlfn.DISPIMG("ID_CE04760712E1480EA9B5601B6259028E",1)</f>
        <v>=DISPIMG("ID_CE04760712E1480EA9B5601B6259028E",1)</v>
      </c>
      <c r="K45" s="41" t="s">
        <v>25043</v>
      </c>
    </row>
    <row r="46" s="29" customFormat="1" ht="39.5" customHeight="1" spans="1:11">
      <c r="A46" s="36">
        <v>45</v>
      </c>
      <c r="B46" s="36" t="s">
        <v>25044</v>
      </c>
      <c r="C46" s="36" t="s">
        <v>137</v>
      </c>
      <c r="D46" s="36" t="s">
        <v>24927</v>
      </c>
      <c r="E46" s="37" t="s">
        <v>25045</v>
      </c>
      <c r="F46" s="42" t="s">
        <v>9049</v>
      </c>
      <c r="G46" s="43" t="s">
        <v>9062</v>
      </c>
      <c r="H46" s="38">
        <v>45413</v>
      </c>
      <c r="I46" s="39">
        <v>75</v>
      </c>
      <c r="J46" s="40" t="str">
        <f>_xlfn.DISPIMG("ID_DD1207C69BBE4F9EAE1C1942C44CBCD2",1)</f>
        <v>=DISPIMG("ID_DD1207C69BBE4F9EAE1C1942C44CBCD2",1)</v>
      </c>
      <c r="K46" s="41" t="s">
        <v>25046</v>
      </c>
    </row>
    <row r="47" s="29" customFormat="1" ht="39.5" customHeight="1" spans="1:11">
      <c r="A47" s="36">
        <v>46</v>
      </c>
      <c r="B47" s="36" t="s">
        <v>25047</v>
      </c>
      <c r="C47" s="36" t="s">
        <v>137</v>
      </c>
      <c r="D47" s="36" t="s">
        <v>24927</v>
      </c>
      <c r="E47" s="37" t="s">
        <v>25048</v>
      </c>
      <c r="F47" s="36" t="s">
        <v>9049</v>
      </c>
      <c r="G47" s="36" t="s">
        <v>9070</v>
      </c>
      <c r="H47" s="38">
        <v>45809</v>
      </c>
      <c r="I47" s="39">
        <v>69</v>
      </c>
      <c r="J47" s="36" t="str">
        <f>_xlfn.DISPIMG("ID_2BBB4F8A226B4E84BD002FCE6924C4B9",1)</f>
        <v>=DISPIMG("ID_2BBB4F8A226B4E84BD002FCE6924C4B9",1)</v>
      </c>
      <c r="K47" s="45" t="s">
        <v>25049</v>
      </c>
    </row>
    <row r="48" s="29" customFormat="1" ht="39.5" customHeight="1" spans="1:11">
      <c r="A48" s="36">
        <v>47</v>
      </c>
      <c r="B48" s="36" t="s">
        <v>25050</v>
      </c>
      <c r="C48" s="36" t="s">
        <v>137</v>
      </c>
      <c r="D48" s="36" t="s">
        <v>24927</v>
      </c>
      <c r="E48" s="37" t="s">
        <v>25051</v>
      </c>
      <c r="F48" s="36" t="s">
        <v>9431</v>
      </c>
      <c r="G48" s="36" t="s">
        <v>25052</v>
      </c>
      <c r="H48" s="38">
        <v>45627</v>
      </c>
      <c r="I48" s="39">
        <v>59.8</v>
      </c>
      <c r="J48" s="51" t="str">
        <f>_xlfn.DISPIMG("ID_DCBA0DD479A241FFA207855FCF30116D",1)</f>
        <v>=DISPIMG("ID_DCBA0DD479A241FFA207855FCF30116D",1)</v>
      </c>
      <c r="K48" s="44" t="s">
        <v>25053</v>
      </c>
    </row>
    <row r="49" s="29" customFormat="1" ht="39.5" customHeight="1" spans="1:11">
      <c r="A49" s="36">
        <v>48</v>
      </c>
      <c r="B49" s="36" t="s">
        <v>25054</v>
      </c>
      <c r="C49" s="36" t="s">
        <v>137</v>
      </c>
      <c r="D49" s="36" t="s">
        <v>24927</v>
      </c>
      <c r="E49" s="37" t="s">
        <v>25055</v>
      </c>
      <c r="F49" s="36" t="s">
        <v>13415</v>
      </c>
      <c r="G49" s="36" t="s">
        <v>25056</v>
      </c>
      <c r="H49" s="38">
        <v>44743</v>
      </c>
      <c r="I49" s="39">
        <v>59</v>
      </c>
      <c r="J49" s="36" t="str">
        <f>_xlfn.DISPIMG("ID_66951D0CEF2945A4A598023DCF85CDF6",1)</f>
        <v>=DISPIMG("ID_66951D0CEF2945A4A598023DCF85CDF6",1)</v>
      </c>
      <c r="K49" s="44" t="s">
        <v>25057</v>
      </c>
    </row>
    <row r="50" s="29" customFormat="1" ht="39.5" customHeight="1" spans="1:11">
      <c r="A50" s="36">
        <v>49</v>
      </c>
      <c r="B50" s="36" t="s">
        <v>25058</v>
      </c>
      <c r="C50" s="36" t="s">
        <v>137</v>
      </c>
      <c r="D50" s="36" t="s">
        <v>24927</v>
      </c>
      <c r="E50" s="37" t="s">
        <v>25059</v>
      </c>
      <c r="F50" s="36" t="s">
        <v>25060</v>
      </c>
      <c r="G50" s="36" t="s">
        <v>9403</v>
      </c>
      <c r="H50" s="38">
        <v>45444</v>
      </c>
      <c r="I50" s="39">
        <v>48</v>
      </c>
      <c r="J50" s="36" t="str">
        <f>_xlfn.DISPIMG("ID_5D2FBE5BDDDF4687BCE26E4287B04426",1)</f>
        <v>=DISPIMG("ID_5D2FBE5BDDDF4687BCE26E4287B04426",1)</v>
      </c>
      <c r="K50" s="44" t="s">
        <v>25061</v>
      </c>
    </row>
    <row r="51" s="28" customFormat="1" ht="39.5" customHeight="1" spans="1:11">
      <c r="A51" s="36">
        <v>50</v>
      </c>
      <c r="B51" s="36" t="s">
        <v>25062</v>
      </c>
      <c r="C51" s="36" t="s">
        <v>137</v>
      </c>
      <c r="D51" s="36" t="s">
        <v>24927</v>
      </c>
      <c r="E51" s="37" t="s">
        <v>25063</v>
      </c>
      <c r="F51" s="36" t="s">
        <v>9691</v>
      </c>
      <c r="G51" s="36" t="s">
        <v>9688</v>
      </c>
      <c r="H51" s="38">
        <v>45444</v>
      </c>
      <c r="I51" s="39">
        <v>43.5</v>
      </c>
      <c r="J51" s="36" t="str">
        <f>_xlfn.DISPIMG("ID_77BDBAC9C76944AC9E5E032916AB6C62",1)</f>
        <v>=DISPIMG("ID_77BDBAC9C76944AC9E5E032916AB6C62",1)</v>
      </c>
      <c r="K51" s="44" t="s">
        <v>25064</v>
      </c>
    </row>
    <row r="52" s="29" customFormat="1" ht="39.5" customHeight="1" spans="1:11">
      <c r="A52" s="36">
        <v>51</v>
      </c>
      <c r="B52" s="36" t="s">
        <v>25065</v>
      </c>
      <c r="C52" s="36" t="s">
        <v>137</v>
      </c>
      <c r="D52" s="36" t="s">
        <v>24927</v>
      </c>
      <c r="E52" s="37" t="s">
        <v>25066</v>
      </c>
      <c r="F52" s="36" t="s">
        <v>25067</v>
      </c>
      <c r="G52" s="36" t="s">
        <v>13203</v>
      </c>
      <c r="H52" s="38">
        <v>44652</v>
      </c>
      <c r="I52" s="39">
        <v>53</v>
      </c>
      <c r="J52" s="36" t="str">
        <f>_xlfn.DISPIMG("ID_AF23398130384BB292EC1F499BBE418B",1)</f>
        <v>=DISPIMG("ID_AF23398130384BB292EC1F499BBE418B",1)</v>
      </c>
      <c r="K52" s="44" t="s">
        <v>25068</v>
      </c>
    </row>
    <row r="53" s="29" customFormat="1" ht="39.5" customHeight="1" spans="1:11">
      <c r="A53" s="36">
        <v>52</v>
      </c>
      <c r="B53" s="36" t="s">
        <v>25069</v>
      </c>
      <c r="C53" s="36" t="s">
        <v>137</v>
      </c>
      <c r="D53" s="36" t="s">
        <v>24927</v>
      </c>
      <c r="E53" s="37" t="s">
        <v>25070</v>
      </c>
      <c r="F53" s="36" t="s">
        <v>6864</v>
      </c>
      <c r="G53" s="36" t="s">
        <v>6866</v>
      </c>
      <c r="H53" s="38">
        <v>45870</v>
      </c>
      <c r="I53" s="39">
        <v>64.9</v>
      </c>
      <c r="J53" s="36" t="str">
        <f>_xlfn.DISPIMG("ID_48E23E02FF3942A1A1A189814075F9F0",1)</f>
        <v>=DISPIMG("ID_48E23E02FF3942A1A1A189814075F9F0",1)</v>
      </c>
      <c r="K53" s="44" t="s">
        <v>25071</v>
      </c>
    </row>
    <row r="54" s="28" customFormat="1" ht="39.5" customHeight="1" spans="1:11">
      <c r="A54" s="36">
        <v>53</v>
      </c>
      <c r="B54" s="36" t="s">
        <v>25072</v>
      </c>
      <c r="C54" s="36" t="s">
        <v>137</v>
      </c>
      <c r="D54" s="36" t="s">
        <v>24927</v>
      </c>
      <c r="E54" s="37" t="s">
        <v>25073</v>
      </c>
      <c r="F54" s="42" t="s">
        <v>6871</v>
      </c>
      <c r="G54" s="43" t="s">
        <v>25074</v>
      </c>
      <c r="H54" s="38">
        <v>45413</v>
      </c>
      <c r="I54" s="39">
        <v>69</v>
      </c>
      <c r="J54" s="40" t="str">
        <f>_xlfn.DISPIMG("ID_95C6A633B39E4A2CBA92938FED0566A4",1)</f>
        <v>=DISPIMG("ID_95C6A633B39E4A2CBA92938FED0566A4",1)</v>
      </c>
      <c r="K54" s="41" t="s">
        <v>25075</v>
      </c>
    </row>
    <row r="55" s="29" customFormat="1" ht="39.5" customHeight="1" spans="1:11">
      <c r="A55" s="36">
        <v>54</v>
      </c>
      <c r="B55" s="36" t="s">
        <v>25076</v>
      </c>
      <c r="C55" s="36" t="s">
        <v>137</v>
      </c>
      <c r="D55" s="36" t="s">
        <v>24927</v>
      </c>
      <c r="E55" s="37" t="s">
        <v>25077</v>
      </c>
      <c r="F55" s="36" t="s">
        <v>8285</v>
      </c>
      <c r="G55" s="36" t="s">
        <v>8287</v>
      </c>
      <c r="H55" s="38">
        <v>45809</v>
      </c>
      <c r="I55" s="39">
        <v>69.8</v>
      </c>
      <c r="J55" s="36" t="str">
        <f>_xlfn.DISPIMG("ID_DC68971699CF4FF4A01C2E83BEA29F97",1)</f>
        <v>=DISPIMG("ID_DC68971699CF4FF4A01C2E83BEA29F97",1)</v>
      </c>
      <c r="K55" s="45" t="s">
        <v>25078</v>
      </c>
    </row>
    <row r="56" s="29" customFormat="1" ht="39.5" customHeight="1" spans="1:11">
      <c r="A56" s="36">
        <v>55</v>
      </c>
      <c r="B56" s="36" t="s">
        <v>25079</v>
      </c>
      <c r="C56" s="36" t="s">
        <v>137</v>
      </c>
      <c r="D56" s="36" t="s">
        <v>24927</v>
      </c>
      <c r="E56" s="37" t="s">
        <v>25080</v>
      </c>
      <c r="F56" s="42" t="s">
        <v>24109</v>
      </c>
      <c r="G56" s="43" t="s">
        <v>25081</v>
      </c>
      <c r="H56" s="38">
        <v>45689</v>
      </c>
      <c r="I56" s="39">
        <v>42</v>
      </c>
      <c r="J56" s="40" t="str">
        <f>_xlfn.DISPIMG("ID_02A45FC1BE7E46EBBEF30F39880B00CF",1)</f>
        <v>=DISPIMG("ID_02A45FC1BE7E46EBBEF30F39880B00CF",1)</v>
      </c>
      <c r="K56" s="41" t="s">
        <v>25082</v>
      </c>
    </row>
    <row r="57" s="29" customFormat="1" ht="39.5" customHeight="1" spans="1:11">
      <c r="A57" s="36">
        <v>56</v>
      </c>
      <c r="B57" s="36" t="s">
        <v>25083</v>
      </c>
      <c r="C57" s="36" t="s">
        <v>137</v>
      </c>
      <c r="D57" s="36" t="s">
        <v>24927</v>
      </c>
      <c r="E57" s="37" t="s">
        <v>25084</v>
      </c>
      <c r="F57" s="42" t="s">
        <v>25085</v>
      </c>
      <c r="G57" s="43" t="s">
        <v>8933</v>
      </c>
      <c r="H57" s="38">
        <v>45413</v>
      </c>
      <c r="I57" s="39">
        <v>68</v>
      </c>
      <c r="J57" s="40" t="str">
        <f>_xlfn.DISPIMG("ID_2D60530FB6F546108A94DB6DD5D255EC",1)</f>
        <v>=DISPIMG("ID_2D60530FB6F546108A94DB6DD5D255EC",1)</v>
      </c>
      <c r="K57" s="41" t="s">
        <v>25086</v>
      </c>
    </row>
    <row r="58" s="29" customFormat="1" ht="39.5" customHeight="1" spans="1:11">
      <c r="A58" s="36">
        <v>57</v>
      </c>
      <c r="B58" s="36" t="s">
        <v>25087</v>
      </c>
      <c r="C58" s="36" t="s">
        <v>137</v>
      </c>
      <c r="D58" s="36" t="s">
        <v>24927</v>
      </c>
      <c r="E58" s="37" t="s">
        <v>25088</v>
      </c>
      <c r="F58" s="42" t="s">
        <v>25089</v>
      </c>
      <c r="G58" s="43" t="s">
        <v>25090</v>
      </c>
      <c r="H58" s="38">
        <v>45474</v>
      </c>
      <c r="I58" s="39">
        <v>56</v>
      </c>
      <c r="J58" s="40" t="str">
        <f>_xlfn.DISPIMG("ID_94239CFED626440A82F5EAD294407187",1)</f>
        <v>=DISPIMG("ID_94239CFED626440A82F5EAD294407187",1)</v>
      </c>
      <c r="K58" s="41" t="s">
        <v>25091</v>
      </c>
    </row>
    <row r="59" s="29" customFormat="1" ht="39.5" customHeight="1" spans="1:11">
      <c r="A59" s="36">
        <v>58</v>
      </c>
      <c r="B59" s="36" t="s">
        <v>25092</v>
      </c>
      <c r="C59" s="36" t="s">
        <v>137</v>
      </c>
      <c r="D59" s="36" t="s">
        <v>24927</v>
      </c>
      <c r="E59" s="37" t="s">
        <v>25093</v>
      </c>
      <c r="F59" s="36" t="s">
        <v>25094</v>
      </c>
      <c r="G59" s="36" t="s">
        <v>25095</v>
      </c>
      <c r="H59" s="38">
        <v>45717</v>
      </c>
      <c r="I59" s="39">
        <v>39.8</v>
      </c>
      <c r="J59" s="36" t="str">
        <f>_xlfn.DISPIMG("ID_77F5933ADF3D4E3CB697921324FAE875",1)</f>
        <v>=DISPIMG("ID_77F5933ADF3D4E3CB697921324FAE875",1)</v>
      </c>
      <c r="K59" s="45" t="s">
        <v>25096</v>
      </c>
    </row>
    <row r="60" s="29" customFormat="1" ht="39.5" customHeight="1" spans="1:11">
      <c r="A60" s="36">
        <v>59</v>
      </c>
      <c r="B60" s="36" t="s">
        <v>25097</v>
      </c>
      <c r="C60" s="42" t="s">
        <v>137</v>
      </c>
      <c r="D60" s="36" t="s">
        <v>24927</v>
      </c>
      <c r="E60" s="48" t="s">
        <v>25098</v>
      </c>
      <c r="F60" s="36" t="s">
        <v>10426</v>
      </c>
      <c r="G60" s="36" t="s">
        <v>10428</v>
      </c>
      <c r="H60" s="38">
        <v>45717</v>
      </c>
      <c r="I60" s="39">
        <v>39.8</v>
      </c>
      <c r="J60" s="49" t="str">
        <f>_xlfn.DISPIMG("ID_406D7D7873D043F78C57D530258CF869",1)</f>
        <v>=DISPIMG("ID_406D7D7873D043F78C57D530258CF869",1)</v>
      </c>
      <c r="K60" s="52" t="s">
        <v>25099</v>
      </c>
    </row>
    <row r="61" s="29" customFormat="1" ht="39.5" customHeight="1" spans="1:11">
      <c r="A61" s="36">
        <v>60</v>
      </c>
      <c r="B61" s="36" t="s">
        <v>25100</v>
      </c>
      <c r="C61" s="36" t="s">
        <v>137</v>
      </c>
      <c r="D61" s="36" t="s">
        <v>24927</v>
      </c>
      <c r="E61" s="37" t="s">
        <v>25101</v>
      </c>
      <c r="F61" s="36" t="s">
        <v>10302</v>
      </c>
      <c r="G61" s="36" t="s">
        <v>25102</v>
      </c>
      <c r="H61" s="38">
        <v>45474</v>
      </c>
      <c r="I61" s="39">
        <v>48</v>
      </c>
      <c r="J61" s="36" t="str">
        <f>_xlfn.DISPIMG("ID_F9C7280D8DE54FA0B42D80F4E86194B8",1)</f>
        <v>=DISPIMG("ID_F9C7280D8DE54FA0B42D80F4E86194B8",1)</v>
      </c>
      <c r="K61" s="45" t="s">
        <v>25103</v>
      </c>
    </row>
    <row r="62" s="29" customFormat="1" ht="39.5" customHeight="1" spans="1:11">
      <c r="A62" s="36">
        <v>61</v>
      </c>
      <c r="B62" s="36" t="s">
        <v>25104</v>
      </c>
      <c r="C62" s="36" t="s">
        <v>137</v>
      </c>
      <c r="D62" s="36" t="s">
        <v>24927</v>
      </c>
      <c r="E62" s="37" t="s">
        <v>25105</v>
      </c>
      <c r="F62" s="42" t="s">
        <v>10297</v>
      </c>
      <c r="G62" s="43" t="s">
        <v>10314</v>
      </c>
      <c r="H62" s="38">
        <v>45748</v>
      </c>
      <c r="I62" s="39">
        <v>38</v>
      </c>
      <c r="J62" s="40" t="str">
        <f>_xlfn.DISPIMG("ID_3F53D97E36BB4949832A28F1F16301D7",1)</f>
        <v>=DISPIMG("ID_3F53D97E36BB4949832A28F1F16301D7",1)</v>
      </c>
      <c r="K62" s="41" t="s">
        <v>25106</v>
      </c>
    </row>
    <row r="63" s="29" customFormat="1" ht="39.5" customHeight="1" spans="1:11">
      <c r="A63" s="36">
        <v>62</v>
      </c>
      <c r="B63" s="36" t="s">
        <v>25107</v>
      </c>
      <c r="C63" s="36" t="s">
        <v>137</v>
      </c>
      <c r="D63" s="36" t="s">
        <v>24927</v>
      </c>
      <c r="E63" s="37" t="s">
        <v>25108</v>
      </c>
      <c r="F63" s="36" t="s">
        <v>10675</v>
      </c>
      <c r="G63" s="36" t="s">
        <v>25109</v>
      </c>
      <c r="H63" s="38">
        <v>45778</v>
      </c>
      <c r="I63" s="39">
        <v>39.8</v>
      </c>
      <c r="J63" s="51" t="str">
        <f>_xlfn.DISPIMG("ID_4F843C81890849DBAE832C31E1257CBF",1)</f>
        <v>=DISPIMG("ID_4F843C81890849DBAE832C31E1257CBF",1)</v>
      </c>
      <c r="K63" s="44" t="s">
        <v>25110</v>
      </c>
    </row>
    <row r="64" s="29" customFormat="1" ht="39.5" customHeight="1" spans="1:11">
      <c r="A64" s="36">
        <v>63</v>
      </c>
      <c r="B64" s="36" t="s">
        <v>25111</v>
      </c>
      <c r="C64" s="36" t="s">
        <v>137</v>
      </c>
      <c r="D64" s="36" t="s">
        <v>24927</v>
      </c>
      <c r="E64" s="37" t="s">
        <v>25112</v>
      </c>
      <c r="F64" s="36" t="s">
        <v>17152</v>
      </c>
      <c r="G64" s="36" t="s">
        <v>25113</v>
      </c>
      <c r="H64" s="38">
        <v>45931</v>
      </c>
      <c r="I64" s="39">
        <v>69</v>
      </c>
      <c r="J64" s="44" t="str">
        <f>_xlfn.DISPIMG("ID_F2705CBE71C148149027B3D3EBD09B60",1)</f>
        <v>=DISPIMG("ID_F2705CBE71C148149027B3D3EBD09B60",1)</v>
      </c>
      <c r="K64" s="44" t="s">
        <v>25114</v>
      </c>
    </row>
    <row r="65" s="29" customFormat="1" ht="39.5" customHeight="1" spans="1:11">
      <c r="A65" s="36">
        <v>64</v>
      </c>
      <c r="B65" s="36" t="s">
        <v>25115</v>
      </c>
      <c r="C65" s="36" t="s">
        <v>137</v>
      </c>
      <c r="D65" s="36" t="s">
        <v>24927</v>
      </c>
      <c r="E65" s="37" t="s">
        <v>25116</v>
      </c>
      <c r="F65" s="36" t="s">
        <v>25117</v>
      </c>
      <c r="G65" s="36" t="s">
        <v>25118</v>
      </c>
      <c r="H65" s="38">
        <v>45992</v>
      </c>
      <c r="I65" s="39">
        <v>50</v>
      </c>
      <c r="J65" s="36" t="str">
        <f>_xlfn.DISPIMG("ID_9F1FB9990A304B0EAFB70DB0F22D58E7",1)</f>
        <v>=DISPIMG("ID_9F1FB9990A304B0EAFB70DB0F22D58E7",1)</v>
      </c>
      <c r="K65" s="44" t="s">
        <v>25119</v>
      </c>
    </row>
    <row r="66" s="28" customFormat="1" ht="39.5" customHeight="1" spans="1:11">
      <c r="A66" s="36">
        <v>65</v>
      </c>
      <c r="B66" s="36" t="s">
        <v>25120</v>
      </c>
      <c r="C66" s="36" t="s">
        <v>137</v>
      </c>
      <c r="D66" s="36" t="s">
        <v>25121</v>
      </c>
      <c r="E66" s="37" t="s">
        <v>25122</v>
      </c>
      <c r="F66" s="42" t="s">
        <v>14170</v>
      </c>
      <c r="G66" s="43" t="s">
        <v>25123</v>
      </c>
      <c r="H66" s="38">
        <v>45717</v>
      </c>
      <c r="I66" s="39">
        <v>49.8</v>
      </c>
      <c r="J66" s="40" t="str">
        <f>_xlfn.DISPIMG("ID_95E666832C4C4027B687448798EE3FB1",1)</f>
        <v>=DISPIMG("ID_95E666832C4C4027B687448798EE3FB1",1)</v>
      </c>
      <c r="K66" s="41" t="s">
        <v>25124</v>
      </c>
    </row>
    <row r="67" s="29" customFormat="1" ht="39.5" customHeight="1" spans="1:11">
      <c r="A67" s="36">
        <v>66</v>
      </c>
      <c r="B67" s="36" t="s">
        <v>25125</v>
      </c>
      <c r="C67" s="36" t="s">
        <v>137</v>
      </c>
      <c r="D67" s="36" t="s">
        <v>25121</v>
      </c>
      <c r="E67" s="37" t="s">
        <v>25126</v>
      </c>
      <c r="F67" s="42" t="s">
        <v>14411</v>
      </c>
      <c r="G67" s="43" t="s">
        <v>25127</v>
      </c>
      <c r="H67" s="38">
        <v>45413</v>
      </c>
      <c r="I67" s="39">
        <v>50</v>
      </c>
      <c r="J67" s="40" t="str">
        <f>_xlfn.DISPIMG("ID_1BBBC8B2F5D44FBD89022F27DE198E0F",1)</f>
        <v>=DISPIMG("ID_1BBBC8B2F5D44FBD89022F27DE198E0F",1)</v>
      </c>
      <c r="K67" s="41" t="s">
        <v>25128</v>
      </c>
    </row>
    <row r="68" s="29" customFormat="1" ht="39.5" customHeight="1" spans="1:11">
      <c r="A68" s="36">
        <v>67</v>
      </c>
      <c r="B68" s="36" t="s">
        <v>25129</v>
      </c>
      <c r="C68" s="36" t="s">
        <v>137</v>
      </c>
      <c r="D68" s="36" t="s">
        <v>25121</v>
      </c>
      <c r="E68" s="37" t="s">
        <v>25130</v>
      </c>
      <c r="F68" s="36" t="s">
        <v>25131</v>
      </c>
      <c r="G68" s="36" t="s">
        <v>14162</v>
      </c>
      <c r="H68" s="38">
        <v>45809</v>
      </c>
      <c r="I68" s="39">
        <v>65</v>
      </c>
      <c r="J68" s="44" t="str">
        <f>_xlfn.DISPIMG("ID_19F74B639658414FBFBEBEB7EC32B001",1)</f>
        <v>=DISPIMG("ID_19F74B639658414FBFBEBEB7EC32B001",1)</v>
      </c>
      <c r="K68" s="44" t="s">
        <v>25132</v>
      </c>
    </row>
    <row r="69" s="29" customFormat="1" ht="39.5" customHeight="1" spans="1:11">
      <c r="A69" s="36">
        <v>68</v>
      </c>
      <c r="B69" s="36" t="s">
        <v>25133</v>
      </c>
      <c r="C69" s="36" t="s">
        <v>137</v>
      </c>
      <c r="D69" s="36" t="s">
        <v>25121</v>
      </c>
      <c r="E69" s="37" t="s">
        <v>25134</v>
      </c>
      <c r="F69" s="36" t="s">
        <v>25135</v>
      </c>
      <c r="G69" s="36" t="s">
        <v>25136</v>
      </c>
      <c r="H69" s="38">
        <v>45809</v>
      </c>
      <c r="I69" s="39">
        <v>89</v>
      </c>
      <c r="J69" s="36" t="str">
        <f>_xlfn.DISPIMG("ID_01B77CD60DAF45CA89840FCC3499A34C",1)</f>
        <v>=DISPIMG("ID_01B77CD60DAF45CA89840FCC3499A34C",1)</v>
      </c>
      <c r="K69" s="44" t="s">
        <v>25137</v>
      </c>
    </row>
    <row r="70" s="29" customFormat="1" ht="39.5" customHeight="1" spans="1:11">
      <c r="A70" s="36">
        <v>69</v>
      </c>
      <c r="B70" s="36" t="s">
        <v>25138</v>
      </c>
      <c r="C70" s="36" t="s">
        <v>137</v>
      </c>
      <c r="D70" s="36" t="s">
        <v>25121</v>
      </c>
      <c r="E70" s="37" t="s">
        <v>25139</v>
      </c>
      <c r="F70" s="42" t="s">
        <v>24537</v>
      </c>
      <c r="G70" s="43" t="s">
        <v>25140</v>
      </c>
      <c r="H70" s="38">
        <v>45474</v>
      </c>
      <c r="I70" s="39">
        <v>75</v>
      </c>
      <c r="J70" s="40" t="str">
        <f>_xlfn.DISPIMG("ID_A0C63BC3049F4EA8B5A928CCEEF44671",1)</f>
        <v>=DISPIMG("ID_A0C63BC3049F4EA8B5A928CCEEF44671",1)</v>
      </c>
      <c r="K70" s="41" t="s">
        <v>25141</v>
      </c>
    </row>
    <row r="71" s="29" customFormat="1" ht="39.5" customHeight="1" spans="1:11">
      <c r="A71" s="36">
        <v>70</v>
      </c>
      <c r="B71" s="36" t="s">
        <v>25142</v>
      </c>
      <c r="C71" s="36" t="s">
        <v>137</v>
      </c>
      <c r="D71" s="36" t="s">
        <v>25121</v>
      </c>
      <c r="E71" s="37" t="s">
        <v>25143</v>
      </c>
      <c r="F71" s="36" t="s">
        <v>24537</v>
      </c>
      <c r="G71" s="36" t="s">
        <v>13842</v>
      </c>
      <c r="H71" s="38">
        <v>45962</v>
      </c>
      <c r="I71" s="39">
        <v>69.8</v>
      </c>
      <c r="J71" s="36" t="str">
        <f>_xlfn.DISPIMG("ID_51C342699B8E4D7C9EA92B69220B794C",1)</f>
        <v>=DISPIMG("ID_51C342699B8E4D7C9EA92B69220B794C",1)</v>
      </c>
      <c r="K71" s="44" t="s">
        <v>25144</v>
      </c>
    </row>
    <row r="72" s="29" customFormat="1" ht="39.5" customHeight="1" spans="1:11">
      <c r="A72" s="36">
        <v>71</v>
      </c>
      <c r="B72" s="36" t="s">
        <v>25145</v>
      </c>
      <c r="C72" s="36" t="s">
        <v>137</v>
      </c>
      <c r="D72" s="36" t="s">
        <v>25121</v>
      </c>
      <c r="E72" s="37" t="s">
        <v>25146</v>
      </c>
      <c r="F72" s="42" t="s">
        <v>16237</v>
      </c>
      <c r="G72" s="43" t="s">
        <v>25147</v>
      </c>
      <c r="H72" s="38">
        <v>45748</v>
      </c>
      <c r="I72" s="39">
        <v>69.8</v>
      </c>
      <c r="J72" s="40" t="str">
        <f>_xlfn.DISPIMG("ID_5368DE33150A4601BCC3C2D2CA4D57C0",1)</f>
        <v>=DISPIMG("ID_5368DE33150A4601BCC3C2D2CA4D57C0",1)</v>
      </c>
      <c r="K72" s="41" t="s">
        <v>25148</v>
      </c>
    </row>
    <row r="73" s="29" customFormat="1" ht="39.5" customHeight="1" spans="1:11">
      <c r="A73" s="36">
        <v>72</v>
      </c>
      <c r="B73" s="36" t="s">
        <v>25149</v>
      </c>
      <c r="C73" s="36" t="s">
        <v>137</v>
      </c>
      <c r="D73" s="36" t="s">
        <v>25121</v>
      </c>
      <c r="E73" s="37" t="s">
        <v>25150</v>
      </c>
      <c r="F73" s="42" t="s">
        <v>25151</v>
      </c>
      <c r="G73" s="43" t="s">
        <v>25152</v>
      </c>
      <c r="H73" s="38">
        <v>45748</v>
      </c>
      <c r="I73" s="39">
        <v>69.8</v>
      </c>
      <c r="J73" s="40" t="str">
        <f>_xlfn.DISPIMG("ID_0FAEDCDB6B194F2DB532C0FBF3CE5B5F",1)</f>
        <v>=DISPIMG("ID_0FAEDCDB6B194F2DB532C0FBF3CE5B5F",1)</v>
      </c>
      <c r="K73" s="41" t="s">
        <v>25153</v>
      </c>
    </row>
    <row r="74" s="29" customFormat="1" ht="39.5" customHeight="1" spans="1:11">
      <c r="A74" s="36">
        <v>73</v>
      </c>
      <c r="B74" s="36" t="s">
        <v>25154</v>
      </c>
      <c r="C74" s="36" t="s">
        <v>137</v>
      </c>
      <c r="D74" s="36" t="s">
        <v>25121</v>
      </c>
      <c r="E74" s="37" t="s">
        <v>25155</v>
      </c>
      <c r="F74" s="36" t="s">
        <v>15771</v>
      </c>
      <c r="G74" s="36" t="s">
        <v>15773</v>
      </c>
      <c r="H74" s="38">
        <v>45931</v>
      </c>
      <c r="I74" s="39">
        <v>69</v>
      </c>
      <c r="J74" s="44" t="str">
        <f>_xlfn.DISPIMG("ID_7448CF2AE97A42E5B1D0BD78F3241810",1)</f>
        <v>=DISPIMG("ID_7448CF2AE97A42E5B1D0BD78F3241810",1)</v>
      </c>
      <c r="K74" s="44" t="s">
        <v>25156</v>
      </c>
    </row>
    <row r="75" s="29" customFormat="1" ht="39.5" customHeight="1" spans="1:11">
      <c r="A75" s="36">
        <v>74</v>
      </c>
      <c r="B75" s="36" t="s">
        <v>25157</v>
      </c>
      <c r="C75" s="36" t="s">
        <v>137</v>
      </c>
      <c r="D75" s="36" t="s">
        <v>25121</v>
      </c>
      <c r="E75" s="37" t="s">
        <v>25158</v>
      </c>
      <c r="F75" s="36" t="s">
        <v>16670</v>
      </c>
      <c r="G75" s="36" t="s">
        <v>16680</v>
      </c>
      <c r="H75" s="38">
        <v>45962</v>
      </c>
      <c r="I75" s="39">
        <v>69</v>
      </c>
      <c r="J75" s="44" t="str">
        <f>_xlfn.DISPIMG("ID_E17491CB88A344C8823235A095BD2561",1)</f>
        <v>=DISPIMG("ID_E17491CB88A344C8823235A095BD2561",1)</v>
      </c>
      <c r="K75" s="44" t="s">
        <v>25159</v>
      </c>
    </row>
    <row r="76" s="29" customFormat="1" ht="39.5" customHeight="1" spans="1:11">
      <c r="A76" s="36">
        <v>75</v>
      </c>
      <c r="B76" s="36" t="s">
        <v>25160</v>
      </c>
      <c r="C76" s="36" t="s">
        <v>137</v>
      </c>
      <c r="D76" s="36" t="s">
        <v>25121</v>
      </c>
      <c r="E76" s="37" t="s">
        <v>25161</v>
      </c>
      <c r="F76" s="42" t="s">
        <v>16632</v>
      </c>
      <c r="G76" s="43" t="s">
        <v>16643</v>
      </c>
      <c r="H76" s="38">
        <v>45748</v>
      </c>
      <c r="I76" s="39">
        <v>65</v>
      </c>
      <c r="J76" s="40" t="str">
        <f>_xlfn.DISPIMG("ID_A8D7371CE8454CC79E8D007EC391DCAE",1)</f>
        <v>=DISPIMG("ID_A8D7371CE8454CC79E8D007EC391DCAE",1)</v>
      </c>
      <c r="K76" s="41" t="s">
        <v>25162</v>
      </c>
    </row>
    <row r="77" s="29" customFormat="1" ht="39.5" customHeight="1" spans="1:11">
      <c r="A77" s="36">
        <v>76</v>
      </c>
      <c r="B77" s="36" t="s">
        <v>25163</v>
      </c>
      <c r="C77" s="36" t="s">
        <v>137</v>
      </c>
      <c r="D77" s="36" t="s">
        <v>25121</v>
      </c>
      <c r="E77" s="37" t="s">
        <v>25164</v>
      </c>
      <c r="F77" s="42" t="s">
        <v>16670</v>
      </c>
      <c r="G77" s="43" t="s">
        <v>25165</v>
      </c>
      <c r="H77" s="38">
        <v>45383</v>
      </c>
      <c r="I77" s="39">
        <v>49.8</v>
      </c>
      <c r="J77" s="40" t="str">
        <f>_xlfn.DISPIMG("ID_924C0BBB957E4796A528E86DCC81CADB",1)</f>
        <v>=DISPIMG("ID_924C0BBB957E4796A528E86DCC81CADB",1)</v>
      </c>
      <c r="K77" s="41" t="s">
        <v>25166</v>
      </c>
    </row>
    <row r="78" s="29" customFormat="1" ht="39.5" customHeight="1" spans="1:11">
      <c r="A78" s="36">
        <v>77</v>
      </c>
      <c r="B78" s="36" t="s">
        <v>25167</v>
      </c>
      <c r="C78" s="36" t="s">
        <v>137</v>
      </c>
      <c r="D78" s="36" t="s">
        <v>25121</v>
      </c>
      <c r="E78" s="37" t="s">
        <v>25168</v>
      </c>
      <c r="F78" s="42" t="s">
        <v>16670</v>
      </c>
      <c r="G78" s="43" t="s">
        <v>16666</v>
      </c>
      <c r="H78" s="38">
        <v>45748</v>
      </c>
      <c r="I78" s="39">
        <v>69</v>
      </c>
      <c r="J78" s="40" t="str">
        <f>_xlfn.DISPIMG("ID_6B2C3587975B4CE792470CB7B6B431A5",1)</f>
        <v>=DISPIMG("ID_6B2C3587975B4CE792470CB7B6B431A5",1)</v>
      </c>
      <c r="K78" s="41" t="s">
        <v>25169</v>
      </c>
    </row>
    <row r="79" s="29" customFormat="1" ht="39.5" customHeight="1" spans="1:11">
      <c r="A79" s="36">
        <v>78</v>
      </c>
      <c r="B79" s="36" t="s">
        <v>25170</v>
      </c>
      <c r="C79" s="36" t="s">
        <v>137</v>
      </c>
      <c r="D79" s="36" t="s">
        <v>25121</v>
      </c>
      <c r="E79" s="37" t="s">
        <v>25171</v>
      </c>
      <c r="F79" s="42" t="s">
        <v>25172</v>
      </c>
      <c r="G79" s="43" t="s">
        <v>16709</v>
      </c>
      <c r="H79" s="38">
        <v>45748</v>
      </c>
      <c r="I79" s="39">
        <v>55</v>
      </c>
      <c r="J79" s="40" t="str">
        <f>_xlfn.DISPIMG("ID_EEB506F465A4402F864FE726C79B8B1B",1)</f>
        <v>=DISPIMG("ID_EEB506F465A4402F864FE726C79B8B1B",1)</v>
      </c>
      <c r="K79" s="41" t="s">
        <v>25173</v>
      </c>
    </row>
    <row r="80" s="29" customFormat="1" ht="39.5" customHeight="1" spans="1:11">
      <c r="A80" s="36">
        <v>79</v>
      </c>
      <c r="B80" s="36" t="s">
        <v>25174</v>
      </c>
      <c r="C80" s="36" t="s">
        <v>137</v>
      </c>
      <c r="D80" s="36" t="s">
        <v>25121</v>
      </c>
      <c r="E80" s="37" t="s">
        <v>25175</v>
      </c>
      <c r="F80" s="36" t="s">
        <v>25176</v>
      </c>
      <c r="G80" s="36" t="s">
        <v>25177</v>
      </c>
      <c r="H80" s="38">
        <v>45474</v>
      </c>
      <c r="I80" s="39">
        <v>39.8</v>
      </c>
      <c r="J80" s="36" t="str">
        <f>_xlfn.DISPIMG("ID_0B522CBEE07641A797EA38BD067EE311",1)</f>
        <v>=DISPIMG("ID_0B522CBEE07641A797EA38BD067EE311",1)</v>
      </c>
      <c r="K80" s="45" t="s">
        <v>25178</v>
      </c>
    </row>
    <row r="81" s="29" customFormat="1" ht="39.5" customHeight="1" spans="1:1024 1025:16372">
      <c r="A81" s="36">
        <v>80</v>
      </c>
      <c r="B81" s="36" t="s">
        <v>25179</v>
      </c>
      <c r="C81" s="36" t="s">
        <v>137</v>
      </c>
      <c r="D81" s="36" t="s">
        <v>25121</v>
      </c>
      <c r="E81" s="37" t="s">
        <v>25180</v>
      </c>
      <c r="F81" s="36" t="s">
        <v>25181</v>
      </c>
      <c r="G81" s="36" t="s">
        <v>25182</v>
      </c>
      <c r="H81" s="38">
        <v>45962</v>
      </c>
      <c r="I81" s="39">
        <v>49</v>
      </c>
      <c r="J81" s="36" t="str">
        <f>_xlfn.DISPIMG("ID_B2E35A57692148D5B2AF400129BC61DF",1)</f>
        <v>=DISPIMG("ID_B2E35A57692148D5B2AF400129BC61DF",1)</v>
      </c>
      <c r="K81" s="44" t="s">
        <v>25183</v>
      </c>
    </row>
    <row r="82" s="29" customFormat="1" ht="39.5" customHeight="1" spans="1:1024 1025:16372">
      <c r="A82" s="36">
        <v>81</v>
      </c>
      <c r="B82" s="36" t="s">
        <v>25184</v>
      </c>
      <c r="C82" s="36" t="s">
        <v>137</v>
      </c>
      <c r="D82" s="36" t="s">
        <v>25121</v>
      </c>
      <c r="E82" s="37" t="s">
        <v>25185</v>
      </c>
      <c r="F82" s="42" t="s">
        <v>16797</v>
      </c>
      <c r="G82" s="43" t="s">
        <v>16799</v>
      </c>
      <c r="H82" s="38">
        <v>45505</v>
      </c>
      <c r="I82" s="39">
        <v>55</v>
      </c>
      <c r="J82" s="40" t="str">
        <f>_xlfn.DISPIMG("ID_507084C281914396B28CE3012B3FCB9A",1)</f>
        <v>=DISPIMG("ID_507084C281914396B28CE3012B3FCB9A",1)</v>
      </c>
      <c r="K82" s="41" t="s">
        <v>25186</v>
      </c>
    </row>
    <row r="83" s="29" customFormat="1" ht="39.5" customHeight="1" spans="1:1024 1025:16372">
      <c r="A83" s="36">
        <v>82</v>
      </c>
      <c r="B83" s="36" t="s">
        <v>25187</v>
      </c>
      <c r="C83" s="36" t="s">
        <v>137</v>
      </c>
      <c r="D83" s="36" t="s">
        <v>25121</v>
      </c>
      <c r="E83" s="37" t="s">
        <v>25188</v>
      </c>
      <c r="F83" s="42" t="s">
        <v>25189</v>
      </c>
      <c r="G83" s="43" t="s">
        <v>25190</v>
      </c>
      <c r="H83" s="38">
        <v>45748</v>
      </c>
      <c r="I83" s="39">
        <v>49.8</v>
      </c>
      <c r="J83" s="40" t="str">
        <f>_xlfn.DISPIMG("ID_DF73C1EC4D53408288601CE1ABFB9C38",1)</f>
        <v>=DISPIMG("ID_DF73C1EC4D53408288601CE1ABFB9C38",1)</v>
      </c>
      <c r="K83" s="41" t="s">
        <v>25191</v>
      </c>
    </row>
    <row r="84" s="29" customFormat="1" ht="39.5" customHeight="1" spans="1:1024 1025:16372">
      <c r="A84" s="36">
        <v>83</v>
      </c>
      <c r="B84" s="36" t="s">
        <v>25192</v>
      </c>
      <c r="C84" s="36" t="s">
        <v>137</v>
      </c>
      <c r="D84" s="36" t="s">
        <v>25121</v>
      </c>
      <c r="E84" s="37" t="s">
        <v>25193</v>
      </c>
      <c r="F84" s="42" t="s">
        <v>15359</v>
      </c>
      <c r="G84" s="43" t="s">
        <v>25194</v>
      </c>
      <c r="H84" s="38">
        <v>45748</v>
      </c>
      <c r="I84" s="39">
        <v>65</v>
      </c>
      <c r="J84" s="40" t="str">
        <f>_xlfn.DISPIMG("ID_131391664AA24BF2BBBD3C247066EA4E",1)</f>
        <v>=DISPIMG("ID_131391664AA24BF2BBBD3C247066EA4E",1)</v>
      </c>
      <c r="K84" s="41" t="s">
        <v>25195</v>
      </c>
    </row>
    <row r="85" s="29" customFormat="1" ht="39.5" customHeight="1" spans="1:1024 1025:16372">
      <c r="A85" s="36">
        <v>84</v>
      </c>
      <c r="B85" s="36" t="s">
        <v>25196</v>
      </c>
      <c r="C85" s="36" t="s">
        <v>137</v>
      </c>
      <c r="D85" s="36" t="s">
        <v>25121</v>
      </c>
      <c r="E85" s="37" t="s">
        <v>25197</v>
      </c>
      <c r="F85" s="42" t="s">
        <v>15359</v>
      </c>
      <c r="G85" s="43" t="s">
        <v>25198</v>
      </c>
      <c r="H85" s="38">
        <v>45748</v>
      </c>
      <c r="I85" s="39">
        <v>69</v>
      </c>
      <c r="J85" s="40" t="str">
        <f>_xlfn.DISPIMG("ID_CC69C999894849E68EB8FB403B27B186",1)</f>
        <v>=DISPIMG("ID_CC69C999894849E68EB8FB403B27B186",1)</v>
      </c>
      <c r="K85" s="41" t="s">
        <v>25199</v>
      </c>
    </row>
    <row r="86" s="29" customFormat="1" ht="39.5" customHeight="1" spans="1:1024 1025:16372">
      <c r="A86" s="36">
        <v>85</v>
      </c>
      <c r="B86" s="36" t="s">
        <v>25200</v>
      </c>
      <c r="C86" s="36" t="s">
        <v>137</v>
      </c>
      <c r="D86" s="36" t="s">
        <v>25121</v>
      </c>
      <c r="E86" s="37" t="s">
        <v>25201</v>
      </c>
      <c r="F86" s="36" t="s">
        <v>15148</v>
      </c>
      <c r="G86" s="36" t="s">
        <v>25202</v>
      </c>
      <c r="H86" s="38">
        <v>45931</v>
      </c>
      <c r="I86" s="39">
        <v>69.8</v>
      </c>
      <c r="J86" s="44" t="str">
        <f>_xlfn.DISPIMG("ID_AAA07E5631BD4FC2BCCCCB55EC574AF2",1)</f>
        <v>=DISPIMG("ID_AAA07E5631BD4FC2BCCCCB55EC574AF2",1)</v>
      </c>
      <c r="K86" s="44" t="s">
        <v>25203</v>
      </c>
    </row>
    <row r="87" s="29" customFormat="1" ht="39.5" customHeight="1" spans="1:1024 1025:16372">
      <c r="A87" s="36">
        <v>86</v>
      </c>
      <c r="B87" s="36" t="s">
        <v>25204</v>
      </c>
      <c r="C87" s="36" t="s">
        <v>137</v>
      </c>
      <c r="D87" s="36" t="s">
        <v>25121</v>
      </c>
      <c r="E87" s="37" t="s">
        <v>25205</v>
      </c>
      <c r="F87" s="42" t="s">
        <v>14975</v>
      </c>
      <c r="G87" s="43" t="s">
        <v>14994</v>
      </c>
      <c r="H87" s="38">
        <v>45413</v>
      </c>
      <c r="I87" s="39">
        <v>44</v>
      </c>
      <c r="J87" s="40" t="str">
        <f>_xlfn.DISPIMG("ID_22F8440C48B948BC8347808AAF6F7156",1)</f>
        <v>=DISPIMG("ID_22F8440C48B948BC8347808AAF6F7156",1)</v>
      </c>
      <c r="K87" s="41" t="s">
        <v>25206</v>
      </c>
    </row>
    <row r="88" s="29" customFormat="1" ht="39.5" customHeight="1" spans="1:1024 1025:16372">
      <c r="A88" s="36">
        <v>87</v>
      </c>
      <c r="B88" s="36" t="s">
        <v>25207</v>
      </c>
      <c r="C88" s="36" t="s">
        <v>137</v>
      </c>
      <c r="D88" s="36" t="s">
        <v>25121</v>
      </c>
      <c r="E88" s="37" t="s">
        <v>25208</v>
      </c>
      <c r="F88" s="36" t="s">
        <v>15148</v>
      </c>
      <c r="G88" s="36" t="s">
        <v>15154</v>
      </c>
      <c r="H88" s="38">
        <v>45474</v>
      </c>
      <c r="I88" s="39">
        <v>59</v>
      </c>
      <c r="J88" s="36" t="str">
        <f>_xlfn.DISPIMG("ID_957D7152B5D44B509D5A415A3095238A",1)</f>
        <v>=DISPIMG("ID_957D7152B5D44B509D5A415A3095238A",1)</v>
      </c>
      <c r="K88" s="45" t="s">
        <v>25209</v>
      </c>
    </row>
    <row r="89" s="28" customFormat="1" ht="39.5" customHeight="1" spans="1:1024 1025:16372">
      <c r="A89" s="36">
        <v>88</v>
      </c>
      <c r="B89" s="36" t="s">
        <v>25210</v>
      </c>
      <c r="C89" s="36" t="s">
        <v>137</v>
      </c>
      <c r="D89" s="36" t="s">
        <v>25121</v>
      </c>
      <c r="E89" s="37" t="s">
        <v>25211</v>
      </c>
      <c r="F89" s="42" t="s">
        <v>15258</v>
      </c>
      <c r="G89" s="43" t="s">
        <v>15253</v>
      </c>
      <c r="H89" s="38">
        <v>45413</v>
      </c>
      <c r="I89" s="39">
        <v>79</v>
      </c>
      <c r="J89" s="40" t="str">
        <f>_xlfn.DISPIMG("ID_C936B01A16EF4A02B378E62CEA4D5C4F",1)</f>
        <v>=DISPIMG("ID_C936B01A16EF4A02B378E62CEA4D5C4F",1)</v>
      </c>
      <c r="K89" s="41" t="s">
        <v>25212</v>
      </c>
    </row>
    <row r="90" s="29" customFormat="1" ht="39.5" customHeight="1" spans="1:1024 1025:16372">
      <c r="A90" s="36">
        <v>89</v>
      </c>
      <c r="B90" s="36" t="s">
        <v>25213</v>
      </c>
      <c r="C90" s="36" t="s">
        <v>137</v>
      </c>
      <c r="D90" s="36" t="s">
        <v>25121</v>
      </c>
      <c r="E90" s="37" t="s">
        <v>25214</v>
      </c>
      <c r="F90" s="42" t="s">
        <v>15258</v>
      </c>
      <c r="G90" s="43" t="s">
        <v>25215</v>
      </c>
      <c r="H90" s="38">
        <v>45748</v>
      </c>
      <c r="I90" s="39">
        <v>75</v>
      </c>
      <c r="J90" s="40" t="str">
        <f>_xlfn.DISPIMG("ID_17139B0F9996478C95D6E39EB4490DE5",1)</f>
        <v>=DISPIMG("ID_17139B0F9996478C95D6E39EB4490DE5",1)</v>
      </c>
      <c r="K90" s="41" t="s">
        <v>25216</v>
      </c>
    </row>
    <row r="91" s="29" customFormat="1" ht="39.5" customHeight="1" spans="1:1024 1025:16372">
      <c r="A91" s="36">
        <v>90</v>
      </c>
      <c r="B91" s="36" t="s">
        <v>25217</v>
      </c>
      <c r="C91" s="36" t="s">
        <v>137</v>
      </c>
      <c r="D91" s="36" t="s">
        <v>25121</v>
      </c>
      <c r="E91" s="37" t="s">
        <v>25218</v>
      </c>
      <c r="F91" s="36" t="s">
        <v>25219</v>
      </c>
      <c r="G91" s="36" t="s">
        <v>25220</v>
      </c>
      <c r="H91" s="38">
        <v>46023</v>
      </c>
      <c r="I91" s="39">
        <v>69</v>
      </c>
      <c r="J91" s="36" t="str">
        <f>_xlfn.DISPIMG("ID_1AA0A7027121475B8DC5269556940360",1)</f>
        <v>=DISPIMG("ID_1AA0A7027121475B8DC5269556940360",1)</v>
      </c>
      <c r="K91" s="44" t="s">
        <v>25221</v>
      </c>
    </row>
    <row r="92" s="29" customFormat="1" ht="39.5" customHeight="1" spans="1:1024 1025:16372">
      <c r="A92" s="36">
        <v>91</v>
      </c>
      <c r="B92" s="36" t="s">
        <v>25222</v>
      </c>
      <c r="C92" s="36" t="s">
        <v>137</v>
      </c>
      <c r="D92" s="36" t="s">
        <v>25223</v>
      </c>
      <c r="E92" s="36" t="s">
        <v>25224</v>
      </c>
      <c r="F92" s="36" t="s">
        <v>17817</v>
      </c>
      <c r="G92" s="36" t="s">
        <v>25225</v>
      </c>
      <c r="H92" s="38">
        <v>45992</v>
      </c>
      <c r="I92" s="36">
        <v>69</v>
      </c>
      <c r="J92" s="36" t="str">
        <f>_xlfn.DISPIMG("ID_AD3FFC5D26984D29AFB1F0FB6FD528F6",1)</f>
        <v>=DISPIMG("ID_AD3FFC5D26984D29AFB1F0FB6FD528F6",1)</v>
      </c>
      <c r="K92" s="45" t="s">
        <v>25226</v>
      </c>
      <c r="L92" s="46"/>
      <c r="M92" s="46"/>
      <c r="N92" s="46"/>
      <c r="O92" s="46"/>
      <c r="P92" s="46"/>
      <c r="Q92" s="46"/>
      <c r="R92" s="46"/>
      <c r="S92" s="46"/>
      <c r="T92" s="46"/>
      <c r="U92" s="46"/>
      <c r="V92" s="46"/>
      <c r="W92" s="46"/>
      <c r="X92" s="46"/>
      <c r="Y92" s="46"/>
      <c r="Z92" s="46"/>
      <c r="AA92" s="46"/>
      <c r="AB92" s="46"/>
      <c r="AC92" s="46"/>
      <c r="AD92" s="46"/>
      <c r="AE92" s="46"/>
      <c r="AF92" s="46"/>
      <c r="AG92" s="46"/>
      <c r="AH92" s="46"/>
      <c r="AI92" s="46"/>
      <c r="AJ92" s="46"/>
      <c r="AK92" s="46"/>
      <c r="AL92" s="46"/>
      <c r="AM92" s="46"/>
      <c r="AN92" s="46"/>
      <c r="AO92" s="46"/>
      <c r="AP92" s="46"/>
      <c r="AQ92" s="46"/>
      <c r="AR92" s="46"/>
      <c r="AS92" s="46"/>
      <c r="AT92" s="46"/>
      <c r="AU92" s="46"/>
      <c r="AV92" s="46"/>
      <c r="AW92" s="46"/>
      <c r="AX92" s="46"/>
      <c r="AY92" s="46"/>
      <c r="AZ92" s="46"/>
      <c r="BA92" s="46"/>
      <c r="BB92" s="46"/>
      <c r="BC92" s="46"/>
      <c r="BD92" s="46"/>
      <c r="BE92" s="46"/>
      <c r="BF92" s="46"/>
      <c r="BG92" s="46"/>
      <c r="BH92" s="46"/>
      <c r="BI92" s="46"/>
      <c r="BJ92" s="46"/>
      <c r="BK92" s="46"/>
      <c r="BL92" s="46"/>
      <c r="BM92" s="46"/>
      <c r="BN92" s="46"/>
      <c r="BO92" s="46"/>
      <c r="BP92" s="46"/>
      <c r="BQ92" s="46"/>
      <c r="BR92" s="46"/>
      <c r="BS92" s="46"/>
      <c r="BT92" s="46"/>
      <c r="BU92" s="46"/>
      <c r="BV92" s="46"/>
      <c r="BW92" s="46"/>
      <c r="BX92" s="46"/>
      <c r="BY92" s="46"/>
      <c r="BZ92" s="46"/>
      <c r="CA92" s="46"/>
      <c r="CB92" s="46"/>
      <c r="CC92" s="46"/>
      <c r="CD92" s="46"/>
      <c r="CE92" s="46"/>
      <c r="CF92" s="46"/>
      <c r="CG92" s="46"/>
      <c r="CH92" s="46"/>
      <c r="CI92" s="46"/>
      <c r="CJ92" s="46"/>
      <c r="CK92" s="46"/>
      <c r="CL92" s="46"/>
      <c r="CM92" s="46"/>
      <c r="CN92" s="46"/>
      <c r="CO92" s="46"/>
      <c r="CP92" s="46"/>
      <c r="CQ92" s="46"/>
      <c r="CR92" s="46"/>
      <c r="CS92" s="46"/>
      <c r="CT92" s="46"/>
      <c r="CU92" s="46"/>
      <c r="CV92" s="46"/>
      <c r="CW92" s="46"/>
      <c r="CX92" s="46"/>
      <c r="CY92" s="46"/>
      <c r="CZ92" s="46"/>
      <c r="DA92" s="46"/>
      <c r="DB92" s="46"/>
      <c r="DC92" s="46"/>
      <c r="DD92" s="46"/>
      <c r="DE92" s="46"/>
      <c r="DF92" s="46"/>
      <c r="DG92" s="46"/>
      <c r="DH92" s="46"/>
      <c r="DI92" s="46"/>
      <c r="DJ92" s="46"/>
      <c r="DK92" s="46"/>
      <c r="DL92" s="46"/>
      <c r="DM92" s="46"/>
      <c r="DN92" s="46"/>
      <c r="DO92" s="46"/>
      <c r="DP92" s="46"/>
      <c r="DQ92" s="46"/>
      <c r="DR92" s="46"/>
      <c r="DS92" s="46"/>
      <c r="DT92" s="46"/>
      <c r="DU92" s="46"/>
      <c r="DV92" s="46"/>
      <c r="DW92" s="46"/>
      <c r="DX92" s="46"/>
      <c r="DY92" s="46"/>
      <c r="DZ92" s="46"/>
      <c r="EA92" s="46"/>
      <c r="EB92" s="46"/>
      <c r="EC92" s="46"/>
      <c r="ED92" s="46"/>
      <c r="EE92" s="46"/>
      <c r="EF92" s="46"/>
      <c r="EG92" s="46"/>
      <c r="EH92" s="46"/>
      <c r="EI92" s="46"/>
      <c r="EJ92" s="46"/>
      <c r="EK92" s="46"/>
      <c r="EL92" s="46"/>
      <c r="EM92" s="46"/>
      <c r="EN92" s="46"/>
      <c r="EO92" s="46"/>
      <c r="EP92" s="46"/>
      <c r="EQ92" s="46"/>
      <c r="ER92" s="46"/>
      <c r="ES92" s="46"/>
      <c r="ET92" s="46"/>
      <c r="EU92" s="46"/>
      <c r="EV92" s="46"/>
      <c r="EW92" s="46"/>
      <c r="EX92" s="46"/>
      <c r="EY92" s="46"/>
      <c r="EZ92" s="46"/>
      <c r="FA92" s="46"/>
      <c r="FB92" s="46"/>
      <c r="FC92" s="46"/>
      <c r="FD92" s="46"/>
      <c r="FE92" s="46"/>
      <c r="FF92" s="46"/>
      <c r="FG92" s="46"/>
      <c r="FH92" s="46"/>
      <c r="FI92" s="46"/>
      <c r="FJ92" s="46"/>
      <c r="FK92" s="46"/>
      <c r="FL92" s="46"/>
      <c r="FM92" s="46"/>
      <c r="FN92" s="46"/>
      <c r="FO92" s="46"/>
      <c r="FP92" s="46"/>
      <c r="FQ92" s="46"/>
      <c r="FR92" s="46"/>
      <c r="FS92" s="46"/>
      <c r="FT92" s="46"/>
      <c r="FU92" s="46"/>
      <c r="FV92" s="46"/>
      <c r="FW92" s="46"/>
      <c r="FX92" s="46"/>
      <c r="FY92" s="46"/>
      <c r="FZ92" s="46"/>
      <c r="GA92" s="46"/>
      <c r="GB92" s="46"/>
      <c r="GC92" s="46"/>
      <c r="GD92" s="46"/>
      <c r="GE92" s="46"/>
      <c r="GF92" s="46"/>
      <c r="GG92" s="46"/>
      <c r="GH92" s="46"/>
      <c r="GI92" s="46"/>
      <c r="GJ92" s="46"/>
      <c r="GK92" s="46"/>
      <c r="GL92" s="46"/>
      <c r="GM92" s="46"/>
      <c r="GN92" s="46"/>
      <c r="GO92" s="46"/>
      <c r="GP92" s="46"/>
      <c r="GQ92" s="46"/>
      <c r="GR92" s="46"/>
      <c r="GS92" s="46"/>
      <c r="GT92" s="46"/>
      <c r="GU92" s="46"/>
      <c r="GV92" s="46"/>
      <c r="GW92" s="46"/>
      <c r="GX92" s="46"/>
      <c r="GY92" s="46"/>
      <c r="GZ92" s="46"/>
      <c r="HA92" s="46"/>
      <c r="HB92" s="46"/>
      <c r="HC92" s="46"/>
      <c r="HD92" s="46"/>
      <c r="HE92" s="46"/>
      <c r="HF92" s="46"/>
      <c r="HG92" s="46"/>
      <c r="HH92" s="46"/>
      <c r="HI92" s="46"/>
      <c r="HJ92" s="46"/>
      <c r="HK92" s="46"/>
      <c r="HL92" s="46"/>
      <c r="HM92" s="46"/>
      <c r="HN92" s="46"/>
      <c r="HO92" s="46"/>
      <c r="HP92" s="46"/>
      <c r="HQ92" s="46"/>
      <c r="HR92" s="46"/>
      <c r="HS92" s="46"/>
      <c r="HT92" s="46"/>
      <c r="HU92" s="46"/>
      <c r="HV92" s="46"/>
      <c r="HW92" s="46"/>
      <c r="HX92" s="46"/>
      <c r="HY92" s="46"/>
      <c r="HZ92" s="46"/>
      <c r="IA92" s="46"/>
      <c r="IB92" s="46"/>
      <c r="IC92" s="46"/>
      <c r="ID92" s="46"/>
      <c r="IE92" s="46"/>
      <c r="IF92" s="46"/>
      <c r="IG92" s="46"/>
      <c r="IH92" s="46"/>
      <c r="II92" s="46"/>
      <c r="IJ92" s="46"/>
      <c r="IK92" s="46"/>
      <c r="IL92" s="46"/>
      <c r="IM92" s="46"/>
      <c r="IN92" s="46"/>
      <c r="IO92" s="46"/>
      <c r="IP92" s="46"/>
      <c r="IQ92" s="46"/>
      <c r="IR92" s="46"/>
      <c r="IS92" s="46"/>
      <c r="IT92" s="46"/>
      <c r="IU92" s="46"/>
      <c r="IV92" s="46"/>
      <c r="IW92" s="46"/>
      <c r="IX92" s="46"/>
      <c r="IY92" s="46"/>
      <c r="IZ92" s="46"/>
      <c r="JA92" s="46"/>
      <c r="JB92" s="46"/>
      <c r="JC92" s="46"/>
      <c r="JD92" s="46"/>
      <c r="JE92" s="46"/>
      <c r="JF92" s="46"/>
      <c r="JG92" s="46"/>
      <c r="JH92" s="46"/>
      <c r="JI92" s="46"/>
      <c r="JJ92" s="46"/>
      <c r="JK92" s="46"/>
      <c r="JL92" s="46"/>
      <c r="JM92" s="46"/>
      <c r="JN92" s="46"/>
      <c r="JO92" s="46"/>
      <c r="JP92" s="46"/>
      <c r="JQ92" s="46"/>
      <c r="JR92" s="46"/>
      <c r="JS92" s="46"/>
      <c r="JT92" s="46"/>
      <c r="JU92" s="46"/>
      <c r="JV92" s="46"/>
      <c r="JW92" s="46"/>
      <c r="JX92" s="46"/>
      <c r="JY92" s="46"/>
      <c r="JZ92" s="46"/>
      <c r="KA92" s="46"/>
      <c r="KB92" s="46"/>
      <c r="KC92" s="46"/>
      <c r="KD92" s="46"/>
      <c r="KE92" s="46"/>
      <c r="KF92" s="46"/>
      <c r="KG92" s="46"/>
      <c r="KH92" s="46"/>
      <c r="KI92" s="46"/>
      <c r="KJ92" s="46"/>
      <c r="KK92" s="46"/>
      <c r="KL92" s="46"/>
      <c r="KM92" s="46"/>
      <c r="KN92" s="46"/>
      <c r="KO92" s="46"/>
      <c r="KP92" s="46"/>
      <c r="KQ92" s="46"/>
      <c r="KR92" s="46"/>
      <c r="KS92" s="46"/>
      <c r="KT92" s="46"/>
      <c r="KU92" s="46"/>
      <c r="KV92" s="46"/>
      <c r="KW92" s="46"/>
      <c r="KX92" s="46"/>
      <c r="KY92" s="46"/>
      <c r="KZ92" s="46"/>
      <c r="LA92" s="46"/>
      <c r="LB92" s="46"/>
      <c r="LC92" s="46"/>
      <c r="LD92" s="46"/>
      <c r="LE92" s="46"/>
      <c r="LF92" s="46"/>
      <c r="LG92" s="46"/>
      <c r="LH92" s="46"/>
      <c r="LI92" s="46"/>
      <c r="LJ92" s="46"/>
      <c r="LK92" s="46"/>
      <c r="LL92" s="46"/>
      <c r="LM92" s="46"/>
      <c r="LN92" s="46"/>
      <c r="LO92" s="46"/>
      <c r="LP92" s="46"/>
      <c r="LQ92" s="46"/>
      <c r="LR92" s="46"/>
      <c r="LS92" s="46"/>
      <c r="LT92" s="46"/>
      <c r="LU92" s="46"/>
      <c r="LV92" s="46"/>
      <c r="LW92" s="46"/>
      <c r="LX92" s="46"/>
      <c r="LY92" s="46"/>
      <c r="LZ92" s="46"/>
      <c r="MA92" s="46"/>
      <c r="MB92" s="46"/>
      <c r="MC92" s="46"/>
      <c r="MD92" s="46"/>
      <c r="ME92" s="46"/>
      <c r="MF92" s="46"/>
      <c r="MG92" s="46"/>
      <c r="MH92" s="46"/>
      <c r="MI92" s="46"/>
      <c r="MJ92" s="46"/>
      <c r="MK92" s="46"/>
      <c r="ML92" s="46"/>
      <c r="MM92" s="46"/>
      <c r="MN92" s="46"/>
      <c r="MO92" s="46"/>
      <c r="MP92" s="46"/>
      <c r="MQ92" s="46"/>
      <c r="MR92" s="46"/>
      <c r="MS92" s="46"/>
      <c r="MT92" s="46"/>
      <c r="MU92" s="46"/>
      <c r="MV92" s="46"/>
      <c r="MW92" s="46"/>
      <c r="MX92" s="46"/>
      <c r="MY92" s="46"/>
      <c r="MZ92" s="46"/>
      <c r="NA92" s="46"/>
      <c r="NB92" s="46"/>
      <c r="NC92" s="46"/>
      <c r="ND92" s="46"/>
      <c r="NE92" s="46"/>
      <c r="NF92" s="46"/>
      <c r="NG92" s="46"/>
      <c r="NH92" s="46"/>
      <c r="NI92" s="46"/>
      <c r="NJ92" s="46"/>
      <c r="NK92" s="46"/>
      <c r="NL92" s="46"/>
      <c r="NM92" s="46"/>
      <c r="NN92" s="46"/>
      <c r="NO92" s="46"/>
      <c r="NP92" s="46"/>
      <c r="NQ92" s="46"/>
      <c r="NR92" s="46"/>
      <c r="NS92" s="46"/>
      <c r="NT92" s="46"/>
      <c r="NU92" s="46"/>
      <c r="NV92" s="46"/>
      <c r="NW92" s="46"/>
      <c r="NX92" s="46"/>
      <c r="NY92" s="46"/>
      <c r="NZ92" s="46"/>
      <c r="OA92" s="46"/>
      <c r="OB92" s="46"/>
      <c r="OC92" s="46"/>
      <c r="OD92" s="46"/>
      <c r="OE92" s="46"/>
      <c r="OF92" s="46"/>
      <c r="OG92" s="46"/>
      <c r="OH92" s="46"/>
      <c r="OI92" s="46"/>
      <c r="OJ92" s="46"/>
      <c r="OK92" s="46"/>
      <c r="OL92" s="46"/>
      <c r="OM92" s="46"/>
      <c r="ON92" s="46"/>
      <c r="OO92" s="46"/>
      <c r="OP92" s="46"/>
      <c r="OQ92" s="46"/>
      <c r="OR92" s="46"/>
      <c r="OS92" s="46"/>
      <c r="OT92" s="46"/>
      <c r="OU92" s="46"/>
      <c r="OV92" s="46"/>
      <c r="OW92" s="46"/>
      <c r="OX92" s="46"/>
      <c r="OY92" s="46"/>
      <c r="OZ92" s="46"/>
      <c r="PA92" s="46"/>
      <c r="PB92" s="46"/>
      <c r="PC92" s="46"/>
      <c r="PD92" s="46"/>
      <c r="PE92" s="46"/>
      <c r="PF92" s="46"/>
      <c r="PG92" s="46"/>
      <c r="PH92" s="46"/>
      <c r="PI92" s="46"/>
      <c r="PJ92" s="46"/>
      <c r="PK92" s="46"/>
      <c r="PL92" s="46"/>
      <c r="PM92" s="46"/>
      <c r="PN92" s="46"/>
      <c r="PO92" s="46"/>
      <c r="PP92" s="46"/>
      <c r="PQ92" s="46"/>
      <c r="PR92" s="46"/>
      <c r="PS92" s="46"/>
      <c r="PT92" s="46"/>
      <c r="PU92" s="46"/>
      <c r="PV92" s="46"/>
      <c r="PW92" s="46"/>
      <c r="PX92" s="46"/>
      <c r="PY92" s="46"/>
      <c r="PZ92" s="46"/>
      <c r="QA92" s="46"/>
      <c r="QB92" s="46"/>
      <c r="QC92" s="46"/>
      <c r="QD92" s="46"/>
      <c r="QE92" s="46"/>
      <c r="QF92" s="46"/>
      <c r="QG92" s="46"/>
      <c r="QH92" s="46"/>
      <c r="QI92" s="46"/>
      <c r="QJ92" s="46"/>
      <c r="QK92" s="46"/>
      <c r="QL92" s="46"/>
      <c r="QM92" s="46"/>
      <c r="QN92" s="46"/>
      <c r="QO92" s="46"/>
      <c r="QP92" s="46"/>
      <c r="QQ92" s="46"/>
      <c r="QR92" s="46"/>
      <c r="QS92" s="46"/>
      <c r="QT92" s="46"/>
      <c r="QU92" s="46"/>
      <c r="QV92" s="46"/>
      <c r="QW92" s="46"/>
      <c r="QX92" s="46"/>
      <c r="QY92" s="46"/>
      <c r="QZ92" s="46"/>
      <c r="RA92" s="46"/>
      <c r="RB92" s="46"/>
      <c r="RC92" s="46"/>
      <c r="RD92" s="46"/>
      <c r="RE92" s="46"/>
      <c r="RF92" s="46"/>
      <c r="RG92" s="46"/>
      <c r="RH92" s="46"/>
      <c r="RI92" s="46"/>
      <c r="RJ92" s="46"/>
      <c r="RK92" s="46"/>
      <c r="RL92" s="46"/>
      <c r="RM92" s="46"/>
      <c r="RN92" s="46"/>
      <c r="RO92" s="46"/>
      <c r="RP92" s="46"/>
      <c r="RQ92" s="46"/>
      <c r="RR92" s="46"/>
      <c r="RS92" s="46"/>
      <c r="RT92" s="46"/>
      <c r="RU92" s="46"/>
      <c r="RV92" s="46"/>
      <c r="RW92" s="46"/>
      <c r="RX92" s="46"/>
      <c r="RY92" s="46"/>
      <c r="RZ92" s="46"/>
      <c r="SA92" s="46"/>
      <c r="SB92" s="46"/>
      <c r="SC92" s="46"/>
      <c r="SD92" s="46"/>
      <c r="SE92" s="46"/>
      <c r="SF92" s="46"/>
      <c r="SG92" s="46"/>
      <c r="SH92" s="46"/>
      <c r="SI92" s="46"/>
      <c r="SJ92" s="46"/>
      <c r="SK92" s="46"/>
      <c r="SL92" s="46"/>
      <c r="SM92" s="46"/>
      <c r="SN92" s="46"/>
      <c r="SO92" s="46"/>
      <c r="SP92" s="46"/>
      <c r="SQ92" s="46"/>
      <c r="SR92" s="46"/>
      <c r="SS92" s="46"/>
      <c r="ST92" s="46"/>
      <c r="SU92" s="46"/>
      <c r="SV92" s="46"/>
      <c r="SW92" s="46"/>
      <c r="SX92" s="46"/>
      <c r="SY92" s="46"/>
      <c r="SZ92" s="46"/>
      <c r="TA92" s="46"/>
      <c r="TB92" s="46"/>
      <c r="TC92" s="46"/>
      <c r="TD92" s="46"/>
      <c r="TE92" s="46"/>
      <c r="TF92" s="46"/>
      <c r="TG92" s="46"/>
      <c r="TH92" s="46"/>
      <c r="TI92" s="46"/>
      <c r="TJ92" s="46"/>
      <c r="TK92" s="46"/>
      <c r="TL92" s="46"/>
      <c r="TM92" s="46"/>
      <c r="TN92" s="46"/>
      <c r="TO92" s="46"/>
      <c r="TP92" s="46"/>
      <c r="TQ92" s="46"/>
      <c r="TR92" s="46"/>
      <c r="TS92" s="46"/>
      <c r="TT92" s="46"/>
      <c r="TU92" s="46"/>
      <c r="TV92" s="46"/>
      <c r="TW92" s="46"/>
      <c r="TX92" s="46"/>
      <c r="TY92" s="46"/>
      <c r="TZ92" s="46"/>
      <c r="UA92" s="46"/>
      <c r="UB92" s="46"/>
      <c r="UC92" s="46"/>
      <c r="UD92" s="46"/>
      <c r="UE92" s="46"/>
      <c r="UF92" s="46"/>
      <c r="UG92" s="46"/>
      <c r="UH92" s="46"/>
      <c r="UI92" s="46"/>
      <c r="UJ92" s="46"/>
      <c r="UK92" s="46"/>
      <c r="UL92" s="46"/>
      <c r="UM92" s="46"/>
      <c r="UN92" s="46"/>
      <c r="UO92" s="46"/>
      <c r="UP92" s="46"/>
      <c r="UQ92" s="46"/>
      <c r="UR92" s="46"/>
      <c r="US92" s="46"/>
      <c r="UT92" s="46"/>
      <c r="UU92" s="46"/>
      <c r="UV92" s="46"/>
      <c r="UW92" s="46"/>
      <c r="UX92" s="46"/>
      <c r="UY92" s="46"/>
      <c r="UZ92" s="46"/>
      <c r="VA92" s="46"/>
      <c r="VB92" s="46"/>
      <c r="VC92" s="46"/>
      <c r="VD92" s="46"/>
      <c r="VE92" s="46"/>
      <c r="VF92" s="46"/>
      <c r="VG92" s="46"/>
      <c r="VH92" s="46"/>
      <c r="VI92" s="46"/>
      <c r="VJ92" s="46"/>
      <c r="VK92" s="46"/>
      <c r="VL92" s="46"/>
      <c r="VM92" s="46"/>
      <c r="VN92" s="46"/>
      <c r="VO92" s="46"/>
      <c r="VP92" s="46"/>
      <c r="VQ92" s="46"/>
      <c r="VR92" s="46"/>
      <c r="VS92" s="46"/>
      <c r="VT92" s="46"/>
      <c r="VU92" s="46"/>
      <c r="VV92" s="46"/>
      <c r="VW92" s="46"/>
      <c r="VX92" s="46"/>
      <c r="VY92" s="46"/>
      <c r="VZ92" s="46"/>
      <c r="WA92" s="46"/>
      <c r="WB92" s="46"/>
      <c r="WC92" s="46"/>
      <c r="WD92" s="46"/>
      <c r="WE92" s="46"/>
      <c r="WF92" s="46"/>
      <c r="WG92" s="46"/>
      <c r="WH92" s="46"/>
      <c r="WI92" s="46"/>
      <c r="WJ92" s="46"/>
      <c r="WK92" s="46"/>
      <c r="WL92" s="46"/>
      <c r="WM92" s="46"/>
      <c r="WN92" s="46"/>
      <c r="WO92" s="46"/>
      <c r="WP92" s="46"/>
      <c r="WQ92" s="46"/>
      <c r="WR92" s="46"/>
      <c r="WS92" s="46"/>
      <c r="WT92" s="46"/>
      <c r="WU92" s="46"/>
      <c r="WV92" s="46"/>
      <c r="WW92" s="46"/>
      <c r="WX92" s="46"/>
      <c r="WY92" s="46"/>
      <c r="WZ92" s="46"/>
      <c r="XA92" s="46"/>
      <c r="XB92" s="46"/>
      <c r="XC92" s="46"/>
      <c r="XD92" s="46"/>
      <c r="XE92" s="46"/>
      <c r="XF92" s="46"/>
      <c r="XG92" s="46"/>
      <c r="XH92" s="46"/>
      <c r="XI92" s="46"/>
      <c r="XJ92" s="46"/>
      <c r="XK92" s="46"/>
      <c r="XL92" s="46"/>
      <c r="XM92" s="46"/>
      <c r="XN92" s="46"/>
      <c r="XO92" s="46"/>
      <c r="XP92" s="46"/>
      <c r="XQ92" s="46"/>
      <c r="XR92" s="46"/>
      <c r="XS92" s="46"/>
      <c r="XT92" s="46"/>
      <c r="XU92" s="46"/>
      <c r="XV92" s="46"/>
      <c r="XW92" s="46"/>
      <c r="XX92" s="46"/>
      <c r="XY92" s="46"/>
      <c r="XZ92" s="46"/>
      <c r="YA92" s="46"/>
      <c r="YB92" s="46"/>
      <c r="YC92" s="46"/>
      <c r="YD92" s="46"/>
      <c r="YE92" s="46"/>
      <c r="YF92" s="46"/>
      <c r="YG92" s="46"/>
      <c r="YH92" s="46"/>
      <c r="YI92" s="46"/>
      <c r="YJ92" s="46"/>
      <c r="YK92" s="46"/>
      <c r="YL92" s="46"/>
      <c r="YM92" s="46"/>
      <c r="YN92" s="46"/>
      <c r="YO92" s="46"/>
      <c r="YP92" s="46"/>
      <c r="YQ92" s="46"/>
      <c r="YR92" s="46"/>
      <c r="YS92" s="46"/>
      <c r="YT92" s="46"/>
      <c r="YU92" s="46"/>
      <c r="YV92" s="46"/>
      <c r="YW92" s="46"/>
      <c r="YX92" s="46"/>
      <c r="YY92" s="46"/>
      <c r="YZ92" s="46"/>
      <c r="ZA92" s="46"/>
      <c r="ZB92" s="46"/>
      <c r="ZC92" s="46"/>
      <c r="ZD92" s="46"/>
      <c r="ZE92" s="46"/>
      <c r="ZF92" s="46"/>
      <c r="ZG92" s="46"/>
      <c r="ZH92" s="46"/>
      <c r="ZI92" s="46"/>
      <c r="ZJ92" s="46"/>
      <c r="ZK92" s="46"/>
      <c r="ZL92" s="46"/>
      <c r="ZM92" s="46"/>
      <c r="ZN92" s="46"/>
      <c r="ZO92" s="46"/>
      <c r="ZP92" s="46"/>
      <c r="ZQ92" s="46"/>
      <c r="ZR92" s="46"/>
      <c r="ZS92" s="46"/>
      <c r="ZT92" s="46"/>
      <c r="ZU92" s="46"/>
      <c r="ZV92" s="46"/>
      <c r="ZW92" s="46"/>
      <c r="ZX92" s="46"/>
      <c r="ZY92" s="46"/>
      <c r="ZZ92" s="46"/>
      <c r="AAA92" s="46"/>
      <c r="AAB92" s="46"/>
      <c r="AAC92" s="46"/>
      <c r="AAD92" s="46"/>
      <c r="AAE92" s="46"/>
      <c r="AAF92" s="46"/>
      <c r="AAG92" s="46"/>
      <c r="AAH92" s="46"/>
      <c r="AAI92" s="46"/>
      <c r="AAJ92" s="46"/>
      <c r="AAK92" s="46"/>
      <c r="AAL92" s="46"/>
      <c r="AAM92" s="46"/>
      <c r="AAN92" s="46"/>
      <c r="AAO92" s="46"/>
      <c r="AAP92" s="46"/>
      <c r="AAQ92" s="46"/>
      <c r="AAR92" s="46"/>
      <c r="AAS92" s="46"/>
      <c r="AAT92" s="46"/>
      <c r="AAU92" s="46"/>
      <c r="AAV92" s="46"/>
      <c r="AAW92" s="46"/>
      <c r="AAX92" s="46"/>
      <c r="AAY92" s="46"/>
      <c r="AAZ92" s="46"/>
      <c r="ABA92" s="46"/>
      <c r="ABB92" s="46"/>
      <c r="ABC92" s="46"/>
      <c r="ABD92" s="46"/>
      <c r="ABE92" s="46"/>
      <c r="ABF92" s="46"/>
      <c r="ABG92" s="46"/>
      <c r="ABH92" s="46"/>
      <c r="ABI92" s="46"/>
      <c r="ABJ92" s="46"/>
      <c r="ABK92" s="46"/>
      <c r="ABL92" s="46"/>
      <c r="ABM92" s="46"/>
      <c r="ABN92" s="46"/>
      <c r="ABO92" s="46"/>
      <c r="ABP92" s="46"/>
      <c r="ABQ92" s="46"/>
      <c r="ABR92" s="46"/>
      <c r="ABS92" s="46"/>
      <c r="ABT92" s="46"/>
      <c r="ABU92" s="46"/>
      <c r="ABV92" s="46"/>
      <c r="ABW92" s="46"/>
      <c r="ABX92" s="46"/>
      <c r="ABY92" s="46"/>
      <c r="ABZ92" s="46"/>
      <c r="ACA92" s="46"/>
      <c r="ACB92" s="46"/>
      <c r="ACC92" s="46"/>
      <c r="ACD92" s="46"/>
      <c r="ACE92" s="46"/>
      <c r="ACF92" s="46"/>
      <c r="ACG92" s="46"/>
      <c r="ACH92" s="46"/>
      <c r="ACI92" s="46"/>
      <c r="ACJ92" s="46"/>
      <c r="ACK92" s="46"/>
      <c r="ACL92" s="46"/>
      <c r="ACM92" s="46"/>
      <c r="ACN92" s="46"/>
      <c r="ACO92" s="46"/>
      <c r="ACP92" s="46"/>
      <c r="ACQ92" s="46"/>
      <c r="ACR92" s="46"/>
      <c r="ACS92" s="46"/>
      <c r="ACT92" s="46"/>
      <c r="ACU92" s="46"/>
      <c r="ACV92" s="46"/>
      <c r="ACW92" s="46"/>
      <c r="ACX92" s="46"/>
      <c r="ACY92" s="46"/>
      <c r="ACZ92" s="46"/>
      <c r="ADA92" s="46"/>
      <c r="ADB92" s="46"/>
      <c r="ADC92" s="46"/>
      <c r="ADD92" s="46"/>
      <c r="ADE92" s="46"/>
      <c r="ADF92" s="46"/>
      <c r="ADG92" s="46"/>
      <c r="ADH92" s="46"/>
      <c r="ADI92" s="46"/>
      <c r="ADJ92" s="46"/>
      <c r="ADK92" s="46"/>
      <c r="ADL92" s="46"/>
      <c r="ADM92" s="46"/>
      <c r="ADN92" s="46"/>
      <c r="ADO92" s="46"/>
      <c r="ADP92" s="46"/>
      <c r="ADQ92" s="46"/>
      <c r="ADR92" s="46"/>
      <c r="ADS92" s="46"/>
      <c r="ADT92" s="46"/>
      <c r="ADU92" s="46"/>
      <c r="ADV92" s="46"/>
      <c r="ADW92" s="46"/>
      <c r="ADX92" s="46"/>
      <c r="ADY92" s="46"/>
      <c r="ADZ92" s="46"/>
      <c r="AEA92" s="46"/>
      <c r="AEB92" s="46"/>
      <c r="AEC92" s="46"/>
      <c r="AED92" s="46"/>
      <c r="AEE92" s="46"/>
      <c r="AEF92" s="46"/>
      <c r="AEG92" s="46"/>
      <c r="AEH92" s="46"/>
      <c r="AEI92" s="46"/>
      <c r="AEJ92" s="46"/>
      <c r="AEK92" s="46"/>
      <c r="AEL92" s="46"/>
      <c r="AEM92" s="46"/>
      <c r="AEN92" s="46"/>
      <c r="AEO92" s="46"/>
      <c r="AEP92" s="46"/>
      <c r="AEQ92" s="46"/>
      <c r="AER92" s="46"/>
      <c r="AES92" s="46"/>
      <c r="AET92" s="46"/>
      <c r="AEU92" s="46"/>
      <c r="AEV92" s="46"/>
      <c r="AEW92" s="46"/>
      <c r="AEX92" s="46"/>
      <c r="AEY92" s="46"/>
      <c r="AEZ92" s="46"/>
      <c r="AFA92" s="46"/>
      <c r="AFB92" s="46"/>
      <c r="AFC92" s="46"/>
      <c r="AFD92" s="46"/>
      <c r="AFE92" s="46"/>
      <c r="AFF92" s="46"/>
      <c r="AFG92" s="46"/>
      <c r="AFH92" s="46"/>
      <c r="AFI92" s="46"/>
      <c r="AFJ92" s="46"/>
      <c r="AFK92" s="46"/>
      <c r="AFL92" s="46"/>
      <c r="AFM92" s="46"/>
      <c r="AFN92" s="46"/>
      <c r="AFO92" s="46"/>
      <c r="AFP92" s="46"/>
      <c r="AFQ92" s="46"/>
      <c r="AFR92" s="46"/>
      <c r="AFS92" s="46"/>
      <c r="AFT92" s="46"/>
      <c r="AFU92" s="46"/>
      <c r="AFV92" s="46"/>
      <c r="AFW92" s="46"/>
      <c r="AFX92" s="46"/>
      <c r="AFY92" s="46"/>
      <c r="AFZ92" s="46"/>
      <c r="AGA92" s="46"/>
      <c r="AGB92" s="46"/>
      <c r="AGC92" s="46"/>
      <c r="AGD92" s="46"/>
      <c r="AGE92" s="46"/>
      <c r="AGF92" s="46"/>
      <c r="AGG92" s="46"/>
      <c r="AGH92" s="46"/>
      <c r="AGI92" s="46"/>
      <c r="AGJ92" s="46"/>
      <c r="AGK92" s="46"/>
      <c r="AGL92" s="46"/>
      <c r="AGM92" s="46"/>
      <c r="AGN92" s="46"/>
      <c r="AGO92" s="46"/>
      <c r="AGP92" s="46"/>
      <c r="AGQ92" s="46"/>
      <c r="AGR92" s="46"/>
      <c r="AGS92" s="46"/>
      <c r="AGT92" s="46"/>
      <c r="AGU92" s="46"/>
      <c r="AGV92" s="46"/>
      <c r="AGW92" s="46"/>
      <c r="AGX92" s="46"/>
      <c r="AGY92" s="46"/>
      <c r="AGZ92" s="46"/>
      <c r="AHA92" s="46"/>
      <c r="AHB92" s="46"/>
      <c r="AHC92" s="46"/>
      <c r="AHD92" s="46"/>
      <c r="AHE92" s="46"/>
      <c r="AHF92" s="46"/>
      <c r="AHG92" s="46"/>
      <c r="AHH92" s="46"/>
      <c r="AHI92" s="46"/>
      <c r="AHJ92" s="46"/>
      <c r="AHK92" s="46"/>
      <c r="AHL92" s="46"/>
      <c r="AHM92" s="46"/>
      <c r="AHN92" s="46"/>
      <c r="AHO92" s="46"/>
      <c r="AHP92" s="46"/>
      <c r="AHQ92" s="46"/>
      <c r="AHR92" s="46"/>
      <c r="AHS92" s="46"/>
      <c r="AHT92" s="46"/>
      <c r="AHU92" s="46"/>
      <c r="AHV92" s="46"/>
      <c r="AHW92" s="46"/>
      <c r="AHX92" s="46"/>
      <c r="AHY92" s="46"/>
      <c r="AHZ92" s="46"/>
      <c r="AIA92" s="46"/>
      <c r="AIB92" s="46"/>
      <c r="AIC92" s="46"/>
      <c r="AID92" s="46"/>
      <c r="AIE92" s="46"/>
      <c r="AIF92" s="46"/>
      <c r="AIG92" s="46"/>
      <c r="AIH92" s="46"/>
      <c r="AII92" s="46"/>
      <c r="AIJ92" s="46"/>
      <c r="AIK92" s="46"/>
      <c r="AIL92" s="46"/>
      <c r="AIM92" s="46"/>
      <c r="AIN92" s="46"/>
      <c r="AIO92" s="46"/>
      <c r="AIP92" s="46"/>
      <c r="AIQ92" s="46"/>
      <c r="AIR92" s="46"/>
      <c r="AIS92" s="46"/>
      <c r="AIT92" s="46"/>
      <c r="AIU92" s="46"/>
      <c r="AIV92" s="46"/>
      <c r="AIW92" s="46"/>
      <c r="AIX92" s="46"/>
      <c r="AIY92" s="46"/>
      <c r="AIZ92" s="46"/>
      <c r="AJA92" s="46"/>
      <c r="AJB92" s="46"/>
      <c r="AJC92" s="46"/>
      <c r="AJD92" s="46"/>
      <c r="AJE92" s="46"/>
      <c r="AJF92" s="46"/>
      <c r="AJG92" s="46"/>
      <c r="AJH92" s="46"/>
      <c r="AJI92" s="46"/>
      <c r="AJJ92" s="46"/>
      <c r="AJK92" s="46"/>
      <c r="AJL92" s="46"/>
      <c r="AJM92" s="46"/>
      <c r="AJN92" s="46"/>
      <c r="AJO92" s="46"/>
      <c r="AJP92" s="46"/>
      <c r="AJQ92" s="46"/>
      <c r="AJR92" s="46"/>
      <c r="AJS92" s="46"/>
      <c r="AJT92" s="46"/>
      <c r="AJU92" s="46"/>
      <c r="AJV92" s="46"/>
      <c r="AJW92" s="46"/>
      <c r="AJX92" s="46"/>
      <c r="AJY92" s="46"/>
      <c r="AJZ92" s="46"/>
      <c r="AKA92" s="46"/>
      <c r="AKB92" s="46"/>
      <c r="AKC92" s="46"/>
      <c r="AKD92" s="46"/>
      <c r="AKE92" s="46"/>
      <c r="AKF92" s="46"/>
      <c r="AKG92" s="46"/>
      <c r="AKH92" s="46"/>
      <c r="AKI92" s="46"/>
      <c r="AKJ92" s="46"/>
      <c r="AKK92" s="46"/>
      <c r="AKL92" s="46"/>
      <c r="AKM92" s="46"/>
      <c r="AKN92" s="46"/>
      <c r="AKO92" s="46"/>
      <c r="AKP92" s="46"/>
      <c r="AKQ92" s="46"/>
      <c r="AKR92" s="46"/>
      <c r="AKS92" s="46"/>
      <c r="AKT92" s="46"/>
      <c r="AKU92" s="46"/>
      <c r="AKV92" s="46"/>
      <c r="AKW92" s="46"/>
      <c r="AKX92" s="46"/>
      <c r="AKY92" s="46"/>
      <c r="AKZ92" s="46"/>
      <c r="ALA92" s="46"/>
      <c r="ALB92" s="46"/>
      <c r="ALC92" s="46"/>
      <c r="ALD92" s="46"/>
      <c r="ALE92" s="46"/>
      <c r="ALF92" s="46"/>
      <c r="ALG92" s="46"/>
      <c r="ALH92" s="46"/>
      <c r="ALI92" s="46"/>
      <c r="ALJ92" s="46"/>
      <c r="ALK92" s="46"/>
      <c r="ALL92" s="46"/>
      <c r="ALM92" s="46"/>
      <c r="ALN92" s="46"/>
      <c r="ALO92" s="46"/>
      <c r="ALP92" s="46"/>
      <c r="ALQ92" s="46"/>
      <c r="ALR92" s="46"/>
      <c r="ALS92" s="46"/>
      <c r="ALT92" s="46"/>
      <c r="ALU92" s="46"/>
      <c r="ALV92" s="46"/>
      <c r="ALW92" s="46"/>
      <c r="ALX92" s="46"/>
      <c r="ALY92" s="46"/>
      <c r="ALZ92" s="46"/>
      <c r="AMA92" s="46"/>
      <c r="AMB92" s="46"/>
      <c r="AMC92" s="46"/>
      <c r="AMD92" s="46"/>
      <c r="AME92" s="46"/>
      <c r="AMF92" s="46"/>
      <c r="AMG92" s="46"/>
      <c r="AMH92" s="46"/>
      <c r="AMI92" s="46"/>
      <c r="AMJ92" s="46"/>
      <c r="AMK92" s="46"/>
      <c r="AML92" s="46"/>
      <c r="AMM92" s="46"/>
      <c r="AMN92" s="46"/>
      <c r="AMO92" s="46"/>
      <c r="AMP92" s="46"/>
      <c r="AMQ92" s="46"/>
      <c r="AMR92" s="46"/>
      <c r="AMS92" s="46"/>
      <c r="AMT92" s="46"/>
      <c r="AMU92" s="46"/>
      <c r="AMV92" s="46"/>
      <c r="AMW92" s="46"/>
      <c r="AMX92" s="46"/>
      <c r="AMY92" s="46"/>
      <c r="AMZ92" s="46"/>
      <c r="ANA92" s="46"/>
      <c r="ANB92" s="46"/>
      <c r="ANC92" s="46"/>
      <c r="AND92" s="46"/>
      <c r="ANE92" s="46"/>
      <c r="ANF92" s="46"/>
      <c r="ANG92" s="46"/>
      <c r="ANH92" s="46"/>
      <c r="ANI92" s="46"/>
      <c r="ANJ92" s="46"/>
      <c r="ANK92" s="46"/>
      <c r="ANL92" s="46"/>
      <c r="ANM92" s="46"/>
      <c r="ANN92" s="46"/>
      <c r="ANO92" s="46"/>
      <c r="ANP92" s="46"/>
      <c r="ANQ92" s="46"/>
      <c r="ANR92" s="46"/>
      <c r="ANS92" s="46"/>
      <c r="ANT92" s="46"/>
      <c r="ANU92" s="46"/>
      <c r="ANV92" s="46"/>
      <c r="ANW92" s="46"/>
      <c r="ANX92" s="46"/>
      <c r="ANY92" s="46"/>
      <c r="ANZ92" s="46"/>
      <c r="AOA92" s="46"/>
      <c r="AOB92" s="46"/>
      <c r="AOC92" s="46"/>
      <c r="AOD92" s="46"/>
      <c r="AOE92" s="46"/>
      <c r="AOF92" s="46"/>
      <c r="AOG92" s="46"/>
      <c r="AOH92" s="46"/>
      <c r="AOI92" s="46"/>
      <c r="AOJ92" s="46"/>
      <c r="AOK92" s="46"/>
      <c r="AOL92" s="46"/>
      <c r="AOM92" s="46"/>
      <c r="AON92" s="46"/>
      <c r="AOO92" s="46"/>
      <c r="AOP92" s="46"/>
      <c r="AOQ92" s="46"/>
      <c r="AOR92" s="46"/>
      <c r="AOS92" s="46"/>
      <c r="AOT92" s="46"/>
      <c r="AOU92" s="46"/>
      <c r="AOV92" s="46"/>
      <c r="AOW92" s="46"/>
      <c r="AOX92" s="46"/>
      <c r="AOY92" s="46"/>
      <c r="AOZ92" s="46"/>
      <c r="APA92" s="46"/>
      <c r="APB92" s="46"/>
      <c r="APC92" s="46"/>
      <c r="APD92" s="46"/>
      <c r="APE92" s="46"/>
      <c r="APF92" s="46"/>
      <c r="APG92" s="46"/>
      <c r="APH92" s="46"/>
      <c r="API92" s="46"/>
      <c r="APJ92" s="46"/>
      <c r="APK92" s="46"/>
      <c r="APL92" s="46"/>
      <c r="APM92" s="46"/>
      <c r="APN92" s="46"/>
      <c r="APO92" s="46"/>
      <c r="APP92" s="46"/>
      <c r="APQ92" s="46"/>
      <c r="APR92" s="46"/>
      <c r="APS92" s="46"/>
      <c r="APT92" s="46"/>
      <c r="APU92" s="46"/>
      <c r="APV92" s="46"/>
      <c r="APW92" s="46"/>
      <c r="APX92" s="46"/>
      <c r="APY92" s="46"/>
      <c r="APZ92" s="46"/>
      <c r="AQA92" s="46"/>
      <c r="AQB92" s="46"/>
      <c r="AQC92" s="46"/>
      <c r="AQD92" s="46"/>
      <c r="AQE92" s="46"/>
      <c r="AQF92" s="46"/>
      <c r="AQG92" s="46"/>
      <c r="AQH92" s="46"/>
      <c r="AQI92" s="46"/>
      <c r="AQJ92" s="46"/>
      <c r="AQK92" s="46"/>
      <c r="AQL92" s="46"/>
      <c r="AQM92" s="46"/>
      <c r="AQN92" s="46"/>
      <c r="AQO92" s="46"/>
      <c r="AQP92" s="46"/>
      <c r="AQQ92" s="46"/>
      <c r="AQR92" s="46"/>
      <c r="AQS92" s="46"/>
      <c r="AQT92" s="46"/>
      <c r="AQU92" s="46"/>
      <c r="AQV92" s="46"/>
      <c r="AQW92" s="46"/>
      <c r="AQX92" s="46"/>
      <c r="AQY92" s="46"/>
      <c r="AQZ92" s="46"/>
      <c r="ARA92" s="46"/>
      <c r="ARB92" s="46"/>
      <c r="ARC92" s="46"/>
      <c r="ARD92" s="46"/>
      <c r="ARE92" s="46"/>
      <c r="ARF92" s="46"/>
      <c r="ARG92" s="46"/>
      <c r="ARH92" s="46"/>
      <c r="ARI92" s="46"/>
      <c r="ARJ92" s="46"/>
      <c r="ARK92" s="46"/>
      <c r="ARL92" s="46"/>
      <c r="ARM92" s="46"/>
      <c r="ARN92" s="46"/>
      <c r="ARO92" s="46"/>
      <c r="ARP92" s="46"/>
      <c r="ARQ92" s="46"/>
      <c r="ARR92" s="46"/>
      <c r="ARS92" s="46"/>
      <c r="ART92" s="46"/>
      <c r="ARU92" s="46"/>
      <c r="ARV92" s="46"/>
      <c r="ARW92" s="46"/>
      <c r="ARX92" s="46"/>
      <c r="ARY92" s="46"/>
      <c r="ARZ92" s="46"/>
      <c r="ASA92" s="46"/>
      <c r="ASB92" s="46"/>
      <c r="ASC92" s="46"/>
      <c r="ASD92" s="46"/>
      <c r="ASE92" s="46"/>
      <c r="ASF92" s="46"/>
      <c r="ASG92" s="46"/>
      <c r="ASH92" s="46"/>
      <c r="ASI92" s="46"/>
      <c r="ASJ92" s="46"/>
      <c r="ASK92" s="46"/>
      <c r="ASL92" s="46"/>
      <c r="ASM92" s="46"/>
      <c r="ASN92" s="46"/>
      <c r="ASO92" s="46"/>
      <c r="ASP92" s="46"/>
      <c r="ASQ92" s="46"/>
      <c r="ASR92" s="46"/>
      <c r="ASS92" s="46"/>
      <c r="AST92" s="46"/>
      <c r="ASU92" s="46"/>
      <c r="ASV92" s="46"/>
      <c r="ASW92" s="46"/>
      <c r="ASX92" s="46"/>
      <c r="ASY92" s="46"/>
      <c r="ASZ92" s="46"/>
      <c r="ATA92" s="46"/>
      <c r="ATB92" s="46"/>
      <c r="ATC92" s="46"/>
      <c r="ATD92" s="46"/>
      <c r="ATE92" s="46"/>
      <c r="ATF92" s="46"/>
      <c r="ATG92" s="46"/>
      <c r="ATH92" s="46"/>
      <c r="ATI92" s="46"/>
      <c r="ATJ92" s="46"/>
      <c r="ATK92" s="46"/>
      <c r="ATL92" s="46"/>
      <c r="ATM92" s="46"/>
      <c r="ATN92" s="46"/>
      <c r="ATO92" s="46"/>
      <c r="ATP92" s="46"/>
      <c r="ATQ92" s="46"/>
      <c r="ATR92" s="46"/>
      <c r="ATS92" s="46"/>
      <c r="ATT92" s="46"/>
      <c r="ATU92" s="46"/>
      <c r="ATV92" s="46"/>
      <c r="ATW92" s="46"/>
      <c r="ATX92" s="46"/>
      <c r="ATY92" s="46"/>
      <c r="ATZ92" s="46"/>
      <c r="AUA92" s="46"/>
      <c r="AUB92" s="46"/>
      <c r="AUC92" s="46"/>
      <c r="AUD92" s="46"/>
      <c r="AUE92" s="46"/>
      <c r="AUF92" s="46"/>
      <c r="AUG92" s="46"/>
      <c r="AUH92" s="46"/>
      <c r="AUI92" s="46"/>
      <c r="AUJ92" s="46"/>
      <c r="AUK92" s="46"/>
      <c r="AUL92" s="46"/>
      <c r="AUM92" s="46"/>
      <c r="AUN92" s="46"/>
      <c r="AUO92" s="46"/>
      <c r="AUP92" s="46"/>
      <c r="AUQ92" s="46"/>
      <c r="AUR92" s="46"/>
      <c r="AUS92" s="46"/>
      <c r="AUT92" s="46"/>
      <c r="AUU92" s="46"/>
      <c r="AUV92" s="46"/>
      <c r="AUW92" s="46"/>
      <c r="AUX92" s="46"/>
      <c r="AUY92" s="46"/>
      <c r="AUZ92" s="46"/>
      <c r="AVA92" s="46"/>
      <c r="AVB92" s="46"/>
      <c r="AVC92" s="46"/>
      <c r="AVD92" s="46"/>
      <c r="AVE92" s="46"/>
      <c r="AVF92" s="46"/>
      <c r="AVG92" s="46"/>
      <c r="AVH92" s="46"/>
      <c r="AVI92" s="46"/>
      <c r="AVJ92" s="46"/>
      <c r="AVK92" s="46"/>
      <c r="AVL92" s="46"/>
      <c r="AVM92" s="46"/>
      <c r="AVN92" s="46"/>
      <c r="AVO92" s="46"/>
      <c r="AVP92" s="46"/>
      <c r="AVQ92" s="46"/>
      <c r="AVR92" s="46"/>
      <c r="AVS92" s="46"/>
      <c r="AVT92" s="46"/>
      <c r="AVU92" s="46"/>
      <c r="AVV92" s="46"/>
      <c r="AVW92" s="46"/>
      <c r="AVX92" s="46"/>
      <c r="AVY92" s="46"/>
      <c r="AVZ92" s="46"/>
      <c r="AWA92" s="46"/>
      <c r="AWB92" s="46"/>
      <c r="AWC92" s="46"/>
      <c r="AWD92" s="46"/>
      <c r="AWE92" s="46"/>
      <c r="AWF92" s="46"/>
      <c r="AWG92" s="46"/>
      <c r="AWH92" s="46"/>
      <c r="AWI92" s="46"/>
      <c r="AWJ92" s="46"/>
      <c r="AWK92" s="46"/>
      <c r="AWL92" s="46"/>
      <c r="AWM92" s="46"/>
      <c r="AWN92" s="46"/>
      <c r="AWO92" s="46"/>
      <c r="AWP92" s="46"/>
      <c r="AWQ92" s="46"/>
      <c r="AWR92" s="46"/>
      <c r="AWS92" s="46"/>
      <c r="AWT92" s="46"/>
      <c r="AWU92" s="46"/>
      <c r="AWV92" s="46"/>
      <c r="AWW92" s="46"/>
      <c r="AWX92" s="46"/>
      <c r="AWY92" s="46"/>
      <c r="AWZ92" s="46"/>
      <c r="AXA92" s="46"/>
      <c r="AXB92" s="46"/>
      <c r="AXC92" s="46"/>
      <c r="AXD92" s="46"/>
      <c r="AXE92" s="46"/>
      <c r="AXF92" s="46"/>
      <c r="AXG92" s="46"/>
      <c r="AXH92" s="46"/>
      <c r="AXI92" s="46"/>
      <c r="AXJ92" s="46"/>
      <c r="AXK92" s="46"/>
      <c r="AXL92" s="46"/>
      <c r="AXM92" s="46"/>
      <c r="AXN92" s="46"/>
      <c r="AXO92" s="46"/>
      <c r="AXP92" s="46"/>
      <c r="AXQ92" s="46"/>
      <c r="AXR92" s="46"/>
      <c r="AXS92" s="46"/>
      <c r="AXT92" s="46"/>
      <c r="AXU92" s="46"/>
      <c r="AXV92" s="46"/>
      <c r="AXW92" s="46"/>
      <c r="AXX92" s="46"/>
      <c r="AXY92" s="46"/>
      <c r="AXZ92" s="46"/>
      <c r="AYA92" s="46"/>
      <c r="AYB92" s="46"/>
      <c r="AYC92" s="46"/>
      <c r="AYD92" s="46"/>
      <c r="AYE92" s="46"/>
      <c r="AYF92" s="46"/>
      <c r="AYG92" s="46"/>
      <c r="AYH92" s="46"/>
      <c r="AYI92" s="46"/>
      <c r="AYJ92" s="46"/>
      <c r="AYK92" s="46"/>
      <c r="AYL92" s="46"/>
      <c r="AYM92" s="46"/>
      <c r="AYN92" s="46"/>
      <c r="AYO92" s="46"/>
      <c r="AYP92" s="46"/>
      <c r="AYQ92" s="46"/>
      <c r="AYR92" s="46"/>
      <c r="AYS92" s="46"/>
      <c r="AYT92" s="46"/>
      <c r="AYU92" s="46"/>
      <c r="AYV92" s="46"/>
      <c r="AYW92" s="46"/>
      <c r="AYX92" s="46"/>
      <c r="AYY92" s="46"/>
      <c r="AYZ92" s="46"/>
      <c r="AZA92" s="46"/>
      <c r="AZB92" s="46"/>
      <c r="AZC92" s="46"/>
      <c r="AZD92" s="46"/>
      <c r="AZE92" s="46"/>
      <c r="AZF92" s="46"/>
      <c r="AZG92" s="46"/>
      <c r="AZH92" s="46"/>
      <c r="AZI92" s="46"/>
      <c r="AZJ92" s="46"/>
      <c r="AZK92" s="46"/>
      <c r="AZL92" s="46"/>
      <c r="AZM92" s="46"/>
      <c r="AZN92" s="46"/>
      <c r="AZO92" s="46"/>
      <c r="AZP92" s="46"/>
      <c r="AZQ92" s="46"/>
      <c r="AZR92" s="46"/>
      <c r="AZS92" s="46"/>
      <c r="AZT92" s="46"/>
      <c r="AZU92" s="46"/>
      <c r="AZV92" s="46"/>
      <c r="AZW92" s="46"/>
      <c r="AZX92" s="46"/>
      <c r="AZY92" s="46"/>
      <c r="AZZ92" s="46"/>
      <c r="BAA92" s="46"/>
      <c r="BAB92" s="46"/>
      <c r="BAC92" s="46"/>
      <c r="BAD92" s="46"/>
      <c r="BAE92" s="46"/>
      <c r="BAF92" s="46"/>
      <c r="BAG92" s="46"/>
      <c r="BAH92" s="46"/>
      <c r="BAI92" s="46"/>
      <c r="BAJ92" s="46"/>
      <c r="BAK92" s="46"/>
      <c r="BAL92" s="46"/>
      <c r="BAM92" s="46"/>
      <c r="BAN92" s="46"/>
      <c r="BAO92" s="46"/>
      <c r="BAP92" s="46"/>
      <c r="BAQ92" s="46"/>
      <c r="BAR92" s="46"/>
      <c r="BAS92" s="46"/>
      <c r="BAT92" s="46"/>
      <c r="BAU92" s="46"/>
      <c r="BAV92" s="46"/>
      <c r="BAW92" s="46"/>
      <c r="BAX92" s="46"/>
      <c r="BAY92" s="46"/>
      <c r="BAZ92" s="46"/>
      <c r="BBA92" s="46"/>
      <c r="BBB92" s="46"/>
      <c r="BBC92" s="46"/>
      <c r="BBD92" s="46"/>
      <c r="BBE92" s="46"/>
      <c r="BBF92" s="46"/>
      <c r="BBG92" s="46"/>
      <c r="BBH92" s="46"/>
      <c r="BBI92" s="46"/>
      <c r="BBJ92" s="46"/>
      <c r="BBK92" s="46"/>
      <c r="BBL92" s="46"/>
      <c r="BBM92" s="46"/>
      <c r="BBN92" s="46"/>
      <c r="BBO92" s="46"/>
      <c r="BBP92" s="46"/>
      <c r="BBQ92" s="46"/>
      <c r="BBR92" s="46"/>
      <c r="BBS92" s="46"/>
      <c r="BBT92" s="46"/>
      <c r="BBU92" s="46"/>
      <c r="BBV92" s="46"/>
      <c r="BBW92" s="46"/>
      <c r="BBX92" s="46"/>
      <c r="BBY92" s="46"/>
      <c r="BBZ92" s="46"/>
      <c r="BCA92" s="46"/>
      <c r="BCB92" s="46"/>
      <c r="BCC92" s="46"/>
      <c r="BCD92" s="46"/>
      <c r="BCE92" s="46"/>
      <c r="BCF92" s="46"/>
      <c r="BCG92" s="46"/>
      <c r="BCH92" s="46"/>
      <c r="BCI92" s="46"/>
      <c r="BCJ92" s="46"/>
      <c r="BCK92" s="46"/>
      <c r="BCL92" s="46"/>
      <c r="BCM92" s="46"/>
      <c r="BCN92" s="46"/>
      <c r="BCO92" s="46"/>
      <c r="BCP92" s="46"/>
      <c r="BCQ92" s="46"/>
      <c r="BCR92" s="46"/>
      <c r="BCS92" s="46"/>
      <c r="BCT92" s="46"/>
      <c r="BCU92" s="46"/>
      <c r="BCV92" s="46"/>
      <c r="BCW92" s="46"/>
      <c r="BCX92" s="46"/>
      <c r="BCY92" s="46"/>
      <c r="BCZ92" s="46"/>
      <c r="BDA92" s="46"/>
      <c r="BDB92" s="46"/>
      <c r="BDC92" s="46"/>
      <c r="BDD92" s="46"/>
      <c r="BDE92" s="46"/>
      <c r="BDF92" s="46"/>
      <c r="BDG92" s="46"/>
      <c r="BDH92" s="46"/>
      <c r="BDI92" s="46"/>
      <c r="BDJ92" s="46"/>
      <c r="BDK92" s="46"/>
      <c r="BDL92" s="46"/>
      <c r="BDM92" s="46"/>
      <c r="BDN92" s="46"/>
      <c r="BDO92" s="46"/>
      <c r="BDP92" s="46"/>
      <c r="BDQ92" s="46"/>
      <c r="BDR92" s="46"/>
      <c r="BDS92" s="46"/>
      <c r="BDT92" s="46"/>
      <c r="BDU92" s="46"/>
      <c r="BDV92" s="46"/>
      <c r="BDW92" s="46"/>
      <c r="BDX92" s="46"/>
      <c r="BDY92" s="46"/>
      <c r="BDZ92" s="46"/>
      <c r="BEA92" s="46"/>
      <c r="BEB92" s="46"/>
      <c r="BEC92" s="46"/>
      <c r="BED92" s="46"/>
      <c r="BEE92" s="46"/>
      <c r="BEF92" s="46"/>
      <c r="BEG92" s="46"/>
      <c r="BEH92" s="46"/>
      <c r="BEI92" s="46"/>
      <c r="BEJ92" s="46"/>
      <c r="BEK92" s="46"/>
      <c r="BEL92" s="46"/>
      <c r="BEM92" s="46"/>
      <c r="BEN92" s="46"/>
      <c r="BEO92" s="46"/>
      <c r="BEP92" s="46"/>
      <c r="BEQ92" s="46"/>
      <c r="BER92" s="46"/>
      <c r="BES92" s="46"/>
      <c r="BET92" s="46"/>
      <c r="BEU92" s="46"/>
      <c r="BEV92" s="46"/>
      <c r="BEW92" s="46"/>
      <c r="BEX92" s="46"/>
      <c r="BEY92" s="46"/>
      <c r="BEZ92" s="46"/>
      <c r="BFA92" s="46"/>
      <c r="BFB92" s="46"/>
      <c r="BFC92" s="46"/>
      <c r="BFD92" s="46"/>
      <c r="BFE92" s="46"/>
      <c r="BFF92" s="46"/>
      <c r="BFG92" s="46"/>
      <c r="BFH92" s="46"/>
      <c r="BFI92" s="46"/>
      <c r="BFJ92" s="46"/>
      <c r="BFK92" s="46"/>
      <c r="BFL92" s="46"/>
      <c r="BFM92" s="46"/>
      <c r="BFN92" s="46"/>
      <c r="BFO92" s="46"/>
      <c r="BFP92" s="46"/>
      <c r="BFQ92" s="46"/>
      <c r="BFR92" s="46"/>
      <c r="BFS92" s="46"/>
      <c r="BFT92" s="46"/>
      <c r="BFU92" s="46"/>
      <c r="BFV92" s="46"/>
      <c r="BFW92" s="46"/>
      <c r="BFX92" s="46"/>
      <c r="BFY92" s="46"/>
      <c r="BFZ92" s="46"/>
      <c r="BGA92" s="46"/>
      <c r="BGB92" s="46"/>
      <c r="BGC92" s="46"/>
      <c r="BGD92" s="46"/>
      <c r="BGE92" s="46"/>
      <c r="BGF92" s="46"/>
      <c r="BGG92" s="46"/>
      <c r="BGH92" s="46"/>
      <c r="BGI92" s="46"/>
      <c r="BGJ92" s="46"/>
      <c r="BGK92" s="46"/>
      <c r="BGL92" s="46"/>
      <c r="BGM92" s="46"/>
      <c r="BGN92" s="46"/>
      <c r="BGO92" s="46"/>
      <c r="BGP92" s="46"/>
      <c r="BGQ92" s="46"/>
      <c r="BGR92" s="46"/>
      <c r="BGS92" s="46"/>
      <c r="BGT92" s="46"/>
      <c r="BGU92" s="46"/>
      <c r="BGV92" s="46"/>
      <c r="BGW92" s="46"/>
      <c r="BGX92" s="46"/>
      <c r="BGY92" s="46"/>
      <c r="BGZ92" s="46"/>
      <c r="BHA92" s="46"/>
      <c r="BHB92" s="46"/>
      <c r="BHC92" s="46"/>
      <c r="BHD92" s="46"/>
      <c r="BHE92" s="46"/>
      <c r="BHF92" s="46"/>
      <c r="BHG92" s="46"/>
      <c r="BHH92" s="46"/>
      <c r="BHI92" s="46"/>
      <c r="BHJ92" s="46"/>
      <c r="BHK92" s="46"/>
      <c r="BHL92" s="46"/>
      <c r="BHM92" s="46"/>
      <c r="BHN92" s="46"/>
      <c r="BHO92" s="46"/>
      <c r="BHP92" s="46"/>
      <c r="BHQ92" s="46"/>
      <c r="BHR92" s="46"/>
      <c r="BHS92" s="46"/>
      <c r="BHT92" s="46"/>
      <c r="BHU92" s="46"/>
      <c r="BHV92" s="46"/>
      <c r="BHW92" s="46"/>
      <c r="BHX92" s="46"/>
      <c r="BHY92" s="46"/>
      <c r="BHZ92" s="46"/>
      <c r="BIA92" s="46"/>
      <c r="BIB92" s="46"/>
      <c r="BIC92" s="46"/>
      <c r="BID92" s="46"/>
      <c r="BIE92" s="46"/>
      <c r="BIF92" s="46"/>
      <c r="BIG92" s="46"/>
      <c r="BIH92" s="46"/>
      <c r="BII92" s="46"/>
      <c r="BIJ92" s="46"/>
      <c r="BIK92" s="46"/>
      <c r="BIL92" s="46"/>
      <c r="BIM92" s="46"/>
      <c r="BIN92" s="46"/>
      <c r="BIO92" s="46"/>
      <c r="BIP92" s="46"/>
      <c r="BIQ92" s="46"/>
      <c r="BIR92" s="46"/>
      <c r="BIS92" s="46"/>
      <c r="BIT92" s="46"/>
      <c r="BIU92" s="46"/>
      <c r="BIV92" s="46"/>
      <c r="BIW92" s="46"/>
      <c r="BIX92" s="46"/>
      <c r="BIY92" s="46"/>
      <c r="BIZ92" s="46"/>
      <c r="BJA92" s="46"/>
      <c r="BJB92" s="46"/>
      <c r="BJC92" s="46"/>
      <c r="BJD92" s="46"/>
      <c r="BJE92" s="46"/>
      <c r="BJF92" s="46"/>
      <c r="BJG92" s="46"/>
      <c r="BJH92" s="46"/>
      <c r="BJI92" s="46"/>
      <c r="BJJ92" s="46"/>
      <c r="BJK92" s="46"/>
      <c r="BJL92" s="46"/>
      <c r="BJM92" s="46"/>
      <c r="BJN92" s="46"/>
      <c r="BJO92" s="46"/>
      <c r="BJP92" s="46"/>
      <c r="BJQ92" s="46"/>
      <c r="BJR92" s="46"/>
      <c r="BJS92" s="46"/>
      <c r="BJT92" s="46"/>
      <c r="BJU92" s="46"/>
      <c r="BJV92" s="46"/>
      <c r="BJW92" s="46"/>
      <c r="BJX92" s="46"/>
      <c r="BJY92" s="46"/>
      <c r="BJZ92" s="46"/>
      <c r="BKA92" s="46"/>
      <c r="BKB92" s="46"/>
      <c r="BKC92" s="46"/>
      <c r="BKD92" s="46"/>
      <c r="BKE92" s="46"/>
      <c r="BKF92" s="46"/>
      <c r="BKG92" s="46"/>
      <c r="BKH92" s="46"/>
      <c r="BKI92" s="46"/>
      <c r="BKJ92" s="46"/>
      <c r="BKK92" s="46"/>
      <c r="BKL92" s="46"/>
      <c r="BKM92" s="46"/>
      <c r="BKN92" s="46"/>
      <c r="BKO92" s="46"/>
      <c r="BKP92" s="46"/>
      <c r="BKQ92" s="46"/>
      <c r="BKR92" s="46"/>
      <c r="BKS92" s="46"/>
      <c r="BKT92" s="46"/>
      <c r="BKU92" s="46"/>
      <c r="BKV92" s="46"/>
      <c r="BKW92" s="46"/>
      <c r="BKX92" s="46"/>
      <c r="BKY92" s="46"/>
      <c r="BKZ92" s="46"/>
      <c r="BLA92" s="46"/>
      <c r="BLB92" s="46"/>
      <c r="BLC92" s="46"/>
      <c r="BLD92" s="46"/>
      <c r="BLE92" s="46"/>
      <c r="BLF92" s="46"/>
      <c r="BLG92" s="46"/>
      <c r="BLH92" s="46"/>
      <c r="BLI92" s="46"/>
      <c r="BLJ92" s="46"/>
      <c r="BLK92" s="46"/>
      <c r="BLL92" s="46"/>
      <c r="BLM92" s="46"/>
      <c r="BLN92" s="46"/>
      <c r="BLO92" s="46"/>
      <c r="BLP92" s="46"/>
      <c r="BLQ92" s="46"/>
      <c r="BLR92" s="46"/>
      <c r="BLS92" s="46"/>
      <c r="BLT92" s="46"/>
      <c r="BLU92" s="46"/>
      <c r="BLV92" s="46"/>
      <c r="BLW92" s="46"/>
      <c r="BLX92" s="46"/>
      <c r="BLY92" s="46"/>
      <c r="BLZ92" s="46"/>
      <c r="BMA92" s="46"/>
      <c r="BMB92" s="46"/>
      <c r="BMC92" s="46"/>
      <c r="BMD92" s="46"/>
      <c r="BME92" s="46"/>
      <c r="BMF92" s="46"/>
      <c r="BMG92" s="46"/>
      <c r="BMH92" s="46"/>
      <c r="BMI92" s="46"/>
      <c r="BMJ92" s="46"/>
      <c r="BMK92" s="46"/>
      <c r="BML92" s="46"/>
      <c r="BMM92" s="46"/>
      <c r="BMN92" s="46"/>
      <c r="BMO92" s="46"/>
      <c r="BMP92" s="46"/>
      <c r="BMQ92" s="46"/>
      <c r="BMR92" s="46"/>
      <c r="BMS92" s="46"/>
      <c r="BMT92" s="46"/>
      <c r="BMU92" s="46"/>
      <c r="BMV92" s="46"/>
      <c r="BMW92" s="46"/>
      <c r="BMX92" s="46"/>
      <c r="BMY92" s="46"/>
      <c r="BMZ92" s="46"/>
      <c r="BNA92" s="46"/>
      <c r="BNB92" s="46"/>
      <c r="BNC92" s="46"/>
      <c r="BND92" s="46"/>
      <c r="BNE92" s="46"/>
      <c r="BNF92" s="46"/>
      <c r="BNG92" s="46"/>
      <c r="BNH92" s="46"/>
      <c r="BNI92" s="46"/>
      <c r="BNJ92" s="46"/>
      <c r="BNK92" s="46"/>
      <c r="BNL92" s="46"/>
      <c r="BNM92" s="46"/>
      <c r="BNN92" s="46"/>
      <c r="BNO92" s="46"/>
      <c r="BNP92" s="46"/>
      <c r="BNQ92" s="46"/>
      <c r="BNR92" s="46"/>
      <c r="BNS92" s="46"/>
      <c r="BNT92" s="46"/>
      <c r="BNU92" s="46"/>
      <c r="BNV92" s="46"/>
      <c r="BNW92" s="46"/>
      <c r="BNX92" s="46"/>
      <c r="BNY92" s="46"/>
      <c r="BNZ92" s="46"/>
      <c r="BOA92" s="46"/>
      <c r="BOB92" s="46"/>
      <c r="BOC92" s="46"/>
      <c r="BOD92" s="46"/>
      <c r="BOE92" s="46"/>
      <c r="BOF92" s="46"/>
      <c r="BOG92" s="46"/>
      <c r="BOH92" s="46"/>
      <c r="BOI92" s="46"/>
      <c r="BOJ92" s="46"/>
      <c r="BOK92" s="46"/>
      <c r="BOL92" s="46"/>
      <c r="BOM92" s="46"/>
      <c r="BON92" s="46"/>
      <c r="BOO92" s="46"/>
      <c r="BOP92" s="46"/>
      <c r="BOQ92" s="46"/>
      <c r="BOR92" s="46"/>
      <c r="BOS92" s="46"/>
      <c r="BOT92" s="46"/>
      <c r="BOU92" s="46"/>
      <c r="BOV92" s="46"/>
      <c r="BOW92" s="46"/>
      <c r="BOX92" s="46"/>
      <c r="BOY92" s="46"/>
      <c r="BOZ92" s="46"/>
      <c r="BPA92" s="46"/>
      <c r="BPB92" s="46"/>
      <c r="BPC92" s="46"/>
      <c r="BPD92" s="46"/>
      <c r="BPE92" s="46"/>
      <c r="BPF92" s="46"/>
      <c r="BPG92" s="46"/>
      <c r="BPH92" s="46"/>
      <c r="BPI92" s="46"/>
      <c r="BPJ92" s="46"/>
      <c r="BPK92" s="46"/>
      <c r="BPL92" s="46"/>
      <c r="BPM92" s="46"/>
      <c r="BPN92" s="46"/>
      <c r="BPO92" s="46"/>
      <c r="BPP92" s="46"/>
      <c r="BPQ92" s="46"/>
      <c r="BPR92" s="46"/>
      <c r="BPS92" s="46"/>
      <c r="BPT92" s="46"/>
      <c r="BPU92" s="46"/>
      <c r="BPV92" s="46"/>
      <c r="BPW92" s="46"/>
      <c r="BPX92" s="46"/>
      <c r="BPY92" s="46"/>
      <c r="BPZ92" s="46"/>
      <c r="BQA92" s="46"/>
      <c r="BQB92" s="46"/>
      <c r="BQC92" s="46"/>
      <c r="BQD92" s="46"/>
      <c r="BQE92" s="46"/>
      <c r="BQF92" s="46"/>
      <c r="BQG92" s="46"/>
      <c r="BQH92" s="46"/>
      <c r="BQI92" s="46"/>
      <c r="BQJ92" s="46"/>
      <c r="BQK92" s="46"/>
      <c r="BQL92" s="46"/>
      <c r="BQM92" s="46"/>
      <c r="BQN92" s="46"/>
      <c r="BQO92" s="46"/>
      <c r="BQP92" s="46"/>
      <c r="BQQ92" s="46"/>
      <c r="BQR92" s="46"/>
      <c r="BQS92" s="46"/>
      <c r="BQT92" s="46"/>
      <c r="BQU92" s="46"/>
      <c r="BQV92" s="46"/>
      <c r="BQW92" s="46"/>
      <c r="BQX92" s="46"/>
      <c r="BQY92" s="46"/>
      <c r="BQZ92" s="46"/>
      <c r="BRA92" s="46"/>
      <c r="BRB92" s="46"/>
      <c r="BRC92" s="46"/>
      <c r="BRD92" s="46"/>
      <c r="BRE92" s="46"/>
      <c r="BRF92" s="46"/>
      <c r="BRG92" s="46"/>
      <c r="BRH92" s="46"/>
      <c r="BRI92" s="46"/>
      <c r="BRJ92" s="46"/>
      <c r="BRK92" s="46"/>
      <c r="BRL92" s="46"/>
      <c r="BRM92" s="46"/>
      <c r="BRN92" s="46"/>
      <c r="BRO92" s="46"/>
      <c r="BRP92" s="46"/>
      <c r="BRQ92" s="46"/>
      <c r="BRR92" s="46"/>
      <c r="BRS92" s="46"/>
      <c r="BRT92" s="46"/>
      <c r="BRU92" s="46"/>
      <c r="BRV92" s="46"/>
      <c r="BRW92" s="46"/>
      <c r="BRX92" s="46"/>
      <c r="BRY92" s="46"/>
      <c r="BRZ92" s="46"/>
      <c r="BSA92" s="46"/>
      <c r="BSB92" s="46"/>
      <c r="BSC92" s="46"/>
      <c r="BSD92" s="46"/>
      <c r="BSE92" s="46"/>
      <c r="BSF92" s="46"/>
      <c r="BSG92" s="46"/>
      <c r="BSH92" s="46"/>
      <c r="BSI92" s="46"/>
      <c r="BSJ92" s="46"/>
      <c r="BSK92" s="46"/>
      <c r="BSL92" s="46"/>
      <c r="BSM92" s="46"/>
      <c r="BSN92" s="46"/>
      <c r="BSO92" s="46"/>
      <c r="BSP92" s="46"/>
      <c r="BSQ92" s="46"/>
      <c r="BSR92" s="46"/>
      <c r="BSS92" s="46"/>
      <c r="BST92" s="46"/>
      <c r="BSU92" s="46"/>
      <c r="BSV92" s="46"/>
      <c r="BSW92" s="46"/>
      <c r="BSX92" s="46"/>
      <c r="BSY92" s="46"/>
      <c r="BSZ92" s="46"/>
      <c r="BTA92" s="46"/>
      <c r="BTB92" s="46"/>
      <c r="BTC92" s="46"/>
      <c r="BTD92" s="46"/>
      <c r="BTE92" s="46"/>
      <c r="BTF92" s="46"/>
      <c r="BTG92" s="46"/>
      <c r="BTH92" s="46"/>
      <c r="BTI92" s="46"/>
      <c r="BTJ92" s="46"/>
      <c r="BTK92" s="46"/>
      <c r="BTL92" s="46"/>
      <c r="BTM92" s="46"/>
      <c r="BTN92" s="46"/>
      <c r="BTO92" s="46"/>
      <c r="BTP92" s="46"/>
      <c r="BTQ92" s="46"/>
      <c r="BTR92" s="46"/>
      <c r="BTS92" s="46"/>
      <c r="BTT92" s="46"/>
      <c r="BTU92" s="46"/>
      <c r="BTV92" s="46"/>
      <c r="BTW92" s="46"/>
      <c r="BTX92" s="46"/>
      <c r="BTY92" s="46"/>
      <c r="BTZ92" s="46"/>
      <c r="BUA92" s="46"/>
      <c r="BUB92" s="46"/>
      <c r="BUC92" s="46"/>
      <c r="BUD92" s="46"/>
      <c r="BUE92" s="46"/>
      <c r="BUF92" s="46"/>
      <c r="BUG92" s="46"/>
      <c r="BUH92" s="46"/>
      <c r="BUI92" s="46"/>
      <c r="BUJ92" s="46"/>
      <c r="BUK92" s="46"/>
      <c r="BUL92" s="46"/>
      <c r="BUM92" s="46"/>
      <c r="BUN92" s="46"/>
      <c r="BUO92" s="46"/>
      <c r="BUP92" s="46"/>
      <c r="BUQ92" s="46"/>
      <c r="BUR92" s="46"/>
      <c r="BUS92" s="46"/>
      <c r="BUT92" s="46"/>
      <c r="BUU92" s="46"/>
      <c r="BUV92" s="46"/>
      <c r="BUW92" s="46"/>
      <c r="BUX92" s="46"/>
      <c r="BUY92" s="46"/>
      <c r="BUZ92" s="46"/>
      <c r="BVA92" s="46"/>
      <c r="BVB92" s="46"/>
      <c r="BVC92" s="46"/>
      <c r="BVD92" s="46"/>
      <c r="BVE92" s="46"/>
      <c r="BVF92" s="46"/>
      <c r="BVG92" s="46"/>
      <c r="BVH92" s="46"/>
      <c r="BVI92" s="46"/>
      <c r="BVJ92" s="46"/>
      <c r="BVK92" s="46"/>
      <c r="BVL92" s="46"/>
      <c r="BVM92" s="46"/>
      <c r="BVN92" s="46"/>
      <c r="BVO92" s="46"/>
      <c r="BVP92" s="46"/>
      <c r="BVQ92" s="46"/>
      <c r="BVR92" s="46"/>
      <c r="BVS92" s="46"/>
      <c r="BVT92" s="46"/>
      <c r="BVU92" s="46"/>
      <c r="BVV92" s="46"/>
      <c r="BVW92" s="46"/>
      <c r="BVX92" s="46"/>
      <c r="BVY92" s="46"/>
      <c r="BVZ92" s="46"/>
      <c r="BWA92" s="46"/>
      <c r="BWB92" s="46"/>
      <c r="BWC92" s="46"/>
      <c r="BWD92" s="46"/>
      <c r="BWE92" s="46"/>
      <c r="BWF92" s="46"/>
      <c r="BWG92" s="46"/>
      <c r="BWH92" s="46"/>
      <c r="BWI92" s="46"/>
      <c r="BWJ92" s="46"/>
      <c r="BWK92" s="46"/>
      <c r="BWL92" s="46"/>
      <c r="BWM92" s="46"/>
      <c r="BWN92" s="46"/>
      <c r="BWO92" s="46"/>
      <c r="BWP92" s="46"/>
      <c r="BWQ92" s="46"/>
      <c r="BWR92" s="46"/>
      <c r="BWS92" s="46"/>
      <c r="BWT92" s="46"/>
      <c r="BWU92" s="46"/>
      <c r="BWV92" s="46"/>
      <c r="BWW92" s="46"/>
      <c r="BWX92" s="46"/>
      <c r="BWY92" s="46"/>
      <c r="BWZ92" s="46"/>
      <c r="BXA92" s="46"/>
      <c r="BXB92" s="46"/>
      <c r="BXC92" s="46"/>
      <c r="BXD92" s="46"/>
      <c r="BXE92" s="46"/>
      <c r="BXF92" s="46"/>
      <c r="BXG92" s="46"/>
      <c r="BXH92" s="46"/>
      <c r="BXI92" s="46"/>
      <c r="BXJ92" s="46"/>
      <c r="BXK92" s="46"/>
      <c r="BXL92" s="46"/>
      <c r="BXM92" s="46"/>
      <c r="BXN92" s="46"/>
      <c r="BXO92" s="46"/>
      <c r="BXP92" s="46"/>
      <c r="BXQ92" s="46"/>
      <c r="BXR92" s="46"/>
      <c r="BXS92" s="46"/>
      <c r="BXT92" s="46"/>
      <c r="BXU92" s="46"/>
      <c r="BXV92" s="46"/>
      <c r="BXW92" s="46"/>
      <c r="BXX92" s="46"/>
      <c r="BXY92" s="46"/>
      <c r="BXZ92" s="46"/>
      <c r="BYA92" s="46"/>
      <c r="BYB92" s="46"/>
      <c r="BYC92" s="46"/>
      <c r="BYD92" s="46"/>
      <c r="BYE92" s="46"/>
      <c r="BYF92" s="46"/>
      <c r="BYG92" s="46"/>
      <c r="BYH92" s="46"/>
      <c r="BYI92" s="46"/>
      <c r="BYJ92" s="46"/>
      <c r="BYK92" s="46"/>
      <c r="BYL92" s="46"/>
      <c r="BYM92" s="46"/>
      <c r="BYN92" s="46"/>
      <c r="BYO92" s="46"/>
      <c r="BYP92" s="46"/>
      <c r="BYQ92" s="46"/>
      <c r="BYR92" s="46"/>
      <c r="BYS92" s="46"/>
      <c r="BYT92" s="46"/>
      <c r="BYU92" s="46"/>
      <c r="BYV92" s="46"/>
      <c r="BYW92" s="46"/>
      <c r="BYX92" s="46"/>
      <c r="BYY92" s="46"/>
      <c r="BYZ92" s="46"/>
      <c r="BZA92" s="46"/>
      <c r="BZB92" s="46"/>
      <c r="BZC92" s="46"/>
      <c r="BZD92" s="46"/>
      <c r="BZE92" s="46"/>
      <c r="BZF92" s="46"/>
      <c r="BZG92" s="46"/>
      <c r="BZH92" s="46"/>
      <c r="BZI92" s="46"/>
      <c r="BZJ92" s="46"/>
      <c r="BZK92" s="46"/>
      <c r="BZL92" s="46"/>
      <c r="BZM92" s="46"/>
      <c r="BZN92" s="46"/>
      <c r="BZO92" s="46"/>
      <c r="BZP92" s="46"/>
      <c r="BZQ92" s="46"/>
      <c r="BZR92" s="46"/>
      <c r="BZS92" s="46"/>
      <c r="BZT92" s="46"/>
      <c r="BZU92" s="46"/>
      <c r="BZV92" s="46"/>
      <c r="BZW92" s="46"/>
      <c r="BZX92" s="46"/>
      <c r="BZY92" s="46"/>
      <c r="BZZ92" s="46"/>
      <c r="CAA92" s="46"/>
      <c r="CAB92" s="46"/>
      <c r="CAC92" s="46"/>
      <c r="CAD92" s="46"/>
      <c r="CAE92" s="46"/>
      <c r="CAF92" s="46"/>
      <c r="CAG92" s="46"/>
      <c r="CAH92" s="46"/>
      <c r="CAI92" s="46"/>
      <c r="CAJ92" s="46"/>
      <c r="CAK92" s="46"/>
      <c r="CAL92" s="46"/>
      <c r="CAM92" s="46"/>
      <c r="CAN92" s="46"/>
      <c r="CAO92" s="46"/>
      <c r="CAP92" s="46"/>
      <c r="CAQ92" s="46"/>
      <c r="CAR92" s="46"/>
      <c r="CAS92" s="46"/>
      <c r="CAT92" s="46"/>
      <c r="CAU92" s="46"/>
      <c r="CAV92" s="46"/>
      <c r="CAW92" s="46"/>
      <c r="CAX92" s="46"/>
      <c r="CAY92" s="46"/>
      <c r="CAZ92" s="46"/>
      <c r="CBA92" s="46"/>
      <c r="CBB92" s="46"/>
      <c r="CBC92" s="46"/>
      <c r="CBD92" s="46"/>
      <c r="CBE92" s="46"/>
      <c r="CBF92" s="46"/>
      <c r="CBG92" s="46"/>
      <c r="CBH92" s="46"/>
      <c r="CBI92" s="46"/>
      <c r="CBJ92" s="46"/>
      <c r="CBK92" s="46"/>
      <c r="CBL92" s="46"/>
      <c r="CBM92" s="46"/>
      <c r="CBN92" s="46"/>
      <c r="CBO92" s="46"/>
      <c r="CBP92" s="46"/>
      <c r="CBQ92" s="46"/>
      <c r="CBR92" s="46"/>
      <c r="CBS92" s="46"/>
      <c r="CBT92" s="46"/>
      <c r="CBU92" s="46"/>
      <c r="CBV92" s="46"/>
      <c r="CBW92" s="46"/>
      <c r="CBX92" s="46"/>
      <c r="CBY92" s="46"/>
      <c r="CBZ92" s="46"/>
      <c r="CCA92" s="46"/>
      <c r="CCB92" s="46"/>
      <c r="CCC92" s="46"/>
      <c r="CCD92" s="46"/>
      <c r="CCE92" s="46"/>
      <c r="CCF92" s="46"/>
      <c r="CCG92" s="46"/>
      <c r="CCH92" s="46"/>
      <c r="CCI92" s="46"/>
      <c r="CCJ92" s="46"/>
      <c r="CCK92" s="46"/>
      <c r="CCL92" s="46"/>
      <c r="CCM92" s="46"/>
      <c r="CCN92" s="46"/>
      <c r="CCO92" s="46"/>
      <c r="CCP92" s="46"/>
      <c r="CCQ92" s="46"/>
      <c r="CCR92" s="46"/>
      <c r="CCS92" s="46"/>
      <c r="CCT92" s="46"/>
      <c r="CCU92" s="46"/>
      <c r="CCV92" s="46"/>
      <c r="CCW92" s="46"/>
      <c r="CCX92" s="46"/>
      <c r="CCY92" s="46"/>
      <c r="CCZ92" s="46"/>
      <c r="CDA92" s="46"/>
      <c r="CDB92" s="46"/>
      <c r="CDC92" s="46"/>
      <c r="CDD92" s="46"/>
      <c r="CDE92" s="46"/>
      <c r="CDF92" s="46"/>
      <c r="CDG92" s="46"/>
      <c r="CDH92" s="46"/>
      <c r="CDI92" s="46"/>
      <c r="CDJ92" s="46"/>
      <c r="CDK92" s="46"/>
      <c r="CDL92" s="46"/>
      <c r="CDM92" s="46"/>
      <c r="CDN92" s="46"/>
      <c r="CDO92" s="46"/>
      <c r="CDP92" s="46"/>
      <c r="CDQ92" s="46"/>
      <c r="CDR92" s="46"/>
      <c r="CDS92" s="46"/>
      <c r="CDT92" s="46"/>
      <c r="CDU92" s="46"/>
      <c r="CDV92" s="46"/>
      <c r="CDW92" s="46"/>
      <c r="CDX92" s="46"/>
      <c r="CDY92" s="46"/>
      <c r="CDZ92" s="46"/>
      <c r="CEA92" s="46"/>
      <c r="CEB92" s="46"/>
      <c r="CEC92" s="46"/>
      <c r="CED92" s="46"/>
      <c r="CEE92" s="46"/>
      <c r="CEF92" s="46"/>
      <c r="CEG92" s="46"/>
      <c r="CEH92" s="46"/>
      <c r="CEI92" s="46"/>
      <c r="CEJ92" s="46"/>
      <c r="CEK92" s="46"/>
      <c r="CEL92" s="46"/>
      <c r="CEM92" s="46"/>
      <c r="CEN92" s="46"/>
      <c r="CEO92" s="46"/>
      <c r="CEP92" s="46"/>
      <c r="CEQ92" s="46"/>
      <c r="CER92" s="46"/>
      <c r="CES92" s="46"/>
      <c r="CET92" s="46"/>
      <c r="CEU92" s="46"/>
      <c r="CEV92" s="46"/>
      <c r="CEW92" s="46"/>
      <c r="CEX92" s="46"/>
      <c r="CEY92" s="46"/>
      <c r="CEZ92" s="46"/>
      <c r="CFA92" s="46"/>
      <c r="CFB92" s="46"/>
      <c r="CFC92" s="46"/>
      <c r="CFD92" s="46"/>
      <c r="CFE92" s="46"/>
      <c r="CFF92" s="46"/>
      <c r="CFG92" s="46"/>
      <c r="CFH92" s="46"/>
      <c r="CFI92" s="46"/>
      <c r="CFJ92" s="46"/>
      <c r="CFK92" s="46"/>
      <c r="CFL92" s="46"/>
      <c r="CFM92" s="46"/>
      <c r="CFN92" s="46"/>
      <c r="CFO92" s="46"/>
      <c r="CFP92" s="46"/>
      <c r="CFQ92" s="46"/>
      <c r="CFR92" s="46"/>
      <c r="CFS92" s="46"/>
      <c r="CFT92" s="46"/>
      <c r="CFU92" s="46"/>
      <c r="CFV92" s="46"/>
      <c r="CFW92" s="46"/>
      <c r="CFX92" s="46"/>
      <c r="CFY92" s="46"/>
      <c r="CFZ92" s="46"/>
      <c r="CGA92" s="46"/>
      <c r="CGB92" s="46"/>
      <c r="CGC92" s="46"/>
      <c r="CGD92" s="46"/>
      <c r="CGE92" s="46"/>
      <c r="CGF92" s="46"/>
      <c r="CGG92" s="46"/>
      <c r="CGH92" s="46"/>
      <c r="CGI92" s="46"/>
      <c r="CGJ92" s="46"/>
      <c r="CGK92" s="46"/>
      <c r="CGL92" s="46"/>
      <c r="CGM92" s="46"/>
      <c r="CGN92" s="46"/>
      <c r="CGO92" s="46"/>
      <c r="CGP92" s="46"/>
      <c r="CGQ92" s="46"/>
      <c r="CGR92" s="46"/>
      <c r="CGS92" s="46"/>
      <c r="CGT92" s="46"/>
      <c r="CGU92" s="46"/>
      <c r="CGV92" s="46"/>
      <c r="CGW92" s="46"/>
      <c r="CGX92" s="46"/>
      <c r="CGY92" s="46"/>
      <c r="CGZ92" s="46"/>
      <c r="CHA92" s="46"/>
      <c r="CHB92" s="46"/>
      <c r="CHC92" s="46"/>
      <c r="CHD92" s="46"/>
      <c r="CHE92" s="46"/>
      <c r="CHF92" s="46"/>
      <c r="CHG92" s="46"/>
      <c r="CHH92" s="46"/>
      <c r="CHI92" s="46"/>
      <c r="CHJ92" s="46"/>
      <c r="CHK92" s="46"/>
      <c r="CHL92" s="46"/>
      <c r="CHM92" s="46"/>
      <c r="CHN92" s="46"/>
      <c r="CHO92" s="46"/>
      <c r="CHP92" s="46"/>
      <c r="CHQ92" s="46"/>
      <c r="CHR92" s="46"/>
      <c r="CHS92" s="46"/>
      <c r="CHT92" s="46"/>
      <c r="CHU92" s="46"/>
      <c r="CHV92" s="46"/>
      <c r="CHW92" s="46"/>
      <c r="CHX92" s="46"/>
      <c r="CHY92" s="46"/>
      <c r="CHZ92" s="46"/>
      <c r="CIA92" s="46"/>
      <c r="CIB92" s="46"/>
      <c r="CIC92" s="46"/>
      <c r="CID92" s="46"/>
      <c r="CIE92" s="46"/>
      <c r="CIF92" s="46"/>
      <c r="CIG92" s="46"/>
      <c r="CIH92" s="46"/>
      <c r="CII92" s="46"/>
      <c r="CIJ92" s="46"/>
      <c r="CIK92" s="46"/>
      <c r="CIL92" s="46"/>
      <c r="CIM92" s="46"/>
      <c r="CIN92" s="46"/>
      <c r="CIO92" s="46"/>
      <c r="CIP92" s="46"/>
      <c r="CIQ92" s="46"/>
      <c r="CIR92" s="46"/>
      <c r="CIS92" s="46"/>
      <c r="CIT92" s="46"/>
      <c r="CIU92" s="46"/>
      <c r="CIV92" s="46"/>
      <c r="CIW92" s="46"/>
      <c r="CIX92" s="46"/>
      <c r="CIY92" s="46"/>
      <c r="CIZ92" s="46"/>
      <c r="CJA92" s="46"/>
      <c r="CJB92" s="46"/>
      <c r="CJC92" s="46"/>
      <c r="CJD92" s="46"/>
      <c r="CJE92" s="46"/>
      <c r="CJF92" s="46"/>
      <c r="CJG92" s="46"/>
      <c r="CJH92" s="46"/>
      <c r="CJI92" s="46"/>
      <c r="CJJ92" s="46"/>
      <c r="CJK92" s="46"/>
      <c r="CJL92" s="46"/>
      <c r="CJM92" s="46"/>
      <c r="CJN92" s="46"/>
      <c r="CJO92" s="46"/>
      <c r="CJP92" s="46"/>
      <c r="CJQ92" s="46"/>
      <c r="CJR92" s="46"/>
      <c r="CJS92" s="46"/>
      <c r="CJT92" s="46"/>
      <c r="CJU92" s="46"/>
      <c r="CJV92" s="46"/>
      <c r="CJW92" s="46"/>
      <c r="CJX92" s="46"/>
      <c r="CJY92" s="46"/>
      <c r="CJZ92" s="46"/>
      <c r="CKA92" s="46"/>
      <c r="CKB92" s="46"/>
      <c r="CKC92" s="46"/>
      <c r="CKD92" s="46"/>
      <c r="CKE92" s="46"/>
      <c r="CKF92" s="46"/>
      <c r="CKG92" s="46"/>
      <c r="CKH92" s="46"/>
      <c r="CKI92" s="46"/>
      <c r="CKJ92" s="46"/>
      <c r="CKK92" s="46"/>
      <c r="CKL92" s="46"/>
      <c r="CKM92" s="46"/>
      <c r="CKN92" s="46"/>
      <c r="CKO92" s="46"/>
      <c r="CKP92" s="46"/>
      <c r="CKQ92" s="46"/>
      <c r="CKR92" s="46"/>
      <c r="CKS92" s="46"/>
      <c r="CKT92" s="46"/>
      <c r="CKU92" s="46"/>
      <c r="CKV92" s="46"/>
      <c r="CKW92" s="46"/>
      <c r="CKX92" s="46"/>
      <c r="CKY92" s="46"/>
      <c r="CKZ92" s="46"/>
      <c r="CLA92" s="46"/>
      <c r="CLB92" s="46"/>
      <c r="CLC92" s="46"/>
      <c r="CLD92" s="46"/>
      <c r="CLE92" s="46"/>
      <c r="CLF92" s="46"/>
      <c r="CLG92" s="46"/>
      <c r="CLH92" s="46"/>
      <c r="CLI92" s="46"/>
      <c r="CLJ92" s="46"/>
      <c r="CLK92" s="46"/>
      <c r="CLL92" s="46"/>
      <c r="CLM92" s="46"/>
      <c r="CLN92" s="46"/>
      <c r="CLO92" s="46"/>
      <c r="CLP92" s="46"/>
      <c r="CLQ92" s="46"/>
      <c r="CLR92" s="46"/>
      <c r="CLS92" s="46"/>
      <c r="CLT92" s="46"/>
      <c r="CLU92" s="46"/>
      <c r="CLV92" s="46"/>
      <c r="CLW92" s="46"/>
      <c r="CLX92" s="46"/>
      <c r="CLY92" s="46"/>
      <c r="CLZ92" s="46"/>
      <c r="CMA92" s="46"/>
      <c r="CMB92" s="46"/>
      <c r="CMC92" s="46"/>
      <c r="CMD92" s="46"/>
      <c r="CME92" s="46"/>
      <c r="CMF92" s="46"/>
      <c r="CMG92" s="46"/>
      <c r="CMH92" s="46"/>
      <c r="CMI92" s="46"/>
      <c r="CMJ92" s="46"/>
      <c r="CMK92" s="46"/>
      <c r="CML92" s="46"/>
      <c r="CMM92" s="46"/>
      <c r="CMN92" s="46"/>
      <c r="CMO92" s="46"/>
      <c r="CMP92" s="46"/>
      <c r="CMQ92" s="46"/>
      <c r="CMR92" s="46"/>
      <c r="CMS92" s="46"/>
      <c r="CMT92" s="46"/>
      <c r="CMU92" s="46"/>
      <c r="CMV92" s="46"/>
      <c r="CMW92" s="46"/>
      <c r="CMX92" s="46"/>
      <c r="CMY92" s="46"/>
      <c r="CMZ92" s="46"/>
      <c r="CNA92" s="46"/>
      <c r="CNB92" s="46"/>
      <c r="CNC92" s="46"/>
      <c r="CND92" s="46"/>
      <c r="CNE92" s="46"/>
      <c r="CNF92" s="46"/>
      <c r="CNG92" s="46"/>
      <c r="CNH92" s="46"/>
      <c r="CNI92" s="46"/>
      <c r="CNJ92" s="46"/>
      <c r="CNK92" s="46"/>
      <c r="CNL92" s="46"/>
      <c r="CNM92" s="46"/>
      <c r="CNN92" s="46"/>
      <c r="CNO92" s="46"/>
      <c r="CNP92" s="46"/>
      <c r="CNQ92" s="46"/>
      <c r="CNR92" s="46"/>
      <c r="CNS92" s="46"/>
      <c r="CNT92" s="46"/>
      <c r="CNU92" s="46"/>
      <c r="CNV92" s="46"/>
      <c r="CNW92" s="46"/>
      <c r="CNX92" s="46"/>
      <c r="CNY92" s="46"/>
      <c r="CNZ92" s="46"/>
      <c r="COA92" s="46"/>
      <c r="COB92" s="46"/>
      <c r="COC92" s="46"/>
      <c r="COD92" s="46"/>
      <c r="COE92" s="46"/>
      <c r="COF92" s="46"/>
      <c r="COG92" s="46"/>
      <c r="COH92" s="46"/>
      <c r="COI92" s="46"/>
      <c r="COJ92" s="46"/>
      <c r="COK92" s="46"/>
      <c r="COL92" s="46"/>
      <c r="COM92" s="46"/>
      <c r="CON92" s="46"/>
      <c r="COO92" s="46"/>
      <c r="COP92" s="46"/>
      <c r="COQ92" s="46"/>
      <c r="COR92" s="46"/>
      <c r="COS92" s="46"/>
      <c r="COT92" s="46"/>
      <c r="COU92" s="46"/>
      <c r="COV92" s="46"/>
      <c r="COW92" s="46"/>
      <c r="COX92" s="46"/>
      <c r="COY92" s="46"/>
      <c r="COZ92" s="46"/>
      <c r="CPA92" s="46"/>
      <c r="CPB92" s="46"/>
      <c r="CPC92" s="46"/>
      <c r="CPD92" s="46"/>
      <c r="CPE92" s="46"/>
      <c r="CPF92" s="46"/>
      <c r="CPG92" s="46"/>
      <c r="CPH92" s="46"/>
      <c r="CPI92" s="46"/>
      <c r="CPJ92" s="46"/>
      <c r="CPK92" s="46"/>
      <c r="CPL92" s="46"/>
      <c r="CPM92" s="46"/>
      <c r="CPN92" s="46"/>
      <c r="CPO92" s="46"/>
      <c r="CPP92" s="46"/>
      <c r="CPQ92" s="46"/>
      <c r="CPR92" s="46"/>
      <c r="CPS92" s="46"/>
      <c r="CPT92" s="46"/>
      <c r="CPU92" s="46"/>
      <c r="CPV92" s="46"/>
      <c r="CPW92" s="46"/>
      <c r="CPX92" s="46"/>
      <c r="CPY92" s="46"/>
      <c r="CPZ92" s="46"/>
      <c r="CQA92" s="46"/>
      <c r="CQB92" s="46"/>
      <c r="CQC92" s="46"/>
      <c r="CQD92" s="46"/>
      <c r="CQE92" s="46"/>
      <c r="CQF92" s="46"/>
      <c r="CQG92" s="46"/>
      <c r="CQH92" s="46"/>
      <c r="CQI92" s="46"/>
      <c r="CQJ92" s="46"/>
      <c r="CQK92" s="46"/>
      <c r="CQL92" s="46"/>
      <c r="CQM92" s="46"/>
      <c r="CQN92" s="46"/>
      <c r="CQO92" s="46"/>
      <c r="CQP92" s="46"/>
      <c r="CQQ92" s="46"/>
      <c r="CQR92" s="46"/>
      <c r="CQS92" s="46"/>
      <c r="CQT92" s="46"/>
      <c r="CQU92" s="46"/>
      <c r="CQV92" s="46"/>
      <c r="CQW92" s="46"/>
      <c r="CQX92" s="46"/>
      <c r="CQY92" s="46"/>
      <c r="CQZ92" s="46"/>
      <c r="CRA92" s="46"/>
      <c r="CRB92" s="46"/>
      <c r="CRC92" s="46"/>
      <c r="CRD92" s="46"/>
      <c r="CRE92" s="46"/>
      <c r="CRF92" s="46"/>
      <c r="CRG92" s="46"/>
      <c r="CRH92" s="46"/>
      <c r="CRI92" s="46"/>
      <c r="CRJ92" s="46"/>
      <c r="CRK92" s="46"/>
      <c r="CRL92" s="46"/>
      <c r="CRM92" s="46"/>
      <c r="CRN92" s="46"/>
      <c r="CRO92" s="46"/>
      <c r="CRP92" s="46"/>
      <c r="CRQ92" s="46"/>
      <c r="CRR92" s="46"/>
      <c r="CRS92" s="46"/>
      <c r="CRT92" s="46"/>
      <c r="CRU92" s="46"/>
      <c r="CRV92" s="46"/>
      <c r="CRW92" s="46"/>
      <c r="CRX92" s="46"/>
      <c r="CRY92" s="46"/>
      <c r="CRZ92" s="46"/>
      <c r="CSA92" s="46"/>
      <c r="CSB92" s="46"/>
      <c r="CSC92" s="46"/>
      <c r="CSD92" s="46"/>
      <c r="CSE92" s="46"/>
      <c r="CSF92" s="46"/>
      <c r="CSG92" s="46"/>
      <c r="CSH92" s="46"/>
      <c r="CSI92" s="46"/>
      <c r="CSJ92" s="46"/>
      <c r="CSK92" s="46"/>
      <c r="CSL92" s="46"/>
      <c r="CSM92" s="46"/>
      <c r="CSN92" s="46"/>
      <c r="CSO92" s="46"/>
      <c r="CSP92" s="46"/>
      <c r="CSQ92" s="46"/>
      <c r="CSR92" s="46"/>
      <c r="CSS92" s="46"/>
      <c r="CST92" s="46"/>
      <c r="CSU92" s="46"/>
      <c r="CSV92" s="46"/>
      <c r="CSW92" s="46"/>
      <c r="CSX92" s="46"/>
      <c r="CSY92" s="46"/>
      <c r="CSZ92" s="46"/>
      <c r="CTA92" s="46"/>
      <c r="CTB92" s="46"/>
      <c r="CTC92" s="46"/>
      <c r="CTD92" s="46"/>
      <c r="CTE92" s="46"/>
      <c r="CTF92" s="46"/>
      <c r="CTG92" s="46"/>
      <c r="CTH92" s="46"/>
      <c r="CTI92" s="46"/>
      <c r="CTJ92" s="46"/>
      <c r="CTK92" s="46"/>
      <c r="CTL92" s="46"/>
      <c r="CTM92" s="46"/>
      <c r="CTN92" s="46"/>
      <c r="CTO92" s="46"/>
      <c r="CTP92" s="46"/>
      <c r="CTQ92" s="46"/>
      <c r="CTR92" s="46"/>
      <c r="CTS92" s="46"/>
      <c r="CTT92" s="46"/>
      <c r="CTU92" s="46"/>
      <c r="CTV92" s="46"/>
      <c r="CTW92" s="46"/>
      <c r="CTX92" s="46"/>
      <c r="CTY92" s="46"/>
      <c r="CTZ92" s="46"/>
      <c r="CUA92" s="46"/>
      <c r="CUB92" s="46"/>
      <c r="CUC92" s="46"/>
      <c r="CUD92" s="46"/>
      <c r="CUE92" s="46"/>
      <c r="CUF92" s="46"/>
      <c r="CUG92" s="46"/>
      <c r="CUH92" s="46"/>
      <c r="CUI92" s="46"/>
      <c r="CUJ92" s="46"/>
      <c r="CUK92" s="46"/>
      <c r="CUL92" s="46"/>
      <c r="CUM92" s="46"/>
      <c r="CUN92" s="46"/>
      <c r="CUO92" s="46"/>
      <c r="CUP92" s="46"/>
      <c r="CUQ92" s="46"/>
      <c r="CUR92" s="46"/>
      <c r="CUS92" s="46"/>
      <c r="CUT92" s="46"/>
      <c r="CUU92" s="46"/>
      <c r="CUV92" s="46"/>
      <c r="CUW92" s="46"/>
      <c r="CUX92" s="46"/>
      <c r="CUY92" s="46"/>
      <c r="CUZ92" s="46"/>
      <c r="CVA92" s="46"/>
      <c r="CVB92" s="46"/>
      <c r="CVC92" s="46"/>
      <c r="CVD92" s="46"/>
      <c r="CVE92" s="46"/>
      <c r="CVF92" s="46"/>
      <c r="CVG92" s="46"/>
      <c r="CVH92" s="46"/>
      <c r="CVI92" s="46"/>
      <c r="CVJ92" s="46"/>
      <c r="CVK92" s="46"/>
      <c r="CVL92" s="46"/>
      <c r="CVM92" s="46"/>
      <c r="CVN92" s="46"/>
      <c r="CVO92" s="46"/>
      <c r="CVP92" s="46"/>
      <c r="CVQ92" s="46"/>
      <c r="CVR92" s="46"/>
      <c r="CVS92" s="46"/>
      <c r="CVT92" s="46"/>
      <c r="CVU92" s="46"/>
      <c r="CVV92" s="46"/>
      <c r="CVW92" s="46"/>
      <c r="CVX92" s="46"/>
      <c r="CVY92" s="46"/>
      <c r="CVZ92" s="46"/>
      <c r="CWA92" s="46"/>
      <c r="CWB92" s="46"/>
      <c r="CWC92" s="46"/>
      <c r="CWD92" s="46"/>
      <c r="CWE92" s="46"/>
      <c r="CWF92" s="46"/>
      <c r="CWG92" s="46"/>
      <c r="CWH92" s="46"/>
      <c r="CWI92" s="46"/>
      <c r="CWJ92" s="46"/>
      <c r="CWK92" s="46"/>
      <c r="CWL92" s="46"/>
      <c r="CWM92" s="46"/>
      <c r="CWN92" s="46"/>
      <c r="CWO92" s="46"/>
      <c r="CWP92" s="46"/>
      <c r="CWQ92" s="46"/>
      <c r="CWR92" s="46"/>
      <c r="CWS92" s="46"/>
      <c r="CWT92" s="46"/>
      <c r="CWU92" s="46"/>
      <c r="CWV92" s="46"/>
      <c r="CWW92" s="46"/>
      <c r="CWX92" s="46"/>
      <c r="CWY92" s="46"/>
      <c r="CWZ92" s="46"/>
      <c r="CXA92" s="46"/>
      <c r="CXB92" s="46"/>
      <c r="CXC92" s="46"/>
      <c r="CXD92" s="46"/>
      <c r="CXE92" s="46"/>
      <c r="CXF92" s="46"/>
      <c r="CXG92" s="46"/>
      <c r="CXH92" s="46"/>
      <c r="CXI92" s="46"/>
      <c r="CXJ92" s="46"/>
      <c r="CXK92" s="46"/>
      <c r="CXL92" s="46"/>
      <c r="CXM92" s="46"/>
      <c r="CXN92" s="46"/>
      <c r="CXO92" s="46"/>
      <c r="CXP92" s="46"/>
      <c r="CXQ92" s="46"/>
      <c r="CXR92" s="46"/>
      <c r="CXS92" s="46"/>
      <c r="CXT92" s="46"/>
      <c r="CXU92" s="46"/>
      <c r="CXV92" s="46"/>
      <c r="CXW92" s="46"/>
      <c r="CXX92" s="46"/>
      <c r="CXY92" s="46"/>
      <c r="CXZ92" s="46"/>
      <c r="CYA92" s="46"/>
      <c r="CYB92" s="46"/>
      <c r="CYC92" s="46"/>
      <c r="CYD92" s="46"/>
      <c r="CYE92" s="46"/>
      <c r="CYF92" s="46"/>
      <c r="CYG92" s="46"/>
      <c r="CYH92" s="46"/>
      <c r="CYI92" s="46"/>
      <c r="CYJ92" s="46"/>
      <c r="CYK92" s="46"/>
      <c r="CYL92" s="46"/>
      <c r="CYM92" s="46"/>
      <c r="CYN92" s="46"/>
      <c r="CYO92" s="46"/>
      <c r="CYP92" s="46"/>
      <c r="CYQ92" s="46"/>
      <c r="CYR92" s="46"/>
      <c r="CYS92" s="46"/>
      <c r="CYT92" s="46"/>
      <c r="CYU92" s="46"/>
      <c r="CYV92" s="46"/>
      <c r="CYW92" s="46"/>
      <c r="CYX92" s="46"/>
      <c r="CYY92" s="46"/>
      <c r="CYZ92" s="46"/>
      <c r="CZA92" s="46"/>
      <c r="CZB92" s="46"/>
      <c r="CZC92" s="46"/>
      <c r="CZD92" s="46"/>
      <c r="CZE92" s="46"/>
      <c r="CZF92" s="46"/>
      <c r="CZG92" s="46"/>
      <c r="CZH92" s="46"/>
      <c r="CZI92" s="46"/>
      <c r="CZJ92" s="46"/>
      <c r="CZK92" s="46"/>
      <c r="CZL92" s="46"/>
      <c r="CZM92" s="46"/>
      <c r="CZN92" s="46"/>
      <c r="CZO92" s="46"/>
      <c r="CZP92" s="46"/>
      <c r="CZQ92" s="46"/>
      <c r="CZR92" s="46"/>
      <c r="CZS92" s="46"/>
      <c r="CZT92" s="46"/>
      <c r="CZU92" s="46"/>
      <c r="CZV92" s="46"/>
      <c r="CZW92" s="46"/>
      <c r="CZX92" s="46"/>
      <c r="CZY92" s="46"/>
      <c r="CZZ92" s="46"/>
      <c r="DAA92" s="46"/>
      <c r="DAB92" s="46"/>
      <c r="DAC92" s="46"/>
      <c r="DAD92" s="46"/>
      <c r="DAE92" s="46"/>
      <c r="DAF92" s="46"/>
      <c r="DAG92" s="46"/>
      <c r="DAH92" s="46"/>
      <c r="DAI92" s="46"/>
      <c r="DAJ92" s="46"/>
      <c r="DAK92" s="46"/>
      <c r="DAL92" s="46"/>
      <c r="DAM92" s="46"/>
      <c r="DAN92" s="46"/>
      <c r="DAO92" s="46"/>
      <c r="DAP92" s="46"/>
      <c r="DAQ92" s="46"/>
      <c r="DAR92" s="46"/>
      <c r="DAS92" s="46"/>
      <c r="DAT92" s="46"/>
      <c r="DAU92" s="46"/>
      <c r="DAV92" s="46"/>
      <c r="DAW92" s="46"/>
      <c r="DAX92" s="46"/>
      <c r="DAY92" s="46"/>
      <c r="DAZ92" s="46"/>
      <c r="DBA92" s="46"/>
      <c r="DBB92" s="46"/>
      <c r="DBC92" s="46"/>
      <c r="DBD92" s="46"/>
      <c r="DBE92" s="46"/>
      <c r="DBF92" s="46"/>
      <c r="DBG92" s="46"/>
      <c r="DBH92" s="46"/>
      <c r="DBI92" s="46"/>
      <c r="DBJ92" s="46"/>
      <c r="DBK92" s="46"/>
      <c r="DBL92" s="46"/>
      <c r="DBM92" s="46"/>
      <c r="DBN92" s="46"/>
      <c r="DBO92" s="46"/>
      <c r="DBP92" s="46"/>
      <c r="DBQ92" s="46"/>
      <c r="DBR92" s="46"/>
      <c r="DBS92" s="46"/>
      <c r="DBT92" s="46"/>
      <c r="DBU92" s="46"/>
      <c r="DBV92" s="46"/>
      <c r="DBW92" s="46"/>
      <c r="DBX92" s="46"/>
      <c r="DBY92" s="46"/>
      <c r="DBZ92" s="46"/>
      <c r="DCA92" s="46"/>
      <c r="DCB92" s="46"/>
      <c r="DCC92" s="46"/>
      <c r="DCD92" s="46"/>
      <c r="DCE92" s="46"/>
      <c r="DCF92" s="46"/>
      <c r="DCG92" s="46"/>
      <c r="DCH92" s="46"/>
      <c r="DCI92" s="46"/>
      <c r="DCJ92" s="46"/>
      <c r="DCK92" s="46"/>
      <c r="DCL92" s="46"/>
      <c r="DCM92" s="46"/>
      <c r="DCN92" s="46"/>
      <c r="DCO92" s="46"/>
      <c r="DCP92" s="46"/>
      <c r="DCQ92" s="46"/>
      <c r="DCR92" s="46"/>
      <c r="DCS92" s="46"/>
      <c r="DCT92" s="46"/>
      <c r="DCU92" s="46"/>
      <c r="DCV92" s="46"/>
      <c r="DCW92" s="46"/>
      <c r="DCX92" s="46"/>
      <c r="DCY92" s="46"/>
      <c r="DCZ92" s="46"/>
      <c r="DDA92" s="46"/>
      <c r="DDB92" s="46"/>
      <c r="DDC92" s="46"/>
      <c r="DDD92" s="46"/>
      <c r="DDE92" s="46"/>
      <c r="DDF92" s="46"/>
      <c r="DDG92" s="46"/>
      <c r="DDH92" s="46"/>
      <c r="DDI92" s="46"/>
      <c r="DDJ92" s="46"/>
      <c r="DDK92" s="46"/>
      <c r="DDL92" s="46"/>
      <c r="DDM92" s="46"/>
      <c r="DDN92" s="46"/>
      <c r="DDO92" s="46"/>
      <c r="DDP92" s="46"/>
      <c r="DDQ92" s="46"/>
      <c r="DDR92" s="46"/>
      <c r="DDS92" s="46"/>
      <c r="DDT92" s="46"/>
      <c r="DDU92" s="46"/>
      <c r="DDV92" s="46"/>
      <c r="DDW92" s="46"/>
      <c r="DDX92" s="46"/>
      <c r="DDY92" s="46"/>
      <c r="DDZ92" s="46"/>
      <c r="DEA92" s="46"/>
      <c r="DEB92" s="46"/>
      <c r="DEC92" s="46"/>
      <c r="DED92" s="46"/>
      <c r="DEE92" s="46"/>
      <c r="DEF92" s="46"/>
      <c r="DEG92" s="46"/>
      <c r="DEH92" s="46"/>
      <c r="DEI92" s="46"/>
      <c r="DEJ92" s="46"/>
      <c r="DEK92" s="46"/>
      <c r="DEL92" s="46"/>
      <c r="DEM92" s="46"/>
      <c r="DEN92" s="46"/>
      <c r="DEO92" s="46"/>
      <c r="DEP92" s="46"/>
      <c r="DEQ92" s="46"/>
      <c r="DER92" s="46"/>
      <c r="DES92" s="46"/>
      <c r="DET92" s="46"/>
      <c r="DEU92" s="46"/>
      <c r="DEV92" s="46"/>
      <c r="DEW92" s="46"/>
      <c r="DEX92" s="46"/>
      <c r="DEY92" s="46"/>
      <c r="DEZ92" s="46"/>
      <c r="DFA92" s="46"/>
      <c r="DFB92" s="46"/>
      <c r="DFC92" s="46"/>
      <c r="DFD92" s="46"/>
      <c r="DFE92" s="46"/>
      <c r="DFF92" s="46"/>
      <c r="DFG92" s="46"/>
      <c r="DFH92" s="46"/>
      <c r="DFI92" s="46"/>
      <c r="DFJ92" s="46"/>
      <c r="DFK92" s="46"/>
      <c r="DFL92" s="46"/>
      <c r="DFM92" s="46"/>
      <c r="DFN92" s="46"/>
      <c r="DFO92" s="46"/>
      <c r="DFP92" s="46"/>
      <c r="DFQ92" s="46"/>
      <c r="DFR92" s="46"/>
      <c r="DFS92" s="46"/>
      <c r="DFT92" s="46"/>
      <c r="DFU92" s="46"/>
      <c r="DFV92" s="46"/>
      <c r="DFW92" s="46"/>
      <c r="DFX92" s="46"/>
      <c r="DFY92" s="46"/>
      <c r="DFZ92" s="46"/>
      <c r="DGA92" s="46"/>
      <c r="DGB92" s="46"/>
      <c r="DGC92" s="46"/>
      <c r="DGD92" s="46"/>
      <c r="DGE92" s="46"/>
      <c r="DGF92" s="46"/>
      <c r="DGG92" s="46"/>
      <c r="DGH92" s="46"/>
      <c r="DGI92" s="46"/>
      <c r="DGJ92" s="46"/>
      <c r="DGK92" s="46"/>
      <c r="DGL92" s="46"/>
      <c r="DGM92" s="46"/>
      <c r="DGN92" s="46"/>
      <c r="DGO92" s="46"/>
      <c r="DGP92" s="46"/>
      <c r="DGQ92" s="46"/>
      <c r="DGR92" s="46"/>
      <c r="DGS92" s="46"/>
      <c r="DGT92" s="46"/>
      <c r="DGU92" s="46"/>
      <c r="DGV92" s="46"/>
      <c r="DGW92" s="46"/>
      <c r="DGX92" s="46"/>
      <c r="DGY92" s="46"/>
      <c r="DGZ92" s="46"/>
      <c r="DHA92" s="46"/>
      <c r="DHB92" s="46"/>
      <c r="DHC92" s="46"/>
      <c r="DHD92" s="46"/>
      <c r="DHE92" s="46"/>
      <c r="DHF92" s="46"/>
      <c r="DHG92" s="46"/>
      <c r="DHH92" s="46"/>
      <c r="DHI92" s="46"/>
      <c r="DHJ92" s="46"/>
      <c r="DHK92" s="46"/>
      <c r="DHL92" s="46"/>
      <c r="DHM92" s="46"/>
      <c r="DHN92" s="46"/>
      <c r="DHO92" s="46"/>
      <c r="DHP92" s="46"/>
      <c r="DHQ92" s="46"/>
      <c r="DHR92" s="46"/>
      <c r="DHS92" s="46"/>
      <c r="DHT92" s="46"/>
      <c r="DHU92" s="46"/>
      <c r="DHV92" s="46"/>
      <c r="DHW92" s="46"/>
      <c r="DHX92" s="46"/>
      <c r="DHY92" s="46"/>
      <c r="DHZ92" s="46"/>
      <c r="DIA92" s="46"/>
      <c r="DIB92" s="46"/>
      <c r="DIC92" s="46"/>
      <c r="DID92" s="46"/>
      <c r="DIE92" s="46"/>
      <c r="DIF92" s="46"/>
      <c r="DIG92" s="46"/>
      <c r="DIH92" s="46"/>
      <c r="DII92" s="46"/>
      <c r="DIJ92" s="46"/>
      <c r="DIK92" s="46"/>
      <c r="DIL92" s="46"/>
      <c r="DIM92" s="46"/>
      <c r="DIN92" s="46"/>
      <c r="DIO92" s="46"/>
      <c r="DIP92" s="46"/>
      <c r="DIQ92" s="46"/>
      <c r="DIR92" s="46"/>
      <c r="DIS92" s="46"/>
      <c r="DIT92" s="46"/>
      <c r="DIU92" s="46"/>
      <c r="DIV92" s="46"/>
      <c r="DIW92" s="46"/>
      <c r="DIX92" s="46"/>
      <c r="DIY92" s="46"/>
      <c r="DIZ92" s="46"/>
      <c r="DJA92" s="46"/>
      <c r="DJB92" s="46"/>
      <c r="DJC92" s="46"/>
      <c r="DJD92" s="46"/>
      <c r="DJE92" s="46"/>
      <c r="DJF92" s="46"/>
      <c r="DJG92" s="46"/>
      <c r="DJH92" s="46"/>
      <c r="DJI92" s="46"/>
      <c r="DJJ92" s="46"/>
      <c r="DJK92" s="46"/>
      <c r="DJL92" s="46"/>
      <c r="DJM92" s="46"/>
      <c r="DJN92" s="46"/>
      <c r="DJO92" s="46"/>
      <c r="DJP92" s="46"/>
      <c r="DJQ92" s="46"/>
      <c r="DJR92" s="46"/>
      <c r="DJS92" s="46"/>
      <c r="DJT92" s="46"/>
      <c r="DJU92" s="46"/>
      <c r="DJV92" s="46"/>
      <c r="DJW92" s="46"/>
      <c r="DJX92" s="46"/>
      <c r="DJY92" s="46"/>
      <c r="DJZ92" s="46"/>
      <c r="DKA92" s="46"/>
      <c r="DKB92" s="46"/>
      <c r="DKC92" s="46"/>
      <c r="DKD92" s="46"/>
      <c r="DKE92" s="46"/>
      <c r="DKF92" s="46"/>
      <c r="DKG92" s="46"/>
      <c r="DKH92" s="46"/>
      <c r="DKI92" s="46"/>
      <c r="DKJ92" s="46"/>
      <c r="DKK92" s="46"/>
      <c r="DKL92" s="46"/>
      <c r="DKM92" s="46"/>
      <c r="DKN92" s="46"/>
      <c r="DKO92" s="46"/>
      <c r="DKP92" s="46"/>
      <c r="DKQ92" s="46"/>
      <c r="DKR92" s="46"/>
      <c r="DKS92" s="46"/>
      <c r="DKT92" s="46"/>
      <c r="DKU92" s="46"/>
      <c r="DKV92" s="46"/>
      <c r="DKW92" s="46"/>
      <c r="DKX92" s="46"/>
      <c r="DKY92" s="46"/>
      <c r="DKZ92" s="46"/>
      <c r="DLA92" s="46"/>
      <c r="DLB92" s="46"/>
      <c r="DLC92" s="46"/>
      <c r="DLD92" s="46"/>
      <c r="DLE92" s="46"/>
      <c r="DLF92" s="46"/>
      <c r="DLG92" s="46"/>
      <c r="DLH92" s="46"/>
      <c r="DLI92" s="46"/>
      <c r="DLJ92" s="46"/>
      <c r="DLK92" s="46"/>
      <c r="DLL92" s="46"/>
      <c r="DLM92" s="46"/>
      <c r="DLN92" s="46"/>
      <c r="DLO92" s="46"/>
      <c r="DLP92" s="46"/>
      <c r="DLQ92" s="46"/>
      <c r="DLR92" s="46"/>
      <c r="DLS92" s="46"/>
      <c r="DLT92" s="46"/>
      <c r="DLU92" s="46"/>
      <c r="DLV92" s="46"/>
      <c r="DLW92" s="46"/>
      <c r="DLX92" s="46"/>
      <c r="DLY92" s="46"/>
      <c r="DLZ92" s="46"/>
      <c r="DMA92" s="46"/>
      <c r="DMB92" s="46"/>
      <c r="DMC92" s="46"/>
      <c r="DMD92" s="46"/>
      <c r="DME92" s="46"/>
      <c r="DMF92" s="46"/>
      <c r="DMG92" s="46"/>
      <c r="DMH92" s="46"/>
      <c r="DMI92" s="46"/>
      <c r="DMJ92" s="46"/>
      <c r="DMK92" s="46"/>
      <c r="DML92" s="46"/>
      <c r="DMM92" s="46"/>
      <c r="DMN92" s="46"/>
      <c r="DMO92" s="46"/>
      <c r="DMP92" s="46"/>
      <c r="DMQ92" s="46"/>
      <c r="DMR92" s="46"/>
      <c r="DMS92" s="46"/>
      <c r="DMT92" s="46"/>
      <c r="DMU92" s="46"/>
      <c r="DMV92" s="46"/>
      <c r="DMW92" s="46"/>
      <c r="DMX92" s="46"/>
      <c r="DMY92" s="46"/>
      <c r="DMZ92" s="46"/>
      <c r="DNA92" s="46"/>
      <c r="DNB92" s="46"/>
      <c r="DNC92" s="46"/>
      <c r="DND92" s="46"/>
      <c r="DNE92" s="46"/>
      <c r="DNF92" s="46"/>
      <c r="DNG92" s="46"/>
      <c r="DNH92" s="46"/>
      <c r="DNI92" s="46"/>
      <c r="DNJ92" s="46"/>
      <c r="DNK92" s="46"/>
      <c r="DNL92" s="46"/>
      <c r="DNM92" s="46"/>
      <c r="DNN92" s="46"/>
      <c r="DNO92" s="46"/>
      <c r="DNP92" s="46"/>
      <c r="DNQ92" s="46"/>
      <c r="DNR92" s="46"/>
      <c r="DNS92" s="46"/>
      <c r="DNT92" s="46"/>
      <c r="DNU92" s="46"/>
      <c r="DNV92" s="46"/>
      <c r="DNW92" s="46"/>
      <c r="DNX92" s="46"/>
      <c r="DNY92" s="46"/>
      <c r="DNZ92" s="46"/>
      <c r="DOA92" s="46"/>
      <c r="DOB92" s="46"/>
      <c r="DOC92" s="46"/>
      <c r="DOD92" s="46"/>
      <c r="DOE92" s="46"/>
      <c r="DOF92" s="46"/>
      <c r="DOG92" s="46"/>
      <c r="DOH92" s="46"/>
      <c r="DOI92" s="46"/>
      <c r="DOJ92" s="46"/>
      <c r="DOK92" s="46"/>
      <c r="DOL92" s="46"/>
      <c r="DOM92" s="46"/>
      <c r="DON92" s="46"/>
      <c r="DOO92" s="46"/>
      <c r="DOP92" s="46"/>
      <c r="DOQ92" s="46"/>
      <c r="DOR92" s="46"/>
      <c r="DOS92" s="46"/>
      <c r="DOT92" s="46"/>
      <c r="DOU92" s="46"/>
      <c r="DOV92" s="46"/>
      <c r="DOW92" s="46"/>
      <c r="DOX92" s="46"/>
      <c r="DOY92" s="46"/>
      <c r="DOZ92" s="46"/>
      <c r="DPA92" s="46"/>
      <c r="DPB92" s="46"/>
      <c r="DPC92" s="46"/>
      <c r="DPD92" s="46"/>
      <c r="DPE92" s="46"/>
      <c r="DPF92" s="46"/>
      <c r="DPG92" s="46"/>
      <c r="DPH92" s="46"/>
      <c r="DPI92" s="46"/>
      <c r="DPJ92" s="46"/>
      <c r="DPK92" s="46"/>
      <c r="DPL92" s="46"/>
      <c r="DPM92" s="46"/>
      <c r="DPN92" s="46"/>
      <c r="DPO92" s="46"/>
      <c r="DPP92" s="46"/>
      <c r="DPQ92" s="46"/>
      <c r="DPR92" s="46"/>
      <c r="DPS92" s="46"/>
      <c r="DPT92" s="46"/>
      <c r="DPU92" s="46"/>
      <c r="DPV92" s="46"/>
      <c r="DPW92" s="46"/>
      <c r="DPX92" s="46"/>
      <c r="DPY92" s="46"/>
      <c r="DPZ92" s="46"/>
      <c r="DQA92" s="46"/>
      <c r="DQB92" s="46"/>
      <c r="DQC92" s="46"/>
      <c r="DQD92" s="46"/>
      <c r="DQE92" s="46"/>
      <c r="DQF92" s="46"/>
      <c r="DQG92" s="46"/>
      <c r="DQH92" s="46"/>
      <c r="DQI92" s="46"/>
      <c r="DQJ92" s="46"/>
      <c r="DQK92" s="46"/>
      <c r="DQL92" s="46"/>
      <c r="DQM92" s="46"/>
      <c r="DQN92" s="46"/>
      <c r="DQO92" s="46"/>
      <c r="DQP92" s="46"/>
      <c r="DQQ92" s="46"/>
      <c r="DQR92" s="46"/>
      <c r="DQS92" s="46"/>
      <c r="DQT92" s="46"/>
      <c r="DQU92" s="46"/>
      <c r="DQV92" s="46"/>
      <c r="DQW92" s="46"/>
      <c r="DQX92" s="46"/>
      <c r="DQY92" s="46"/>
      <c r="DQZ92" s="46"/>
      <c r="DRA92" s="46"/>
      <c r="DRB92" s="46"/>
      <c r="DRC92" s="46"/>
      <c r="DRD92" s="46"/>
      <c r="DRE92" s="46"/>
      <c r="DRF92" s="46"/>
      <c r="DRG92" s="46"/>
      <c r="DRH92" s="46"/>
      <c r="DRI92" s="46"/>
      <c r="DRJ92" s="46"/>
      <c r="DRK92" s="46"/>
      <c r="DRL92" s="46"/>
      <c r="DRM92" s="46"/>
      <c r="DRN92" s="46"/>
      <c r="DRO92" s="46"/>
      <c r="DRP92" s="46"/>
      <c r="DRQ92" s="46"/>
      <c r="DRR92" s="46"/>
      <c r="DRS92" s="46"/>
      <c r="DRT92" s="46"/>
      <c r="DRU92" s="46"/>
      <c r="DRV92" s="46"/>
      <c r="DRW92" s="46"/>
      <c r="DRX92" s="46"/>
      <c r="DRY92" s="46"/>
      <c r="DRZ92" s="46"/>
      <c r="DSA92" s="46"/>
      <c r="DSB92" s="46"/>
      <c r="DSC92" s="46"/>
      <c r="DSD92" s="46"/>
      <c r="DSE92" s="46"/>
      <c r="DSF92" s="46"/>
      <c r="DSG92" s="46"/>
      <c r="DSH92" s="46"/>
      <c r="DSI92" s="46"/>
      <c r="DSJ92" s="46"/>
      <c r="DSK92" s="46"/>
      <c r="DSL92" s="46"/>
      <c r="DSM92" s="46"/>
      <c r="DSN92" s="46"/>
      <c r="DSO92" s="46"/>
      <c r="DSP92" s="46"/>
      <c r="DSQ92" s="46"/>
      <c r="DSR92" s="46"/>
      <c r="DSS92" s="46"/>
      <c r="DST92" s="46"/>
      <c r="DSU92" s="46"/>
      <c r="DSV92" s="46"/>
      <c r="DSW92" s="46"/>
      <c r="DSX92" s="46"/>
      <c r="DSY92" s="46"/>
      <c r="DSZ92" s="46"/>
      <c r="DTA92" s="46"/>
      <c r="DTB92" s="46"/>
      <c r="DTC92" s="46"/>
      <c r="DTD92" s="46"/>
      <c r="DTE92" s="46"/>
      <c r="DTF92" s="46"/>
      <c r="DTG92" s="46"/>
      <c r="DTH92" s="46"/>
      <c r="DTI92" s="46"/>
      <c r="DTJ92" s="46"/>
      <c r="DTK92" s="46"/>
      <c r="DTL92" s="46"/>
      <c r="DTM92" s="46"/>
      <c r="DTN92" s="46"/>
      <c r="DTO92" s="46"/>
      <c r="DTP92" s="46"/>
      <c r="DTQ92" s="46"/>
      <c r="DTR92" s="46"/>
      <c r="DTS92" s="46"/>
      <c r="DTT92" s="46"/>
      <c r="DTU92" s="46"/>
      <c r="DTV92" s="46"/>
      <c r="DTW92" s="46"/>
      <c r="DTX92" s="46"/>
      <c r="DTY92" s="46"/>
      <c r="DTZ92" s="46"/>
      <c r="DUA92" s="46"/>
      <c r="DUB92" s="46"/>
      <c r="DUC92" s="46"/>
      <c r="DUD92" s="46"/>
      <c r="DUE92" s="46"/>
      <c r="DUF92" s="46"/>
      <c r="DUG92" s="46"/>
      <c r="DUH92" s="46"/>
      <c r="DUI92" s="46"/>
      <c r="DUJ92" s="46"/>
      <c r="DUK92" s="46"/>
      <c r="DUL92" s="46"/>
      <c r="DUM92" s="46"/>
      <c r="DUN92" s="46"/>
      <c r="DUO92" s="46"/>
      <c r="DUP92" s="46"/>
      <c r="DUQ92" s="46"/>
      <c r="DUR92" s="46"/>
      <c r="DUS92" s="46"/>
      <c r="DUT92" s="46"/>
      <c r="DUU92" s="46"/>
      <c r="DUV92" s="46"/>
      <c r="DUW92" s="46"/>
      <c r="DUX92" s="46"/>
      <c r="DUY92" s="46"/>
      <c r="DUZ92" s="46"/>
      <c r="DVA92" s="46"/>
      <c r="DVB92" s="46"/>
      <c r="DVC92" s="46"/>
      <c r="DVD92" s="46"/>
      <c r="DVE92" s="46"/>
      <c r="DVF92" s="46"/>
      <c r="DVG92" s="46"/>
      <c r="DVH92" s="46"/>
      <c r="DVI92" s="46"/>
      <c r="DVJ92" s="46"/>
      <c r="DVK92" s="46"/>
      <c r="DVL92" s="46"/>
      <c r="DVM92" s="46"/>
      <c r="DVN92" s="46"/>
      <c r="DVO92" s="46"/>
      <c r="DVP92" s="46"/>
      <c r="DVQ92" s="46"/>
      <c r="DVR92" s="46"/>
      <c r="DVS92" s="46"/>
      <c r="DVT92" s="46"/>
      <c r="DVU92" s="46"/>
      <c r="DVV92" s="46"/>
      <c r="DVW92" s="46"/>
      <c r="DVX92" s="46"/>
      <c r="DVY92" s="46"/>
      <c r="DVZ92" s="46"/>
      <c r="DWA92" s="46"/>
      <c r="DWB92" s="46"/>
      <c r="DWC92" s="46"/>
      <c r="DWD92" s="46"/>
      <c r="DWE92" s="46"/>
      <c r="DWF92" s="46"/>
      <c r="DWG92" s="46"/>
      <c r="DWH92" s="46"/>
      <c r="DWI92" s="46"/>
      <c r="DWJ92" s="46"/>
      <c r="DWK92" s="46"/>
      <c r="DWL92" s="46"/>
      <c r="DWM92" s="46"/>
      <c r="DWN92" s="46"/>
      <c r="DWO92" s="46"/>
      <c r="DWP92" s="46"/>
      <c r="DWQ92" s="46"/>
      <c r="DWR92" s="46"/>
      <c r="DWS92" s="46"/>
      <c r="DWT92" s="46"/>
      <c r="DWU92" s="46"/>
      <c r="DWV92" s="46"/>
      <c r="DWW92" s="46"/>
      <c r="DWX92" s="46"/>
      <c r="DWY92" s="46"/>
      <c r="DWZ92" s="46"/>
      <c r="DXA92" s="46"/>
      <c r="DXB92" s="46"/>
      <c r="DXC92" s="46"/>
      <c r="DXD92" s="46"/>
      <c r="DXE92" s="46"/>
      <c r="DXF92" s="46"/>
      <c r="DXG92" s="46"/>
      <c r="DXH92" s="46"/>
      <c r="DXI92" s="46"/>
      <c r="DXJ92" s="46"/>
      <c r="DXK92" s="46"/>
      <c r="DXL92" s="46"/>
      <c r="DXM92" s="46"/>
      <c r="DXN92" s="46"/>
      <c r="DXO92" s="46"/>
      <c r="DXP92" s="46"/>
      <c r="DXQ92" s="46"/>
      <c r="DXR92" s="46"/>
      <c r="DXS92" s="46"/>
      <c r="DXT92" s="46"/>
      <c r="DXU92" s="46"/>
      <c r="DXV92" s="46"/>
      <c r="DXW92" s="46"/>
      <c r="DXX92" s="46"/>
      <c r="DXY92" s="46"/>
      <c r="DXZ92" s="46"/>
      <c r="DYA92" s="46"/>
      <c r="DYB92" s="46"/>
      <c r="DYC92" s="46"/>
      <c r="DYD92" s="46"/>
      <c r="DYE92" s="46"/>
      <c r="DYF92" s="46"/>
      <c r="DYG92" s="46"/>
      <c r="DYH92" s="46"/>
      <c r="DYI92" s="46"/>
      <c r="DYJ92" s="46"/>
      <c r="DYK92" s="46"/>
      <c r="DYL92" s="46"/>
      <c r="DYM92" s="46"/>
      <c r="DYN92" s="46"/>
      <c r="DYO92" s="46"/>
      <c r="DYP92" s="46"/>
      <c r="DYQ92" s="46"/>
      <c r="DYR92" s="46"/>
      <c r="DYS92" s="46"/>
      <c r="DYT92" s="46"/>
      <c r="DYU92" s="46"/>
      <c r="DYV92" s="46"/>
      <c r="DYW92" s="46"/>
      <c r="DYX92" s="46"/>
      <c r="DYY92" s="46"/>
      <c r="DYZ92" s="46"/>
      <c r="DZA92" s="46"/>
      <c r="DZB92" s="46"/>
      <c r="DZC92" s="46"/>
      <c r="DZD92" s="46"/>
      <c r="DZE92" s="46"/>
      <c r="DZF92" s="46"/>
      <c r="DZG92" s="46"/>
      <c r="DZH92" s="46"/>
      <c r="DZI92" s="46"/>
      <c r="DZJ92" s="46"/>
      <c r="DZK92" s="46"/>
      <c r="DZL92" s="46"/>
      <c r="DZM92" s="46"/>
      <c r="DZN92" s="46"/>
      <c r="DZO92" s="46"/>
      <c r="DZP92" s="46"/>
      <c r="DZQ92" s="46"/>
      <c r="DZR92" s="46"/>
      <c r="DZS92" s="46"/>
      <c r="DZT92" s="46"/>
      <c r="DZU92" s="46"/>
      <c r="DZV92" s="46"/>
      <c r="DZW92" s="46"/>
      <c r="DZX92" s="46"/>
      <c r="DZY92" s="46"/>
      <c r="DZZ92" s="46"/>
      <c r="EAA92" s="46"/>
      <c r="EAB92" s="46"/>
      <c r="EAC92" s="46"/>
      <c r="EAD92" s="46"/>
      <c r="EAE92" s="46"/>
      <c r="EAF92" s="46"/>
      <c r="EAG92" s="46"/>
      <c r="EAH92" s="46"/>
      <c r="EAI92" s="46"/>
      <c r="EAJ92" s="46"/>
      <c r="EAK92" s="46"/>
      <c r="EAL92" s="46"/>
      <c r="EAM92" s="46"/>
      <c r="EAN92" s="46"/>
      <c r="EAO92" s="46"/>
      <c r="EAP92" s="46"/>
      <c r="EAQ92" s="46"/>
      <c r="EAR92" s="46"/>
      <c r="EAS92" s="46"/>
      <c r="EAT92" s="46"/>
      <c r="EAU92" s="46"/>
      <c r="EAV92" s="46"/>
      <c r="EAW92" s="46"/>
      <c r="EAX92" s="46"/>
      <c r="EAY92" s="46"/>
      <c r="EAZ92" s="46"/>
      <c r="EBA92" s="46"/>
      <c r="EBB92" s="46"/>
      <c r="EBC92" s="46"/>
      <c r="EBD92" s="46"/>
      <c r="EBE92" s="46"/>
      <c r="EBF92" s="46"/>
      <c r="EBG92" s="46"/>
      <c r="EBH92" s="46"/>
      <c r="EBI92" s="46"/>
      <c r="EBJ92" s="46"/>
      <c r="EBK92" s="46"/>
      <c r="EBL92" s="46"/>
      <c r="EBM92" s="46"/>
      <c r="EBN92" s="46"/>
      <c r="EBO92" s="46"/>
      <c r="EBP92" s="46"/>
      <c r="EBQ92" s="46"/>
      <c r="EBR92" s="46"/>
      <c r="EBS92" s="46"/>
      <c r="EBT92" s="46"/>
      <c r="EBU92" s="46"/>
      <c r="EBV92" s="46"/>
      <c r="EBW92" s="46"/>
      <c r="EBX92" s="46"/>
      <c r="EBY92" s="46"/>
      <c r="EBZ92" s="46"/>
      <c r="ECA92" s="46"/>
      <c r="ECB92" s="46"/>
      <c r="ECC92" s="46"/>
      <c r="ECD92" s="46"/>
      <c r="ECE92" s="46"/>
      <c r="ECF92" s="46"/>
      <c r="ECG92" s="46"/>
      <c r="ECH92" s="46"/>
      <c r="ECI92" s="46"/>
      <c r="ECJ92" s="46"/>
      <c r="ECK92" s="46"/>
      <c r="ECL92" s="46"/>
      <c r="ECM92" s="46"/>
      <c r="ECN92" s="46"/>
      <c r="ECO92" s="46"/>
      <c r="ECP92" s="46"/>
      <c r="ECQ92" s="46"/>
      <c r="ECR92" s="46"/>
      <c r="ECS92" s="46"/>
      <c r="ECT92" s="46"/>
      <c r="ECU92" s="46"/>
      <c r="ECV92" s="46"/>
      <c r="ECW92" s="46"/>
      <c r="ECX92" s="46"/>
      <c r="ECY92" s="46"/>
      <c r="ECZ92" s="46"/>
      <c r="EDA92" s="46"/>
      <c r="EDB92" s="46"/>
      <c r="EDC92" s="46"/>
      <c r="EDD92" s="46"/>
      <c r="EDE92" s="46"/>
      <c r="EDF92" s="46"/>
      <c r="EDG92" s="46"/>
      <c r="EDH92" s="46"/>
      <c r="EDI92" s="46"/>
      <c r="EDJ92" s="46"/>
      <c r="EDK92" s="46"/>
      <c r="EDL92" s="46"/>
      <c r="EDM92" s="46"/>
      <c r="EDN92" s="46"/>
      <c r="EDO92" s="46"/>
      <c r="EDP92" s="46"/>
      <c r="EDQ92" s="46"/>
      <c r="EDR92" s="46"/>
      <c r="EDS92" s="46"/>
      <c r="EDT92" s="46"/>
      <c r="EDU92" s="46"/>
      <c r="EDV92" s="46"/>
      <c r="EDW92" s="46"/>
      <c r="EDX92" s="46"/>
      <c r="EDY92" s="46"/>
      <c r="EDZ92" s="46"/>
      <c r="EEA92" s="46"/>
      <c r="EEB92" s="46"/>
      <c r="EEC92" s="46"/>
      <c r="EED92" s="46"/>
      <c r="EEE92" s="46"/>
      <c r="EEF92" s="46"/>
      <c r="EEG92" s="46"/>
      <c r="EEH92" s="46"/>
      <c r="EEI92" s="46"/>
      <c r="EEJ92" s="46"/>
      <c r="EEK92" s="46"/>
      <c r="EEL92" s="46"/>
      <c r="EEM92" s="46"/>
      <c r="EEN92" s="46"/>
      <c r="EEO92" s="46"/>
      <c r="EEP92" s="46"/>
      <c r="EEQ92" s="46"/>
      <c r="EER92" s="46"/>
      <c r="EES92" s="46"/>
      <c r="EET92" s="46"/>
      <c r="EEU92" s="46"/>
      <c r="EEV92" s="46"/>
      <c r="EEW92" s="46"/>
      <c r="EEX92" s="46"/>
      <c r="EEY92" s="46"/>
      <c r="EEZ92" s="46"/>
      <c r="EFA92" s="46"/>
      <c r="EFB92" s="46"/>
      <c r="EFC92" s="46"/>
      <c r="EFD92" s="46"/>
      <c r="EFE92" s="46"/>
      <c r="EFF92" s="46"/>
      <c r="EFG92" s="46"/>
      <c r="EFH92" s="46"/>
      <c r="EFI92" s="46"/>
      <c r="EFJ92" s="46"/>
      <c r="EFK92" s="46"/>
      <c r="EFL92" s="46"/>
      <c r="EFM92" s="46"/>
      <c r="EFN92" s="46"/>
      <c r="EFO92" s="46"/>
      <c r="EFP92" s="46"/>
      <c r="EFQ92" s="46"/>
      <c r="EFR92" s="46"/>
      <c r="EFS92" s="46"/>
      <c r="EFT92" s="46"/>
      <c r="EFU92" s="46"/>
      <c r="EFV92" s="46"/>
      <c r="EFW92" s="46"/>
      <c r="EFX92" s="46"/>
      <c r="EFY92" s="46"/>
      <c r="EFZ92" s="46"/>
      <c r="EGA92" s="46"/>
      <c r="EGB92" s="46"/>
      <c r="EGC92" s="46"/>
      <c r="EGD92" s="46"/>
      <c r="EGE92" s="46"/>
      <c r="EGF92" s="46"/>
      <c r="EGG92" s="46"/>
      <c r="EGH92" s="46"/>
      <c r="EGI92" s="46"/>
      <c r="EGJ92" s="46"/>
      <c r="EGK92" s="46"/>
      <c r="EGL92" s="46"/>
      <c r="EGM92" s="46"/>
      <c r="EGN92" s="46"/>
      <c r="EGO92" s="46"/>
      <c r="EGP92" s="46"/>
      <c r="EGQ92" s="46"/>
      <c r="EGR92" s="46"/>
      <c r="EGS92" s="46"/>
      <c r="EGT92" s="46"/>
      <c r="EGU92" s="46"/>
      <c r="EGV92" s="46"/>
      <c r="EGW92" s="46"/>
      <c r="EGX92" s="46"/>
      <c r="EGY92" s="46"/>
      <c r="EGZ92" s="46"/>
      <c r="EHA92" s="46"/>
      <c r="EHB92" s="46"/>
      <c r="EHC92" s="46"/>
      <c r="EHD92" s="46"/>
      <c r="EHE92" s="46"/>
      <c r="EHF92" s="46"/>
      <c r="EHG92" s="46"/>
      <c r="EHH92" s="46"/>
      <c r="EHI92" s="46"/>
      <c r="EHJ92" s="46"/>
      <c r="EHK92" s="46"/>
      <c r="EHL92" s="46"/>
      <c r="EHM92" s="46"/>
      <c r="EHN92" s="46"/>
      <c r="EHO92" s="46"/>
      <c r="EHP92" s="46"/>
      <c r="EHQ92" s="46"/>
      <c r="EHR92" s="46"/>
      <c r="EHS92" s="46"/>
      <c r="EHT92" s="46"/>
      <c r="EHU92" s="46"/>
      <c r="EHV92" s="46"/>
      <c r="EHW92" s="46"/>
      <c r="EHX92" s="46"/>
      <c r="EHY92" s="46"/>
      <c r="EHZ92" s="46"/>
      <c r="EIA92" s="46"/>
      <c r="EIB92" s="46"/>
      <c r="EIC92" s="46"/>
      <c r="EID92" s="46"/>
      <c r="EIE92" s="46"/>
      <c r="EIF92" s="46"/>
      <c r="EIG92" s="46"/>
      <c r="EIH92" s="46"/>
      <c r="EII92" s="46"/>
      <c r="EIJ92" s="46"/>
      <c r="EIK92" s="46"/>
      <c r="EIL92" s="46"/>
      <c r="EIM92" s="46"/>
      <c r="EIN92" s="46"/>
      <c r="EIO92" s="46"/>
      <c r="EIP92" s="46"/>
      <c r="EIQ92" s="46"/>
      <c r="EIR92" s="46"/>
      <c r="EIS92" s="46"/>
      <c r="EIT92" s="46"/>
      <c r="EIU92" s="46"/>
      <c r="EIV92" s="46"/>
      <c r="EIW92" s="46"/>
      <c r="EIX92" s="46"/>
      <c r="EIY92" s="46"/>
      <c r="EIZ92" s="46"/>
      <c r="EJA92" s="46"/>
      <c r="EJB92" s="46"/>
      <c r="EJC92" s="46"/>
      <c r="EJD92" s="46"/>
      <c r="EJE92" s="46"/>
      <c r="EJF92" s="46"/>
      <c r="EJG92" s="46"/>
      <c r="EJH92" s="46"/>
      <c r="EJI92" s="46"/>
      <c r="EJJ92" s="46"/>
      <c r="EJK92" s="46"/>
      <c r="EJL92" s="46"/>
      <c r="EJM92" s="46"/>
      <c r="EJN92" s="46"/>
      <c r="EJO92" s="46"/>
      <c r="EJP92" s="46"/>
      <c r="EJQ92" s="46"/>
      <c r="EJR92" s="46"/>
      <c r="EJS92" s="46"/>
      <c r="EJT92" s="46"/>
      <c r="EJU92" s="46"/>
      <c r="EJV92" s="46"/>
      <c r="EJW92" s="46"/>
      <c r="EJX92" s="46"/>
      <c r="EJY92" s="46"/>
      <c r="EJZ92" s="46"/>
      <c r="EKA92" s="46"/>
      <c r="EKB92" s="46"/>
      <c r="EKC92" s="46"/>
      <c r="EKD92" s="46"/>
      <c r="EKE92" s="46"/>
      <c r="EKF92" s="46"/>
      <c r="EKG92" s="46"/>
      <c r="EKH92" s="46"/>
      <c r="EKI92" s="46"/>
      <c r="EKJ92" s="46"/>
      <c r="EKK92" s="46"/>
      <c r="EKL92" s="46"/>
      <c r="EKM92" s="46"/>
      <c r="EKN92" s="46"/>
      <c r="EKO92" s="46"/>
      <c r="EKP92" s="46"/>
      <c r="EKQ92" s="46"/>
      <c r="EKR92" s="46"/>
      <c r="EKS92" s="46"/>
      <c r="EKT92" s="46"/>
      <c r="EKU92" s="46"/>
      <c r="EKV92" s="46"/>
      <c r="EKW92" s="46"/>
      <c r="EKX92" s="46"/>
      <c r="EKY92" s="46"/>
      <c r="EKZ92" s="46"/>
      <c r="ELA92" s="46"/>
      <c r="ELB92" s="46"/>
      <c r="ELC92" s="46"/>
      <c r="ELD92" s="46"/>
      <c r="ELE92" s="46"/>
      <c r="ELF92" s="46"/>
      <c r="ELG92" s="46"/>
      <c r="ELH92" s="46"/>
      <c r="ELI92" s="46"/>
      <c r="ELJ92" s="46"/>
      <c r="ELK92" s="46"/>
      <c r="ELL92" s="46"/>
      <c r="ELM92" s="46"/>
      <c r="ELN92" s="46"/>
      <c r="ELO92" s="46"/>
      <c r="ELP92" s="46"/>
      <c r="ELQ92" s="46"/>
      <c r="ELR92" s="46"/>
      <c r="ELS92" s="46"/>
      <c r="ELT92" s="46"/>
      <c r="ELU92" s="46"/>
      <c r="ELV92" s="46"/>
      <c r="ELW92" s="46"/>
      <c r="ELX92" s="46"/>
      <c r="ELY92" s="46"/>
      <c r="ELZ92" s="46"/>
      <c r="EMA92" s="46"/>
      <c r="EMB92" s="46"/>
      <c r="EMC92" s="46"/>
      <c r="EMD92" s="46"/>
      <c r="EME92" s="46"/>
      <c r="EMF92" s="46"/>
      <c r="EMG92" s="46"/>
      <c r="EMH92" s="46"/>
      <c r="EMI92" s="46"/>
      <c r="EMJ92" s="46"/>
      <c r="EMK92" s="46"/>
      <c r="EML92" s="46"/>
      <c r="EMM92" s="46"/>
      <c r="EMN92" s="46"/>
      <c r="EMO92" s="46"/>
      <c r="EMP92" s="46"/>
      <c r="EMQ92" s="46"/>
      <c r="EMR92" s="46"/>
      <c r="EMS92" s="46"/>
      <c r="EMT92" s="46"/>
      <c r="EMU92" s="46"/>
      <c r="EMV92" s="46"/>
      <c r="EMW92" s="46"/>
      <c r="EMX92" s="46"/>
      <c r="EMY92" s="46"/>
      <c r="EMZ92" s="46"/>
      <c r="ENA92" s="46"/>
      <c r="ENB92" s="46"/>
      <c r="ENC92" s="46"/>
      <c r="END92" s="46"/>
      <c r="ENE92" s="46"/>
      <c r="ENF92" s="46"/>
      <c r="ENG92" s="46"/>
      <c r="ENH92" s="46"/>
      <c r="ENI92" s="46"/>
      <c r="ENJ92" s="46"/>
      <c r="ENK92" s="46"/>
      <c r="ENL92" s="46"/>
      <c r="ENM92" s="46"/>
      <c r="ENN92" s="46"/>
      <c r="ENO92" s="46"/>
      <c r="ENP92" s="46"/>
      <c r="ENQ92" s="46"/>
      <c r="ENR92" s="46"/>
      <c r="ENS92" s="46"/>
      <c r="ENT92" s="46"/>
      <c r="ENU92" s="46"/>
      <c r="ENV92" s="46"/>
      <c r="ENW92" s="46"/>
      <c r="ENX92" s="46"/>
      <c r="ENY92" s="46"/>
      <c r="ENZ92" s="46"/>
      <c r="EOA92" s="46"/>
      <c r="EOB92" s="46"/>
      <c r="EOC92" s="46"/>
      <c r="EOD92" s="46"/>
      <c r="EOE92" s="46"/>
      <c r="EOF92" s="46"/>
      <c r="EOG92" s="46"/>
      <c r="EOH92" s="46"/>
      <c r="EOI92" s="46"/>
      <c r="EOJ92" s="46"/>
      <c r="EOK92" s="46"/>
      <c r="EOL92" s="46"/>
      <c r="EOM92" s="46"/>
      <c r="EON92" s="46"/>
      <c r="EOO92" s="46"/>
      <c r="EOP92" s="46"/>
      <c r="EOQ92" s="46"/>
      <c r="EOR92" s="46"/>
      <c r="EOS92" s="46"/>
      <c r="EOT92" s="46"/>
      <c r="EOU92" s="46"/>
      <c r="EOV92" s="46"/>
      <c r="EOW92" s="46"/>
      <c r="EOX92" s="46"/>
      <c r="EOY92" s="46"/>
      <c r="EOZ92" s="46"/>
      <c r="EPA92" s="46"/>
      <c r="EPB92" s="46"/>
      <c r="EPC92" s="46"/>
      <c r="EPD92" s="46"/>
      <c r="EPE92" s="46"/>
      <c r="EPF92" s="46"/>
      <c r="EPG92" s="46"/>
      <c r="EPH92" s="46"/>
      <c r="EPI92" s="46"/>
      <c r="EPJ92" s="46"/>
      <c r="EPK92" s="46"/>
      <c r="EPL92" s="46"/>
      <c r="EPM92" s="46"/>
      <c r="EPN92" s="46"/>
      <c r="EPO92" s="46"/>
      <c r="EPP92" s="46"/>
      <c r="EPQ92" s="46"/>
      <c r="EPR92" s="46"/>
      <c r="EPS92" s="46"/>
      <c r="EPT92" s="46"/>
      <c r="EPU92" s="46"/>
      <c r="EPV92" s="46"/>
      <c r="EPW92" s="46"/>
      <c r="EPX92" s="46"/>
      <c r="EPY92" s="46"/>
      <c r="EPZ92" s="46"/>
      <c r="EQA92" s="46"/>
      <c r="EQB92" s="46"/>
      <c r="EQC92" s="46"/>
      <c r="EQD92" s="46"/>
      <c r="EQE92" s="46"/>
      <c r="EQF92" s="46"/>
      <c r="EQG92" s="46"/>
      <c r="EQH92" s="46"/>
      <c r="EQI92" s="46"/>
      <c r="EQJ92" s="46"/>
      <c r="EQK92" s="46"/>
      <c r="EQL92" s="46"/>
      <c r="EQM92" s="46"/>
      <c r="EQN92" s="46"/>
      <c r="EQO92" s="46"/>
      <c r="EQP92" s="46"/>
      <c r="EQQ92" s="46"/>
      <c r="EQR92" s="46"/>
      <c r="EQS92" s="46"/>
      <c r="EQT92" s="46"/>
      <c r="EQU92" s="46"/>
      <c r="EQV92" s="46"/>
      <c r="EQW92" s="46"/>
      <c r="EQX92" s="46"/>
      <c r="EQY92" s="46"/>
      <c r="EQZ92" s="46"/>
      <c r="ERA92" s="46"/>
      <c r="ERB92" s="46"/>
      <c r="ERC92" s="46"/>
      <c r="ERD92" s="46"/>
      <c r="ERE92" s="46"/>
      <c r="ERF92" s="46"/>
      <c r="ERG92" s="46"/>
      <c r="ERH92" s="46"/>
      <c r="ERI92" s="46"/>
      <c r="ERJ92" s="46"/>
      <c r="ERK92" s="46"/>
      <c r="ERL92" s="46"/>
      <c r="ERM92" s="46"/>
      <c r="ERN92" s="46"/>
      <c r="ERO92" s="46"/>
      <c r="ERP92" s="46"/>
      <c r="ERQ92" s="46"/>
      <c r="ERR92" s="46"/>
      <c r="ERS92" s="46"/>
      <c r="ERT92" s="46"/>
      <c r="ERU92" s="46"/>
      <c r="ERV92" s="46"/>
      <c r="ERW92" s="46"/>
      <c r="ERX92" s="46"/>
      <c r="ERY92" s="46"/>
      <c r="ERZ92" s="46"/>
      <c r="ESA92" s="46"/>
      <c r="ESB92" s="46"/>
      <c r="ESC92" s="46"/>
      <c r="ESD92" s="46"/>
      <c r="ESE92" s="46"/>
      <c r="ESF92" s="46"/>
      <c r="ESG92" s="46"/>
      <c r="ESH92" s="46"/>
      <c r="ESI92" s="46"/>
      <c r="ESJ92" s="46"/>
      <c r="ESK92" s="46"/>
      <c r="ESL92" s="46"/>
      <c r="ESM92" s="46"/>
      <c r="ESN92" s="46"/>
      <c r="ESO92" s="46"/>
      <c r="ESP92" s="46"/>
      <c r="ESQ92" s="46"/>
      <c r="ESR92" s="46"/>
      <c r="ESS92" s="46"/>
      <c r="EST92" s="46"/>
      <c r="ESU92" s="46"/>
      <c r="ESV92" s="46"/>
      <c r="ESW92" s="46"/>
      <c r="ESX92" s="46"/>
      <c r="ESY92" s="46"/>
      <c r="ESZ92" s="46"/>
      <c r="ETA92" s="46"/>
      <c r="ETB92" s="46"/>
      <c r="ETC92" s="46"/>
      <c r="ETD92" s="46"/>
      <c r="ETE92" s="46"/>
      <c r="ETF92" s="46"/>
      <c r="ETG92" s="46"/>
      <c r="ETH92" s="46"/>
      <c r="ETI92" s="46"/>
      <c r="ETJ92" s="46"/>
      <c r="ETK92" s="46"/>
      <c r="ETL92" s="46"/>
      <c r="ETM92" s="46"/>
      <c r="ETN92" s="46"/>
      <c r="ETO92" s="46"/>
      <c r="ETP92" s="46"/>
      <c r="ETQ92" s="46"/>
      <c r="ETR92" s="46"/>
      <c r="ETS92" s="46"/>
      <c r="ETT92" s="46"/>
      <c r="ETU92" s="46"/>
      <c r="ETV92" s="46"/>
      <c r="ETW92" s="46"/>
      <c r="ETX92" s="46"/>
      <c r="ETY92" s="46"/>
      <c r="ETZ92" s="46"/>
      <c r="EUA92" s="46"/>
      <c r="EUB92" s="46"/>
      <c r="EUC92" s="46"/>
      <c r="EUD92" s="46"/>
      <c r="EUE92" s="46"/>
      <c r="EUF92" s="46"/>
      <c r="EUG92" s="46"/>
      <c r="EUH92" s="46"/>
      <c r="EUI92" s="46"/>
      <c r="EUJ92" s="46"/>
      <c r="EUK92" s="46"/>
      <c r="EUL92" s="46"/>
      <c r="EUM92" s="46"/>
      <c r="EUN92" s="46"/>
      <c r="EUO92" s="46"/>
      <c r="EUP92" s="46"/>
      <c r="EUQ92" s="46"/>
      <c r="EUR92" s="46"/>
      <c r="EUS92" s="46"/>
      <c r="EUT92" s="46"/>
      <c r="EUU92" s="46"/>
      <c r="EUV92" s="46"/>
      <c r="EUW92" s="46"/>
      <c r="EUX92" s="46"/>
      <c r="EUY92" s="46"/>
      <c r="EUZ92" s="46"/>
      <c r="EVA92" s="46"/>
      <c r="EVB92" s="46"/>
      <c r="EVC92" s="46"/>
      <c r="EVD92" s="46"/>
      <c r="EVE92" s="46"/>
      <c r="EVF92" s="46"/>
      <c r="EVG92" s="46"/>
      <c r="EVH92" s="46"/>
      <c r="EVI92" s="46"/>
      <c r="EVJ92" s="46"/>
      <c r="EVK92" s="46"/>
      <c r="EVL92" s="46"/>
      <c r="EVM92" s="46"/>
      <c r="EVN92" s="46"/>
      <c r="EVO92" s="46"/>
      <c r="EVP92" s="46"/>
      <c r="EVQ92" s="46"/>
      <c r="EVR92" s="46"/>
      <c r="EVS92" s="46"/>
      <c r="EVT92" s="46"/>
      <c r="EVU92" s="46"/>
      <c r="EVV92" s="46"/>
      <c r="EVW92" s="46"/>
      <c r="EVX92" s="46"/>
      <c r="EVY92" s="46"/>
      <c r="EVZ92" s="46"/>
      <c r="EWA92" s="46"/>
      <c r="EWB92" s="46"/>
      <c r="EWC92" s="46"/>
      <c r="EWD92" s="46"/>
      <c r="EWE92" s="46"/>
      <c r="EWF92" s="46"/>
      <c r="EWG92" s="46"/>
      <c r="EWH92" s="46"/>
      <c r="EWI92" s="46"/>
      <c r="EWJ92" s="46"/>
      <c r="EWK92" s="46"/>
      <c r="EWL92" s="46"/>
      <c r="EWM92" s="46"/>
      <c r="EWN92" s="46"/>
      <c r="EWO92" s="46"/>
      <c r="EWP92" s="46"/>
      <c r="EWQ92" s="46"/>
      <c r="EWR92" s="46"/>
      <c r="EWS92" s="46"/>
      <c r="EWT92" s="46"/>
      <c r="EWU92" s="46"/>
      <c r="EWV92" s="46"/>
      <c r="EWW92" s="46"/>
      <c r="EWX92" s="46"/>
      <c r="EWY92" s="46"/>
      <c r="EWZ92" s="46"/>
      <c r="EXA92" s="46"/>
      <c r="EXB92" s="46"/>
      <c r="EXC92" s="46"/>
      <c r="EXD92" s="46"/>
      <c r="EXE92" s="46"/>
      <c r="EXF92" s="46"/>
      <c r="EXG92" s="46"/>
      <c r="EXH92" s="46"/>
      <c r="EXI92" s="46"/>
      <c r="EXJ92" s="46"/>
      <c r="EXK92" s="46"/>
      <c r="EXL92" s="46"/>
      <c r="EXM92" s="46"/>
      <c r="EXN92" s="46"/>
      <c r="EXO92" s="46"/>
      <c r="EXP92" s="46"/>
      <c r="EXQ92" s="46"/>
      <c r="EXR92" s="46"/>
      <c r="EXS92" s="46"/>
      <c r="EXT92" s="46"/>
      <c r="EXU92" s="46"/>
      <c r="EXV92" s="46"/>
      <c r="EXW92" s="46"/>
      <c r="EXX92" s="46"/>
      <c r="EXY92" s="46"/>
      <c r="EXZ92" s="46"/>
      <c r="EYA92" s="46"/>
      <c r="EYB92" s="46"/>
      <c r="EYC92" s="46"/>
      <c r="EYD92" s="46"/>
      <c r="EYE92" s="46"/>
      <c r="EYF92" s="46"/>
      <c r="EYG92" s="46"/>
      <c r="EYH92" s="46"/>
      <c r="EYI92" s="46"/>
      <c r="EYJ92" s="46"/>
      <c r="EYK92" s="46"/>
      <c r="EYL92" s="46"/>
      <c r="EYM92" s="46"/>
      <c r="EYN92" s="46"/>
      <c r="EYO92" s="46"/>
      <c r="EYP92" s="46"/>
      <c r="EYQ92" s="46"/>
      <c r="EYR92" s="46"/>
      <c r="EYS92" s="46"/>
      <c r="EYT92" s="46"/>
      <c r="EYU92" s="46"/>
      <c r="EYV92" s="46"/>
      <c r="EYW92" s="46"/>
      <c r="EYX92" s="46"/>
      <c r="EYY92" s="46"/>
      <c r="EYZ92" s="46"/>
      <c r="EZA92" s="46"/>
      <c r="EZB92" s="46"/>
      <c r="EZC92" s="46"/>
      <c r="EZD92" s="46"/>
      <c r="EZE92" s="46"/>
      <c r="EZF92" s="46"/>
      <c r="EZG92" s="46"/>
      <c r="EZH92" s="46"/>
      <c r="EZI92" s="46"/>
      <c r="EZJ92" s="46"/>
      <c r="EZK92" s="46"/>
      <c r="EZL92" s="46"/>
      <c r="EZM92" s="46"/>
      <c r="EZN92" s="46"/>
      <c r="EZO92" s="46"/>
      <c r="EZP92" s="46"/>
      <c r="EZQ92" s="46"/>
      <c r="EZR92" s="46"/>
      <c r="EZS92" s="46"/>
      <c r="EZT92" s="46"/>
      <c r="EZU92" s="46"/>
      <c r="EZV92" s="46"/>
      <c r="EZW92" s="46"/>
      <c r="EZX92" s="46"/>
      <c r="EZY92" s="46"/>
      <c r="EZZ92" s="46"/>
      <c r="FAA92" s="46"/>
      <c r="FAB92" s="46"/>
      <c r="FAC92" s="46"/>
      <c r="FAD92" s="46"/>
      <c r="FAE92" s="46"/>
      <c r="FAF92" s="46"/>
      <c r="FAG92" s="46"/>
      <c r="FAH92" s="46"/>
      <c r="FAI92" s="46"/>
      <c r="FAJ92" s="46"/>
      <c r="FAK92" s="46"/>
      <c r="FAL92" s="46"/>
      <c r="FAM92" s="46"/>
      <c r="FAN92" s="46"/>
      <c r="FAO92" s="46"/>
      <c r="FAP92" s="46"/>
      <c r="FAQ92" s="46"/>
      <c r="FAR92" s="46"/>
      <c r="FAS92" s="46"/>
      <c r="FAT92" s="46"/>
      <c r="FAU92" s="46"/>
      <c r="FAV92" s="46"/>
      <c r="FAW92" s="46"/>
      <c r="FAX92" s="46"/>
      <c r="FAY92" s="46"/>
      <c r="FAZ92" s="46"/>
      <c r="FBA92" s="46"/>
      <c r="FBB92" s="46"/>
      <c r="FBC92" s="46"/>
      <c r="FBD92" s="46"/>
      <c r="FBE92" s="46"/>
      <c r="FBF92" s="46"/>
      <c r="FBG92" s="46"/>
      <c r="FBH92" s="46"/>
      <c r="FBI92" s="46"/>
      <c r="FBJ92" s="46"/>
      <c r="FBK92" s="46"/>
      <c r="FBL92" s="46"/>
      <c r="FBM92" s="46"/>
      <c r="FBN92" s="46"/>
      <c r="FBO92" s="46"/>
      <c r="FBP92" s="46"/>
      <c r="FBQ92" s="46"/>
      <c r="FBR92" s="46"/>
      <c r="FBS92" s="46"/>
      <c r="FBT92" s="46"/>
      <c r="FBU92" s="46"/>
      <c r="FBV92" s="46"/>
      <c r="FBW92" s="46"/>
      <c r="FBX92" s="46"/>
      <c r="FBY92" s="46"/>
      <c r="FBZ92" s="46"/>
      <c r="FCA92" s="46"/>
      <c r="FCB92" s="46"/>
      <c r="FCC92" s="46"/>
      <c r="FCD92" s="46"/>
      <c r="FCE92" s="46"/>
      <c r="FCF92" s="46"/>
      <c r="FCG92" s="46"/>
      <c r="FCH92" s="46"/>
      <c r="FCI92" s="46"/>
      <c r="FCJ92" s="46"/>
      <c r="FCK92" s="46"/>
      <c r="FCL92" s="46"/>
      <c r="FCM92" s="46"/>
      <c r="FCN92" s="46"/>
      <c r="FCO92" s="46"/>
      <c r="FCP92" s="46"/>
      <c r="FCQ92" s="46"/>
      <c r="FCR92" s="46"/>
      <c r="FCS92" s="46"/>
      <c r="FCT92" s="46"/>
      <c r="FCU92" s="46"/>
      <c r="FCV92" s="46"/>
      <c r="FCW92" s="46"/>
      <c r="FCX92" s="46"/>
      <c r="FCY92" s="46"/>
      <c r="FCZ92" s="46"/>
      <c r="FDA92" s="46"/>
      <c r="FDB92" s="46"/>
      <c r="FDC92" s="46"/>
      <c r="FDD92" s="46"/>
      <c r="FDE92" s="46"/>
      <c r="FDF92" s="46"/>
      <c r="FDG92" s="46"/>
      <c r="FDH92" s="46"/>
      <c r="FDI92" s="46"/>
      <c r="FDJ92" s="46"/>
      <c r="FDK92" s="46"/>
      <c r="FDL92" s="46"/>
      <c r="FDM92" s="46"/>
      <c r="FDN92" s="46"/>
      <c r="FDO92" s="46"/>
      <c r="FDP92" s="46"/>
      <c r="FDQ92" s="46"/>
      <c r="FDR92" s="46"/>
      <c r="FDS92" s="46"/>
      <c r="FDT92" s="46"/>
      <c r="FDU92" s="46"/>
      <c r="FDV92" s="46"/>
      <c r="FDW92" s="46"/>
      <c r="FDX92" s="46"/>
      <c r="FDY92" s="46"/>
      <c r="FDZ92" s="46"/>
      <c r="FEA92" s="46"/>
      <c r="FEB92" s="46"/>
      <c r="FEC92" s="46"/>
      <c r="FED92" s="46"/>
      <c r="FEE92" s="46"/>
      <c r="FEF92" s="46"/>
      <c r="FEG92" s="46"/>
      <c r="FEH92" s="46"/>
      <c r="FEI92" s="46"/>
      <c r="FEJ92" s="46"/>
      <c r="FEK92" s="46"/>
      <c r="FEL92" s="46"/>
      <c r="FEM92" s="46"/>
      <c r="FEN92" s="46"/>
      <c r="FEO92" s="46"/>
      <c r="FEP92" s="46"/>
      <c r="FEQ92" s="46"/>
      <c r="FER92" s="46"/>
      <c r="FES92" s="46"/>
      <c r="FET92" s="46"/>
      <c r="FEU92" s="46"/>
      <c r="FEV92" s="46"/>
      <c r="FEW92" s="46"/>
      <c r="FEX92" s="46"/>
      <c r="FEY92" s="46"/>
      <c r="FEZ92" s="46"/>
      <c r="FFA92" s="46"/>
      <c r="FFB92" s="46"/>
      <c r="FFC92" s="46"/>
      <c r="FFD92" s="46"/>
      <c r="FFE92" s="46"/>
      <c r="FFF92" s="46"/>
      <c r="FFG92" s="46"/>
      <c r="FFH92" s="46"/>
      <c r="FFI92" s="46"/>
      <c r="FFJ92" s="46"/>
      <c r="FFK92" s="46"/>
      <c r="FFL92" s="46"/>
      <c r="FFM92" s="46"/>
      <c r="FFN92" s="46"/>
      <c r="FFO92" s="46"/>
      <c r="FFP92" s="46"/>
      <c r="FFQ92" s="46"/>
      <c r="FFR92" s="46"/>
      <c r="FFS92" s="46"/>
      <c r="FFT92" s="46"/>
      <c r="FFU92" s="46"/>
      <c r="FFV92" s="46"/>
      <c r="FFW92" s="46"/>
      <c r="FFX92" s="46"/>
      <c r="FFY92" s="46"/>
      <c r="FFZ92" s="46"/>
      <c r="FGA92" s="46"/>
      <c r="FGB92" s="46"/>
      <c r="FGC92" s="46"/>
      <c r="FGD92" s="46"/>
      <c r="FGE92" s="46"/>
      <c r="FGF92" s="46"/>
      <c r="FGG92" s="46"/>
      <c r="FGH92" s="46"/>
      <c r="FGI92" s="46"/>
      <c r="FGJ92" s="46"/>
      <c r="FGK92" s="46"/>
      <c r="FGL92" s="46"/>
      <c r="FGM92" s="46"/>
      <c r="FGN92" s="46"/>
      <c r="FGO92" s="46"/>
      <c r="FGP92" s="46"/>
      <c r="FGQ92" s="46"/>
      <c r="FGR92" s="46"/>
      <c r="FGS92" s="46"/>
      <c r="FGT92" s="46"/>
      <c r="FGU92" s="46"/>
      <c r="FGV92" s="46"/>
      <c r="FGW92" s="46"/>
      <c r="FGX92" s="46"/>
      <c r="FGY92" s="46"/>
      <c r="FGZ92" s="46"/>
      <c r="FHA92" s="46"/>
      <c r="FHB92" s="46"/>
      <c r="FHC92" s="46"/>
      <c r="FHD92" s="46"/>
      <c r="FHE92" s="46"/>
      <c r="FHF92" s="46"/>
      <c r="FHG92" s="46"/>
      <c r="FHH92" s="46"/>
      <c r="FHI92" s="46"/>
      <c r="FHJ92" s="46"/>
      <c r="FHK92" s="46"/>
      <c r="FHL92" s="46"/>
      <c r="FHM92" s="46"/>
      <c r="FHN92" s="46"/>
      <c r="FHO92" s="46"/>
      <c r="FHP92" s="46"/>
      <c r="FHQ92" s="46"/>
      <c r="FHR92" s="46"/>
      <c r="FHS92" s="46"/>
      <c r="FHT92" s="46"/>
      <c r="FHU92" s="46"/>
      <c r="FHV92" s="46"/>
      <c r="FHW92" s="46"/>
      <c r="FHX92" s="46"/>
      <c r="FHY92" s="46"/>
      <c r="FHZ92" s="46"/>
      <c r="FIA92" s="46"/>
      <c r="FIB92" s="46"/>
      <c r="FIC92" s="46"/>
      <c r="FID92" s="46"/>
      <c r="FIE92" s="46"/>
      <c r="FIF92" s="46"/>
      <c r="FIG92" s="46"/>
      <c r="FIH92" s="46"/>
      <c r="FII92" s="46"/>
      <c r="FIJ92" s="46"/>
      <c r="FIK92" s="46"/>
      <c r="FIL92" s="46"/>
      <c r="FIM92" s="46"/>
      <c r="FIN92" s="46"/>
      <c r="FIO92" s="46"/>
      <c r="FIP92" s="46"/>
      <c r="FIQ92" s="46"/>
      <c r="FIR92" s="46"/>
      <c r="FIS92" s="46"/>
      <c r="FIT92" s="46"/>
      <c r="FIU92" s="46"/>
      <c r="FIV92" s="46"/>
      <c r="FIW92" s="46"/>
      <c r="FIX92" s="46"/>
      <c r="FIY92" s="46"/>
      <c r="FIZ92" s="46"/>
      <c r="FJA92" s="46"/>
      <c r="FJB92" s="46"/>
      <c r="FJC92" s="46"/>
      <c r="FJD92" s="46"/>
      <c r="FJE92" s="46"/>
      <c r="FJF92" s="46"/>
      <c r="FJG92" s="46"/>
      <c r="FJH92" s="46"/>
      <c r="FJI92" s="46"/>
      <c r="FJJ92" s="46"/>
      <c r="FJK92" s="46"/>
      <c r="FJL92" s="46"/>
      <c r="FJM92" s="46"/>
      <c r="FJN92" s="46"/>
      <c r="FJO92" s="46"/>
      <c r="FJP92" s="46"/>
      <c r="FJQ92" s="46"/>
      <c r="FJR92" s="46"/>
      <c r="FJS92" s="46"/>
      <c r="FJT92" s="46"/>
      <c r="FJU92" s="46"/>
      <c r="FJV92" s="46"/>
      <c r="FJW92" s="46"/>
      <c r="FJX92" s="46"/>
      <c r="FJY92" s="46"/>
      <c r="FJZ92" s="46"/>
      <c r="FKA92" s="46"/>
      <c r="FKB92" s="46"/>
      <c r="FKC92" s="46"/>
      <c r="FKD92" s="46"/>
      <c r="FKE92" s="46"/>
      <c r="FKF92" s="46"/>
      <c r="FKG92" s="46"/>
      <c r="FKH92" s="46"/>
      <c r="FKI92" s="46"/>
      <c r="FKJ92" s="46"/>
      <c r="FKK92" s="46"/>
      <c r="FKL92" s="46"/>
      <c r="FKM92" s="46"/>
      <c r="FKN92" s="46"/>
      <c r="FKO92" s="46"/>
      <c r="FKP92" s="46"/>
      <c r="FKQ92" s="46"/>
      <c r="FKR92" s="46"/>
      <c r="FKS92" s="46"/>
      <c r="FKT92" s="46"/>
      <c r="FKU92" s="46"/>
      <c r="FKV92" s="46"/>
      <c r="FKW92" s="46"/>
      <c r="FKX92" s="46"/>
      <c r="FKY92" s="46"/>
      <c r="FKZ92" s="46"/>
      <c r="FLA92" s="46"/>
      <c r="FLB92" s="46"/>
      <c r="FLC92" s="46"/>
      <c r="FLD92" s="46"/>
      <c r="FLE92" s="46"/>
      <c r="FLF92" s="46"/>
      <c r="FLG92" s="46"/>
      <c r="FLH92" s="46"/>
      <c r="FLI92" s="46"/>
      <c r="FLJ92" s="46"/>
      <c r="FLK92" s="46"/>
      <c r="FLL92" s="46"/>
      <c r="FLM92" s="46"/>
      <c r="FLN92" s="46"/>
      <c r="FLO92" s="46"/>
      <c r="FLP92" s="46"/>
      <c r="FLQ92" s="46"/>
      <c r="FLR92" s="46"/>
      <c r="FLS92" s="46"/>
      <c r="FLT92" s="46"/>
      <c r="FLU92" s="46"/>
      <c r="FLV92" s="46"/>
      <c r="FLW92" s="46"/>
      <c r="FLX92" s="46"/>
      <c r="FLY92" s="46"/>
      <c r="FLZ92" s="46"/>
      <c r="FMA92" s="46"/>
      <c r="FMB92" s="46"/>
      <c r="FMC92" s="46"/>
      <c r="FMD92" s="46"/>
      <c r="FME92" s="46"/>
      <c r="FMF92" s="46"/>
      <c r="FMG92" s="46"/>
      <c r="FMH92" s="46"/>
      <c r="FMI92" s="46"/>
      <c r="FMJ92" s="46"/>
      <c r="FMK92" s="46"/>
      <c r="FML92" s="46"/>
      <c r="FMM92" s="46"/>
      <c r="FMN92" s="46"/>
      <c r="FMO92" s="46"/>
      <c r="FMP92" s="46"/>
      <c r="FMQ92" s="46"/>
      <c r="FMR92" s="46"/>
      <c r="FMS92" s="46"/>
      <c r="FMT92" s="46"/>
      <c r="FMU92" s="46"/>
      <c r="FMV92" s="46"/>
      <c r="FMW92" s="46"/>
      <c r="FMX92" s="46"/>
      <c r="FMY92" s="46"/>
      <c r="FMZ92" s="46"/>
      <c r="FNA92" s="46"/>
      <c r="FNB92" s="46"/>
      <c r="FNC92" s="46"/>
      <c r="FND92" s="46"/>
      <c r="FNE92" s="46"/>
      <c r="FNF92" s="46"/>
      <c r="FNG92" s="46"/>
      <c r="FNH92" s="46"/>
      <c r="FNI92" s="46"/>
      <c r="FNJ92" s="46"/>
      <c r="FNK92" s="46"/>
      <c r="FNL92" s="46"/>
      <c r="FNM92" s="46"/>
      <c r="FNN92" s="46"/>
      <c r="FNO92" s="46"/>
      <c r="FNP92" s="46"/>
      <c r="FNQ92" s="46"/>
      <c r="FNR92" s="46"/>
      <c r="FNS92" s="46"/>
      <c r="FNT92" s="46"/>
      <c r="FNU92" s="46"/>
      <c r="FNV92" s="46"/>
      <c r="FNW92" s="46"/>
      <c r="FNX92" s="46"/>
      <c r="FNY92" s="46"/>
      <c r="FNZ92" s="46"/>
      <c r="FOA92" s="46"/>
      <c r="FOB92" s="46"/>
      <c r="FOC92" s="46"/>
      <c r="FOD92" s="46"/>
      <c r="FOE92" s="46"/>
      <c r="FOF92" s="46"/>
      <c r="FOG92" s="46"/>
      <c r="FOH92" s="46"/>
      <c r="FOI92" s="46"/>
      <c r="FOJ92" s="46"/>
      <c r="FOK92" s="46"/>
      <c r="FOL92" s="46"/>
      <c r="FOM92" s="46"/>
      <c r="FON92" s="46"/>
      <c r="FOO92" s="46"/>
      <c r="FOP92" s="46"/>
      <c r="FOQ92" s="46"/>
      <c r="FOR92" s="46"/>
      <c r="FOS92" s="46"/>
      <c r="FOT92" s="46"/>
      <c r="FOU92" s="46"/>
      <c r="FOV92" s="46"/>
      <c r="FOW92" s="46"/>
      <c r="FOX92" s="46"/>
      <c r="FOY92" s="46"/>
      <c r="FOZ92" s="46"/>
      <c r="FPA92" s="46"/>
      <c r="FPB92" s="46"/>
      <c r="FPC92" s="46"/>
      <c r="FPD92" s="46"/>
      <c r="FPE92" s="46"/>
      <c r="FPF92" s="46"/>
      <c r="FPG92" s="46"/>
      <c r="FPH92" s="46"/>
      <c r="FPI92" s="46"/>
      <c r="FPJ92" s="46"/>
      <c r="FPK92" s="46"/>
      <c r="FPL92" s="46"/>
      <c r="FPM92" s="46"/>
      <c r="FPN92" s="46"/>
      <c r="FPO92" s="46"/>
      <c r="FPP92" s="46"/>
      <c r="FPQ92" s="46"/>
      <c r="FPR92" s="46"/>
      <c r="FPS92" s="46"/>
      <c r="FPT92" s="46"/>
      <c r="FPU92" s="46"/>
      <c r="FPV92" s="46"/>
      <c r="FPW92" s="46"/>
      <c r="FPX92" s="46"/>
      <c r="FPY92" s="46"/>
      <c r="FPZ92" s="46"/>
      <c r="FQA92" s="46"/>
      <c r="FQB92" s="46"/>
      <c r="FQC92" s="46"/>
      <c r="FQD92" s="46"/>
      <c r="FQE92" s="46"/>
      <c r="FQF92" s="46"/>
      <c r="FQG92" s="46"/>
      <c r="FQH92" s="46"/>
      <c r="FQI92" s="46"/>
      <c r="FQJ92" s="46"/>
      <c r="FQK92" s="46"/>
      <c r="FQL92" s="46"/>
      <c r="FQM92" s="46"/>
      <c r="FQN92" s="46"/>
      <c r="FQO92" s="46"/>
      <c r="FQP92" s="46"/>
      <c r="FQQ92" s="46"/>
      <c r="FQR92" s="46"/>
      <c r="FQS92" s="46"/>
      <c r="FQT92" s="46"/>
      <c r="FQU92" s="46"/>
      <c r="FQV92" s="46"/>
      <c r="FQW92" s="46"/>
      <c r="FQX92" s="46"/>
      <c r="FQY92" s="46"/>
      <c r="FQZ92" s="46"/>
      <c r="FRA92" s="46"/>
      <c r="FRB92" s="46"/>
      <c r="FRC92" s="46"/>
      <c r="FRD92" s="46"/>
      <c r="FRE92" s="46"/>
      <c r="FRF92" s="46"/>
      <c r="FRG92" s="46"/>
      <c r="FRH92" s="46"/>
      <c r="FRI92" s="46"/>
      <c r="FRJ92" s="46"/>
      <c r="FRK92" s="46"/>
      <c r="FRL92" s="46"/>
      <c r="FRM92" s="46"/>
      <c r="FRN92" s="46"/>
      <c r="FRO92" s="46"/>
      <c r="FRP92" s="46"/>
      <c r="FRQ92" s="46"/>
      <c r="FRR92" s="46"/>
      <c r="FRS92" s="46"/>
      <c r="FRT92" s="46"/>
      <c r="FRU92" s="46"/>
      <c r="FRV92" s="46"/>
      <c r="FRW92" s="46"/>
      <c r="FRX92" s="46"/>
      <c r="FRY92" s="46"/>
      <c r="FRZ92" s="46"/>
      <c r="FSA92" s="46"/>
      <c r="FSB92" s="46"/>
      <c r="FSC92" s="46"/>
      <c r="FSD92" s="46"/>
      <c r="FSE92" s="46"/>
      <c r="FSF92" s="46"/>
      <c r="FSG92" s="46"/>
      <c r="FSH92" s="46"/>
      <c r="FSI92" s="46"/>
      <c r="FSJ92" s="46"/>
      <c r="FSK92" s="46"/>
      <c r="FSL92" s="46"/>
      <c r="FSM92" s="46"/>
      <c r="FSN92" s="46"/>
      <c r="FSO92" s="46"/>
      <c r="FSP92" s="46"/>
      <c r="FSQ92" s="46"/>
      <c r="FSR92" s="46"/>
      <c r="FSS92" s="46"/>
      <c r="FST92" s="46"/>
      <c r="FSU92" s="46"/>
      <c r="FSV92" s="46"/>
      <c r="FSW92" s="46"/>
      <c r="FSX92" s="46"/>
      <c r="FSY92" s="46"/>
      <c r="FSZ92" s="46"/>
      <c r="FTA92" s="46"/>
      <c r="FTB92" s="46"/>
      <c r="FTC92" s="46"/>
      <c r="FTD92" s="46"/>
      <c r="FTE92" s="46"/>
      <c r="FTF92" s="46"/>
      <c r="FTG92" s="46"/>
      <c r="FTH92" s="46"/>
      <c r="FTI92" s="46"/>
      <c r="FTJ92" s="46"/>
      <c r="FTK92" s="46"/>
      <c r="FTL92" s="46"/>
      <c r="FTM92" s="46"/>
      <c r="FTN92" s="46"/>
      <c r="FTO92" s="46"/>
      <c r="FTP92" s="46"/>
      <c r="FTQ92" s="46"/>
      <c r="FTR92" s="46"/>
      <c r="FTS92" s="46"/>
      <c r="FTT92" s="46"/>
      <c r="FTU92" s="46"/>
      <c r="FTV92" s="46"/>
      <c r="FTW92" s="46"/>
      <c r="FTX92" s="46"/>
      <c r="FTY92" s="46"/>
      <c r="FTZ92" s="46"/>
      <c r="FUA92" s="46"/>
      <c r="FUB92" s="46"/>
      <c r="FUC92" s="46"/>
      <c r="FUD92" s="46"/>
      <c r="FUE92" s="46"/>
      <c r="FUF92" s="46"/>
      <c r="FUG92" s="46"/>
      <c r="FUH92" s="46"/>
      <c r="FUI92" s="46"/>
      <c r="FUJ92" s="46"/>
      <c r="FUK92" s="46"/>
      <c r="FUL92" s="46"/>
      <c r="FUM92" s="46"/>
      <c r="FUN92" s="46"/>
      <c r="FUO92" s="46"/>
      <c r="FUP92" s="46"/>
      <c r="FUQ92" s="46"/>
      <c r="FUR92" s="46"/>
      <c r="FUS92" s="46"/>
      <c r="FUT92" s="46"/>
      <c r="FUU92" s="46"/>
      <c r="FUV92" s="46"/>
      <c r="FUW92" s="46"/>
      <c r="FUX92" s="46"/>
      <c r="FUY92" s="46"/>
      <c r="FUZ92" s="46"/>
      <c r="FVA92" s="46"/>
      <c r="FVB92" s="46"/>
      <c r="FVC92" s="46"/>
      <c r="FVD92" s="46"/>
      <c r="FVE92" s="46"/>
      <c r="FVF92" s="46"/>
      <c r="FVG92" s="46"/>
      <c r="FVH92" s="46"/>
      <c r="FVI92" s="46"/>
      <c r="FVJ92" s="46"/>
      <c r="FVK92" s="46"/>
      <c r="FVL92" s="46"/>
      <c r="FVM92" s="46"/>
      <c r="FVN92" s="46"/>
      <c r="FVO92" s="46"/>
      <c r="FVP92" s="46"/>
      <c r="FVQ92" s="46"/>
      <c r="FVR92" s="46"/>
      <c r="FVS92" s="46"/>
      <c r="FVT92" s="46"/>
      <c r="FVU92" s="46"/>
      <c r="FVV92" s="46"/>
      <c r="FVW92" s="46"/>
      <c r="FVX92" s="46"/>
      <c r="FVY92" s="46"/>
      <c r="FVZ92" s="46"/>
      <c r="FWA92" s="46"/>
      <c r="FWB92" s="46"/>
      <c r="FWC92" s="46"/>
      <c r="FWD92" s="46"/>
      <c r="FWE92" s="46"/>
      <c r="FWF92" s="46"/>
      <c r="FWG92" s="46"/>
      <c r="FWH92" s="46"/>
      <c r="FWI92" s="46"/>
      <c r="FWJ92" s="46"/>
      <c r="FWK92" s="46"/>
      <c r="FWL92" s="46"/>
      <c r="FWM92" s="46"/>
      <c r="FWN92" s="46"/>
      <c r="FWO92" s="46"/>
      <c r="FWP92" s="46"/>
      <c r="FWQ92" s="46"/>
      <c r="FWR92" s="46"/>
      <c r="FWS92" s="46"/>
      <c r="FWT92" s="46"/>
      <c r="FWU92" s="46"/>
      <c r="FWV92" s="46"/>
      <c r="FWW92" s="46"/>
      <c r="FWX92" s="46"/>
      <c r="FWY92" s="46"/>
      <c r="FWZ92" s="46"/>
      <c r="FXA92" s="46"/>
      <c r="FXB92" s="46"/>
      <c r="FXC92" s="46"/>
      <c r="FXD92" s="46"/>
      <c r="FXE92" s="46"/>
      <c r="FXF92" s="46"/>
      <c r="FXG92" s="46"/>
      <c r="FXH92" s="46"/>
      <c r="FXI92" s="46"/>
      <c r="FXJ92" s="46"/>
      <c r="FXK92" s="46"/>
      <c r="FXL92" s="46"/>
      <c r="FXM92" s="46"/>
      <c r="FXN92" s="46"/>
      <c r="FXO92" s="46"/>
      <c r="FXP92" s="46"/>
      <c r="FXQ92" s="46"/>
      <c r="FXR92" s="46"/>
      <c r="FXS92" s="46"/>
      <c r="FXT92" s="46"/>
      <c r="FXU92" s="46"/>
      <c r="FXV92" s="46"/>
      <c r="FXW92" s="46"/>
      <c r="FXX92" s="46"/>
      <c r="FXY92" s="46"/>
      <c r="FXZ92" s="46"/>
      <c r="FYA92" s="46"/>
      <c r="FYB92" s="46"/>
      <c r="FYC92" s="46"/>
      <c r="FYD92" s="46"/>
      <c r="FYE92" s="46"/>
      <c r="FYF92" s="46"/>
      <c r="FYG92" s="46"/>
      <c r="FYH92" s="46"/>
      <c r="FYI92" s="46"/>
      <c r="FYJ92" s="46"/>
      <c r="FYK92" s="46"/>
      <c r="FYL92" s="46"/>
      <c r="FYM92" s="46"/>
      <c r="FYN92" s="46"/>
      <c r="FYO92" s="46"/>
      <c r="FYP92" s="46"/>
      <c r="FYQ92" s="46"/>
      <c r="FYR92" s="46"/>
      <c r="FYS92" s="46"/>
      <c r="FYT92" s="46"/>
      <c r="FYU92" s="46"/>
      <c r="FYV92" s="46"/>
      <c r="FYW92" s="46"/>
      <c r="FYX92" s="46"/>
      <c r="FYY92" s="46"/>
      <c r="FYZ92" s="46"/>
      <c r="FZA92" s="46"/>
      <c r="FZB92" s="46"/>
      <c r="FZC92" s="46"/>
      <c r="FZD92" s="46"/>
      <c r="FZE92" s="46"/>
      <c r="FZF92" s="46"/>
      <c r="FZG92" s="46"/>
      <c r="FZH92" s="46"/>
      <c r="FZI92" s="46"/>
      <c r="FZJ92" s="46"/>
      <c r="FZK92" s="46"/>
      <c r="FZL92" s="46"/>
      <c r="FZM92" s="46"/>
      <c r="FZN92" s="46"/>
      <c r="FZO92" s="46"/>
      <c r="FZP92" s="46"/>
      <c r="FZQ92" s="46"/>
      <c r="FZR92" s="46"/>
      <c r="FZS92" s="46"/>
      <c r="FZT92" s="46"/>
      <c r="FZU92" s="46"/>
      <c r="FZV92" s="46"/>
      <c r="FZW92" s="46"/>
      <c r="FZX92" s="46"/>
      <c r="FZY92" s="46"/>
      <c r="FZZ92" s="46"/>
      <c r="GAA92" s="46"/>
      <c r="GAB92" s="46"/>
      <c r="GAC92" s="46"/>
      <c r="GAD92" s="46"/>
      <c r="GAE92" s="46"/>
      <c r="GAF92" s="46"/>
      <c r="GAG92" s="46"/>
      <c r="GAH92" s="46"/>
      <c r="GAI92" s="46"/>
      <c r="GAJ92" s="46"/>
      <c r="GAK92" s="46"/>
      <c r="GAL92" s="46"/>
      <c r="GAM92" s="46"/>
      <c r="GAN92" s="46"/>
      <c r="GAO92" s="46"/>
      <c r="GAP92" s="46"/>
      <c r="GAQ92" s="46"/>
      <c r="GAR92" s="46"/>
      <c r="GAS92" s="46"/>
      <c r="GAT92" s="46"/>
      <c r="GAU92" s="46"/>
      <c r="GAV92" s="46"/>
      <c r="GAW92" s="46"/>
      <c r="GAX92" s="46"/>
      <c r="GAY92" s="46"/>
      <c r="GAZ92" s="46"/>
      <c r="GBA92" s="46"/>
      <c r="GBB92" s="46"/>
      <c r="GBC92" s="46"/>
      <c r="GBD92" s="46"/>
      <c r="GBE92" s="46"/>
      <c r="GBF92" s="46"/>
      <c r="GBG92" s="46"/>
      <c r="GBH92" s="46"/>
      <c r="GBI92" s="46"/>
      <c r="GBJ92" s="46"/>
      <c r="GBK92" s="46"/>
      <c r="GBL92" s="46"/>
      <c r="GBM92" s="46"/>
      <c r="GBN92" s="46"/>
      <c r="GBO92" s="46"/>
      <c r="GBP92" s="46"/>
      <c r="GBQ92" s="46"/>
      <c r="GBR92" s="46"/>
      <c r="GBS92" s="46"/>
      <c r="GBT92" s="46"/>
      <c r="GBU92" s="46"/>
      <c r="GBV92" s="46"/>
      <c r="GBW92" s="46"/>
      <c r="GBX92" s="46"/>
      <c r="GBY92" s="46"/>
      <c r="GBZ92" s="46"/>
      <c r="GCA92" s="46"/>
      <c r="GCB92" s="46"/>
      <c r="GCC92" s="46"/>
      <c r="GCD92" s="46"/>
      <c r="GCE92" s="46"/>
      <c r="GCF92" s="46"/>
      <c r="GCG92" s="46"/>
      <c r="GCH92" s="46"/>
      <c r="GCI92" s="46"/>
      <c r="GCJ92" s="46"/>
      <c r="GCK92" s="46"/>
      <c r="GCL92" s="46"/>
      <c r="GCM92" s="46"/>
      <c r="GCN92" s="46"/>
      <c r="GCO92" s="46"/>
      <c r="GCP92" s="46"/>
      <c r="GCQ92" s="46"/>
      <c r="GCR92" s="46"/>
      <c r="GCS92" s="46"/>
      <c r="GCT92" s="46"/>
      <c r="GCU92" s="46"/>
      <c r="GCV92" s="46"/>
      <c r="GCW92" s="46"/>
      <c r="GCX92" s="46"/>
      <c r="GCY92" s="46"/>
      <c r="GCZ92" s="46"/>
      <c r="GDA92" s="46"/>
      <c r="GDB92" s="46"/>
      <c r="GDC92" s="46"/>
      <c r="GDD92" s="46"/>
      <c r="GDE92" s="46"/>
      <c r="GDF92" s="46"/>
      <c r="GDG92" s="46"/>
      <c r="GDH92" s="46"/>
      <c r="GDI92" s="46"/>
      <c r="GDJ92" s="46"/>
      <c r="GDK92" s="46"/>
      <c r="GDL92" s="46"/>
      <c r="GDM92" s="46"/>
      <c r="GDN92" s="46"/>
      <c r="GDO92" s="46"/>
      <c r="GDP92" s="46"/>
      <c r="GDQ92" s="46"/>
      <c r="GDR92" s="46"/>
      <c r="GDS92" s="46"/>
      <c r="GDT92" s="46"/>
      <c r="GDU92" s="46"/>
      <c r="GDV92" s="46"/>
      <c r="GDW92" s="46"/>
      <c r="GDX92" s="46"/>
      <c r="GDY92" s="46"/>
      <c r="GDZ92" s="46"/>
      <c r="GEA92" s="46"/>
      <c r="GEB92" s="46"/>
      <c r="GEC92" s="46"/>
      <c r="GED92" s="46"/>
      <c r="GEE92" s="46"/>
      <c r="GEF92" s="46"/>
      <c r="GEG92" s="46"/>
      <c r="GEH92" s="46"/>
      <c r="GEI92" s="46"/>
      <c r="GEJ92" s="46"/>
      <c r="GEK92" s="46"/>
      <c r="GEL92" s="46"/>
      <c r="GEM92" s="46"/>
      <c r="GEN92" s="46"/>
      <c r="GEO92" s="46"/>
      <c r="GEP92" s="46"/>
      <c r="GEQ92" s="46"/>
      <c r="GER92" s="46"/>
      <c r="GES92" s="46"/>
      <c r="GET92" s="46"/>
      <c r="GEU92" s="46"/>
      <c r="GEV92" s="46"/>
      <c r="GEW92" s="46"/>
      <c r="GEX92" s="46"/>
      <c r="GEY92" s="46"/>
      <c r="GEZ92" s="46"/>
      <c r="GFA92" s="46"/>
      <c r="GFB92" s="46"/>
      <c r="GFC92" s="46"/>
      <c r="GFD92" s="46"/>
      <c r="GFE92" s="46"/>
      <c r="GFF92" s="46"/>
      <c r="GFG92" s="46"/>
      <c r="GFH92" s="46"/>
      <c r="GFI92" s="46"/>
      <c r="GFJ92" s="46"/>
      <c r="GFK92" s="46"/>
      <c r="GFL92" s="46"/>
      <c r="GFM92" s="46"/>
      <c r="GFN92" s="46"/>
      <c r="GFO92" s="46"/>
      <c r="GFP92" s="46"/>
      <c r="GFQ92" s="46"/>
      <c r="GFR92" s="46"/>
      <c r="GFS92" s="46"/>
      <c r="GFT92" s="46"/>
      <c r="GFU92" s="46"/>
      <c r="GFV92" s="46"/>
      <c r="GFW92" s="46"/>
      <c r="GFX92" s="46"/>
      <c r="GFY92" s="46"/>
      <c r="GFZ92" s="46"/>
      <c r="GGA92" s="46"/>
      <c r="GGB92" s="46"/>
      <c r="GGC92" s="46"/>
      <c r="GGD92" s="46"/>
      <c r="GGE92" s="46"/>
      <c r="GGF92" s="46"/>
      <c r="GGG92" s="46"/>
      <c r="GGH92" s="46"/>
      <c r="GGI92" s="46"/>
      <c r="GGJ92" s="46"/>
      <c r="GGK92" s="46"/>
      <c r="GGL92" s="46"/>
      <c r="GGM92" s="46"/>
      <c r="GGN92" s="46"/>
      <c r="GGO92" s="46"/>
      <c r="GGP92" s="46"/>
      <c r="GGQ92" s="46"/>
      <c r="GGR92" s="46"/>
      <c r="GGS92" s="46"/>
      <c r="GGT92" s="46"/>
      <c r="GGU92" s="46"/>
      <c r="GGV92" s="46"/>
      <c r="GGW92" s="46"/>
      <c r="GGX92" s="46"/>
      <c r="GGY92" s="46"/>
      <c r="GGZ92" s="46"/>
      <c r="GHA92" s="46"/>
      <c r="GHB92" s="46"/>
      <c r="GHC92" s="46"/>
      <c r="GHD92" s="46"/>
      <c r="GHE92" s="46"/>
      <c r="GHF92" s="46"/>
      <c r="GHG92" s="46"/>
      <c r="GHH92" s="46"/>
      <c r="GHI92" s="46"/>
      <c r="GHJ92" s="46"/>
      <c r="GHK92" s="46"/>
      <c r="GHL92" s="46"/>
      <c r="GHM92" s="46"/>
      <c r="GHN92" s="46"/>
      <c r="GHO92" s="46"/>
      <c r="GHP92" s="46"/>
      <c r="GHQ92" s="46"/>
      <c r="GHR92" s="46"/>
      <c r="GHS92" s="46"/>
      <c r="GHT92" s="46"/>
      <c r="GHU92" s="46"/>
      <c r="GHV92" s="46"/>
      <c r="GHW92" s="46"/>
      <c r="GHX92" s="46"/>
      <c r="GHY92" s="46"/>
      <c r="GHZ92" s="46"/>
      <c r="GIA92" s="46"/>
      <c r="GIB92" s="46"/>
      <c r="GIC92" s="46"/>
      <c r="GID92" s="46"/>
      <c r="GIE92" s="46"/>
      <c r="GIF92" s="46"/>
      <c r="GIG92" s="46"/>
      <c r="GIH92" s="46"/>
      <c r="GII92" s="46"/>
      <c r="GIJ92" s="46"/>
      <c r="GIK92" s="46"/>
      <c r="GIL92" s="46"/>
      <c r="GIM92" s="46"/>
      <c r="GIN92" s="46"/>
      <c r="GIO92" s="46"/>
      <c r="GIP92" s="46"/>
      <c r="GIQ92" s="46"/>
      <c r="GIR92" s="46"/>
      <c r="GIS92" s="46"/>
      <c r="GIT92" s="46"/>
      <c r="GIU92" s="46"/>
      <c r="GIV92" s="46"/>
      <c r="GIW92" s="46"/>
      <c r="GIX92" s="46"/>
      <c r="GIY92" s="46"/>
      <c r="GIZ92" s="46"/>
      <c r="GJA92" s="46"/>
      <c r="GJB92" s="46"/>
      <c r="GJC92" s="46"/>
      <c r="GJD92" s="46"/>
      <c r="GJE92" s="46"/>
      <c r="GJF92" s="46"/>
      <c r="GJG92" s="46"/>
      <c r="GJH92" s="46"/>
      <c r="GJI92" s="46"/>
      <c r="GJJ92" s="46"/>
      <c r="GJK92" s="46"/>
      <c r="GJL92" s="46"/>
      <c r="GJM92" s="46"/>
      <c r="GJN92" s="46"/>
      <c r="GJO92" s="46"/>
      <c r="GJP92" s="46"/>
      <c r="GJQ92" s="46"/>
      <c r="GJR92" s="46"/>
      <c r="GJS92" s="46"/>
      <c r="GJT92" s="46"/>
      <c r="GJU92" s="46"/>
      <c r="GJV92" s="46"/>
      <c r="GJW92" s="46"/>
      <c r="GJX92" s="46"/>
      <c r="GJY92" s="46"/>
      <c r="GJZ92" s="46"/>
      <c r="GKA92" s="46"/>
      <c r="GKB92" s="46"/>
      <c r="GKC92" s="46"/>
      <c r="GKD92" s="46"/>
      <c r="GKE92" s="46"/>
      <c r="GKF92" s="46"/>
      <c r="GKG92" s="46"/>
      <c r="GKH92" s="46"/>
      <c r="GKI92" s="46"/>
      <c r="GKJ92" s="46"/>
      <c r="GKK92" s="46"/>
      <c r="GKL92" s="46"/>
      <c r="GKM92" s="46"/>
      <c r="GKN92" s="46"/>
      <c r="GKO92" s="46"/>
      <c r="GKP92" s="46"/>
      <c r="GKQ92" s="46"/>
      <c r="GKR92" s="46"/>
      <c r="GKS92" s="46"/>
      <c r="GKT92" s="46"/>
      <c r="GKU92" s="46"/>
      <c r="GKV92" s="46"/>
      <c r="GKW92" s="46"/>
      <c r="GKX92" s="46"/>
      <c r="GKY92" s="46"/>
      <c r="GKZ92" s="46"/>
      <c r="GLA92" s="46"/>
      <c r="GLB92" s="46"/>
      <c r="GLC92" s="46"/>
      <c r="GLD92" s="46"/>
      <c r="GLE92" s="46"/>
      <c r="GLF92" s="46"/>
      <c r="GLG92" s="46"/>
      <c r="GLH92" s="46"/>
      <c r="GLI92" s="46"/>
      <c r="GLJ92" s="46"/>
      <c r="GLK92" s="46"/>
      <c r="GLL92" s="46"/>
      <c r="GLM92" s="46"/>
      <c r="GLN92" s="46"/>
      <c r="GLO92" s="46"/>
      <c r="GLP92" s="46"/>
      <c r="GLQ92" s="46"/>
      <c r="GLR92" s="46"/>
      <c r="GLS92" s="46"/>
      <c r="GLT92" s="46"/>
      <c r="GLU92" s="46"/>
      <c r="GLV92" s="46"/>
      <c r="GLW92" s="46"/>
      <c r="GLX92" s="46"/>
      <c r="GLY92" s="46"/>
      <c r="GLZ92" s="46"/>
      <c r="GMA92" s="46"/>
      <c r="GMB92" s="46"/>
      <c r="GMC92" s="46"/>
      <c r="GMD92" s="46"/>
      <c r="GME92" s="46"/>
      <c r="GMF92" s="46"/>
      <c r="GMG92" s="46"/>
      <c r="GMH92" s="46"/>
      <c r="GMI92" s="46"/>
      <c r="GMJ92" s="46"/>
      <c r="GMK92" s="46"/>
      <c r="GML92" s="46"/>
      <c r="GMM92" s="46"/>
      <c r="GMN92" s="46"/>
      <c r="GMO92" s="46"/>
      <c r="GMP92" s="46"/>
      <c r="GMQ92" s="46"/>
      <c r="GMR92" s="46"/>
      <c r="GMS92" s="46"/>
      <c r="GMT92" s="46"/>
      <c r="GMU92" s="46"/>
      <c r="GMV92" s="46"/>
      <c r="GMW92" s="46"/>
      <c r="GMX92" s="46"/>
      <c r="GMY92" s="46"/>
      <c r="GMZ92" s="46"/>
      <c r="GNA92" s="46"/>
      <c r="GNB92" s="46"/>
      <c r="GNC92" s="46"/>
      <c r="GND92" s="46"/>
      <c r="GNE92" s="46"/>
      <c r="GNF92" s="46"/>
      <c r="GNG92" s="46"/>
      <c r="GNH92" s="46"/>
      <c r="GNI92" s="46"/>
      <c r="GNJ92" s="46"/>
      <c r="GNK92" s="46"/>
      <c r="GNL92" s="46"/>
      <c r="GNM92" s="46"/>
      <c r="GNN92" s="46"/>
      <c r="GNO92" s="46"/>
      <c r="GNP92" s="46"/>
      <c r="GNQ92" s="46"/>
      <c r="GNR92" s="46"/>
      <c r="GNS92" s="46"/>
      <c r="GNT92" s="46"/>
      <c r="GNU92" s="46"/>
      <c r="GNV92" s="46"/>
      <c r="GNW92" s="46"/>
      <c r="GNX92" s="46"/>
      <c r="GNY92" s="46"/>
      <c r="GNZ92" s="46"/>
      <c r="GOA92" s="46"/>
      <c r="GOB92" s="46"/>
      <c r="GOC92" s="46"/>
      <c r="GOD92" s="46"/>
      <c r="GOE92" s="46"/>
      <c r="GOF92" s="46"/>
      <c r="GOG92" s="46"/>
      <c r="GOH92" s="46"/>
      <c r="GOI92" s="46"/>
      <c r="GOJ92" s="46"/>
      <c r="GOK92" s="46"/>
      <c r="GOL92" s="46"/>
      <c r="GOM92" s="46"/>
      <c r="GON92" s="46"/>
      <c r="GOO92" s="46"/>
      <c r="GOP92" s="46"/>
      <c r="GOQ92" s="46"/>
      <c r="GOR92" s="46"/>
      <c r="GOS92" s="46"/>
      <c r="GOT92" s="46"/>
      <c r="GOU92" s="46"/>
      <c r="GOV92" s="46"/>
      <c r="GOW92" s="46"/>
      <c r="GOX92" s="46"/>
      <c r="GOY92" s="46"/>
      <c r="GOZ92" s="46"/>
      <c r="GPA92" s="46"/>
      <c r="GPB92" s="46"/>
      <c r="GPC92" s="46"/>
      <c r="GPD92" s="46"/>
      <c r="GPE92" s="46"/>
      <c r="GPF92" s="46"/>
      <c r="GPG92" s="46"/>
      <c r="GPH92" s="46"/>
      <c r="GPI92" s="46"/>
      <c r="GPJ92" s="46"/>
      <c r="GPK92" s="46"/>
      <c r="GPL92" s="46"/>
      <c r="GPM92" s="46"/>
      <c r="GPN92" s="46"/>
      <c r="GPO92" s="46"/>
      <c r="GPP92" s="46"/>
      <c r="GPQ92" s="46"/>
      <c r="GPR92" s="46"/>
      <c r="GPS92" s="46"/>
      <c r="GPT92" s="46"/>
      <c r="GPU92" s="46"/>
      <c r="GPV92" s="46"/>
      <c r="GPW92" s="46"/>
      <c r="GPX92" s="46"/>
      <c r="GPY92" s="46"/>
      <c r="GPZ92" s="46"/>
      <c r="GQA92" s="46"/>
      <c r="GQB92" s="46"/>
      <c r="GQC92" s="46"/>
      <c r="GQD92" s="46"/>
      <c r="GQE92" s="46"/>
      <c r="GQF92" s="46"/>
      <c r="GQG92" s="46"/>
      <c r="GQH92" s="46"/>
      <c r="GQI92" s="46"/>
      <c r="GQJ92" s="46"/>
      <c r="GQK92" s="46"/>
      <c r="GQL92" s="46"/>
      <c r="GQM92" s="46"/>
      <c r="GQN92" s="46"/>
      <c r="GQO92" s="46"/>
      <c r="GQP92" s="46"/>
      <c r="GQQ92" s="46"/>
      <c r="GQR92" s="46"/>
      <c r="GQS92" s="46"/>
      <c r="GQT92" s="46"/>
      <c r="GQU92" s="46"/>
      <c r="GQV92" s="46"/>
      <c r="GQW92" s="46"/>
      <c r="GQX92" s="46"/>
      <c r="GQY92" s="46"/>
      <c r="GQZ92" s="46"/>
      <c r="GRA92" s="46"/>
      <c r="GRB92" s="46"/>
      <c r="GRC92" s="46"/>
      <c r="GRD92" s="46"/>
      <c r="GRE92" s="46"/>
      <c r="GRF92" s="46"/>
      <c r="GRG92" s="46"/>
      <c r="GRH92" s="46"/>
      <c r="GRI92" s="46"/>
      <c r="GRJ92" s="46"/>
      <c r="GRK92" s="46"/>
      <c r="GRL92" s="46"/>
      <c r="GRM92" s="46"/>
      <c r="GRN92" s="46"/>
      <c r="GRO92" s="46"/>
      <c r="GRP92" s="46"/>
      <c r="GRQ92" s="46"/>
      <c r="GRR92" s="46"/>
      <c r="GRS92" s="46"/>
      <c r="GRT92" s="46"/>
      <c r="GRU92" s="46"/>
      <c r="GRV92" s="46"/>
      <c r="GRW92" s="46"/>
      <c r="GRX92" s="46"/>
      <c r="GRY92" s="46"/>
      <c r="GRZ92" s="46"/>
      <c r="GSA92" s="46"/>
      <c r="GSB92" s="46"/>
      <c r="GSC92" s="46"/>
      <c r="GSD92" s="46"/>
      <c r="GSE92" s="46"/>
      <c r="GSF92" s="46"/>
      <c r="GSG92" s="46"/>
      <c r="GSH92" s="46"/>
      <c r="GSI92" s="46"/>
      <c r="GSJ92" s="46"/>
      <c r="GSK92" s="46"/>
      <c r="GSL92" s="46"/>
      <c r="GSM92" s="46"/>
      <c r="GSN92" s="46"/>
      <c r="GSO92" s="46"/>
      <c r="GSP92" s="46"/>
      <c r="GSQ92" s="46"/>
      <c r="GSR92" s="46"/>
      <c r="GSS92" s="46"/>
      <c r="GST92" s="46"/>
      <c r="GSU92" s="46"/>
      <c r="GSV92" s="46"/>
      <c r="GSW92" s="46"/>
      <c r="GSX92" s="46"/>
      <c r="GSY92" s="46"/>
      <c r="GSZ92" s="46"/>
      <c r="GTA92" s="46"/>
      <c r="GTB92" s="46"/>
      <c r="GTC92" s="46"/>
      <c r="GTD92" s="46"/>
      <c r="GTE92" s="46"/>
      <c r="GTF92" s="46"/>
      <c r="GTG92" s="46"/>
      <c r="GTH92" s="46"/>
      <c r="GTI92" s="46"/>
      <c r="GTJ92" s="46"/>
      <c r="GTK92" s="46"/>
      <c r="GTL92" s="46"/>
      <c r="GTM92" s="46"/>
      <c r="GTN92" s="46"/>
      <c r="GTO92" s="46"/>
      <c r="GTP92" s="46"/>
      <c r="GTQ92" s="46"/>
      <c r="GTR92" s="46"/>
      <c r="GTS92" s="46"/>
      <c r="GTT92" s="46"/>
      <c r="GTU92" s="46"/>
      <c r="GTV92" s="46"/>
      <c r="GTW92" s="46"/>
      <c r="GTX92" s="46"/>
      <c r="GTY92" s="46"/>
      <c r="GTZ92" s="46"/>
      <c r="GUA92" s="46"/>
      <c r="GUB92" s="46"/>
      <c r="GUC92" s="46"/>
      <c r="GUD92" s="46"/>
      <c r="GUE92" s="46"/>
      <c r="GUF92" s="46"/>
      <c r="GUG92" s="46"/>
      <c r="GUH92" s="46"/>
      <c r="GUI92" s="46"/>
      <c r="GUJ92" s="46"/>
      <c r="GUK92" s="46"/>
      <c r="GUL92" s="46"/>
      <c r="GUM92" s="46"/>
      <c r="GUN92" s="46"/>
      <c r="GUO92" s="46"/>
      <c r="GUP92" s="46"/>
      <c r="GUQ92" s="46"/>
      <c r="GUR92" s="46"/>
      <c r="GUS92" s="46"/>
      <c r="GUT92" s="46"/>
      <c r="GUU92" s="46"/>
      <c r="GUV92" s="46"/>
      <c r="GUW92" s="46"/>
      <c r="GUX92" s="46"/>
      <c r="GUY92" s="46"/>
      <c r="GUZ92" s="46"/>
      <c r="GVA92" s="46"/>
      <c r="GVB92" s="46"/>
      <c r="GVC92" s="46"/>
      <c r="GVD92" s="46"/>
      <c r="GVE92" s="46"/>
      <c r="GVF92" s="46"/>
      <c r="GVG92" s="46"/>
      <c r="GVH92" s="46"/>
      <c r="GVI92" s="46"/>
      <c r="GVJ92" s="46"/>
      <c r="GVK92" s="46"/>
      <c r="GVL92" s="46"/>
      <c r="GVM92" s="46"/>
      <c r="GVN92" s="46"/>
      <c r="GVO92" s="46"/>
      <c r="GVP92" s="46"/>
      <c r="GVQ92" s="46"/>
      <c r="GVR92" s="46"/>
      <c r="GVS92" s="46"/>
      <c r="GVT92" s="46"/>
      <c r="GVU92" s="46"/>
      <c r="GVV92" s="46"/>
      <c r="GVW92" s="46"/>
      <c r="GVX92" s="46"/>
      <c r="GVY92" s="46"/>
      <c r="GVZ92" s="46"/>
      <c r="GWA92" s="46"/>
      <c r="GWB92" s="46"/>
      <c r="GWC92" s="46"/>
      <c r="GWD92" s="46"/>
      <c r="GWE92" s="46"/>
      <c r="GWF92" s="46"/>
      <c r="GWG92" s="46"/>
      <c r="GWH92" s="46"/>
      <c r="GWI92" s="46"/>
      <c r="GWJ92" s="46"/>
      <c r="GWK92" s="46"/>
      <c r="GWL92" s="46"/>
      <c r="GWM92" s="46"/>
      <c r="GWN92" s="46"/>
      <c r="GWO92" s="46"/>
      <c r="GWP92" s="46"/>
      <c r="GWQ92" s="46"/>
      <c r="GWR92" s="46"/>
      <c r="GWS92" s="46"/>
      <c r="GWT92" s="46"/>
      <c r="GWU92" s="46"/>
      <c r="GWV92" s="46"/>
      <c r="GWW92" s="46"/>
      <c r="GWX92" s="46"/>
      <c r="GWY92" s="46"/>
      <c r="GWZ92" s="46"/>
      <c r="GXA92" s="46"/>
      <c r="GXB92" s="46"/>
      <c r="GXC92" s="46"/>
      <c r="GXD92" s="46"/>
      <c r="GXE92" s="46"/>
      <c r="GXF92" s="46"/>
      <c r="GXG92" s="46"/>
      <c r="GXH92" s="46"/>
      <c r="GXI92" s="46"/>
      <c r="GXJ92" s="46"/>
      <c r="GXK92" s="46"/>
      <c r="GXL92" s="46"/>
      <c r="GXM92" s="46"/>
      <c r="GXN92" s="46"/>
      <c r="GXO92" s="46"/>
      <c r="GXP92" s="46"/>
      <c r="GXQ92" s="46"/>
      <c r="GXR92" s="46"/>
      <c r="GXS92" s="46"/>
      <c r="GXT92" s="46"/>
      <c r="GXU92" s="46"/>
      <c r="GXV92" s="46"/>
      <c r="GXW92" s="46"/>
      <c r="GXX92" s="46"/>
      <c r="GXY92" s="46"/>
      <c r="GXZ92" s="46"/>
      <c r="GYA92" s="46"/>
      <c r="GYB92" s="46"/>
      <c r="GYC92" s="46"/>
      <c r="GYD92" s="46"/>
      <c r="GYE92" s="46"/>
      <c r="GYF92" s="46"/>
      <c r="GYG92" s="46"/>
      <c r="GYH92" s="46"/>
      <c r="GYI92" s="46"/>
      <c r="GYJ92" s="46"/>
      <c r="GYK92" s="46"/>
      <c r="GYL92" s="46"/>
      <c r="GYM92" s="46"/>
      <c r="GYN92" s="46"/>
      <c r="GYO92" s="46"/>
      <c r="GYP92" s="46"/>
      <c r="GYQ92" s="46"/>
      <c r="GYR92" s="46"/>
      <c r="GYS92" s="46"/>
      <c r="GYT92" s="46"/>
      <c r="GYU92" s="46"/>
      <c r="GYV92" s="46"/>
      <c r="GYW92" s="46"/>
      <c r="GYX92" s="46"/>
      <c r="GYY92" s="46"/>
      <c r="GYZ92" s="46"/>
      <c r="GZA92" s="46"/>
      <c r="GZB92" s="46"/>
      <c r="GZC92" s="46"/>
      <c r="GZD92" s="46"/>
      <c r="GZE92" s="46"/>
      <c r="GZF92" s="46"/>
      <c r="GZG92" s="46"/>
      <c r="GZH92" s="46"/>
      <c r="GZI92" s="46"/>
      <c r="GZJ92" s="46"/>
      <c r="GZK92" s="46"/>
      <c r="GZL92" s="46"/>
      <c r="GZM92" s="46"/>
      <c r="GZN92" s="46"/>
      <c r="GZO92" s="46"/>
      <c r="GZP92" s="46"/>
      <c r="GZQ92" s="46"/>
      <c r="GZR92" s="46"/>
      <c r="GZS92" s="46"/>
      <c r="GZT92" s="46"/>
      <c r="GZU92" s="46"/>
      <c r="GZV92" s="46"/>
      <c r="GZW92" s="46"/>
      <c r="GZX92" s="46"/>
      <c r="GZY92" s="46"/>
      <c r="GZZ92" s="46"/>
      <c r="HAA92" s="46"/>
      <c r="HAB92" s="46"/>
      <c r="HAC92" s="46"/>
      <c r="HAD92" s="46"/>
      <c r="HAE92" s="46"/>
      <c r="HAF92" s="46"/>
      <c r="HAG92" s="46"/>
      <c r="HAH92" s="46"/>
      <c r="HAI92" s="46"/>
      <c r="HAJ92" s="46"/>
      <c r="HAK92" s="46"/>
      <c r="HAL92" s="46"/>
      <c r="HAM92" s="46"/>
      <c r="HAN92" s="46"/>
      <c r="HAO92" s="46"/>
      <c r="HAP92" s="46"/>
      <c r="HAQ92" s="46"/>
      <c r="HAR92" s="46"/>
      <c r="HAS92" s="46"/>
      <c r="HAT92" s="46"/>
      <c r="HAU92" s="46"/>
      <c r="HAV92" s="46"/>
      <c r="HAW92" s="46"/>
      <c r="HAX92" s="46"/>
      <c r="HAY92" s="46"/>
      <c r="HAZ92" s="46"/>
      <c r="HBA92" s="46"/>
      <c r="HBB92" s="46"/>
      <c r="HBC92" s="46"/>
      <c r="HBD92" s="46"/>
      <c r="HBE92" s="46"/>
      <c r="HBF92" s="46"/>
      <c r="HBG92" s="46"/>
      <c r="HBH92" s="46"/>
      <c r="HBI92" s="46"/>
      <c r="HBJ92" s="46"/>
      <c r="HBK92" s="46"/>
      <c r="HBL92" s="46"/>
      <c r="HBM92" s="46"/>
      <c r="HBN92" s="46"/>
      <c r="HBO92" s="46"/>
      <c r="HBP92" s="46"/>
      <c r="HBQ92" s="46"/>
      <c r="HBR92" s="46"/>
      <c r="HBS92" s="46"/>
      <c r="HBT92" s="46"/>
      <c r="HBU92" s="46"/>
      <c r="HBV92" s="46"/>
      <c r="HBW92" s="46"/>
      <c r="HBX92" s="46"/>
      <c r="HBY92" s="46"/>
      <c r="HBZ92" s="46"/>
      <c r="HCA92" s="46"/>
      <c r="HCB92" s="46"/>
      <c r="HCC92" s="46"/>
      <c r="HCD92" s="46"/>
      <c r="HCE92" s="46"/>
      <c r="HCF92" s="46"/>
      <c r="HCG92" s="46"/>
      <c r="HCH92" s="46"/>
      <c r="HCI92" s="46"/>
      <c r="HCJ92" s="46"/>
      <c r="HCK92" s="46"/>
      <c r="HCL92" s="46"/>
      <c r="HCM92" s="46"/>
      <c r="HCN92" s="46"/>
      <c r="HCO92" s="46"/>
      <c r="HCP92" s="46"/>
      <c r="HCQ92" s="46"/>
      <c r="HCR92" s="46"/>
      <c r="HCS92" s="46"/>
      <c r="HCT92" s="46"/>
      <c r="HCU92" s="46"/>
      <c r="HCV92" s="46"/>
      <c r="HCW92" s="46"/>
      <c r="HCX92" s="46"/>
      <c r="HCY92" s="46"/>
      <c r="HCZ92" s="46"/>
      <c r="HDA92" s="46"/>
      <c r="HDB92" s="46"/>
      <c r="HDC92" s="46"/>
      <c r="HDD92" s="46"/>
      <c r="HDE92" s="46"/>
      <c r="HDF92" s="46"/>
      <c r="HDG92" s="46"/>
      <c r="HDH92" s="46"/>
      <c r="HDI92" s="46"/>
      <c r="HDJ92" s="46"/>
      <c r="HDK92" s="46"/>
      <c r="HDL92" s="46"/>
      <c r="HDM92" s="46"/>
      <c r="HDN92" s="46"/>
      <c r="HDO92" s="46"/>
      <c r="HDP92" s="46"/>
      <c r="HDQ92" s="46"/>
      <c r="HDR92" s="46"/>
      <c r="HDS92" s="46"/>
      <c r="HDT92" s="46"/>
      <c r="HDU92" s="46"/>
      <c r="HDV92" s="46"/>
      <c r="HDW92" s="46"/>
      <c r="HDX92" s="46"/>
      <c r="HDY92" s="46"/>
      <c r="HDZ92" s="46"/>
      <c r="HEA92" s="46"/>
      <c r="HEB92" s="46"/>
      <c r="HEC92" s="46"/>
      <c r="HED92" s="46"/>
      <c r="HEE92" s="46"/>
      <c r="HEF92" s="46"/>
      <c r="HEG92" s="46"/>
      <c r="HEH92" s="46"/>
      <c r="HEI92" s="46"/>
      <c r="HEJ92" s="46"/>
      <c r="HEK92" s="46"/>
      <c r="HEL92" s="46"/>
      <c r="HEM92" s="46"/>
      <c r="HEN92" s="46"/>
      <c r="HEO92" s="46"/>
      <c r="HEP92" s="46"/>
      <c r="HEQ92" s="46"/>
      <c r="HER92" s="46"/>
      <c r="HES92" s="46"/>
      <c r="HET92" s="46"/>
      <c r="HEU92" s="46"/>
      <c r="HEV92" s="46"/>
      <c r="HEW92" s="46"/>
      <c r="HEX92" s="46"/>
      <c r="HEY92" s="46"/>
      <c r="HEZ92" s="46"/>
      <c r="HFA92" s="46"/>
      <c r="HFB92" s="46"/>
      <c r="HFC92" s="46"/>
      <c r="HFD92" s="46"/>
      <c r="HFE92" s="46"/>
      <c r="HFF92" s="46"/>
      <c r="HFG92" s="46"/>
      <c r="HFH92" s="46"/>
      <c r="HFI92" s="46"/>
      <c r="HFJ92" s="46"/>
      <c r="HFK92" s="46"/>
      <c r="HFL92" s="46"/>
      <c r="HFM92" s="46"/>
      <c r="HFN92" s="46"/>
      <c r="HFO92" s="46"/>
      <c r="HFP92" s="46"/>
      <c r="HFQ92" s="46"/>
      <c r="HFR92" s="46"/>
      <c r="HFS92" s="46"/>
      <c r="HFT92" s="46"/>
      <c r="HFU92" s="46"/>
      <c r="HFV92" s="46"/>
      <c r="HFW92" s="46"/>
      <c r="HFX92" s="46"/>
      <c r="HFY92" s="46"/>
      <c r="HFZ92" s="46"/>
      <c r="HGA92" s="46"/>
      <c r="HGB92" s="46"/>
      <c r="HGC92" s="46"/>
      <c r="HGD92" s="46"/>
      <c r="HGE92" s="46"/>
      <c r="HGF92" s="46"/>
      <c r="HGG92" s="46"/>
      <c r="HGH92" s="46"/>
      <c r="HGI92" s="46"/>
      <c r="HGJ92" s="46"/>
      <c r="HGK92" s="46"/>
      <c r="HGL92" s="46"/>
      <c r="HGM92" s="46"/>
      <c r="HGN92" s="46"/>
      <c r="HGO92" s="46"/>
      <c r="HGP92" s="46"/>
      <c r="HGQ92" s="46"/>
      <c r="HGR92" s="46"/>
      <c r="HGS92" s="46"/>
      <c r="HGT92" s="46"/>
      <c r="HGU92" s="46"/>
      <c r="HGV92" s="46"/>
      <c r="HGW92" s="46"/>
      <c r="HGX92" s="46"/>
      <c r="HGY92" s="46"/>
      <c r="HGZ92" s="46"/>
      <c r="HHA92" s="46"/>
      <c r="HHB92" s="46"/>
      <c r="HHC92" s="46"/>
      <c r="HHD92" s="46"/>
      <c r="HHE92" s="46"/>
      <c r="HHF92" s="46"/>
      <c r="HHG92" s="46"/>
      <c r="HHH92" s="46"/>
      <c r="HHI92" s="46"/>
      <c r="HHJ92" s="46"/>
      <c r="HHK92" s="46"/>
      <c r="HHL92" s="46"/>
      <c r="HHM92" s="46"/>
      <c r="HHN92" s="46"/>
      <c r="HHO92" s="46"/>
      <c r="HHP92" s="46"/>
      <c r="HHQ92" s="46"/>
      <c r="HHR92" s="46"/>
      <c r="HHS92" s="46"/>
      <c r="HHT92" s="46"/>
      <c r="HHU92" s="46"/>
      <c r="HHV92" s="46"/>
      <c r="HHW92" s="46"/>
      <c r="HHX92" s="46"/>
      <c r="HHY92" s="46"/>
      <c r="HHZ92" s="46"/>
      <c r="HIA92" s="46"/>
      <c r="HIB92" s="46"/>
      <c r="HIC92" s="46"/>
      <c r="HID92" s="46"/>
      <c r="HIE92" s="46"/>
      <c r="HIF92" s="46"/>
      <c r="HIG92" s="46"/>
      <c r="HIH92" s="46"/>
      <c r="HII92" s="46"/>
      <c r="HIJ92" s="46"/>
      <c r="HIK92" s="46"/>
      <c r="HIL92" s="46"/>
      <c r="HIM92" s="46"/>
      <c r="HIN92" s="46"/>
      <c r="HIO92" s="46"/>
      <c r="HIP92" s="46"/>
      <c r="HIQ92" s="46"/>
      <c r="HIR92" s="46"/>
      <c r="HIS92" s="46"/>
      <c r="HIT92" s="46"/>
      <c r="HIU92" s="46"/>
      <c r="HIV92" s="46"/>
      <c r="HIW92" s="46"/>
      <c r="HIX92" s="46"/>
      <c r="HIY92" s="46"/>
      <c r="HIZ92" s="46"/>
      <c r="HJA92" s="46"/>
      <c r="HJB92" s="46"/>
      <c r="HJC92" s="46"/>
      <c r="HJD92" s="46"/>
      <c r="HJE92" s="46"/>
      <c r="HJF92" s="46"/>
      <c r="HJG92" s="46"/>
      <c r="HJH92" s="46"/>
      <c r="HJI92" s="46"/>
      <c r="HJJ92" s="46"/>
      <c r="HJK92" s="46"/>
      <c r="HJL92" s="46"/>
      <c r="HJM92" s="46"/>
      <c r="HJN92" s="46"/>
      <c r="HJO92" s="46"/>
      <c r="HJP92" s="46"/>
      <c r="HJQ92" s="46"/>
      <c r="HJR92" s="46"/>
      <c r="HJS92" s="46"/>
      <c r="HJT92" s="46"/>
      <c r="HJU92" s="46"/>
      <c r="HJV92" s="46"/>
      <c r="HJW92" s="46"/>
      <c r="HJX92" s="46"/>
      <c r="HJY92" s="46"/>
      <c r="HJZ92" s="46"/>
      <c r="HKA92" s="46"/>
      <c r="HKB92" s="46"/>
      <c r="HKC92" s="46"/>
      <c r="HKD92" s="46"/>
      <c r="HKE92" s="46"/>
      <c r="HKF92" s="46"/>
      <c r="HKG92" s="46"/>
      <c r="HKH92" s="46"/>
      <c r="HKI92" s="46"/>
      <c r="HKJ92" s="46"/>
      <c r="HKK92" s="46"/>
      <c r="HKL92" s="46"/>
      <c r="HKM92" s="46"/>
      <c r="HKN92" s="46"/>
      <c r="HKO92" s="46"/>
      <c r="HKP92" s="46"/>
      <c r="HKQ92" s="46"/>
      <c r="HKR92" s="46"/>
      <c r="HKS92" s="46"/>
      <c r="HKT92" s="46"/>
      <c r="HKU92" s="46"/>
      <c r="HKV92" s="46"/>
      <c r="HKW92" s="46"/>
      <c r="HKX92" s="46"/>
      <c r="HKY92" s="46"/>
      <c r="HKZ92" s="46"/>
      <c r="HLA92" s="46"/>
      <c r="HLB92" s="46"/>
      <c r="HLC92" s="46"/>
      <c r="HLD92" s="46"/>
      <c r="HLE92" s="46"/>
      <c r="HLF92" s="46"/>
      <c r="HLG92" s="46"/>
      <c r="HLH92" s="46"/>
      <c r="HLI92" s="46"/>
      <c r="HLJ92" s="46"/>
      <c r="HLK92" s="46"/>
      <c r="HLL92" s="46"/>
      <c r="HLM92" s="46"/>
      <c r="HLN92" s="46"/>
      <c r="HLO92" s="46"/>
      <c r="HLP92" s="46"/>
      <c r="HLQ92" s="46"/>
      <c r="HLR92" s="46"/>
      <c r="HLS92" s="46"/>
      <c r="HLT92" s="46"/>
      <c r="HLU92" s="46"/>
      <c r="HLV92" s="46"/>
      <c r="HLW92" s="46"/>
      <c r="HLX92" s="46"/>
      <c r="HLY92" s="46"/>
      <c r="HLZ92" s="46"/>
      <c r="HMA92" s="46"/>
      <c r="HMB92" s="46"/>
      <c r="HMC92" s="46"/>
      <c r="HMD92" s="46"/>
      <c r="HME92" s="46"/>
      <c r="HMF92" s="46"/>
      <c r="HMG92" s="46"/>
      <c r="HMH92" s="46"/>
      <c r="HMI92" s="46"/>
      <c r="HMJ92" s="46"/>
      <c r="HMK92" s="46"/>
      <c r="HML92" s="46"/>
      <c r="HMM92" s="46"/>
      <c r="HMN92" s="46"/>
      <c r="HMO92" s="46"/>
      <c r="HMP92" s="46"/>
      <c r="HMQ92" s="46"/>
      <c r="HMR92" s="46"/>
      <c r="HMS92" s="46"/>
      <c r="HMT92" s="46"/>
      <c r="HMU92" s="46"/>
      <c r="HMV92" s="46"/>
      <c r="HMW92" s="46"/>
      <c r="HMX92" s="46"/>
      <c r="HMY92" s="46"/>
      <c r="HMZ92" s="46"/>
      <c r="HNA92" s="46"/>
      <c r="HNB92" s="46"/>
      <c r="HNC92" s="46"/>
      <c r="HND92" s="46"/>
      <c r="HNE92" s="46"/>
      <c r="HNF92" s="46"/>
      <c r="HNG92" s="46"/>
      <c r="HNH92" s="46"/>
      <c r="HNI92" s="46"/>
      <c r="HNJ92" s="46"/>
      <c r="HNK92" s="46"/>
      <c r="HNL92" s="46"/>
      <c r="HNM92" s="46"/>
      <c r="HNN92" s="46"/>
      <c r="HNO92" s="46"/>
      <c r="HNP92" s="46"/>
      <c r="HNQ92" s="46"/>
      <c r="HNR92" s="46"/>
      <c r="HNS92" s="46"/>
      <c r="HNT92" s="46"/>
      <c r="HNU92" s="46"/>
      <c r="HNV92" s="46"/>
      <c r="HNW92" s="46"/>
      <c r="HNX92" s="46"/>
      <c r="HNY92" s="46"/>
      <c r="HNZ92" s="46"/>
      <c r="HOA92" s="46"/>
      <c r="HOB92" s="46"/>
      <c r="HOC92" s="46"/>
      <c r="HOD92" s="46"/>
      <c r="HOE92" s="46"/>
      <c r="HOF92" s="46"/>
      <c r="HOG92" s="46"/>
      <c r="HOH92" s="46"/>
      <c r="HOI92" s="46"/>
      <c r="HOJ92" s="46"/>
      <c r="HOK92" s="46"/>
      <c r="HOL92" s="46"/>
      <c r="HOM92" s="46"/>
      <c r="HON92" s="46"/>
      <c r="HOO92" s="46"/>
      <c r="HOP92" s="46"/>
      <c r="HOQ92" s="46"/>
      <c r="HOR92" s="46"/>
      <c r="HOS92" s="46"/>
      <c r="HOT92" s="46"/>
      <c r="HOU92" s="46"/>
      <c r="HOV92" s="46"/>
      <c r="HOW92" s="46"/>
      <c r="HOX92" s="46"/>
      <c r="HOY92" s="46"/>
      <c r="HOZ92" s="46"/>
      <c r="HPA92" s="46"/>
      <c r="HPB92" s="46"/>
      <c r="HPC92" s="46"/>
      <c r="HPD92" s="46"/>
      <c r="HPE92" s="46"/>
      <c r="HPF92" s="46"/>
      <c r="HPG92" s="46"/>
      <c r="HPH92" s="46"/>
      <c r="HPI92" s="46"/>
      <c r="HPJ92" s="46"/>
      <c r="HPK92" s="46"/>
      <c r="HPL92" s="46"/>
      <c r="HPM92" s="46"/>
      <c r="HPN92" s="46"/>
      <c r="HPO92" s="46"/>
      <c r="HPP92" s="46"/>
      <c r="HPQ92" s="46"/>
      <c r="HPR92" s="46"/>
      <c r="HPS92" s="46"/>
      <c r="HPT92" s="46"/>
      <c r="HPU92" s="46"/>
      <c r="HPV92" s="46"/>
      <c r="HPW92" s="46"/>
      <c r="HPX92" s="46"/>
      <c r="HPY92" s="46"/>
      <c r="HPZ92" s="46"/>
      <c r="HQA92" s="46"/>
      <c r="HQB92" s="46"/>
      <c r="HQC92" s="46"/>
      <c r="HQD92" s="46"/>
      <c r="HQE92" s="46"/>
      <c r="HQF92" s="46"/>
      <c r="HQG92" s="46"/>
      <c r="HQH92" s="46"/>
      <c r="HQI92" s="46"/>
      <c r="HQJ92" s="46"/>
      <c r="HQK92" s="46"/>
      <c r="HQL92" s="46"/>
      <c r="HQM92" s="46"/>
      <c r="HQN92" s="46"/>
      <c r="HQO92" s="46"/>
      <c r="HQP92" s="46"/>
      <c r="HQQ92" s="46"/>
      <c r="HQR92" s="46"/>
      <c r="HQS92" s="46"/>
      <c r="HQT92" s="46"/>
      <c r="HQU92" s="46"/>
      <c r="HQV92" s="46"/>
      <c r="HQW92" s="46"/>
      <c r="HQX92" s="46"/>
      <c r="HQY92" s="46"/>
      <c r="HQZ92" s="46"/>
      <c r="HRA92" s="46"/>
      <c r="HRB92" s="46"/>
      <c r="HRC92" s="46"/>
      <c r="HRD92" s="46"/>
      <c r="HRE92" s="46"/>
      <c r="HRF92" s="46"/>
      <c r="HRG92" s="46"/>
      <c r="HRH92" s="46"/>
      <c r="HRI92" s="46"/>
      <c r="HRJ92" s="46"/>
      <c r="HRK92" s="46"/>
      <c r="HRL92" s="46"/>
      <c r="HRM92" s="46"/>
      <c r="HRN92" s="46"/>
      <c r="HRO92" s="46"/>
      <c r="HRP92" s="46"/>
      <c r="HRQ92" s="46"/>
      <c r="HRR92" s="46"/>
      <c r="HRS92" s="46"/>
      <c r="HRT92" s="46"/>
      <c r="HRU92" s="46"/>
      <c r="HRV92" s="46"/>
      <c r="HRW92" s="46"/>
      <c r="HRX92" s="46"/>
      <c r="HRY92" s="46"/>
      <c r="HRZ92" s="46"/>
      <c r="HSA92" s="46"/>
      <c r="HSB92" s="46"/>
      <c r="HSC92" s="46"/>
      <c r="HSD92" s="46"/>
      <c r="HSE92" s="46"/>
      <c r="HSF92" s="46"/>
      <c r="HSG92" s="46"/>
      <c r="HSH92" s="46"/>
      <c r="HSI92" s="46"/>
      <c r="HSJ92" s="46"/>
      <c r="HSK92" s="46"/>
      <c r="HSL92" s="46"/>
      <c r="HSM92" s="46"/>
      <c r="HSN92" s="46"/>
      <c r="HSO92" s="46"/>
      <c r="HSP92" s="46"/>
      <c r="HSQ92" s="46"/>
      <c r="HSR92" s="46"/>
      <c r="HSS92" s="46"/>
      <c r="HST92" s="46"/>
      <c r="HSU92" s="46"/>
      <c r="HSV92" s="46"/>
      <c r="HSW92" s="46"/>
      <c r="HSX92" s="46"/>
      <c r="HSY92" s="46"/>
      <c r="HSZ92" s="46"/>
      <c r="HTA92" s="46"/>
      <c r="HTB92" s="46"/>
      <c r="HTC92" s="46"/>
      <c r="HTD92" s="46"/>
      <c r="HTE92" s="46"/>
      <c r="HTF92" s="46"/>
      <c r="HTG92" s="46"/>
      <c r="HTH92" s="46"/>
      <c r="HTI92" s="46"/>
      <c r="HTJ92" s="46"/>
      <c r="HTK92" s="46"/>
      <c r="HTL92" s="46"/>
      <c r="HTM92" s="46"/>
      <c r="HTN92" s="46"/>
      <c r="HTO92" s="46"/>
      <c r="HTP92" s="46"/>
      <c r="HTQ92" s="46"/>
      <c r="HTR92" s="46"/>
      <c r="HTS92" s="46"/>
      <c r="HTT92" s="46"/>
      <c r="HTU92" s="46"/>
      <c r="HTV92" s="46"/>
      <c r="HTW92" s="46"/>
      <c r="HTX92" s="46"/>
      <c r="HTY92" s="46"/>
      <c r="HTZ92" s="46"/>
      <c r="HUA92" s="46"/>
      <c r="HUB92" s="46"/>
      <c r="HUC92" s="46"/>
      <c r="HUD92" s="46"/>
      <c r="HUE92" s="46"/>
      <c r="HUF92" s="46"/>
      <c r="HUG92" s="46"/>
      <c r="HUH92" s="46"/>
      <c r="HUI92" s="46"/>
      <c r="HUJ92" s="46"/>
      <c r="HUK92" s="46"/>
      <c r="HUL92" s="46"/>
      <c r="HUM92" s="46"/>
      <c r="HUN92" s="46"/>
      <c r="HUO92" s="46"/>
      <c r="HUP92" s="46"/>
      <c r="HUQ92" s="46"/>
      <c r="HUR92" s="46"/>
      <c r="HUS92" s="46"/>
      <c r="HUT92" s="46"/>
      <c r="HUU92" s="46"/>
      <c r="HUV92" s="46"/>
      <c r="HUW92" s="46"/>
      <c r="HUX92" s="46"/>
      <c r="HUY92" s="46"/>
      <c r="HUZ92" s="46"/>
      <c r="HVA92" s="46"/>
      <c r="HVB92" s="46"/>
      <c r="HVC92" s="46"/>
      <c r="HVD92" s="46"/>
      <c r="HVE92" s="46"/>
      <c r="HVF92" s="46"/>
      <c r="HVG92" s="46"/>
      <c r="HVH92" s="46"/>
      <c r="HVI92" s="46"/>
      <c r="HVJ92" s="46"/>
      <c r="HVK92" s="46"/>
      <c r="HVL92" s="46"/>
      <c r="HVM92" s="46"/>
      <c r="HVN92" s="46"/>
      <c r="HVO92" s="46"/>
      <c r="HVP92" s="46"/>
      <c r="HVQ92" s="46"/>
      <c r="HVR92" s="46"/>
      <c r="HVS92" s="46"/>
      <c r="HVT92" s="46"/>
      <c r="HVU92" s="46"/>
      <c r="HVV92" s="46"/>
      <c r="HVW92" s="46"/>
      <c r="HVX92" s="46"/>
      <c r="HVY92" s="46"/>
      <c r="HVZ92" s="46"/>
      <c r="HWA92" s="46"/>
      <c r="HWB92" s="46"/>
      <c r="HWC92" s="46"/>
      <c r="HWD92" s="46"/>
      <c r="HWE92" s="46"/>
      <c r="HWF92" s="46"/>
      <c r="HWG92" s="46"/>
      <c r="HWH92" s="46"/>
      <c r="HWI92" s="46"/>
      <c r="HWJ92" s="46"/>
      <c r="HWK92" s="46"/>
      <c r="HWL92" s="46"/>
      <c r="HWM92" s="46"/>
      <c r="HWN92" s="46"/>
      <c r="HWO92" s="46"/>
      <c r="HWP92" s="46"/>
      <c r="HWQ92" s="46"/>
      <c r="HWR92" s="46"/>
      <c r="HWS92" s="46"/>
      <c r="HWT92" s="46"/>
      <c r="HWU92" s="46"/>
      <c r="HWV92" s="46"/>
      <c r="HWW92" s="46"/>
      <c r="HWX92" s="46"/>
      <c r="HWY92" s="46"/>
      <c r="HWZ92" s="46"/>
      <c r="HXA92" s="46"/>
      <c r="HXB92" s="46"/>
      <c r="HXC92" s="46"/>
      <c r="HXD92" s="46"/>
      <c r="HXE92" s="46"/>
      <c r="HXF92" s="46"/>
      <c r="HXG92" s="46"/>
      <c r="HXH92" s="46"/>
      <c r="HXI92" s="46"/>
      <c r="HXJ92" s="46"/>
      <c r="HXK92" s="46"/>
      <c r="HXL92" s="46"/>
      <c r="HXM92" s="46"/>
      <c r="HXN92" s="46"/>
      <c r="HXO92" s="46"/>
      <c r="HXP92" s="46"/>
      <c r="HXQ92" s="46"/>
      <c r="HXR92" s="46"/>
      <c r="HXS92" s="46"/>
      <c r="HXT92" s="46"/>
      <c r="HXU92" s="46"/>
      <c r="HXV92" s="46"/>
      <c r="HXW92" s="46"/>
      <c r="HXX92" s="46"/>
      <c r="HXY92" s="46"/>
      <c r="HXZ92" s="46"/>
      <c r="HYA92" s="46"/>
      <c r="HYB92" s="46"/>
      <c r="HYC92" s="46"/>
      <c r="HYD92" s="46"/>
      <c r="HYE92" s="46"/>
      <c r="HYF92" s="46"/>
      <c r="HYG92" s="46"/>
      <c r="HYH92" s="46"/>
      <c r="HYI92" s="46"/>
      <c r="HYJ92" s="46"/>
      <c r="HYK92" s="46"/>
      <c r="HYL92" s="46"/>
      <c r="HYM92" s="46"/>
      <c r="HYN92" s="46"/>
      <c r="HYO92" s="46"/>
      <c r="HYP92" s="46"/>
      <c r="HYQ92" s="46"/>
      <c r="HYR92" s="46"/>
      <c r="HYS92" s="46"/>
      <c r="HYT92" s="46"/>
      <c r="HYU92" s="46"/>
      <c r="HYV92" s="46"/>
      <c r="HYW92" s="46"/>
      <c r="HYX92" s="46"/>
      <c r="HYY92" s="46"/>
      <c r="HYZ92" s="46"/>
      <c r="HZA92" s="46"/>
      <c r="HZB92" s="46"/>
      <c r="HZC92" s="46"/>
      <c r="HZD92" s="46"/>
      <c r="HZE92" s="46"/>
      <c r="HZF92" s="46"/>
      <c r="HZG92" s="46"/>
      <c r="HZH92" s="46"/>
      <c r="HZI92" s="46"/>
      <c r="HZJ92" s="46"/>
      <c r="HZK92" s="46"/>
      <c r="HZL92" s="46"/>
      <c r="HZM92" s="46"/>
      <c r="HZN92" s="46"/>
      <c r="HZO92" s="46"/>
      <c r="HZP92" s="46"/>
      <c r="HZQ92" s="46"/>
      <c r="HZR92" s="46"/>
      <c r="HZS92" s="46"/>
      <c r="HZT92" s="46"/>
      <c r="HZU92" s="46"/>
      <c r="HZV92" s="46"/>
      <c r="HZW92" s="46"/>
      <c r="HZX92" s="46"/>
      <c r="HZY92" s="46"/>
      <c r="HZZ92" s="46"/>
      <c r="IAA92" s="46"/>
      <c r="IAB92" s="46"/>
      <c r="IAC92" s="46"/>
      <c r="IAD92" s="46"/>
      <c r="IAE92" s="46"/>
      <c r="IAF92" s="46"/>
      <c r="IAG92" s="46"/>
      <c r="IAH92" s="46"/>
      <c r="IAI92" s="46"/>
      <c r="IAJ92" s="46"/>
      <c r="IAK92" s="46"/>
      <c r="IAL92" s="46"/>
      <c r="IAM92" s="46"/>
      <c r="IAN92" s="46"/>
      <c r="IAO92" s="46"/>
      <c r="IAP92" s="46"/>
      <c r="IAQ92" s="46"/>
      <c r="IAR92" s="46"/>
      <c r="IAS92" s="46"/>
      <c r="IAT92" s="46"/>
      <c r="IAU92" s="46"/>
      <c r="IAV92" s="46"/>
      <c r="IAW92" s="46"/>
      <c r="IAX92" s="46"/>
      <c r="IAY92" s="46"/>
      <c r="IAZ92" s="46"/>
      <c r="IBA92" s="46"/>
      <c r="IBB92" s="46"/>
      <c r="IBC92" s="46"/>
      <c r="IBD92" s="46"/>
      <c r="IBE92" s="46"/>
      <c r="IBF92" s="46"/>
      <c r="IBG92" s="46"/>
      <c r="IBH92" s="46"/>
      <c r="IBI92" s="46"/>
      <c r="IBJ92" s="46"/>
      <c r="IBK92" s="46"/>
      <c r="IBL92" s="46"/>
      <c r="IBM92" s="46"/>
      <c r="IBN92" s="46"/>
      <c r="IBO92" s="46"/>
      <c r="IBP92" s="46"/>
      <c r="IBQ92" s="46"/>
      <c r="IBR92" s="46"/>
      <c r="IBS92" s="46"/>
      <c r="IBT92" s="46"/>
      <c r="IBU92" s="46"/>
      <c r="IBV92" s="46"/>
      <c r="IBW92" s="46"/>
      <c r="IBX92" s="46"/>
      <c r="IBY92" s="46"/>
      <c r="IBZ92" s="46"/>
      <c r="ICA92" s="46"/>
      <c r="ICB92" s="46"/>
      <c r="ICC92" s="46"/>
      <c r="ICD92" s="46"/>
      <c r="ICE92" s="46"/>
      <c r="ICF92" s="46"/>
      <c r="ICG92" s="46"/>
      <c r="ICH92" s="46"/>
      <c r="ICI92" s="46"/>
      <c r="ICJ92" s="46"/>
      <c r="ICK92" s="46"/>
      <c r="ICL92" s="46"/>
      <c r="ICM92" s="46"/>
      <c r="ICN92" s="46"/>
      <c r="ICO92" s="46"/>
      <c r="ICP92" s="46"/>
      <c r="ICQ92" s="46"/>
      <c r="ICR92" s="46"/>
      <c r="ICS92" s="46"/>
      <c r="ICT92" s="46"/>
      <c r="ICU92" s="46"/>
      <c r="ICV92" s="46"/>
      <c r="ICW92" s="46"/>
      <c r="ICX92" s="46"/>
      <c r="ICY92" s="46"/>
      <c r="ICZ92" s="46"/>
      <c r="IDA92" s="46"/>
      <c r="IDB92" s="46"/>
      <c r="IDC92" s="46"/>
      <c r="IDD92" s="46"/>
      <c r="IDE92" s="46"/>
      <c r="IDF92" s="46"/>
      <c r="IDG92" s="46"/>
      <c r="IDH92" s="46"/>
      <c r="IDI92" s="46"/>
      <c r="IDJ92" s="46"/>
      <c r="IDK92" s="46"/>
      <c r="IDL92" s="46"/>
      <c r="IDM92" s="46"/>
      <c r="IDN92" s="46"/>
      <c r="IDO92" s="46"/>
      <c r="IDP92" s="46"/>
      <c r="IDQ92" s="46"/>
      <c r="IDR92" s="46"/>
      <c r="IDS92" s="46"/>
      <c r="IDT92" s="46"/>
      <c r="IDU92" s="46"/>
      <c r="IDV92" s="46"/>
      <c r="IDW92" s="46"/>
      <c r="IDX92" s="46"/>
      <c r="IDY92" s="46"/>
      <c r="IDZ92" s="46"/>
      <c r="IEA92" s="46"/>
      <c r="IEB92" s="46"/>
      <c r="IEC92" s="46"/>
      <c r="IED92" s="46"/>
      <c r="IEE92" s="46"/>
      <c r="IEF92" s="46"/>
      <c r="IEG92" s="46"/>
      <c r="IEH92" s="46"/>
      <c r="IEI92" s="46"/>
      <c r="IEJ92" s="46"/>
      <c r="IEK92" s="46"/>
      <c r="IEL92" s="46"/>
      <c r="IEM92" s="46"/>
      <c r="IEN92" s="46"/>
      <c r="IEO92" s="46"/>
      <c r="IEP92" s="46"/>
      <c r="IEQ92" s="46"/>
      <c r="IER92" s="46"/>
      <c r="IES92" s="46"/>
      <c r="IET92" s="46"/>
      <c r="IEU92" s="46"/>
      <c r="IEV92" s="46"/>
      <c r="IEW92" s="46"/>
      <c r="IEX92" s="46"/>
      <c r="IEY92" s="46"/>
      <c r="IEZ92" s="46"/>
      <c r="IFA92" s="46"/>
      <c r="IFB92" s="46"/>
      <c r="IFC92" s="46"/>
      <c r="IFD92" s="46"/>
      <c r="IFE92" s="46"/>
      <c r="IFF92" s="46"/>
      <c r="IFG92" s="46"/>
      <c r="IFH92" s="46"/>
      <c r="IFI92" s="46"/>
      <c r="IFJ92" s="46"/>
      <c r="IFK92" s="46"/>
      <c r="IFL92" s="46"/>
      <c r="IFM92" s="46"/>
      <c r="IFN92" s="46"/>
      <c r="IFO92" s="46"/>
      <c r="IFP92" s="46"/>
      <c r="IFQ92" s="46"/>
      <c r="IFR92" s="46"/>
      <c r="IFS92" s="46"/>
      <c r="IFT92" s="46"/>
      <c r="IFU92" s="46"/>
      <c r="IFV92" s="46"/>
      <c r="IFW92" s="46"/>
      <c r="IFX92" s="46"/>
      <c r="IFY92" s="46"/>
      <c r="IFZ92" s="46"/>
      <c r="IGA92" s="46"/>
      <c r="IGB92" s="46"/>
      <c r="IGC92" s="46"/>
      <c r="IGD92" s="46"/>
      <c r="IGE92" s="46"/>
      <c r="IGF92" s="46"/>
      <c r="IGG92" s="46"/>
      <c r="IGH92" s="46"/>
      <c r="IGI92" s="46"/>
      <c r="IGJ92" s="46"/>
      <c r="IGK92" s="46"/>
      <c r="IGL92" s="46"/>
      <c r="IGM92" s="46"/>
      <c r="IGN92" s="46"/>
      <c r="IGO92" s="46"/>
      <c r="IGP92" s="46"/>
      <c r="IGQ92" s="46"/>
      <c r="IGR92" s="46"/>
      <c r="IGS92" s="46"/>
      <c r="IGT92" s="46"/>
      <c r="IGU92" s="46"/>
      <c r="IGV92" s="46"/>
      <c r="IGW92" s="46"/>
      <c r="IGX92" s="46"/>
      <c r="IGY92" s="46"/>
      <c r="IGZ92" s="46"/>
      <c r="IHA92" s="46"/>
      <c r="IHB92" s="46"/>
      <c r="IHC92" s="46"/>
      <c r="IHD92" s="46"/>
      <c r="IHE92" s="46"/>
      <c r="IHF92" s="46"/>
      <c r="IHG92" s="46"/>
      <c r="IHH92" s="46"/>
      <c r="IHI92" s="46"/>
      <c r="IHJ92" s="46"/>
      <c r="IHK92" s="46"/>
      <c r="IHL92" s="46"/>
      <c r="IHM92" s="46"/>
      <c r="IHN92" s="46"/>
      <c r="IHO92" s="46"/>
      <c r="IHP92" s="46"/>
      <c r="IHQ92" s="46"/>
      <c r="IHR92" s="46"/>
      <c r="IHS92" s="46"/>
      <c r="IHT92" s="46"/>
      <c r="IHU92" s="46"/>
      <c r="IHV92" s="46"/>
      <c r="IHW92" s="46"/>
      <c r="IHX92" s="46"/>
      <c r="IHY92" s="46"/>
      <c r="IHZ92" s="46"/>
      <c r="IIA92" s="46"/>
      <c r="IIB92" s="46"/>
      <c r="IIC92" s="46"/>
      <c r="IID92" s="46"/>
      <c r="IIE92" s="46"/>
      <c r="IIF92" s="46"/>
      <c r="IIG92" s="46"/>
      <c r="IIH92" s="46"/>
      <c r="III92" s="46"/>
      <c r="IIJ92" s="46"/>
      <c r="IIK92" s="46"/>
      <c r="IIL92" s="46"/>
      <c r="IIM92" s="46"/>
      <c r="IIN92" s="46"/>
      <c r="IIO92" s="46"/>
      <c r="IIP92" s="46"/>
      <c r="IIQ92" s="46"/>
      <c r="IIR92" s="46"/>
      <c r="IIS92" s="46"/>
      <c r="IIT92" s="46"/>
      <c r="IIU92" s="46"/>
      <c r="IIV92" s="46"/>
      <c r="IIW92" s="46"/>
      <c r="IIX92" s="46"/>
      <c r="IIY92" s="46"/>
      <c r="IIZ92" s="46"/>
      <c r="IJA92" s="46"/>
      <c r="IJB92" s="46"/>
      <c r="IJC92" s="46"/>
      <c r="IJD92" s="46"/>
      <c r="IJE92" s="46"/>
      <c r="IJF92" s="46"/>
      <c r="IJG92" s="46"/>
      <c r="IJH92" s="46"/>
      <c r="IJI92" s="46"/>
      <c r="IJJ92" s="46"/>
      <c r="IJK92" s="46"/>
      <c r="IJL92" s="46"/>
      <c r="IJM92" s="46"/>
      <c r="IJN92" s="46"/>
      <c r="IJO92" s="46"/>
      <c r="IJP92" s="46"/>
      <c r="IJQ92" s="46"/>
      <c r="IJR92" s="46"/>
      <c r="IJS92" s="46"/>
      <c r="IJT92" s="46"/>
      <c r="IJU92" s="46"/>
      <c r="IJV92" s="46"/>
      <c r="IJW92" s="46"/>
      <c r="IJX92" s="46"/>
      <c r="IJY92" s="46"/>
      <c r="IJZ92" s="46"/>
      <c r="IKA92" s="46"/>
      <c r="IKB92" s="46"/>
      <c r="IKC92" s="46"/>
      <c r="IKD92" s="46"/>
      <c r="IKE92" s="46"/>
      <c r="IKF92" s="46"/>
      <c r="IKG92" s="46"/>
      <c r="IKH92" s="46"/>
      <c r="IKI92" s="46"/>
      <c r="IKJ92" s="46"/>
      <c r="IKK92" s="46"/>
      <c r="IKL92" s="46"/>
      <c r="IKM92" s="46"/>
      <c r="IKN92" s="46"/>
      <c r="IKO92" s="46"/>
      <c r="IKP92" s="46"/>
      <c r="IKQ92" s="46"/>
      <c r="IKR92" s="46"/>
      <c r="IKS92" s="46"/>
      <c r="IKT92" s="46"/>
      <c r="IKU92" s="46"/>
      <c r="IKV92" s="46"/>
      <c r="IKW92" s="46"/>
      <c r="IKX92" s="46"/>
      <c r="IKY92" s="46"/>
      <c r="IKZ92" s="46"/>
      <c r="ILA92" s="46"/>
      <c r="ILB92" s="46"/>
      <c r="ILC92" s="46"/>
      <c r="ILD92" s="46"/>
      <c r="ILE92" s="46"/>
      <c r="ILF92" s="46"/>
      <c r="ILG92" s="46"/>
      <c r="ILH92" s="46"/>
      <c r="ILI92" s="46"/>
      <c r="ILJ92" s="46"/>
      <c r="ILK92" s="46"/>
      <c r="ILL92" s="46"/>
      <c r="ILM92" s="46"/>
      <c r="ILN92" s="46"/>
      <c r="ILO92" s="46"/>
      <c r="ILP92" s="46"/>
      <c r="ILQ92" s="46"/>
      <c r="ILR92" s="46"/>
      <c r="ILS92" s="46"/>
      <c r="ILT92" s="46"/>
      <c r="ILU92" s="46"/>
      <c r="ILV92" s="46"/>
      <c r="ILW92" s="46"/>
      <c r="ILX92" s="46"/>
      <c r="ILY92" s="46"/>
      <c r="ILZ92" s="46"/>
      <c r="IMA92" s="46"/>
      <c r="IMB92" s="46"/>
      <c r="IMC92" s="46"/>
      <c r="IMD92" s="46"/>
      <c r="IME92" s="46"/>
      <c r="IMF92" s="46"/>
      <c r="IMG92" s="46"/>
      <c r="IMH92" s="46"/>
      <c r="IMI92" s="46"/>
      <c r="IMJ92" s="46"/>
      <c r="IMK92" s="46"/>
      <c r="IML92" s="46"/>
      <c r="IMM92" s="46"/>
      <c r="IMN92" s="46"/>
      <c r="IMO92" s="46"/>
      <c r="IMP92" s="46"/>
      <c r="IMQ92" s="46"/>
      <c r="IMR92" s="46"/>
      <c r="IMS92" s="46"/>
      <c r="IMT92" s="46"/>
      <c r="IMU92" s="46"/>
      <c r="IMV92" s="46"/>
      <c r="IMW92" s="46"/>
      <c r="IMX92" s="46"/>
      <c r="IMY92" s="46"/>
      <c r="IMZ92" s="46"/>
      <c r="INA92" s="46"/>
      <c r="INB92" s="46"/>
      <c r="INC92" s="46"/>
      <c r="IND92" s="46"/>
      <c r="INE92" s="46"/>
      <c r="INF92" s="46"/>
      <c r="ING92" s="46"/>
      <c r="INH92" s="46"/>
      <c r="INI92" s="46"/>
      <c r="INJ92" s="46"/>
      <c r="INK92" s="46"/>
      <c r="INL92" s="46"/>
      <c r="INM92" s="46"/>
      <c r="INN92" s="46"/>
      <c r="INO92" s="46"/>
      <c r="INP92" s="46"/>
      <c r="INQ92" s="46"/>
      <c r="INR92" s="46"/>
      <c r="INS92" s="46"/>
      <c r="INT92" s="46"/>
      <c r="INU92" s="46"/>
      <c r="INV92" s="46"/>
      <c r="INW92" s="46"/>
      <c r="INX92" s="46"/>
      <c r="INY92" s="46"/>
      <c r="INZ92" s="46"/>
      <c r="IOA92" s="46"/>
      <c r="IOB92" s="46"/>
      <c r="IOC92" s="46"/>
      <c r="IOD92" s="46"/>
      <c r="IOE92" s="46"/>
      <c r="IOF92" s="46"/>
      <c r="IOG92" s="46"/>
      <c r="IOH92" s="46"/>
      <c r="IOI92" s="46"/>
      <c r="IOJ92" s="46"/>
      <c r="IOK92" s="46"/>
      <c r="IOL92" s="46"/>
      <c r="IOM92" s="46"/>
      <c r="ION92" s="46"/>
      <c r="IOO92" s="46"/>
      <c r="IOP92" s="46"/>
      <c r="IOQ92" s="46"/>
      <c r="IOR92" s="46"/>
      <c r="IOS92" s="46"/>
      <c r="IOT92" s="46"/>
      <c r="IOU92" s="46"/>
      <c r="IOV92" s="46"/>
      <c r="IOW92" s="46"/>
      <c r="IOX92" s="46"/>
      <c r="IOY92" s="46"/>
      <c r="IOZ92" s="46"/>
      <c r="IPA92" s="46"/>
      <c r="IPB92" s="46"/>
      <c r="IPC92" s="46"/>
      <c r="IPD92" s="46"/>
      <c r="IPE92" s="46"/>
      <c r="IPF92" s="46"/>
      <c r="IPG92" s="46"/>
      <c r="IPH92" s="46"/>
      <c r="IPI92" s="46"/>
      <c r="IPJ92" s="46"/>
      <c r="IPK92" s="46"/>
      <c r="IPL92" s="46"/>
      <c r="IPM92" s="46"/>
      <c r="IPN92" s="46"/>
      <c r="IPO92" s="46"/>
      <c r="IPP92" s="46"/>
      <c r="IPQ92" s="46"/>
      <c r="IPR92" s="46"/>
      <c r="IPS92" s="46"/>
      <c r="IPT92" s="46"/>
      <c r="IPU92" s="46"/>
      <c r="IPV92" s="46"/>
      <c r="IPW92" s="46"/>
      <c r="IPX92" s="46"/>
      <c r="IPY92" s="46"/>
      <c r="IPZ92" s="46"/>
      <c r="IQA92" s="46"/>
      <c r="IQB92" s="46"/>
      <c r="IQC92" s="46"/>
      <c r="IQD92" s="46"/>
      <c r="IQE92" s="46"/>
      <c r="IQF92" s="46"/>
      <c r="IQG92" s="46"/>
      <c r="IQH92" s="46"/>
      <c r="IQI92" s="46"/>
      <c r="IQJ92" s="46"/>
      <c r="IQK92" s="46"/>
      <c r="IQL92" s="46"/>
      <c r="IQM92" s="46"/>
      <c r="IQN92" s="46"/>
      <c r="IQO92" s="46"/>
      <c r="IQP92" s="46"/>
      <c r="IQQ92" s="46"/>
      <c r="IQR92" s="46"/>
      <c r="IQS92" s="46"/>
      <c r="IQT92" s="46"/>
      <c r="IQU92" s="46"/>
      <c r="IQV92" s="46"/>
      <c r="IQW92" s="46"/>
      <c r="IQX92" s="46"/>
      <c r="IQY92" s="46"/>
      <c r="IQZ92" s="46"/>
      <c r="IRA92" s="46"/>
      <c r="IRB92" s="46"/>
      <c r="IRC92" s="46"/>
      <c r="IRD92" s="46"/>
      <c r="IRE92" s="46"/>
      <c r="IRF92" s="46"/>
      <c r="IRG92" s="46"/>
      <c r="IRH92" s="46"/>
      <c r="IRI92" s="46"/>
      <c r="IRJ92" s="46"/>
      <c r="IRK92" s="46"/>
      <c r="IRL92" s="46"/>
      <c r="IRM92" s="46"/>
      <c r="IRN92" s="46"/>
      <c r="IRO92" s="46"/>
      <c r="IRP92" s="46"/>
      <c r="IRQ92" s="46"/>
      <c r="IRR92" s="46"/>
      <c r="IRS92" s="46"/>
      <c r="IRT92" s="46"/>
      <c r="IRU92" s="46"/>
      <c r="IRV92" s="46"/>
      <c r="IRW92" s="46"/>
      <c r="IRX92" s="46"/>
      <c r="IRY92" s="46"/>
      <c r="IRZ92" s="46"/>
      <c r="ISA92" s="46"/>
      <c r="ISB92" s="46"/>
      <c r="ISC92" s="46"/>
      <c r="ISD92" s="46"/>
      <c r="ISE92" s="46"/>
      <c r="ISF92" s="46"/>
      <c r="ISG92" s="46"/>
      <c r="ISH92" s="46"/>
      <c r="ISI92" s="46"/>
      <c r="ISJ92" s="46"/>
      <c r="ISK92" s="46"/>
      <c r="ISL92" s="46"/>
      <c r="ISM92" s="46"/>
      <c r="ISN92" s="46"/>
      <c r="ISO92" s="46"/>
      <c r="ISP92" s="46"/>
      <c r="ISQ92" s="46"/>
      <c r="ISR92" s="46"/>
      <c r="ISS92" s="46"/>
      <c r="IST92" s="46"/>
      <c r="ISU92" s="46"/>
      <c r="ISV92" s="46"/>
      <c r="ISW92" s="46"/>
      <c r="ISX92" s="46"/>
      <c r="ISY92" s="46"/>
      <c r="ISZ92" s="46"/>
      <c r="ITA92" s="46"/>
      <c r="ITB92" s="46"/>
      <c r="ITC92" s="46"/>
      <c r="ITD92" s="46"/>
      <c r="ITE92" s="46"/>
      <c r="ITF92" s="46"/>
      <c r="ITG92" s="46"/>
      <c r="ITH92" s="46"/>
      <c r="ITI92" s="46"/>
      <c r="ITJ92" s="46"/>
      <c r="ITK92" s="46"/>
      <c r="ITL92" s="46"/>
      <c r="ITM92" s="46"/>
      <c r="ITN92" s="46"/>
      <c r="ITO92" s="46"/>
      <c r="ITP92" s="46"/>
      <c r="ITQ92" s="46"/>
      <c r="ITR92" s="46"/>
      <c r="ITS92" s="46"/>
      <c r="ITT92" s="46"/>
      <c r="ITU92" s="46"/>
      <c r="ITV92" s="46"/>
      <c r="ITW92" s="46"/>
      <c r="ITX92" s="46"/>
      <c r="ITY92" s="46"/>
      <c r="ITZ92" s="46"/>
      <c r="IUA92" s="46"/>
      <c r="IUB92" s="46"/>
      <c r="IUC92" s="46"/>
      <c r="IUD92" s="46"/>
      <c r="IUE92" s="46"/>
      <c r="IUF92" s="46"/>
      <c r="IUG92" s="46"/>
      <c r="IUH92" s="46"/>
      <c r="IUI92" s="46"/>
      <c r="IUJ92" s="46"/>
      <c r="IUK92" s="46"/>
      <c r="IUL92" s="46"/>
      <c r="IUM92" s="46"/>
      <c r="IUN92" s="46"/>
      <c r="IUO92" s="46"/>
      <c r="IUP92" s="46"/>
      <c r="IUQ92" s="46"/>
      <c r="IUR92" s="46"/>
      <c r="IUS92" s="46"/>
      <c r="IUT92" s="46"/>
      <c r="IUU92" s="46"/>
      <c r="IUV92" s="46"/>
      <c r="IUW92" s="46"/>
      <c r="IUX92" s="46"/>
      <c r="IUY92" s="46"/>
      <c r="IUZ92" s="46"/>
      <c r="IVA92" s="46"/>
      <c r="IVB92" s="46"/>
      <c r="IVC92" s="46"/>
      <c r="IVD92" s="46"/>
      <c r="IVE92" s="46"/>
      <c r="IVF92" s="46"/>
      <c r="IVG92" s="46"/>
      <c r="IVH92" s="46"/>
      <c r="IVI92" s="46"/>
      <c r="IVJ92" s="46"/>
      <c r="IVK92" s="46"/>
      <c r="IVL92" s="46"/>
      <c r="IVM92" s="46"/>
      <c r="IVN92" s="46"/>
      <c r="IVO92" s="46"/>
      <c r="IVP92" s="46"/>
      <c r="IVQ92" s="46"/>
      <c r="IVR92" s="46"/>
      <c r="IVS92" s="46"/>
      <c r="IVT92" s="46"/>
      <c r="IVU92" s="46"/>
      <c r="IVV92" s="46"/>
      <c r="IVW92" s="46"/>
      <c r="IVX92" s="46"/>
      <c r="IVY92" s="46"/>
      <c r="IVZ92" s="46"/>
      <c r="IWA92" s="46"/>
      <c r="IWB92" s="46"/>
      <c r="IWC92" s="46"/>
      <c r="IWD92" s="46"/>
      <c r="IWE92" s="46"/>
      <c r="IWF92" s="46"/>
      <c r="IWG92" s="46"/>
      <c r="IWH92" s="46"/>
      <c r="IWI92" s="46"/>
      <c r="IWJ92" s="46"/>
      <c r="IWK92" s="46"/>
      <c r="IWL92" s="46"/>
      <c r="IWM92" s="46"/>
      <c r="IWN92" s="46"/>
      <c r="IWO92" s="46"/>
      <c r="IWP92" s="46"/>
      <c r="IWQ92" s="46"/>
      <c r="IWR92" s="46"/>
      <c r="IWS92" s="46"/>
      <c r="IWT92" s="46"/>
      <c r="IWU92" s="46"/>
      <c r="IWV92" s="46"/>
      <c r="IWW92" s="46"/>
      <c r="IWX92" s="46"/>
      <c r="IWY92" s="46"/>
      <c r="IWZ92" s="46"/>
      <c r="IXA92" s="46"/>
      <c r="IXB92" s="46"/>
      <c r="IXC92" s="46"/>
      <c r="IXD92" s="46"/>
      <c r="IXE92" s="46"/>
      <c r="IXF92" s="46"/>
      <c r="IXG92" s="46"/>
      <c r="IXH92" s="46"/>
      <c r="IXI92" s="46"/>
      <c r="IXJ92" s="46"/>
      <c r="IXK92" s="46"/>
      <c r="IXL92" s="46"/>
      <c r="IXM92" s="46"/>
      <c r="IXN92" s="46"/>
      <c r="IXO92" s="46"/>
      <c r="IXP92" s="46"/>
      <c r="IXQ92" s="46"/>
      <c r="IXR92" s="46"/>
      <c r="IXS92" s="46"/>
      <c r="IXT92" s="46"/>
      <c r="IXU92" s="46"/>
      <c r="IXV92" s="46"/>
      <c r="IXW92" s="46"/>
      <c r="IXX92" s="46"/>
      <c r="IXY92" s="46"/>
      <c r="IXZ92" s="46"/>
      <c r="IYA92" s="46"/>
      <c r="IYB92" s="46"/>
      <c r="IYC92" s="46"/>
      <c r="IYD92" s="46"/>
      <c r="IYE92" s="46"/>
      <c r="IYF92" s="46"/>
      <c r="IYG92" s="46"/>
      <c r="IYH92" s="46"/>
      <c r="IYI92" s="46"/>
      <c r="IYJ92" s="46"/>
      <c r="IYK92" s="46"/>
      <c r="IYL92" s="46"/>
      <c r="IYM92" s="46"/>
      <c r="IYN92" s="46"/>
      <c r="IYO92" s="46"/>
      <c r="IYP92" s="46"/>
      <c r="IYQ92" s="46"/>
      <c r="IYR92" s="46"/>
      <c r="IYS92" s="46"/>
      <c r="IYT92" s="46"/>
      <c r="IYU92" s="46"/>
      <c r="IYV92" s="46"/>
      <c r="IYW92" s="46"/>
      <c r="IYX92" s="46"/>
      <c r="IYY92" s="46"/>
      <c r="IYZ92" s="46"/>
      <c r="IZA92" s="46"/>
      <c r="IZB92" s="46"/>
      <c r="IZC92" s="46"/>
      <c r="IZD92" s="46"/>
      <c r="IZE92" s="46"/>
      <c r="IZF92" s="46"/>
      <c r="IZG92" s="46"/>
      <c r="IZH92" s="46"/>
      <c r="IZI92" s="46"/>
      <c r="IZJ92" s="46"/>
      <c r="IZK92" s="46"/>
      <c r="IZL92" s="46"/>
      <c r="IZM92" s="46"/>
      <c r="IZN92" s="46"/>
      <c r="IZO92" s="46"/>
      <c r="IZP92" s="46"/>
      <c r="IZQ92" s="46"/>
      <c r="IZR92" s="46"/>
      <c r="IZS92" s="46"/>
      <c r="IZT92" s="46"/>
      <c r="IZU92" s="46"/>
      <c r="IZV92" s="46"/>
      <c r="IZW92" s="46"/>
      <c r="IZX92" s="46"/>
      <c r="IZY92" s="46"/>
      <c r="IZZ92" s="46"/>
      <c r="JAA92" s="46"/>
      <c r="JAB92" s="46"/>
      <c r="JAC92" s="46"/>
      <c r="JAD92" s="46"/>
      <c r="JAE92" s="46"/>
      <c r="JAF92" s="46"/>
      <c r="JAG92" s="46"/>
      <c r="JAH92" s="46"/>
      <c r="JAI92" s="46"/>
      <c r="JAJ92" s="46"/>
      <c r="JAK92" s="46"/>
      <c r="JAL92" s="46"/>
      <c r="JAM92" s="46"/>
      <c r="JAN92" s="46"/>
      <c r="JAO92" s="46"/>
      <c r="JAP92" s="46"/>
      <c r="JAQ92" s="46"/>
      <c r="JAR92" s="46"/>
      <c r="JAS92" s="46"/>
      <c r="JAT92" s="46"/>
      <c r="JAU92" s="46"/>
      <c r="JAV92" s="46"/>
      <c r="JAW92" s="46"/>
      <c r="JAX92" s="46"/>
      <c r="JAY92" s="46"/>
      <c r="JAZ92" s="46"/>
      <c r="JBA92" s="46"/>
      <c r="JBB92" s="46"/>
      <c r="JBC92" s="46"/>
      <c r="JBD92" s="46"/>
      <c r="JBE92" s="46"/>
      <c r="JBF92" s="46"/>
      <c r="JBG92" s="46"/>
      <c r="JBH92" s="46"/>
      <c r="JBI92" s="46"/>
      <c r="JBJ92" s="46"/>
      <c r="JBK92" s="46"/>
      <c r="JBL92" s="46"/>
      <c r="JBM92" s="46"/>
      <c r="JBN92" s="46"/>
      <c r="JBO92" s="46"/>
      <c r="JBP92" s="46"/>
      <c r="JBQ92" s="46"/>
      <c r="JBR92" s="46"/>
      <c r="JBS92" s="46"/>
      <c r="JBT92" s="46"/>
      <c r="JBU92" s="46"/>
      <c r="JBV92" s="46"/>
      <c r="JBW92" s="46"/>
      <c r="JBX92" s="46"/>
      <c r="JBY92" s="46"/>
      <c r="JBZ92" s="46"/>
      <c r="JCA92" s="46"/>
      <c r="JCB92" s="46"/>
      <c r="JCC92" s="46"/>
      <c r="JCD92" s="46"/>
      <c r="JCE92" s="46"/>
      <c r="JCF92" s="46"/>
      <c r="JCG92" s="46"/>
      <c r="JCH92" s="46"/>
      <c r="JCI92" s="46"/>
      <c r="JCJ92" s="46"/>
      <c r="JCK92" s="46"/>
      <c r="JCL92" s="46"/>
      <c r="JCM92" s="46"/>
      <c r="JCN92" s="46"/>
      <c r="JCO92" s="46"/>
      <c r="JCP92" s="46"/>
      <c r="JCQ92" s="46"/>
      <c r="JCR92" s="46"/>
      <c r="JCS92" s="46"/>
      <c r="JCT92" s="46"/>
      <c r="JCU92" s="46"/>
      <c r="JCV92" s="46"/>
      <c r="JCW92" s="46"/>
      <c r="JCX92" s="46"/>
      <c r="JCY92" s="46"/>
      <c r="JCZ92" s="46"/>
      <c r="JDA92" s="46"/>
      <c r="JDB92" s="46"/>
      <c r="JDC92" s="46"/>
      <c r="JDD92" s="46"/>
      <c r="JDE92" s="46"/>
      <c r="JDF92" s="46"/>
      <c r="JDG92" s="46"/>
      <c r="JDH92" s="46"/>
      <c r="JDI92" s="46"/>
      <c r="JDJ92" s="46"/>
      <c r="JDK92" s="46"/>
      <c r="JDL92" s="46"/>
      <c r="JDM92" s="46"/>
      <c r="JDN92" s="46"/>
      <c r="JDO92" s="46"/>
      <c r="JDP92" s="46"/>
      <c r="JDQ92" s="46"/>
      <c r="JDR92" s="46"/>
      <c r="JDS92" s="46"/>
      <c r="JDT92" s="46"/>
      <c r="JDU92" s="46"/>
      <c r="JDV92" s="46"/>
      <c r="JDW92" s="46"/>
      <c r="JDX92" s="46"/>
      <c r="JDY92" s="46"/>
      <c r="JDZ92" s="46"/>
      <c r="JEA92" s="46"/>
      <c r="JEB92" s="46"/>
      <c r="JEC92" s="46"/>
      <c r="JED92" s="46"/>
      <c r="JEE92" s="46"/>
      <c r="JEF92" s="46"/>
      <c r="JEG92" s="46"/>
      <c r="JEH92" s="46"/>
      <c r="JEI92" s="46"/>
      <c r="JEJ92" s="46"/>
      <c r="JEK92" s="46"/>
      <c r="JEL92" s="46"/>
      <c r="JEM92" s="46"/>
      <c r="JEN92" s="46"/>
      <c r="JEO92" s="46"/>
      <c r="JEP92" s="46"/>
      <c r="JEQ92" s="46"/>
      <c r="JER92" s="46"/>
      <c r="JES92" s="46"/>
      <c r="JET92" s="46"/>
      <c r="JEU92" s="46"/>
      <c r="JEV92" s="46"/>
      <c r="JEW92" s="46"/>
      <c r="JEX92" s="46"/>
      <c r="JEY92" s="46"/>
      <c r="JEZ92" s="46"/>
      <c r="JFA92" s="46"/>
      <c r="JFB92" s="46"/>
      <c r="JFC92" s="46"/>
      <c r="JFD92" s="46"/>
      <c r="JFE92" s="46"/>
      <c r="JFF92" s="46"/>
      <c r="JFG92" s="46"/>
      <c r="JFH92" s="46"/>
      <c r="JFI92" s="46"/>
      <c r="JFJ92" s="46"/>
      <c r="JFK92" s="46"/>
      <c r="JFL92" s="46"/>
      <c r="JFM92" s="46"/>
      <c r="JFN92" s="46"/>
      <c r="JFO92" s="46"/>
      <c r="JFP92" s="46"/>
      <c r="JFQ92" s="46"/>
      <c r="JFR92" s="46"/>
      <c r="JFS92" s="46"/>
      <c r="JFT92" s="46"/>
      <c r="JFU92" s="46"/>
      <c r="JFV92" s="46"/>
      <c r="JFW92" s="46"/>
      <c r="JFX92" s="46"/>
      <c r="JFY92" s="46"/>
      <c r="JFZ92" s="46"/>
      <c r="JGA92" s="46"/>
      <c r="JGB92" s="46"/>
      <c r="JGC92" s="46"/>
      <c r="JGD92" s="46"/>
      <c r="JGE92" s="46"/>
      <c r="JGF92" s="46"/>
      <c r="JGG92" s="46"/>
      <c r="JGH92" s="46"/>
      <c r="JGI92" s="46"/>
      <c r="JGJ92" s="46"/>
      <c r="JGK92" s="46"/>
      <c r="JGL92" s="46"/>
      <c r="JGM92" s="46"/>
      <c r="JGN92" s="46"/>
      <c r="JGO92" s="46"/>
      <c r="JGP92" s="46"/>
      <c r="JGQ92" s="46"/>
      <c r="JGR92" s="46"/>
      <c r="JGS92" s="46"/>
      <c r="JGT92" s="46"/>
      <c r="JGU92" s="46"/>
      <c r="JGV92" s="46"/>
      <c r="JGW92" s="46"/>
      <c r="JGX92" s="46"/>
      <c r="JGY92" s="46"/>
      <c r="JGZ92" s="46"/>
      <c r="JHA92" s="46"/>
      <c r="JHB92" s="46"/>
      <c r="JHC92" s="46"/>
      <c r="JHD92" s="46"/>
      <c r="JHE92" s="46"/>
      <c r="JHF92" s="46"/>
      <c r="JHG92" s="46"/>
      <c r="JHH92" s="46"/>
      <c r="JHI92" s="46"/>
      <c r="JHJ92" s="46"/>
      <c r="JHK92" s="46"/>
      <c r="JHL92" s="46"/>
      <c r="JHM92" s="46"/>
      <c r="JHN92" s="46"/>
      <c r="JHO92" s="46"/>
      <c r="JHP92" s="46"/>
      <c r="JHQ92" s="46"/>
      <c r="JHR92" s="46"/>
      <c r="JHS92" s="46"/>
      <c r="JHT92" s="46"/>
      <c r="JHU92" s="46"/>
      <c r="JHV92" s="46"/>
      <c r="JHW92" s="46"/>
      <c r="JHX92" s="46"/>
      <c r="JHY92" s="46"/>
      <c r="JHZ92" s="46"/>
      <c r="JIA92" s="46"/>
      <c r="JIB92" s="46"/>
      <c r="JIC92" s="46"/>
      <c r="JID92" s="46"/>
      <c r="JIE92" s="46"/>
      <c r="JIF92" s="46"/>
      <c r="JIG92" s="46"/>
      <c r="JIH92" s="46"/>
      <c r="JII92" s="46"/>
      <c r="JIJ92" s="46"/>
      <c r="JIK92" s="46"/>
      <c r="JIL92" s="46"/>
      <c r="JIM92" s="46"/>
      <c r="JIN92" s="46"/>
      <c r="JIO92" s="46"/>
      <c r="JIP92" s="46"/>
      <c r="JIQ92" s="46"/>
      <c r="JIR92" s="46"/>
      <c r="JIS92" s="46"/>
      <c r="JIT92" s="46"/>
      <c r="JIU92" s="46"/>
      <c r="JIV92" s="46"/>
      <c r="JIW92" s="46"/>
      <c r="JIX92" s="46"/>
      <c r="JIY92" s="46"/>
      <c r="JIZ92" s="46"/>
      <c r="JJA92" s="46"/>
      <c r="JJB92" s="46"/>
      <c r="JJC92" s="46"/>
      <c r="JJD92" s="46"/>
      <c r="JJE92" s="46"/>
      <c r="JJF92" s="46"/>
      <c r="JJG92" s="46"/>
      <c r="JJH92" s="46"/>
      <c r="JJI92" s="46"/>
      <c r="JJJ92" s="46"/>
      <c r="JJK92" s="46"/>
      <c r="JJL92" s="46"/>
      <c r="JJM92" s="46"/>
      <c r="JJN92" s="46"/>
      <c r="JJO92" s="46"/>
      <c r="JJP92" s="46"/>
      <c r="JJQ92" s="46"/>
      <c r="JJR92" s="46"/>
      <c r="JJS92" s="46"/>
      <c r="JJT92" s="46"/>
      <c r="JJU92" s="46"/>
      <c r="JJV92" s="46"/>
      <c r="JJW92" s="46"/>
      <c r="JJX92" s="46"/>
      <c r="JJY92" s="46"/>
      <c r="JJZ92" s="46"/>
      <c r="JKA92" s="46"/>
      <c r="JKB92" s="46"/>
      <c r="JKC92" s="46"/>
      <c r="JKD92" s="46"/>
      <c r="JKE92" s="46"/>
      <c r="JKF92" s="46"/>
      <c r="JKG92" s="46"/>
      <c r="JKH92" s="46"/>
      <c r="JKI92" s="46"/>
      <c r="JKJ92" s="46"/>
      <c r="JKK92" s="46"/>
      <c r="JKL92" s="46"/>
      <c r="JKM92" s="46"/>
      <c r="JKN92" s="46"/>
      <c r="JKO92" s="46"/>
      <c r="JKP92" s="46"/>
      <c r="JKQ92" s="46"/>
      <c r="JKR92" s="46"/>
      <c r="JKS92" s="46"/>
      <c r="JKT92" s="46"/>
      <c r="JKU92" s="46"/>
      <c r="JKV92" s="46"/>
      <c r="JKW92" s="46"/>
      <c r="JKX92" s="46"/>
      <c r="JKY92" s="46"/>
      <c r="JKZ92" s="46"/>
      <c r="JLA92" s="46"/>
      <c r="JLB92" s="46"/>
      <c r="JLC92" s="46"/>
      <c r="JLD92" s="46"/>
      <c r="JLE92" s="46"/>
      <c r="JLF92" s="46"/>
      <c r="JLG92" s="46"/>
      <c r="JLH92" s="46"/>
      <c r="JLI92" s="46"/>
      <c r="JLJ92" s="46"/>
      <c r="JLK92" s="46"/>
      <c r="JLL92" s="46"/>
      <c r="JLM92" s="46"/>
      <c r="JLN92" s="46"/>
      <c r="JLO92" s="46"/>
      <c r="JLP92" s="46"/>
      <c r="JLQ92" s="46"/>
      <c r="JLR92" s="46"/>
      <c r="JLS92" s="46"/>
      <c r="JLT92" s="46"/>
      <c r="JLU92" s="46"/>
      <c r="JLV92" s="46"/>
      <c r="JLW92" s="46"/>
      <c r="JLX92" s="46"/>
      <c r="JLY92" s="46"/>
      <c r="JLZ92" s="46"/>
      <c r="JMA92" s="46"/>
      <c r="JMB92" s="46"/>
      <c r="JMC92" s="46"/>
      <c r="JMD92" s="46"/>
      <c r="JME92" s="46"/>
      <c r="JMF92" s="46"/>
      <c r="JMG92" s="46"/>
      <c r="JMH92" s="46"/>
      <c r="JMI92" s="46"/>
      <c r="JMJ92" s="46"/>
      <c r="JMK92" s="46"/>
      <c r="JML92" s="46"/>
      <c r="JMM92" s="46"/>
      <c r="JMN92" s="46"/>
      <c r="JMO92" s="46"/>
      <c r="JMP92" s="46"/>
      <c r="JMQ92" s="46"/>
      <c r="JMR92" s="46"/>
      <c r="JMS92" s="46"/>
      <c r="JMT92" s="46"/>
      <c r="JMU92" s="46"/>
      <c r="JMV92" s="46"/>
      <c r="JMW92" s="46"/>
      <c r="JMX92" s="46"/>
      <c r="JMY92" s="46"/>
      <c r="JMZ92" s="46"/>
      <c r="JNA92" s="46"/>
      <c r="JNB92" s="46"/>
      <c r="JNC92" s="46"/>
      <c r="JND92" s="46"/>
      <c r="JNE92" s="46"/>
      <c r="JNF92" s="46"/>
      <c r="JNG92" s="46"/>
      <c r="JNH92" s="46"/>
      <c r="JNI92" s="46"/>
      <c r="JNJ92" s="46"/>
      <c r="JNK92" s="46"/>
      <c r="JNL92" s="46"/>
      <c r="JNM92" s="46"/>
      <c r="JNN92" s="46"/>
      <c r="JNO92" s="46"/>
      <c r="JNP92" s="46"/>
      <c r="JNQ92" s="46"/>
      <c r="JNR92" s="46"/>
      <c r="JNS92" s="46"/>
      <c r="JNT92" s="46"/>
      <c r="JNU92" s="46"/>
      <c r="JNV92" s="46"/>
      <c r="JNW92" s="46"/>
      <c r="JNX92" s="46"/>
      <c r="JNY92" s="46"/>
      <c r="JNZ92" s="46"/>
      <c r="JOA92" s="46"/>
      <c r="JOB92" s="46"/>
      <c r="JOC92" s="46"/>
      <c r="JOD92" s="46"/>
      <c r="JOE92" s="46"/>
      <c r="JOF92" s="46"/>
      <c r="JOG92" s="46"/>
      <c r="JOH92" s="46"/>
      <c r="JOI92" s="46"/>
      <c r="JOJ92" s="46"/>
      <c r="JOK92" s="46"/>
      <c r="JOL92" s="46"/>
      <c r="JOM92" s="46"/>
      <c r="JON92" s="46"/>
      <c r="JOO92" s="46"/>
      <c r="JOP92" s="46"/>
      <c r="JOQ92" s="46"/>
      <c r="JOR92" s="46"/>
      <c r="JOS92" s="46"/>
      <c r="JOT92" s="46"/>
      <c r="JOU92" s="46"/>
      <c r="JOV92" s="46"/>
      <c r="JOW92" s="46"/>
      <c r="JOX92" s="46"/>
      <c r="JOY92" s="46"/>
      <c r="JOZ92" s="46"/>
      <c r="JPA92" s="46"/>
      <c r="JPB92" s="46"/>
      <c r="JPC92" s="46"/>
      <c r="JPD92" s="46"/>
      <c r="JPE92" s="46"/>
      <c r="JPF92" s="46"/>
      <c r="JPG92" s="46"/>
      <c r="JPH92" s="46"/>
      <c r="JPI92" s="46"/>
      <c r="JPJ92" s="46"/>
      <c r="JPK92" s="46"/>
      <c r="JPL92" s="46"/>
      <c r="JPM92" s="46"/>
      <c r="JPN92" s="46"/>
      <c r="JPO92" s="46"/>
      <c r="JPP92" s="46"/>
      <c r="JPQ92" s="46"/>
      <c r="JPR92" s="46"/>
      <c r="JPS92" s="46"/>
      <c r="JPT92" s="46"/>
      <c r="JPU92" s="46"/>
      <c r="JPV92" s="46"/>
      <c r="JPW92" s="46"/>
      <c r="JPX92" s="46"/>
      <c r="JPY92" s="46"/>
      <c r="JPZ92" s="46"/>
      <c r="JQA92" s="46"/>
      <c r="JQB92" s="46"/>
      <c r="JQC92" s="46"/>
      <c r="JQD92" s="46"/>
      <c r="JQE92" s="46"/>
      <c r="JQF92" s="46"/>
      <c r="JQG92" s="46"/>
      <c r="JQH92" s="46"/>
      <c r="JQI92" s="46"/>
      <c r="JQJ92" s="46"/>
      <c r="JQK92" s="46"/>
      <c r="JQL92" s="46"/>
      <c r="JQM92" s="46"/>
      <c r="JQN92" s="46"/>
      <c r="JQO92" s="46"/>
      <c r="JQP92" s="46"/>
      <c r="JQQ92" s="46"/>
      <c r="JQR92" s="46"/>
      <c r="JQS92" s="46"/>
      <c r="JQT92" s="46"/>
      <c r="JQU92" s="46"/>
      <c r="JQV92" s="46"/>
      <c r="JQW92" s="46"/>
      <c r="JQX92" s="46"/>
      <c r="JQY92" s="46"/>
      <c r="JQZ92" s="46"/>
      <c r="JRA92" s="46"/>
      <c r="JRB92" s="46"/>
      <c r="JRC92" s="46"/>
      <c r="JRD92" s="46"/>
      <c r="JRE92" s="46"/>
      <c r="JRF92" s="46"/>
      <c r="JRG92" s="46"/>
      <c r="JRH92" s="46"/>
      <c r="JRI92" s="46"/>
      <c r="JRJ92" s="46"/>
      <c r="JRK92" s="46"/>
      <c r="JRL92" s="46"/>
      <c r="JRM92" s="46"/>
      <c r="JRN92" s="46"/>
      <c r="JRO92" s="46"/>
      <c r="JRP92" s="46"/>
      <c r="JRQ92" s="46"/>
      <c r="JRR92" s="46"/>
      <c r="JRS92" s="46"/>
      <c r="JRT92" s="46"/>
      <c r="JRU92" s="46"/>
      <c r="JRV92" s="46"/>
      <c r="JRW92" s="46"/>
      <c r="JRX92" s="46"/>
      <c r="JRY92" s="46"/>
      <c r="JRZ92" s="46"/>
      <c r="JSA92" s="46"/>
      <c r="JSB92" s="46"/>
      <c r="JSC92" s="46"/>
      <c r="JSD92" s="46"/>
      <c r="JSE92" s="46"/>
      <c r="JSF92" s="46"/>
      <c r="JSG92" s="46"/>
      <c r="JSH92" s="46"/>
      <c r="JSI92" s="46"/>
      <c r="JSJ92" s="46"/>
      <c r="JSK92" s="46"/>
      <c r="JSL92" s="46"/>
      <c r="JSM92" s="46"/>
      <c r="JSN92" s="46"/>
      <c r="JSO92" s="46"/>
      <c r="JSP92" s="46"/>
      <c r="JSQ92" s="46"/>
      <c r="JSR92" s="46"/>
      <c r="JSS92" s="46"/>
      <c r="JST92" s="46"/>
      <c r="JSU92" s="46"/>
      <c r="JSV92" s="46"/>
      <c r="JSW92" s="46"/>
      <c r="JSX92" s="46"/>
      <c r="JSY92" s="46"/>
      <c r="JSZ92" s="46"/>
      <c r="JTA92" s="46"/>
      <c r="JTB92" s="46"/>
      <c r="JTC92" s="46"/>
      <c r="JTD92" s="46"/>
      <c r="JTE92" s="46"/>
      <c r="JTF92" s="46"/>
      <c r="JTG92" s="46"/>
      <c r="JTH92" s="46"/>
      <c r="JTI92" s="46"/>
      <c r="JTJ92" s="46"/>
      <c r="JTK92" s="46"/>
      <c r="JTL92" s="46"/>
      <c r="JTM92" s="46"/>
      <c r="JTN92" s="46"/>
      <c r="JTO92" s="46"/>
      <c r="JTP92" s="46"/>
      <c r="JTQ92" s="46"/>
      <c r="JTR92" s="46"/>
      <c r="JTS92" s="46"/>
      <c r="JTT92" s="46"/>
      <c r="JTU92" s="46"/>
      <c r="JTV92" s="46"/>
      <c r="JTW92" s="46"/>
      <c r="JTX92" s="46"/>
      <c r="JTY92" s="46"/>
      <c r="JTZ92" s="46"/>
      <c r="JUA92" s="46"/>
      <c r="JUB92" s="46"/>
      <c r="JUC92" s="46"/>
      <c r="JUD92" s="46"/>
      <c r="JUE92" s="46"/>
      <c r="JUF92" s="46"/>
      <c r="JUG92" s="46"/>
      <c r="JUH92" s="46"/>
      <c r="JUI92" s="46"/>
      <c r="JUJ92" s="46"/>
      <c r="JUK92" s="46"/>
      <c r="JUL92" s="46"/>
      <c r="JUM92" s="46"/>
      <c r="JUN92" s="46"/>
      <c r="JUO92" s="46"/>
      <c r="JUP92" s="46"/>
      <c r="JUQ92" s="46"/>
      <c r="JUR92" s="46"/>
      <c r="JUS92" s="46"/>
      <c r="JUT92" s="46"/>
      <c r="JUU92" s="46"/>
      <c r="JUV92" s="46"/>
      <c r="JUW92" s="46"/>
      <c r="JUX92" s="46"/>
      <c r="JUY92" s="46"/>
      <c r="JUZ92" s="46"/>
      <c r="JVA92" s="46"/>
      <c r="JVB92" s="46"/>
      <c r="JVC92" s="46"/>
      <c r="JVD92" s="46"/>
      <c r="JVE92" s="46"/>
      <c r="JVF92" s="46"/>
      <c r="JVG92" s="46"/>
      <c r="JVH92" s="46"/>
      <c r="JVI92" s="46"/>
      <c r="JVJ92" s="46"/>
      <c r="JVK92" s="46"/>
      <c r="JVL92" s="46"/>
      <c r="JVM92" s="46"/>
      <c r="JVN92" s="46"/>
      <c r="JVO92" s="46"/>
      <c r="JVP92" s="46"/>
      <c r="JVQ92" s="46"/>
      <c r="JVR92" s="46"/>
      <c r="JVS92" s="46"/>
      <c r="JVT92" s="46"/>
      <c r="JVU92" s="46"/>
      <c r="JVV92" s="46"/>
      <c r="JVW92" s="46"/>
      <c r="JVX92" s="46"/>
      <c r="JVY92" s="46"/>
      <c r="JVZ92" s="46"/>
      <c r="JWA92" s="46"/>
      <c r="JWB92" s="46"/>
      <c r="JWC92" s="46"/>
      <c r="JWD92" s="46"/>
      <c r="JWE92" s="46"/>
      <c r="JWF92" s="46"/>
      <c r="JWG92" s="46"/>
      <c r="JWH92" s="46"/>
      <c r="JWI92" s="46"/>
      <c r="JWJ92" s="46"/>
      <c r="JWK92" s="46"/>
      <c r="JWL92" s="46"/>
      <c r="JWM92" s="46"/>
      <c r="JWN92" s="46"/>
      <c r="JWO92" s="46"/>
      <c r="JWP92" s="46"/>
      <c r="JWQ92" s="46"/>
      <c r="JWR92" s="46"/>
      <c r="JWS92" s="46"/>
      <c r="JWT92" s="46"/>
      <c r="JWU92" s="46"/>
      <c r="JWV92" s="46"/>
      <c r="JWW92" s="46"/>
      <c r="JWX92" s="46"/>
      <c r="JWY92" s="46"/>
      <c r="JWZ92" s="46"/>
      <c r="JXA92" s="46"/>
      <c r="JXB92" s="46"/>
      <c r="JXC92" s="46"/>
      <c r="JXD92" s="46"/>
      <c r="JXE92" s="46"/>
      <c r="JXF92" s="46"/>
      <c r="JXG92" s="46"/>
      <c r="JXH92" s="46"/>
      <c r="JXI92" s="46"/>
      <c r="JXJ92" s="46"/>
      <c r="JXK92" s="46"/>
      <c r="JXL92" s="46"/>
      <c r="JXM92" s="46"/>
      <c r="JXN92" s="46"/>
      <c r="JXO92" s="46"/>
      <c r="JXP92" s="46"/>
      <c r="JXQ92" s="46"/>
      <c r="JXR92" s="46"/>
      <c r="JXS92" s="46"/>
      <c r="JXT92" s="46"/>
      <c r="JXU92" s="46"/>
      <c r="JXV92" s="46"/>
      <c r="JXW92" s="46"/>
      <c r="JXX92" s="46"/>
      <c r="JXY92" s="46"/>
      <c r="JXZ92" s="46"/>
      <c r="JYA92" s="46"/>
      <c r="JYB92" s="46"/>
      <c r="JYC92" s="46"/>
      <c r="JYD92" s="46"/>
      <c r="JYE92" s="46"/>
      <c r="JYF92" s="46"/>
      <c r="JYG92" s="46"/>
      <c r="JYH92" s="46"/>
      <c r="JYI92" s="46"/>
      <c r="JYJ92" s="46"/>
      <c r="JYK92" s="46"/>
      <c r="JYL92" s="46"/>
      <c r="JYM92" s="46"/>
      <c r="JYN92" s="46"/>
      <c r="JYO92" s="46"/>
      <c r="JYP92" s="46"/>
      <c r="JYQ92" s="46"/>
      <c r="JYR92" s="46"/>
      <c r="JYS92" s="46"/>
      <c r="JYT92" s="46"/>
      <c r="JYU92" s="46"/>
      <c r="JYV92" s="46"/>
      <c r="JYW92" s="46"/>
      <c r="JYX92" s="46"/>
      <c r="JYY92" s="46"/>
      <c r="JYZ92" s="46"/>
      <c r="JZA92" s="46"/>
      <c r="JZB92" s="46"/>
      <c r="JZC92" s="46"/>
      <c r="JZD92" s="46"/>
      <c r="JZE92" s="46"/>
      <c r="JZF92" s="46"/>
      <c r="JZG92" s="46"/>
      <c r="JZH92" s="46"/>
      <c r="JZI92" s="46"/>
      <c r="JZJ92" s="46"/>
      <c r="JZK92" s="46"/>
      <c r="JZL92" s="46"/>
      <c r="JZM92" s="46"/>
      <c r="JZN92" s="46"/>
      <c r="JZO92" s="46"/>
      <c r="JZP92" s="46"/>
      <c r="JZQ92" s="46"/>
      <c r="JZR92" s="46"/>
      <c r="JZS92" s="46"/>
      <c r="JZT92" s="46"/>
      <c r="JZU92" s="46"/>
      <c r="JZV92" s="46"/>
      <c r="JZW92" s="46"/>
      <c r="JZX92" s="46"/>
      <c r="JZY92" s="46"/>
      <c r="JZZ92" s="46"/>
      <c r="KAA92" s="46"/>
      <c r="KAB92" s="46"/>
      <c r="KAC92" s="46"/>
      <c r="KAD92" s="46"/>
      <c r="KAE92" s="46"/>
      <c r="KAF92" s="46"/>
      <c r="KAG92" s="46"/>
      <c r="KAH92" s="46"/>
      <c r="KAI92" s="46"/>
      <c r="KAJ92" s="46"/>
      <c r="KAK92" s="46"/>
      <c r="KAL92" s="46"/>
      <c r="KAM92" s="46"/>
      <c r="KAN92" s="46"/>
      <c r="KAO92" s="46"/>
      <c r="KAP92" s="46"/>
      <c r="KAQ92" s="46"/>
      <c r="KAR92" s="46"/>
      <c r="KAS92" s="46"/>
      <c r="KAT92" s="46"/>
      <c r="KAU92" s="46"/>
      <c r="KAV92" s="46"/>
      <c r="KAW92" s="46"/>
      <c r="KAX92" s="46"/>
      <c r="KAY92" s="46"/>
      <c r="KAZ92" s="46"/>
      <c r="KBA92" s="46"/>
      <c r="KBB92" s="46"/>
      <c r="KBC92" s="46"/>
      <c r="KBD92" s="46"/>
      <c r="KBE92" s="46"/>
      <c r="KBF92" s="46"/>
      <c r="KBG92" s="46"/>
      <c r="KBH92" s="46"/>
      <c r="KBI92" s="46"/>
      <c r="KBJ92" s="46"/>
      <c r="KBK92" s="46"/>
      <c r="KBL92" s="46"/>
      <c r="KBM92" s="46"/>
      <c r="KBN92" s="46"/>
      <c r="KBO92" s="46"/>
      <c r="KBP92" s="46"/>
      <c r="KBQ92" s="46"/>
      <c r="KBR92" s="46"/>
      <c r="KBS92" s="46"/>
      <c r="KBT92" s="46"/>
      <c r="KBU92" s="46"/>
      <c r="KBV92" s="46"/>
      <c r="KBW92" s="46"/>
      <c r="KBX92" s="46"/>
      <c r="KBY92" s="46"/>
      <c r="KBZ92" s="46"/>
      <c r="KCA92" s="46"/>
      <c r="KCB92" s="46"/>
      <c r="KCC92" s="46"/>
      <c r="KCD92" s="46"/>
      <c r="KCE92" s="46"/>
      <c r="KCF92" s="46"/>
      <c r="KCG92" s="46"/>
      <c r="KCH92" s="46"/>
      <c r="KCI92" s="46"/>
      <c r="KCJ92" s="46"/>
      <c r="KCK92" s="46"/>
      <c r="KCL92" s="46"/>
      <c r="KCM92" s="46"/>
      <c r="KCN92" s="46"/>
      <c r="KCO92" s="46"/>
      <c r="KCP92" s="46"/>
      <c r="KCQ92" s="46"/>
      <c r="KCR92" s="46"/>
      <c r="KCS92" s="46"/>
      <c r="KCT92" s="46"/>
      <c r="KCU92" s="46"/>
      <c r="KCV92" s="46"/>
      <c r="KCW92" s="46"/>
      <c r="KCX92" s="46"/>
      <c r="KCY92" s="46"/>
      <c r="KCZ92" s="46"/>
      <c r="KDA92" s="46"/>
      <c r="KDB92" s="46"/>
      <c r="KDC92" s="46"/>
      <c r="KDD92" s="46"/>
      <c r="KDE92" s="46"/>
      <c r="KDF92" s="46"/>
      <c r="KDG92" s="46"/>
      <c r="KDH92" s="46"/>
      <c r="KDI92" s="46"/>
      <c r="KDJ92" s="46"/>
      <c r="KDK92" s="46"/>
      <c r="KDL92" s="46"/>
      <c r="KDM92" s="46"/>
      <c r="KDN92" s="46"/>
      <c r="KDO92" s="46"/>
      <c r="KDP92" s="46"/>
      <c r="KDQ92" s="46"/>
      <c r="KDR92" s="46"/>
      <c r="KDS92" s="46"/>
      <c r="KDT92" s="46"/>
      <c r="KDU92" s="46"/>
      <c r="KDV92" s="46"/>
      <c r="KDW92" s="46"/>
      <c r="KDX92" s="46"/>
      <c r="KDY92" s="46"/>
      <c r="KDZ92" s="46"/>
      <c r="KEA92" s="46"/>
      <c r="KEB92" s="46"/>
      <c r="KEC92" s="46"/>
      <c r="KED92" s="46"/>
      <c r="KEE92" s="46"/>
      <c r="KEF92" s="46"/>
      <c r="KEG92" s="46"/>
      <c r="KEH92" s="46"/>
      <c r="KEI92" s="46"/>
      <c r="KEJ92" s="46"/>
      <c r="KEK92" s="46"/>
      <c r="KEL92" s="46"/>
      <c r="KEM92" s="46"/>
      <c r="KEN92" s="46"/>
      <c r="KEO92" s="46"/>
      <c r="KEP92" s="46"/>
      <c r="KEQ92" s="46"/>
      <c r="KER92" s="46"/>
      <c r="KES92" s="46"/>
      <c r="KET92" s="46"/>
      <c r="KEU92" s="46"/>
      <c r="KEV92" s="46"/>
      <c r="KEW92" s="46"/>
      <c r="KEX92" s="46"/>
      <c r="KEY92" s="46"/>
      <c r="KEZ92" s="46"/>
      <c r="KFA92" s="46"/>
      <c r="KFB92" s="46"/>
      <c r="KFC92" s="46"/>
      <c r="KFD92" s="46"/>
      <c r="KFE92" s="46"/>
      <c r="KFF92" s="46"/>
      <c r="KFG92" s="46"/>
      <c r="KFH92" s="46"/>
      <c r="KFI92" s="46"/>
      <c r="KFJ92" s="46"/>
      <c r="KFK92" s="46"/>
      <c r="KFL92" s="46"/>
      <c r="KFM92" s="46"/>
      <c r="KFN92" s="46"/>
      <c r="KFO92" s="46"/>
      <c r="KFP92" s="46"/>
      <c r="KFQ92" s="46"/>
      <c r="KFR92" s="46"/>
      <c r="KFS92" s="46"/>
      <c r="KFT92" s="46"/>
      <c r="KFU92" s="46"/>
      <c r="KFV92" s="46"/>
      <c r="KFW92" s="46"/>
      <c r="KFX92" s="46"/>
      <c r="KFY92" s="46"/>
      <c r="KFZ92" s="46"/>
      <c r="KGA92" s="46"/>
      <c r="KGB92" s="46"/>
      <c r="KGC92" s="46"/>
      <c r="KGD92" s="46"/>
      <c r="KGE92" s="46"/>
      <c r="KGF92" s="46"/>
      <c r="KGG92" s="46"/>
      <c r="KGH92" s="46"/>
      <c r="KGI92" s="46"/>
      <c r="KGJ92" s="46"/>
      <c r="KGK92" s="46"/>
      <c r="KGL92" s="46"/>
      <c r="KGM92" s="46"/>
      <c r="KGN92" s="46"/>
      <c r="KGO92" s="46"/>
      <c r="KGP92" s="46"/>
      <c r="KGQ92" s="46"/>
      <c r="KGR92" s="46"/>
      <c r="KGS92" s="46"/>
      <c r="KGT92" s="46"/>
      <c r="KGU92" s="46"/>
      <c r="KGV92" s="46"/>
      <c r="KGW92" s="46"/>
      <c r="KGX92" s="46"/>
      <c r="KGY92" s="46"/>
      <c r="KGZ92" s="46"/>
      <c r="KHA92" s="46"/>
      <c r="KHB92" s="46"/>
      <c r="KHC92" s="46"/>
      <c r="KHD92" s="46"/>
      <c r="KHE92" s="46"/>
      <c r="KHF92" s="46"/>
      <c r="KHG92" s="46"/>
      <c r="KHH92" s="46"/>
      <c r="KHI92" s="46"/>
      <c r="KHJ92" s="46"/>
      <c r="KHK92" s="46"/>
      <c r="KHL92" s="46"/>
      <c r="KHM92" s="46"/>
      <c r="KHN92" s="46"/>
      <c r="KHO92" s="46"/>
      <c r="KHP92" s="46"/>
      <c r="KHQ92" s="46"/>
      <c r="KHR92" s="46"/>
      <c r="KHS92" s="46"/>
      <c r="KHT92" s="46"/>
      <c r="KHU92" s="46"/>
      <c r="KHV92" s="46"/>
      <c r="KHW92" s="46"/>
      <c r="KHX92" s="46"/>
      <c r="KHY92" s="46"/>
      <c r="KHZ92" s="46"/>
      <c r="KIA92" s="46"/>
      <c r="KIB92" s="46"/>
      <c r="KIC92" s="46"/>
      <c r="KID92" s="46"/>
      <c r="KIE92" s="46"/>
      <c r="KIF92" s="46"/>
      <c r="KIG92" s="46"/>
      <c r="KIH92" s="46"/>
      <c r="KII92" s="46"/>
      <c r="KIJ92" s="46"/>
      <c r="KIK92" s="46"/>
      <c r="KIL92" s="46"/>
      <c r="KIM92" s="46"/>
      <c r="KIN92" s="46"/>
      <c r="KIO92" s="46"/>
      <c r="KIP92" s="46"/>
      <c r="KIQ92" s="46"/>
      <c r="KIR92" s="46"/>
      <c r="KIS92" s="46"/>
      <c r="KIT92" s="46"/>
      <c r="KIU92" s="46"/>
      <c r="KIV92" s="46"/>
      <c r="KIW92" s="46"/>
      <c r="KIX92" s="46"/>
      <c r="KIY92" s="46"/>
      <c r="KIZ92" s="46"/>
      <c r="KJA92" s="46"/>
      <c r="KJB92" s="46"/>
      <c r="KJC92" s="46"/>
      <c r="KJD92" s="46"/>
      <c r="KJE92" s="46"/>
      <c r="KJF92" s="46"/>
      <c r="KJG92" s="46"/>
      <c r="KJH92" s="46"/>
      <c r="KJI92" s="46"/>
      <c r="KJJ92" s="46"/>
      <c r="KJK92" s="46"/>
      <c r="KJL92" s="46"/>
      <c r="KJM92" s="46"/>
      <c r="KJN92" s="46"/>
      <c r="KJO92" s="46"/>
      <c r="KJP92" s="46"/>
      <c r="KJQ92" s="46"/>
      <c r="KJR92" s="46"/>
      <c r="KJS92" s="46"/>
      <c r="KJT92" s="46"/>
      <c r="KJU92" s="46"/>
      <c r="KJV92" s="46"/>
      <c r="KJW92" s="46"/>
      <c r="KJX92" s="46"/>
      <c r="KJY92" s="46"/>
      <c r="KJZ92" s="46"/>
      <c r="KKA92" s="46"/>
      <c r="KKB92" s="46"/>
      <c r="KKC92" s="46"/>
      <c r="KKD92" s="46"/>
      <c r="KKE92" s="46"/>
      <c r="KKF92" s="46"/>
      <c r="KKG92" s="46"/>
      <c r="KKH92" s="46"/>
      <c r="KKI92" s="46"/>
      <c r="KKJ92" s="46"/>
      <c r="KKK92" s="46"/>
      <c r="KKL92" s="46"/>
      <c r="KKM92" s="46"/>
      <c r="KKN92" s="46"/>
      <c r="KKO92" s="46"/>
      <c r="KKP92" s="46"/>
      <c r="KKQ92" s="46"/>
      <c r="KKR92" s="46"/>
      <c r="KKS92" s="46"/>
      <c r="KKT92" s="46"/>
      <c r="KKU92" s="46"/>
      <c r="KKV92" s="46"/>
      <c r="KKW92" s="46"/>
      <c r="KKX92" s="46"/>
      <c r="KKY92" s="46"/>
      <c r="KKZ92" s="46"/>
      <c r="KLA92" s="46"/>
      <c r="KLB92" s="46"/>
      <c r="KLC92" s="46"/>
      <c r="KLD92" s="46"/>
      <c r="KLE92" s="46"/>
      <c r="KLF92" s="46"/>
      <c r="KLG92" s="46"/>
      <c r="KLH92" s="46"/>
      <c r="KLI92" s="46"/>
      <c r="KLJ92" s="46"/>
      <c r="KLK92" s="46"/>
      <c r="KLL92" s="46"/>
      <c r="KLM92" s="46"/>
      <c r="KLN92" s="46"/>
      <c r="KLO92" s="46"/>
      <c r="KLP92" s="46"/>
      <c r="KLQ92" s="46"/>
      <c r="KLR92" s="46"/>
      <c r="KLS92" s="46"/>
      <c r="KLT92" s="46"/>
      <c r="KLU92" s="46"/>
      <c r="KLV92" s="46"/>
      <c r="KLW92" s="46"/>
      <c r="KLX92" s="46"/>
      <c r="KLY92" s="46"/>
      <c r="KLZ92" s="46"/>
      <c r="KMA92" s="46"/>
      <c r="KMB92" s="46"/>
      <c r="KMC92" s="46"/>
      <c r="KMD92" s="46"/>
      <c r="KME92" s="46"/>
      <c r="KMF92" s="46"/>
      <c r="KMG92" s="46"/>
      <c r="KMH92" s="46"/>
      <c r="KMI92" s="46"/>
      <c r="KMJ92" s="46"/>
      <c r="KMK92" s="46"/>
      <c r="KML92" s="46"/>
      <c r="KMM92" s="46"/>
      <c r="KMN92" s="46"/>
      <c r="KMO92" s="46"/>
      <c r="KMP92" s="46"/>
      <c r="KMQ92" s="46"/>
      <c r="KMR92" s="46"/>
      <c r="KMS92" s="46"/>
      <c r="KMT92" s="46"/>
      <c r="KMU92" s="46"/>
      <c r="KMV92" s="46"/>
      <c r="KMW92" s="46"/>
      <c r="KMX92" s="46"/>
      <c r="KMY92" s="46"/>
      <c r="KMZ92" s="46"/>
      <c r="KNA92" s="46"/>
      <c r="KNB92" s="46"/>
      <c r="KNC92" s="46"/>
      <c r="KND92" s="46"/>
      <c r="KNE92" s="46"/>
      <c r="KNF92" s="46"/>
      <c r="KNG92" s="46"/>
      <c r="KNH92" s="46"/>
      <c r="KNI92" s="46"/>
      <c r="KNJ92" s="46"/>
      <c r="KNK92" s="46"/>
      <c r="KNL92" s="46"/>
      <c r="KNM92" s="46"/>
      <c r="KNN92" s="46"/>
      <c r="KNO92" s="46"/>
      <c r="KNP92" s="46"/>
      <c r="KNQ92" s="46"/>
      <c r="KNR92" s="46"/>
      <c r="KNS92" s="46"/>
      <c r="KNT92" s="46"/>
      <c r="KNU92" s="46"/>
      <c r="KNV92" s="46"/>
      <c r="KNW92" s="46"/>
      <c r="KNX92" s="46"/>
      <c r="KNY92" s="46"/>
      <c r="KNZ92" s="46"/>
      <c r="KOA92" s="46"/>
      <c r="KOB92" s="46"/>
      <c r="KOC92" s="46"/>
      <c r="KOD92" s="46"/>
      <c r="KOE92" s="46"/>
      <c r="KOF92" s="46"/>
      <c r="KOG92" s="46"/>
      <c r="KOH92" s="46"/>
      <c r="KOI92" s="46"/>
      <c r="KOJ92" s="46"/>
      <c r="KOK92" s="46"/>
      <c r="KOL92" s="46"/>
      <c r="KOM92" s="46"/>
      <c r="KON92" s="46"/>
      <c r="KOO92" s="46"/>
      <c r="KOP92" s="46"/>
      <c r="KOQ92" s="46"/>
      <c r="KOR92" s="46"/>
      <c r="KOS92" s="46"/>
      <c r="KOT92" s="46"/>
      <c r="KOU92" s="46"/>
      <c r="KOV92" s="46"/>
      <c r="KOW92" s="46"/>
      <c r="KOX92" s="46"/>
      <c r="KOY92" s="46"/>
      <c r="KOZ92" s="46"/>
      <c r="KPA92" s="46"/>
      <c r="KPB92" s="46"/>
      <c r="KPC92" s="46"/>
      <c r="KPD92" s="46"/>
      <c r="KPE92" s="46"/>
      <c r="KPF92" s="46"/>
      <c r="KPG92" s="46"/>
      <c r="KPH92" s="46"/>
      <c r="KPI92" s="46"/>
      <c r="KPJ92" s="46"/>
      <c r="KPK92" s="46"/>
      <c r="KPL92" s="46"/>
      <c r="KPM92" s="46"/>
      <c r="KPN92" s="46"/>
      <c r="KPO92" s="46"/>
      <c r="KPP92" s="46"/>
      <c r="KPQ92" s="46"/>
      <c r="KPR92" s="46"/>
      <c r="KPS92" s="46"/>
      <c r="KPT92" s="46"/>
      <c r="KPU92" s="46"/>
      <c r="KPV92" s="46"/>
      <c r="KPW92" s="46"/>
      <c r="KPX92" s="46"/>
      <c r="KPY92" s="46"/>
      <c r="KPZ92" s="46"/>
      <c r="KQA92" s="46"/>
      <c r="KQB92" s="46"/>
      <c r="KQC92" s="46"/>
      <c r="KQD92" s="46"/>
      <c r="KQE92" s="46"/>
      <c r="KQF92" s="46"/>
      <c r="KQG92" s="46"/>
      <c r="KQH92" s="46"/>
      <c r="KQI92" s="46"/>
      <c r="KQJ92" s="46"/>
      <c r="KQK92" s="46"/>
      <c r="KQL92" s="46"/>
      <c r="KQM92" s="46"/>
      <c r="KQN92" s="46"/>
      <c r="KQO92" s="46"/>
      <c r="KQP92" s="46"/>
      <c r="KQQ92" s="46"/>
      <c r="KQR92" s="46"/>
      <c r="KQS92" s="46"/>
      <c r="KQT92" s="46"/>
      <c r="KQU92" s="46"/>
      <c r="KQV92" s="46"/>
      <c r="KQW92" s="46"/>
      <c r="KQX92" s="46"/>
      <c r="KQY92" s="46"/>
      <c r="KQZ92" s="46"/>
      <c r="KRA92" s="46"/>
      <c r="KRB92" s="46"/>
      <c r="KRC92" s="46"/>
      <c r="KRD92" s="46"/>
      <c r="KRE92" s="46"/>
      <c r="KRF92" s="46"/>
      <c r="KRG92" s="46"/>
      <c r="KRH92" s="46"/>
      <c r="KRI92" s="46"/>
      <c r="KRJ92" s="46"/>
      <c r="KRK92" s="46"/>
      <c r="KRL92" s="46"/>
      <c r="KRM92" s="46"/>
      <c r="KRN92" s="46"/>
      <c r="KRO92" s="46"/>
      <c r="KRP92" s="46"/>
      <c r="KRQ92" s="46"/>
      <c r="KRR92" s="46"/>
      <c r="KRS92" s="46"/>
      <c r="KRT92" s="46"/>
      <c r="KRU92" s="46"/>
      <c r="KRV92" s="46"/>
      <c r="KRW92" s="46"/>
      <c r="KRX92" s="46"/>
      <c r="KRY92" s="46"/>
      <c r="KRZ92" s="46"/>
      <c r="KSA92" s="46"/>
      <c r="KSB92" s="46"/>
      <c r="KSC92" s="46"/>
      <c r="KSD92" s="46"/>
      <c r="KSE92" s="46"/>
      <c r="KSF92" s="46"/>
      <c r="KSG92" s="46"/>
      <c r="KSH92" s="46"/>
      <c r="KSI92" s="46"/>
      <c r="KSJ92" s="46"/>
      <c r="KSK92" s="46"/>
      <c r="KSL92" s="46"/>
      <c r="KSM92" s="46"/>
      <c r="KSN92" s="46"/>
      <c r="KSO92" s="46"/>
      <c r="KSP92" s="46"/>
      <c r="KSQ92" s="46"/>
      <c r="KSR92" s="46"/>
      <c r="KSS92" s="46"/>
      <c r="KST92" s="46"/>
      <c r="KSU92" s="46"/>
      <c r="KSV92" s="46"/>
      <c r="KSW92" s="46"/>
      <c r="KSX92" s="46"/>
      <c r="KSY92" s="46"/>
      <c r="KSZ92" s="46"/>
      <c r="KTA92" s="46"/>
      <c r="KTB92" s="46"/>
      <c r="KTC92" s="46"/>
      <c r="KTD92" s="46"/>
      <c r="KTE92" s="46"/>
      <c r="KTF92" s="46"/>
      <c r="KTG92" s="46"/>
      <c r="KTH92" s="46"/>
      <c r="KTI92" s="46"/>
      <c r="KTJ92" s="46"/>
      <c r="KTK92" s="46"/>
      <c r="KTL92" s="46"/>
      <c r="KTM92" s="46"/>
      <c r="KTN92" s="46"/>
      <c r="KTO92" s="46"/>
      <c r="KTP92" s="46"/>
      <c r="KTQ92" s="46"/>
      <c r="KTR92" s="46"/>
      <c r="KTS92" s="46"/>
      <c r="KTT92" s="46"/>
      <c r="KTU92" s="46"/>
      <c r="KTV92" s="46"/>
      <c r="KTW92" s="46"/>
      <c r="KTX92" s="46"/>
      <c r="KTY92" s="46"/>
      <c r="KTZ92" s="46"/>
      <c r="KUA92" s="46"/>
      <c r="KUB92" s="46"/>
      <c r="KUC92" s="46"/>
      <c r="KUD92" s="46"/>
      <c r="KUE92" s="46"/>
      <c r="KUF92" s="46"/>
      <c r="KUG92" s="46"/>
      <c r="KUH92" s="46"/>
      <c r="KUI92" s="46"/>
      <c r="KUJ92" s="46"/>
      <c r="KUK92" s="46"/>
      <c r="KUL92" s="46"/>
      <c r="KUM92" s="46"/>
      <c r="KUN92" s="46"/>
      <c r="KUO92" s="46"/>
      <c r="KUP92" s="46"/>
      <c r="KUQ92" s="46"/>
      <c r="KUR92" s="46"/>
      <c r="KUS92" s="46"/>
      <c r="KUT92" s="46"/>
      <c r="KUU92" s="46"/>
      <c r="KUV92" s="46"/>
      <c r="KUW92" s="46"/>
      <c r="KUX92" s="46"/>
      <c r="KUY92" s="46"/>
      <c r="KUZ92" s="46"/>
      <c r="KVA92" s="46"/>
      <c r="KVB92" s="46"/>
      <c r="KVC92" s="46"/>
      <c r="KVD92" s="46"/>
      <c r="KVE92" s="46"/>
      <c r="KVF92" s="46"/>
      <c r="KVG92" s="46"/>
      <c r="KVH92" s="46"/>
      <c r="KVI92" s="46"/>
      <c r="KVJ92" s="46"/>
      <c r="KVK92" s="46"/>
      <c r="KVL92" s="46"/>
      <c r="KVM92" s="46"/>
      <c r="KVN92" s="46"/>
      <c r="KVO92" s="46"/>
      <c r="KVP92" s="46"/>
      <c r="KVQ92" s="46"/>
      <c r="KVR92" s="46"/>
      <c r="KVS92" s="46"/>
      <c r="KVT92" s="46"/>
      <c r="KVU92" s="46"/>
      <c r="KVV92" s="46"/>
      <c r="KVW92" s="46"/>
      <c r="KVX92" s="46"/>
      <c r="KVY92" s="46"/>
      <c r="KVZ92" s="46"/>
      <c r="KWA92" s="46"/>
      <c r="KWB92" s="46"/>
      <c r="KWC92" s="46"/>
      <c r="KWD92" s="46"/>
      <c r="KWE92" s="46"/>
      <c r="KWF92" s="46"/>
      <c r="KWG92" s="46"/>
      <c r="KWH92" s="46"/>
      <c r="KWI92" s="46"/>
      <c r="KWJ92" s="46"/>
      <c r="KWK92" s="46"/>
      <c r="KWL92" s="46"/>
      <c r="KWM92" s="46"/>
      <c r="KWN92" s="46"/>
      <c r="KWO92" s="46"/>
      <c r="KWP92" s="46"/>
      <c r="KWQ92" s="46"/>
      <c r="KWR92" s="46"/>
      <c r="KWS92" s="46"/>
      <c r="KWT92" s="46"/>
      <c r="KWU92" s="46"/>
      <c r="KWV92" s="46"/>
      <c r="KWW92" s="46"/>
      <c r="KWX92" s="46"/>
      <c r="KWY92" s="46"/>
      <c r="KWZ92" s="46"/>
      <c r="KXA92" s="46"/>
      <c r="KXB92" s="46"/>
      <c r="KXC92" s="46"/>
      <c r="KXD92" s="46"/>
      <c r="KXE92" s="46"/>
      <c r="KXF92" s="46"/>
      <c r="KXG92" s="46"/>
      <c r="KXH92" s="46"/>
      <c r="KXI92" s="46"/>
      <c r="KXJ92" s="46"/>
      <c r="KXK92" s="46"/>
      <c r="KXL92" s="46"/>
      <c r="KXM92" s="46"/>
      <c r="KXN92" s="46"/>
      <c r="KXO92" s="46"/>
      <c r="KXP92" s="46"/>
      <c r="KXQ92" s="46"/>
      <c r="KXR92" s="46"/>
      <c r="KXS92" s="46"/>
      <c r="KXT92" s="46"/>
      <c r="KXU92" s="46"/>
      <c r="KXV92" s="46"/>
      <c r="KXW92" s="46"/>
      <c r="KXX92" s="46"/>
      <c r="KXY92" s="46"/>
      <c r="KXZ92" s="46"/>
      <c r="KYA92" s="46"/>
      <c r="KYB92" s="46"/>
      <c r="KYC92" s="46"/>
      <c r="KYD92" s="46"/>
      <c r="KYE92" s="46"/>
      <c r="KYF92" s="46"/>
      <c r="KYG92" s="46"/>
      <c r="KYH92" s="46"/>
      <c r="KYI92" s="46"/>
      <c r="KYJ92" s="46"/>
      <c r="KYK92" s="46"/>
      <c r="KYL92" s="46"/>
      <c r="KYM92" s="46"/>
      <c r="KYN92" s="46"/>
      <c r="KYO92" s="46"/>
      <c r="KYP92" s="46"/>
      <c r="KYQ92" s="46"/>
      <c r="KYR92" s="46"/>
      <c r="KYS92" s="46"/>
      <c r="KYT92" s="46"/>
      <c r="KYU92" s="46"/>
      <c r="KYV92" s="46"/>
      <c r="KYW92" s="46"/>
      <c r="KYX92" s="46"/>
      <c r="KYY92" s="46"/>
      <c r="KYZ92" s="46"/>
      <c r="KZA92" s="46"/>
      <c r="KZB92" s="46"/>
      <c r="KZC92" s="46"/>
      <c r="KZD92" s="46"/>
      <c r="KZE92" s="46"/>
      <c r="KZF92" s="46"/>
      <c r="KZG92" s="46"/>
      <c r="KZH92" s="46"/>
      <c r="KZI92" s="46"/>
      <c r="KZJ92" s="46"/>
      <c r="KZK92" s="46"/>
      <c r="KZL92" s="46"/>
      <c r="KZM92" s="46"/>
      <c r="KZN92" s="46"/>
      <c r="KZO92" s="46"/>
      <c r="KZP92" s="46"/>
      <c r="KZQ92" s="46"/>
      <c r="KZR92" s="46"/>
      <c r="KZS92" s="46"/>
      <c r="KZT92" s="46"/>
      <c r="KZU92" s="46"/>
      <c r="KZV92" s="46"/>
      <c r="KZW92" s="46"/>
      <c r="KZX92" s="46"/>
      <c r="KZY92" s="46"/>
      <c r="KZZ92" s="46"/>
      <c r="LAA92" s="46"/>
      <c r="LAB92" s="46"/>
      <c r="LAC92" s="46"/>
      <c r="LAD92" s="46"/>
      <c r="LAE92" s="46"/>
      <c r="LAF92" s="46"/>
      <c r="LAG92" s="46"/>
      <c r="LAH92" s="46"/>
      <c r="LAI92" s="46"/>
      <c r="LAJ92" s="46"/>
      <c r="LAK92" s="46"/>
      <c r="LAL92" s="46"/>
      <c r="LAM92" s="46"/>
      <c r="LAN92" s="46"/>
      <c r="LAO92" s="46"/>
      <c r="LAP92" s="46"/>
      <c r="LAQ92" s="46"/>
      <c r="LAR92" s="46"/>
      <c r="LAS92" s="46"/>
      <c r="LAT92" s="46"/>
      <c r="LAU92" s="46"/>
      <c r="LAV92" s="46"/>
      <c r="LAW92" s="46"/>
      <c r="LAX92" s="46"/>
      <c r="LAY92" s="46"/>
      <c r="LAZ92" s="46"/>
      <c r="LBA92" s="46"/>
      <c r="LBB92" s="46"/>
      <c r="LBC92" s="46"/>
      <c r="LBD92" s="46"/>
      <c r="LBE92" s="46"/>
      <c r="LBF92" s="46"/>
      <c r="LBG92" s="46"/>
      <c r="LBH92" s="46"/>
      <c r="LBI92" s="46"/>
      <c r="LBJ92" s="46"/>
      <c r="LBK92" s="46"/>
      <c r="LBL92" s="46"/>
      <c r="LBM92" s="46"/>
      <c r="LBN92" s="46"/>
      <c r="LBO92" s="46"/>
      <c r="LBP92" s="46"/>
      <c r="LBQ92" s="46"/>
      <c r="LBR92" s="46"/>
      <c r="LBS92" s="46"/>
      <c r="LBT92" s="46"/>
      <c r="LBU92" s="46"/>
      <c r="LBV92" s="46"/>
      <c r="LBW92" s="46"/>
      <c r="LBX92" s="46"/>
      <c r="LBY92" s="46"/>
      <c r="LBZ92" s="46"/>
      <c r="LCA92" s="46"/>
      <c r="LCB92" s="46"/>
      <c r="LCC92" s="46"/>
      <c r="LCD92" s="46"/>
      <c r="LCE92" s="46"/>
      <c r="LCF92" s="46"/>
      <c r="LCG92" s="46"/>
      <c r="LCH92" s="46"/>
      <c r="LCI92" s="46"/>
      <c r="LCJ92" s="46"/>
      <c r="LCK92" s="46"/>
      <c r="LCL92" s="46"/>
      <c r="LCM92" s="46"/>
      <c r="LCN92" s="46"/>
      <c r="LCO92" s="46"/>
      <c r="LCP92" s="46"/>
      <c r="LCQ92" s="46"/>
      <c r="LCR92" s="46"/>
      <c r="LCS92" s="46"/>
      <c r="LCT92" s="46"/>
      <c r="LCU92" s="46"/>
      <c r="LCV92" s="46"/>
      <c r="LCW92" s="46"/>
      <c r="LCX92" s="46"/>
      <c r="LCY92" s="46"/>
      <c r="LCZ92" s="46"/>
      <c r="LDA92" s="46"/>
      <c r="LDB92" s="46"/>
      <c r="LDC92" s="46"/>
      <c r="LDD92" s="46"/>
      <c r="LDE92" s="46"/>
      <c r="LDF92" s="46"/>
      <c r="LDG92" s="46"/>
      <c r="LDH92" s="46"/>
      <c r="LDI92" s="46"/>
      <c r="LDJ92" s="46"/>
      <c r="LDK92" s="46"/>
      <c r="LDL92" s="46"/>
      <c r="LDM92" s="46"/>
      <c r="LDN92" s="46"/>
      <c r="LDO92" s="46"/>
      <c r="LDP92" s="46"/>
      <c r="LDQ92" s="46"/>
      <c r="LDR92" s="46"/>
      <c r="LDS92" s="46"/>
      <c r="LDT92" s="46"/>
      <c r="LDU92" s="46"/>
      <c r="LDV92" s="46"/>
      <c r="LDW92" s="46"/>
      <c r="LDX92" s="46"/>
      <c r="LDY92" s="46"/>
      <c r="LDZ92" s="46"/>
      <c r="LEA92" s="46"/>
      <c r="LEB92" s="46"/>
      <c r="LEC92" s="46"/>
      <c r="LED92" s="46"/>
      <c r="LEE92" s="46"/>
      <c r="LEF92" s="46"/>
      <c r="LEG92" s="46"/>
      <c r="LEH92" s="46"/>
      <c r="LEI92" s="46"/>
      <c r="LEJ92" s="46"/>
      <c r="LEK92" s="46"/>
      <c r="LEL92" s="46"/>
      <c r="LEM92" s="46"/>
      <c r="LEN92" s="46"/>
      <c r="LEO92" s="46"/>
      <c r="LEP92" s="46"/>
      <c r="LEQ92" s="46"/>
      <c r="LER92" s="46"/>
      <c r="LES92" s="46"/>
      <c r="LET92" s="46"/>
      <c r="LEU92" s="46"/>
      <c r="LEV92" s="46"/>
      <c r="LEW92" s="46"/>
      <c r="LEX92" s="46"/>
      <c r="LEY92" s="46"/>
      <c r="LEZ92" s="46"/>
      <c r="LFA92" s="46"/>
      <c r="LFB92" s="46"/>
      <c r="LFC92" s="46"/>
      <c r="LFD92" s="46"/>
      <c r="LFE92" s="46"/>
      <c r="LFF92" s="46"/>
      <c r="LFG92" s="46"/>
      <c r="LFH92" s="46"/>
      <c r="LFI92" s="46"/>
      <c r="LFJ92" s="46"/>
      <c r="LFK92" s="46"/>
      <c r="LFL92" s="46"/>
      <c r="LFM92" s="46"/>
      <c r="LFN92" s="46"/>
      <c r="LFO92" s="46"/>
      <c r="LFP92" s="46"/>
      <c r="LFQ92" s="46"/>
      <c r="LFR92" s="46"/>
      <c r="LFS92" s="46"/>
      <c r="LFT92" s="46"/>
      <c r="LFU92" s="46"/>
      <c r="LFV92" s="46"/>
      <c r="LFW92" s="46"/>
      <c r="LFX92" s="46"/>
      <c r="LFY92" s="46"/>
      <c r="LFZ92" s="46"/>
      <c r="LGA92" s="46"/>
      <c r="LGB92" s="46"/>
      <c r="LGC92" s="46"/>
      <c r="LGD92" s="46"/>
      <c r="LGE92" s="46"/>
      <c r="LGF92" s="46"/>
      <c r="LGG92" s="46"/>
      <c r="LGH92" s="46"/>
      <c r="LGI92" s="46"/>
      <c r="LGJ92" s="46"/>
      <c r="LGK92" s="46"/>
      <c r="LGL92" s="46"/>
      <c r="LGM92" s="46"/>
      <c r="LGN92" s="46"/>
      <c r="LGO92" s="46"/>
      <c r="LGP92" s="46"/>
      <c r="LGQ92" s="46"/>
      <c r="LGR92" s="46"/>
      <c r="LGS92" s="46"/>
      <c r="LGT92" s="46"/>
      <c r="LGU92" s="46"/>
      <c r="LGV92" s="46"/>
      <c r="LGW92" s="46"/>
      <c r="LGX92" s="46"/>
      <c r="LGY92" s="46"/>
      <c r="LGZ92" s="46"/>
      <c r="LHA92" s="46"/>
      <c r="LHB92" s="46"/>
      <c r="LHC92" s="46"/>
      <c r="LHD92" s="46"/>
      <c r="LHE92" s="46"/>
      <c r="LHF92" s="46"/>
      <c r="LHG92" s="46"/>
      <c r="LHH92" s="46"/>
      <c r="LHI92" s="46"/>
      <c r="LHJ92" s="46"/>
      <c r="LHK92" s="46"/>
      <c r="LHL92" s="46"/>
      <c r="LHM92" s="46"/>
      <c r="LHN92" s="46"/>
      <c r="LHO92" s="46"/>
      <c r="LHP92" s="46"/>
      <c r="LHQ92" s="46"/>
      <c r="LHR92" s="46"/>
      <c r="LHS92" s="46"/>
      <c r="LHT92" s="46"/>
      <c r="LHU92" s="46"/>
      <c r="LHV92" s="46"/>
      <c r="LHW92" s="46"/>
      <c r="LHX92" s="46"/>
      <c r="LHY92" s="46"/>
      <c r="LHZ92" s="46"/>
      <c r="LIA92" s="46"/>
      <c r="LIB92" s="46"/>
      <c r="LIC92" s="46"/>
      <c r="LID92" s="46"/>
      <c r="LIE92" s="46"/>
      <c r="LIF92" s="46"/>
      <c r="LIG92" s="46"/>
      <c r="LIH92" s="46"/>
      <c r="LII92" s="46"/>
      <c r="LIJ92" s="46"/>
      <c r="LIK92" s="46"/>
      <c r="LIL92" s="46"/>
      <c r="LIM92" s="46"/>
      <c r="LIN92" s="46"/>
      <c r="LIO92" s="46"/>
      <c r="LIP92" s="46"/>
      <c r="LIQ92" s="46"/>
      <c r="LIR92" s="46"/>
      <c r="LIS92" s="46"/>
      <c r="LIT92" s="46"/>
      <c r="LIU92" s="46"/>
      <c r="LIV92" s="46"/>
      <c r="LIW92" s="46"/>
      <c r="LIX92" s="46"/>
      <c r="LIY92" s="46"/>
      <c r="LIZ92" s="46"/>
      <c r="LJA92" s="46"/>
      <c r="LJB92" s="46"/>
      <c r="LJC92" s="46"/>
      <c r="LJD92" s="46"/>
      <c r="LJE92" s="46"/>
      <c r="LJF92" s="46"/>
      <c r="LJG92" s="46"/>
      <c r="LJH92" s="46"/>
      <c r="LJI92" s="46"/>
      <c r="LJJ92" s="46"/>
      <c r="LJK92" s="46"/>
      <c r="LJL92" s="46"/>
      <c r="LJM92" s="46"/>
      <c r="LJN92" s="46"/>
      <c r="LJO92" s="46"/>
      <c r="LJP92" s="46"/>
      <c r="LJQ92" s="46"/>
      <c r="LJR92" s="46"/>
      <c r="LJS92" s="46"/>
      <c r="LJT92" s="46"/>
      <c r="LJU92" s="46"/>
      <c r="LJV92" s="46"/>
      <c r="LJW92" s="46"/>
      <c r="LJX92" s="46"/>
      <c r="LJY92" s="46"/>
      <c r="LJZ92" s="46"/>
      <c r="LKA92" s="46"/>
      <c r="LKB92" s="46"/>
      <c r="LKC92" s="46"/>
      <c r="LKD92" s="46"/>
      <c r="LKE92" s="46"/>
      <c r="LKF92" s="46"/>
      <c r="LKG92" s="46"/>
      <c r="LKH92" s="46"/>
      <c r="LKI92" s="46"/>
      <c r="LKJ92" s="46"/>
      <c r="LKK92" s="46"/>
      <c r="LKL92" s="46"/>
      <c r="LKM92" s="46"/>
      <c r="LKN92" s="46"/>
      <c r="LKO92" s="46"/>
      <c r="LKP92" s="46"/>
      <c r="LKQ92" s="46"/>
      <c r="LKR92" s="46"/>
      <c r="LKS92" s="46"/>
      <c r="LKT92" s="46"/>
      <c r="LKU92" s="46"/>
      <c r="LKV92" s="46"/>
      <c r="LKW92" s="46"/>
      <c r="LKX92" s="46"/>
      <c r="LKY92" s="46"/>
      <c r="LKZ92" s="46"/>
      <c r="LLA92" s="46"/>
      <c r="LLB92" s="46"/>
      <c r="LLC92" s="46"/>
      <c r="LLD92" s="46"/>
      <c r="LLE92" s="46"/>
      <c r="LLF92" s="46"/>
      <c r="LLG92" s="46"/>
      <c r="LLH92" s="46"/>
      <c r="LLI92" s="46"/>
      <c r="LLJ92" s="46"/>
      <c r="LLK92" s="46"/>
      <c r="LLL92" s="46"/>
      <c r="LLM92" s="46"/>
      <c r="LLN92" s="46"/>
      <c r="LLO92" s="46"/>
      <c r="LLP92" s="46"/>
      <c r="LLQ92" s="46"/>
      <c r="LLR92" s="46"/>
      <c r="LLS92" s="46"/>
      <c r="LLT92" s="46"/>
      <c r="LLU92" s="46"/>
      <c r="LLV92" s="46"/>
      <c r="LLW92" s="46"/>
      <c r="LLX92" s="46"/>
      <c r="LLY92" s="46"/>
      <c r="LLZ92" s="46"/>
      <c r="LMA92" s="46"/>
      <c r="LMB92" s="46"/>
      <c r="LMC92" s="46"/>
      <c r="LMD92" s="46"/>
      <c r="LME92" s="46"/>
      <c r="LMF92" s="46"/>
      <c r="LMG92" s="46"/>
      <c r="LMH92" s="46"/>
      <c r="LMI92" s="46"/>
      <c r="LMJ92" s="46"/>
      <c r="LMK92" s="46"/>
      <c r="LML92" s="46"/>
      <c r="LMM92" s="46"/>
      <c r="LMN92" s="46"/>
      <c r="LMO92" s="46"/>
      <c r="LMP92" s="46"/>
      <c r="LMQ92" s="46"/>
      <c r="LMR92" s="46"/>
      <c r="LMS92" s="46"/>
      <c r="LMT92" s="46"/>
      <c r="LMU92" s="46"/>
      <c r="LMV92" s="46"/>
      <c r="LMW92" s="46"/>
      <c r="LMX92" s="46"/>
      <c r="LMY92" s="46"/>
      <c r="LMZ92" s="46"/>
      <c r="LNA92" s="46"/>
      <c r="LNB92" s="46"/>
      <c r="LNC92" s="46"/>
      <c r="LND92" s="46"/>
      <c r="LNE92" s="46"/>
      <c r="LNF92" s="46"/>
      <c r="LNG92" s="46"/>
      <c r="LNH92" s="46"/>
      <c r="LNI92" s="46"/>
      <c r="LNJ92" s="46"/>
      <c r="LNK92" s="46"/>
      <c r="LNL92" s="46"/>
      <c r="LNM92" s="46"/>
      <c r="LNN92" s="46"/>
      <c r="LNO92" s="46"/>
      <c r="LNP92" s="46"/>
      <c r="LNQ92" s="46"/>
      <c r="LNR92" s="46"/>
      <c r="LNS92" s="46"/>
      <c r="LNT92" s="46"/>
      <c r="LNU92" s="46"/>
      <c r="LNV92" s="46"/>
      <c r="LNW92" s="46"/>
      <c r="LNX92" s="46"/>
      <c r="LNY92" s="46"/>
      <c r="LNZ92" s="46"/>
      <c r="LOA92" s="46"/>
      <c r="LOB92" s="46"/>
      <c r="LOC92" s="46"/>
      <c r="LOD92" s="46"/>
      <c r="LOE92" s="46"/>
      <c r="LOF92" s="46"/>
      <c r="LOG92" s="46"/>
      <c r="LOH92" s="46"/>
      <c r="LOI92" s="46"/>
      <c r="LOJ92" s="46"/>
      <c r="LOK92" s="46"/>
      <c r="LOL92" s="46"/>
      <c r="LOM92" s="46"/>
      <c r="LON92" s="46"/>
      <c r="LOO92" s="46"/>
      <c r="LOP92" s="46"/>
      <c r="LOQ92" s="46"/>
      <c r="LOR92" s="46"/>
      <c r="LOS92" s="46"/>
      <c r="LOT92" s="46"/>
      <c r="LOU92" s="46"/>
      <c r="LOV92" s="46"/>
      <c r="LOW92" s="46"/>
      <c r="LOX92" s="46"/>
      <c r="LOY92" s="46"/>
      <c r="LOZ92" s="46"/>
      <c r="LPA92" s="46"/>
      <c r="LPB92" s="46"/>
      <c r="LPC92" s="46"/>
      <c r="LPD92" s="46"/>
      <c r="LPE92" s="46"/>
      <c r="LPF92" s="46"/>
      <c r="LPG92" s="46"/>
      <c r="LPH92" s="46"/>
      <c r="LPI92" s="46"/>
      <c r="LPJ92" s="46"/>
      <c r="LPK92" s="46"/>
      <c r="LPL92" s="46"/>
      <c r="LPM92" s="46"/>
      <c r="LPN92" s="46"/>
      <c r="LPO92" s="46"/>
      <c r="LPP92" s="46"/>
      <c r="LPQ92" s="46"/>
      <c r="LPR92" s="46"/>
      <c r="LPS92" s="46"/>
      <c r="LPT92" s="46"/>
      <c r="LPU92" s="46"/>
      <c r="LPV92" s="46"/>
      <c r="LPW92" s="46"/>
      <c r="LPX92" s="46"/>
      <c r="LPY92" s="46"/>
      <c r="LPZ92" s="46"/>
      <c r="LQA92" s="46"/>
      <c r="LQB92" s="46"/>
      <c r="LQC92" s="46"/>
      <c r="LQD92" s="46"/>
      <c r="LQE92" s="46"/>
      <c r="LQF92" s="46"/>
      <c r="LQG92" s="46"/>
      <c r="LQH92" s="46"/>
      <c r="LQI92" s="46"/>
      <c r="LQJ92" s="46"/>
      <c r="LQK92" s="46"/>
      <c r="LQL92" s="46"/>
      <c r="LQM92" s="46"/>
      <c r="LQN92" s="46"/>
      <c r="LQO92" s="46"/>
      <c r="LQP92" s="46"/>
      <c r="LQQ92" s="46"/>
      <c r="LQR92" s="46"/>
      <c r="LQS92" s="46"/>
      <c r="LQT92" s="46"/>
      <c r="LQU92" s="46"/>
      <c r="LQV92" s="46"/>
      <c r="LQW92" s="46"/>
      <c r="LQX92" s="46"/>
      <c r="LQY92" s="46"/>
      <c r="LQZ92" s="46"/>
      <c r="LRA92" s="46"/>
      <c r="LRB92" s="46"/>
      <c r="LRC92" s="46"/>
      <c r="LRD92" s="46"/>
      <c r="LRE92" s="46"/>
      <c r="LRF92" s="46"/>
      <c r="LRG92" s="46"/>
      <c r="LRH92" s="46"/>
      <c r="LRI92" s="46"/>
      <c r="LRJ92" s="46"/>
      <c r="LRK92" s="46"/>
      <c r="LRL92" s="46"/>
      <c r="LRM92" s="46"/>
      <c r="LRN92" s="46"/>
      <c r="LRO92" s="46"/>
      <c r="LRP92" s="46"/>
      <c r="LRQ92" s="46"/>
      <c r="LRR92" s="46"/>
      <c r="LRS92" s="46"/>
      <c r="LRT92" s="46"/>
      <c r="LRU92" s="46"/>
      <c r="LRV92" s="46"/>
      <c r="LRW92" s="46"/>
      <c r="LRX92" s="46"/>
      <c r="LRY92" s="46"/>
      <c r="LRZ92" s="46"/>
      <c r="LSA92" s="46"/>
      <c r="LSB92" s="46"/>
      <c r="LSC92" s="46"/>
      <c r="LSD92" s="46"/>
      <c r="LSE92" s="46"/>
      <c r="LSF92" s="46"/>
      <c r="LSG92" s="46"/>
      <c r="LSH92" s="46"/>
      <c r="LSI92" s="46"/>
      <c r="LSJ92" s="46"/>
      <c r="LSK92" s="46"/>
      <c r="LSL92" s="46"/>
      <c r="LSM92" s="46"/>
      <c r="LSN92" s="46"/>
      <c r="LSO92" s="46"/>
      <c r="LSP92" s="46"/>
      <c r="LSQ92" s="46"/>
      <c r="LSR92" s="46"/>
      <c r="LSS92" s="46"/>
      <c r="LST92" s="46"/>
      <c r="LSU92" s="46"/>
      <c r="LSV92" s="46"/>
      <c r="LSW92" s="46"/>
      <c r="LSX92" s="46"/>
      <c r="LSY92" s="46"/>
      <c r="LSZ92" s="46"/>
      <c r="LTA92" s="46"/>
      <c r="LTB92" s="46"/>
      <c r="LTC92" s="46"/>
      <c r="LTD92" s="46"/>
      <c r="LTE92" s="46"/>
      <c r="LTF92" s="46"/>
      <c r="LTG92" s="46"/>
      <c r="LTH92" s="46"/>
      <c r="LTI92" s="46"/>
      <c r="LTJ92" s="46"/>
      <c r="LTK92" s="46"/>
      <c r="LTL92" s="46"/>
      <c r="LTM92" s="46"/>
      <c r="LTN92" s="46"/>
      <c r="LTO92" s="46"/>
      <c r="LTP92" s="46"/>
      <c r="LTQ92" s="46"/>
      <c r="LTR92" s="46"/>
      <c r="LTS92" s="46"/>
      <c r="LTT92" s="46"/>
      <c r="LTU92" s="46"/>
      <c r="LTV92" s="46"/>
      <c r="LTW92" s="46"/>
      <c r="LTX92" s="46"/>
      <c r="LTY92" s="46"/>
      <c r="LTZ92" s="46"/>
      <c r="LUA92" s="46"/>
      <c r="LUB92" s="46"/>
      <c r="LUC92" s="46"/>
      <c r="LUD92" s="46"/>
      <c r="LUE92" s="46"/>
      <c r="LUF92" s="46"/>
      <c r="LUG92" s="46"/>
      <c r="LUH92" s="46"/>
      <c r="LUI92" s="46"/>
      <c r="LUJ92" s="46"/>
      <c r="LUK92" s="46"/>
      <c r="LUL92" s="46"/>
      <c r="LUM92" s="46"/>
      <c r="LUN92" s="46"/>
      <c r="LUO92" s="46"/>
      <c r="LUP92" s="46"/>
      <c r="LUQ92" s="46"/>
      <c r="LUR92" s="46"/>
      <c r="LUS92" s="46"/>
      <c r="LUT92" s="46"/>
      <c r="LUU92" s="46"/>
      <c r="LUV92" s="46"/>
      <c r="LUW92" s="46"/>
      <c r="LUX92" s="46"/>
      <c r="LUY92" s="46"/>
      <c r="LUZ92" s="46"/>
      <c r="LVA92" s="46"/>
      <c r="LVB92" s="46"/>
      <c r="LVC92" s="46"/>
      <c r="LVD92" s="46"/>
      <c r="LVE92" s="46"/>
      <c r="LVF92" s="46"/>
      <c r="LVG92" s="46"/>
      <c r="LVH92" s="46"/>
      <c r="LVI92" s="46"/>
      <c r="LVJ92" s="46"/>
      <c r="LVK92" s="46"/>
      <c r="LVL92" s="46"/>
      <c r="LVM92" s="46"/>
      <c r="LVN92" s="46"/>
      <c r="LVO92" s="46"/>
      <c r="LVP92" s="46"/>
      <c r="LVQ92" s="46"/>
      <c r="LVR92" s="46"/>
      <c r="LVS92" s="46"/>
      <c r="LVT92" s="46"/>
      <c r="LVU92" s="46"/>
      <c r="LVV92" s="46"/>
      <c r="LVW92" s="46"/>
      <c r="LVX92" s="46"/>
      <c r="LVY92" s="46"/>
      <c r="LVZ92" s="46"/>
      <c r="LWA92" s="46"/>
      <c r="LWB92" s="46"/>
      <c r="LWC92" s="46"/>
      <c r="LWD92" s="46"/>
      <c r="LWE92" s="46"/>
      <c r="LWF92" s="46"/>
      <c r="LWG92" s="46"/>
      <c r="LWH92" s="46"/>
      <c r="LWI92" s="46"/>
      <c r="LWJ92" s="46"/>
      <c r="LWK92" s="46"/>
      <c r="LWL92" s="46"/>
      <c r="LWM92" s="46"/>
      <c r="LWN92" s="46"/>
      <c r="LWO92" s="46"/>
      <c r="LWP92" s="46"/>
      <c r="LWQ92" s="46"/>
      <c r="LWR92" s="46"/>
      <c r="LWS92" s="46"/>
      <c r="LWT92" s="46"/>
      <c r="LWU92" s="46"/>
      <c r="LWV92" s="46"/>
      <c r="LWW92" s="46"/>
      <c r="LWX92" s="46"/>
      <c r="LWY92" s="46"/>
      <c r="LWZ92" s="46"/>
      <c r="LXA92" s="46"/>
      <c r="LXB92" s="46"/>
      <c r="LXC92" s="46"/>
      <c r="LXD92" s="46"/>
      <c r="LXE92" s="46"/>
      <c r="LXF92" s="46"/>
      <c r="LXG92" s="46"/>
      <c r="LXH92" s="46"/>
      <c r="LXI92" s="46"/>
      <c r="LXJ92" s="46"/>
      <c r="LXK92" s="46"/>
      <c r="LXL92" s="46"/>
      <c r="LXM92" s="46"/>
      <c r="LXN92" s="46"/>
      <c r="LXO92" s="46"/>
      <c r="LXP92" s="46"/>
      <c r="LXQ92" s="46"/>
      <c r="LXR92" s="46"/>
      <c r="LXS92" s="46"/>
      <c r="LXT92" s="46"/>
      <c r="LXU92" s="46"/>
      <c r="LXV92" s="46"/>
      <c r="LXW92" s="46"/>
      <c r="LXX92" s="46"/>
      <c r="LXY92" s="46"/>
      <c r="LXZ92" s="46"/>
      <c r="LYA92" s="46"/>
      <c r="LYB92" s="46"/>
      <c r="LYC92" s="46"/>
      <c r="LYD92" s="46"/>
      <c r="LYE92" s="46"/>
      <c r="LYF92" s="46"/>
      <c r="LYG92" s="46"/>
      <c r="LYH92" s="46"/>
      <c r="LYI92" s="46"/>
      <c r="LYJ92" s="46"/>
      <c r="LYK92" s="46"/>
      <c r="LYL92" s="46"/>
      <c r="LYM92" s="46"/>
      <c r="LYN92" s="46"/>
      <c r="LYO92" s="46"/>
      <c r="LYP92" s="46"/>
      <c r="LYQ92" s="46"/>
      <c r="LYR92" s="46"/>
      <c r="LYS92" s="46"/>
      <c r="LYT92" s="46"/>
      <c r="LYU92" s="46"/>
      <c r="LYV92" s="46"/>
      <c r="LYW92" s="46"/>
      <c r="LYX92" s="46"/>
      <c r="LYY92" s="46"/>
      <c r="LYZ92" s="46"/>
      <c r="LZA92" s="46"/>
      <c r="LZB92" s="46"/>
      <c r="LZC92" s="46"/>
      <c r="LZD92" s="46"/>
      <c r="LZE92" s="46"/>
      <c r="LZF92" s="46"/>
      <c r="LZG92" s="46"/>
      <c r="LZH92" s="46"/>
      <c r="LZI92" s="46"/>
      <c r="LZJ92" s="46"/>
      <c r="LZK92" s="46"/>
      <c r="LZL92" s="46"/>
      <c r="LZM92" s="46"/>
      <c r="LZN92" s="46"/>
      <c r="LZO92" s="46"/>
      <c r="LZP92" s="46"/>
      <c r="LZQ92" s="46"/>
      <c r="LZR92" s="46"/>
      <c r="LZS92" s="46"/>
      <c r="LZT92" s="46"/>
      <c r="LZU92" s="46"/>
      <c r="LZV92" s="46"/>
      <c r="LZW92" s="46"/>
      <c r="LZX92" s="46"/>
      <c r="LZY92" s="46"/>
      <c r="LZZ92" s="46"/>
      <c r="MAA92" s="46"/>
      <c r="MAB92" s="46"/>
      <c r="MAC92" s="46"/>
      <c r="MAD92" s="46"/>
      <c r="MAE92" s="46"/>
      <c r="MAF92" s="46"/>
      <c r="MAG92" s="46"/>
      <c r="MAH92" s="46"/>
      <c r="MAI92" s="46"/>
      <c r="MAJ92" s="46"/>
      <c r="MAK92" s="46"/>
      <c r="MAL92" s="46"/>
      <c r="MAM92" s="46"/>
      <c r="MAN92" s="46"/>
      <c r="MAO92" s="46"/>
      <c r="MAP92" s="46"/>
      <c r="MAQ92" s="46"/>
      <c r="MAR92" s="46"/>
      <c r="MAS92" s="46"/>
      <c r="MAT92" s="46"/>
      <c r="MAU92" s="46"/>
      <c r="MAV92" s="46"/>
      <c r="MAW92" s="46"/>
      <c r="MAX92" s="46"/>
      <c r="MAY92" s="46"/>
      <c r="MAZ92" s="46"/>
      <c r="MBA92" s="46"/>
      <c r="MBB92" s="46"/>
      <c r="MBC92" s="46"/>
      <c r="MBD92" s="46"/>
      <c r="MBE92" s="46"/>
      <c r="MBF92" s="46"/>
      <c r="MBG92" s="46"/>
      <c r="MBH92" s="46"/>
      <c r="MBI92" s="46"/>
      <c r="MBJ92" s="46"/>
      <c r="MBK92" s="46"/>
      <c r="MBL92" s="46"/>
      <c r="MBM92" s="46"/>
      <c r="MBN92" s="46"/>
      <c r="MBO92" s="46"/>
      <c r="MBP92" s="46"/>
      <c r="MBQ92" s="46"/>
      <c r="MBR92" s="46"/>
      <c r="MBS92" s="46"/>
      <c r="MBT92" s="46"/>
      <c r="MBU92" s="46"/>
      <c r="MBV92" s="46"/>
      <c r="MBW92" s="46"/>
      <c r="MBX92" s="46"/>
      <c r="MBY92" s="46"/>
      <c r="MBZ92" s="46"/>
      <c r="MCA92" s="46"/>
      <c r="MCB92" s="46"/>
      <c r="MCC92" s="46"/>
      <c r="MCD92" s="46"/>
      <c r="MCE92" s="46"/>
      <c r="MCF92" s="46"/>
      <c r="MCG92" s="46"/>
      <c r="MCH92" s="46"/>
      <c r="MCI92" s="46"/>
      <c r="MCJ92" s="46"/>
      <c r="MCK92" s="46"/>
      <c r="MCL92" s="46"/>
      <c r="MCM92" s="46"/>
      <c r="MCN92" s="46"/>
      <c r="MCO92" s="46"/>
      <c r="MCP92" s="46"/>
      <c r="MCQ92" s="46"/>
      <c r="MCR92" s="46"/>
      <c r="MCS92" s="46"/>
      <c r="MCT92" s="46"/>
      <c r="MCU92" s="46"/>
      <c r="MCV92" s="46"/>
      <c r="MCW92" s="46"/>
      <c r="MCX92" s="46"/>
      <c r="MCY92" s="46"/>
      <c r="MCZ92" s="46"/>
      <c r="MDA92" s="46"/>
      <c r="MDB92" s="46"/>
      <c r="MDC92" s="46"/>
      <c r="MDD92" s="46"/>
      <c r="MDE92" s="46"/>
      <c r="MDF92" s="46"/>
      <c r="MDG92" s="46"/>
      <c r="MDH92" s="46"/>
      <c r="MDI92" s="46"/>
      <c r="MDJ92" s="46"/>
      <c r="MDK92" s="46"/>
      <c r="MDL92" s="46"/>
      <c r="MDM92" s="46"/>
      <c r="MDN92" s="46"/>
      <c r="MDO92" s="46"/>
      <c r="MDP92" s="46"/>
      <c r="MDQ92" s="46"/>
      <c r="MDR92" s="46"/>
      <c r="MDS92" s="46"/>
      <c r="MDT92" s="46"/>
      <c r="MDU92" s="46"/>
      <c r="MDV92" s="46"/>
      <c r="MDW92" s="46"/>
      <c r="MDX92" s="46"/>
      <c r="MDY92" s="46"/>
      <c r="MDZ92" s="46"/>
      <c r="MEA92" s="46"/>
      <c r="MEB92" s="46"/>
      <c r="MEC92" s="46"/>
      <c r="MED92" s="46"/>
      <c r="MEE92" s="46"/>
      <c r="MEF92" s="46"/>
      <c r="MEG92" s="46"/>
      <c r="MEH92" s="46"/>
      <c r="MEI92" s="46"/>
      <c r="MEJ92" s="46"/>
      <c r="MEK92" s="46"/>
      <c r="MEL92" s="46"/>
      <c r="MEM92" s="46"/>
      <c r="MEN92" s="46"/>
      <c r="MEO92" s="46"/>
      <c r="MEP92" s="46"/>
      <c r="MEQ92" s="46"/>
      <c r="MER92" s="46"/>
      <c r="MES92" s="46"/>
      <c r="MET92" s="46"/>
      <c r="MEU92" s="46"/>
      <c r="MEV92" s="46"/>
      <c r="MEW92" s="46"/>
      <c r="MEX92" s="46"/>
      <c r="MEY92" s="46"/>
      <c r="MEZ92" s="46"/>
      <c r="MFA92" s="46"/>
      <c r="MFB92" s="46"/>
      <c r="MFC92" s="46"/>
      <c r="MFD92" s="46"/>
      <c r="MFE92" s="46"/>
      <c r="MFF92" s="46"/>
      <c r="MFG92" s="46"/>
      <c r="MFH92" s="46"/>
      <c r="MFI92" s="46"/>
      <c r="MFJ92" s="46"/>
      <c r="MFK92" s="46"/>
      <c r="MFL92" s="46"/>
      <c r="MFM92" s="46"/>
      <c r="MFN92" s="46"/>
      <c r="MFO92" s="46"/>
      <c r="MFP92" s="46"/>
      <c r="MFQ92" s="46"/>
      <c r="MFR92" s="46"/>
      <c r="MFS92" s="46"/>
      <c r="MFT92" s="46"/>
      <c r="MFU92" s="46"/>
      <c r="MFV92" s="46"/>
      <c r="MFW92" s="46"/>
      <c r="MFX92" s="46"/>
      <c r="MFY92" s="46"/>
      <c r="MFZ92" s="46"/>
      <c r="MGA92" s="46"/>
      <c r="MGB92" s="46"/>
      <c r="MGC92" s="46"/>
      <c r="MGD92" s="46"/>
      <c r="MGE92" s="46"/>
      <c r="MGF92" s="46"/>
      <c r="MGG92" s="46"/>
      <c r="MGH92" s="46"/>
      <c r="MGI92" s="46"/>
      <c r="MGJ92" s="46"/>
      <c r="MGK92" s="46"/>
      <c r="MGL92" s="46"/>
      <c r="MGM92" s="46"/>
      <c r="MGN92" s="46"/>
      <c r="MGO92" s="46"/>
      <c r="MGP92" s="46"/>
      <c r="MGQ92" s="46"/>
      <c r="MGR92" s="46"/>
      <c r="MGS92" s="46"/>
      <c r="MGT92" s="46"/>
      <c r="MGU92" s="46"/>
      <c r="MGV92" s="46"/>
      <c r="MGW92" s="46"/>
      <c r="MGX92" s="46"/>
      <c r="MGY92" s="46"/>
      <c r="MGZ92" s="46"/>
      <c r="MHA92" s="46"/>
      <c r="MHB92" s="46"/>
      <c r="MHC92" s="46"/>
      <c r="MHD92" s="46"/>
      <c r="MHE92" s="46"/>
      <c r="MHF92" s="46"/>
      <c r="MHG92" s="46"/>
      <c r="MHH92" s="46"/>
      <c r="MHI92" s="46"/>
      <c r="MHJ92" s="46"/>
      <c r="MHK92" s="46"/>
      <c r="MHL92" s="46"/>
      <c r="MHM92" s="46"/>
      <c r="MHN92" s="46"/>
      <c r="MHO92" s="46"/>
      <c r="MHP92" s="46"/>
      <c r="MHQ92" s="46"/>
      <c r="MHR92" s="46"/>
      <c r="MHS92" s="46"/>
      <c r="MHT92" s="46"/>
      <c r="MHU92" s="46"/>
      <c r="MHV92" s="46"/>
      <c r="MHW92" s="46"/>
      <c r="MHX92" s="46"/>
      <c r="MHY92" s="46"/>
      <c r="MHZ92" s="46"/>
      <c r="MIA92" s="46"/>
      <c r="MIB92" s="46"/>
      <c r="MIC92" s="46"/>
      <c r="MID92" s="46"/>
      <c r="MIE92" s="46"/>
      <c r="MIF92" s="46"/>
      <c r="MIG92" s="46"/>
      <c r="MIH92" s="46"/>
      <c r="MII92" s="46"/>
      <c r="MIJ92" s="46"/>
      <c r="MIK92" s="46"/>
      <c r="MIL92" s="46"/>
      <c r="MIM92" s="46"/>
      <c r="MIN92" s="46"/>
      <c r="MIO92" s="46"/>
      <c r="MIP92" s="46"/>
      <c r="MIQ92" s="46"/>
      <c r="MIR92" s="46"/>
      <c r="MIS92" s="46"/>
      <c r="MIT92" s="46"/>
      <c r="MIU92" s="46"/>
      <c r="MIV92" s="46"/>
      <c r="MIW92" s="46"/>
      <c r="MIX92" s="46"/>
      <c r="MIY92" s="46"/>
      <c r="MIZ92" s="46"/>
      <c r="MJA92" s="46"/>
      <c r="MJB92" s="46"/>
      <c r="MJC92" s="46"/>
      <c r="MJD92" s="46"/>
      <c r="MJE92" s="46"/>
      <c r="MJF92" s="46"/>
      <c r="MJG92" s="46"/>
      <c r="MJH92" s="46"/>
      <c r="MJI92" s="46"/>
      <c r="MJJ92" s="46"/>
      <c r="MJK92" s="46"/>
      <c r="MJL92" s="46"/>
      <c r="MJM92" s="46"/>
      <c r="MJN92" s="46"/>
      <c r="MJO92" s="46"/>
      <c r="MJP92" s="46"/>
      <c r="MJQ92" s="46"/>
      <c r="MJR92" s="46"/>
      <c r="MJS92" s="46"/>
      <c r="MJT92" s="46"/>
      <c r="MJU92" s="46"/>
      <c r="MJV92" s="46"/>
      <c r="MJW92" s="46"/>
      <c r="MJX92" s="46"/>
      <c r="MJY92" s="46"/>
      <c r="MJZ92" s="46"/>
      <c r="MKA92" s="46"/>
      <c r="MKB92" s="46"/>
      <c r="MKC92" s="46"/>
      <c r="MKD92" s="46"/>
      <c r="MKE92" s="46"/>
      <c r="MKF92" s="46"/>
      <c r="MKG92" s="46"/>
      <c r="MKH92" s="46"/>
      <c r="MKI92" s="46"/>
      <c r="MKJ92" s="46"/>
      <c r="MKK92" s="46"/>
      <c r="MKL92" s="46"/>
      <c r="MKM92" s="46"/>
      <c r="MKN92" s="46"/>
      <c r="MKO92" s="46"/>
      <c r="MKP92" s="46"/>
      <c r="MKQ92" s="46"/>
      <c r="MKR92" s="46"/>
      <c r="MKS92" s="46"/>
      <c r="MKT92" s="46"/>
      <c r="MKU92" s="46"/>
      <c r="MKV92" s="46"/>
      <c r="MKW92" s="46"/>
      <c r="MKX92" s="46"/>
      <c r="MKY92" s="46"/>
      <c r="MKZ92" s="46"/>
      <c r="MLA92" s="46"/>
      <c r="MLB92" s="46"/>
      <c r="MLC92" s="46"/>
      <c r="MLD92" s="46"/>
      <c r="MLE92" s="46"/>
      <c r="MLF92" s="46"/>
      <c r="MLG92" s="46"/>
      <c r="MLH92" s="46"/>
      <c r="MLI92" s="46"/>
      <c r="MLJ92" s="46"/>
      <c r="MLK92" s="46"/>
      <c r="MLL92" s="46"/>
      <c r="MLM92" s="46"/>
      <c r="MLN92" s="46"/>
      <c r="MLO92" s="46"/>
      <c r="MLP92" s="46"/>
      <c r="MLQ92" s="46"/>
      <c r="MLR92" s="46"/>
      <c r="MLS92" s="46"/>
      <c r="MLT92" s="46"/>
      <c r="MLU92" s="46"/>
      <c r="MLV92" s="46"/>
      <c r="MLW92" s="46"/>
      <c r="MLX92" s="46"/>
      <c r="MLY92" s="46"/>
      <c r="MLZ92" s="46"/>
      <c r="MMA92" s="46"/>
      <c r="MMB92" s="46"/>
      <c r="MMC92" s="46"/>
      <c r="MMD92" s="46"/>
      <c r="MME92" s="46"/>
      <c r="MMF92" s="46"/>
      <c r="MMG92" s="46"/>
      <c r="MMH92" s="46"/>
      <c r="MMI92" s="46"/>
      <c r="MMJ92" s="46"/>
      <c r="MMK92" s="46"/>
      <c r="MML92" s="46"/>
      <c r="MMM92" s="46"/>
      <c r="MMN92" s="46"/>
      <c r="MMO92" s="46"/>
      <c r="MMP92" s="46"/>
      <c r="MMQ92" s="46"/>
      <c r="MMR92" s="46"/>
      <c r="MMS92" s="46"/>
      <c r="MMT92" s="46"/>
      <c r="MMU92" s="46"/>
      <c r="MMV92" s="46"/>
      <c r="MMW92" s="46"/>
      <c r="MMX92" s="46"/>
      <c r="MMY92" s="46"/>
      <c r="MMZ92" s="46"/>
      <c r="MNA92" s="46"/>
      <c r="MNB92" s="46"/>
      <c r="MNC92" s="46"/>
      <c r="MND92" s="46"/>
      <c r="MNE92" s="46"/>
      <c r="MNF92" s="46"/>
      <c r="MNG92" s="46"/>
      <c r="MNH92" s="46"/>
      <c r="MNI92" s="46"/>
      <c r="MNJ92" s="46"/>
      <c r="MNK92" s="46"/>
      <c r="MNL92" s="46"/>
      <c r="MNM92" s="46"/>
      <c r="MNN92" s="46"/>
      <c r="MNO92" s="46"/>
      <c r="MNP92" s="46"/>
      <c r="MNQ92" s="46"/>
      <c r="MNR92" s="46"/>
      <c r="MNS92" s="46"/>
      <c r="MNT92" s="46"/>
      <c r="MNU92" s="46"/>
      <c r="MNV92" s="46"/>
      <c r="MNW92" s="46"/>
      <c r="MNX92" s="46"/>
      <c r="MNY92" s="46"/>
      <c r="MNZ92" s="46"/>
      <c r="MOA92" s="46"/>
      <c r="MOB92" s="46"/>
      <c r="MOC92" s="46"/>
      <c r="MOD92" s="46"/>
      <c r="MOE92" s="46"/>
      <c r="MOF92" s="46"/>
      <c r="MOG92" s="46"/>
      <c r="MOH92" s="46"/>
      <c r="MOI92" s="46"/>
      <c r="MOJ92" s="46"/>
      <c r="MOK92" s="46"/>
      <c r="MOL92" s="46"/>
      <c r="MOM92" s="46"/>
      <c r="MON92" s="46"/>
      <c r="MOO92" s="46"/>
      <c r="MOP92" s="46"/>
      <c r="MOQ92" s="46"/>
      <c r="MOR92" s="46"/>
      <c r="MOS92" s="46"/>
      <c r="MOT92" s="46"/>
      <c r="MOU92" s="46"/>
      <c r="MOV92" s="46"/>
      <c r="MOW92" s="46"/>
      <c r="MOX92" s="46"/>
      <c r="MOY92" s="46"/>
      <c r="MOZ92" s="46"/>
      <c r="MPA92" s="46"/>
      <c r="MPB92" s="46"/>
      <c r="MPC92" s="46"/>
      <c r="MPD92" s="46"/>
      <c r="MPE92" s="46"/>
      <c r="MPF92" s="46"/>
      <c r="MPG92" s="46"/>
      <c r="MPH92" s="46"/>
      <c r="MPI92" s="46"/>
      <c r="MPJ92" s="46"/>
      <c r="MPK92" s="46"/>
      <c r="MPL92" s="46"/>
      <c r="MPM92" s="46"/>
      <c r="MPN92" s="46"/>
      <c r="MPO92" s="46"/>
      <c r="MPP92" s="46"/>
      <c r="MPQ92" s="46"/>
      <c r="MPR92" s="46"/>
      <c r="MPS92" s="46"/>
      <c r="MPT92" s="46"/>
      <c r="MPU92" s="46"/>
      <c r="MPV92" s="46"/>
      <c r="MPW92" s="46"/>
      <c r="MPX92" s="46"/>
      <c r="MPY92" s="46"/>
      <c r="MPZ92" s="46"/>
      <c r="MQA92" s="46"/>
      <c r="MQB92" s="46"/>
      <c r="MQC92" s="46"/>
      <c r="MQD92" s="46"/>
      <c r="MQE92" s="46"/>
      <c r="MQF92" s="46"/>
      <c r="MQG92" s="46"/>
      <c r="MQH92" s="46"/>
      <c r="MQI92" s="46"/>
      <c r="MQJ92" s="46"/>
      <c r="MQK92" s="46"/>
      <c r="MQL92" s="46"/>
      <c r="MQM92" s="46"/>
      <c r="MQN92" s="46"/>
      <c r="MQO92" s="46"/>
      <c r="MQP92" s="46"/>
      <c r="MQQ92" s="46"/>
      <c r="MQR92" s="46"/>
      <c r="MQS92" s="46"/>
      <c r="MQT92" s="46"/>
      <c r="MQU92" s="46"/>
      <c r="MQV92" s="46"/>
      <c r="MQW92" s="46"/>
      <c r="MQX92" s="46"/>
      <c r="MQY92" s="46"/>
      <c r="MQZ92" s="46"/>
      <c r="MRA92" s="46"/>
      <c r="MRB92" s="46"/>
      <c r="MRC92" s="46"/>
      <c r="MRD92" s="46"/>
      <c r="MRE92" s="46"/>
      <c r="MRF92" s="46"/>
      <c r="MRG92" s="46"/>
      <c r="MRH92" s="46"/>
      <c r="MRI92" s="46"/>
      <c r="MRJ92" s="46"/>
      <c r="MRK92" s="46"/>
      <c r="MRL92" s="46"/>
      <c r="MRM92" s="46"/>
      <c r="MRN92" s="46"/>
      <c r="MRO92" s="46"/>
      <c r="MRP92" s="46"/>
      <c r="MRQ92" s="46"/>
      <c r="MRR92" s="46"/>
      <c r="MRS92" s="46"/>
      <c r="MRT92" s="46"/>
      <c r="MRU92" s="46"/>
      <c r="MRV92" s="46"/>
      <c r="MRW92" s="46"/>
      <c r="MRX92" s="46"/>
      <c r="MRY92" s="46"/>
      <c r="MRZ92" s="46"/>
      <c r="MSA92" s="46"/>
      <c r="MSB92" s="46"/>
      <c r="MSC92" s="46"/>
      <c r="MSD92" s="46"/>
      <c r="MSE92" s="46"/>
      <c r="MSF92" s="46"/>
      <c r="MSG92" s="46"/>
      <c r="MSH92" s="46"/>
      <c r="MSI92" s="46"/>
      <c r="MSJ92" s="46"/>
      <c r="MSK92" s="46"/>
      <c r="MSL92" s="46"/>
      <c r="MSM92" s="46"/>
      <c r="MSN92" s="46"/>
      <c r="MSO92" s="46"/>
      <c r="MSP92" s="46"/>
      <c r="MSQ92" s="46"/>
      <c r="MSR92" s="46"/>
      <c r="MSS92" s="46"/>
      <c r="MST92" s="46"/>
      <c r="MSU92" s="46"/>
      <c r="MSV92" s="46"/>
      <c r="MSW92" s="46"/>
      <c r="MSX92" s="46"/>
      <c r="MSY92" s="46"/>
      <c r="MSZ92" s="46"/>
      <c r="MTA92" s="46"/>
      <c r="MTB92" s="46"/>
      <c r="MTC92" s="46"/>
      <c r="MTD92" s="46"/>
      <c r="MTE92" s="46"/>
      <c r="MTF92" s="46"/>
      <c r="MTG92" s="46"/>
      <c r="MTH92" s="46"/>
      <c r="MTI92" s="46"/>
      <c r="MTJ92" s="46"/>
      <c r="MTK92" s="46"/>
      <c r="MTL92" s="46"/>
      <c r="MTM92" s="46"/>
      <c r="MTN92" s="46"/>
      <c r="MTO92" s="46"/>
      <c r="MTP92" s="46"/>
      <c r="MTQ92" s="46"/>
      <c r="MTR92" s="46"/>
      <c r="MTS92" s="46"/>
      <c r="MTT92" s="46"/>
      <c r="MTU92" s="46"/>
      <c r="MTV92" s="46"/>
      <c r="MTW92" s="46"/>
      <c r="MTX92" s="46"/>
      <c r="MTY92" s="46"/>
      <c r="MTZ92" s="46"/>
      <c r="MUA92" s="46"/>
      <c r="MUB92" s="46"/>
      <c r="MUC92" s="46"/>
      <c r="MUD92" s="46"/>
      <c r="MUE92" s="46"/>
      <c r="MUF92" s="46"/>
      <c r="MUG92" s="46"/>
      <c r="MUH92" s="46"/>
      <c r="MUI92" s="46"/>
      <c r="MUJ92" s="46"/>
      <c r="MUK92" s="46"/>
      <c r="MUL92" s="46"/>
      <c r="MUM92" s="46"/>
      <c r="MUN92" s="46"/>
      <c r="MUO92" s="46"/>
      <c r="MUP92" s="46"/>
      <c r="MUQ92" s="46"/>
      <c r="MUR92" s="46"/>
      <c r="MUS92" s="46"/>
      <c r="MUT92" s="46"/>
      <c r="MUU92" s="46"/>
      <c r="MUV92" s="46"/>
      <c r="MUW92" s="46"/>
      <c r="MUX92" s="46"/>
      <c r="MUY92" s="46"/>
      <c r="MUZ92" s="46"/>
      <c r="MVA92" s="46"/>
      <c r="MVB92" s="46"/>
      <c r="MVC92" s="46"/>
      <c r="MVD92" s="46"/>
      <c r="MVE92" s="46"/>
      <c r="MVF92" s="46"/>
      <c r="MVG92" s="46"/>
      <c r="MVH92" s="46"/>
      <c r="MVI92" s="46"/>
      <c r="MVJ92" s="46"/>
      <c r="MVK92" s="46"/>
      <c r="MVL92" s="46"/>
      <c r="MVM92" s="46"/>
      <c r="MVN92" s="46"/>
      <c r="MVO92" s="46"/>
      <c r="MVP92" s="46"/>
      <c r="MVQ92" s="46"/>
      <c r="MVR92" s="46"/>
      <c r="MVS92" s="46"/>
      <c r="MVT92" s="46"/>
      <c r="MVU92" s="46"/>
      <c r="MVV92" s="46"/>
      <c r="MVW92" s="46"/>
      <c r="MVX92" s="46"/>
      <c r="MVY92" s="46"/>
      <c r="MVZ92" s="46"/>
      <c r="MWA92" s="46"/>
      <c r="MWB92" s="46"/>
      <c r="MWC92" s="46"/>
      <c r="MWD92" s="46"/>
      <c r="MWE92" s="46"/>
      <c r="MWF92" s="46"/>
      <c r="MWG92" s="46"/>
      <c r="MWH92" s="46"/>
      <c r="MWI92" s="46"/>
      <c r="MWJ92" s="46"/>
      <c r="MWK92" s="46"/>
      <c r="MWL92" s="46"/>
      <c r="MWM92" s="46"/>
      <c r="MWN92" s="46"/>
      <c r="MWO92" s="46"/>
      <c r="MWP92" s="46"/>
      <c r="MWQ92" s="46"/>
      <c r="MWR92" s="46"/>
      <c r="MWS92" s="46"/>
      <c r="MWT92" s="46"/>
      <c r="MWU92" s="46"/>
      <c r="MWV92" s="46"/>
      <c r="MWW92" s="46"/>
      <c r="MWX92" s="46"/>
      <c r="MWY92" s="46"/>
      <c r="MWZ92" s="46"/>
      <c r="MXA92" s="46"/>
      <c r="MXB92" s="46"/>
      <c r="MXC92" s="46"/>
      <c r="MXD92" s="46"/>
      <c r="MXE92" s="46"/>
      <c r="MXF92" s="46"/>
      <c r="MXG92" s="46"/>
      <c r="MXH92" s="46"/>
      <c r="MXI92" s="46"/>
      <c r="MXJ92" s="46"/>
      <c r="MXK92" s="46"/>
      <c r="MXL92" s="46"/>
      <c r="MXM92" s="46"/>
      <c r="MXN92" s="46"/>
      <c r="MXO92" s="46"/>
      <c r="MXP92" s="46"/>
      <c r="MXQ92" s="46"/>
      <c r="MXR92" s="46"/>
      <c r="MXS92" s="46"/>
      <c r="MXT92" s="46"/>
      <c r="MXU92" s="46"/>
      <c r="MXV92" s="46"/>
      <c r="MXW92" s="46"/>
      <c r="MXX92" s="46"/>
      <c r="MXY92" s="46"/>
      <c r="MXZ92" s="46"/>
      <c r="MYA92" s="46"/>
      <c r="MYB92" s="46"/>
      <c r="MYC92" s="46"/>
      <c r="MYD92" s="46"/>
      <c r="MYE92" s="46"/>
      <c r="MYF92" s="46"/>
      <c r="MYG92" s="46"/>
      <c r="MYH92" s="46"/>
      <c r="MYI92" s="46"/>
      <c r="MYJ92" s="46"/>
      <c r="MYK92" s="46"/>
      <c r="MYL92" s="46"/>
      <c r="MYM92" s="46"/>
      <c r="MYN92" s="46"/>
      <c r="MYO92" s="46"/>
      <c r="MYP92" s="46"/>
      <c r="MYQ92" s="46"/>
      <c r="MYR92" s="46"/>
      <c r="MYS92" s="46"/>
      <c r="MYT92" s="46"/>
      <c r="MYU92" s="46"/>
      <c r="MYV92" s="46"/>
      <c r="MYW92" s="46"/>
      <c r="MYX92" s="46"/>
      <c r="MYY92" s="46"/>
      <c r="MYZ92" s="46"/>
      <c r="MZA92" s="46"/>
      <c r="MZB92" s="46"/>
      <c r="MZC92" s="46"/>
      <c r="MZD92" s="46"/>
      <c r="MZE92" s="46"/>
      <c r="MZF92" s="46"/>
      <c r="MZG92" s="46"/>
      <c r="MZH92" s="46"/>
      <c r="MZI92" s="46"/>
      <c r="MZJ92" s="46"/>
      <c r="MZK92" s="46"/>
      <c r="MZL92" s="46"/>
      <c r="MZM92" s="46"/>
      <c r="MZN92" s="46"/>
      <c r="MZO92" s="46"/>
      <c r="MZP92" s="46"/>
      <c r="MZQ92" s="46"/>
      <c r="MZR92" s="46"/>
      <c r="MZS92" s="46"/>
      <c r="MZT92" s="46"/>
      <c r="MZU92" s="46"/>
      <c r="MZV92" s="46"/>
      <c r="MZW92" s="46"/>
      <c r="MZX92" s="46"/>
      <c r="MZY92" s="46"/>
      <c r="MZZ92" s="46"/>
      <c r="NAA92" s="46"/>
      <c r="NAB92" s="46"/>
      <c r="NAC92" s="46"/>
      <c r="NAD92" s="46"/>
      <c r="NAE92" s="46"/>
      <c r="NAF92" s="46"/>
      <c r="NAG92" s="46"/>
      <c r="NAH92" s="46"/>
      <c r="NAI92" s="46"/>
      <c r="NAJ92" s="46"/>
      <c r="NAK92" s="46"/>
      <c r="NAL92" s="46"/>
      <c r="NAM92" s="46"/>
      <c r="NAN92" s="46"/>
      <c r="NAO92" s="46"/>
      <c r="NAP92" s="46"/>
      <c r="NAQ92" s="46"/>
      <c r="NAR92" s="46"/>
      <c r="NAS92" s="46"/>
      <c r="NAT92" s="46"/>
      <c r="NAU92" s="46"/>
      <c r="NAV92" s="46"/>
      <c r="NAW92" s="46"/>
      <c r="NAX92" s="46"/>
      <c r="NAY92" s="46"/>
      <c r="NAZ92" s="46"/>
      <c r="NBA92" s="46"/>
      <c r="NBB92" s="46"/>
      <c r="NBC92" s="46"/>
      <c r="NBD92" s="46"/>
      <c r="NBE92" s="46"/>
      <c r="NBF92" s="46"/>
      <c r="NBG92" s="46"/>
      <c r="NBH92" s="46"/>
      <c r="NBI92" s="46"/>
      <c r="NBJ92" s="46"/>
      <c r="NBK92" s="46"/>
      <c r="NBL92" s="46"/>
      <c r="NBM92" s="46"/>
      <c r="NBN92" s="46"/>
      <c r="NBO92" s="46"/>
      <c r="NBP92" s="46"/>
      <c r="NBQ92" s="46"/>
      <c r="NBR92" s="46"/>
      <c r="NBS92" s="46"/>
      <c r="NBT92" s="46"/>
      <c r="NBU92" s="46"/>
      <c r="NBV92" s="46"/>
      <c r="NBW92" s="46"/>
      <c r="NBX92" s="46"/>
      <c r="NBY92" s="46"/>
      <c r="NBZ92" s="46"/>
      <c r="NCA92" s="46"/>
      <c r="NCB92" s="46"/>
      <c r="NCC92" s="46"/>
      <c r="NCD92" s="46"/>
      <c r="NCE92" s="46"/>
      <c r="NCF92" s="46"/>
      <c r="NCG92" s="46"/>
      <c r="NCH92" s="46"/>
      <c r="NCI92" s="46"/>
      <c r="NCJ92" s="46"/>
      <c r="NCK92" s="46"/>
      <c r="NCL92" s="46"/>
      <c r="NCM92" s="46"/>
      <c r="NCN92" s="46"/>
      <c r="NCO92" s="46"/>
      <c r="NCP92" s="46"/>
      <c r="NCQ92" s="46"/>
      <c r="NCR92" s="46"/>
      <c r="NCS92" s="46"/>
      <c r="NCT92" s="46"/>
      <c r="NCU92" s="46"/>
      <c r="NCV92" s="46"/>
      <c r="NCW92" s="46"/>
      <c r="NCX92" s="46"/>
      <c r="NCY92" s="46"/>
      <c r="NCZ92" s="46"/>
      <c r="NDA92" s="46"/>
      <c r="NDB92" s="46"/>
      <c r="NDC92" s="46"/>
      <c r="NDD92" s="46"/>
      <c r="NDE92" s="46"/>
      <c r="NDF92" s="46"/>
      <c r="NDG92" s="46"/>
      <c r="NDH92" s="46"/>
      <c r="NDI92" s="46"/>
      <c r="NDJ92" s="46"/>
      <c r="NDK92" s="46"/>
      <c r="NDL92" s="46"/>
      <c r="NDM92" s="46"/>
      <c r="NDN92" s="46"/>
      <c r="NDO92" s="46"/>
      <c r="NDP92" s="46"/>
      <c r="NDQ92" s="46"/>
      <c r="NDR92" s="46"/>
      <c r="NDS92" s="46"/>
      <c r="NDT92" s="46"/>
      <c r="NDU92" s="46"/>
      <c r="NDV92" s="46"/>
      <c r="NDW92" s="46"/>
      <c r="NDX92" s="46"/>
      <c r="NDY92" s="46"/>
      <c r="NDZ92" s="46"/>
      <c r="NEA92" s="46"/>
      <c r="NEB92" s="46"/>
      <c r="NEC92" s="46"/>
      <c r="NED92" s="46"/>
      <c r="NEE92" s="46"/>
      <c r="NEF92" s="46"/>
      <c r="NEG92" s="46"/>
      <c r="NEH92" s="46"/>
      <c r="NEI92" s="46"/>
      <c r="NEJ92" s="46"/>
      <c r="NEK92" s="46"/>
      <c r="NEL92" s="46"/>
      <c r="NEM92" s="46"/>
      <c r="NEN92" s="46"/>
      <c r="NEO92" s="46"/>
      <c r="NEP92" s="46"/>
      <c r="NEQ92" s="46"/>
      <c r="NER92" s="46"/>
      <c r="NES92" s="46"/>
      <c r="NET92" s="46"/>
      <c r="NEU92" s="46"/>
      <c r="NEV92" s="46"/>
      <c r="NEW92" s="46"/>
      <c r="NEX92" s="46"/>
      <c r="NEY92" s="46"/>
      <c r="NEZ92" s="46"/>
      <c r="NFA92" s="46"/>
      <c r="NFB92" s="46"/>
      <c r="NFC92" s="46"/>
      <c r="NFD92" s="46"/>
      <c r="NFE92" s="46"/>
      <c r="NFF92" s="46"/>
      <c r="NFG92" s="46"/>
      <c r="NFH92" s="46"/>
      <c r="NFI92" s="46"/>
      <c r="NFJ92" s="46"/>
      <c r="NFK92" s="46"/>
      <c r="NFL92" s="46"/>
      <c r="NFM92" s="46"/>
      <c r="NFN92" s="46"/>
      <c r="NFO92" s="46"/>
      <c r="NFP92" s="46"/>
      <c r="NFQ92" s="46"/>
      <c r="NFR92" s="46"/>
      <c r="NFS92" s="46"/>
      <c r="NFT92" s="46"/>
      <c r="NFU92" s="46"/>
      <c r="NFV92" s="46"/>
      <c r="NFW92" s="46"/>
      <c r="NFX92" s="46"/>
      <c r="NFY92" s="46"/>
      <c r="NFZ92" s="46"/>
      <c r="NGA92" s="46"/>
      <c r="NGB92" s="46"/>
      <c r="NGC92" s="46"/>
      <c r="NGD92" s="46"/>
      <c r="NGE92" s="46"/>
      <c r="NGF92" s="46"/>
      <c r="NGG92" s="46"/>
      <c r="NGH92" s="46"/>
      <c r="NGI92" s="46"/>
      <c r="NGJ92" s="46"/>
      <c r="NGK92" s="46"/>
      <c r="NGL92" s="46"/>
      <c r="NGM92" s="46"/>
      <c r="NGN92" s="46"/>
      <c r="NGO92" s="46"/>
      <c r="NGP92" s="46"/>
      <c r="NGQ92" s="46"/>
      <c r="NGR92" s="46"/>
      <c r="NGS92" s="46"/>
      <c r="NGT92" s="46"/>
      <c r="NGU92" s="46"/>
      <c r="NGV92" s="46"/>
      <c r="NGW92" s="46"/>
      <c r="NGX92" s="46"/>
      <c r="NGY92" s="46"/>
      <c r="NGZ92" s="46"/>
      <c r="NHA92" s="46"/>
      <c r="NHB92" s="46"/>
      <c r="NHC92" s="46"/>
      <c r="NHD92" s="46"/>
      <c r="NHE92" s="46"/>
      <c r="NHF92" s="46"/>
      <c r="NHG92" s="46"/>
      <c r="NHH92" s="46"/>
      <c r="NHI92" s="46"/>
      <c r="NHJ92" s="46"/>
      <c r="NHK92" s="46"/>
      <c r="NHL92" s="46"/>
      <c r="NHM92" s="46"/>
      <c r="NHN92" s="46"/>
      <c r="NHO92" s="46"/>
      <c r="NHP92" s="46"/>
      <c r="NHQ92" s="46"/>
      <c r="NHR92" s="46"/>
      <c r="NHS92" s="46"/>
      <c r="NHT92" s="46"/>
      <c r="NHU92" s="46"/>
      <c r="NHV92" s="46"/>
      <c r="NHW92" s="46"/>
      <c r="NHX92" s="46"/>
      <c r="NHY92" s="46"/>
      <c r="NHZ92" s="46"/>
      <c r="NIA92" s="46"/>
      <c r="NIB92" s="46"/>
      <c r="NIC92" s="46"/>
      <c r="NID92" s="46"/>
      <c r="NIE92" s="46"/>
      <c r="NIF92" s="46"/>
      <c r="NIG92" s="46"/>
      <c r="NIH92" s="46"/>
      <c r="NII92" s="46"/>
      <c r="NIJ92" s="46"/>
      <c r="NIK92" s="46"/>
      <c r="NIL92" s="46"/>
      <c r="NIM92" s="46"/>
      <c r="NIN92" s="46"/>
      <c r="NIO92" s="46"/>
      <c r="NIP92" s="46"/>
      <c r="NIQ92" s="46"/>
      <c r="NIR92" s="46"/>
      <c r="NIS92" s="46"/>
      <c r="NIT92" s="46"/>
      <c r="NIU92" s="46"/>
      <c r="NIV92" s="46"/>
      <c r="NIW92" s="46"/>
      <c r="NIX92" s="46"/>
      <c r="NIY92" s="46"/>
      <c r="NIZ92" s="46"/>
      <c r="NJA92" s="46"/>
      <c r="NJB92" s="46"/>
      <c r="NJC92" s="46"/>
      <c r="NJD92" s="46"/>
      <c r="NJE92" s="46"/>
      <c r="NJF92" s="46"/>
      <c r="NJG92" s="46"/>
      <c r="NJH92" s="46"/>
      <c r="NJI92" s="46"/>
      <c r="NJJ92" s="46"/>
      <c r="NJK92" s="46"/>
      <c r="NJL92" s="46"/>
      <c r="NJM92" s="46"/>
      <c r="NJN92" s="46"/>
      <c r="NJO92" s="46"/>
      <c r="NJP92" s="46"/>
      <c r="NJQ92" s="46"/>
      <c r="NJR92" s="46"/>
      <c r="NJS92" s="46"/>
      <c r="NJT92" s="46"/>
      <c r="NJU92" s="46"/>
      <c r="NJV92" s="46"/>
      <c r="NJW92" s="46"/>
      <c r="NJX92" s="46"/>
      <c r="NJY92" s="46"/>
      <c r="NJZ92" s="46"/>
      <c r="NKA92" s="46"/>
      <c r="NKB92" s="46"/>
      <c r="NKC92" s="46"/>
      <c r="NKD92" s="46"/>
      <c r="NKE92" s="46"/>
      <c r="NKF92" s="46"/>
      <c r="NKG92" s="46"/>
      <c r="NKH92" s="46"/>
      <c r="NKI92" s="46"/>
      <c r="NKJ92" s="46"/>
      <c r="NKK92" s="46"/>
      <c r="NKL92" s="46"/>
      <c r="NKM92" s="46"/>
      <c r="NKN92" s="46"/>
      <c r="NKO92" s="46"/>
      <c r="NKP92" s="46"/>
      <c r="NKQ92" s="46"/>
      <c r="NKR92" s="46"/>
      <c r="NKS92" s="46"/>
      <c r="NKT92" s="46"/>
      <c r="NKU92" s="46"/>
      <c r="NKV92" s="46"/>
      <c r="NKW92" s="46"/>
      <c r="NKX92" s="46"/>
      <c r="NKY92" s="46"/>
      <c r="NKZ92" s="46"/>
      <c r="NLA92" s="46"/>
      <c r="NLB92" s="46"/>
      <c r="NLC92" s="46"/>
      <c r="NLD92" s="46"/>
      <c r="NLE92" s="46"/>
      <c r="NLF92" s="46"/>
      <c r="NLG92" s="46"/>
      <c r="NLH92" s="46"/>
      <c r="NLI92" s="46"/>
      <c r="NLJ92" s="46"/>
      <c r="NLK92" s="46"/>
      <c r="NLL92" s="46"/>
      <c r="NLM92" s="46"/>
      <c r="NLN92" s="46"/>
      <c r="NLO92" s="46"/>
      <c r="NLP92" s="46"/>
      <c r="NLQ92" s="46"/>
      <c r="NLR92" s="46"/>
      <c r="NLS92" s="46"/>
      <c r="NLT92" s="46"/>
      <c r="NLU92" s="46"/>
      <c r="NLV92" s="46"/>
      <c r="NLW92" s="46"/>
      <c r="NLX92" s="46"/>
      <c r="NLY92" s="46"/>
      <c r="NLZ92" s="46"/>
      <c r="NMA92" s="46"/>
      <c r="NMB92" s="46"/>
      <c r="NMC92" s="46"/>
      <c r="NMD92" s="46"/>
      <c r="NME92" s="46"/>
      <c r="NMF92" s="46"/>
      <c r="NMG92" s="46"/>
      <c r="NMH92" s="46"/>
      <c r="NMI92" s="46"/>
      <c r="NMJ92" s="46"/>
      <c r="NMK92" s="46"/>
      <c r="NML92" s="46"/>
      <c r="NMM92" s="46"/>
      <c r="NMN92" s="46"/>
      <c r="NMO92" s="46"/>
      <c r="NMP92" s="46"/>
      <c r="NMQ92" s="46"/>
      <c r="NMR92" s="46"/>
      <c r="NMS92" s="46"/>
      <c r="NMT92" s="46"/>
      <c r="NMU92" s="46"/>
      <c r="NMV92" s="46"/>
      <c r="NMW92" s="46"/>
      <c r="NMX92" s="46"/>
      <c r="NMY92" s="46"/>
      <c r="NMZ92" s="46"/>
      <c r="NNA92" s="46"/>
      <c r="NNB92" s="46"/>
      <c r="NNC92" s="46"/>
      <c r="NND92" s="46"/>
      <c r="NNE92" s="46"/>
      <c r="NNF92" s="46"/>
      <c r="NNG92" s="46"/>
      <c r="NNH92" s="46"/>
      <c r="NNI92" s="46"/>
      <c r="NNJ92" s="46"/>
      <c r="NNK92" s="46"/>
      <c r="NNL92" s="46"/>
      <c r="NNM92" s="46"/>
      <c r="NNN92" s="46"/>
      <c r="NNO92" s="46"/>
      <c r="NNP92" s="46"/>
      <c r="NNQ92" s="46"/>
      <c r="NNR92" s="46"/>
      <c r="NNS92" s="46"/>
      <c r="NNT92" s="46"/>
      <c r="NNU92" s="46"/>
      <c r="NNV92" s="46"/>
      <c r="NNW92" s="46"/>
      <c r="NNX92" s="46"/>
      <c r="NNY92" s="46"/>
      <c r="NNZ92" s="46"/>
      <c r="NOA92" s="46"/>
      <c r="NOB92" s="46"/>
      <c r="NOC92" s="46"/>
      <c r="NOD92" s="46"/>
      <c r="NOE92" s="46"/>
      <c r="NOF92" s="46"/>
      <c r="NOG92" s="46"/>
      <c r="NOH92" s="46"/>
      <c r="NOI92" s="46"/>
      <c r="NOJ92" s="46"/>
      <c r="NOK92" s="46"/>
      <c r="NOL92" s="46"/>
      <c r="NOM92" s="46"/>
      <c r="NON92" s="46"/>
      <c r="NOO92" s="46"/>
      <c r="NOP92" s="46"/>
      <c r="NOQ92" s="46"/>
      <c r="NOR92" s="46"/>
      <c r="NOS92" s="46"/>
      <c r="NOT92" s="46"/>
      <c r="NOU92" s="46"/>
      <c r="NOV92" s="46"/>
      <c r="NOW92" s="46"/>
      <c r="NOX92" s="46"/>
      <c r="NOY92" s="46"/>
      <c r="NOZ92" s="46"/>
      <c r="NPA92" s="46"/>
      <c r="NPB92" s="46"/>
      <c r="NPC92" s="46"/>
      <c r="NPD92" s="46"/>
      <c r="NPE92" s="46"/>
      <c r="NPF92" s="46"/>
      <c r="NPG92" s="46"/>
      <c r="NPH92" s="46"/>
      <c r="NPI92" s="46"/>
      <c r="NPJ92" s="46"/>
      <c r="NPK92" s="46"/>
      <c r="NPL92" s="46"/>
      <c r="NPM92" s="46"/>
      <c r="NPN92" s="46"/>
      <c r="NPO92" s="46"/>
      <c r="NPP92" s="46"/>
      <c r="NPQ92" s="46"/>
      <c r="NPR92" s="46"/>
      <c r="NPS92" s="46"/>
      <c r="NPT92" s="46"/>
      <c r="NPU92" s="46"/>
      <c r="NPV92" s="46"/>
      <c r="NPW92" s="46"/>
      <c r="NPX92" s="46"/>
      <c r="NPY92" s="46"/>
      <c r="NPZ92" s="46"/>
      <c r="NQA92" s="46"/>
      <c r="NQB92" s="46"/>
      <c r="NQC92" s="46"/>
      <c r="NQD92" s="46"/>
      <c r="NQE92" s="46"/>
      <c r="NQF92" s="46"/>
      <c r="NQG92" s="46"/>
      <c r="NQH92" s="46"/>
      <c r="NQI92" s="46"/>
      <c r="NQJ92" s="46"/>
      <c r="NQK92" s="46"/>
      <c r="NQL92" s="46"/>
      <c r="NQM92" s="46"/>
      <c r="NQN92" s="46"/>
      <c r="NQO92" s="46"/>
      <c r="NQP92" s="46"/>
      <c r="NQQ92" s="46"/>
      <c r="NQR92" s="46"/>
      <c r="NQS92" s="46"/>
      <c r="NQT92" s="46"/>
      <c r="NQU92" s="46"/>
      <c r="NQV92" s="46"/>
      <c r="NQW92" s="46"/>
      <c r="NQX92" s="46"/>
      <c r="NQY92" s="46"/>
      <c r="NQZ92" s="46"/>
      <c r="NRA92" s="46"/>
      <c r="NRB92" s="46"/>
      <c r="NRC92" s="46"/>
      <c r="NRD92" s="46"/>
      <c r="NRE92" s="46"/>
      <c r="NRF92" s="46"/>
      <c r="NRG92" s="46"/>
      <c r="NRH92" s="46"/>
      <c r="NRI92" s="46"/>
      <c r="NRJ92" s="46"/>
      <c r="NRK92" s="46"/>
      <c r="NRL92" s="46"/>
      <c r="NRM92" s="46"/>
      <c r="NRN92" s="46"/>
      <c r="NRO92" s="46"/>
      <c r="NRP92" s="46"/>
      <c r="NRQ92" s="46"/>
      <c r="NRR92" s="46"/>
      <c r="NRS92" s="46"/>
      <c r="NRT92" s="46"/>
      <c r="NRU92" s="46"/>
      <c r="NRV92" s="46"/>
      <c r="NRW92" s="46"/>
      <c r="NRX92" s="46"/>
      <c r="NRY92" s="46"/>
      <c r="NRZ92" s="46"/>
      <c r="NSA92" s="46"/>
      <c r="NSB92" s="46"/>
      <c r="NSC92" s="46"/>
      <c r="NSD92" s="46"/>
      <c r="NSE92" s="46"/>
      <c r="NSF92" s="46"/>
      <c r="NSG92" s="46"/>
      <c r="NSH92" s="46"/>
      <c r="NSI92" s="46"/>
      <c r="NSJ92" s="46"/>
      <c r="NSK92" s="46"/>
      <c r="NSL92" s="46"/>
      <c r="NSM92" s="46"/>
      <c r="NSN92" s="46"/>
      <c r="NSO92" s="46"/>
      <c r="NSP92" s="46"/>
      <c r="NSQ92" s="46"/>
      <c r="NSR92" s="46"/>
      <c r="NSS92" s="46"/>
      <c r="NST92" s="46"/>
      <c r="NSU92" s="46"/>
      <c r="NSV92" s="46"/>
      <c r="NSW92" s="46"/>
      <c r="NSX92" s="46"/>
      <c r="NSY92" s="46"/>
      <c r="NSZ92" s="46"/>
      <c r="NTA92" s="46"/>
      <c r="NTB92" s="46"/>
      <c r="NTC92" s="46"/>
      <c r="NTD92" s="46"/>
      <c r="NTE92" s="46"/>
      <c r="NTF92" s="46"/>
      <c r="NTG92" s="46"/>
      <c r="NTH92" s="46"/>
      <c r="NTI92" s="46"/>
      <c r="NTJ92" s="46"/>
      <c r="NTK92" s="46"/>
      <c r="NTL92" s="46"/>
      <c r="NTM92" s="46"/>
      <c r="NTN92" s="46"/>
      <c r="NTO92" s="46"/>
      <c r="NTP92" s="46"/>
      <c r="NTQ92" s="46"/>
      <c r="NTR92" s="46"/>
      <c r="NTS92" s="46"/>
      <c r="NTT92" s="46"/>
      <c r="NTU92" s="46"/>
      <c r="NTV92" s="46"/>
      <c r="NTW92" s="46"/>
      <c r="NTX92" s="46"/>
      <c r="NTY92" s="46"/>
      <c r="NTZ92" s="46"/>
      <c r="NUA92" s="46"/>
      <c r="NUB92" s="46"/>
      <c r="NUC92" s="46"/>
      <c r="NUD92" s="46"/>
      <c r="NUE92" s="46"/>
      <c r="NUF92" s="46"/>
      <c r="NUG92" s="46"/>
      <c r="NUH92" s="46"/>
      <c r="NUI92" s="46"/>
      <c r="NUJ92" s="46"/>
      <c r="NUK92" s="46"/>
      <c r="NUL92" s="46"/>
      <c r="NUM92" s="46"/>
      <c r="NUN92" s="46"/>
      <c r="NUO92" s="46"/>
      <c r="NUP92" s="46"/>
      <c r="NUQ92" s="46"/>
      <c r="NUR92" s="46"/>
      <c r="NUS92" s="46"/>
      <c r="NUT92" s="46"/>
      <c r="NUU92" s="46"/>
      <c r="NUV92" s="46"/>
      <c r="NUW92" s="46"/>
      <c r="NUX92" s="46"/>
      <c r="NUY92" s="46"/>
      <c r="NUZ92" s="46"/>
      <c r="NVA92" s="46"/>
      <c r="NVB92" s="46"/>
      <c r="NVC92" s="46"/>
      <c r="NVD92" s="46"/>
      <c r="NVE92" s="46"/>
      <c r="NVF92" s="46"/>
      <c r="NVG92" s="46"/>
      <c r="NVH92" s="46"/>
      <c r="NVI92" s="46"/>
      <c r="NVJ92" s="46"/>
      <c r="NVK92" s="46"/>
      <c r="NVL92" s="46"/>
      <c r="NVM92" s="46"/>
      <c r="NVN92" s="46"/>
      <c r="NVO92" s="46"/>
      <c r="NVP92" s="46"/>
      <c r="NVQ92" s="46"/>
      <c r="NVR92" s="46"/>
      <c r="NVS92" s="46"/>
      <c r="NVT92" s="46"/>
      <c r="NVU92" s="46"/>
      <c r="NVV92" s="46"/>
      <c r="NVW92" s="46"/>
      <c r="NVX92" s="46"/>
      <c r="NVY92" s="46"/>
      <c r="NVZ92" s="46"/>
      <c r="NWA92" s="46"/>
      <c r="NWB92" s="46"/>
      <c r="NWC92" s="46"/>
      <c r="NWD92" s="46"/>
      <c r="NWE92" s="46"/>
      <c r="NWF92" s="46"/>
      <c r="NWG92" s="46"/>
      <c r="NWH92" s="46"/>
      <c r="NWI92" s="46"/>
      <c r="NWJ92" s="46"/>
      <c r="NWK92" s="46"/>
      <c r="NWL92" s="46"/>
      <c r="NWM92" s="46"/>
      <c r="NWN92" s="46"/>
      <c r="NWO92" s="46"/>
      <c r="NWP92" s="46"/>
      <c r="NWQ92" s="46"/>
      <c r="NWR92" s="46"/>
      <c r="NWS92" s="46"/>
      <c r="NWT92" s="46"/>
      <c r="NWU92" s="46"/>
      <c r="NWV92" s="46"/>
      <c r="NWW92" s="46"/>
      <c r="NWX92" s="46"/>
      <c r="NWY92" s="46"/>
      <c r="NWZ92" s="46"/>
      <c r="NXA92" s="46"/>
      <c r="NXB92" s="46"/>
      <c r="NXC92" s="46"/>
      <c r="NXD92" s="46"/>
      <c r="NXE92" s="46"/>
      <c r="NXF92" s="46"/>
      <c r="NXG92" s="46"/>
      <c r="NXH92" s="46"/>
      <c r="NXI92" s="46"/>
      <c r="NXJ92" s="46"/>
      <c r="NXK92" s="46"/>
      <c r="NXL92" s="46"/>
      <c r="NXM92" s="46"/>
      <c r="NXN92" s="46"/>
      <c r="NXO92" s="46"/>
      <c r="NXP92" s="46"/>
      <c r="NXQ92" s="46"/>
      <c r="NXR92" s="46"/>
      <c r="NXS92" s="46"/>
      <c r="NXT92" s="46"/>
      <c r="NXU92" s="46"/>
      <c r="NXV92" s="46"/>
      <c r="NXW92" s="46"/>
      <c r="NXX92" s="46"/>
      <c r="NXY92" s="46"/>
      <c r="NXZ92" s="46"/>
      <c r="NYA92" s="46"/>
      <c r="NYB92" s="46"/>
      <c r="NYC92" s="46"/>
      <c r="NYD92" s="46"/>
      <c r="NYE92" s="46"/>
      <c r="NYF92" s="46"/>
      <c r="NYG92" s="46"/>
      <c r="NYH92" s="46"/>
      <c r="NYI92" s="46"/>
      <c r="NYJ92" s="46"/>
      <c r="NYK92" s="46"/>
      <c r="NYL92" s="46"/>
      <c r="NYM92" s="46"/>
      <c r="NYN92" s="46"/>
      <c r="NYO92" s="46"/>
      <c r="NYP92" s="46"/>
      <c r="NYQ92" s="46"/>
      <c r="NYR92" s="46"/>
      <c r="NYS92" s="46"/>
      <c r="NYT92" s="46"/>
      <c r="NYU92" s="46"/>
      <c r="NYV92" s="46"/>
      <c r="NYW92" s="46"/>
      <c r="NYX92" s="46"/>
      <c r="NYY92" s="46"/>
      <c r="NYZ92" s="46"/>
      <c r="NZA92" s="46"/>
      <c r="NZB92" s="46"/>
      <c r="NZC92" s="46"/>
      <c r="NZD92" s="46"/>
      <c r="NZE92" s="46"/>
      <c r="NZF92" s="46"/>
      <c r="NZG92" s="46"/>
      <c r="NZH92" s="46"/>
      <c r="NZI92" s="46"/>
      <c r="NZJ92" s="46"/>
      <c r="NZK92" s="46"/>
      <c r="NZL92" s="46"/>
      <c r="NZM92" s="46"/>
      <c r="NZN92" s="46"/>
      <c r="NZO92" s="46"/>
      <c r="NZP92" s="46"/>
      <c r="NZQ92" s="46"/>
      <c r="NZR92" s="46"/>
      <c r="NZS92" s="46"/>
      <c r="NZT92" s="46"/>
      <c r="NZU92" s="46"/>
      <c r="NZV92" s="46"/>
      <c r="NZW92" s="46"/>
      <c r="NZX92" s="46"/>
      <c r="NZY92" s="46"/>
      <c r="NZZ92" s="46"/>
      <c r="OAA92" s="46"/>
      <c r="OAB92" s="46"/>
      <c r="OAC92" s="46"/>
      <c r="OAD92" s="46"/>
      <c r="OAE92" s="46"/>
      <c r="OAF92" s="46"/>
      <c r="OAG92" s="46"/>
      <c r="OAH92" s="46"/>
      <c r="OAI92" s="46"/>
      <c r="OAJ92" s="46"/>
      <c r="OAK92" s="46"/>
      <c r="OAL92" s="46"/>
      <c r="OAM92" s="46"/>
      <c r="OAN92" s="46"/>
      <c r="OAO92" s="46"/>
      <c r="OAP92" s="46"/>
      <c r="OAQ92" s="46"/>
      <c r="OAR92" s="46"/>
      <c r="OAS92" s="46"/>
      <c r="OAT92" s="46"/>
      <c r="OAU92" s="46"/>
      <c r="OAV92" s="46"/>
      <c r="OAW92" s="46"/>
      <c r="OAX92" s="46"/>
      <c r="OAY92" s="46"/>
      <c r="OAZ92" s="46"/>
      <c r="OBA92" s="46"/>
      <c r="OBB92" s="46"/>
      <c r="OBC92" s="46"/>
      <c r="OBD92" s="46"/>
      <c r="OBE92" s="46"/>
      <c r="OBF92" s="46"/>
      <c r="OBG92" s="46"/>
      <c r="OBH92" s="46"/>
      <c r="OBI92" s="46"/>
      <c r="OBJ92" s="46"/>
      <c r="OBK92" s="46"/>
      <c r="OBL92" s="46"/>
      <c r="OBM92" s="46"/>
      <c r="OBN92" s="46"/>
      <c r="OBO92" s="46"/>
      <c r="OBP92" s="46"/>
      <c r="OBQ92" s="46"/>
      <c r="OBR92" s="46"/>
      <c r="OBS92" s="46"/>
      <c r="OBT92" s="46"/>
      <c r="OBU92" s="46"/>
      <c r="OBV92" s="46"/>
      <c r="OBW92" s="46"/>
      <c r="OBX92" s="46"/>
      <c r="OBY92" s="46"/>
      <c r="OBZ92" s="46"/>
      <c r="OCA92" s="46"/>
      <c r="OCB92" s="46"/>
      <c r="OCC92" s="46"/>
      <c r="OCD92" s="46"/>
      <c r="OCE92" s="46"/>
      <c r="OCF92" s="46"/>
      <c r="OCG92" s="46"/>
      <c r="OCH92" s="46"/>
      <c r="OCI92" s="46"/>
      <c r="OCJ92" s="46"/>
      <c r="OCK92" s="46"/>
      <c r="OCL92" s="46"/>
      <c r="OCM92" s="46"/>
      <c r="OCN92" s="46"/>
      <c r="OCO92" s="46"/>
      <c r="OCP92" s="46"/>
      <c r="OCQ92" s="46"/>
      <c r="OCR92" s="46"/>
      <c r="OCS92" s="46"/>
      <c r="OCT92" s="46"/>
      <c r="OCU92" s="46"/>
      <c r="OCV92" s="46"/>
      <c r="OCW92" s="46"/>
      <c r="OCX92" s="46"/>
      <c r="OCY92" s="46"/>
      <c r="OCZ92" s="46"/>
      <c r="ODA92" s="46"/>
      <c r="ODB92" s="46"/>
      <c r="ODC92" s="46"/>
      <c r="ODD92" s="46"/>
      <c r="ODE92" s="46"/>
      <c r="ODF92" s="46"/>
      <c r="ODG92" s="46"/>
      <c r="ODH92" s="46"/>
      <c r="ODI92" s="46"/>
      <c r="ODJ92" s="46"/>
      <c r="ODK92" s="46"/>
      <c r="ODL92" s="46"/>
      <c r="ODM92" s="46"/>
      <c r="ODN92" s="46"/>
      <c r="ODO92" s="46"/>
      <c r="ODP92" s="46"/>
      <c r="ODQ92" s="46"/>
      <c r="ODR92" s="46"/>
      <c r="ODS92" s="46"/>
      <c r="ODT92" s="46"/>
      <c r="ODU92" s="46"/>
      <c r="ODV92" s="46"/>
      <c r="ODW92" s="46"/>
      <c r="ODX92" s="46"/>
      <c r="ODY92" s="46"/>
      <c r="ODZ92" s="46"/>
      <c r="OEA92" s="46"/>
      <c r="OEB92" s="46"/>
      <c r="OEC92" s="46"/>
      <c r="OED92" s="46"/>
      <c r="OEE92" s="46"/>
      <c r="OEF92" s="46"/>
      <c r="OEG92" s="46"/>
      <c r="OEH92" s="46"/>
      <c r="OEI92" s="46"/>
      <c r="OEJ92" s="46"/>
      <c r="OEK92" s="46"/>
      <c r="OEL92" s="46"/>
      <c r="OEM92" s="46"/>
      <c r="OEN92" s="46"/>
      <c r="OEO92" s="46"/>
      <c r="OEP92" s="46"/>
      <c r="OEQ92" s="46"/>
      <c r="OER92" s="46"/>
      <c r="OES92" s="46"/>
      <c r="OET92" s="46"/>
      <c r="OEU92" s="46"/>
      <c r="OEV92" s="46"/>
      <c r="OEW92" s="46"/>
      <c r="OEX92" s="46"/>
      <c r="OEY92" s="46"/>
      <c r="OEZ92" s="46"/>
      <c r="OFA92" s="46"/>
      <c r="OFB92" s="46"/>
      <c r="OFC92" s="46"/>
      <c r="OFD92" s="46"/>
      <c r="OFE92" s="46"/>
      <c r="OFF92" s="46"/>
      <c r="OFG92" s="46"/>
      <c r="OFH92" s="46"/>
      <c r="OFI92" s="46"/>
      <c r="OFJ92" s="46"/>
      <c r="OFK92" s="46"/>
      <c r="OFL92" s="46"/>
      <c r="OFM92" s="46"/>
      <c r="OFN92" s="46"/>
      <c r="OFO92" s="46"/>
      <c r="OFP92" s="46"/>
      <c r="OFQ92" s="46"/>
      <c r="OFR92" s="46"/>
      <c r="OFS92" s="46"/>
      <c r="OFT92" s="46"/>
      <c r="OFU92" s="46"/>
      <c r="OFV92" s="46"/>
      <c r="OFW92" s="46"/>
      <c r="OFX92" s="46"/>
      <c r="OFY92" s="46"/>
      <c r="OFZ92" s="46"/>
      <c r="OGA92" s="46"/>
      <c r="OGB92" s="46"/>
      <c r="OGC92" s="46"/>
      <c r="OGD92" s="46"/>
      <c r="OGE92" s="46"/>
      <c r="OGF92" s="46"/>
      <c r="OGG92" s="46"/>
      <c r="OGH92" s="46"/>
      <c r="OGI92" s="46"/>
      <c r="OGJ92" s="46"/>
      <c r="OGK92" s="46"/>
      <c r="OGL92" s="46"/>
      <c r="OGM92" s="46"/>
      <c r="OGN92" s="46"/>
      <c r="OGO92" s="46"/>
      <c r="OGP92" s="46"/>
      <c r="OGQ92" s="46"/>
      <c r="OGR92" s="46"/>
      <c r="OGS92" s="46"/>
      <c r="OGT92" s="46"/>
      <c r="OGU92" s="46"/>
      <c r="OGV92" s="46"/>
      <c r="OGW92" s="46"/>
      <c r="OGX92" s="46"/>
      <c r="OGY92" s="46"/>
      <c r="OGZ92" s="46"/>
      <c r="OHA92" s="46"/>
      <c r="OHB92" s="46"/>
      <c r="OHC92" s="46"/>
      <c r="OHD92" s="46"/>
      <c r="OHE92" s="46"/>
      <c r="OHF92" s="46"/>
      <c r="OHG92" s="46"/>
      <c r="OHH92" s="46"/>
      <c r="OHI92" s="46"/>
      <c r="OHJ92" s="46"/>
      <c r="OHK92" s="46"/>
      <c r="OHL92" s="46"/>
      <c r="OHM92" s="46"/>
      <c r="OHN92" s="46"/>
      <c r="OHO92" s="46"/>
      <c r="OHP92" s="46"/>
      <c r="OHQ92" s="46"/>
      <c r="OHR92" s="46"/>
      <c r="OHS92" s="46"/>
      <c r="OHT92" s="46"/>
      <c r="OHU92" s="46"/>
      <c r="OHV92" s="46"/>
      <c r="OHW92" s="46"/>
      <c r="OHX92" s="46"/>
      <c r="OHY92" s="46"/>
      <c r="OHZ92" s="46"/>
      <c r="OIA92" s="46"/>
      <c r="OIB92" s="46"/>
      <c r="OIC92" s="46"/>
      <c r="OID92" s="46"/>
      <c r="OIE92" s="46"/>
      <c r="OIF92" s="46"/>
      <c r="OIG92" s="46"/>
      <c r="OIH92" s="46"/>
      <c r="OII92" s="46"/>
      <c r="OIJ92" s="46"/>
      <c r="OIK92" s="46"/>
      <c r="OIL92" s="46"/>
      <c r="OIM92" s="46"/>
      <c r="OIN92" s="46"/>
      <c r="OIO92" s="46"/>
      <c r="OIP92" s="46"/>
      <c r="OIQ92" s="46"/>
      <c r="OIR92" s="46"/>
      <c r="OIS92" s="46"/>
      <c r="OIT92" s="46"/>
      <c r="OIU92" s="46"/>
      <c r="OIV92" s="46"/>
      <c r="OIW92" s="46"/>
      <c r="OIX92" s="46"/>
      <c r="OIY92" s="46"/>
      <c r="OIZ92" s="46"/>
      <c r="OJA92" s="46"/>
      <c r="OJB92" s="46"/>
      <c r="OJC92" s="46"/>
      <c r="OJD92" s="46"/>
      <c r="OJE92" s="46"/>
      <c r="OJF92" s="46"/>
      <c r="OJG92" s="46"/>
      <c r="OJH92" s="46"/>
      <c r="OJI92" s="46"/>
      <c r="OJJ92" s="46"/>
      <c r="OJK92" s="46"/>
      <c r="OJL92" s="46"/>
      <c r="OJM92" s="46"/>
      <c r="OJN92" s="46"/>
      <c r="OJO92" s="46"/>
      <c r="OJP92" s="46"/>
      <c r="OJQ92" s="46"/>
      <c r="OJR92" s="46"/>
      <c r="OJS92" s="46"/>
      <c r="OJT92" s="46"/>
      <c r="OJU92" s="46"/>
      <c r="OJV92" s="46"/>
      <c r="OJW92" s="46"/>
      <c r="OJX92" s="46"/>
      <c r="OJY92" s="46"/>
      <c r="OJZ92" s="46"/>
      <c r="OKA92" s="46"/>
      <c r="OKB92" s="46"/>
      <c r="OKC92" s="46"/>
      <c r="OKD92" s="46"/>
      <c r="OKE92" s="46"/>
      <c r="OKF92" s="46"/>
      <c r="OKG92" s="46"/>
      <c r="OKH92" s="46"/>
      <c r="OKI92" s="46"/>
      <c r="OKJ92" s="46"/>
      <c r="OKK92" s="46"/>
      <c r="OKL92" s="46"/>
      <c r="OKM92" s="46"/>
      <c r="OKN92" s="46"/>
      <c r="OKO92" s="46"/>
      <c r="OKP92" s="46"/>
      <c r="OKQ92" s="46"/>
      <c r="OKR92" s="46"/>
      <c r="OKS92" s="46"/>
      <c r="OKT92" s="46"/>
      <c r="OKU92" s="46"/>
      <c r="OKV92" s="46"/>
      <c r="OKW92" s="46"/>
      <c r="OKX92" s="46"/>
      <c r="OKY92" s="46"/>
      <c r="OKZ92" s="46"/>
      <c r="OLA92" s="46"/>
      <c r="OLB92" s="46"/>
      <c r="OLC92" s="46"/>
      <c r="OLD92" s="46"/>
      <c r="OLE92" s="46"/>
      <c r="OLF92" s="46"/>
      <c r="OLG92" s="46"/>
      <c r="OLH92" s="46"/>
      <c r="OLI92" s="46"/>
      <c r="OLJ92" s="46"/>
      <c r="OLK92" s="46"/>
      <c r="OLL92" s="46"/>
      <c r="OLM92" s="46"/>
      <c r="OLN92" s="46"/>
      <c r="OLO92" s="46"/>
      <c r="OLP92" s="46"/>
      <c r="OLQ92" s="46"/>
      <c r="OLR92" s="46"/>
      <c r="OLS92" s="46"/>
      <c r="OLT92" s="46"/>
      <c r="OLU92" s="46"/>
      <c r="OLV92" s="46"/>
      <c r="OLW92" s="46"/>
      <c r="OLX92" s="46"/>
      <c r="OLY92" s="46"/>
      <c r="OLZ92" s="46"/>
      <c r="OMA92" s="46"/>
      <c r="OMB92" s="46"/>
      <c r="OMC92" s="46"/>
      <c r="OMD92" s="46"/>
      <c r="OME92" s="46"/>
      <c r="OMF92" s="46"/>
      <c r="OMG92" s="46"/>
      <c r="OMH92" s="46"/>
      <c r="OMI92" s="46"/>
      <c r="OMJ92" s="46"/>
      <c r="OMK92" s="46"/>
      <c r="OML92" s="46"/>
      <c r="OMM92" s="46"/>
      <c r="OMN92" s="46"/>
      <c r="OMO92" s="46"/>
      <c r="OMP92" s="46"/>
      <c r="OMQ92" s="46"/>
      <c r="OMR92" s="46"/>
      <c r="OMS92" s="46"/>
      <c r="OMT92" s="46"/>
      <c r="OMU92" s="46"/>
      <c r="OMV92" s="46"/>
      <c r="OMW92" s="46"/>
      <c r="OMX92" s="46"/>
      <c r="OMY92" s="46"/>
      <c r="OMZ92" s="46"/>
      <c r="ONA92" s="46"/>
      <c r="ONB92" s="46"/>
      <c r="ONC92" s="46"/>
      <c r="OND92" s="46"/>
      <c r="ONE92" s="46"/>
      <c r="ONF92" s="46"/>
      <c r="ONG92" s="46"/>
      <c r="ONH92" s="46"/>
      <c r="ONI92" s="46"/>
      <c r="ONJ92" s="46"/>
      <c r="ONK92" s="46"/>
      <c r="ONL92" s="46"/>
      <c r="ONM92" s="46"/>
      <c r="ONN92" s="46"/>
      <c r="ONO92" s="46"/>
      <c r="ONP92" s="46"/>
      <c r="ONQ92" s="46"/>
      <c r="ONR92" s="46"/>
      <c r="ONS92" s="46"/>
      <c r="ONT92" s="46"/>
      <c r="ONU92" s="46"/>
      <c r="ONV92" s="46"/>
      <c r="ONW92" s="46"/>
      <c r="ONX92" s="46"/>
      <c r="ONY92" s="46"/>
      <c r="ONZ92" s="46"/>
      <c r="OOA92" s="46"/>
      <c r="OOB92" s="46"/>
      <c r="OOC92" s="46"/>
      <c r="OOD92" s="46"/>
      <c r="OOE92" s="46"/>
      <c r="OOF92" s="46"/>
      <c r="OOG92" s="46"/>
      <c r="OOH92" s="46"/>
      <c r="OOI92" s="46"/>
      <c r="OOJ92" s="46"/>
      <c r="OOK92" s="46"/>
      <c r="OOL92" s="46"/>
      <c r="OOM92" s="46"/>
      <c r="OON92" s="46"/>
      <c r="OOO92" s="46"/>
      <c r="OOP92" s="46"/>
      <c r="OOQ92" s="46"/>
      <c r="OOR92" s="46"/>
      <c r="OOS92" s="46"/>
      <c r="OOT92" s="46"/>
      <c r="OOU92" s="46"/>
      <c r="OOV92" s="46"/>
      <c r="OOW92" s="46"/>
      <c r="OOX92" s="46"/>
      <c r="OOY92" s="46"/>
      <c r="OOZ92" s="46"/>
      <c r="OPA92" s="46"/>
      <c r="OPB92" s="46"/>
      <c r="OPC92" s="46"/>
      <c r="OPD92" s="46"/>
      <c r="OPE92" s="46"/>
      <c r="OPF92" s="46"/>
      <c r="OPG92" s="46"/>
      <c r="OPH92" s="46"/>
      <c r="OPI92" s="46"/>
      <c r="OPJ92" s="46"/>
      <c r="OPK92" s="46"/>
      <c r="OPL92" s="46"/>
      <c r="OPM92" s="46"/>
      <c r="OPN92" s="46"/>
      <c r="OPO92" s="46"/>
      <c r="OPP92" s="46"/>
      <c r="OPQ92" s="46"/>
      <c r="OPR92" s="46"/>
      <c r="OPS92" s="46"/>
      <c r="OPT92" s="46"/>
      <c r="OPU92" s="46"/>
      <c r="OPV92" s="46"/>
      <c r="OPW92" s="46"/>
      <c r="OPX92" s="46"/>
      <c r="OPY92" s="46"/>
      <c r="OPZ92" s="46"/>
      <c r="OQA92" s="46"/>
      <c r="OQB92" s="46"/>
      <c r="OQC92" s="46"/>
      <c r="OQD92" s="46"/>
      <c r="OQE92" s="46"/>
      <c r="OQF92" s="46"/>
      <c r="OQG92" s="46"/>
      <c r="OQH92" s="46"/>
      <c r="OQI92" s="46"/>
      <c r="OQJ92" s="46"/>
      <c r="OQK92" s="46"/>
      <c r="OQL92" s="46"/>
      <c r="OQM92" s="46"/>
      <c r="OQN92" s="46"/>
      <c r="OQO92" s="46"/>
      <c r="OQP92" s="46"/>
      <c r="OQQ92" s="46"/>
      <c r="OQR92" s="46"/>
      <c r="OQS92" s="46"/>
      <c r="OQT92" s="46"/>
      <c r="OQU92" s="46"/>
      <c r="OQV92" s="46"/>
      <c r="OQW92" s="46"/>
      <c r="OQX92" s="46"/>
      <c r="OQY92" s="46"/>
      <c r="OQZ92" s="46"/>
      <c r="ORA92" s="46"/>
      <c r="ORB92" s="46"/>
      <c r="ORC92" s="46"/>
      <c r="ORD92" s="46"/>
      <c r="ORE92" s="46"/>
      <c r="ORF92" s="46"/>
      <c r="ORG92" s="46"/>
      <c r="ORH92" s="46"/>
      <c r="ORI92" s="46"/>
      <c r="ORJ92" s="46"/>
      <c r="ORK92" s="46"/>
      <c r="ORL92" s="46"/>
      <c r="ORM92" s="46"/>
      <c r="ORN92" s="46"/>
      <c r="ORO92" s="46"/>
      <c r="ORP92" s="46"/>
      <c r="ORQ92" s="46"/>
      <c r="ORR92" s="46"/>
      <c r="ORS92" s="46"/>
      <c r="ORT92" s="46"/>
      <c r="ORU92" s="46"/>
      <c r="ORV92" s="46"/>
      <c r="ORW92" s="46"/>
      <c r="ORX92" s="46"/>
      <c r="ORY92" s="46"/>
      <c r="ORZ92" s="46"/>
      <c r="OSA92" s="46"/>
      <c r="OSB92" s="46"/>
      <c r="OSC92" s="46"/>
      <c r="OSD92" s="46"/>
      <c r="OSE92" s="46"/>
      <c r="OSF92" s="46"/>
      <c r="OSG92" s="46"/>
      <c r="OSH92" s="46"/>
      <c r="OSI92" s="46"/>
      <c r="OSJ92" s="46"/>
      <c r="OSK92" s="46"/>
      <c r="OSL92" s="46"/>
      <c r="OSM92" s="46"/>
      <c r="OSN92" s="46"/>
      <c r="OSO92" s="46"/>
      <c r="OSP92" s="46"/>
      <c r="OSQ92" s="46"/>
      <c r="OSR92" s="46"/>
      <c r="OSS92" s="46"/>
      <c r="OST92" s="46"/>
      <c r="OSU92" s="46"/>
      <c r="OSV92" s="46"/>
      <c r="OSW92" s="46"/>
      <c r="OSX92" s="46"/>
      <c r="OSY92" s="46"/>
      <c r="OSZ92" s="46"/>
      <c r="OTA92" s="46"/>
      <c r="OTB92" s="46"/>
      <c r="OTC92" s="46"/>
      <c r="OTD92" s="46"/>
      <c r="OTE92" s="46"/>
      <c r="OTF92" s="46"/>
      <c r="OTG92" s="46"/>
      <c r="OTH92" s="46"/>
      <c r="OTI92" s="46"/>
      <c r="OTJ92" s="46"/>
      <c r="OTK92" s="46"/>
      <c r="OTL92" s="46"/>
      <c r="OTM92" s="46"/>
      <c r="OTN92" s="46"/>
      <c r="OTO92" s="46"/>
      <c r="OTP92" s="46"/>
      <c r="OTQ92" s="46"/>
      <c r="OTR92" s="46"/>
      <c r="OTS92" s="46"/>
      <c r="OTT92" s="46"/>
      <c r="OTU92" s="46"/>
      <c r="OTV92" s="46"/>
      <c r="OTW92" s="46"/>
      <c r="OTX92" s="46"/>
      <c r="OTY92" s="46"/>
      <c r="OTZ92" s="46"/>
      <c r="OUA92" s="46"/>
      <c r="OUB92" s="46"/>
      <c r="OUC92" s="46"/>
      <c r="OUD92" s="46"/>
      <c r="OUE92" s="46"/>
      <c r="OUF92" s="46"/>
      <c r="OUG92" s="46"/>
      <c r="OUH92" s="46"/>
      <c r="OUI92" s="46"/>
      <c r="OUJ92" s="46"/>
      <c r="OUK92" s="46"/>
      <c r="OUL92" s="46"/>
      <c r="OUM92" s="46"/>
      <c r="OUN92" s="46"/>
      <c r="OUO92" s="46"/>
      <c r="OUP92" s="46"/>
      <c r="OUQ92" s="46"/>
      <c r="OUR92" s="46"/>
      <c r="OUS92" s="46"/>
      <c r="OUT92" s="46"/>
      <c r="OUU92" s="46"/>
      <c r="OUV92" s="46"/>
      <c r="OUW92" s="46"/>
      <c r="OUX92" s="46"/>
      <c r="OUY92" s="46"/>
      <c r="OUZ92" s="46"/>
      <c r="OVA92" s="46"/>
      <c r="OVB92" s="46"/>
      <c r="OVC92" s="46"/>
      <c r="OVD92" s="46"/>
      <c r="OVE92" s="46"/>
      <c r="OVF92" s="46"/>
      <c r="OVG92" s="46"/>
      <c r="OVH92" s="46"/>
      <c r="OVI92" s="46"/>
      <c r="OVJ92" s="46"/>
      <c r="OVK92" s="46"/>
      <c r="OVL92" s="46"/>
      <c r="OVM92" s="46"/>
      <c r="OVN92" s="46"/>
      <c r="OVO92" s="46"/>
      <c r="OVP92" s="46"/>
      <c r="OVQ92" s="46"/>
      <c r="OVR92" s="46"/>
      <c r="OVS92" s="46"/>
      <c r="OVT92" s="46"/>
      <c r="OVU92" s="46"/>
      <c r="OVV92" s="46"/>
      <c r="OVW92" s="46"/>
      <c r="OVX92" s="46"/>
      <c r="OVY92" s="46"/>
      <c r="OVZ92" s="46"/>
      <c r="OWA92" s="46"/>
      <c r="OWB92" s="46"/>
      <c r="OWC92" s="46"/>
      <c r="OWD92" s="46"/>
      <c r="OWE92" s="46"/>
      <c r="OWF92" s="46"/>
      <c r="OWG92" s="46"/>
      <c r="OWH92" s="46"/>
      <c r="OWI92" s="46"/>
      <c r="OWJ92" s="46"/>
      <c r="OWK92" s="46"/>
      <c r="OWL92" s="46"/>
      <c r="OWM92" s="46"/>
      <c r="OWN92" s="46"/>
      <c r="OWO92" s="46"/>
      <c r="OWP92" s="46"/>
      <c r="OWQ92" s="46"/>
      <c r="OWR92" s="46"/>
      <c r="OWS92" s="46"/>
      <c r="OWT92" s="46"/>
      <c r="OWU92" s="46"/>
      <c r="OWV92" s="46"/>
      <c r="OWW92" s="46"/>
      <c r="OWX92" s="46"/>
      <c r="OWY92" s="46"/>
      <c r="OWZ92" s="46"/>
      <c r="OXA92" s="46"/>
      <c r="OXB92" s="46"/>
      <c r="OXC92" s="46"/>
      <c r="OXD92" s="46"/>
      <c r="OXE92" s="46"/>
      <c r="OXF92" s="46"/>
      <c r="OXG92" s="46"/>
      <c r="OXH92" s="46"/>
      <c r="OXI92" s="46"/>
      <c r="OXJ92" s="46"/>
      <c r="OXK92" s="46"/>
      <c r="OXL92" s="46"/>
      <c r="OXM92" s="46"/>
      <c r="OXN92" s="46"/>
      <c r="OXO92" s="46"/>
      <c r="OXP92" s="46"/>
      <c r="OXQ92" s="46"/>
      <c r="OXR92" s="46"/>
      <c r="OXS92" s="46"/>
      <c r="OXT92" s="46"/>
      <c r="OXU92" s="46"/>
      <c r="OXV92" s="46"/>
      <c r="OXW92" s="46"/>
      <c r="OXX92" s="46"/>
      <c r="OXY92" s="46"/>
      <c r="OXZ92" s="46"/>
      <c r="OYA92" s="46"/>
      <c r="OYB92" s="46"/>
      <c r="OYC92" s="46"/>
      <c r="OYD92" s="46"/>
      <c r="OYE92" s="46"/>
      <c r="OYF92" s="46"/>
      <c r="OYG92" s="46"/>
      <c r="OYH92" s="46"/>
      <c r="OYI92" s="46"/>
      <c r="OYJ92" s="46"/>
      <c r="OYK92" s="46"/>
      <c r="OYL92" s="46"/>
      <c r="OYM92" s="46"/>
      <c r="OYN92" s="46"/>
      <c r="OYO92" s="46"/>
      <c r="OYP92" s="46"/>
      <c r="OYQ92" s="46"/>
      <c r="OYR92" s="46"/>
      <c r="OYS92" s="46"/>
      <c r="OYT92" s="46"/>
      <c r="OYU92" s="46"/>
      <c r="OYV92" s="46"/>
      <c r="OYW92" s="46"/>
      <c r="OYX92" s="46"/>
      <c r="OYY92" s="46"/>
      <c r="OYZ92" s="46"/>
      <c r="OZA92" s="46"/>
      <c r="OZB92" s="46"/>
      <c r="OZC92" s="46"/>
      <c r="OZD92" s="46"/>
      <c r="OZE92" s="46"/>
      <c r="OZF92" s="46"/>
      <c r="OZG92" s="46"/>
      <c r="OZH92" s="46"/>
      <c r="OZI92" s="46"/>
      <c r="OZJ92" s="46"/>
      <c r="OZK92" s="46"/>
      <c r="OZL92" s="46"/>
      <c r="OZM92" s="46"/>
      <c r="OZN92" s="46"/>
      <c r="OZO92" s="46"/>
      <c r="OZP92" s="46"/>
      <c r="OZQ92" s="46"/>
      <c r="OZR92" s="46"/>
      <c r="OZS92" s="46"/>
      <c r="OZT92" s="46"/>
      <c r="OZU92" s="46"/>
      <c r="OZV92" s="46"/>
      <c r="OZW92" s="46"/>
      <c r="OZX92" s="46"/>
      <c r="OZY92" s="46"/>
      <c r="OZZ92" s="46"/>
      <c r="PAA92" s="46"/>
      <c r="PAB92" s="46"/>
      <c r="PAC92" s="46"/>
      <c r="PAD92" s="46"/>
      <c r="PAE92" s="46"/>
      <c r="PAF92" s="46"/>
      <c r="PAG92" s="46"/>
      <c r="PAH92" s="46"/>
      <c r="PAI92" s="46"/>
      <c r="PAJ92" s="46"/>
      <c r="PAK92" s="46"/>
      <c r="PAL92" s="46"/>
      <c r="PAM92" s="46"/>
      <c r="PAN92" s="46"/>
      <c r="PAO92" s="46"/>
      <c r="PAP92" s="46"/>
      <c r="PAQ92" s="46"/>
      <c r="PAR92" s="46"/>
      <c r="PAS92" s="46"/>
      <c r="PAT92" s="46"/>
      <c r="PAU92" s="46"/>
      <c r="PAV92" s="46"/>
      <c r="PAW92" s="46"/>
      <c r="PAX92" s="46"/>
      <c r="PAY92" s="46"/>
      <c r="PAZ92" s="46"/>
      <c r="PBA92" s="46"/>
      <c r="PBB92" s="46"/>
      <c r="PBC92" s="46"/>
      <c r="PBD92" s="46"/>
      <c r="PBE92" s="46"/>
      <c r="PBF92" s="46"/>
      <c r="PBG92" s="46"/>
      <c r="PBH92" s="46"/>
      <c r="PBI92" s="46"/>
      <c r="PBJ92" s="46"/>
      <c r="PBK92" s="46"/>
      <c r="PBL92" s="46"/>
      <c r="PBM92" s="46"/>
      <c r="PBN92" s="46"/>
      <c r="PBO92" s="46"/>
      <c r="PBP92" s="46"/>
      <c r="PBQ92" s="46"/>
      <c r="PBR92" s="46"/>
      <c r="PBS92" s="46"/>
      <c r="PBT92" s="46"/>
      <c r="PBU92" s="46"/>
      <c r="PBV92" s="46"/>
      <c r="PBW92" s="46"/>
      <c r="PBX92" s="46"/>
      <c r="PBY92" s="46"/>
      <c r="PBZ92" s="46"/>
      <c r="PCA92" s="46"/>
      <c r="PCB92" s="46"/>
      <c r="PCC92" s="46"/>
      <c r="PCD92" s="46"/>
      <c r="PCE92" s="46"/>
      <c r="PCF92" s="46"/>
      <c r="PCG92" s="46"/>
      <c r="PCH92" s="46"/>
      <c r="PCI92" s="46"/>
      <c r="PCJ92" s="46"/>
      <c r="PCK92" s="46"/>
      <c r="PCL92" s="46"/>
      <c r="PCM92" s="46"/>
      <c r="PCN92" s="46"/>
      <c r="PCO92" s="46"/>
      <c r="PCP92" s="46"/>
      <c r="PCQ92" s="46"/>
      <c r="PCR92" s="46"/>
      <c r="PCS92" s="46"/>
      <c r="PCT92" s="46"/>
      <c r="PCU92" s="46"/>
      <c r="PCV92" s="46"/>
      <c r="PCW92" s="46"/>
      <c r="PCX92" s="46"/>
      <c r="PCY92" s="46"/>
      <c r="PCZ92" s="46"/>
      <c r="PDA92" s="46"/>
      <c r="PDB92" s="46"/>
      <c r="PDC92" s="46"/>
      <c r="PDD92" s="46"/>
      <c r="PDE92" s="46"/>
      <c r="PDF92" s="46"/>
      <c r="PDG92" s="46"/>
      <c r="PDH92" s="46"/>
      <c r="PDI92" s="46"/>
      <c r="PDJ92" s="46"/>
      <c r="PDK92" s="46"/>
      <c r="PDL92" s="46"/>
      <c r="PDM92" s="46"/>
      <c r="PDN92" s="46"/>
      <c r="PDO92" s="46"/>
      <c r="PDP92" s="46"/>
      <c r="PDQ92" s="46"/>
      <c r="PDR92" s="46"/>
      <c r="PDS92" s="46"/>
      <c r="PDT92" s="46"/>
      <c r="PDU92" s="46"/>
      <c r="PDV92" s="46"/>
      <c r="PDW92" s="46"/>
      <c r="PDX92" s="46"/>
      <c r="PDY92" s="46"/>
      <c r="PDZ92" s="46"/>
      <c r="PEA92" s="46"/>
      <c r="PEB92" s="46"/>
      <c r="PEC92" s="46"/>
      <c r="PED92" s="46"/>
      <c r="PEE92" s="46"/>
      <c r="PEF92" s="46"/>
      <c r="PEG92" s="46"/>
      <c r="PEH92" s="46"/>
      <c r="PEI92" s="46"/>
      <c r="PEJ92" s="46"/>
      <c r="PEK92" s="46"/>
      <c r="PEL92" s="46"/>
      <c r="PEM92" s="46"/>
      <c r="PEN92" s="46"/>
      <c r="PEO92" s="46"/>
      <c r="PEP92" s="46"/>
      <c r="PEQ92" s="46"/>
      <c r="PER92" s="46"/>
      <c r="PES92" s="46"/>
      <c r="PET92" s="46"/>
      <c r="PEU92" s="46"/>
      <c r="PEV92" s="46"/>
      <c r="PEW92" s="46"/>
      <c r="PEX92" s="46"/>
      <c r="PEY92" s="46"/>
      <c r="PEZ92" s="46"/>
      <c r="PFA92" s="46"/>
      <c r="PFB92" s="46"/>
      <c r="PFC92" s="46"/>
      <c r="PFD92" s="46"/>
      <c r="PFE92" s="46"/>
      <c r="PFF92" s="46"/>
      <c r="PFG92" s="46"/>
      <c r="PFH92" s="46"/>
      <c r="PFI92" s="46"/>
      <c r="PFJ92" s="46"/>
      <c r="PFK92" s="46"/>
      <c r="PFL92" s="46"/>
      <c r="PFM92" s="46"/>
      <c r="PFN92" s="46"/>
      <c r="PFO92" s="46"/>
      <c r="PFP92" s="46"/>
      <c r="PFQ92" s="46"/>
      <c r="PFR92" s="46"/>
      <c r="PFS92" s="46"/>
      <c r="PFT92" s="46"/>
      <c r="PFU92" s="46"/>
      <c r="PFV92" s="46"/>
      <c r="PFW92" s="46"/>
      <c r="PFX92" s="46"/>
      <c r="PFY92" s="46"/>
      <c r="PFZ92" s="46"/>
      <c r="PGA92" s="46"/>
      <c r="PGB92" s="46"/>
      <c r="PGC92" s="46"/>
      <c r="PGD92" s="46"/>
      <c r="PGE92" s="46"/>
      <c r="PGF92" s="46"/>
      <c r="PGG92" s="46"/>
      <c r="PGH92" s="46"/>
      <c r="PGI92" s="46"/>
      <c r="PGJ92" s="46"/>
      <c r="PGK92" s="46"/>
      <c r="PGL92" s="46"/>
      <c r="PGM92" s="46"/>
      <c r="PGN92" s="46"/>
      <c r="PGO92" s="46"/>
      <c r="PGP92" s="46"/>
      <c r="PGQ92" s="46"/>
      <c r="PGR92" s="46"/>
      <c r="PGS92" s="46"/>
      <c r="PGT92" s="46"/>
      <c r="PGU92" s="46"/>
      <c r="PGV92" s="46"/>
      <c r="PGW92" s="46"/>
      <c r="PGX92" s="46"/>
      <c r="PGY92" s="46"/>
      <c r="PGZ92" s="46"/>
      <c r="PHA92" s="46"/>
      <c r="PHB92" s="46"/>
      <c r="PHC92" s="46"/>
      <c r="PHD92" s="46"/>
      <c r="PHE92" s="46"/>
      <c r="PHF92" s="46"/>
      <c r="PHG92" s="46"/>
      <c r="PHH92" s="46"/>
      <c r="PHI92" s="46"/>
      <c r="PHJ92" s="46"/>
      <c r="PHK92" s="46"/>
      <c r="PHL92" s="46"/>
      <c r="PHM92" s="46"/>
      <c r="PHN92" s="46"/>
      <c r="PHO92" s="46"/>
      <c r="PHP92" s="46"/>
      <c r="PHQ92" s="46"/>
      <c r="PHR92" s="46"/>
      <c r="PHS92" s="46"/>
      <c r="PHT92" s="46"/>
      <c r="PHU92" s="46"/>
      <c r="PHV92" s="46"/>
      <c r="PHW92" s="46"/>
      <c r="PHX92" s="46"/>
      <c r="PHY92" s="46"/>
      <c r="PHZ92" s="46"/>
      <c r="PIA92" s="46"/>
      <c r="PIB92" s="46"/>
      <c r="PIC92" s="46"/>
      <c r="PID92" s="46"/>
      <c r="PIE92" s="46"/>
      <c r="PIF92" s="46"/>
      <c r="PIG92" s="46"/>
      <c r="PIH92" s="46"/>
      <c r="PII92" s="46"/>
      <c r="PIJ92" s="46"/>
      <c r="PIK92" s="46"/>
      <c r="PIL92" s="46"/>
      <c r="PIM92" s="46"/>
      <c r="PIN92" s="46"/>
      <c r="PIO92" s="46"/>
      <c r="PIP92" s="46"/>
      <c r="PIQ92" s="46"/>
      <c r="PIR92" s="46"/>
      <c r="PIS92" s="46"/>
      <c r="PIT92" s="46"/>
      <c r="PIU92" s="46"/>
      <c r="PIV92" s="46"/>
      <c r="PIW92" s="46"/>
      <c r="PIX92" s="46"/>
      <c r="PIY92" s="46"/>
      <c r="PIZ92" s="46"/>
      <c r="PJA92" s="46"/>
      <c r="PJB92" s="46"/>
      <c r="PJC92" s="46"/>
      <c r="PJD92" s="46"/>
      <c r="PJE92" s="46"/>
      <c r="PJF92" s="46"/>
      <c r="PJG92" s="46"/>
      <c r="PJH92" s="46"/>
      <c r="PJI92" s="46"/>
      <c r="PJJ92" s="46"/>
      <c r="PJK92" s="46"/>
      <c r="PJL92" s="46"/>
      <c r="PJM92" s="46"/>
      <c r="PJN92" s="46"/>
      <c r="PJO92" s="46"/>
      <c r="PJP92" s="46"/>
      <c r="PJQ92" s="46"/>
      <c r="PJR92" s="46"/>
      <c r="PJS92" s="46"/>
      <c r="PJT92" s="46"/>
      <c r="PJU92" s="46"/>
      <c r="PJV92" s="46"/>
      <c r="PJW92" s="46"/>
      <c r="PJX92" s="46"/>
      <c r="PJY92" s="46"/>
      <c r="PJZ92" s="46"/>
      <c r="PKA92" s="46"/>
      <c r="PKB92" s="46"/>
      <c r="PKC92" s="46"/>
      <c r="PKD92" s="46"/>
      <c r="PKE92" s="46"/>
      <c r="PKF92" s="46"/>
      <c r="PKG92" s="46"/>
      <c r="PKH92" s="46"/>
      <c r="PKI92" s="46"/>
      <c r="PKJ92" s="46"/>
      <c r="PKK92" s="46"/>
      <c r="PKL92" s="46"/>
      <c r="PKM92" s="46"/>
      <c r="PKN92" s="46"/>
      <c r="PKO92" s="46"/>
      <c r="PKP92" s="46"/>
      <c r="PKQ92" s="46"/>
      <c r="PKR92" s="46"/>
      <c r="PKS92" s="46"/>
      <c r="PKT92" s="46"/>
      <c r="PKU92" s="46"/>
      <c r="PKV92" s="46"/>
      <c r="PKW92" s="46"/>
      <c r="PKX92" s="46"/>
      <c r="PKY92" s="46"/>
      <c r="PKZ92" s="46"/>
      <c r="PLA92" s="46"/>
      <c r="PLB92" s="46"/>
      <c r="PLC92" s="46"/>
      <c r="PLD92" s="46"/>
      <c r="PLE92" s="46"/>
      <c r="PLF92" s="46"/>
      <c r="PLG92" s="46"/>
      <c r="PLH92" s="46"/>
      <c r="PLI92" s="46"/>
      <c r="PLJ92" s="46"/>
      <c r="PLK92" s="46"/>
      <c r="PLL92" s="46"/>
      <c r="PLM92" s="46"/>
      <c r="PLN92" s="46"/>
      <c r="PLO92" s="46"/>
      <c r="PLP92" s="46"/>
      <c r="PLQ92" s="46"/>
      <c r="PLR92" s="46"/>
      <c r="PLS92" s="46"/>
      <c r="PLT92" s="46"/>
      <c r="PLU92" s="46"/>
      <c r="PLV92" s="46"/>
      <c r="PLW92" s="46"/>
      <c r="PLX92" s="46"/>
      <c r="PLY92" s="46"/>
      <c r="PLZ92" s="46"/>
      <c r="PMA92" s="46"/>
      <c r="PMB92" s="46"/>
      <c r="PMC92" s="46"/>
      <c r="PMD92" s="46"/>
      <c r="PME92" s="46"/>
      <c r="PMF92" s="46"/>
      <c r="PMG92" s="46"/>
      <c r="PMH92" s="46"/>
      <c r="PMI92" s="46"/>
      <c r="PMJ92" s="46"/>
      <c r="PMK92" s="46"/>
      <c r="PML92" s="46"/>
      <c r="PMM92" s="46"/>
      <c r="PMN92" s="46"/>
      <c r="PMO92" s="46"/>
      <c r="PMP92" s="46"/>
      <c r="PMQ92" s="46"/>
      <c r="PMR92" s="46"/>
      <c r="PMS92" s="46"/>
      <c r="PMT92" s="46"/>
      <c r="PMU92" s="46"/>
      <c r="PMV92" s="46"/>
      <c r="PMW92" s="46"/>
      <c r="PMX92" s="46"/>
      <c r="PMY92" s="46"/>
      <c r="PMZ92" s="46"/>
      <c r="PNA92" s="46"/>
      <c r="PNB92" s="46"/>
      <c r="PNC92" s="46"/>
      <c r="PND92" s="46"/>
      <c r="PNE92" s="46"/>
      <c r="PNF92" s="46"/>
      <c r="PNG92" s="46"/>
      <c r="PNH92" s="46"/>
      <c r="PNI92" s="46"/>
      <c r="PNJ92" s="46"/>
      <c r="PNK92" s="46"/>
      <c r="PNL92" s="46"/>
      <c r="PNM92" s="46"/>
      <c r="PNN92" s="46"/>
      <c r="PNO92" s="46"/>
      <c r="PNP92" s="46"/>
      <c r="PNQ92" s="46"/>
      <c r="PNR92" s="46"/>
      <c r="PNS92" s="46"/>
      <c r="PNT92" s="46"/>
      <c r="PNU92" s="46"/>
      <c r="PNV92" s="46"/>
      <c r="PNW92" s="46"/>
      <c r="PNX92" s="46"/>
      <c r="PNY92" s="46"/>
      <c r="PNZ92" s="46"/>
      <c r="POA92" s="46"/>
      <c r="POB92" s="46"/>
      <c r="POC92" s="46"/>
      <c r="POD92" s="46"/>
      <c r="POE92" s="46"/>
      <c r="POF92" s="46"/>
      <c r="POG92" s="46"/>
      <c r="POH92" s="46"/>
      <c r="POI92" s="46"/>
      <c r="POJ92" s="46"/>
      <c r="POK92" s="46"/>
      <c r="POL92" s="46"/>
      <c r="POM92" s="46"/>
      <c r="PON92" s="46"/>
      <c r="POO92" s="46"/>
      <c r="POP92" s="46"/>
      <c r="POQ92" s="46"/>
      <c r="POR92" s="46"/>
      <c r="POS92" s="46"/>
      <c r="POT92" s="46"/>
      <c r="POU92" s="46"/>
      <c r="POV92" s="46"/>
      <c r="POW92" s="46"/>
      <c r="POX92" s="46"/>
      <c r="POY92" s="46"/>
      <c r="POZ92" s="46"/>
      <c r="PPA92" s="46"/>
      <c r="PPB92" s="46"/>
      <c r="PPC92" s="46"/>
      <c r="PPD92" s="46"/>
      <c r="PPE92" s="46"/>
      <c r="PPF92" s="46"/>
      <c r="PPG92" s="46"/>
      <c r="PPH92" s="46"/>
      <c r="PPI92" s="46"/>
      <c r="PPJ92" s="46"/>
      <c r="PPK92" s="46"/>
      <c r="PPL92" s="46"/>
      <c r="PPM92" s="46"/>
      <c r="PPN92" s="46"/>
      <c r="PPO92" s="46"/>
      <c r="PPP92" s="46"/>
      <c r="PPQ92" s="46"/>
      <c r="PPR92" s="46"/>
      <c r="PPS92" s="46"/>
      <c r="PPT92" s="46"/>
      <c r="PPU92" s="46"/>
      <c r="PPV92" s="46"/>
      <c r="PPW92" s="46"/>
      <c r="PPX92" s="46"/>
      <c r="PPY92" s="46"/>
      <c r="PPZ92" s="46"/>
      <c r="PQA92" s="46"/>
      <c r="PQB92" s="46"/>
      <c r="PQC92" s="46"/>
      <c r="PQD92" s="46"/>
      <c r="PQE92" s="46"/>
      <c r="PQF92" s="46"/>
      <c r="PQG92" s="46"/>
      <c r="PQH92" s="46"/>
      <c r="PQI92" s="46"/>
      <c r="PQJ92" s="46"/>
      <c r="PQK92" s="46"/>
      <c r="PQL92" s="46"/>
      <c r="PQM92" s="46"/>
      <c r="PQN92" s="46"/>
      <c r="PQO92" s="46"/>
      <c r="PQP92" s="46"/>
      <c r="PQQ92" s="46"/>
      <c r="PQR92" s="46"/>
      <c r="PQS92" s="46"/>
      <c r="PQT92" s="46"/>
      <c r="PQU92" s="46"/>
      <c r="PQV92" s="46"/>
      <c r="PQW92" s="46"/>
      <c r="PQX92" s="46"/>
      <c r="PQY92" s="46"/>
      <c r="PQZ92" s="46"/>
      <c r="PRA92" s="46"/>
      <c r="PRB92" s="46"/>
      <c r="PRC92" s="46"/>
      <c r="PRD92" s="46"/>
      <c r="PRE92" s="46"/>
      <c r="PRF92" s="46"/>
      <c r="PRG92" s="46"/>
      <c r="PRH92" s="46"/>
      <c r="PRI92" s="46"/>
      <c r="PRJ92" s="46"/>
      <c r="PRK92" s="46"/>
      <c r="PRL92" s="46"/>
      <c r="PRM92" s="46"/>
      <c r="PRN92" s="46"/>
      <c r="PRO92" s="46"/>
      <c r="PRP92" s="46"/>
      <c r="PRQ92" s="46"/>
      <c r="PRR92" s="46"/>
      <c r="PRS92" s="46"/>
      <c r="PRT92" s="46"/>
      <c r="PRU92" s="46"/>
      <c r="PRV92" s="46"/>
      <c r="PRW92" s="46"/>
      <c r="PRX92" s="46"/>
      <c r="PRY92" s="46"/>
      <c r="PRZ92" s="46"/>
      <c r="PSA92" s="46"/>
      <c r="PSB92" s="46"/>
      <c r="PSC92" s="46"/>
      <c r="PSD92" s="46"/>
      <c r="PSE92" s="46"/>
      <c r="PSF92" s="46"/>
      <c r="PSG92" s="46"/>
      <c r="PSH92" s="46"/>
      <c r="PSI92" s="46"/>
      <c r="PSJ92" s="46"/>
      <c r="PSK92" s="46"/>
      <c r="PSL92" s="46"/>
      <c r="PSM92" s="46"/>
      <c r="PSN92" s="46"/>
      <c r="PSO92" s="46"/>
      <c r="PSP92" s="46"/>
      <c r="PSQ92" s="46"/>
      <c r="PSR92" s="46"/>
      <c r="PSS92" s="46"/>
      <c r="PST92" s="46"/>
      <c r="PSU92" s="46"/>
      <c r="PSV92" s="46"/>
      <c r="PSW92" s="46"/>
      <c r="PSX92" s="46"/>
      <c r="PSY92" s="46"/>
      <c r="PSZ92" s="46"/>
      <c r="PTA92" s="46"/>
      <c r="PTB92" s="46"/>
      <c r="PTC92" s="46"/>
      <c r="PTD92" s="46"/>
      <c r="PTE92" s="46"/>
      <c r="PTF92" s="46"/>
      <c r="PTG92" s="46"/>
      <c r="PTH92" s="46"/>
      <c r="PTI92" s="46"/>
      <c r="PTJ92" s="46"/>
      <c r="PTK92" s="46"/>
      <c r="PTL92" s="46"/>
      <c r="PTM92" s="46"/>
      <c r="PTN92" s="46"/>
      <c r="PTO92" s="46"/>
      <c r="PTP92" s="46"/>
      <c r="PTQ92" s="46"/>
      <c r="PTR92" s="46"/>
      <c r="PTS92" s="46"/>
      <c r="PTT92" s="46"/>
      <c r="PTU92" s="46"/>
      <c r="PTV92" s="46"/>
      <c r="PTW92" s="46"/>
      <c r="PTX92" s="46"/>
      <c r="PTY92" s="46"/>
      <c r="PTZ92" s="46"/>
      <c r="PUA92" s="46"/>
      <c r="PUB92" s="46"/>
      <c r="PUC92" s="46"/>
      <c r="PUD92" s="46"/>
      <c r="PUE92" s="46"/>
      <c r="PUF92" s="46"/>
      <c r="PUG92" s="46"/>
      <c r="PUH92" s="46"/>
      <c r="PUI92" s="46"/>
      <c r="PUJ92" s="46"/>
      <c r="PUK92" s="46"/>
      <c r="PUL92" s="46"/>
      <c r="PUM92" s="46"/>
      <c r="PUN92" s="46"/>
      <c r="PUO92" s="46"/>
      <c r="PUP92" s="46"/>
      <c r="PUQ92" s="46"/>
      <c r="PUR92" s="46"/>
      <c r="PUS92" s="46"/>
      <c r="PUT92" s="46"/>
      <c r="PUU92" s="46"/>
      <c r="PUV92" s="46"/>
      <c r="PUW92" s="46"/>
      <c r="PUX92" s="46"/>
      <c r="PUY92" s="46"/>
      <c r="PUZ92" s="46"/>
      <c r="PVA92" s="46"/>
      <c r="PVB92" s="46"/>
      <c r="PVC92" s="46"/>
      <c r="PVD92" s="46"/>
      <c r="PVE92" s="46"/>
      <c r="PVF92" s="46"/>
      <c r="PVG92" s="46"/>
      <c r="PVH92" s="46"/>
      <c r="PVI92" s="46"/>
      <c r="PVJ92" s="46"/>
      <c r="PVK92" s="46"/>
      <c r="PVL92" s="46"/>
      <c r="PVM92" s="46"/>
      <c r="PVN92" s="46"/>
      <c r="PVO92" s="46"/>
      <c r="PVP92" s="46"/>
      <c r="PVQ92" s="46"/>
      <c r="PVR92" s="46"/>
      <c r="PVS92" s="46"/>
      <c r="PVT92" s="46"/>
      <c r="PVU92" s="46"/>
      <c r="PVV92" s="46"/>
      <c r="PVW92" s="46"/>
      <c r="PVX92" s="46"/>
      <c r="PVY92" s="46"/>
      <c r="PVZ92" s="46"/>
      <c r="PWA92" s="46"/>
      <c r="PWB92" s="46"/>
      <c r="PWC92" s="46"/>
      <c r="PWD92" s="46"/>
      <c r="PWE92" s="46"/>
      <c r="PWF92" s="46"/>
      <c r="PWG92" s="46"/>
      <c r="PWH92" s="46"/>
      <c r="PWI92" s="46"/>
      <c r="PWJ92" s="46"/>
      <c r="PWK92" s="46"/>
      <c r="PWL92" s="46"/>
      <c r="PWM92" s="46"/>
      <c r="PWN92" s="46"/>
      <c r="PWO92" s="46"/>
      <c r="PWP92" s="46"/>
      <c r="PWQ92" s="46"/>
      <c r="PWR92" s="46"/>
      <c r="PWS92" s="46"/>
      <c r="PWT92" s="46"/>
      <c r="PWU92" s="46"/>
      <c r="PWV92" s="46"/>
      <c r="PWW92" s="46"/>
      <c r="PWX92" s="46"/>
      <c r="PWY92" s="46"/>
      <c r="PWZ92" s="46"/>
      <c r="PXA92" s="46"/>
      <c r="PXB92" s="46"/>
      <c r="PXC92" s="46"/>
      <c r="PXD92" s="46"/>
      <c r="PXE92" s="46"/>
      <c r="PXF92" s="46"/>
      <c r="PXG92" s="46"/>
      <c r="PXH92" s="46"/>
      <c r="PXI92" s="46"/>
      <c r="PXJ92" s="46"/>
      <c r="PXK92" s="46"/>
      <c r="PXL92" s="46"/>
      <c r="PXM92" s="46"/>
      <c r="PXN92" s="46"/>
      <c r="PXO92" s="46"/>
      <c r="PXP92" s="46"/>
      <c r="PXQ92" s="46"/>
      <c r="PXR92" s="46"/>
      <c r="PXS92" s="46"/>
      <c r="PXT92" s="46"/>
      <c r="PXU92" s="46"/>
      <c r="PXV92" s="46"/>
      <c r="PXW92" s="46"/>
      <c r="PXX92" s="46"/>
      <c r="PXY92" s="46"/>
      <c r="PXZ92" s="46"/>
      <c r="PYA92" s="46"/>
      <c r="PYB92" s="46"/>
      <c r="PYC92" s="46"/>
      <c r="PYD92" s="46"/>
      <c r="PYE92" s="46"/>
      <c r="PYF92" s="46"/>
      <c r="PYG92" s="46"/>
      <c r="PYH92" s="46"/>
      <c r="PYI92" s="46"/>
      <c r="PYJ92" s="46"/>
      <c r="PYK92" s="46"/>
      <c r="PYL92" s="46"/>
      <c r="PYM92" s="46"/>
      <c r="PYN92" s="46"/>
      <c r="PYO92" s="46"/>
      <c r="PYP92" s="46"/>
      <c r="PYQ92" s="46"/>
      <c r="PYR92" s="46"/>
      <c r="PYS92" s="46"/>
      <c r="PYT92" s="46"/>
      <c r="PYU92" s="46"/>
      <c r="PYV92" s="46"/>
      <c r="PYW92" s="46"/>
      <c r="PYX92" s="46"/>
      <c r="PYY92" s="46"/>
      <c r="PYZ92" s="46"/>
      <c r="PZA92" s="46"/>
      <c r="PZB92" s="46"/>
      <c r="PZC92" s="46"/>
      <c r="PZD92" s="46"/>
      <c r="PZE92" s="46"/>
      <c r="PZF92" s="46"/>
      <c r="PZG92" s="46"/>
      <c r="PZH92" s="46"/>
      <c r="PZI92" s="46"/>
      <c r="PZJ92" s="46"/>
      <c r="PZK92" s="46"/>
      <c r="PZL92" s="46"/>
      <c r="PZM92" s="46"/>
      <c r="PZN92" s="46"/>
      <c r="PZO92" s="46"/>
      <c r="PZP92" s="46"/>
      <c r="PZQ92" s="46"/>
      <c r="PZR92" s="46"/>
      <c r="PZS92" s="46"/>
      <c r="PZT92" s="46"/>
      <c r="PZU92" s="46"/>
      <c r="PZV92" s="46"/>
      <c r="PZW92" s="46"/>
      <c r="PZX92" s="46"/>
      <c r="PZY92" s="46"/>
      <c r="PZZ92" s="46"/>
      <c r="QAA92" s="46"/>
      <c r="QAB92" s="46"/>
      <c r="QAC92" s="46"/>
      <c r="QAD92" s="46"/>
      <c r="QAE92" s="46"/>
      <c r="QAF92" s="46"/>
      <c r="QAG92" s="46"/>
      <c r="QAH92" s="46"/>
      <c r="QAI92" s="46"/>
      <c r="QAJ92" s="46"/>
      <c r="QAK92" s="46"/>
      <c r="QAL92" s="46"/>
      <c r="QAM92" s="46"/>
      <c r="QAN92" s="46"/>
      <c r="QAO92" s="46"/>
      <c r="QAP92" s="46"/>
      <c r="QAQ92" s="46"/>
      <c r="QAR92" s="46"/>
      <c r="QAS92" s="46"/>
      <c r="QAT92" s="46"/>
      <c r="QAU92" s="46"/>
      <c r="QAV92" s="46"/>
      <c r="QAW92" s="46"/>
      <c r="QAX92" s="46"/>
      <c r="QAY92" s="46"/>
      <c r="QAZ92" s="46"/>
      <c r="QBA92" s="46"/>
      <c r="QBB92" s="46"/>
      <c r="QBC92" s="46"/>
      <c r="QBD92" s="46"/>
      <c r="QBE92" s="46"/>
      <c r="QBF92" s="46"/>
      <c r="QBG92" s="46"/>
      <c r="QBH92" s="46"/>
      <c r="QBI92" s="46"/>
      <c r="QBJ92" s="46"/>
      <c r="QBK92" s="46"/>
      <c r="QBL92" s="46"/>
      <c r="QBM92" s="46"/>
      <c r="QBN92" s="46"/>
      <c r="QBO92" s="46"/>
      <c r="QBP92" s="46"/>
      <c r="QBQ92" s="46"/>
      <c r="QBR92" s="46"/>
      <c r="QBS92" s="46"/>
      <c r="QBT92" s="46"/>
      <c r="QBU92" s="46"/>
      <c r="QBV92" s="46"/>
      <c r="QBW92" s="46"/>
      <c r="QBX92" s="46"/>
      <c r="QBY92" s="46"/>
      <c r="QBZ92" s="46"/>
      <c r="QCA92" s="46"/>
      <c r="QCB92" s="46"/>
      <c r="QCC92" s="46"/>
      <c r="QCD92" s="46"/>
      <c r="QCE92" s="46"/>
      <c r="QCF92" s="46"/>
      <c r="QCG92" s="46"/>
      <c r="QCH92" s="46"/>
      <c r="QCI92" s="46"/>
      <c r="QCJ92" s="46"/>
      <c r="QCK92" s="46"/>
      <c r="QCL92" s="46"/>
      <c r="QCM92" s="46"/>
      <c r="QCN92" s="46"/>
      <c r="QCO92" s="46"/>
      <c r="QCP92" s="46"/>
      <c r="QCQ92" s="46"/>
      <c r="QCR92" s="46"/>
      <c r="QCS92" s="46"/>
      <c r="QCT92" s="46"/>
      <c r="QCU92" s="46"/>
      <c r="QCV92" s="46"/>
      <c r="QCW92" s="46"/>
      <c r="QCX92" s="46"/>
      <c r="QCY92" s="46"/>
      <c r="QCZ92" s="46"/>
      <c r="QDA92" s="46"/>
      <c r="QDB92" s="46"/>
      <c r="QDC92" s="46"/>
      <c r="QDD92" s="46"/>
      <c r="QDE92" s="46"/>
      <c r="QDF92" s="46"/>
      <c r="QDG92" s="46"/>
      <c r="QDH92" s="46"/>
      <c r="QDI92" s="46"/>
      <c r="QDJ92" s="46"/>
      <c r="QDK92" s="46"/>
      <c r="QDL92" s="46"/>
      <c r="QDM92" s="46"/>
      <c r="QDN92" s="46"/>
      <c r="QDO92" s="46"/>
      <c r="QDP92" s="46"/>
      <c r="QDQ92" s="46"/>
      <c r="QDR92" s="46"/>
      <c r="QDS92" s="46"/>
      <c r="QDT92" s="46"/>
      <c r="QDU92" s="46"/>
      <c r="QDV92" s="46"/>
      <c r="QDW92" s="46"/>
      <c r="QDX92" s="46"/>
      <c r="QDY92" s="46"/>
      <c r="QDZ92" s="46"/>
      <c r="QEA92" s="46"/>
      <c r="QEB92" s="46"/>
      <c r="QEC92" s="46"/>
      <c r="QED92" s="46"/>
      <c r="QEE92" s="46"/>
      <c r="QEF92" s="46"/>
      <c r="QEG92" s="46"/>
      <c r="QEH92" s="46"/>
      <c r="QEI92" s="46"/>
      <c r="QEJ92" s="46"/>
      <c r="QEK92" s="46"/>
      <c r="QEL92" s="46"/>
      <c r="QEM92" s="46"/>
      <c r="QEN92" s="46"/>
      <c r="QEO92" s="46"/>
      <c r="QEP92" s="46"/>
      <c r="QEQ92" s="46"/>
      <c r="QER92" s="46"/>
      <c r="QES92" s="46"/>
      <c r="QET92" s="46"/>
      <c r="QEU92" s="46"/>
      <c r="QEV92" s="46"/>
      <c r="QEW92" s="46"/>
      <c r="QEX92" s="46"/>
      <c r="QEY92" s="46"/>
      <c r="QEZ92" s="46"/>
      <c r="QFA92" s="46"/>
      <c r="QFB92" s="46"/>
      <c r="QFC92" s="46"/>
      <c r="QFD92" s="46"/>
      <c r="QFE92" s="46"/>
      <c r="QFF92" s="46"/>
      <c r="QFG92" s="46"/>
      <c r="QFH92" s="46"/>
      <c r="QFI92" s="46"/>
      <c r="QFJ92" s="46"/>
      <c r="QFK92" s="46"/>
      <c r="QFL92" s="46"/>
      <c r="QFM92" s="46"/>
      <c r="QFN92" s="46"/>
      <c r="QFO92" s="46"/>
      <c r="QFP92" s="46"/>
      <c r="QFQ92" s="46"/>
      <c r="QFR92" s="46"/>
      <c r="QFS92" s="46"/>
      <c r="QFT92" s="46"/>
      <c r="QFU92" s="46"/>
      <c r="QFV92" s="46"/>
      <c r="QFW92" s="46"/>
      <c r="QFX92" s="46"/>
      <c r="QFY92" s="46"/>
      <c r="QFZ92" s="46"/>
      <c r="QGA92" s="46"/>
      <c r="QGB92" s="46"/>
      <c r="QGC92" s="46"/>
      <c r="QGD92" s="46"/>
      <c r="QGE92" s="46"/>
      <c r="QGF92" s="46"/>
      <c r="QGG92" s="46"/>
      <c r="QGH92" s="46"/>
      <c r="QGI92" s="46"/>
      <c r="QGJ92" s="46"/>
      <c r="QGK92" s="46"/>
      <c r="QGL92" s="46"/>
      <c r="QGM92" s="46"/>
      <c r="QGN92" s="46"/>
      <c r="QGO92" s="46"/>
      <c r="QGP92" s="46"/>
      <c r="QGQ92" s="46"/>
      <c r="QGR92" s="46"/>
      <c r="QGS92" s="46"/>
      <c r="QGT92" s="46"/>
      <c r="QGU92" s="46"/>
      <c r="QGV92" s="46"/>
      <c r="QGW92" s="46"/>
      <c r="QGX92" s="46"/>
      <c r="QGY92" s="46"/>
      <c r="QGZ92" s="46"/>
      <c r="QHA92" s="46"/>
      <c r="QHB92" s="46"/>
      <c r="QHC92" s="46"/>
      <c r="QHD92" s="46"/>
      <c r="QHE92" s="46"/>
      <c r="QHF92" s="46"/>
      <c r="QHG92" s="46"/>
      <c r="QHH92" s="46"/>
      <c r="QHI92" s="46"/>
      <c r="QHJ92" s="46"/>
      <c r="QHK92" s="46"/>
      <c r="QHL92" s="46"/>
      <c r="QHM92" s="46"/>
      <c r="QHN92" s="46"/>
      <c r="QHO92" s="46"/>
      <c r="QHP92" s="46"/>
      <c r="QHQ92" s="46"/>
      <c r="QHR92" s="46"/>
      <c r="QHS92" s="46"/>
      <c r="QHT92" s="46"/>
      <c r="QHU92" s="46"/>
      <c r="QHV92" s="46"/>
      <c r="QHW92" s="46"/>
      <c r="QHX92" s="46"/>
      <c r="QHY92" s="46"/>
      <c r="QHZ92" s="46"/>
      <c r="QIA92" s="46"/>
      <c r="QIB92" s="46"/>
      <c r="QIC92" s="46"/>
      <c r="QID92" s="46"/>
      <c r="QIE92" s="46"/>
      <c r="QIF92" s="46"/>
      <c r="QIG92" s="46"/>
      <c r="QIH92" s="46"/>
      <c r="QII92" s="46"/>
      <c r="QIJ92" s="46"/>
      <c r="QIK92" s="46"/>
      <c r="QIL92" s="46"/>
      <c r="QIM92" s="46"/>
      <c r="QIN92" s="46"/>
      <c r="QIO92" s="46"/>
      <c r="QIP92" s="46"/>
      <c r="QIQ92" s="46"/>
      <c r="QIR92" s="46"/>
      <c r="QIS92" s="46"/>
      <c r="QIT92" s="46"/>
      <c r="QIU92" s="46"/>
      <c r="QIV92" s="46"/>
      <c r="QIW92" s="46"/>
      <c r="QIX92" s="46"/>
      <c r="QIY92" s="46"/>
      <c r="QIZ92" s="46"/>
      <c r="QJA92" s="46"/>
      <c r="QJB92" s="46"/>
      <c r="QJC92" s="46"/>
      <c r="QJD92" s="46"/>
      <c r="QJE92" s="46"/>
      <c r="QJF92" s="46"/>
      <c r="QJG92" s="46"/>
      <c r="QJH92" s="46"/>
      <c r="QJI92" s="46"/>
      <c r="QJJ92" s="46"/>
      <c r="QJK92" s="46"/>
      <c r="QJL92" s="46"/>
      <c r="QJM92" s="46"/>
      <c r="QJN92" s="46"/>
      <c r="QJO92" s="46"/>
      <c r="QJP92" s="46"/>
      <c r="QJQ92" s="46"/>
      <c r="QJR92" s="46"/>
      <c r="QJS92" s="46"/>
      <c r="QJT92" s="46"/>
      <c r="QJU92" s="46"/>
      <c r="QJV92" s="46"/>
      <c r="QJW92" s="46"/>
      <c r="QJX92" s="46"/>
      <c r="QJY92" s="46"/>
      <c r="QJZ92" s="46"/>
      <c r="QKA92" s="46"/>
      <c r="QKB92" s="46"/>
      <c r="QKC92" s="46"/>
      <c r="QKD92" s="46"/>
      <c r="QKE92" s="46"/>
      <c r="QKF92" s="46"/>
      <c r="QKG92" s="46"/>
      <c r="QKH92" s="46"/>
      <c r="QKI92" s="46"/>
      <c r="QKJ92" s="46"/>
      <c r="QKK92" s="46"/>
      <c r="QKL92" s="46"/>
      <c r="QKM92" s="46"/>
      <c r="QKN92" s="46"/>
      <c r="QKO92" s="46"/>
      <c r="QKP92" s="46"/>
      <c r="QKQ92" s="46"/>
      <c r="QKR92" s="46"/>
      <c r="QKS92" s="46"/>
      <c r="QKT92" s="46"/>
      <c r="QKU92" s="46"/>
      <c r="QKV92" s="46"/>
      <c r="QKW92" s="46"/>
      <c r="QKX92" s="46"/>
      <c r="QKY92" s="46"/>
      <c r="QKZ92" s="46"/>
      <c r="QLA92" s="46"/>
      <c r="QLB92" s="46"/>
      <c r="QLC92" s="46"/>
      <c r="QLD92" s="46"/>
      <c r="QLE92" s="46"/>
      <c r="QLF92" s="46"/>
      <c r="QLG92" s="46"/>
      <c r="QLH92" s="46"/>
      <c r="QLI92" s="46"/>
      <c r="QLJ92" s="46"/>
      <c r="QLK92" s="46"/>
      <c r="QLL92" s="46"/>
      <c r="QLM92" s="46"/>
      <c r="QLN92" s="46"/>
      <c r="QLO92" s="46"/>
      <c r="QLP92" s="46"/>
      <c r="QLQ92" s="46"/>
      <c r="QLR92" s="46"/>
      <c r="QLS92" s="46"/>
      <c r="QLT92" s="46"/>
      <c r="QLU92" s="46"/>
      <c r="QLV92" s="46"/>
      <c r="QLW92" s="46"/>
      <c r="QLX92" s="46"/>
      <c r="QLY92" s="46"/>
      <c r="QLZ92" s="46"/>
      <c r="QMA92" s="46"/>
      <c r="QMB92" s="46"/>
      <c r="QMC92" s="46"/>
      <c r="QMD92" s="46"/>
      <c r="QME92" s="46"/>
      <c r="QMF92" s="46"/>
      <c r="QMG92" s="46"/>
      <c r="QMH92" s="46"/>
      <c r="QMI92" s="46"/>
      <c r="QMJ92" s="46"/>
      <c r="QMK92" s="46"/>
      <c r="QML92" s="46"/>
      <c r="QMM92" s="46"/>
      <c r="QMN92" s="46"/>
      <c r="QMO92" s="46"/>
      <c r="QMP92" s="46"/>
      <c r="QMQ92" s="46"/>
      <c r="QMR92" s="46"/>
      <c r="QMS92" s="46"/>
      <c r="QMT92" s="46"/>
      <c r="QMU92" s="46"/>
      <c r="QMV92" s="46"/>
      <c r="QMW92" s="46"/>
      <c r="QMX92" s="46"/>
      <c r="QMY92" s="46"/>
      <c r="QMZ92" s="46"/>
      <c r="QNA92" s="46"/>
      <c r="QNB92" s="46"/>
      <c r="QNC92" s="46"/>
      <c r="QND92" s="46"/>
      <c r="QNE92" s="46"/>
      <c r="QNF92" s="46"/>
      <c r="QNG92" s="46"/>
      <c r="QNH92" s="46"/>
      <c r="QNI92" s="46"/>
      <c r="QNJ92" s="46"/>
      <c r="QNK92" s="46"/>
      <c r="QNL92" s="46"/>
      <c r="QNM92" s="46"/>
      <c r="QNN92" s="46"/>
      <c r="QNO92" s="46"/>
      <c r="QNP92" s="46"/>
      <c r="QNQ92" s="46"/>
      <c r="QNR92" s="46"/>
      <c r="QNS92" s="46"/>
      <c r="QNT92" s="46"/>
      <c r="QNU92" s="46"/>
      <c r="QNV92" s="46"/>
      <c r="QNW92" s="46"/>
      <c r="QNX92" s="46"/>
      <c r="QNY92" s="46"/>
      <c r="QNZ92" s="46"/>
      <c r="QOA92" s="46"/>
      <c r="QOB92" s="46"/>
      <c r="QOC92" s="46"/>
      <c r="QOD92" s="46"/>
      <c r="QOE92" s="46"/>
      <c r="QOF92" s="46"/>
      <c r="QOG92" s="46"/>
      <c r="QOH92" s="46"/>
      <c r="QOI92" s="46"/>
      <c r="QOJ92" s="46"/>
      <c r="QOK92" s="46"/>
      <c r="QOL92" s="46"/>
      <c r="QOM92" s="46"/>
      <c r="QON92" s="46"/>
      <c r="QOO92" s="46"/>
      <c r="QOP92" s="46"/>
      <c r="QOQ92" s="46"/>
      <c r="QOR92" s="46"/>
      <c r="QOS92" s="46"/>
      <c r="QOT92" s="46"/>
      <c r="QOU92" s="46"/>
      <c r="QOV92" s="46"/>
      <c r="QOW92" s="46"/>
      <c r="QOX92" s="46"/>
      <c r="QOY92" s="46"/>
      <c r="QOZ92" s="46"/>
      <c r="QPA92" s="46"/>
      <c r="QPB92" s="46"/>
      <c r="QPC92" s="46"/>
      <c r="QPD92" s="46"/>
      <c r="QPE92" s="46"/>
      <c r="QPF92" s="46"/>
      <c r="QPG92" s="46"/>
      <c r="QPH92" s="46"/>
      <c r="QPI92" s="46"/>
      <c r="QPJ92" s="46"/>
      <c r="QPK92" s="46"/>
      <c r="QPL92" s="46"/>
      <c r="QPM92" s="46"/>
      <c r="QPN92" s="46"/>
      <c r="QPO92" s="46"/>
      <c r="QPP92" s="46"/>
      <c r="QPQ92" s="46"/>
      <c r="QPR92" s="46"/>
      <c r="QPS92" s="46"/>
      <c r="QPT92" s="46"/>
      <c r="QPU92" s="46"/>
      <c r="QPV92" s="46"/>
      <c r="QPW92" s="46"/>
      <c r="QPX92" s="46"/>
      <c r="QPY92" s="46"/>
      <c r="QPZ92" s="46"/>
      <c r="QQA92" s="46"/>
      <c r="QQB92" s="46"/>
      <c r="QQC92" s="46"/>
      <c r="QQD92" s="46"/>
      <c r="QQE92" s="46"/>
      <c r="QQF92" s="46"/>
      <c r="QQG92" s="46"/>
      <c r="QQH92" s="46"/>
      <c r="QQI92" s="46"/>
      <c r="QQJ92" s="46"/>
      <c r="QQK92" s="46"/>
      <c r="QQL92" s="46"/>
      <c r="QQM92" s="46"/>
      <c r="QQN92" s="46"/>
      <c r="QQO92" s="46"/>
      <c r="QQP92" s="46"/>
      <c r="QQQ92" s="46"/>
      <c r="QQR92" s="46"/>
      <c r="QQS92" s="46"/>
      <c r="QQT92" s="46"/>
      <c r="QQU92" s="46"/>
      <c r="QQV92" s="46"/>
      <c r="QQW92" s="46"/>
      <c r="QQX92" s="46"/>
      <c r="QQY92" s="46"/>
      <c r="QQZ92" s="46"/>
      <c r="QRA92" s="46"/>
      <c r="QRB92" s="46"/>
      <c r="QRC92" s="46"/>
      <c r="QRD92" s="46"/>
      <c r="QRE92" s="46"/>
      <c r="QRF92" s="46"/>
      <c r="QRG92" s="46"/>
      <c r="QRH92" s="46"/>
      <c r="QRI92" s="46"/>
      <c r="QRJ92" s="46"/>
      <c r="QRK92" s="46"/>
      <c r="QRL92" s="46"/>
      <c r="QRM92" s="46"/>
      <c r="QRN92" s="46"/>
      <c r="QRO92" s="46"/>
      <c r="QRP92" s="46"/>
      <c r="QRQ92" s="46"/>
      <c r="QRR92" s="46"/>
      <c r="QRS92" s="46"/>
      <c r="QRT92" s="46"/>
      <c r="QRU92" s="46"/>
      <c r="QRV92" s="46"/>
      <c r="QRW92" s="46"/>
      <c r="QRX92" s="46"/>
      <c r="QRY92" s="46"/>
      <c r="QRZ92" s="46"/>
      <c r="QSA92" s="46"/>
      <c r="QSB92" s="46"/>
      <c r="QSC92" s="46"/>
      <c r="QSD92" s="46"/>
      <c r="QSE92" s="46"/>
      <c r="QSF92" s="46"/>
      <c r="QSG92" s="46"/>
      <c r="QSH92" s="46"/>
      <c r="QSI92" s="46"/>
      <c r="QSJ92" s="46"/>
      <c r="QSK92" s="46"/>
      <c r="QSL92" s="46"/>
      <c r="QSM92" s="46"/>
      <c r="QSN92" s="46"/>
      <c r="QSO92" s="46"/>
      <c r="QSP92" s="46"/>
      <c r="QSQ92" s="46"/>
      <c r="QSR92" s="46"/>
      <c r="QSS92" s="46"/>
      <c r="QST92" s="46"/>
      <c r="QSU92" s="46"/>
      <c r="QSV92" s="46"/>
      <c r="QSW92" s="46"/>
      <c r="QSX92" s="46"/>
      <c r="QSY92" s="46"/>
      <c r="QSZ92" s="46"/>
      <c r="QTA92" s="46"/>
      <c r="QTB92" s="46"/>
      <c r="QTC92" s="46"/>
      <c r="QTD92" s="46"/>
      <c r="QTE92" s="46"/>
      <c r="QTF92" s="46"/>
      <c r="QTG92" s="46"/>
      <c r="QTH92" s="46"/>
      <c r="QTI92" s="46"/>
      <c r="QTJ92" s="46"/>
      <c r="QTK92" s="46"/>
      <c r="QTL92" s="46"/>
      <c r="QTM92" s="46"/>
      <c r="QTN92" s="46"/>
      <c r="QTO92" s="46"/>
      <c r="QTP92" s="46"/>
      <c r="QTQ92" s="46"/>
      <c r="QTR92" s="46"/>
      <c r="QTS92" s="46"/>
      <c r="QTT92" s="46"/>
      <c r="QTU92" s="46"/>
      <c r="QTV92" s="46"/>
      <c r="QTW92" s="46"/>
      <c r="QTX92" s="46"/>
      <c r="QTY92" s="46"/>
      <c r="QTZ92" s="46"/>
      <c r="QUA92" s="46"/>
      <c r="QUB92" s="46"/>
      <c r="QUC92" s="46"/>
      <c r="QUD92" s="46"/>
      <c r="QUE92" s="46"/>
      <c r="QUF92" s="46"/>
      <c r="QUG92" s="46"/>
      <c r="QUH92" s="46"/>
      <c r="QUI92" s="46"/>
      <c r="QUJ92" s="46"/>
      <c r="QUK92" s="46"/>
      <c r="QUL92" s="46"/>
      <c r="QUM92" s="46"/>
      <c r="QUN92" s="46"/>
      <c r="QUO92" s="46"/>
      <c r="QUP92" s="46"/>
      <c r="QUQ92" s="46"/>
      <c r="QUR92" s="46"/>
      <c r="QUS92" s="46"/>
      <c r="QUT92" s="46"/>
      <c r="QUU92" s="46"/>
      <c r="QUV92" s="46"/>
      <c r="QUW92" s="46"/>
      <c r="QUX92" s="46"/>
      <c r="QUY92" s="46"/>
      <c r="QUZ92" s="46"/>
      <c r="QVA92" s="46"/>
      <c r="QVB92" s="46"/>
      <c r="QVC92" s="46"/>
      <c r="QVD92" s="46"/>
      <c r="QVE92" s="46"/>
      <c r="QVF92" s="46"/>
      <c r="QVG92" s="46"/>
      <c r="QVH92" s="46"/>
      <c r="QVI92" s="46"/>
      <c r="QVJ92" s="46"/>
      <c r="QVK92" s="46"/>
      <c r="QVL92" s="46"/>
      <c r="QVM92" s="46"/>
      <c r="QVN92" s="46"/>
      <c r="QVO92" s="46"/>
      <c r="QVP92" s="46"/>
      <c r="QVQ92" s="46"/>
      <c r="QVR92" s="46"/>
      <c r="QVS92" s="46"/>
      <c r="QVT92" s="46"/>
      <c r="QVU92" s="46"/>
      <c r="QVV92" s="46"/>
      <c r="QVW92" s="46"/>
      <c r="QVX92" s="46"/>
      <c r="QVY92" s="46"/>
      <c r="QVZ92" s="46"/>
      <c r="QWA92" s="46"/>
      <c r="QWB92" s="46"/>
      <c r="QWC92" s="46"/>
      <c r="QWD92" s="46"/>
      <c r="QWE92" s="46"/>
      <c r="QWF92" s="46"/>
      <c r="QWG92" s="46"/>
      <c r="QWH92" s="46"/>
      <c r="QWI92" s="46"/>
      <c r="QWJ92" s="46"/>
      <c r="QWK92" s="46"/>
      <c r="QWL92" s="46"/>
      <c r="QWM92" s="46"/>
      <c r="QWN92" s="46"/>
      <c r="QWO92" s="46"/>
      <c r="QWP92" s="46"/>
      <c r="QWQ92" s="46"/>
      <c r="QWR92" s="46"/>
      <c r="QWS92" s="46"/>
      <c r="QWT92" s="46"/>
      <c r="QWU92" s="46"/>
      <c r="QWV92" s="46"/>
      <c r="QWW92" s="46"/>
      <c r="QWX92" s="46"/>
      <c r="QWY92" s="46"/>
      <c r="QWZ92" s="46"/>
      <c r="QXA92" s="46"/>
      <c r="QXB92" s="46"/>
      <c r="QXC92" s="46"/>
      <c r="QXD92" s="46"/>
      <c r="QXE92" s="46"/>
      <c r="QXF92" s="46"/>
      <c r="QXG92" s="46"/>
      <c r="QXH92" s="46"/>
      <c r="QXI92" s="46"/>
      <c r="QXJ92" s="46"/>
      <c r="QXK92" s="46"/>
      <c r="QXL92" s="46"/>
      <c r="QXM92" s="46"/>
      <c r="QXN92" s="46"/>
      <c r="QXO92" s="46"/>
      <c r="QXP92" s="46"/>
      <c r="QXQ92" s="46"/>
      <c r="QXR92" s="46"/>
      <c r="QXS92" s="46"/>
      <c r="QXT92" s="46"/>
      <c r="QXU92" s="46"/>
      <c r="QXV92" s="46"/>
      <c r="QXW92" s="46"/>
      <c r="QXX92" s="46"/>
      <c r="QXY92" s="46"/>
      <c r="QXZ92" s="46"/>
      <c r="QYA92" s="46"/>
      <c r="QYB92" s="46"/>
      <c r="QYC92" s="46"/>
      <c r="QYD92" s="46"/>
      <c r="QYE92" s="46"/>
      <c r="QYF92" s="46"/>
      <c r="QYG92" s="46"/>
      <c r="QYH92" s="46"/>
      <c r="QYI92" s="46"/>
      <c r="QYJ92" s="46"/>
      <c r="QYK92" s="46"/>
      <c r="QYL92" s="46"/>
      <c r="QYM92" s="46"/>
      <c r="QYN92" s="46"/>
      <c r="QYO92" s="46"/>
      <c r="QYP92" s="46"/>
      <c r="QYQ92" s="46"/>
      <c r="QYR92" s="46"/>
      <c r="QYS92" s="46"/>
      <c r="QYT92" s="46"/>
      <c r="QYU92" s="46"/>
      <c r="QYV92" s="46"/>
      <c r="QYW92" s="46"/>
      <c r="QYX92" s="46"/>
      <c r="QYY92" s="46"/>
      <c r="QYZ92" s="46"/>
      <c r="QZA92" s="46"/>
      <c r="QZB92" s="46"/>
      <c r="QZC92" s="46"/>
      <c r="QZD92" s="46"/>
      <c r="QZE92" s="46"/>
      <c r="QZF92" s="46"/>
      <c r="QZG92" s="46"/>
      <c r="QZH92" s="46"/>
      <c r="QZI92" s="46"/>
      <c r="QZJ92" s="46"/>
      <c r="QZK92" s="46"/>
      <c r="QZL92" s="46"/>
      <c r="QZM92" s="46"/>
      <c r="QZN92" s="46"/>
      <c r="QZO92" s="46"/>
      <c r="QZP92" s="46"/>
      <c r="QZQ92" s="46"/>
      <c r="QZR92" s="46"/>
      <c r="QZS92" s="46"/>
      <c r="QZT92" s="46"/>
      <c r="QZU92" s="46"/>
      <c r="QZV92" s="46"/>
      <c r="QZW92" s="46"/>
      <c r="QZX92" s="46"/>
      <c r="QZY92" s="46"/>
      <c r="QZZ92" s="46"/>
      <c r="RAA92" s="46"/>
      <c r="RAB92" s="46"/>
      <c r="RAC92" s="46"/>
      <c r="RAD92" s="46"/>
      <c r="RAE92" s="46"/>
      <c r="RAF92" s="46"/>
      <c r="RAG92" s="46"/>
      <c r="RAH92" s="46"/>
      <c r="RAI92" s="46"/>
      <c r="RAJ92" s="46"/>
      <c r="RAK92" s="46"/>
      <c r="RAL92" s="46"/>
      <c r="RAM92" s="46"/>
      <c r="RAN92" s="46"/>
      <c r="RAO92" s="46"/>
      <c r="RAP92" s="46"/>
      <c r="RAQ92" s="46"/>
      <c r="RAR92" s="46"/>
      <c r="RAS92" s="46"/>
      <c r="RAT92" s="46"/>
      <c r="RAU92" s="46"/>
      <c r="RAV92" s="46"/>
      <c r="RAW92" s="46"/>
      <c r="RAX92" s="46"/>
      <c r="RAY92" s="46"/>
      <c r="RAZ92" s="46"/>
      <c r="RBA92" s="46"/>
      <c r="RBB92" s="46"/>
      <c r="RBC92" s="46"/>
      <c r="RBD92" s="46"/>
      <c r="RBE92" s="46"/>
      <c r="RBF92" s="46"/>
      <c r="RBG92" s="46"/>
      <c r="RBH92" s="46"/>
      <c r="RBI92" s="46"/>
      <c r="RBJ92" s="46"/>
      <c r="RBK92" s="46"/>
      <c r="RBL92" s="46"/>
      <c r="RBM92" s="46"/>
      <c r="RBN92" s="46"/>
      <c r="RBO92" s="46"/>
      <c r="RBP92" s="46"/>
      <c r="RBQ92" s="46"/>
      <c r="RBR92" s="46"/>
      <c r="RBS92" s="46"/>
      <c r="RBT92" s="46"/>
      <c r="RBU92" s="46"/>
      <c r="RBV92" s="46"/>
      <c r="RBW92" s="46"/>
      <c r="RBX92" s="46"/>
      <c r="RBY92" s="46"/>
      <c r="RBZ92" s="46"/>
      <c r="RCA92" s="46"/>
      <c r="RCB92" s="46"/>
      <c r="RCC92" s="46"/>
      <c r="RCD92" s="46"/>
      <c r="RCE92" s="46"/>
      <c r="RCF92" s="46"/>
      <c r="RCG92" s="46"/>
      <c r="RCH92" s="46"/>
      <c r="RCI92" s="46"/>
      <c r="RCJ92" s="46"/>
      <c r="RCK92" s="46"/>
      <c r="RCL92" s="46"/>
      <c r="RCM92" s="46"/>
      <c r="RCN92" s="46"/>
      <c r="RCO92" s="46"/>
      <c r="RCP92" s="46"/>
      <c r="RCQ92" s="46"/>
      <c r="RCR92" s="46"/>
      <c r="RCS92" s="46"/>
      <c r="RCT92" s="46"/>
      <c r="RCU92" s="46"/>
      <c r="RCV92" s="46"/>
      <c r="RCW92" s="46"/>
      <c r="RCX92" s="46"/>
      <c r="RCY92" s="46"/>
      <c r="RCZ92" s="46"/>
      <c r="RDA92" s="46"/>
      <c r="RDB92" s="46"/>
      <c r="RDC92" s="46"/>
      <c r="RDD92" s="46"/>
      <c r="RDE92" s="46"/>
      <c r="RDF92" s="46"/>
      <c r="RDG92" s="46"/>
      <c r="RDH92" s="46"/>
      <c r="RDI92" s="46"/>
      <c r="RDJ92" s="46"/>
      <c r="RDK92" s="46"/>
      <c r="RDL92" s="46"/>
      <c r="RDM92" s="46"/>
      <c r="RDN92" s="46"/>
      <c r="RDO92" s="46"/>
      <c r="RDP92" s="46"/>
      <c r="RDQ92" s="46"/>
      <c r="RDR92" s="46"/>
      <c r="RDS92" s="46"/>
      <c r="RDT92" s="46"/>
      <c r="RDU92" s="46"/>
      <c r="RDV92" s="46"/>
      <c r="RDW92" s="46"/>
      <c r="RDX92" s="46"/>
      <c r="RDY92" s="46"/>
      <c r="RDZ92" s="46"/>
      <c r="REA92" s="46"/>
      <c r="REB92" s="46"/>
      <c r="REC92" s="46"/>
      <c r="RED92" s="46"/>
      <c r="REE92" s="46"/>
      <c r="REF92" s="46"/>
      <c r="REG92" s="46"/>
      <c r="REH92" s="46"/>
      <c r="REI92" s="46"/>
      <c r="REJ92" s="46"/>
      <c r="REK92" s="46"/>
      <c r="REL92" s="46"/>
      <c r="REM92" s="46"/>
      <c r="REN92" s="46"/>
      <c r="REO92" s="46"/>
      <c r="REP92" s="46"/>
      <c r="REQ92" s="46"/>
      <c r="RER92" s="46"/>
      <c r="RES92" s="46"/>
      <c r="RET92" s="46"/>
      <c r="REU92" s="46"/>
      <c r="REV92" s="46"/>
      <c r="REW92" s="46"/>
      <c r="REX92" s="46"/>
      <c r="REY92" s="46"/>
      <c r="REZ92" s="46"/>
      <c r="RFA92" s="46"/>
      <c r="RFB92" s="46"/>
      <c r="RFC92" s="46"/>
      <c r="RFD92" s="46"/>
      <c r="RFE92" s="46"/>
      <c r="RFF92" s="46"/>
      <c r="RFG92" s="46"/>
      <c r="RFH92" s="46"/>
      <c r="RFI92" s="46"/>
      <c r="RFJ92" s="46"/>
      <c r="RFK92" s="46"/>
      <c r="RFL92" s="46"/>
      <c r="RFM92" s="46"/>
      <c r="RFN92" s="46"/>
      <c r="RFO92" s="46"/>
      <c r="RFP92" s="46"/>
      <c r="RFQ92" s="46"/>
      <c r="RFR92" s="46"/>
      <c r="RFS92" s="46"/>
      <c r="RFT92" s="46"/>
      <c r="RFU92" s="46"/>
      <c r="RFV92" s="46"/>
      <c r="RFW92" s="46"/>
      <c r="RFX92" s="46"/>
      <c r="RFY92" s="46"/>
      <c r="RFZ92" s="46"/>
      <c r="RGA92" s="46"/>
      <c r="RGB92" s="46"/>
      <c r="RGC92" s="46"/>
      <c r="RGD92" s="46"/>
      <c r="RGE92" s="46"/>
      <c r="RGF92" s="46"/>
      <c r="RGG92" s="46"/>
      <c r="RGH92" s="46"/>
      <c r="RGI92" s="46"/>
      <c r="RGJ92" s="46"/>
      <c r="RGK92" s="46"/>
      <c r="RGL92" s="46"/>
      <c r="RGM92" s="46"/>
      <c r="RGN92" s="46"/>
      <c r="RGO92" s="46"/>
      <c r="RGP92" s="46"/>
      <c r="RGQ92" s="46"/>
      <c r="RGR92" s="46"/>
      <c r="RGS92" s="46"/>
      <c r="RGT92" s="46"/>
      <c r="RGU92" s="46"/>
      <c r="RGV92" s="46"/>
      <c r="RGW92" s="46"/>
      <c r="RGX92" s="46"/>
      <c r="RGY92" s="46"/>
      <c r="RGZ92" s="46"/>
      <c r="RHA92" s="46"/>
      <c r="RHB92" s="46"/>
      <c r="RHC92" s="46"/>
      <c r="RHD92" s="46"/>
      <c r="RHE92" s="46"/>
      <c r="RHF92" s="46"/>
      <c r="RHG92" s="46"/>
      <c r="RHH92" s="46"/>
      <c r="RHI92" s="46"/>
      <c r="RHJ92" s="46"/>
      <c r="RHK92" s="46"/>
      <c r="RHL92" s="46"/>
      <c r="RHM92" s="46"/>
      <c r="RHN92" s="46"/>
      <c r="RHO92" s="46"/>
      <c r="RHP92" s="46"/>
      <c r="RHQ92" s="46"/>
      <c r="RHR92" s="46"/>
      <c r="RHS92" s="46"/>
      <c r="RHT92" s="46"/>
      <c r="RHU92" s="46"/>
      <c r="RHV92" s="46"/>
      <c r="RHW92" s="46"/>
      <c r="RHX92" s="46"/>
      <c r="RHY92" s="46"/>
      <c r="RHZ92" s="46"/>
      <c r="RIA92" s="46"/>
      <c r="RIB92" s="46"/>
      <c r="RIC92" s="46"/>
      <c r="RID92" s="46"/>
      <c r="RIE92" s="46"/>
      <c r="RIF92" s="46"/>
      <c r="RIG92" s="46"/>
      <c r="RIH92" s="46"/>
      <c r="RII92" s="46"/>
      <c r="RIJ92" s="46"/>
      <c r="RIK92" s="46"/>
      <c r="RIL92" s="46"/>
      <c r="RIM92" s="46"/>
      <c r="RIN92" s="46"/>
      <c r="RIO92" s="46"/>
      <c r="RIP92" s="46"/>
      <c r="RIQ92" s="46"/>
      <c r="RIR92" s="46"/>
      <c r="RIS92" s="46"/>
      <c r="RIT92" s="46"/>
      <c r="RIU92" s="46"/>
      <c r="RIV92" s="46"/>
      <c r="RIW92" s="46"/>
      <c r="RIX92" s="46"/>
      <c r="RIY92" s="46"/>
      <c r="RIZ92" s="46"/>
      <c r="RJA92" s="46"/>
      <c r="RJB92" s="46"/>
      <c r="RJC92" s="46"/>
      <c r="RJD92" s="46"/>
      <c r="RJE92" s="46"/>
      <c r="RJF92" s="46"/>
      <c r="RJG92" s="46"/>
      <c r="RJH92" s="46"/>
      <c r="RJI92" s="46"/>
      <c r="RJJ92" s="46"/>
      <c r="RJK92" s="46"/>
      <c r="RJL92" s="46"/>
      <c r="RJM92" s="46"/>
      <c r="RJN92" s="46"/>
      <c r="RJO92" s="46"/>
      <c r="RJP92" s="46"/>
      <c r="RJQ92" s="46"/>
      <c r="RJR92" s="46"/>
      <c r="RJS92" s="46"/>
      <c r="RJT92" s="46"/>
      <c r="RJU92" s="46"/>
      <c r="RJV92" s="46"/>
      <c r="RJW92" s="46"/>
      <c r="RJX92" s="46"/>
      <c r="RJY92" s="46"/>
      <c r="RJZ92" s="46"/>
      <c r="RKA92" s="46"/>
      <c r="RKB92" s="46"/>
      <c r="RKC92" s="46"/>
      <c r="RKD92" s="46"/>
      <c r="RKE92" s="46"/>
      <c r="RKF92" s="46"/>
      <c r="RKG92" s="46"/>
      <c r="RKH92" s="46"/>
      <c r="RKI92" s="46"/>
      <c r="RKJ92" s="46"/>
      <c r="RKK92" s="46"/>
      <c r="RKL92" s="46"/>
      <c r="RKM92" s="46"/>
      <c r="RKN92" s="46"/>
      <c r="RKO92" s="46"/>
      <c r="RKP92" s="46"/>
      <c r="RKQ92" s="46"/>
      <c r="RKR92" s="46"/>
      <c r="RKS92" s="46"/>
      <c r="RKT92" s="46"/>
      <c r="RKU92" s="46"/>
      <c r="RKV92" s="46"/>
      <c r="RKW92" s="46"/>
      <c r="RKX92" s="46"/>
      <c r="RKY92" s="46"/>
      <c r="RKZ92" s="46"/>
      <c r="RLA92" s="46"/>
      <c r="RLB92" s="46"/>
      <c r="RLC92" s="46"/>
      <c r="RLD92" s="46"/>
      <c r="RLE92" s="46"/>
      <c r="RLF92" s="46"/>
      <c r="RLG92" s="46"/>
      <c r="RLH92" s="46"/>
      <c r="RLI92" s="46"/>
      <c r="RLJ92" s="46"/>
      <c r="RLK92" s="46"/>
      <c r="RLL92" s="46"/>
      <c r="RLM92" s="46"/>
      <c r="RLN92" s="46"/>
      <c r="RLO92" s="46"/>
      <c r="RLP92" s="46"/>
      <c r="RLQ92" s="46"/>
      <c r="RLR92" s="46"/>
      <c r="RLS92" s="46"/>
      <c r="RLT92" s="46"/>
      <c r="RLU92" s="46"/>
      <c r="RLV92" s="46"/>
      <c r="RLW92" s="46"/>
      <c r="RLX92" s="46"/>
      <c r="RLY92" s="46"/>
      <c r="RLZ92" s="46"/>
      <c r="RMA92" s="46"/>
      <c r="RMB92" s="46"/>
      <c r="RMC92" s="46"/>
      <c r="RMD92" s="46"/>
      <c r="RME92" s="46"/>
      <c r="RMF92" s="46"/>
      <c r="RMG92" s="46"/>
      <c r="RMH92" s="46"/>
      <c r="RMI92" s="46"/>
      <c r="RMJ92" s="46"/>
      <c r="RMK92" s="46"/>
      <c r="RML92" s="46"/>
      <c r="RMM92" s="46"/>
      <c r="RMN92" s="46"/>
      <c r="RMO92" s="46"/>
      <c r="RMP92" s="46"/>
      <c r="RMQ92" s="46"/>
      <c r="RMR92" s="46"/>
      <c r="RMS92" s="46"/>
      <c r="RMT92" s="46"/>
      <c r="RMU92" s="46"/>
      <c r="RMV92" s="46"/>
      <c r="RMW92" s="46"/>
      <c r="RMX92" s="46"/>
      <c r="RMY92" s="46"/>
      <c r="RMZ92" s="46"/>
      <c r="RNA92" s="46"/>
      <c r="RNB92" s="46"/>
      <c r="RNC92" s="46"/>
      <c r="RND92" s="46"/>
      <c r="RNE92" s="46"/>
      <c r="RNF92" s="46"/>
      <c r="RNG92" s="46"/>
      <c r="RNH92" s="46"/>
      <c r="RNI92" s="46"/>
      <c r="RNJ92" s="46"/>
      <c r="RNK92" s="46"/>
      <c r="RNL92" s="46"/>
      <c r="RNM92" s="46"/>
      <c r="RNN92" s="46"/>
      <c r="RNO92" s="46"/>
      <c r="RNP92" s="46"/>
      <c r="RNQ92" s="46"/>
      <c r="RNR92" s="46"/>
      <c r="RNS92" s="46"/>
      <c r="RNT92" s="46"/>
      <c r="RNU92" s="46"/>
      <c r="RNV92" s="46"/>
      <c r="RNW92" s="46"/>
      <c r="RNX92" s="46"/>
      <c r="RNY92" s="46"/>
      <c r="RNZ92" s="46"/>
      <c r="ROA92" s="46"/>
      <c r="ROB92" s="46"/>
      <c r="ROC92" s="46"/>
      <c r="ROD92" s="46"/>
      <c r="ROE92" s="46"/>
      <c r="ROF92" s="46"/>
      <c r="ROG92" s="46"/>
      <c r="ROH92" s="46"/>
      <c r="ROI92" s="46"/>
      <c r="ROJ92" s="46"/>
      <c r="ROK92" s="46"/>
      <c r="ROL92" s="46"/>
      <c r="ROM92" s="46"/>
      <c r="RON92" s="46"/>
      <c r="ROO92" s="46"/>
      <c r="ROP92" s="46"/>
      <c r="ROQ92" s="46"/>
      <c r="ROR92" s="46"/>
      <c r="ROS92" s="46"/>
      <c r="ROT92" s="46"/>
      <c r="ROU92" s="46"/>
      <c r="ROV92" s="46"/>
      <c r="ROW92" s="46"/>
      <c r="ROX92" s="46"/>
      <c r="ROY92" s="46"/>
      <c r="ROZ92" s="46"/>
      <c r="RPA92" s="46"/>
      <c r="RPB92" s="46"/>
      <c r="RPC92" s="46"/>
      <c r="RPD92" s="46"/>
      <c r="RPE92" s="46"/>
      <c r="RPF92" s="46"/>
      <c r="RPG92" s="46"/>
      <c r="RPH92" s="46"/>
      <c r="RPI92" s="46"/>
      <c r="RPJ92" s="46"/>
      <c r="RPK92" s="46"/>
      <c r="RPL92" s="46"/>
      <c r="RPM92" s="46"/>
      <c r="RPN92" s="46"/>
      <c r="RPO92" s="46"/>
      <c r="RPP92" s="46"/>
      <c r="RPQ92" s="46"/>
      <c r="RPR92" s="46"/>
      <c r="RPS92" s="46"/>
      <c r="RPT92" s="46"/>
      <c r="RPU92" s="46"/>
      <c r="RPV92" s="46"/>
      <c r="RPW92" s="46"/>
      <c r="RPX92" s="46"/>
      <c r="RPY92" s="46"/>
      <c r="RPZ92" s="46"/>
      <c r="RQA92" s="46"/>
      <c r="RQB92" s="46"/>
      <c r="RQC92" s="46"/>
      <c r="RQD92" s="46"/>
      <c r="RQE92" s="46"/>
      <c r="RQF92" s="46"/>
      <c r="RQG92" s="46"/>
      <c r="RQH92" s="46"/>
      <c r="RQI92" s="46"/>
      <c r="RQJ92" s="46"/>
      <c r="RQK92" s="46"/>
      <c r="RQL92" s="46"/>
      <c r="RQM92" s="46"/>
      <c r="RQN92" s="46"/>
      <c r="RQO92" s="46"/>
      <c r="RQP92" s="46"/>
      <c r="RQQ92" s="46"/>
      <c r="RQR92" s="46"/>
      <c r="RQS92" s="46"/>
      <c r="RQT92" s="46"/>
      <c r="RQU92" s="46"/>
      <c r="RQV92" s="46"/>
      <c r="RQW92" s="46"/>
      <c r="RQX92" s="46"/>
      <c r="RQY92" s="46"/>
      <c r="RQZ92" s="46"/>
      <c r="RRA92" s="46"/>
      <c r="RRB92" s="46"/>
      <c r="RRC92" s="46"/>
      <c r="RRD92" s="46"/>
      <c r="RRE92" s="46"/>
      <c r="RRF92" s="46"/>
      <c r="RRG92" s="46"/>
      <c r="RRH92" s="46"/>
      <c r="RRI92" s="46"/>
      <c r="RRJ92" s="46"/>
      <c r="RRK92" s="46"/>
      <c r="RRL92" s="46"/>
      <c r="RRM92" s="46"/>
      <c r="RRN92" s="46"/>
      <c r="RRO92" s="46"/>
      <c r="RRP92" s="46"/>
      <c r="RRQ92" s="46"/>
      <c r="RRR92" s="46"/>
      <c r="RRS92" s="46"/>
      <c r="RRT92" s="46"/>
      <c r="RRU92" s="46"/>
      <c r="RRV92" s="46"/>
      <c r="RRW92" s="46"/>
      <c r="RRX92" s="46"/>
      <c r="RRY92" s="46"/>
      <c r="RRZ92" s="46"/>
      <c r="RSA92" s="46"/>
      <c r="RSB92" s="46"/>
      <c r="RSC92" s="46"/>
      <c r="RSD92" s="46"/>
      <c r="RSE92" s="46"/>
      <c r="RSF92" s="46"/>
      <c r="RSG92" s="46"/>
      <c r="RSH92" s="46"/>
      <c r="RSI92" s="46"/>
      <c r="RSJ92" s="46"/>
      <c r="RSK92" s="46"/>
      <c r="RSL92" s="46"/>
      <c r="RSM92" s="46"/>
      <c r="RSN92" s="46"/>
      <c r="RSO92" s="46"/>
      <c r="RSP92" s="46"/>
      <c r="RSQ92" s="46"/>
      <c r="RSR92" s="46"/>
      <c r="RSS92" s="46"/>
      <c r="RST92" s="46"/>
      <c r="RSU92" s="46"/>
      <c r="RSV92" s="46"/>
      <c r="RSW92" s="46"/>
      <c r="RSX92" s="46"/>
      <c r="RSY92" s="46"/>
      <c r="RSZ92" s="46"/>
      <c r="RTA92" s="46"/>
      <c r="RTB92" s="46"/>
      <c r="RTC92" s="46"/>
      <c r="RTD92" s="46"/>
      <c r="RTE92" s="46"/>
      <c r="RTF92" s="46"/>
      <c r="RTG92" s="46"/>
      <c r="RTH92" s="46"/>
      <c r="RTI92" s="46"/>
      <c r="RTJ92" s="46"/>
      <c r="RTK92" s="46"/>
      <c r="RTL92" s="46"/>
      <c r="RTM92" s="46"/>
      <c r="RTN92" s="46"/>
      <c r="RTO92" s="46"/>
      <c r="RTP92" s="46"/>
      <c r="RTQ92" s="46"/>
      <c r="RTR92" s="46"/>
      <c r="RTS92" s="46"/>
      <c r="RTT92" s="46"/>
      <c r="RTU92" s="46"/>
      <c r="RTV92" s="46"/>
      <c r="RTW92" s="46"/>
      <c r="RTX92" s="46"/>
      <c r="RTY92" s="46"/>
      <c r="RTZ92" s="46"/>
      <c r="RUA92" s="46"/>
      <c r="RUB92" s="46"/>
      <c r="RUC92" s="46"/>
      <c r="RUD92" s="46"/>
      <c r="RUE92" s="46"/>
      <c r="RUF92" s="46"/>
      <c r="RUG92" s="46"/>
      <c r="RUH92" s="46"/>
      <c r="RUI92" s="46"/>
      <c r="RUJ92" s="46"/>
      <c r="RUK92" s="46"/>
      <c r="RUL92" s="46"/>
      <c r="RUM92" s="46"/>
      <c r="RUN92" s="46"/>
      <c r="RUO92" s="46"/>
      <c r="RUP92" s="46"/>
      <c r="RUQ92" s="46"/>
      <c r="RUR92" s="46"/>
      <c r="RUS92" s="46"/>
      <c r="RUT92" s="46"/>
      <c r="RUU92" s="46"/>
      <c r="RUV92" s="46"/>
      <c r="RUW92" s="46"/>
      <c r="RUX92" s="46"/>
      <c r="RUY92" s="46"/>
      <c r="RUZ92" s="46"/>
      <c r="RVA92" s="46"/>
      <c r="RVB92" s="46"/>
      <c r="RVC92" s="46"/>
      <c r="RVD92" s="46"/>
      <c r="RVE92" s="46"/>
      <c r="RVF92" s="46"/>
      <c r="RVG92" s="46"/>
      <c r="RVH92" s="46"/>
      <c r="RVI92" s="46"/>
      <c r="RVJ92" s="46"/>
      <c r="RVK92" s="46"/>
      <c r="RVL92" s="46"/>
      <c r="RVM92" s="46"/>
      <c r="RVN92" s="46"/>
      <c r="RVO92" s="46"/>
      <c r="RVP92" s="46"/>
      <c r="RVQ92" s="46"/>
      <c r="RVR92" s="46"/>
      <c r="RVS92" s="46"/>
      <c r="RVT92" s="46"/>
      <c r="RVU92" s="46"/>
      <c r="RVV92" s="46"/>
      <c r="RVW92" s="46"/>
      <c r="RVX92" s="46"/>
      <c r="RVY92" s="46"/>
      <c r="RVZ92" s="46"/>
      <c r="RWA92" s="46"/>
      <c r="RWB92" s="46"/>
      <c r="RWC92" s="46"/>
      <c r="RWD92" s="46"/>
      <c r="RWE92" s="46"/>
      <c r="RWF92" s="46"/>
      <c r="RWG92" s="46"/>
      <c r="RWH92" s="46"/>
      <c r="RWI92" s="46"/>
      <c r="RWJ92" s="46"/>
      <c r="RWK92" s="46"/>
      <c r="RWL92" s="46"/>
      <c r="RWM92" s="46"/>
      <c r="RWN92" s="46"/>
      <c r="RWO92" s="46"/>
      <c r="RWP92" s="46"/>
      <c r="RWQ92" s="46"/>
      <c r="RWR92" s="46"/>
      <c r="RWS92" s="46"/>
      <c r="RWT92" s="46"/>
      <c r="RWU92" s="46"/>
      <c r="RWV92" s="46"/>
      <c r="RWW92" s="46"/>
      <c r="RWX92" s="46"/>
      <c r="RWY92" s="46"/>
      <c r="RWZ92" s="46"/>
      <c r="RXA92" s="46"/>
      <c r="RXB92" s="46"/>
      <c r="RXC92" s="46"/>
      <c r="RXD92" s="46"/>
      <c r="RXE92" s="46"/>
      <c r="RXF92" s="46"/>
      <c r="RXG92" s="46"/>
      <c r="RXH92" s="46"/>
      <c r="RXI92" s="46"/>
      <c r="RXJ92" s="46"/>
      <c r="RXK92" s="46"/>
      <c r="RXL92" s="46"/>
      <c r="RXM92" s="46"/>
      <c r="RXN92" s="46"/>
      <c r="RXO92" s="46"/>
      <c r="RXP92" s="46"/>
      <c r="RXQ92" s="46"/>
      <c r="RXR92" s="46"/>
      <c r="RXS92" s="46"/>
      <c r="RXT92" s="46"/>
      <c r="RXU92" s="46"/>
      <c r="RXV92" s="46"/>
      <c r="RXW92" s="46"/>
      <c r="RXX92" s="46"/>
      <c r="RXY92" s="46"/>
      <c r="RXZ92" s="46"/>
      <c r="RYA92" s="46"/>
      <c r="RYB92" s="46"/>
      <c r="RYC92" s="46"/>
      <c r="RYD92" s="46"/>
      <c r="RYE92" s="46"/>
      <c r="RYF92" s="46"/>
      <c r="RYG92" s="46"/>
      <c r="RYH92" s="46"/>
      <c r="RYI92" s="46"/>
      <c r="RYJ92" s="46"/>
      <c r="RYK92" s="46"/>
      <c r="RYL92" s="46"/>
      <c r="RYM92" s="46"/>
      <c r="RYN92" s="46"/>
      <c r="RYO92" s="46"/>
      <c r="RYP92" s="46"/>
      <c r="RYQ92" s="46"/>
      <c r="RYR92" s="46"/>
      <c r="RYS92" s="46"/>
      <c r="RYT92" s="46"/>
      <c r="RYU92" s="46"/>
      <c r="RYV92" s="46"/>
      <c r="RYW92" s="46"/>
      <c r="RYX92" s="46"/>
      <c r="RYY92" s="46"/>
      <c r="RYZ92" s="46"/>
      <c r="RZA92" s="46"/>
      <c r="RZB92" s="46"/>
      <c r="RZC92" s="46"/>
      <c r="RZD92" s="46"/>
      <c r="RZE92" s="46"/>
      <c r="RZF92" s="46"/>
      <c r="RZG92" s="46"/>
      <c r="RZH92" s="46"/>
      <c r="RZI92" s="46"/>
      <c r="RZJ92" s="46"/>
      <c r="RZK92" s="46"/>
      <c r="RZL92" s="46"/>
      <c r="RZM92" s="46"/>
      <c r="RZN92" s="46"/>
      <c r="RZO92" s="46"/>
      <c r="RZP92" s="46"/>
      <c r="RZQ92" s="46"/>
      <c r="RZR92" s="46"/>
      <c r="RZS92" s="46"/>
      <c r="RZT92" s="46"/>
      <c r="RZU92" s="46"/>
      <c r="RZV92" s="46"/>
      <c r="RZW92" s="46"/>
      <c r="RZX92" s="46"/>
      <c r="RZY92" s="46"/>
      <c r="RZZ92" s="46"/>
      <c r="SAA92" s="46"/>
      <c r="SAB92" s="46"/>
      <c r="SAC92" s="46"/>
      <c r="SAD92" s="46"/>
      <c r="SAE92" s="46"/>
      <c r="SAF92" s="46"/>
      <c r="SAG92" s="46"/>
      <c r="SAH92" s="46"/>
      <c r="SAI92" s="46"/>
      <c r="SAJ92" s="46"/>
      <c r="SAK92" s="46"/>
      <c r="SAL92" s="46"/>
      <c r="SAM92" s="46"/>
      <c r="SAN92" s="46"/>
      <c r="SAO92" s="46"/>
      <c r="SAP92" s="46"/>
      <c r="SAQ92" s="46"/>
      <c r="SAR92" s="46"/>
      <c r="SAS92" s="46"/>
      <c r="SAT92" s="46"/>
      <c r="SAU92" s="46"/>
      <c r="SAV92" s="46"/>
      <c r="SAW92" s="46"/>
      <c r="SAX92" s="46"/>
      <c r="SAY92" s="46"/>
      <c r="SAZ92" s="46"/>
      <c r="SBA92" s="46"/>
      <c r="SBB92" s="46"/>
      <c r="SBC92" s="46"/>
      <c r="SBD92" s="46"/>
      <c r="SBE92" s="46"/>
      <c r="SBF92" s="46"/>
      <c r="SBG92" s="46"/>
      <c r="SBH92" s="46"/>
      <c r="SBI92" s="46"/>
      <c r="SBJ92" s="46"/>
      <c r="SBK92" s="46"/>
      <c r="SBL92" s="46"/>
      <c r="SBM92" s="46"/>
      <c r="SBN92" s="46"/>
      <c r="SBO92" s="46"/>
      <c r="SBP92" s="46"/>
      <c r="SBQ92" s="46"/>
      <c r="SBR92" s="46"/>
      <c r="SBS92" s="46"/>
      <c r="SBT92" s="46"/>
      <c r="SBU92" s="46"/>
      <c r="SBV92" s="46"/>
      <c r="SBW92" s="46"/>
      <c r="SBX92" s="46"/>
      <c r="SBY92" s="46"/>
      <c r="SBZ92" s="46"/>
      <c r="SCA92" s="46"/>
      <c r="SCB92" s="46"/>
      <c r="SCC92" s="46"/>
      <c r="SCD92" s="46"/>
      <c r="SCE92" s="46"/>
      <c r="SCF92" s="46"/>
      <c r="SCG92" s="46"/>
      <c r="SCH92" s="46"/>
      <c r="SCI92" s="46"/>
      <c r="SCJ92" s="46"/>
      <c r="SCK92" s="46"/>
      <c r="SCL92" s="46"/>
      <c r="SCM92" s="46"/>
      <c r="SCN92" s="46"/>
      <c r="SCO92" s="46"/>
      <c r="SCP92" s="46"/>
      <c r="SCQ92" s="46"/>
      <c r="SCR92" s="46"/>
      <c r="SCS92" s="46"/>
      <c r="SCT92" s="46"/>
      <c r="SCU92" s="46"/>
      <c r="SCV92" s="46"/>
      <c r="SCW92" s="46"/>
      <c r="SCX92" s="46"/>
      <c r="SCY92" s="46"/>
      <c r="SCZ92" s="46"/>
      <c r="SDA92" s="46"/>
      <c r="SDB92" s="46"/>
      <c r="SDC92" s="46"/>
      <c r="SDD92" s="46"/>
      <c r="SDE92" s="46"/>
      <c r="SDF92" s="46"/>
      <c r="SDG92" s="46"/>
      <c r="SDH92" s="46"/>
      <c r="SDI92" s="46"/>
      <c r="SDJ92" s="46"/>
      <c r="SDK92" s="46"/>
      <c r="SDL92" s="46"/>
      <c r="SDM92" s="46"/>
      <c r="SDN92" s="46"/>
      <c r="SDO92" s="46"/>
      <c r="SDP92" s="46"/>
      <c r="SDQ92" s="46"/>
      <c r="SDR92" s="46"/>
      <c r="SDS92" s="46"/>
      <c r="SDT92" s="46"/>
      <c r="SDU92" s="46"/>
      <c r="SDV92" s="46"/>
      <c r="SDW92" s="46"/>
      <c r="SDX92" s="46"/>
      <c r="SDY92" s="46"/>
      <c r="SDZ92" s="46"/>
      <c r="SEA92" s="46"/>
      <c r="SEB92" s="46"/>
      <c r="SEC92" s="46"/>
      <c r="SED92" s="46"/>
      <c r="SEE92" s="46"/>
      <c r="SEF92" s="46"/>
      <c r="SEG92" s="46"/>
      <c r="SEH92" s="46"/>
      <c r="SEI92" s="46"/>
      <c r="SEJ92" s="46"/>
      <c r="SEK92" s="46"/>
      <c r="SEL92" s="46"/>
      <c r="SEM92" s="46"/>
      <c r="SEN92" s="46"/>
      <c r="SEO92" s="46"/>
      <c r="SEP92" s="46"/>
      <c r="SEQ92" s="46"/>
      <c r="SER92" s="46"/>
      <c r="SES92" s="46"/>
      <c r="SET92" s="46"/>
      <c r="SEU92" s="46"/>
      <c r="SEV92" s="46"/>
      <c r="SEW92" s="46"/>
      <c r="SEX92" s="46"/>
      <c r="SEY92" s="46"/>
      <c r="SEZ92" s="46"/>
      <c r="SFA92" s="46"/>
      <c r="SFB92" s="46"/>
      <c r="SFC92" s="46"/>
      <c r="SFD92" s="46"/>
      <c r="SFE92" s="46"/>
      <c r="SFF92" s="46"/>
      <c r="SFG92" s="46"/>
      <c r="SFH92" s="46"/>
      <c r="SFI92" s="46"/>
      <c r="SFJ92" s="46"/>
      <c r="SFK92" s="46"/>
      <c r="SFL92" s="46"/>
      <c r="SFM92" s="46"/>
      <c r="SFN92" s="46"/>
      <c r="SFO92" s="46"/>
      <c r="SFP92" s="46"/>
      <c r="SFQ92" s="46"/>
      <c r="SFR92" s="46"/>
      <c r="SFS92" s="46"/>
      <c r="SFT92" s="46"/>
      <c r="SFU92" s="46"/>
      <c r="SFV92" s="46"/>
      <c r="SFW92" s="46"/>
      <c r="SFX92" s="46"/>
      <c r="SFY92" s="46"/>
      <c r="SFZ92" s="46"/>
      <c r="SGA92" s="46"/>
      <c r="SGB92" s="46"/>
      <c r="SGC92" s="46"/>
      <c r="SGD92" s="46"/>
      <c r="SGE92" s="46"/>
      <c r="SGF92" s="46"/>
      <c r="SGG92" s="46"/>
      <c r="SGH92" s="46"/>
      <c r="SGI92" s="46"/>
      <c r="SGJ92" s="46"/>
      <c r="SGK92" s="46"/>
      <c r="SGL92" s="46"/>
      <c r="SGM92" s="46"/>
      <c r="SGN92" s="46"/>
      <c r="SGO92" s="46"/>
      <c r="SGP92" s="46"/>
      <c r="SGQ92" s="46"/>
      <c r="SGR92" s="46"/>
      <c r="SGS92" s="46"/>
      <c r="SGT92" s="46"/>
      <c r="SGU92" s="46"/>
      <c r="SGV92" s="46"/>
      <c r="SGW92" s="46"/>
      <c r="SGX92" s="46"/>
      <c r="SGY92" s="46"/>
      <c r="SGZ92" s="46"/>
      <c r="SHA92" s="46"/>
      <c r="SHB92" s="46"/>
      <c r="SHC92" s="46"/>
      <c r="SHD92" s="46"/>
      <c r="SHE92" s="46"/>
      <c r="SHF92" s="46"/>
      <c r="SHG92" s="46"/>
      <c r="SHH92" s="46"/>
      <c r="SHI92" s="46"/>
      <c r="SHJ92" s="46"/>
      <c r="SHK92" s="46"/>
      <c r="SHL92" s="46"/>
      <c r="SHM92" s="46"/>
      <c r="SHN92" s="46"/>
      <c r="SHO92" s="46"/>
      <c r="SHP92" s="46"/>
      <c r="SHQ92" s="46"/>
      <c r="SHR92" s="46"/>
      <c r="SHS92" s="46"/>
      <c r="SHT92" s="46"/>
      <c r="SHU92" s="46"/>
      <c r="SHV92" s="46"/>
      <c r="SHW92" s="46"/>
      <c r="SHX92" s="46"/>
      <c r="SHY92" s="46"/>
      <c r="SHZ92" s="46"/>
      <c r="SIA92" s="46"/>
      <c r="SIB92" s="46"/>
      <c r="SIC92" s="46"/>
      <c r="SID92" s="46"/>
      <c r="SIE92" s="46"/>
      <c r="SIF92" s="46"/>
      <c r="SIG92" s="46"/>
      <c r="SIH92" s="46"/>
      <c r="SII92" s="46"/>
      <c r="SIJ92" s="46"/>
      <c r="SIK92" s="46"/>
      <c r="SIL92" s="46"/>
      <c r="SIM92" s="46"/>
      <c r="SIN92" s="46"/>
      <c r="SIO92" s="46"/>
      <c r="SIP92" s="46"/>
      <c r="SIQ92" s="46"/>
      <c r="SIR92" s="46"/>
      <c r="SIS92" s="46"/>
      <c r="SIT92" s="46"/>
      <c r="SIU92" s="46"/>
      <c r="SIV92" s="46"/>
      <c r="SIW92" s="46"/>
      <c r="SIX92" s="46"/>
      <c r="SIY92" s="46"/>
      <c r="SIZ92" s="46"/>
      <c r="SJA92" s="46"/>
      <c r="SJB92" s="46"/>
      <c r="SJC92" s="46"/>
      <c r="SJD92" s="46"/>
      <c r="SJE92" s="46"/>
      <c r="SJF92" s="46"/>
      <c r="SJG92" s="46"/>
      <c r="SJH92" s="46"/>
      <c r="SJI92" s="46"/>
      <c r="SJJ92" s="46"/>
      <c r="SJK92" s="46"/>
      <c r="SJL92" s="46"/>
      <c r="SJM92" s="46"/>
      <c r="SJN92" s="46"/>
      <c r="SJO92" s="46"/>
      <c r="SJP92" s="46"/>
      <c r="SJQ92" s="46"/>
      <c r="SJR92" s="46"/>
      <c r="SJS92" s="46"/>
      <c r="SJT92" s="46"/>
      <c r="SJU92" s="46"/>
      <c r="SJV92" s="46"/>
      <c r="SJW92" s="46"/>
      <c r="SJX92" s="46"/>
      <c r="SJY92" s="46"/>
      <c r="SJZ92" s="46"/>
      <c r="SKA92" s="46"/>
      <c r="SKB92" s="46"/>
      <c r="SKC92" s="46"/>
      <c r="SKD92" s="46"/>
      <c r="SKE92" s="46"/>
      <c r="SKF92" s="46"/>
      <c r="SKG92" s="46"/>
      <c r="SKH92" s="46"/>
      <c r="SKI92" s="46"/>
      <c r="SKJ92" s="46"/>
      <c r="SKK92" s="46"/>
      <c r="SKL92" s="46"/>
      <c r="SKM92" s="46"/>
      <c r="SKN92" s="46"/>
      <c r="SKO92" s="46"/>
      <c r="SKP92" s="46"/>
      <c r="SKQ92" s="46"/>
      <c r="SKR92" s="46"/>
      <c r="SKS92" s="46"/>
      <c r="SKT92" s="46"/>
      <c r="SKU92" s="46"/>
      <c r="SKV92" s="46"/>
      <c r="SKW92" s="46"/>
      <c r="SKX92" s="46"/>
      <c r="SKY92" s="46"/>
      <c r="SKZ92" s="46"/>
      <c r="SLA92" s="46"/>
      <c r="SLB92" s="46"/>
      <c r="SLC92" s="46"/>
      <c r="SLD92" s="46"/>
      <c r="SLE92" s="46"/>
      <c r="SLF92" s="46"/>
      <c r="SLG92" s="46"/>
      <c r="SLH92" s="46"/>
      <c r="SLI92" s="46"/>
      <c r="SLJ92" s="46"/>
      <c r="SLK92" s="46"/>
      <c r="SLL92" s="46"/>
      <c r="SLM92" s="46"/>
      <c r="SLN92" s="46"/>
      <c r="SLO92" s="46"/>
      <c r="SLP92" s="46"/>
      <c r="SLQ92" s="46"/>
      <c r="SLR92" s="46"/>
      <c r="SLS92" s="46"/>
      <c r="SLT92" s="46"/>
      <c r="SLU92" s="46"/>
      <c r="SLV92" s="46"/>
      <c r="SLW92" s="46"/>
      <c r="SLX92" s="46"/>
      <c r="SLY92" s="46"/>
      <c r="SLZ92" s="46"/>
      <c r="SMA92" s="46"/>
      <c r="SMB92" s="46"/>
      <c r="SMC92" s="46"/>
      <c r="SMD92" s="46"/>
      <c r="SME92" s="46"/>
      <c r="SMF92" s="46"/>
      <c r="SMG92" s="46"/>
      <c r="SMH92" s="46"/>
      <c r="SMI92" s="46"/>
      <c r="SMJ92" s="46"/>
      <c r="SMK92" s="46"/>
      <c r="SML92" s="46"/>
      <c r="SMM92" s="46"/>
      <c r="SMN92" s="46"/>
      <c r="SMO92" s="46"/>
      <c r="SMP92" s="46"/>
      <c r="SMQ92" s="46"/>
      <c r="SMR92" s="46"/>
      <c r="SMS92" s="46"/>
      <c r="SMT92" s="46"/>
      <c r="SMU92" s="46"/>
      <c r="SMV92" s="46"/>
      <c r="SMW92" s="46"/>
      <c r="SMX92" s="46"/>
      <c r="SMY92" s="46"/>
      <c r="SMZ92" s="46"/>
      <c r="SNA92" s="46"/>
      <c r="SNB92" s="46"/>
      <c r="SNC92" s="46"/>
      <c r="SND92" s="46"/>
      <c r="SNE92" s="46"/>
      <c r="SNF92" s="46"/>
      <c r="SNG92" s="46"/>
      <c r="SNH92" s="46"/>
      <c r="SNI92" s="46"/>
      <c r="SNJ92" s="46"/>
      <c r="SNK92" s="46"/>
      <c r="SNL92" s="46"/>
      <c r="SNM92" s="46"/>
      <c r="SNN92" s="46"/>
      <c r="SNO92" s="46"/>
      <c r="SNP92" s="46"/>
      <c r="SNQ92" s="46"/>
      <c r="SNR92" s="46"/>
      <c r="SNS92" s="46"/>
      <c r="SNT92" s="46"/>
      <c r="SNU92" s="46"/>
      <c r="SNV92" s="46"/>
      <c r="SNW92" s="46"/>
      <c r="SNX92" s="46"/>
      <c r="SNY92" s="46"/>
      <c r="SNZ92" s="46"/>
      <c r="SOA92" s="46"/>
      <c r="SOB92" s="46"/>
      <c r="SOC92" s="46"/>
      <c r="SOD92" s="46"/>
      <c r="SOE92" s="46"/>
      <c r="SOF92" s="46"/>
      <c r="SOG92" s="46"/>
      <c r="SOH92" s="46"/>
      <c r="SOI92" s="46"/>
      <c r="SOJ92" s="46"/>
      <c r="SOK92" s="46"/>
      <c r="SOL92" s="46"/>
      <c r="SOM92" s="46"/>
      <c r="SON92" s="46"/>
      <c r="SOO92" s="46"/>
      <c r="SOP92" s="46"/>
      <c r="SOQ92" s="46"/>
      <c r="SOR92" s="46"/>
      <c r="SOS92" s="46"/>
      <c r="SOT92" s="46"/>
      <c r="SOU92" s="46"/>
      <c r="SOV92" s="46"/>
      <c r="SOW92" s="46"/>
      <c r="SOX92" s="46"/>
      <c r="SOY92" s="46"/>
      <c r="SOZ92" s="46"/>
      <c r="SPA92" s="46"/>
      <c r="SPB92" s="46"/>
      <c r="SPC92" s="46"/>
      <c r="SPD92" s="46"/>
      <c r="SPE92" s="46"/>
      <c r="SPF92" s="46"/>
      <c r="SPG92" s="46"/>
      <c r="SPH92" s="46"/>
      <c r="SPI92" s="46"/>
      <c r="SPJ92" s="46"/>
      <c r="SPK92" s="46"/>
      <c r="SPL92" s="46"/>
      <c r="SPM92" s="46"/>
      <c r="SPN92" s="46"/>
      <c r="SPO92" s="46"/>
      <c r="SPP92" s="46"/>
      <c r="SPQ92" s="46"/>
      <c r="SPR92" s="46"/>
      <c r="SPS92" s="46"/>
      <c r="SPT92" s="46"/>
      <c r="SPU92" s="46"/>
      <c r="SPV92" s="46"/>
      <c r="SPW92" s="46"/>
      <c r="SPX92" s="46"/>
      <c r="SPY92" s="46"/>
      <c r="SPZ92" s="46"/>
      <c r="SQA92" s="46"/>
      <c r="SQB92" s="46"/>
      <c r="SQC92" s="46"/>
      <c r="SQD92" s="46"/>
      <c r="SQE92" s="46"/>
      <c r="SQF92" s="46"/>
      <c r="SQG92" s="46"/>
      <c r="SQH92" s="46"/>
      <c r="SQI92" s="46"/>
      <c r="SQJ92" s="46"/>
      <c r="SQK92" s="46"/>
      <c r="SQL92" s="46"/>
      <c r="SQM92" s="46"/>
      <c r="SQN92" s="46"/>
      <c r="SQO92" s="46"/>
      <c r="SQP92" s="46"/>
      <c r="SQQ92" s="46"/>
      <c r="SQR92" s="46"/>
      <c r="SQS92" s="46"/>
      <c r="SQT92" s="46"/>
      <c r="SQU92" s="46"/>
      <c r="SQV92" s="46"/>
      <c r="SQW92" s="46"/>
      <c r="SQX92" s="46"/>
      <c r="SQY92" s="46"/>
      <c r="SQZ92" s="46"/>
      <c r="SRA92" s="46"/>
      <c r="SRB92" s="46"/>
      <c r="SRC92" s="46"/>
      <c r="SRD92" s="46"/>
      <c r="SRE92" s="46"/>
      <c r="SRF92" s="46"/>
      <c r="SRG92" s="46"/>
      <c r="SRH92" s="46"/>
      <c r="SRI92" s="46"/>
      <c r="SRJ92" s="46"/>
      <c r="SRK92" s="46"/>
      <c r="SRL92" s="46"/>
      <c r="SRM92" s="46"/>
      <c r="SRN92" s="46"/>
      <c r="SRO92" s="46"/>
      <c r="SRP92" s="46"/>
      <c r="SRQ92" s="46"/>
      <c r="SRR92" s="46"/>
      <c r="SRS92" s="46"/>
      <c r="SRT92" s="46"/>
      <c r="SRU92" s="46"/>
      <c r="SRV92" s="46"/>
      <c r="SRW92" s="46"/>
      <c r="SRX92" s="46"/>
      <c r="SRY92" s="46"/>
      <c r="SRZ92" s="46"/>
      <c r="SSA92" s="46"/>
      <c r="SSB92" s="46"/>
      <c r="SSC92" s="46"/>
      <c r="SSD92" s="46"/>
      <c r="SSE92" s="46"/>
      <c r="SSF92" s="46"/>
      <c r="SSG92" s="46"/>
      <c r="SSH92" s="46"/>
      <c r="SSI92" s="46"/>
      <c r="SSJ92" s="46"/>
      <c r="SSK92" s="46"/>
      <c r="SSL92" s="46"/>
      <c r="SSM92" s="46"/>
      <c r="SSN92" s="46"/>
      <c r="SSO92" s="46"/>
      <c r="SSP92" s="46"/>
      <c r="SSQ92" s="46"/>
      <c r="SSR92" s="46"/>
      <c r="SSS92" s="46"/>
      <c r="SST92" s="46"/>
      <c r="SSU92" s="46"/>
      <c r="SSV92" s="46"/>
      <c r="SSW92" s="46"/>
      <c r="SSX92" s="46"/>
      <c r="SSY92" s="46"/>
      <c r="SSZ92" s="46"/>
      <c r="STA92" s="46"/>
      <c r="STB92" s="46"/>
      <c r="STC92" s="46"/>
      <c r="STD92" s="46"/>
      <c r="STE92" s="46"/>
      <c r="STF92" s="46"/>
      <c r="STG92" s="46"/>
      <c r="STH92" s="46"/>
      <c r="STI92" s="46"/>
      <c r="STJ92" s="46"/>
      <c r="STK92" s="46"/>
      <c r="STL92" s="46"/>
      <c r="STM92" s="46"/>
      <c r="STN92" s="46"/>
      <c r="STO92" s="46"/>
      <c r="STP92" s="46"/>
      <c r="STQ92" s="46"/>
      <c r="STR92" s="46"/>
      <c r="STS92" s="46"/>
      <c r="STT92" s="46"/>
      <c r="STU92" s="46"/>
      <c r="STV92" s="46"/>
      <c r="STW92" s="46"/>
      <c r="STX92" s="46"/>
      <c r="STY92" s="46"/>
      <c r="STZ92" s="46"/>
      <c r="SUA92" s="46"/>
      <c r="SUB92" s="46"/>
      <c r="SUC92" s="46"/>
      <c r="SUD92" s="46"/>
      <c r="SUE92" s="46"/>
      <c r="SUF92" s="46"/>
      <c r="SUG92" s="46"/>
      <c r="SUH92" s="46"/>
      <c r="SUI92" s="46"/>
      <c r="SUJ92" s="46"/>
      <c r="SUK92" s="46"/>
      <c r="SUL92" s="46"/>
      <c r="SUM92" s="46"/>
      <c r="SUN92" s="46"/>
      <c r="SUO92" s="46"/>
      <c r="SUP92" s="46"/>
      <c r="SUQ92" s="46"/>
      <c r="SUR92" s="46"/>
      <c r="SUS92" s="46"/>
      <c r="SUT92" s="46"/>
      <c r="SUU92" s="46"/>
      <c r="SUV92" s="46"/>
      <c r="SUW92" s="46"/>
      <c r="SUX92" s="46"/>
      <c r="SUY92" s="46"/>
      <c r="SUZ92" s="46"/>
      <c r="SVA92" s="46"/>
      <c r="SVB92" s="46"/>
      <c r="SVC92" s="46"/>
      <c r="SVD92" s="46"/>
      <c r="SVE92" s="46"/>
      <c r="SVF92" s="46"/>
      <c r="SVG92" s="46"/>
      <c r="SVH92" s="46"/>
      <c r="SVI92" s="46"/>
      <c r="SVJ92" s="46"/>
      <c r="SVK92" s="46"/>
      <c r="SVL92" s="46"/>
      <c r="SVM92" s="46"/>
      <c r="SVN92" s="46"/>
      <c r="SVO92" s="46"/>
      <c r="SVP92" s="46"/>
      <c r="SVQ92" s="46"/>
      <c r="SVR92" s="46"/>
      <c r="SVS92" s="46"/>
      <c r="SVT92" s="46"/>
      <c r="SVU92" s="46"/>
      <c r="SVV92" s="46"/>
      <c r="SVW92" s="46"/>
      <c r="SVX92" s="46"/>
      <c r="SVY92" s="46"/>
      <c r="SVZ92" s="46"/>
      <c r="SWA92" s="46"/>
      <c r="SWB92" s="46"/>
      <c r="SWC92" s="46"/>
      <c r="SWD92" s="46"/>
      <c r="SWE92" s="46"/>
      <c r="SWF92" s="46"/>
      <c r="SWG92" s="46"/>
      <c r="SWH92" s="46"/>
      <c r="SWI92" s="46"/>
      <c r="SWJ92" s="46"/>
      <c r="SWK92" s="46"/>
      <c r="SWL92" s="46"/>
      <c r="SWM92" s="46"/>
      <c r="SWN92" s="46"/>
      <c r="SWO92" s="46"/>
      <c r="SWP92" s="46"/>
      <c r="SWQ92" s="46"/>
      <c r="SWR92" s="46"/>
      <c r="SWS92" s="46"/>
      <c r="SWT92" s="46"/>
      <c r="SWU92" s="46"/>
      <c r="SWV92" s="46"/>
      <c r="SWW92" s="46"/>
      <c r="SWX92" s="46"/>
      <c r="SWY92" s="46"/>
      <c r="SWZ92" s="46"/>
      <c r="SXA92" s="46"/>
      <c r="SXB92" s="46"/>
      <c r="SXC92" s="46"/>
      <c r="SXD92" s="46"/>
      <c r="SXE92" s="46"/>
      <c r="SXF92" s="46"/>
      <c r="SXG92" s="46"/>
      <c r="SXH92" s="46"/>
      <c r="SXI92" s="46"/>
      <c r="SXJ92" s="46"/>
      <c r="SXK92" s="46"/>
      <c r="SXL92" s="46"/>
      <c r="SXM92" s="46"/>
      <c r="SXN92" s="46"/>
      <c r="SXO92" s="46"/>
      <c r="SXP92" s="46"/>
      <c r="SXQ92" s="46"/>
      <c r="SXR92" s="46"/>
      <c r="SXS92" s="46"/>
      <c r="SXT92" s="46"/>
      <c r="SXU92" s="46"/>
      <c r="SXV92" s="46"/>
      <c r="SXW92" s="46"/>
      <c r="SXX92" s="46"/>
      <c r="SXY92" s="46"/>
      <c r="SXZ92" s="46"/>
      <c r="SYA92" s="46"/>
      <c r="SYB92" s="46"/>
      <c r="SYC92" s="46"/>
      <c r="SYD92" s="46"/>
      <c r="SYE92" s="46"/>
      <c r="SYF92" s="46"/>
      <c r="SYG92" s="46"/>
      <c r="SYH92" s="46"/>
      <c r="SYI92" s="46"/>
      <c r="SYJ92" s="46"/>
      <c r="SYK92" s="46"/>
      <c r="SYL92" s="46"/>
      <c r="SYM92" s="46"/>
      <c r="SYN92" s="46"/>
      <c r="SYO92" s="46"/>
      <c r="SYP92" s="46"/>
      <c r="SYQ92" s="46"/>
      <c r="SYR92" s="46"/>
      <c r="SYS92" s="46"/>
      <c r="SYT92" s="46"/>
      <c r="SYU92" s="46"/>
      <c r="SYV92" s="46"/>
      <c r="SYW92" s="46"/>
      <c r="SYX92" s="46"/>
      <c r="SYY92" s="46"/>
      <c r="SYZ92" s="46"/>
      <c r="SZA92" s="46"/>
      <c r="SZB92" s="46"/>
      <c r="SZC92" s="46"/>
      <c r="SZD92" s="46"/>
      <c r="SZE92" s="46"/>
      <c r="SZF92" s="46"/>
      <c r="SZG92" s="46"/>
      <c r="SZH92" s="46"/>
      <c r="SZI92" s="46"/>
      <c r="SZJ92" s="46"/>
      <c r="SZK92" s="46"/>
      <c r="SZL92" s="46"/>
      <c r="SZM92" s="46"/>
      <c r="SZN92" s="46"/>
      <c r="SZO92" s="46"/>
      <c r="SZP92" s="46"/>
      <c r="SZQ92" s="46"/>
      <c r="SZR92" s="46"/>
      <c r="SZS92" s="46"/>
      <c r="SZT92" s="46"/>
      <c r="SZU92" s="46"/>
      <c r="SZV92" s="46"/>
      <c r="SZW92" s="46"/>
      <c r="SZX92" s="46"/>
      <c r="SZY92" s="46"/>
      <c r="SZZ92" s="46"/>
      <c r="TAA92" s="46"/>
      <c r="TAB92" s="46"/>
      <c r="TAC92" s="46"/>
      <c r="TAD92" s="46"/>
      <c r="TAE92" s="46"/>
      <c r="TAF92" s="46"/>
      <c r="TAG92" s="46"/>
      <c r="TAH92" s="46"/>
      <c r="TAI92" s="46"/>
      <c r="TAJ92" s="46"/>
      <c r="TAK92" s="46"/>
      <c r="TAL92" s="46"/>
      <c r="TAM92" s="46"/>
      <c r="TAN92" s="46"/>
      <c r="TAO92" s="46"/>
      <c r="TAP92" s="46"/>
      <c r="TAQ92" s="46"/>
      <c r="TAR92" s="46"/>
      <c r="TAS92" s="46"/>
      <c r="TAT92" s="46"/>
      <c r="TAU92" s="46"/>
      <c r="TAV92" s="46"/>
      <c r="TAW92" s="46"/>
      <c r="TAX92" s="46"/>
      <c r="TAY92" s="46"/>
      <c r="TAZ92" s="46"/>
      <c r="TBA92" s="46"/>
      <c r="TBB92" s="46"/>
      <c r="TBC92" s="46"/>
      <c r="TBD92" s="46"/>
      <c r="TBE92" s="46"/>
      <c r="TBF92" s="46"/>
      <c r="TBG92" s="46"/>
      <c r="TBH92" s="46"/>
      <c r="TBI92" s="46"/>
      <c r="TBJ92" s="46"/>
      <c r="TBK92" s="46"/>
      <c r="TBL92" s="46"/>
      <c r="TBM92" s="46"/>
      <c r="TBN92" s="46"/>
      <c r="TBO92" s="46"/>
      <c r="TBP92" s="46"/>
      <c r="TBQ92" s="46"/>
      <c r="TBR92" s="46"/>
      <c r="TBS92" s="46"/>
      <c r="TBT92" s="46"/>
      <c r="TBU92" s="46"/>
      <c r="TBV92" s="46"/>
      <c r="TBW92" s="46"/>
      <c r="TBX92" s="46"/>
      <c r="TBY92" s="46"/>
      <c r="TBZ92" s="46"/>
      <c r="TCA92" s="46"/>
      <c r="TCB92" s="46"/>
      <c r="TCC92" s="46"/>
      <c r="TCD92" s="46"/>
      <c r="TCE92" s="46"/>
      <c r="TCF92" s="46"/>
      <c r="TCG92" s="46"/>
      <c r="TCH92" s="46"/>
      <c r="TCI92" s="46"/>
      <c r="TCJ92" s="46"/>
      <c r="TCK92" s="46"/>
      <c r="TCL92" s="46"/>
      <c r="TCM92" s="46"/>
      <c r="TCN92" s="46"/>
      <c r="TCO92" s="46"/>
      <c r="TCP92" s="46"/>
      <c r="TCQ92" s="46"/>
      <c r="TCR92" s="46"/>
      <c r="TCS92" s="46"/>
      <c r="TCT92" s="46"/>
      <c r="TCU92" s="46"/>
      <c r="TCV92" s="46"/>
      <c r="TCW92" s="46"/>
      <c r="TCX92" s="46"/>
      <c r="TCY92" s="46"/>
      <c r="TCZ92" s="46"/>
      <c r="TDA92" s="46"/>
      <c r="TDB92" s="46"/>
      <c r="TDC92" s="46"/>
      <c r="TDD92" s="46"/>
      <c r="TDE92" s="46"/>
      <c r="TDF92" s="46"/>
      <c r="TDG92" s="46"/>
      <c r="TDH92" s="46"/>
      <c r="TDI92" s="46"/>
      <c r="TDJ92" s="46"/>
      <c r="TDK92" s="46"/>
      <c r="TDL92" s="46"/>
      <c r="TDM92" s="46"/>
      <c r="TDN92" s="46"/>
      <c r="TDO92" s="46"/>
      <c r="TDP92" s="46"/>
      <c r="TDQ92" s="46"/>
      <c r="TDR92" s="46"/>
      <c r="TDS92" s="46"/>
      <c r="TDT92" s="46"/>
      <c r="TDU92" s="46"/>
      <c r="TDV92" s="46"/>
      <c r="TDW92" s="46"/>
      <c r="TDX92" s="46"/>
      <c r="TDY92" s="46"/>
      <c r="TDZ92" s="46"/>
      <c r="TEA92" s="46"/>
      <c r="TEB92" s="46"/>
      <c r="TEC92" s="46"/>
      <c r="TED92" s="46"/>
      <c r="TEE92" s="46"/>
      <c r="TEF92" s="46"/>
      <c r="TEG92" s="46"/>
      <c r="TEH92" s="46"/>
      <c r="TEI92" s="46"/>
      <c r="TEJ92" s="46"/>
      <c r="TEK92" s="46"/>
      <c r="TEL92" s="46"/>
      <c r="TEM92" s="46"/>
      <c r="TEN92" s="46"/>
      <c r="TEO92" s="46"/>
      <c r="TEP92" s="46"/>
      <c r="TEQ92" s="46"/>
      <c r="TER92" s="46"/>
      <c r="TES92" s="46"/>
      <c r="TET92" s="46"/>
      <c r="TEU92" s="46"/>
      <c r="TEV92" s="46"/>
      <c r="TEW92" s="46"/>
      <c r="TEX92" s="46"/>
      <c r="TEY92" s="46"/>
      <c r="TEZ92" s="46"/>
      <c r="TFA92" s="46"/>
      <c r="TFB92" s="46"/>
      <c r="TFC92" s="46"/>
      <c r="TFD92" s="46"/>
      <c r="TFE92" s="46"/>
      <c r="TFF92" s="46"/>
      <c r="TFG92" s="46"/>
      <c r="TFH92" s="46"/>
      <c r="TFI92" s="46"/>
      <c r="TFJ92" s="46"/>
      <c r="TFK92" s="46"/>
      <c r="TFL92" s="46"/>
      <c r="TFM92" s="46"/>
      <c r="TFN92" s="46"/>
      <c r="TFO92" s="46"/>
      <c r="TFP92" s="46"/>
      <c r="TFQ92" s="46"/>
      <c r="TFR92" s="46"/>
      <c r="TFS92" s="46"/>
      <c r="TFT92" s="46"/>
      <c r="TFU92" s="46"/>
      <c r="TFV92" s="46"/>
      <c r="TFW92" s="46"/>
      <c r="TFX92" s="46"/>
      <c r="TFY92" s="46"/>
      <c r="TFZ92" s="46"/>
      <c r="TGA92" s="46"/>
      <c r="TGB92" s="46"/>
      <c r="TGC92" s="46"/>
      <c r="TGD92" s="46"/>
      <c r="TGE92" s="46"/>
      <c r="TGF92" s="46"/>
      <c r="TGG92" s="46"/>
      <c r="TGH92" s="46"/>
      <c r="TGI92" s="46"/>
      <c r="TGJ92" s="46"/>
      <c r="TGK92" s="46"/>
      <c r="TGL92" s="46"/>
      <c r="TGM92" s="46"/>
      <c r="TGN92" s="46"/>
      <c r="TGO92" s="46"/>
      <c r="TGP92" s="46"/>
      <c r="TGQ92" s="46"/>
      <c r="TGR92" s="46"/>
      <c r="TGS92" s="46"/>
      <c r="TGT92" s="46"/>
      <c r="TGU92" s="46"/>
      <c r="TGV92" s="46"/>
      <c r="TGW92" s="46"/>
      <c r="TGX92" s="46"/>
      <c r="TGY92" s="46"/>
      <c r="TGZ92" s="46"/>
      <c r="THA92" s="46"/>
      <c r="THB92" s="46"/>
      <c r="THC92" s="46"/>
      <c r="THD92" s="46"/>
      <c r="THE92" s="46"/>
      <c r="THF92" s="46"/>
      <c r="THG92" s="46"/>
      <c r="THH92" s="46"/>
      <c r="THI92" s="46"/>
      <c r="THJ92" s="46"/>
      <c r="THK92" s="46"/>
      <c r="THL92" s="46"/>
      <c r="THM92" s="46"/>
      <c r="THN92" s="46"/>
      <c r="THO92" s="46"/>
      <c r="THP92" s="46"/>
      <c r="THQ92" s="46"/>
      <c r="THR92" s="46"/>
      <c r="THS92" s="46"/>
      <c r="THT92" s="46"/>
      <c r="THU92" s="46"/>
      <c r="THV92" s="46"/>
      <c r="THW92" s="46"/>
      <c r="THX92" s="46"/>
      <c r="THY92" s="46"/>
      <c r="THZ92" s="46"/>
      <c r="TIA92" s="46"/>
      <c r="TIB92" s="46"/>
      <c r="TIC92" s="46"/>
      <c r="TID92" s="46"/>
      <c r="TIE92" s="46"/>
      <c r="TIF92" s="46"/>
      <c r="TIG92" s="46"/>
      <c r="TIH92" s="46"/>
      <c r="TII92" s="46"/>
      <c r="TIJ92" s="46"/>
      <c r="TIK92" s="46"/>
      <c r="TIL92" s="46"/>
      <c r="TIM92" s="46"/>
      <c r="TIN92" s="46"/>
      <c r="TIO92" s="46"/>
      <c r="TIP92" s="46"/>
      <c r="TIQ92" s="46"/>
      <c r="TIR92" s="46"/>
      <c r="TIS92" s="46"/>
      <c r="TIT92" s="46"/>
      <c r="TIU92" s="46"/>
      <c r="TIV92" s="46"/>
      <c r="TIW92" s="46"/>
      <c r="TIX92" s="46"/>
      <c r="TIY92" s="46"/>
      <c r="TIZ92" s="46"/>
      <c r="TJA92" s="46"/>
      <c r="TJB92" s="46"/>
      <c r="TJC92" s="46"/>
      <c r="TJD92" s="46"/>
      <c r="TJE92" s="46"/>
      <c r="TJF92" s="46"/>
      <c r="TJG92" s="46"/>
      <c r="TJH92" s="46"/>
      <c r="TJI92" s="46"/>
      <c r="TJJ92" s="46"/>
      <c r="TJK92" s="46"/>
      <c r="TJL92" s="46"/>
      <c r="TJM92" s="46"/>
      <c r="TJN92" s="46"/>
      <c r="TJO92" s="46"/>
      <c r="TJP92" s="46"/>
      <c r="TJQ92" s="46"/>
      <c r="TJR92" s="46"/>
      <c r="TJS92" s="46"/>
      <c r="TJT92" s="46"/>
      <c r="TJU92" s="46"/>
      <c r="TJV92" s="46"/>
      <c r="TJW92" s="46"/>
      <c r="TJX92" s="46"/>
      <c r="TJY92" s="46"/>
      <c r="TJZ92" s="46"/>
      <c r="TKA92" s="46"/>
      <c r="TKB92" s="46"/>
      <c r="TKC92" s="46"/>
      <c r="TKD92" s="46"/>
      <c r="TKE92" s="46"/>
      <c r="TKF92" s="46"/>
      <c r="TKG92" s="46"/>
      <c r="TKH92" s="46"/>
      <c r="TKI92" s="46"/>
      <c r="TKJ92" s="46"/>
      <c r="TKK92" s="46"/>
      <c r="TKL92" s="46"/>
      <c r="TKM92" s="46"/>
      <c r="TKN92" s="46"/>
      <c r="TKO92" s="46"/>
      <c r="TKP92" s="46"/>
      <c r="TKQ92" s="46"/>
      <c r="TKR92" s="46"/>
      <c r="TKS92" s="46"/>
      <c r="TKT92" s="46"/>
      <c r="TKU92" s="46"/>
      <c r="TKV92" s="46"/>
      <c r="TKW92" s="46"/>
      <c r="TKX92" s="46"/>
      <c r="TKY92" s="46"/>
      <c r="TKZ92" s="46"/>
      <c r="TLA92" s="46"/>
      <c r="TLB92" s="46"/>
      <c r="TLC92" s="46"/>
      <c r="TLD92" s="46"/>
      <c r="TLE92" s="46"/>
      <c r="TLF92" s="46"/>
      <c r="TLG92" s="46"/>
      <c r="TLH92" s="46"/>
      <c r="TLI92" s="46"/>
      <c r="TLJ92" s="46"/>
      <c r="TLK92" s="46"/>
      <c r="TLL92" s="46"/>
      <c r="TLM92" s="46"/>
      <c r="TLN92" s="46"/>
      <c r="TLO92" s="46"/>
      <c r="TLP92" s="46"/>
      <c r="TLQ92" s="46"/>
      <c r="TLR92" s="46"/>
      <c r="TLS92" s="46"/>
      <c r="TLT92" s="46"/>
      <c r="TLU92" s="46"/>
      <c r="TLV92" s="46"/>
      <c r="TLW92" s="46"/>
      <c r="TLX92" s="46"/>
      <c r="TLY92" s="46"/>
      <c r="TLZ92" s="46"/>
      <c r="TMA92" s="46"/>
      <c r="TMB92" s="46"/>
      <c r="TMC92" s="46"/>
      <c r="TMD92" s="46"/>
      <c r="TME92" s="46"/>
      <c r="TMF92" s="46"/>
      <c r="TMG92" s="46"/>
      <c r="TMH92" s="46"/>
      <c r="TMI92" s="46"/>
      <c r="TMJ92" s="46"/>
      <c r="TMK92" s="46"/>
      <c r="TML92" s="46"/>
      <c r="TMM92" s="46"/>
      <c r="TMN92" s="46"/>
      <c r="TMO92" s="46"/>
      <c r="TMP92" s="46"/>
      <c r="TMQ92" s="46"/>
      <c r="TMR92" s="46"/>
      <c r="TMS92" s="46"/>
      <c r="TMT92" s="46"/>
      <c r="TMU92" s="46"/>
      <c r="TMV92" s="46"/>
      <c r="TMW92" s="46"/>
      <c r="TMX92" s="46"/>
      <c r="TMY92" s="46"/>
      <c r="TMZ92" s="46"/>
      <c r="TNA92" s="46"/>
      <c r="TNB92" s="46"/>
      <c r="TNC92" s="46"/>
      <c r="TND92" s="46"/>
      <c r="TNE92" s="46"/>
      <c r="TNF92" s="46"/>
      <c r="TNG92" s="46"/>
      <c r="TNH92" s="46"/>
      <c r="TNI92" s="46"/>
      <c r="TNJ92" s="46"/>
      <c r="TNK92" s="46"/>
      <c r="TNL92" s="46"/>
      <c r="TNM92" s="46"/>
      <c r="TNN92" s="46"/>
      <c r="TNO92" s="46"/>
      <c r="TNP92" s="46"/>
      <c r="TNQ92" s="46"/>
      <c r="TNR92" s="46"/>
      <c r="TNS92" s="46"/>
      <c r="TNT92" s="46"/>
      <c r="TNU92" s="46"/>
      <c r="TNV92" s="46"/>
      <c r="TNW92" s="46"/>
      <c r="TNX92" s="46"/>
      <c r="TNY92" s="46"/>
      <c r="TNZ92" s="46"/>
      <c r="TOA92" s="46"/>
      <c r="TOB92" s="46"/>
      <c r="TOC92" s="46"/>
      <c r="TOD92" s="46"/>
      <c r="TOE92" s="46"/>
      <c r="TOF92" s="46"/>
      <c r="TOG92" s="46"/>
      <c r="TOH92" s="46"/>
      <c r="TOI92" s="46"/>
      <c r="TOJ92" s="46"/>
      <c r="TOK92" s="46"/>
      <c r="TOL92" s="46"/>
      <c r="TOM92" s="46"/>
      <c r="TON92" s="46"/>
      <c r="TOO92" s="46"/>
      <c r="TOP92" s="46"/>
      <c r="TOQ92" s="46"/>
      <c r="TOR92" s="46"/>
      <c r="TOS92" s="46"/>
      <c r="TOT92" s="46"/>
      <c r="TOU92" s="46"/>
      <c r="TOV92" s="46"/>
      <c r="TOW92" s="46"/>
      <c r="TOX92" s="46"/>
      <c r="TOY92" s="46"/>
      <c r="TOZ92" s="46"/>
      <c r="TPA92" s="46"/>
      <c r="TPB92" s="46"/>
      <c r="TPC92" s="46"/>
      <c r="TPD92" s="46"/>
      <c r="TPE92" s="46"/>
      <c r="TPF92" s="46"/>
      <c r="TPG92" s="46"/>
      <c r="TPH92" s="46"/>
      <c r="TPI92" s="46"/>
      <c r="TPJ92" s="46"/>
      <c r="TPK92" s="46"/>
      <c r="TPL92" s="46"/>
      <c r="TPM92" s="46"/>
      <c r="TPN92" s="46"/>
      <c r="TPO92" s="46"/>
      <c r="TPP92" s="46"/>
      <c r="TPQ92" s="46"/>
      <c r="TPR92" s="46"/>
      <c r="TPS92" s="46"/>
      <c r="TPT92" s="46"/>
      <c r="TPU92" s="46"/>
      <c r="TPV92" s="46"/>
      <c r="TPW92" s="46"/>
      <c r="TPX92" s="46"/>
      <c r="TPY92" s="46"/>
      <c r="TPZ92" s="46"/>
      <c r="TQA92" s="46"/>
      <c r="TQB92" s="46"/>
      <c r="TQC92" s="46"/>
      <c r="TQD92" s="46"/>
      <c r="TQE92" s="46"/>
      <c r="TQF92" s="46"/>
      <c r="TQG92" s="46"/>
      <c r="TQH92" s="46"/>
      <c r="TQI92" s="46"/>
      <c r="TQJ92" s="46"/>
      <c r="TQK92" s="46"/>
      <c r="TQL92" s="46"/>
      <c r="TQM92" s="46"/>
      <c r="TQN92" s="46"/>
      <c r="TQO92" s="46"/>
      <c r="TQP92" s="46"/>
      <c r="TQQ92" s="46"/>
      <c r="TQR92" s="46"/>
      <c r="TQS92" s="46"/>
      <c r="TQT92" s="46"/>
      <c r="TQU92" s="46"/>
      <c r="TQV92" s="46"/>
      <c r="TQW92" s="46"/>
      <c r="TQX92" s="46"/>
      <c r="TQY92" s="46"/>
      <c r="TQZ92" s="46"/>
      <c r="TRA92" s="46"/>
      <c r="TRB92" s="46"/>
      <c r="TRC92" s="46"/>
      <c r="TRD92" s="46"/>
      <c r="TRE92" s="46"/>
      <c r="TRF92" s="46"/>
      <c r="TRG92" s="46"/>
      <c r="TRH92" s="46"/>
      <c r="TRI92" s="46"/>
      <c r="TRJ92" s="46"/>
      <c r="TRK92" s="46"/>
      <c r="TRL92" s="46"/>
      <c r="TRM92" s="46"/>
      <c r="TRN92" s="46"/>
      <c r="TRO92" s="46"/>
      <c r="TRP92" s="46"/>
      <c r="TRQ92" s="46"/>
      <c r="TRR92" s="46"/>
      <c r="TRS92" s="46"/>
      <c r="TRT92" s="46"/>
      <c r="TRU92" s="46"/>
      <c r="TRV92" s="46"/>
      <c r="TRW92" s="46"/>
      <c r="TRX92" s="46"/>
      <c r="TRY92" s="46"/>
      <c r="TRZ92" s="46"/>
      <c r="TSA92" s="46"/>
      <c r="TSB92" s="46"/>
      <c r="TSC92" s="46"/>
      <c r="TSD92" s="46"/>
      <c r="TSE92" s="46"/>
      <c r="TSF92" s="46"/>
      <c r="TSG92" s="46"/>
      <c r="TSH92" s="46"/>
      <c r="TSI92" s="46"/>
      <c r="TSJ92" s="46"/>
      <c r="TSK92" s="46"/>
      <c r="TSL92" s="46"/>
      <c r="TSM92" s="46"/>
      <c r="TSN92" s="46"/>
      <c r="TSO92" s="46"/>
      <c r="TSP92" s="46"/>
      <c r="TSQ92" s="46"/>
      <c r="TSR92" s="46"/>
      <c r="TSS92" s="46"/>
      <c r="TST92" s="46"/>
      <c r="TSU92" s="46"/>
      <c r="TSV92" s="46"/>
      <c r="TSW92" s="46"/>
      <c r="TSX92" s="46"/>
      <c r="TSY92" s="46"/>
      <c r="TSZ92" s="46"/>
      <c r="TTA92" s="46"/>
      <c r="TTB92" s="46"/>
      <c r="TTC92" s="46"/>
      <c r="TTD92" s="46"/>
      <c r="TTE92" s="46"/>
      <c r="TTF92" s="46"/>
      <c r="TTG92" s="46"/>
      <c r="TTH92" s="46"/>
      <c r="TTI92" s="46"/>
      <c r="TTJ92" s="46"/>
      <c r="TTK92" s="46"/>
      <c r="TTL92" s="46"/>
      <c r="TTM92" s="46"/>
      <c r="TTN92" s="46"/>
      <c r="TTO92" s="46"/>
      <c r="TTP92" s="46"/>
      <c r="TTQ92" s="46"/>
      <c r="TTR92" s="46"/>
      <c r="TTS92" s="46"/>
      <c r="TTT92" s="46"/>
      <c r="TTU92" s="46"/>
      <c r="TTV92" s="46"/>
      <c r="TTW92" s="46"/>
      <c r="TTX92" s="46"/>
      <c r="TTY92" s="46"/>
      <c r="TTZ92" s="46"/>
      <c r="TUA92" s="46"/>
      <c r="TUB92" s="46"/>
      <c r="TUC92" s="46"/>
      <c r="TUD92" s="46"/>
      <c r="TUE92" s="46"/>
      <c r="TUF92" s="46"/>
      <c r="TUG92" s="46"/>
      <c r="TUH92" s="46"/>
      <c r="TUI92" s="46"/>
      <c r="TUJ92" s="46"/>
      <c r="TUK92" s="46"/>
      <c r="TUL92" s="46"/>
      <c r="TUM92" s="46"/>
      <c r="TUN92" s="46"/>
      <c r="TUO92" s="46"/>
      <c r="TUP92" s="46"/>
      <c r="TUQ92" s="46"/>
      <c r="TUR92" s="46"/>
      <c r="TUS92" s="46"/>
      <c r="TUT92" s="46"/>
      <c r="TUU92" s="46"/>
      <c r="TUV92" s="46"/>
      <c r="TUW92" s="46"/>
      <c r="TUX92" s="46"/>
      <c r="TUY92" s="46"/>
      <c r="TUZ92" s="46"/>
      <c r="TVA92" s="46"/>
      <c r="TVB92" s="46"/>
      <c r="TVC92" s="46"/>
      <c r="TVD92" s="46"/>
      <c r="TVE92" s="46"/>
      <c r="TVF92" s="46"/>
      <c r="TVG92" s="46"/>
      <c r="TVH92" s="46"/>
      <c r="TVI92" s="46"/>
      <c r="TVJ92" s="46"/>
      <c r="TVK92" s="46"/>
      <c r="TVL92" s="46"/>
      <c r="TVM92" s="46"/>
      <c r="TVN92" s="46"/>
      <c r="TVO92" s="46"/>
      <c r="TVP92" s="46"/>
      <c r="TVQ92" s="46"/>
      <c r="TVR92" s="46"/>
      <c r="TVS92" s="46"/>
      <c r="TVT92" s="46"/>
      <c r="TVU92" s="46"/>
      <c r="TVV92" s="46"/>
      <c r="TVW92" s="46"/>
      <c r="TVX92" s="46"/>
      <c r="TVY92" s="46"/>
      <c r="TVZ92" s="46"/>
      <c r="TWA92" s="46"/>
      <c r="TWB92" s="46"/>
      <c r="TWC92" s="46"/>
      <c r="TWD92" s="46"/>
      <c r="TWE92" s="46"/>
      <c r="TWF92" s="46"/>
      <c r="TWG92" s="46"/>
      <c r="TWH92" s="46"/>
      <c r="TWI92" s="46"/>
      <c r="TWJ92" s="46"/>
      <c r="TWK92" s="46"/>
      <c r="TWL92" s="46"/>
      <c r="TWM92" s="46"/>
      <c r="TWN92" s="46"/>
      <c r="TWO92" s="46"/>
      <c r="TWP92" s="46"/>
      <c r="TWQ92" s="46"/>
      <c r="TWR92" s="46"/>
      <c r="TWS92" s="46"/>
      <c r="TWT92" s="46"/>
      <c r="TWU92" s="46"/>
      <c r="TWV92" s="46"/>
      <c r="TWW92" s="46"/>
      <c r="TWX92" s="46"/>
      <c r="TWY92" s="46"/>
      <c r="TWZ92" s="46"/>
      <c r="TXA92" s="46"/>
      <c r="TXB92" s="46"/>
      <c r="TXC92" s="46"/>
      <c r="TXD92" s="46"/>
      <c r="TXE92" s="46"/>
      <c r="TXF92" s="46"/>
      <c r="TXG92" s="46"/>
      <c r="TXH92" s="46"/>
      <c r="TXI92" s="46"/>
      <c r="TXJ92" s="46"/>
      <c r="TXK92" s="46"/>
      <c r="TXL92" s="46"/>
      <c r="TXM92" s="46"/>
      <c r="TXN92" s="46"/>
      <c r="TXO92" s="46"/>
      <c r="TXP92" s="46"/>
      <c r="TXQ92" s="46"/>
      <c r="TXR92" s="46"/>
      <c r="TXS92" s="46"/>
      <c r="TXT92" s="46"/>
      <c r="TXU92" s="46"/>
      <c r="TXV92" s="46"/>
      <c r="TXW92" s="46"/>
      <c r="TXX92" s="46"/>
      <c r="TXY92" s="46"/>
      <c r="TXZ92" s="46"/>
      <c r="TYA92" s="46"/>
      <c r="TYB92" s="46"/>
      <c r="TYC92" s="46"/>
      <c r="TYD92" s="46"/>
      <c r="TYE92" s="46"/>
      <c r="TYF92" s="46"/>
      <c r="TYG92" s="46"/>
      <c r="TYH92" s="46"/>
      <c r="TYI92" s="46"/>
      <c r="TYJ92" s="46"/>
      <c r="TYK92" s="46"/>
      <c r="TYL92" s="46"/>
      <c r="TYM92" s="46"/>
      <c r="TYN92" s="46"/>
      <c r="TYO92" s="46"/>
      <c r="TYP92" s="46"/>
      <c r="TYQ92" s="46"/>
      <c r="TYR92" s="46"/>
      <c r="TYS92" s="46"/>
      <c r="TYT92" s="46"/>
      <c r="TYU92" s="46"/>
      <c r="TYV92" s="46"/>
      <c r="TYW92" s="46"/>
      <c r="TYX92" s="46"/>
      <c r="TYY92" s="46"/>
      <c r="TYZ92" s="46"/>
      <c r="TZA92" s="46"/>
      <c r="TZB92" s="46"/>
      <c r="TZC92" s="46"/>
      <c r="TZD92" s="46"/>
      <c r="TZE92" s="46"/>
      <c r="TZF92" s="46"/>
      <c r="TZG92" s="46"/>
      <c r="TZH92" s="46"/>
      <c r="TZI92" s="46"/>
      <c r="TZJ92" s="46"/>
      <c r="TZK92" s="46"/>
      <c r="TZL92" s="46"/>
      <c r="TZM92" s="46"/>
      <c r="TZN92" s="46"/>
      <c r="TZO92" s="46"/>
      <c r="TZP92" s="46"/>
      <c r="TZQ92" s="46"/>
      <c r="TZR92" s="46"/>
      <c r="TZS92" s="46"/>
      <c r="TZT92" s="46"/>
      <c r="TZU92" s="46"/>
      <c r="TZV92" s="46"/>
      <c r="TZW92" s="46"/>
      <c r="TZX92" s="46"/>
      <c r="TZY92" s="46"/>
      <c r="TZZ92" s="46"/>
      <c r="UAA92" s="46"/>
      <c r="UAB92" s="46"/>
      <c r="UAC92" s="46"/>
      <c r="UAD92" s="46"/>
      <c r="UAE92" s="46"/>
      <c r="UAF92" s="46"/>
      <c r="UAG92" s="46"/>
      <c r="UAH92" s="46"/>
      <c r="UAI92" s="46"/>
      <c r="UAJ92" s="46"/>
      <c r="UAK92" s="46"/>
      <c r="UAL92" s="46"/>
      <c r="UAM92" s="46"/>
      <c r="UAN92" s="46"/>
      <c r="UAO92" s="46"/>
      <c r="UAP92" s="46"/>
      <c r="UAQ92" s="46"/>
      <c r="UAR92" s="46"/>
      <c r="UAS92" s="46"/>
      <c r="UAT92" s="46"/>
      <c r="UAU92" s="46"/>
      <c r="UAV92" s="46"/>
      <c r="UAW92" s="46"/>
      <c r="UAX92" s="46"/>
      <c r="UAY92" s="46"/>
      <c r="UAZ92" s="46"/>
      <c r="UBA92" s="46"/>
      <c r="UBB92" s="46"/>
      <c r="UBC92" s="46"/>
      <c r="UBD92" s="46"/>
      <c r="UBE92" s="46"/>
      <c r="UBF92" s="46"/>
      <c r="UBG92" s="46"/>
      <c r="UBH92" s="46"/>
      <c r="UBI92" s="46"/>
      <c r="UBJ92" s="46"/>
      <c r="UBK92" s="46"/>
      <c r="UBL92" s="46"/>
      <c r="UBM92" s="46"/>
      <c r="UBN92" s="46"/>
      <c r="UBO92" s="46"/>
      <c r="UBP92" s="46"/>
      <c r="UBQ92" s="46"/>
      <c r="UBR92" s="46"/>
      <c r="UBS92" s="46"/>
      <c r="UBT92" s="46"/>
      <c r="UBU92" s="46"/>
      <c r="UBV92" s="46"/>
      <c r="UBW92" s="46"/>
      <c r="UBX92" s="46"/>
      <c r="UBY92" s="46"/>
      <c r="UBZ92" s="46"/>
      <c r="UCA92" s="46"/>
      <c r="UCB92" s="46"/>
      <c r="UCC92" s="46"/>
      <c r="UCD92" s="46"/>
      <c r="UCE92" s="46"/>
      <c r="UCF92" s="46"/>
      <c r="UCG92" s="46"/>
      <c r="UCH92" s="46"/>
      <c r="UCI92" s="46"/>
      <c r="UCJ92" s="46"/>
      <c r="UCK92" s="46"/>
      <c r="UCL92" s="46"/>
      <c r="UCM92" s="46"/>
      <c r="UCN92" s="46"/>
      <c r="UCO92" s="46"/>
      <c r="UCP92" s="46"/>
      <c r="UCQ92" s="46"/>
      <c r="UCR92" s="46"/>
      <c r="UCS92" s="46"/>
      <c r="UCT92" s="46"/>
      <c r="UCU92" s="46"/>
      <c r="UCV92" s="46"/>
      <c r="UCW92" s="46"/>
      <c r="UCX92" s="46"/>
      <c r="UCY92" s="46"/>
      <c r="UCZ92" s="46"/>
      <c r="UDA92" s="46"/>
      <c r="UDB92" s="46"/>
      <c r="UDC92" s="46"/>
      <c r="UDD92" s="46"/>
      <c r="UDE92" s="46"/>
      <c r="UDF92" s="46"/>
      <c r="UDG92" s="46"/>
      <c r="UDH92" s="46"/>
      <c r="UDI92" s="46"/>
      <c r="UDJ92" s="46"/>
      <c r="UDK92" s="46"/>
      <c r="UDL92" s="46"/>
      <c r="UDM92" s="46"/>
      <c r="UDN92" s="46"/>
      <c r="UDO92" s="46"/>
      <c r="UDP92" s="46"/>
      <c r="UDQ92" s="46"/>
      <c r="UDR92" s="46"/>
      <c r="UDS92" s="46"/>
      <c r="UDT92" s="46"/>
      <c r="UDU92" s="46"/>
      <c r="UDV92" s="46"/>
      <c r="UDW92" s="46"/>
      <c r="UDX92" s="46"/>
      <c r="UDY92" s="46"/>
      <c r="UDZ92" s="46"/>
      <c r="UEA92" s="46"/>
      <c r="UEB92" s="46"/>
      <c r="UEC92" s="46"/>
      <c r="UED92" s="46"/>
      <c r="UEE92" s="46"/>
      <c r="UEF92" s="46"/>
      <c r="UEG92" s="46"/>
      <c r="UEH92" s="46"/>
      <c r="UEI92" s="46"/>
      <c r="UEJ92" s="46"/>
      <c r="UEK92" s="46"/>
      <c r="UEL92" s="46"/>
      <c r="UEM92" s="46"/>
      <c r="UEN92" s="46"/>
      <c r="UEO92" s="46"/>
      <c r="UEP92" s="46"/>
      <c r="UEQ92" s="46"/>
      <c r="UER92" s="46"/>
      <c r="UES92" s="46"/>
      <c r="UET92" s="46"/>
      <c r="UEU92" s="46"/>
      <c r="UEV92" s="46"/>
      <c r="UEW92" s="46"/>
      <c r="UEX92" s="46"/>
      <c r="UEY92" s="46"/>
      <c r="UEZ92" s="46"/>
      <c r="UFA92" s="46"/>
      <c r="UFB92" s="46"/>
      <c r="UFC92" s="46"/>
      <c r="UFD92" s="46"/>
      <c r="UFE92" s="46"/>
      <c r="UFF92" s="46"/>
      <c r="UFG92" s="46"/>
      <c r="UFH92" s="46"/>
      <c r="UFI92" s="46"/>
      <c r="UFJ92" s="46"/>
      <c r="UFK92" s="46"/>
      <c r="UFL92" s="46"/>
      <c r="UFM92" s="46"/>
      <c r="UFN92" s="46"/>
      <c r="UFO92" s="46"/>
      <c r="UFP92" s="46"/>
      <c r="UFQ92" s="46"/>
      <c r="UFR92" s="46"/>
      <c r="UFS92" s="46"/>
      <c r="UFT92" s="46"/>
      <c r="UFU92" s="46"/>
      <c r="UFV92" s="46"/>
      <c r="UFW92" s="46"/>
      <c r="UFX92" s="46"/>
      <c r="UFY92" s="46"/>
      <c r="UFZ92" s="46"/>
      <c r="UGA92" s="46"/>
      <c r="UGB92" s="46"/>
      <c r="UGC92" s="46"/>
      <c r="UGD92" s="46"/>
      <c r="UGE92" s="46"/>
      <c r="UGF92" s="46"/>
      <c r="UGG92" s="46"/>
      <c r="UGH92" s="46"/>
      <c r="UGI92" s="46"/>
      <c r="UGJ92" s="46"/>
      <c r="UGK92" s="46"/>
      <c r="UGL92" s="46"/>
      <c r="UGM92" s="46"/>
      <c r="UGN92" s="46"/>
      <c r="UGO92" s="46"/>
      <c r="UGP92" s="46"/>
      <c r="UGQ92" s="46"/>
      <c r="UGR92" s="46"/>
      <c r="UGS92" s="46"/>
      <c r="UGT92" s="46"/>
      <c r="UGU92" s="46"/>
      <c r="UGV92" s="46"/>
      <c r="UGW92" s="46"/>
      <c r="UGX92" s="46"/>
      <c r="UGY92" s="46"/>
      <c r="UGZ92" s="46"/>
      <c r="UHA92" s="46"/>
      <c r="UHB92" s="46"/>
      <c r="UHC92" s="46"/>
      <c r="UHD92" s="46"/>
      <c r="UHE92" s="46"/>
      <c r="UHF92" s="46"/>
      <c r="UHG92" s="46"/>
      <c r="UHH92" s="46"/>
      <c r="UHI92" s="46"/>
      <c r="UHJ92" s="46"/>
      <c r="UHK92" s="46"/>
      <c r="UHL92" s="46"/>
      <c r="UHM92" s="46"/>
      <c r="UHN92" s="46"/>
      <c r="UHO92" s="46"/>
      <c r="UHP92" s="46"/>
      <c r="UHQ92" s="46"/>
      <c r="UHR92" s="46"/>
      <c r="UHS92" s="46"/>
      <c r="UHT92" s="46"/>
      <c r="UHU92" s="46"/>
      <c r="UHV92" s="46"/>
      <c r="UHW92" s="46"/>
      <c r="UHX92" s="46"/>
      <c r="UHY92" s="46"/>
      <c r="UHZ92" s="46"/>
      <c r="UIA92" s="46"/>
      <c r="UIB92" s="46"/>
      <c r="UIC92" s="46"/>
      <c r="UID92" s="46"/>
      <c r="UIE92" s="46"/>
      <c r="UIF92" s="46"/>
      <c r="UIG92" s="46"/>
      <c r="UIH92" s="46"/>
      <c r="UII92" s="46"/>
      <c r="UIJ92" s="46"/>
      <c r="UIK92" s="46"/>
      <c r="UIL92" s="46"/>
      <c r="UIM92" s="46"/>
      <c r="UIN92" s="46"/>
      <c r="UIO92" s="46"/>
      <c r="UIP92" s="46"/>
      <c r="UIQ92" s="46"/>
      <c r="UIR92" s="46"/>
      <c r="UIS92" s="46"/>
      <c r="UIT92" s="46"/>
      <c r="UIU92" s="46"/>
      <c r="UIV92" s="46"/>
      <c r="UIW92" s="46"/>
      <c r="UIX92" s="46"/>
      <c r="UIY92" s="46"/>
      <c r="UIZ92" s="46"/>
      <c r="UJA92" s="46"/>
      <c r="UJB92" s="46"/>
      <c r="UJC92" s="46"/>
      <c r="UJD92" s="46"/>
      <c r="UJE92" s="46"/>
      <c r="UJF92" s="46"/>
      <c r="UJG92" s="46"/>
      <c r="UJH92" s="46"/>
      <c r="UJI92" s="46"/>
      <c r="UJJ92" s="46"/>
      <c r="UJK92" s="46"/>
      <c r="UJL92" s="46"/>
      <c r="UJM92" s="46"/>
      <c r="UJN92" s="46"/>
      <c r="UJO92" s="46"/>
      <c r="UJP92" s="46"/>
      <c r="UJQ92" s="46"/>
      <c r="UJR92" s="46"/>
      <c r="UJS92" s="46"/>
      <c r="UJT92" s="46"/>
      <c r="UJU92" s="46"/>
      <c r="UJV92" s="46"/>
      <c r="UJW92" s="46"/>
      <c r="UJX92" s="46"/>
      <c r="UJY92" s="46"/>
      <c r="UJZ92" s="46"/>
      <c r="UKA92" s="46"/>
      <c r="UKB92" s="46"/>
      <c r="UKC92" s="46"/>
      <c r="UKD92" s="46"/>
      <c r="UKE92" s="46"/>
      <c r="UKF92" s="46"/>
      <c r="UKG92" s="46"/>
      <c r="UKH92" s="46"/>
      <c r="UKI92" s="46"/>
      <c r="UKJ92" s="46"/>
      <c r="UKK92" s="46"/>
      <c r="UKL92" s="46"/>
      <c r="UKM92" s="46"/>
      <c r="UKN92" s="46"/>
      <c r="UKO92" s="46"/>
      <c r="UKP92" s="46"/>
      <c r="UKQ92" s="46"/>
      <c r="UKR92" s="46"/>
      <c r="UKS92" s="46"/>
      <c r="UKT92" s="46"/>
      <c r="UKU92" s="46"/>
      <c r="UKV92" s="46"/>
      <c r="UKW92" s="46"/>
      <c r="UKX92" s="46"/>
      <c r="UKY92" s="46"/>
      <c r="UKZ92" s="46"/>
      <c r="ULA92" s="46"/>
      <c r="ULB92" s="46"/>
      <c r="ULC92" s="46"/>
      <c r="ULD92" s="46"/>
      <c r="ULE92" s="46"/>
      <c r="ULF92" s="46"/>
      <c r="ULG92" s="46"/>
      <c r="ULH92" s="46"/>
      <c r="ULI92" s="46"/>
      <c r="ULJ92" s="46"/>
      <c r="ULK92" s="46"/>
      <c r="ULL92" s="46"/>
      <c r="ULM92" s="46"/>
      <c r="ULN92" s="46"/>
      <c r="ULO92" s="46"/>
      <c r="ULP92" s="46"/>
      <c r="ULQ92" s="46"/>
      <c r="ULR92" s="46"/>
      <c r="ULS92" s="46"/>
      <c r="ULT92" s="46"/>
      <c r="ULU92" s="46"/>
      <c r="ULV92" s="46"/>
      <c r="ULW92" s="46"/>
      <c r="ULX92" s="46"/>
      <c r="ULY92" s="46"/>
      <c r="ULZ92" s="46"/>
      <c r="UMA92" s="46"/>
      <c r="UMB92" s="46"/>
      <c r="UMC92" s="46"/>
      <c r="UMD92" s="46"/>
      <c r="UME92" s="46"/>
      <c r="UMF92" s="46"/>
      <c r="UMG92" s="46"/>
      <c r="UMH92" s="46"/>
      <c r="UMI92" s="46"/>
      <c r="UMJ92" s="46"/>
      <c r="UMK92" s="46"/>
      <c r="UML92" s="46"/>
      <c r="UMM92" s="46"/>
      <c r="UMN92" s="46"/>
      <c r="UMO92" s="46"/>
      <c r="UMP92" s="46"/>
      <c r="UMQ92" s="46"/>
      <c r="UMR92" s="46"/>
      <c r="UMS92" s="46"/>
      <c r="UMT92" s="46"/>
      <c r="UMU92" s="46"/>
      <c r="UMV92" s="46"/>
      <c r="UMW92" s="46"/>
      <c r="UMX92" s="46"/>
      <c r="UMY92" s="46"/>
      <c r="UMZ92" s="46"/>
      <c r="UNA92" s="46"/>
      <c r="UNB92" s="46"/>
      <c r="UNC92" s="46"/>
      <c r="UND92" s="46"/>
      <c r="UNE92" s="46"/>
      <c r="UNF92" s="46"/>
      <c r="UNG92" s="46"/>
      <c r="UNH92" s="46"/>
      <c r="UNI92" s="46"/>
      <c r="UNJ92" s="46"/>
      <c r="UNK92" s="46"/>
      <c r="UNL92" s="46"/>
      <c r="UNM92" s="46"/>
      <c r="UNN92" s="46"/>
      <c r="UNO92" s="46"/>
      <c r="UNP92" s="46"/>
      <c r="UNQ92" s="46"/>
      <c r="UNR92" s="46"/>
      <c r="UNS92" s="46"/>
      <c r="UNT92" s="46"/>
      <c r="UNU92" s="46"/>
      <c r="UNV92" s="46"/>
      <c r="UNW92" s="46"/>
      <c r="UNX92" s="46"/>
      <c r="UNY92" s="46"/>
      <c r="UNZ92" s="46"/>
      <c r="UOA92" s="46"/>
      <c r="UOB92" s="46"/>
      <c r="UOC92" s="46"/>
      <c r="UOD92" s="46"/>
      <c r="UOE92" s="46"/>
      <c r="UOF92" s="46"/>
      <c r="UOG92" s="46"/>
      <c r="UOH92" s="46"/>
      <c r="UOI92" s="46"/>
      <c r="UOJ92" s="46"/>
      <c r="UOK92" s="46"/>
      <c r="UOL92" s="46"/>
      <c r="UOM92" s="46"/>
      <c r="UON92" s="46"/>
      <c r="UOO92" s="46"/>
      <c r="UOP92" s="46"/>
      <c r="UOQ92" s="46"/>
      <c r="UOR92" s="46"/>
      <c r="UOS92" s="46"/>
      <c r="UOT92" s="46"/>
      <c r="UOU92" s="46"/>
      <c r="UOV92" s="46"/>
      <c r="UOW92" s="46"/>
      <c r="UOX92" s="46"/>
      <c r="UOY92" s="46"/>
      <c r="UOZ92" s="46"/>
      <c r="UPA92" s="46"/>
      <c r="UPB92" s="46"/>
      <c r="UPC92" s="46"/>
      <c r="UPD92" s="46"/>
      <c r="UPE92" s="46"/>
      <c r="UPF92" s="46"/>
      <c r="UPG92" s="46"/>
      <c r="UPH92" s="46"/>
      <c r="UPI92" s="46"/>
      <c r="UPJ92" s="46"/>
      <c r="UPK92" s="46"/>
      <c r="UPL92" s="46"/>
      <c r="UPM92" s="46"/>
      <c r="UPN92" s="46"/>
      <c r="UPO92" s="46"/>
      <c r="UPP92" s="46"/>
      <c r="UPQ92" s="46"/>
      <c r="UPR92" s="46"/>
      <c r="UPS92" s="46"/>
      <c r="UPT92" s="46"/>
      <c r="UPU92" s="46"/>
      <c r="UPV92" s="46"/>
      <c r="UPW92" s="46"/>
      <c r="UPX92" s="46"/>
      <c r="UPY92" s="46"/>
      <c r="UPZ92" s="46"/>
      <c r="UQA92" s="46"/>
      <c r="UQB92" s="46"/>
      <c r="UQC92" s="46"/>
      <c r="UQD92" s="46"/>
      <c r="UQE92" s="46"/>
      <c r="UQF92" s="46"/>
      <c r="UQG92" s="46"/>
      <c r="UQH92" s="46"/>
      <c r="UQI92" s="46"/>
      <c r="UQJ92" s="46"/>
      <c r="UQK92" s="46"/>
      <c r="UQL92" s="46"/>
      <c r="UQM92" s="46"/>
      <c r="UQN92" s="46"/>
      <c r="UQO92" s="46"/>
      <c r="UQP92" s="46"/>
      <c r="UQQ92" s="46"/>
      <c r="UQR92" s="46"/>
      <c r="UQS92" s="46"/>
      <c r="UQT92" s="46"/>
      <c r="UQU92" s="46"/>
      <c r="UQV92" s="46"/>
      <c r="UQW92" s="46"/>
      <c r="UQX92" s="46"/>
      <c r="UQY92" s="46"/>
      <c r="UQZ92" s="46"/>
      <c r="URA92" s="46"/>
      <c r="URB92" s="46"/>
      <c r="URC92" s="46"/>
      <c r="URD92" s="46"/>
      <c r="URE92" s="46"/>
      <c r="URF92" s="46"/>
      <c r="URG92" s="46"/>
      <c r="URH92" s="46"/>
      <c r="URI92" s="46"/>
      <c r="URJ92" s="46"/>
      <c r="URK92" s="46"/>
      <c r="URL92" s="46"/>
      <c r="URM92" s="46"/>
      <c r="URN92" s="46"/>
      <c r="URO92" s="46"/>
      <c r="URP92" s="46"/>
      <c r="URQ92" s="46"/>
      <c r="URR92" s="46"/>
      <c r="URS92" s="46"/>
      <c r="URT92" s="46"/>
      <c r="URU92" s="46"/>
      <c r="URV92" s="46"/>
      <c r="URW92" s="46"/>
      <c r="URX92" s="46"/>
      <c r="URY92" s="46"/>
      <c r="URZ92" s="46"/>
      <c r="USA92" s="46"/>
      <c r="USB92" s="46"/>
      <c r="USC92" s="46"/>
      <c r="USD92" s="46"/>
      <c r="USE92" s="46"/>
      <c r="USF92" s="46"/>
      <c r="USG92" s="46"/>
      <c r="USH92" s="46"/>
      <c r="USI92" s="46"/>
      <c r="USJ92" s="46"/>
      <c r="USK92" s="46"/>
      <c r="USL92" s="46"/>
      <c r="USM92" s="46"/>
      <c r="USN92" s="46"/>
      <c r="USO92" s="46"/>
      <c r="USP92" s="46"/>
      <c r="USQ92" s="46"/>
      <c r="USR92" s="46"/>
      <c r="USS92" s="46"/>
      <c r="UST92" s="46"/>
      <c r="USU92" s="46"/>
      <c r="USV92" s="46"/>
      <c r="USW92" s="46"/>
      <c r="USX92" s="46"/>
      <c r="USY92" s="46"/>
      <c r="USZ92" s="46"/>
      <c r="UTA92" s="46"/>
      <c r="UTB92" s="46"/>
      <c r="UTC92" s="46"/>
      <c r="UTD92" s="46"/>
      <c r="UTE92" s="46"/>
      <c r="UTF92" s="46"/>
      <c r="UTG92" s="46"/>
      <c r="UTH92" s="46"/>
      <c r="UTI92" s="46"/>
      <c r="UTJ92" s="46"/>
      <c r="UTK92" s="46"/>
      <c r="UTL92" s="46"/>
      <c r="UTM92" s="46"/>
      <c r="UTN92" s="46"/>
      <c r="UTO92" s="46"/>
      <c r="UTP92" s="46"/>
      <c r="UTQ92" s="46"/>
      <c r="UTR92" s="46"/>
      <c r="UTS92" s="46"/>
      <c r="UTT92" s="46"/>
      <c r="UTU92" s="46"/>
      <c r="UTV92" s="46"/>
      <c r="UTW92" s="46"/>
      <c r="UTX92" s="46"/>
      <c r="UTY92" s="46"/>
      <c r="UTZ92" s="46"/>
      <c r="UUA92" s="46"/>
      <c r="UUB92" s="46"/>
      <c r="UUC92" s="46"/>
      <c r="UUD92" s="46"/>
      <c r="UUE92" s="46"/>
      <c r="UUF92" s="46"/>
      <c r="UUG92" s="46"/>
      <c r="UUH92" s="46"/>
      <c r="UUI92" s="46"/>
      <c r="UUJ92" s="46"/>
      <c r="UUK92" s="46"/>
      <c r="UUL92" s="46"/>
      <c r="UUM92" s="46"/>
      <c r="UUN92" s="46"/>
      <c r="UUO92" s="46"/>
      <c r="UUP92" s="46"/>
      <c r="UUQ92" s="46"/>
      <c r="UUR92" s="46"/>
      <c r="UUS92" s="46"/>
      <c r="UUT92" s="46"/>
      <c r="UUU92" s="46"/>
      <c r="UUV92" s="46"/>
      <c r="UUW92" s="46"/>
      <c r="UUX92" s="46"/>
      <c r="UUY92" s="46"/>
      <c r="UUZ92" s="46"/>
      <c r="UVA92" s="46"/>
      <c r="UVB92" s="46"/>
      <c r="UVC92" s="46"/>
      <c r="UVD92" s="46"/>
      <c r="UVE92" s="46"/>
      <c r="UVF92" s="46"/>
      <c r="UVG92" s="46"/>
      <c r="UVH92" s="46"/>
      <c r="UVI92" s="46"/>
      <c r="UVJ92" s="46"/>
      <c r="UVK92" s="46"/>
      <c r="UVL92" s="46"/>
      <c r="UVM92" s="46"/>
      <c r="UVN92" s="46"/>
      <c r="UVO92" s="46"/>
      <c r="UVP92" s="46"/>
      <c r="UVQ92" s="46"/>
      <c r="UVR92" s="46"/>
      <c r="UVS92" s="46"/>
      <c r="UVT92" s="46"/>
      <c r="UVU92" s="46"/>
      <c r="UVV92" s="46"/>
      <c r="UVW92" s="46"/>
      <c r="UVX92" s="46"/>
      <c r="UVY92" s="46"/>
      <c r="UVZ92" s="46"/>
      <c r="UWA92" s="46"/>
      <c r="UWB92" s="46"/>
      <c r="UWC92" s="46"/>
      <c r="UWD92" s="46"/>
      <c r="UWE92" s="46"/>
      <c r="UWF92" s="46"/>
      <c r="UWG92" s="46"/>
      <c r="UWH92" s="46"/>
      <c r="UWI92" s="46"/>
      <c r="UWJ92" s="46"/>
      <c r="UWK92" s="46"/>
      <c r="UWL92" s="46"/>
      <c r="UWM92" s="46"/>
      <c r="UWN92" s="46"/>
      <c r="UWO92" s="46"/>
      <c r="UWP92" s="46"/>
      <c r="UWQ92" s="46"/>
      <c r="UWR92" s="46"/>
      <c r="UWS92" s="46"/>
      <c r="UWT92" s="46"/>
      <c r="UWU92" s="46"/>
      <c r="UWV92" s="46"/>
      <c r="UWW92" s="46"/>
      <c r="UWX92" s="46"/>
      <c r="UWY92" s="46"/>
      <c r="UWZ92" s="46"/>
      <c r="UXA92" s="46"/>
      <c r="UXB92" s="46"/>
      <c r="UXC92" s="46"/>
      <c r="UXD92" s="46"/>
      <c r="UXE92" s="46"/>
      <c r="UXF92" s="46"/>
      <c r="UXG92" s="46"/>
      <c r="UXH92" s="46"/>
      <c r="UXI92" s="46"/>
      <c r="UXJ92" s="46"/>
      <c r="UXK92" s="46"/>
      <c r="UXL92" s="46"/>
      <c r="UXM92" s="46"/>
      <c r="UXN92" s="46"/>
      <c r="UXO92" s="46"/>
      <c r="UXP92" s="46"/>
      <c r="UXQ92" s="46"/>
      <c r="UXR92" s="46"/>
      <c r="UXS92" s="46"/>
      <c r="UXT92" s="46"/>
      <c r="UXU92" s="46"/>
      <c r="UXV92" s="46"/>
      <c r="UXW92" s="46"/>
      <c r="UXX92" s="46"/>
      <c r="UXY92" s="46"/>
      <c r="UXZ92" s="46"/>
      <c r="UYA92" s="46"/>
      <c r="UYB92" s="46"/>
      <c r="UYC92" s="46"/>
      <c r="UYD92" s="46"/>
      <c r="UYE92" s="46"/>
      <c r="UYF92" s="46"/>
      <c r="UYG92" s="46"/>
      <c r="UYH92" s="46"/>
      <c r="UYI92" s="46"/>
      <c r="UYJ92" s="46"/>
      <c r="UYK92" s="46"/>
      <c r="UYL92" s="46"/>
      <c r="UYM92" s="46"/>
      <c r="UYN92" s="46"/>
      <c r="UYO92" s="46"/>
      <c r="UYP92" s="46"/>
      <c r="UYQ92" s="46"/>
      <c r="UYR92" s="46"/>
      <c r="UYS92" s="46"/>
      <c r="UYT92" s="46"/>
      <c r="UYU92" s="46"/>
      <c r="UYV92" s="46"/>
      <c r="UYW92" s="46"/>
      <c r="UYX92" s="46"/>
      <c r="UYY92" s="46"/>
      <c r="UYZ92" s="46"/>
      <c r="UZA92" s="46"/>
      <c r="UZB92" s="46"/>
      <c r="UZC92" s="46"/>
      <c r="UZD92" s="46"/>
      <c r="UZE92" s="46"/>
      <c r="UZF92" s="46"/>
      <c r="UZG92" s="46"/>
      <c r="UZH92" s="46"/>
      <c r="UZI92" s="46"/>
      <c r="UZJ92" s="46"/>
      <c r="UZK92" s="46"/>
      <c r="UZL92" s="46"/>
      <c r="UZM92" s="46"/>
      <c r="UZN92" s="46"/>
      <c r="UZO92" s="46"/>
      <c r="UZP92" s="46"/>
      <c r="UZQ92" s="46"/>
      <c r="UZR92" s="46"/>
      <c r="UZS92" s="46"/>
      <c r="UZT92" s="46"/>
      <c r="UZU92" s="46"/>
      <c r="UZV92" s="46"/>
      <c r="UZW92" s="46"/>
      <c r="UZX92" s="46"/>
      <c r="UZY92" s="46"/>
      <c r="UZZ92" s="46"/>
      <c r="VAA92" s="46"/>
      <c r="VAB92" s="46"/>
      <c r="VAC92" s="46"/>
      <c r="VAD92" s="46"/>
      <c r="VAE92" s="46"/>
      <c r="VAF92" s="46"/>
      <c r="VAG92" s="46"/>
      <c r="VAH92" s="46"/>
      <c r="VAI92" s="46"/>
      <c r="VAJ92" s="46"/>
      <c r="VAK92" s="46"/>
      <c r="VAL92" s="46"/>
      <c r="VAM92" s="46"/>
      <c r="VAN92" s="46"/>
      <c r="VAO92" s="46"/>
      <c r="VAP92" s="46"/>
      <c r="VAQ92" s="46"/>
      <c r="VAR92" s="46"/>
      <c r="VAS92" s="46"/>
      <c r="VAT92" s="46"/>
      <c r="VAU92" s="46"/>
      <c r="VAV92" s="46"/>
      <c r="VAW92" s="46"/>
      <c r="VAX92" s="46"/>
      <c r="VAY92" s="46"/>
      <c r="VAZ92" s="46"/>
      <c r="VBA92" s="46"/>
      <c r="VBB92" s="46"/>
      <c r="VBC92" s="46"/>
      <c r="VBD92" s="46"/>
      <c r="VBE92" s="46"/>
      <c r="VBF92" s="46"/>
      <c r="VBG92" s="46"/>
      <c r="VBH92" s="46"/>
      <c r="VBI92" s="46"/>
      <c r="VBJ92" s="46"/>
      <c r="VBK92" s="46"/>
      <c r="VBL92" s="46"/>
      <c r="VBM92" s="46"/>
      <c r="VBN92" s="46"/>
      <c r="VBO92" s="46"/>
      <c r="VBP92" s="46"/>
      <c r="VBQ92" s="46"/>
      <c r="VBR92" s="46"/>
      <c r="VBS92" s="46"/>
      <c r="VBT92" s="46"/>
      <c r="VBU92" s="46"/>
      <c r="VBV92" s="46"/>
      <c r="VBW92" s="46"/>
      <c r="VBX92" s="46"/>
      <c r="VBY92" s="46"/>
      <c r="VBZ92" s="46"/>
      <c r="VCA92" s="46"/>
      <c r="VCB92" s="46"/>
      <c r="VCC92" s="46"/>
      <c r="VCD92" s="46"/>
      <c r="VCE92" s="46"/>
      <c r="VCF92" s="46"/>
      <c r="VCG92" s="46"/>
      <c r="VCH92" s="46"/>
      <c r="VCI92" s="46"/>
      <c r="VCJ92" s="46"/>
      <c r="VCK92" s="46"/>
      <c r="VCL92" s="46"/>
      <c r="VCM92" s="46"/>
      <c r="VCN92" s="46"/>
      <c r="VCO92" s="46"/>
      <c r="VCP92" s="46"/>
      <c r="VCQ92" s="46"/>
      <c r="VCR92" s="46"/>
      <c r="VCS92" s="46"/>
      <c r="VCT92" s="46"/>
      <c r="VCU92" s="46"/>
      <c r="VCV92" s="46"/>
      <c r="VCW92" s="46"/>
      <c r="VCX92" s="46"/>
      <c r="VCY92" s="46"/>
      <c r="VCZ92" s="46"/>
      <c r="VDA92" s="46"/>
      <c r="VDB92" s="46"/>
      <c r="VDC92" s="46"/>
      <c r="VDD92" s="46"/>
      <c r="VDE92" s="46"/>
      <c r="VDF92" s="46"/>
      <c r="VDG92" s="46"/>
      <c r="VDH92" s="46"/>
      <c r="VDI92" s="46"/>
      <c r="VDJ92" s="46"/>
      <c r="VDK92" s="46"/>
      <c r="VDL92" s="46"/>
      <c r="VDM92" s="46"/>
      <c r="VDN92" s="46"/>
      <c r="VDO92" s="46"/>
      <c r="VDP92" s="46"/>
      <c r="VDQ92" s="46"/>
      <c r="VDR92" s="46"/>
      <c r="VDS92" s="46"/>
      <c r="VDT92" s="46"/>
      <c r="VDU92" s="46"/>
      <c r="VDV92" s="46"/>
      <c r="VDW92" s="46"/>
      <c r="VDX92" s="46"/>
      <c r="VDY92" s="46"/>
      <c r="VDZ92" s="46"/>
      <c r="VEA92" s="46"/>
      <c r="VEB92" s="46"/>
      <c r="VEC92" s="46"/>
      <c r="VED92" s="46"/>
      <c r="VEE92" s="46"/>
      <c r="VEF92" s="46"/>
      <c r="VEG92" s="46"/>
      <c r="VEH92" s="46"/>
      <c r="VEI92" s="46"/>
      <c r="VEJ92" s="46"/>
      <c r="VEK92" s="46"/>
      <c r="VEL92" s="46"/>
      <c r="VEM92" s="46"/>
      <c r="VEN92" s="46"/>
      <c r="VEO92" s="46"/>
      <c r="VEP92" s="46"/>
      <c r="VEQ92" s="46"/>
      <c r="VER92" s="46"/>
      <c r="VES92" s="46"/>
      <c r="VET92" s="46"/>
      <c r="VEU92" s="46"/>
      <c r="VEV92" s="46"/>
      <c r="VEW92" s="46"/>
      <c r="VEX92" s="46"/>
      <c r="VEY92" s="46"/>
      <c r="VEZ92" s="46"/>
      <c r="VFA92" s="46"/>
      <c r="VFB92" s="46"/>
      <c r="VFC92" s="46"/>
      <c r="VFD92" s="46"/>
      <c r="VFE92" s="46"/>
      <c r="VFF92" s="46"/>
      <c r="VFG92" s="46"/>
      <c r="VFH92" s="46"/>
      <c r="VFI92" s="46"/>
      <c r="VFJ92" s="46"/>
      <c r="VFK92" s="46"/>
      <c r="VFL92" s="46"/>
      <c r="VFM92" s="46"/>
      <c r="VFN92" s="46"/>
      <c r="VFO92" s="46"/>
      <c r="VFP92" s="46"/>
      <c r="VFQ92" s="46"/>
      <c r="VFR92" s="46"/>
      <c r="VFS92" s="46"/>
      <c r="VFT92" s="46"/>
      <c r="VFU92" s="46"/>
      <c r="VFV92" s="46"/>
      <c r="VFW92" s="46"/>
      <c r="VFX92" s="46"/>
      <c r="VFY92" s="46"/>
      <c r="VFZ92" s="46"/>
      <c r="VGA92" s="46"/>
      <c r="VGB92" s="46"/>
      <c r="VGC92" s="46"/>
      <c r="VGD92" s="46"/>
      <c r="VGE92" s="46"/>
      <c r="VGF92" s="46"/>
      <c r="VGG92" s="46"/>
      <c r="VGH92" s="46"/>
      <c r="VGI92" s="46"/>
      <c r="VGJ92" s="46"/>
      <c r="VGK92" s="46"/>
      <c r="VGL92" s="46"/>
      <c r="VGM92" s="46"/>
      <c r="VGN92" s="46"/>
      <c r="VGO92" s="46"/>
      <c r="VGP92" s="46"/>
      <c r="VGQ92" s="46"/>
      <c r="VGR92" s="46"/>
      <c r="VGS92" s="46"/>
      <c r="VGT92" s="46"/>
      <c r="VGU92" s="46"/>
      <c r="VGV92" s="46"/>
      <c r="VGW92" s="46"/>
      <c r="VGX92" s="46"/>
      <c r="VGY92" s="46"/>
      <c r="VGZ92" s="46"/>
      <c r="VHA92" s="46"/>
      <c r="VHB92" s="46"/>
      <c r="VHC92" s="46"/>
      <c r="VHD92" s="46"/>
      <c r="VHE92" s="46"/>
      <c r="VHF92" s="46"/>
      <c r="VHG92" s="46"/>
      <c r="VHH92" s="46"/>
      <c r="VHI92" s="46"/>
      <c r="VHJ92" s="46"/>
      <c r="VHK92" s="46"/>
      <c r="VHL92" s="46"/>
      <c r="VHM92" s="46"/>
      <c r="VHN92" s="46"/>
      <c r="VHO92" s="46"/>
      <c r="VHP92" s="46"/>
      <c r="VHQ92" s="46"/>
      <c r="VHR92" s="46"/>
      <c r="VHS92" s="46"/>
      <c r="VHT92" s="46"/>
      <c r="VHU92" s="46"/>
      <c r="VHV92" s="46"/>
      <c r="VHW92" s="46"/>
      <c r="VHX92" s="46"/>
      <c r="VHY92" s="46"/>
      <c r="VHZ92" s="46"/>
      <c r="VIA92" s="46"/>
      <c r="VIB92" s="46"/>
      <c r="VIC92" s="46"/>
      <c r="VID92" s="46"/>
      <c r="VIE92" s="46"/>
      <c r="VIF92" s="46"/>
      <c r="VIG92" s="46"/>
      <c r="VIH92" s="46"/>
      <c r="VII92" s="46"/>
      <c r="VIJ92" s="46"/>
      <c r="VIK92" s="46"/>
      <c r="VIL92" s="46"/>
      <c r="VIM92" s="46"/>
      <c r="VIN92" s="46"/>
      <c r="VIO92" s="46"/>
      <c r="VIP92" s="46"/>
      <c r="VIQ92" s="46"/>
      <c r="VIR92" s="46"/>
      <c r="VIS92" s="46"/>
      <c r="VIT92" s="46"/>
      <c r="VIU92" s="46"/>
      <c r="VIV92" s="46"/>
      <c r="VIW92" s="46"/>
      <c r="VIX92" s="46"/>
      <c r="VIY92" s="46"/>
      <c r="VIZ92" s="46"/>
      <c r="VJA92" s="46"/>
      <c r="VJB92" s="46"/>
      <c r="VJC92" s="46"/>
      <c r="VJD92" s="46"/>
      <c r="VJE92" s="46"/>
      <c r="VJF92" s="46"/>
      <c r="VJG92" s="46"/>
      <c r="VJH92" s="46"/>
      <c r="VJI92" s="46"/>
      <c r="VJJ92" s="46"/>
      <c r="VJK92" s="46"/>
      <c r="VJL92" s="46"/>
      <c r="VJM92" s="46"/>
      <c r="VJN92" s="46"/>
      <c r="VJO92" s="46"/>
      <c r="VJP92" s="46"/>
      <c r="VJQ92" s="46"/>
      <c r="VJR92" s="46"/>
      <c r="VJS92" s="46"/>
      <c r="VJT92" s="46"/>
      <c r="VJU92" s="46"/>
      <c r="VJV92" s="46"/>
      <c r="VJW92" s="46"/>
      <c r="VJX92" s="46"/>
      <c r="VJY92" s="46"/>
      <c r="VJZ92" s="46"/>
      <c r="VKA92" s="46"/>
      <c r="VKB92" s="46"/>
      <c r="VKC92" s="46"/>
      <c r="VKD92" s="46"/>
      <c r="VKE92" s="46"/>
      <c r="VKF92" s="46"/>
      <c r="VKG92" s="46"/>
      <c r="VKH92" s="46"/>
      <c r="VKI92" s="46"/>
      <c r="VKJ92" s="46"/>
      <c r="VKK92" s="46"/>
      <c r="VKL92" s="46"/>
      <c r="VKM92" s="46"/>
      <c r="VKN92" s="46"/>
      <c r="VKO92" s="46"/>
      <c r="VKP92" s="46"/>
      <c r="VKQ92" s="46"/>
      <c r="VKR92" s="46"/>
      <c r="VKS92" s="46"/>
      <c r="VKT92" s="46"/>
      <c r="VKU92" s="46"/>
      <c r="VKV92" s="46"/>
      <c r="VKW92" s="46"/>
      <c r="VKX92" s="46"/>
      <c r="VKY92" s="46"/>
      <c r="VKZ92" s="46"/>
      <c r="VLA92" s="46"/>
      <c r="VLB92" s="46"/>
      <c r="VLC92" s="46"/>
      <c r="VLD92" s="46"/>
      <c r="VLE92" s="46"/>
      <c r="VLF92" s="46"/>
      <c r="VLG92" s="46"/>
      <c r="VLH92" s="46"/>
      <c r="VLI92" s="46"/>
      <c r="VLJ92" s="46"/>
      <c r="VLK92" s="46"/>
      <c r="VLL92" s="46"/>
      <c r="VLM92" s="46"/>
      <c r="VLN92" s="46"/>
      <c r="VLO92" s="46"/>
      <c r="VLP92" s="46"/>
      <c r="VLQ92" s="46"/>
      <c r="VLR92" s="46"/>
      <c r="VLS92" s="46"/>
      <c r="VLT92" s="46"/>
      <c r="VLU92" s="46"/>
      <c r="VLV92" s="46"/>
      <c r="VLW92" s="46"/>
      <c r="VLX92" s="46"/>
      <c r="VLY92" s="46"/>
      <c r="VLZ92" s="46"/>
      <c r="VMA92" s="46"/>
      <c r="VMB92" s="46"/>
      <c r="VMC92" s="46"/>
      <c r="VMD92" s="46"/>
      <c r="VME92" s="46"/>
      <c r="VMF92" s="46"/>
      <c r="VMG92" s="46"/>
      <c r="VMH92" s="46"/>
      <c r="VMI92" s="46"/>
      <c r="VMJ92" s="46"/>
      <c r="VMK92" s="46"/>
      <c r="VML92" s="46"/>
      <c r="VMM92" s="46"/>
      <c r="VMN92" s="46"/>
      <c r="VMO92" s="46"/>
      <c r="VMP92" s="46"/>
      <c r="VMQ92" s="46"/>
      <c r="VMR92" s="46"/>
      <c r="VMS92" s="46"/>
      <c r="VMT92" s="46"/>
      <c r="VMU92" s="46"/>
      <c r="VMV92" s="46"/>
      <c r="VMW92" s="46"/>
      <c r="VMX92" s="46"/>
      <c r="VMY92" s="46"/>
      <c r="VMZ92" s="46"/>
      <c r="VNA92" s="46"/>
      <c r="VNB92" s="46"/>
      <c r="VNC92" s="46"/>
      <c r="VND92" s="46"/>
      <c r="VNE92" s="46"/>
      <c r="VNF92" s="46"/>
      <c r="VNG92" s="46"/>
      <c r="VNH92" s="46"/>
      <c r="VNI92" s="46"/>
      <c r="VNJ92" s="46"/>
      <c r="VNK92" s="46"/>
      <c r="VNL92" s="46"/>
      <c r="VNM92" s="46"/>
      <c r="VNN92" s="46"/>
      <c r="VNO92" s="46"/>
      <c r="VNP92" s="46"/>
      <c r="VNQ92" s="46"/>
      <c r="VNR92" s="46"/>
      <c r="VNS92" s="46"/>
      <c r="VNT92" s="46"/>
      <c r="VNU92" s="46"/>
      <c r="VNV92" s="46"/>
      <c r="VNW92" s="46"/>
      <c r="VNX92" s="46"/>
      <c r="VNY92" s="46"/>
      <c r="VNZ92" s="46"/>
      <c r="VOA92" s="46"/>
      <c r="VOB92" s="46"/>
      <c r="VOC92" s="46"/>
      <c r="VOD92" s="46"/>
      <c r="VOE92" s="46"/>
      <c r="VOF92" s="46"/>
      <c r="VOG92" s="46"/>
      <c r="VOH92" s="46"/>
      <c r="VOI92" s="46"/>
      <c r="VOJ92" s="46"/>
      <c r="VOK92" s="46"/>
      <c r="VOL92" s="46"/>
      <c r="VOM92" s="46"/>
      <c r="VON92" s="46"/>
      <c r="VOO92" s="46"/>
      <c r="VOP92" s="46"/>
      <c r="VOQ92" s="46"/>
      <c r="VOR92" s="46"/>
      <c r="VOS92" s="46"/>
      <c r="VOT92" s="46"/>
      <c r="VOU92" s="46"/>
      <c r="VOV92" s="46"/>
      <c r="VOW92" s="46"/>
      <c r="VOX92" s="46"/>
      <c r="VOY92" s="46"/>
      <c r="VOZ92" s="46"/>
      <c r="VPA92" s="46"/>
      <c r="VPB92" s="46"/>
      <c r="VPC92" s="46"/>
      <c r="VPD92" s="46"/>
      <c r="VPE92" s="46"/>
      <c r="VPF92" s="46"/>
      <c r="VPG92" s="46"/>
      <c r="VPH92" s="46"/>
      <c r="VPI92" s="46"/>
      <c r="VPJ92" s="46"/>
      <c r="VPK92" s="46"/>
      <c r="VPL92" s="46"/>
      <c r="VPM92" s="46"/>
      <c r="VPN92" s="46"/>
      <c r="VPO92" s="46"/>
      <c r="VPP92" s="46"/>
      <c r="VPQ92" s="46"/>
      <c r="VPR92" s="46"/>
      <c r="VPS92" s="46"/>
      <c r="VPT92" s="46"/>
      <c r="VPU92" s="46"/>
      <c r="VPV92" s="46"/>
      <c r="VPW92" s="46"/>
      <c r="VPX92" s="46"/>
      <c r="VPY92" s="46"/>
      <c r="VPZ92" s="46"/>
      <c r="VQA92" s="46"/>
      <c r="VQB92" s="46"/>
      <c r="VQC92" s="46"/>
      <c r="VQD92" s="46"/>
      <c r="VQE92" s="46"/>
      <c r="VQF92" s="46"/>
      <c r="VQG92" s="46"/>
      <c r="VQH92" s="46"/>
      <c r="VQI92" s="46"/>
      <c r="VQJ92" s="46"/>
      <c r="VQK92" s="46"/>
      <c r="VQL92" s="46"/>
      <c r="VQM92" s="46"/>
      <c r="VQN92" s="46"/>
      <c r="VQO92" s="46"/>
      <c r="VQP92" s="46"/>
      <c r="VQQ92" s="46"/>
      <c r="VQR92" s="46"/>
      <c r="VQS92" s="46"/>
      <c r="VQT92" s="46"/>
      <c r="VQU92" s="46"/>
      <c r="VQV92" s="46"/>
      <c r="VQW92" s="46"/>
      <c r="VQX92" s="46"/>
      <c r="VQY92" s="46"/>
      <c r="VQZ92" s="46"/>
      <c r="VRA92" s="46"/>
      <c r="VRB92" s="46"/>
      <c r="VRC92" s="46"/>
      <c r="VRD92" s="46"/>
      <c r="VRE92" s="46"/>
      <c r="VRF92" s="46"/>
      <c r="VRG92" s="46"/>
      <c r="VRH92" s="46"/>
      <c r="VRI92" s="46"/>
      <c r="VRJ92" s="46"/>
      <c r="VRK92" s="46"/>
      <c r="VRL92" s="46"/>
      <c r="VRM92" s="46"/>
      <c r="VRN92" s="46"/>
      <c r="VRO92" s="46"/>
      <c r="VRP92" s="46"/>
      <c r="VRQ92" s="46"/>
      <c r="VRR92" s="46"/>
      <c r="VRS92" s="46"/>
      <c r="VRT92" s="46"/>
      <c r="VRU92" s="46"/>
      <c r="VRV92" s="46"/>
      <c r="VRW92" s="46"/>
      <c r="VRX92" s="46"/>
      <c r="VRY92" s="46"/>
      <c r="VRZ92" s="46"/>
      <c r="VSA92" s="46"/>
      <c r="VSB92" s="46"/>
      <c r="VSC92" s="46"/>
      <c r="VSD92" s="46"/>
      <c r="VSE92" s="46"/>
      <c r="VSF92" s="46"/>
      <c r="VSG92" s="46"/>
      <c r="VSH92" s="46"/>
      <c r="VSI92" s="46"/>
      <c r="VSJ92" s="46"/>
      <c r="VSK92" s="46"/>
      <c r="VSL92" s="46"/>
      <c r="VSM92" s="46"/>
      <c r="VSN92" s="46"/>
      <c r="VSO92" s="46"/>
      <c r="VSP92" s="46"/>
      <c r="VSQ92" s="46"/>
      <c r="VSR92" s="46"/>
      <c r="VSS92" s="46"/>
      <c r="VST92" s="46"/>
      <c r="VSU92" s="46"/>
      <c r="VSV92" s="46"/>
      <c r="VSW92" s="46"/>
      <c r="VSX92" s="46"/>
      <c r="VSY92" s="46"/>
      <c r="VSZ92" s="46"/>
      <c r="VTA92" s="46"/>
      <c r="VTB92" s="46"/>
      <c r="VTC92" s="46"/>
      <c r="VTD92" s="46"/>
      <c r="VTE92" s="46"/>
      <c r="VTF92" s="46"/>
      <c r="VTG92" s="46"/>
      <c r="VTH92" s="46"/>
      <c r="VTI92" s="46"/>
      <c r="VTJ92" s="46"/>
      <c r="VTK92" s="46"/>
      <c r="VTL92" s="46"/>
      <c r="VTM92" s="46"/>
      <c r="VTN92" s="46"/>
      <c r="VTO92" s="46"/>
      <c r="VTP92" s="46"/>
      <c r="VTQ92" s="46"/>
      <c r="VTR92" s="46"/>
      <c r="VTS92" s="46"/>
      <c r="VTT92" s="46"/>
      <c r="VTU92" s="46"/>
      <c r="VTV92" s="46"/>
      <c r="VTW92" s="46"/>
      <c r="VTX92" s="46"/>
      <c r="VTY92" s="46"/>
      <c r="VTZ92" s="46"/>
      <c r="VUA92" s="46"/>
      <c r="VUB92" s="46"/>
      <c r="VUC92" s="46"/>
      <c r="VUD92" s="46"/>
      <c r="VUE92" s="46"/>
      <c r="VUF92" s="46"/>
      <c r="VUG92" s="46"/>
      <c r="VUH92" s="46"/>
      <c r="VUI92" s="46"/>
      <c r="VUJ92" s="46"/>
      <c r="VUK92" s="46"/>
      <c r="VUL92" s="46"/>
      <c r="VUM92" s="46"/>
      <c r="VUN92" s="46"/>
      <c r="VUO92" s="46"/>
      <c r="VUP92" s="46"/>
      <c r="VUQ92" s="46"/>
      <c r="VUR92" s="46"/>
      <c r="VUS92" s="46"/>
      <c r="VUT92" s="46"/>
      <c r="VUU92" s="46"/>
      <c r="VUV92" s="46"/>
      <c r="VUW92" s="46"/>
      <c r="VUX92" s="46"/>
      <c r="VUY92" s="46"/>
      <c r="VUZ92" s="46"/>
      <c r="VVA92" s="46"/>
      <c r="VVB92" s="46"/>
      <c r="VVC92" s="46"/>
      <c r="VVD92" s="46"/>
      <c r="VVE92" s="46"/>
      <c r="VVF92" s="46"/>
      <c r="VVG92" s="46"/>
      <c r="VVH92" s="46"/>
      <c r="VVI92" s="46"/>
      <c r="VVJ92" s="46"/>
      <c r="VVK92" s="46"/>
      <c r="VVL92" s="46"/>
      <c r="VVM92" s="46"/>
      <c r="VVN92" s="46"/>
      <c r="VVO92" s="46"/>
      <c r="VVP92" s="46"/>
      <c r="VVQ92" s="46"/>
      <c r="VVR92" s="46"/>
      <c r="VVS92" s="46"/>
      <c r="VVT92" s="46"/>
      <c r="VVU92" s="46"/>
      <c r="VVV92" s="46"/>
      <c r="VVW92" s="46"/>
      <c r="VVX92" s="46"/>
      <c r="VVY92" s="46"/>
      <c r="VVZ92" s="46"/>
      <c r="VWA92" s="46"/>
      <c r="VWB92" s="46"/>
      <c r="VWC92" s="46"/>
      <c r="VWD92" s="46"/>
      <c r="VWE92" s="46"/>
      <c r="VWF92" s="46"/>
      <c r="VWG92" s="46"/>
      <c r="VWH92" s="46"/>
      <c r="VWI92" s="46"/>
      <c r="VWJ92" s="46"/>
      <c r="VWK92" s="46"/>
      <c r="VWL92" s="46"/>
      <c r="VWM92" s="46"/>
      <c r="VWN92" s="46"/>
      <c r="VWO92" s="46"/>
      <c r="VWP92" s="46"/>
      <c r="VWQ92" s="46"/>
      <c r="VWR92" s="46"/>
      <c r="VWS92" s="46"/>
      <c r="VWT92" s="46"/>
      <c r="VWU92" s="46"/>
      <c r="VWV92" s="46"/>
      <c r="VWW92" s="46"/>
      <c r="VWX92" s="46"/>
      <c r="VWY92" s="46"/>
      <c r="VWZ92" s="46"/>
      <c r="VXA92" s="46"/>
      <c r="VXB92" s="46"/>
      <c r="VXC92" s="46"/>
      <c r="VXD92" s="46"/>
      <c r="VXE92" s="46"/>
      <c r="VXF92" s="46"/>
      <c r="VXG92" s="46"/>
      <c r="VXH92" s="46"/>
      <c r="VXI92" s="46"/>
      <c r="VXJ92" s="46"/>
      <c r="VXK92" s="46"/>
      <c r="VXL92" s="46"/>
      <c r="VXM92" s="46"/>
      <c r="VXN92" s="46"/>
      <c r="VXO92" s="46"/>
      <c r="VXP92" s="46"/>
      <c r="VXQ92" s="46"/>
      <c r="VXR92" s="46"/>
      <c r="VXS92" s="46"/>
      <c r="VXT92" s="46"/>
      <c r="VXU92" s="46"/>
      <c r="VXV92" s="46"/>
      <c r="VXW92" s="46"/>
      <c r="VXX92" s="46"/>
      <c r="VXY92" s="46"/>
      <c r="VXZ92" s="46"/>
      <c r="VYA92" s="46"/>
      <c r="VYB92" s="46"/>
      <c r="VYC92" s="46"/>
      <c r="VYD92" s="46"/>
      <c r="VYE92" s="46"/>
      <c r="VYF92" s="46"/>
      <c r="VYG92" s="46"/>
      <c r="VYH92" s="46"/>
      <c r="VYI92" s="46"/>
      <c r="VYJ92" s="46"/>
      <c r="VYK92" s="46"/>
      <c r="VYL92" s="46"/>
      <c r="VYM92" s="46"/>
      <c r="VYN92" s="46"/>
      <c r="VYO92" s="46"/>
      <c r="VYP92" s="46"/>
      <c r="VYQ92" s="46"/>
      <c r="VYR92" s="46"/>
      <c r="VYS92" s="46"/>
      <c r="VYT92" s="46"/>
      <c r="VYU92" s="46"/>
      <c r="VYV92" s="46"/>
      <c r="VYW92" s="46"/>
      <c r="VYX92" s="46"/>
      <c r="VYY92" s="46"/>
      <c r="VYZ92" s="46"/>
      <c r="VZA92" s="46"/>
      <c r="VZB92" s="46"/>
      <c r="VZC92" s="46"/>
      <c r="VZD92" s="46"/>
      <c r="VZE92" s="46"/>
      <c r="VZF92" s="46"/>
      <c r="VZG92" s="46"/>
      <c r="VZH92" s="46"/>
      <c r="VZI92" s="46"/>
      <c r="VZJ92" s="46"/>
      <c r="VZK92" s="46"/>
      <c r="VZL92" s="46"/>
      <c r="VZM92" s="46"/>
      <c r="VZN92" s="46"/>
      <c r="VZO92" s="46"/>
      <c r="VZP92" s="46"/>
      <c r="VZQ92" s="46"/>
      <c r="VZR92" s="46"/>
      <c r="VZS92" s="46"/>
      <c r="VZT92" s="46"/>
      <c r="VZU92" s="46"/>
      <c r="VZV92" s="46"/>
      <c r="VZW92" s="46"/>
      <c r="VZX92" s="46"/>
      <c r="VZY92" s="46"/>
      <c r="VZZ92" s="46"/>
      <c r="WAA92" s="46"/>
      <c r="WAB92" s="46"/>
      <c r="WAC92" s="46"/>
      <c r="WAD92" s="46"/>
      <c r="WAE92" s="46"/>
      <c r="WAF92" s="46"/>
      <c r="WAG92" s="46"/>
      <c r="WAH92" s="46"/>
      <c r="WAI92" s="46"/>
      <c r="WAJ92" s="46"/>
      <c r="WAK92" s="46"/>
      <c r="WAL92" s="46"/>
      <c r="WAM92" s="46"/>
      <c r="WAN92" s="46"/>
      <c r="WAO92" s="46"/>
      <c r="WAP92" s="46"/>
      <c r="WAQ92" s="46"/>
      <c r="WAR92" s="46"/>
      <c r="WAS92" s="46"/>
      <c r="WAT92" s="46"/>
      <c r="WAU92" s="46"/>
      <c r="WAV92" s="46"/>
      <c r="WAW92" s="46"/>
      <c r="WAX92" s="46"/>
      <c r="WAY92" s="46"/>
      <c r="WAZ92" s="46"/>
      <c r="WBA92" s="46"/>
      <c r="WBB92" s="46"/>
      <c r="WBC92" s="46"/>
      <c r="WBD92" s="46"/>
      <c r="WBE92" s="46"/>
      <c r="WBF92" s="46"/>
      <c r="WBG92" s="46"/>
      <c r="WBH92" s="46"/>
      <c r="WBI92" s="46"/>
      <c r="WBJ92" s="46"/>
      <c r="WBK92" s="46"/>
      <c r="WBL92" s="46"/>
      <c r="WBM92" s="46"/>
      <c r="WBN92" s="46"/>
      <c r="WBO92" s="46"/>
      <c r="WBP92" s="46"/>
      <c r="WBQ92" s="46"/>
      <c r="WBR92" s="46"/>
      <c r="WBS92" s="46"/>
      <c r="WBT92" s="46"/>
      <c r="WBU92" s="46"/>
      <c r="WBV92" s="46"/>
      <c r="WBW92" s="46"/>
      <c r="WBX92" s="46"/>
      <c r="WBY92" s="46"/>
      <c r="WBZ92" s="46"/>
      <c r="WCA92" s="46"/>
      <c r="WCB92" s="46"/>
      <c r="WCC92" s="46"/>
      <c r="WCD92" s="46"/>
      <c r="WCE92" s="46"/>
      <c r="WCF92" s="46"/>
      <c r="WCG92" s="46"/>
      <c r="WCH92" s="46"/>
      <c r="WCI92" s="46"/>
      <c r="WCJ92" s="46"/>
      <c r="WCK92" s="46"/>
      <c r="WCL92" s="46"/>
      <c r="WCM92" s="46"/>
      <c r="WCN92" s="46"/>
      <c r="WCO92" s="46"/>
      <c r="WCP92" s="46"/>
      <c r="WCQ92" s="46"/>
      <c r="WCR92" s="46"/>
      <c r="WCS92" s="46"/>
      <c r="WCT92" s="46"/>
      <c r="WCU92" s="46"/>
      <c r="WCV92" s="46"/>
      <c r="WCW92" s="46"/>
      <c r="WCX92" s="46"/>
      <c r="WCY92" s="46"/>
      <c r="WCZ92" s="46"/>
      <c r="WDA92" s="46"/>
      <c r="WDB92" s="46"/>
      <c r="WDC92" s="46"/>
      <c r="WDD92" s="46"/>
      <c r="WDE92" s="46"/>
      <c r="WDF92" s="46"/>
      <c r="WDG92" s="46"/>
      <c r="WDH92" s="46"/>
      <c r="WDI92" s="46"/>
      <c r="WDJ92" s="46"/>
      <c r="WDK92" s="46"/>
      <c r="WDL92" s="46"/>
      <c r="WDM92" s="46"/>
      <c r="WDN92" s="46"/>
      <c r="WDO92" s="46"/>
      <c r="WDP92" s="46"/>
      <c r="WDQ92" s="46"/>
      <c r="WDR92" s="46"/>
      <c r="WDS92" s="46"/>
      <c r="WDT92" s="46"/>
      <c r="WDU92" s="46"/>
      <c r="WDV92" s="46"/>
      <c r="WDW92" s="46"/>
      <c r="WDX92" s="46"/>
      <c r="WDY92" s="46"/>
      <c r="WDZ92" s="46"/>
      <c r="WEA92" s="46"/>
      <c r="WEB92" s="46"/>
      <c r="WEC92" s="46"/>
      <c r="WED92" s="46"/>
      <c r="WEE92" s="46"/>
      <c r="WEF92" s="46"/>
      <c r="WEG92" s="46"/>
      <c r="WEH92" s="46"/>
      <c r="WEI92" s="46"/>
      <c r="WEJ92" s="46"/>
      <c r="WEK92" s="46"/>
      <c r="WEL92" s="46"/>
      <c r="WEM92" s="46"/>
      <c r="WEN92" s="46"/>
      <c r="WEO92" s="46"/>
      <c r="WEP92" s="46"/>
      <c r="WEQ92" s="46"/>
      <c r="WER92" s="46"/>
      <c r="WES92" s="46"/>
      <c r="WET92" s="46"/>
      <c r="WEU92" s="46"/>
      <c r="WEV92" s="46"/>
      <c r="WEW92" s="46"/>
      <c r="WEX92" s="46"/>
      <c r="WEY92" s="46"/>
      <c r="WEZ92" s="46"/>
      <c r="WFA92" s="46"/>
      <c r="WFB92" s="46"/>
      <c r="WFC92" s="46"/>
      <c r="WFD92" s="46"/>
      <c r="WFE92" s="46"/>
      <c r="WFF92" s="46"/>
      <c r="WFG92" s="46"/>
      <c r="WFH92" s="46"/>
      <c r="WFI92" s="46"/>
      <c r="WFJ92" s="46"/>
      <c r="WFK92" s="46"/>
      <c r="WFL92" s="46"/>
      <c r="WFM92" s="46"/>
      <c r="WFN92" s="46"/>
      <c r="WFO92" s="46"/>
      <c r="WFP92" s="46"/>
      <c r="WFQ92" s="46"/>
      <c r="WFR92" s="46"/>
      <c r="WFS92" s="46"/>
      <c r="WFT92" s="46"/>
      <c r="WFU92" s="46"/>
      <c r="WFV92" s="46"/>
      <c r="WFW92" s="46"/>
      <c r="WFX92" s="46"/>
      <c r="WFY92" s="46"/>
      <c r="WFZ92" s="46"/>
      <c r="WGA92" s="46"/>
      <c r="WGB92" s="46"/>
      <c r="WGC92" s="46"/>
      <c r="WGD92" s="46"/>
      <c r="WGE92" s="46"/>
      <c r="WGF92" s="46"/>
      <c r="WGG92" s="46"/>
      <c r="WGH92" s="46"/>
      <c r="WGI92" s="46"/>
      <c r="WGJ92" s="46"/>
      <c r="WGK92" s="46"/>
      <c r="WGL92" s="46"/>
      <c r="WGM92" s="46"/>
      <c r="WGN92" s="46"/>
      <c r="WGO92" s="46"/>
      <c r="WGP92" s="46"/>
      <c r="WGQ92" s="46"/>
      <c r="WGR92" s="46"/>
      <c r="WGS92" s="46"/>
      <c r="WGT92" s="46"/>
      <c r="WGU92" s="46"/>
      <c r="WGV92" s="46"/>
      <c r="WGW92" s="46"/>
      <c r="WGX92" s="46"/>
      <c r="WGY92" s="46"/>
      <c r="WGZ92" s="46"/>
      <c r="WHA92" s="46"/>
      <c r="WHB92" s="46"/>
      <c r="WHC92" s="46"/>
      <c r="WHD92" s="46"/>
      <c r="WHE92" s="46"/>
      <c r="WHF92" s="46"/>
      <c r="WHG92" s="46"/>
      <c r="WHH92" s="46"/>
      <c r="WHI92" s="46"/>
      <c r="WHJ92" s="46"/>
      <c r="WHK92" s="46"/>
      <c r="WHL92" s="46"/>
      <c r="WHM92" s="46"/>
      <c r="WHN92" s="46"/>
      <c r="WHO92" s="46"/>
      <c r="WHP92" s="46"/>
      <c r="WHQ92" s="46"/>
      <c r="WHR92" s="46"/>
      <c r="WHS92" s="46"/>
      <c r="WHT92" s="46"/>
      <c r="WHU92" s="46"/>
      <c r="WHV92" s="46"/>
      <c r="WHW92" s="46"/>
      <c r="WHX92" s="46"/>
      <c r="WHY92" s="46"/>
      <c r="WHZ92" s="46"/>
      <c r="WIA92" s="46"/>
      <c r="WIB92" s="46"/>
      <c r="WIC92" s="46"/>
      <c r="WID92" s="46"/>
      <c r="WIE92" s="46"/>
      <c r="WIF92" s="46"/>
      <c r="WIG92" s="46"/>
      <c r="WIH92" s="46"/>
      <c r="WII92" s="46"/>
      <c r="WIJ92" s="46"/>
      <c r="WIK92" s="46"/>
      <c r="WIL92" s="46"/>
      <c r="WIM92" s="46"/>
      <c r="WIN92" s="46"/>
      <c r="WIO92" s="46"/>
      <c r="WIP92" s="46"/>
      <c r="WIQ92" s="46"/>
      <c r="WIR92" s="46"/>
      <c r="WIS92" s="46"/>
      <c r="WIT92" s="46"/>
      <c r="WIU92" s="46"/>
      <c r="WIV92" s="46"/>
      <c r="WIW92" s="46"/>
      <c r="WIX92" s="46"/>
      <c r="WIY92" s="46"/>
      <c r="WIZ92" s="46"/>
      <c r="WJA92" s="46"/>
      <c r="WJB92" s="46"/>
      <c r="WJC92" s="46"/>
      <c r="WJD92" s="46"/>
      <c r="WJE92" s="46"/>
      <c r="WJF92" s="46"/>
      <c r="WJG92" s="46"/>
      <c r="WJH92" s="46"/>
      <c r="WJI92" s="46"/>
      <c r="WJJ92" s="46"/>
      <c r="WJK92" s="46"/>
      <c r="WJL92" s="46"/>
      <c r="WJM92" s="46"/>
      <c r="WJN92" s="46"/>
      <c r="WJO92" s="46"/>
      <c r="WJP92" s="46"/>
      <c r="WJQ92" s="46"/>
      <c r="WJR92" s="46"/>
      <c r="WJS92" s="46"/>
      <c r="WJT92" s="46"/>
      <c r="WJU92" s="46"/>
      <c r="WJV92" s="46"/>
      <c r="WJW92" s="46"/>
      <c r="WJX92" s="46"/>
      <c r="WJY92" s="46"/>
      <c r="WJZ92" s="46"/>
      <c r="WKA92" s="46"/>
      <c r="WKB92" s="46"/>
      <c r="WKC92" s="46"/>
      <c r="WKD92" s="46"/>
      <c r="WKE92" s="46"/>
      <c r="WKF92" s="46"/>
      <c r="WKG92" s="46"/>
      <c r="WKH92" s="46"/>
      <c r="WKI92" s="46"/>
      <c r="WKJ92" s="46"/>
      <c r="WKK92" s="46"/>
      <c r="WKL92" s="46"/>
      <c r="WKM92" s="46"/>
      <c r="WKN92" s="46"/>
      <c r="WKO92" s="46"/>
      <c r="WKP92" s="46"/>
      <c r="WKQ92" s="46"/>
      <c r="WKR92" s="46"/>
      <c r="WKS92" s="46"/>
      <c r="WKT92" s="46"/>
      <c r="WKU92" s="46"/>
      <c r="WKV92" s="46"/>
      <c r="WKW92" s="46"/>
      <c r="WKX92" s="46"/>
      <c r="WKY92" s="46"/>
      <c r="WKZ92" s="46"/>
      <c r="WLA92" s="46"/>
      <c r="WLB92" s="46"/>
      <c r="WLC92" s="46"/>
      <c r="WLD92" s="46"/>
      <c r="WLE92" s="46"/>
      <c r="WLF92" s="46"/>
      <c r="WLG92" s="46"/>
      <c r="WLH92" s="46"/>
      <c r="WLI92" s="46"/>
      <c r="WLJ92" s="46"/>
      <c r="WLK92" s="46"/>
      <c r="WLL92" s="46"/>
      <c r="WLM92" s="46"/>
      <c r="WLN92" s="46"/>
      <c r="WLO92" s="46"/>
      <c r="WLP92" s="46"/>
      <c r="WLQ92" s="46"/>
      <c r="WLR92" s="46"/>
      <c r="WLS92" s="46"/>
      <c r="WLT92" s="46"/>
      <c r="WLU92" s="46"/>
      <c r="WLV92" s="46"/>
      <c r="WLW92" s="46"/>
      <c r="WLX92" s="46"/>
      <c r="WLY92" s="46"/>
      <c r="WLZ92" s="46"/>
      <c r="WMA92" s="46"/>
      <c r="WMB92" s="46"/>
      <c r="WMC92" s="46"/>
      <c r="WMD92" s="46"/>
      <c r="WME92" s="46"/>
      <c r="WMF92" s="46"/>
      <c r="WMG92" s="46"/>
      <c r="WMH92" s="46"/>
      <c r="WMI92" s="46"/>
      <c r="WMJ92" s="46"/>
      <c r="WMK92" s="46"/>
      <c r="WML92" s="46"/>
      <c r="WMM92" s="46"/>
      <c r="WMN92" s="46"/>
      <c r="WMO92" s="46"/>
      <c r="WMP92" s="46"/>
      <c r="WMQ92" s="46"/>
      <c r="WMR92" s="46"/>
      <c r="WMS92" s="46"/>
      <c r="WMT92" s="46"/>
      <c r="WMU92" s="46"/>
      <c r="WMV92" s="46"/>
      <c r="WMW92" s="46"/>
      <c r="WMX92" s="46"/>
      <c r="WMY92" s="46"/>
      <c r="WMZ92" s="46"/>
      <c r="WNA92" s="46"/>
      <c r="WNB92" s="46"/>
      <c r="WNC92" s="46"/>
      <c r="WND92" s="46"/>
      <c r="WNE92" s="46"/>
      <c r="WNF92" s="46"/>
      <c r="WNG92" s="46"/>
      <c r="WNH92" s="46"/>
      <c r="WNI92" s="46"/>
      <c r="WNJ92" s="46"/>
      <c r="WNK92" s="46"/>
      <c r="WNL92" s="46"/>
      <c r="WNM92" s="46"/>
      <c r="WNN92" s="46"/>
      <c r="WNO92" s="46"/>
      <c r="WNP92" s="46"/>
      <c r="WNQ92" s="46"/>
      <c r="WNR92" s="46"/>
      <c r="WNS92" s="46"/>
      <c r="WNT92" s="46"/>
      <c r="WNU92" s="46"/>
      <c r="WNV92" s="46"/>
      <c r="WNW92" s="46"/>
      <c r="WNX92" s="46"/>
      <c r="WNY92" s="46"/>
      <c r="WNZ92" s="46"/>
      <c r="WOA92" s="46"/>
      <c r="WOB92" s="46"/>
      <c r="WOC92" s="46"/>
      <c r="WOD92" s="46"/>
      <c r="WOE92" s="46"/>
      <c r="WOF92" s="46"/>
      <c r="WOG92" s="46"/>
      <c r="WOH92" s="46"/>
      <c r="WOI92" s="46"/>
      <c r="WOJ92" s="46"/>
      <c r="WOK92" s="46"/>
      <c r="WOL92" s="46"/>
      <c r="WOM92" s="46"/>
      <c r="WON92" s="46"/>
      <c r="WOO92" s="46"/>
      <c r="WOP92" s="46"/>
      <c r="WOQ92" s="46"/>
      <c r="WOR92" s="46"/>
      <c r="WOS92" s="46"/>
      <c r="WOT92" s="46"/>
      <c r="WOU92" s="46"/>
      <c r="WOV92" s="46"/>
      <c r="WOW92" s="46"/>
      <c r="WOX92" s="46"/>
      <c r="WOY92" s="46"/>
      <c r="WOZ92" s="46"/>
      <c r="WPA92" s="46"/>
      <c r="WPB92" s="46"/>
      <c r="WPC92" s="46"/>
      <c r="WPD92" s="46"/>
      <c r="WPE92" s="46"/>
      <c r="WPF92" s="46"/>
      <c r="WPG92" s="46"/>
      <c r="WPH92" s="46"/>
      <c r="WPI92" s="46"/>
      <c r="WPJ92" s="46"/>
      <c r="WPK92" s="46"/>
      <c r="WPL92" s="46"/>
      <c r="WPM92" s="46"/>
      <c r="WPN92" s="46"/>
      <c r="WPO92" s="46"/>
      <c r="WPP92" s="46"/>
      <c r="WPQ92" s="46"/>
      <c r="WPR92" s="46"/>
      <c r="WPS92" s="46"/>
      <c r="WPT92" s="46"/>
      <c r="WPU92" s="46"/>
      <c r="WPV92" s="46"/>
      <c r="WPW92" s="46"/>
      <c r="WPX92" s="46"/>
      <c r="WPY92" s="46"/>
      <c r="WPZ92" s="46"/>
      <c r="WQA92" s="46"/>
      <c r="WQB92" s="46"/>
      <c r="WQC92" s="46"/>
      <c r="WQD92" s="46"/>
      <c r="WQE92" s="46"/>
      <c r="WQF92" s="46"/>
      <c r="WQG92" s="46"/>
      <c r="WQH92" s="46"/>
      <c r="WQI92" s="46"/>
      <c r="WQJ92" s="46"/>
      <c r="WQK92" s="46"/>
      <c r="WQL92" s="46"/>
      <c r="WQM92" s="46"/>
      <c r="WQN92" s="46"/>
      <c r="WQO92" s="46"/>
      <c r="WQP92" s="46"/>
      <c r="WQQ92" s="46"/>
      <c r="WQR92" s="46"/>
      <c r="WQS92" s="46"/>
      <c r="WQT92" s="46"/>
      <c r="WQU92" s="46"/>
      <c r="WQV92" s="46"/>
      <c r="WQW92" s="46"/>
      <c r="WQX92" s="46"/>
      <c r="WQY92" s="46"/>
      <c r="WQZ92" s="46"/>
      <c r="WRA92" s="46"/>
      <c r="WRB92" s="46"/>
      <c r="WRC92" s="46"/>
      <c r="WRD92" s="46"/>
      <c r="WRE92" s="46"/>
      <c r="WRF92" s="46"/>
      <c r="WRG92" s="46"/>
      <c r="WRH92" s="46"/>
      <c r="WRI92" s="46"/>
      <c r="WRJ92" s="46"/>
      <c r="WRK92" s="46"/>
      <c r="WRL92" s="46"/>
      <c r="WRM92" s="46"/>
      <c r="WRN92" s="46"/>
      <c r="WRO92" s="46"/>
      <c r="WRP92" s="46"/>
      <c r="WRQ92" s="46"/>
      <c r="WRR92" s="46"/>
      <c r="WRS92" s="46"/>
      <c r="WRT92" s="46"/>
      <c r="WRU92" s="46"/>
      <c r="WRV92" s="46"/>
      <c r="WRW92" s="46"/>
      <c r="WRX92" s="46"/>
      <c r="WRY92" s="46"/>
      <c r="WRZ92" s="46"/>
      <c r="WSA92" s="46"/>
      <c r="WSB92" s="46"/>
      <c r="WSC92" s="46"/>
      <c r="WSD92" s="46"/>
      <c r="WSE92" s="46"/>
      <c r="WSF92" s="46"/>
      <c r="WSG92" s="46"/>
      <c r="WSH92" s="46"/>
      <c r="WSI92" s="46"/>
      <c r="WSJ92" s="46"/>
      <c r="WSK92" s="46"/>
      <c r="WSL92" s="46"/>
      <c r="WSM92" s="46"/>
      <c r="WSN92" s="46"/>
      <c r="WSO92" s="46"/>
      <c r="WSP92" s="46"/>
      <c r="WSQ92" s="46"/>
      <c r="WSR92" s="46"/>
      <c r="WSS92" s="46"/>
      <c r="WST92" s="46"/>
      <c r="WSU92" s="46"/>
      <c r="WSV92" s="46"/>
      <c r="WSW92" s="46"/>
      <c r="WSX92" s="46"/>
      <c r="WSY92" s="46"/>
      <c r="WSZ92" s="46"/>
      <c r="WTA92" s="46"/>
      <c r="WTB92" s="46"/>
      <c r="WTC92" s="46"/>
      <c r="WTD92" s="46"/>
      <c r="WTE92" s="46"/>
      <c r="WTF92" s="46"/>
      <c r="WTG92" s="46"/>
      <c r="WTH92" s="46"/>
      <c r="WTI92" s="46"/>
      <c r="WTJ92" s="46"/>
      <c r="WTK92" s="46"/>
      <c r="WTL92" s="46"/>
      <c r="WTM92" s="46"/>
      <c r="WTN92" s="46"/>
      <c r="WTO92" s="46"/>
      <c r="WTP92" s="46"/>
      <c r="WTQ92" s="46"/>
      <c r="WTR92" s="46"/>
      <c r="WTS92" s="46"/>
      <c r="WTT92" s="46"/>
      <c r="WTU92" s="46"/>
      <c r="WTV92" s="46"/>
      <c r="WTW92" s="46"/>
      <c r="WTX92" s="46"/>
      <c r="WTY92" s="46"/>
      <c r="WTZ92" s="46"/>
      <c r="WUA92" s="46"/>
      <c r="WUB92" s="46"/>
      <c r="WUC92" s="46"/>
      <c r="WUD92" s="46"/>
      <c r="WUE92" s="46"/>
      <c r="WUF92" s="46"/>
      <c r="WUG92" s="46"/>
      <c r="WUH92" s="46"/>
      <c r="WUI92" s="46"/>
      <c r="WUJ92" s="46"/>
      <c r="WUK92" s="46"/>
      <c r="WUL92" s="46"/>
      <c r="WUM92" s="46"/>
      <c r="WUN92" s="46"/>
      <c r="WUO92" s="46"/>
      <c r="WUP92" s="46"/>
      <c r="WUQ92" s="46"/>
      <c r="WUR92" s="46"/>
      <c r="WUS92" s="46"/>
      <c r="WUT92" s="46"/>
      <c r="WUU92" s="46"/>
      <c r="WUV92" s="46"/>
      <c r="WUW92" s="46"/>
      <c r="WUX92" s="46"/>
      <c r="WUY92" s="46"/>
      <c r="WUZ92" s="46"/>
      <c r="WVA92" s="46"/>
      <c r="WVB92" s="46"/>
      <c r="WVC92" s="46"/>
      <c r="WVD92" s="46"/>
      <c r="WVE92" s="46"/>
      <c r="WVF92" s="46"/>
      <c r="WVG92" s="46"/>
      <c r="WVH92" s="46"/>
      <c r="WVI92" s="46"/>
      <c r="WVJ92" s="46"/>
      <c r="WVK92" s="46"/>
      <c r="WVL92" s="46"/>
      <c r="WVM92" s="46"/>
      <c r="WVN92" s="46"/>
      <c r="WVO92" s="46"/>
      <c r="WVP92" s="46"/>
      <c r="WVQ92" s="46"/>
      <c r="WVR92" s="46"/>
      <c r="WVS92" s="46"/>
      <c r="WVT92" s="46"/>
      <c r="WVU92" s="46"/>
      <c r="WVV92" s="46"/>
      <c r="WVW92" s="46"/>
      <c r="WVX92" s="46"/>
      <c r="WVY92" s="46"/>
      <c r="WVZ92" s="46"/>
      <c r="WWA92" s="46"/>
      <c r="WWB92" s="46"/>
      <c r="WWC92" s="46"/>
      <c r="WWD92" s="46"/>
      <c r="WWE92" s="46"/>
      <c r="WWF92" s="46"/>
      <c r="WWG92" s="46"/>
      <c r="WWH92" s="46"/>
      <c r="WWI92" s="46"/>
      <c r="WWJ92" s="46"/>
      <c r="WWK92" s="46"/>
      <c r="WWL92" s="46"/>
      <c r="WWM92" s="46"/>
      <c r="WWN92" s="46"/>
      <c r="WWO92" s="46"/>
      <c r="WWP92" s="46"/>
      <c r="WWQ92" s="46"/>
      <c r="WWR92" s="46"/>
      <c r="WWS92" s="46"/>
      <c r="WWT92" s="46"/>
      <c r="WWU92" s="46"/>
      <c r="WWV92" s="46"/>
      <c r="WWW92" s="46"/>
      <c r="WWX92" s="46"/>
      <c r="WWY92" s="46"/>
      <c r="WWZ92" s="46"/>
      <c r="WXA92" s="46"/>
      <c r="WXB92" s="46"/>
      <c r="WXC92" s="46"/>
      <c r="WXD92" s="46"/>
      <c r="WXE92" s="46"/>
      <c r="WXF92" s="46"/>
      <c r="WXG92" s="46"/>
      <c r="WXH92" s="46"/>
      <c r="WXI92" s="46"/>
      <c r="WXJ92" s="46"/>
      <c r="WXK92" s="46"/>
      <c r="WXL92" s="46"/>
      <c r="WXM92" s="46"/>
      <c r="WXN92" s="46"/>
      <c r="WXO92" s="46"/>
      <c r="WXP92" s="46"/>
      <c r="WXQ92" s="46"/>
      <c r="WXR92" s="46"/>
      <c r="WXS92" s="46"/>
      <c r="WXT92" s="46"/>
      <c r="WXU92" s="46"/>
      <c r="WXV92" s="46"/>
      <c r="WXW92" s="46"/>
      <c r="WXX92" s="46"/>
      <c r="WXY92" s="46"/>
      <c r="WXZ92" s="46"/>
      <c r="WYA92" s="46"/>
      <c r="WYB92" s="46"/>
      <c r="WYC92" s="46"/>
      <c r="WYD92" s="46"/>
      <c r="WYE92" s="46"/>
      <c r="WYF92" s="46"/>
      <c r="WYG92" s="46"/>
      <c r="WYH92" s="46"/>
      <c r="WYI92" s="46"/>
      <c r="WYJ92" s="46"/>
      <c r="WYK92" s="46"/>
      <c r="WYL92" s="46"/>
      <c r="WYM92" s="46"/>
      <c r="WYN92" s="46"/>
      <c r="WYO92" s="46"/>
      <c r="WYP92" s="46"/>
      <c r="WYQ92" s="46"/>
      <c r="WYR92" s="46"/>
      <c r="WYS92" s="46"/>
      <c r="WYT92" s="46"/>
      <c r="WYU92" s="46"/>
      <c r="WYV92" s="46"/>
      <c r="WYW92" s="46"/>
      <c r="WYX92" s="46"/>
      <c r="WYY92" s="46"/>
      <c r="WYZ92" s="46"/>
      <c r="WZA92" s="46"/>
      <c r="WZB92" s="46"/>
      <c r="WZC92" s="46"/>
      <c r="WZD92" s="46"/>
      <c r="WZE92" s="46"/>
      <c r="WZF92" s="46"/>
      <c r="WZG92" s="46"/>
      <c r="WZH92" s="46"/>
      <c r="WZI92" s="46"/>
      <c r="WZJ92" s="46"/>
      <c r="WZK92" s="46"/>
      <c r="WZL92" s="46"/>
      <c r="WZM92" s="46"/>
      <c r="WZN92" s="46"/>
      <c r="WZO92" s="46"/>
      <c r="WZP92" s="46"/>
      <c r="WZQ92" s="46"/>
      <c r="WZR92" s="46"/>
      <c r="WZS92" s="46"/>
      <c r="WZT92" s="46"/>
      <c r="WZU92" s="46"/>
      <c r="WZV92" s="46"/>
      <c r="WZW92" s="46"/>
      <c r="WZX92" s="46"/>
      <c r="WZY92" s="46"/>
      <c r="WZZ92" s="46"/>
      <c r="XAA92" s="46"/>
      <c r="XAB92" s="46"/>
      <c r="XAC92" s="46"/>
      <c r="XAD92" s="46"/>
      <c r="XAE92" s="46"/>
      <c r="XAF92" s="46"/>
      <c r="XAG92" s="46"/>
      <c r="XAH92" s="46"/>
      <c r="XAI92" s="46"/>
      <c r="XAJ92" s="46"/>
      <c r="XAK92" s="46"/>
      <c r="XAL92" s="46"/>
      <c r="XAM92" s="46"/>
      <c r="XAN92" s="46"/>
      <c r="XAO92" s="46"/>
      <c r="XAP92" s="46"/>
      <c r="XAQ92" s="46"/>
      <c r="XAR92" s="46"/>
      <c r="XAS92" s="46"/>
      <c r="XAT92" s="46"/>
      <c r="XAU92" s="46"/>
      <c r="XAV92" s="46"/>
      <c r="XAW92" s="46"/>
      <c r="XAX92" s="46"/>
      <c r="XAY92" s="46"/>
      <c r="XAZ92" s="46"/>
      <c r="XBA92" s="46"/>
      <c r="XBB92" s="46"/>
      <c r="XBC92" s="46"/>
      <c r="XBD92" s="46"/>
      <c r="XBE92" s="46"/>
      <c r="XBF92" s="46"/>
      <c r="XBG92" s="46"/>
      <c r="XBH92" s="46"/>
      <c r="XBI92" s="46"/>
      <c r="XBJ92" s="46"/>
      <c r="XBK92" s="46"/>
      <c r="XBL92" s="46"/>
      <c r="XBM92" s="46"/>
      <c r="XBN92" s="46"/>
      <c r="XBO92" s="46"/>
      <c r="XBP92" s="46"/>
      <c r="XBQ92" s="46"/>
      <c r="XBR92" s="46"/>
      <c r="XBS92" s="46"/>
      <c r="XBT92" s="46"/>
      <c r="XBU92" s="46"/>
      <c r="XBV92" s="46"/>
      <c r="XBW92" s="46"/>
      <c r="XBX92" s="46"/>
      <c r="XBY92" s="46"/>
      <c r="XBZ92" s="46"/>
      <c r="XCA92" s="46"/>
      <c r="XCB92" s="46"/>
      <c r="XCC92" s="46"/>
      <c r="XCD92" s="46"/>
      <c r="XCE92" s="46"/>
      <c r="XCF92" s="46"/>
      <c r="XCG92" s="46"/>
      <c r="XCH92" s="46"/>
      <c r="XCI92" s="46"/>
      <c r="XCJ92" s="46"/>
      <c r="XCK92" s="46"/>
      <c r="XCL92" s="46"/>
      <c r="XCM92" s="46"/>
      <c r="XCN92" s="46"/>
      <c r="XCO92" s="46"/>
      <c r="XCP92" s="46"/>
      <c r="XCQ92" s="46"/>
      <c r="XCR92" s="46"/>
      <c r="XCS92" s="46"/>
      <c r="XCT92" s="46"/>
      <c r="XCU92" s="46"/>
      <c r="XCV92" s="46"/>
      <c r="XCW92" s="46"/>
      <c r="XCX92" s="46"/>
      <c r="XCY92" s="46"/>
      <c r="XCZ92" s="46"/>
      <c r="XDA92" s="46"/>
      <c r="XDB92" s="46"/>
      <c r="XDC92" s="46"/>
      <c r="XDD92" s="46"/>
      <c r="XDE92" s="46"/>
      <c r="XDF92" s="46"/>
      <c r="XDG92" s="46"/>
      <c r="XDH92" s="46"/>
      <c r="XDI92" s="46"/>
      <c r="XDJ92" s="46"/>
      <c r="XDK92" s="46"/>
      <c r="XDL92" s="46"/>
      <c r="XDM92" s="46"/>
      <c r="XDN92" s="46"/>
      <c r="XDO92" s="46"/>
      <c r="XDP92" s="46"/>
      <c r="XDQ92" s="46"/>
      <c r="XDR92" s="46"/>
      <c r="XDS92" s="46"/>
      <c r="XDT92" s="46"/>
      <c r="XDU92" s="46"/>
      <c r="XDV92" s="46"/>
      <c r="XDW92" s="46"/>
      <c r="XDX92" s="46"/>
      <c r="XDY92" s="46"/>
      <c r="XDZ92" s="46"/>
      <c r="XEA92" s="46"/>
      <c r="XEB92" s="46"/>
      <c r="XEC92" s="46"/>
      <c r="XED92" s="46"/>
      <c r="XEE92" s="46"/>
      <c r="XEF92" s="46"/>
      <c r="XEG92" s="46"/>
      <c r="XEH92" s="46"/>
      <c r="XEI92" s="46"/>
      <c r="XEJ92" s="46"/>
      <c r="XEK92" s="46"/>
      <c r="XEL92" s="46"/>
      <c r="XEM92" s="46"/>
      <c r="XEN92" s="46"/>
      <c r="XEO92" s="46"/>
      <c r="XEP92" s="46"/>
      <c r="XEQ92" s="46"/>
      <c r="XER92" s="46"/>
    </row>
    <row r="93" s="28" customFormat="1" ht="39.5" customHeight="1" spans="1:1024 1025:16372">
      <c r="A93" s="36">
        <v>92</v>
      </c>
      <c r="B93" s="36" t="s">
        <v>25227</v>
      </c>
      <c r="C93" s="36" t="s">
        <v>137</v>
      </c>
      <c r="D93" s="36" t="s">
        <v>25223</v>
      </c>
      <c r="E93" s="36" t="s">
        <v>25228</v>
      </c>
      <c r="F93" s="36" t="s">
        <v>25229</v>
      </c>
      <c r="G93" s="36" t="s">
        <v>25230</v>
      </c>
      <c r="H93" s="38">
        <v>46082</v>
      </c>
      <c r="I93" s="36">
        <v>59</v>
      </c>
      <c r="J93" s="36" t="str">
        <f>_xlfn.DISPIMG("ID_84FC7FA35A3A442DB2E7C72046DCAC3B",1)</f>
        <v>=DISPIMG("ID_84FC7FA35A3A442DB2E7C72046DCAC3B",1)</v>
      </c>
      <c r="K93" s="45" t="s">
        <v>25231</v>
      </c>
    </row>
    <row r="94" s="29" customFormat="1" ht="39.5" customHeight="1" spans="1:1024 1025:16372">
      <c r="A94" s="36">
        <v>93</v>
      </c>
      <c r="B94" s="36" t="s">
        <v>25232</v>
      </c>
      <c r="C94" s="36" t="s">
        <v>137</v>
      </c>
      <c r="D94" s="36" t="s">
        <v>25223</v>
      </c>
      <c r="E94" s="37" t="s">
        <v>25233</v>
      </c>
      <c r="F94" s="36" t="s">
        <v>18010</v>
      </c>
      <c r="G94" s="36" t="s">
        <v>18011</v>
      </c>
      <c r="H94" s="38">
        <v>45962</v>
      </c>
      <c r="I94" s="39">
        <v>69</v>
      </c>
      <c r="J94" s="36" t="str">
        <f>_xlfn.DISPIMG("ID_97C1376AA3B749A8811643E906974DEC",1)</f>
        <v>=DISPIMG("ID_97C1376AA3B749A8811643E906974DEC",1)</v>
      </c>
      <c r="K94" s="44" t="s">
        <v>25234</v>
      </c>
    </row>
    <row r="95" s="29" customFormat="1" ht="39.5" customHeight="1" spans="1:1024 1025:16372">
      <c r="A95" s="36">
        <v>94</v>
      </c>
      <c r="B95" s="36" t="s">
        <v>25235</v>
      </c>
      <c r="C95" s="36" t="s">
        <v>137</v>
      </c>
      <c r="D95" s="36" t="s">
        <v>25223</v>
      </c>
      <c r="E95" s="37" t="s">
        <v>25236</v>
      </c>
      <c r="F95" s="36" t="s">
        <v>25237</v>
      </c>
      <c r="G95" s="36" t="s">
        <v>25238</v>
      </c>
      <c r="H95" s="38">
        <v>45870</v>
      </c>
      <c r="I95" s="39">
        <v>69</v>
      </c>
      <c r="J95" s="36" t="str">
        <f>_xlfn.DISPIMG("ID_876D610D56474B5EBBA590909AF18C71",1)</f>
        <v>=DISPIMG("ID_876D610D56474B5EBBA590909AF18C71",1)</v>
      </c>
      <c r="K95" s="44" t="s">
        <v>25239</v>
      </c>
    </row>
    <row r="96" s="29" customFormat="1" ht="39.5" customHeight="1" spans="1:1024 1025:16372">
      <c r="A96" s="36">
        <v>95</v>
      </c>
      <c r="B96" s="36" t="s">
        <v>25240</v>
      </c>
      <c r="C96" s="42" t="s">
        <v>137</v>
      </c>
      <c r="D96" s="36" t="s">
        <v>25223</v>
      </c>
      <c r="E96" s="48" t="s">
        <v>25241</v>
      </c>
      <c r="F96" s="36" t="s">
        <v>25242</v>
      </c>
      <c r="G96" s="43" t="s">
        <v>25243</v>
      </c>
      <c r="H96" s="38">
        <v>45658</v>
      </c>
      <c r="I96" s="39">
        <v>50</v>
      </c>
      <c r="J96" s="51" t="str">
        <f>_xlfn.DISPIMG("ID_047C19C2161146B4A53F8EE3A323299E",1)</f>
        <v>=DISPIMG("ID_047C19C2161146B4A53F8EE3A323299E",1)</v>
      </c>
      <c r="K96" s="53" t="s">
        <v>25244</v>
      </c>
    </row>
    <row r="97" s="29" customFormat="1" ht="39.5" customHeight="1" spans="1:1024 1025:16372">
      <c r="A97" s="36">
        <v>96</v>
      </c>
      <c r="B97" s="36" t="s">
        <v>25245</v>
      </c>
      <c r="C97" s="36" t="s">
        <v>137</v>
      </c>
      <c r="D97" s="36" t="s">
        <v>25223</v>
      </c>
      <c r="E97" s="37" t="s">
        <v>25246</v>
      </c>
      <c r="F97" s="36" t="s">
        <v>13995</v>
      </c>
      <c r="G97" s="36" t="s">
        <v>13996</v>
      </c>
      <c r="H97" s="38">
        <v>45962</v>
      </c>
      <c r="I97" s="39">
        <v>68</v>
      </c>
      <c r="J97" s="36" t="str">
        <f>_xlfn.DISPIMG("ID_E671A7BBA9774371ADF179EF1DA04CB7",1)</f>
        <v>=DISPIMG("ID_E671A7BBA9774371ADF179EF1DA04CB7",1)</v>
      </c>
      <c r="K97" s="44" t="s">
        <v>25247</v>
      </c>
    </row>
    <row r="98" s="28" customFormat="1" ht="39.5" customHeight="1" spans="1:1024 1025:16372">
      <c r="A98" s="36">
        <v>97</v>
      </c>
      <c r="B98" s="36" t="s">
        <v>25248</v>
      </c>
      <c r="C98" s="36" t="s">
        <v>137</v>
      </c>
      <c r="D98" s="36" t="s">
        <v>25249</v>
      </c>
      <c r="E98" s="36" t="s">
        <v>25250</v>
      </c>
      <c r="F98" s="36" t="s">
        <v>19297</v>
      </c>
      <c r="G98" s="36" t="s">
        <v>25251</v>
      </c>
      <c r="H98" s="38">
        <v>45536</v>
      </c>
      <c r="I98" s="36">
        <v>69</v>
      </c>
      <c r="J98" s="36" t="str">
        <f>_xlfn.DISPIMG("ID_4D5EAF53C57C46D6B4EA4E07445C0C9C",1)</f>
        <v>=DISPIMG("ID_4D5EAF53C57C46D6B4EA4E07445C0C9C",1)</v>
      </c>
      <c r="K98" s="45" t="s">
        <v>25252</v>
      </c>
    </row>
    <row r="99" s="29" customFormat="1" ht="39.5" customHeight="1" spans="1:1024 1025:16372">
      <c r="A99" s="36">
        <v>98</v>
      </c>
      <c r="B99" s="36" t="s">
        <v>25253</v>
      </c>
      <c r="C99" s="36" t="s">
        <v>137</v>
      </c>
      <c r="D99" s="36" t="s">
        <v>25249</v>
      </c>
      <c r="E99" s="36" t="s">
        <v>25254</v>
      </c>
      <c r="F99" s="36" t="s">
        <v>19319</v>
      </c>
      <c r="G99" s="36" t="s">
        <v>25255</v>
      </c>
      <c r="H99" s="38">
        <v>45992</v>
      </c>
      <c r="I99" s="36">
        <v>69</v>
      </c>
      <c r="J99" s="36" t="str">
        <f>_xlfn.DISPIMG("ID_3C8EB49B28044C278E20D9AF9605BBA5",1)</f>
        <v>=DISPIMG("ID_3C8EB49B28044C278E20D9AF9605BBA5",1)</v>
      </c>
      <c r="K99" s="45" t="s">
        <v>25256</v>
      </c>
      <c r="L99" s="47"/>
      <c r="M99" s="47"/>
      <c r="N99" s="47"/>
      <c r="O99" s="47"/>
      <c r="P99" s="47"/>
      <c r="Q99" s="47"/>
      <c r="R99" s="47"/>
      <c r="S99" s="47"/>
      <c r="T99" s="47"/>
      <c r="U99" s="47"/>
      <c r="V99" s="47"/>
      <c r="W99" s="47"/>
      <c r="X99" s="47"/>
      <c r="Y99" s="47"/>
      <c r="Z99" s="47"/>
      <c r="AA99" s="47"/>
      <c r="AB99" s="47"/>
      <c r="AC99" s="47"/>
      <c r="AD99" s="47"/>
      <c r="AE99" s="47"/>
      <c r="AF99" s="47"/>
      <c r="AG99" s="47"/>
      <c r="AH99" s="47"/>
      <c r="AI99" s="47"/>
      <c r="AJ99" s="47"/>
      <c r="AK99" s="47"/>
      <c r="AL99" s="47"/>
      <c r="AM99" s="47"/>
      <c r="AN99" s="47"/>
      <c r="AO99" s="47"/>
      <c r="AP99" s="47"/>
      <c r="AQ99" s="47"/>
      <c r="AR99" s="47"/>
      <c r="AS99" s="47"/>
      <c r="AT99" s="47"/>
      <c r="AU99" s="47"/>
      <c r="AV99" s="47"/>
      <c r="AW99" s="47"/>
      <c r="AX99" s="47"/>
      <c r="AY99" s="47"/>
      <c r="AZ99" s="47"/>
      <c r="BA99" s="47"/>
      <c r="BB99" s="47"/>
      <c r="BC99" s="47"/>
      <c r="BD99" s="47"/>
      <c r="BE99" s="47"/>
      <c r="BF99" s="47"/>
      <c r="BG99" s="47"/>
      <c r="BH99" s="47"/>
      <c r="BI99" s="47"/>
      <c r="BJ99" s="47"/>
      <c r="BK99" s="47"/>
      <c r="BL99" s="47"/>
      <c r="BM99" s="47"/>
      <c r="BN99" s="47"/>
      <c r="BO99" s="47"/>
      <c r="BP99" s="47"/>
      <c r="BQ99" s="47"/>
      <c r="BR99" s="47"/>
      <c r="BS99" s="47"/>
      <c r="BT99" s="47"/>
      <c r="BU99" s="47"/>
      <c r="BV99" s="47"/>
      <c r="BW99" s="47"/>
      <c r="BX99" s="47"/>
      <c r="BY99" s="47"/>
      <c r="BZ99" s="47"/>
      <c r="CA99" s="47"/>
      <c r="CB99" s="47"/>
      <c r="CC99" s="47"/>
      <c r="CD99" s="47"/>
      <c r="CE99" s="47"/>
      <c r="CF99" s="47"/>
      <c r="CG99" s="47"/>
      <c r="CH99" s="47"/>
      <c r="CI99" s="47"/>
      <c r="CJ99" s="47"/>
      <c r="CK99" s="47"/>
      <c r="CL99" s="47"/>
      <c r="CM99" s="47"/>
      <c r="CN99" s="47"/>
      <c r="CO99" s="47"/>
      <c r="CP99" s="47"/>
      <c r="CQ99" s="47"/>
      <c r="CR99" s="47"/>
      <c r="CS99" s="47"/>
      <c r="CT99" s="47"/>
      <c r="CU99" s="47"/>
      <c r="CV99" s="47"/>
      <c r="CW99" s="47"/>
      <c r="CX99" s="47"/>
      <c r="CY99" s="47"/>
      <c r="CZ99" s="47"/>
      <c r="DA99" s="47"/>
      <c r="DB99" s="47"/>
      <c r="DC99" s="47"/>
      <c r="DD99" s="47"/>
      <c r="DE99" s="47"/>
      <c r="DF99" s="47"/>
      <c r="DG99" s="47"/>
      <c r="DH99" s="47"/>
      <c r="DI99" s="47"/>
      <c r="DJ99" s="47"/>
      <c r="DK99" s="47"/>
      <c r="DL99" s="47"/>
      <c r="DM99" s="47"/>
      <c r="DN99" s="47"/>
      <c r="DO99" s="47"/>
      <c r="DP99" s="47"/>
      <c r="DQ99" s="47"/>
      <c r="DR99" s="47"/>
      <c r="DS99" s="47"/>
      <c r="DT99" s="47"/>
      <c r="DU99" s="47"/>
      <c r="DV99" s="47"/>
      <c r="DW99" s="47"/>
      <c r="DX99" s="47"/>
      <c r="DY99" s="47"/>
      <c r="DZ99" s="47"/>
      <c r="EA99" s="47"/>
      <c r="EB99" s="47"/>
      <c r="EC99" s="47"/>
      <c r="ED99" s="47"/>
      <c r="EE99" s="47"/>
      <c r="EF99" s="47"/>
      <c r="EG99" s="47"/>
      <c r="EH99" s="47"/>
      <c r="EI99" s="47"/>
      <c r="EJ99" s="47"/>
      <c r="EK99" s="47"/>
      <c r="EL99" s="47"/>
      <c r="EM99" s="47"/>
      <c r="EN99" s="47"/>
      <c r="EO99" s="47"/>
      <c r="EP99" s="47"/>
      <c r="EQ99" s="47"/>
      <c r="ER99" s="47"/>
      <c r="ES99" s="47"/>
      <c r="ET99" s="47"/>
      <c r="EU99" s="47"/>
      <c r="EV99" s="47"/>
      <c r="EW99" s="47"/>
      <c r="EX99" s="47"/>
      <c r="EY99" s="47"/>
      <c r="EZ99" s="47"/>
      <c r="FA99" s="47"/>
      <c r="FB99" s="47"/>
      <c r="FC99" s="47"/>
      <c r="FD99" s="47"/>
      <c r="FE99" s="47"/>
      <c r="FF99" s="47"/>
      <c r="FG99" s="47"/>
      <c r="FH99" s="47"/>
      <c r="FI99" s="47"/>
      <c r="FJ99" s="47"/>
      <c r="FK99" s="47"/>
      <c r="FL99" s="47"/>
      <c r="FM99" s="47"/>
      <c r="FN99" s="47"/>
      <c r="FO99" s="47"/>
      <c r="FP99" s="47"/>
      <c r="FQ99" s="47"/>
      <c r="FR99" s="47"/>
      <c r="FS99" s="47"/>
      <c r="FT99" s="47"/>
      <c r="FU99" s="47"/>
      <c r="FV99" s="47"/>
      <c r="FW99" s="47"/>
      <c r="FX99" s="47"/>
      <c r="FY99" s="47"/>
      <c r="FZ99" s="47"/>
      <c r="GA99" s="47"/>
      <c r="GB99" s="47"/>
      <c r="GC99" s="47"/>
      <c r="GD99" s="47"/>
      <c r="GE99" s="47"/>
      <c r="GF99" s="47"/>
      <c r="GG99" s="47"/>
      <c r="GH99" s="47"/>
      <c r="GI99" s="47"/>
      <c r="GJ99" s="47"/>
      <c r="GK99" s="47"/>
      <c r="GL99" s="47"/>
      <c r="GM99" s="47"/>
      <c r="GN99" s="47"/>
      <c r="GO99" s="47"/>
      <c r="GP99" s="47"/>
      <c r="GQ99" s="47"/>
      <c r="GR99" s="47"/>
      <c r="GS99" s="47"/>
      <c r="GT99" s="47"/>
      <c r="GU99" s="47"/>
      <c r="GV99" s="47"/>
      <c r="GW99" s="47"/>
      <c r="GX99" s="47"/>
      <c r="GY99" s="47"/>
      <c r="GZ99" s="47"/>
      <c r="HA99" s="47"/>
      <c r="HB99" s="47"/>
      <c r="HC99" s="47"/>
      <c r="HD99" s="47"/>
      <c r="HE99" s="47"/>
      <c r="HF99" s="47"/>
      <c r="HG99" s="47"/>
      <c r="HH99" s="47"/>
      <c r="HI99" s="47"/>
      <c r="HJ99" s="47"/>
      <c r="HK99" s="47"/>
      <c r="HL99" s="47"/>
      <c r="HM99" s="47"/>
      <c r="HN99" s="47"/>
      <c r="HO99" s="47"/>
      <c r="HP99" s="47"/>
      <c r="HQ99" s="47"/>
      <c r="HR99" s="47"/>
      <c r="HS99" s="47"/>
      <c r="HT99" s="47"/>
      <c r="HU99" s="47"/>
      <c r="HV99" s="47"/>
      <c r="HW99" s="47"/>
      <c r="HX99" s="47"/>
      <c r="HY99" s="47"/>
      <c r="HZ99" s="47"/>
      <c r="IA99" s="47"/>
      <c r="IB99" s="47"/>
      <c r="IC99" s="47"/>
      <c r="ID99" s="47"/>
      <c r="IE99" s="47"/>
      <c r="IF99" s="47"/>
      <c r="IG99" s="47"/>
      <c r="IH99" s="47"/>
      <c r="II99" s="47"/>
      <c r="IJ99" s="47"/>
      <c r="IK99" s="47"/>
      <c r="IL99" s="47"/>
      <c r="IM99" s="47"/>
      <c r="IN99" s="47"/>
      <c r="IO99" s="47"/>
      <c r="IP99" s="47"/>
      <c r="IQ99" s="47"/>
      <c r="IR99" s="47"/>
      <c r="IS99" s="47"/>
      <c r="IT99" s="47"/>
      <c r="IU99" s="47"/>
      <c r="IV99" s="47"/>
      <c r="IW99" s="47"/>
      <c r="IX99" s="47"/>
      <c r="IY99" s="47"/>
      <c r="IZ99" s="47"/>
      <c r="JA99" s="47"/>
      <c r="JB99" s="47"/>
      <c r="JC99" s="47"/>
      <c r="JD99" s="47"/>
      <c r="JE99" s="47"/>
      <c r="JF99" s="47"/>
      <c r="JG99" s="47"/>
      <c r="JH99" s="47"/>
      <c r="JI99" s="47"/>
      <c r="JJ99" s="47"/>
      <c r="JK99" s="47"/>
      <c r="JL99" s="47"/>
      <c r="JM99" s="47"/>
      <c r="JN99" s="47"/>
      <c r="JO99" s="47"/>
      <c r="JP99" s="47"/>
      <c r="JQ99" s="47"/>
      <c r="JR99" s="47"/>
      <c r="JS99" s="47"/>
      <c r="JT99" s="47"/>
      <c r="JU99" s="47"/>
      <c r="JV99" s="47"/>
      <c r="JW99" s="47"/>
      <c r="JX99" s="47"/>
      <c r="JY99" s="47"/>
      <c r="JZ99" s="47"/>
      <c r="KA99" s="47"/>
      <c r="KB99" s="47"/>
      <c r="KC99" s="47"/>
      <c r="KD99" s="47"/>
      <c r="KE99" s="47"/>
      <c r="KF99" s="47"/>
      <c r="KG99" s="47"/>
      <c r="KH99" s="47"/>
      <c r="KI99" s="47"/>
      <c r="KJ99" s="47"/>
      <c r="KK99" s="47"/>
      <c r="KL99" s="47"/>
      <c r="KM99" s="47"/>
      <c r="KN99" s="47"/>
      <c r="KO99" s="47"/>
      <c r="KP99" s="47"/>
      <c r="KQ99" s="47"/>
      <c r="KR99" s="47"/>
      <c r="KS99" s="47"/>
      <c r="KT99" s="47"/>
      <c r="KU99" s="47"/>
      <c r="KV99" s="47"/>
      <c r="KW99" s="47"/>
      <c r="KX99" s="47"/>
      <c r="KY99" s="47"/>
      <c r="KZ99" s="47"/>
      <c r="LA99" s="47"/>
      <c r="LB99" s="47"/>
      <c r="LC99" s="47"/>
      <c r="LD99" s="47"/>
      <c r="LE99" s="47"/>
      <c r="LF99" s="47"/>
      <c r="LG99" s="47"/>
      <c r="LH99" s="47"/>
      <c r="LI99" s="47"/>
      <c r="LJ99" s="47"/>
      <c r="LK99" s="47"/>
      <c r="LL99" s="47"/>
      <c r="LM99" s="47"/>
      <c r="LN99" s="47"/>
      <c r="LO99" s="47"/>
      <c r="LP99" s="47"/>
      <c r="LQ99" s="47"/>
      <c r="LR99" s="47"/>
      <c r="LS99" s="47"/>
      <c r="LT99" s="47"/>
      <c r="LU99" s="47"/>
      <c r="LV99" s="47"/>
      <c r="LW99" s="47"/>
      <c r="LX99" s="47"/>
      <c r="LY99" s="47"/>
      <c r="LZ99" s="47"/>
      <c r="MA99" s="47"/>
      <c r="MB99" s="47"/>
      <c r="MC99" s="47"/>
      <c r="MD99" s="47"/>
      <c r="ME99" s="47"/>
      <c r="MF99" s="47"/>
      <c r="MG99" s="47"/>
      <c r="MH99" s="47"/>
      <c r="MI99" s="47"/>
      <c r="MJ99" s="47"/>
      <c r="MK99" s="47"/>
      <c r="ML99" s="47"/>
      <c r="MM99" s="47"/>
      <c r="MN99" s="47"/>
      <c r="MO99" s="47"/>
      <c r="MP99" s="47"/>
      <c r="MQ99" s="47"/>
      <c r="MR99" s="47"/>
      <c r="MS99" s="47"/>
      <c r="MT99" s="47"/>
      <c r="MU99" s="47"/>
      <c r="MV99" s="47"/>
      <c r="MW99" s="47"/>
      <c r="MX99" s="47"/>
      <c r="MY99" s="47"/>
      <c r="MZ99" s="47"/>
      <c r="NA99" s="47"/>
      <c r="NB99" s="47"/>
      <c r="NC99" s="47"/>
      <c r="ND99" s="47"/>
      <c r="NE99" s="47"/>
      <c r="NF99" s="47"/>
      <c r="NG99" s="47"/>
      <c r="NH99" s="47"/>
      <c r="NI99" s="47"/>
      <c r="NJ99" s="47"/>
      <c r="NK99" s="47"/>
      <c r="NL99" s="47"/>
      <c r="NM99" s="47"/>
      <c r="NN99" s="47"/>
      <c r="NO99" s="47"/>
      <c r="NP99" s="47"/>
      <c r="NQ99" s="47"/>
      <c r="NR99" s="47"/>
      <c r="NS99" s="47"/>
      <c r="NT99" s="47"/>
      <c r="NU99" s="47"/>
      <c r="NV99" s="47"/>
      <c r="NW99" s="47"/>
      <c r="NX99" s="47"/>
      <c r="NY99" s="47"/>
      <c r="NZ99" s="47"/>
      <c r="OA99" s="47"/>
      <c r="OB99" s="47"/>
      <c r="OC99" s="47"/>
      <c r="OD99" s="47"/>
      <c r="OE99" s="47"/>
      <c r="OF99" s="47"/>
      <c r="OG99" s="47"/>
      <c r="OH99" s="47"/>
      <c r="OI99" s="47"/>
      <c r="OJ99" s="47"/>
      <c r="OK99" s="47"/>
      <c r="OL99" s="47"/>
      <c r="OM99" s="47"/>
      <c r="ON99" s="47"/>
      <c r="OO99" s="47"/>
      <c r="OP99" s="47"/>
      <c r="OQ99" s="47"/>
      <c r="OR99" s="47"/>
      <c r="OS99" s="47"/>
      <c r="OT99" s="47"/>
      <c r="OU99" s="47"/>
      <c r="OV99" s="47"/>
      <c r="OW99" s="47"/>
      <c r="OX99" s="47"/>
      <c r="OY99" s="47"/>
      <c r="OZ99" s="47"/>
      <c r="PA99" s="47"/>
      <c r="PB99" s="47"/>
      <c r="PC99" s="47"/>
      <c r="PD99" s="47"/>
      <c r="PE99" s="47"/>
      <c r="PF99" s="47"/>
      <c r="PG99" s="47"/>
      <c r="PH99" s="47"/>
      <c r="PI99" s="47"/>
      <c r="PJ99" s="47"/>
      <c r="PK99" s="47"/>
      <c r="PL99" s="47"/>
      <c r="PM99" s="47"/>
      <c r="PN99" s="47"/>
      <c r="PO99" s="47"/>
      <c r="PP99" s="47"/>
      <c r="PQ99" s="47"/>
      <c r="PR99" s="47"/>
      <c r="PS99" s="47"/>
      <c r="PT99" s="47"/>
      <c r="PU99" s="47"/>
      <c r="PV99" s="47"/>
      <c r="PW99" s="47"/>
      <c r="PX99" s="47"/>
      <c r="PY99" s="47"/>
      <c r="PZ99" s="47"/>
      <c r="QA99" s="47"/>
      <c r="QB99" s="47"/>
      <c r="QC99" s="47"/>
      <c r="QD99" s="47"/>
      <c r="QE99" s="47"/>
      <c r="QF99" s="47"/>
      <c r="QG99" s="47"/>
      <c r="QH99" s="47"/>
      <c r="QI99" s="47"/>
      <c r="QJ99" s="47"/>
      <c r="QK99" s="47"/>
      <c r="QL99" s="47"/>
      <c r="QM99" s="47"/>
      <c r="QN99" s="47"/>
      <c r="QO99" s="47"/>
      <c r="QP99" s="47"/>
      <c r="QQ99" s="47"/>
      <c r="QR99" s="47"/>
      <c r="QS99" s="47"/>
      <c r="QT99" s="47"/>
      <c r="QU99" s="47"/>
      <c r="QV99" s="47"/>
      <c r="QW99" s="47"/>
      <c r="QX99" s="47"/>
      <c r="QY99" s="47"/>
      <c r="QZ99" s="47"/>
      <c r="RA99" s="47"/>
      <c r="RB99" s="47"/>
      <c r="RC99" s="47"/>
      <c r="RD99" s="47"/>
      <c r="RE99" s="47"/>
      <c r="RF99" s="47"/>
      <c r="RG99" s="47"/>
      <c r="RH99" s="47"/>
      <c r="RI99" s="47"/>
      <c r="RJ99" s="47"/>
      <c r="RK99" s="47"/>
      <c r="RL99" s="47"/>
      <c r="RM99" s="47"/>
      <c r="RN99" s="47"/>
      <c r="RO99" s="47"/>
      <c r="RP99" s="47"/>
      <c r="RQ99" s="47"/>
      <c r="RR99" s="47"/>
      <c r="RS99" s="47"/>
      <c r="RT99" s="47"/>
      <c r="RU99" s="47"/>
      <c r="RV99" s="47"/>
      <c r="RW99" s="47"/>
      <c r="RX99" s="47"/>
      <c r="RY99" s="47"/>
      <c r="RZ99" s="47"/>
      <c r="SA99" s="47"/>
      <c r="SB99" s="47"/>
      <c r="SC99" s="47"/>
      <c r="SD99" s="47"/>
      <c r="SE99" s="47"/>
      <c r="SF99" s="47"/>
      <c r="SG99" s="47"/>
      <c r="SH99" s="47"/>
      <c r="SI99" s="47"/>
      <c r="SJ99" s="47"/>
      <c r="SK99" s="47"/>
      <c r="SL99" s="47"/>
      <c r="SM99" s="47"/>
      <c r="SN99" s="47"/>
      <c r="SO99" s="47"/>
      <c r="SP99" s="47"/>
      <c r="SQ99" s="47"/>
      <c r="SR99" s="47"/>
      <c r="SS99" s="47"/>
      <c r="ST99" s="47"/>
      <c r="SU99" s="47"/>
      <c r="SV99" s="47"/>
      <c r="SW99" s="47"/>
      <c r="SX99" s="47"/>
      <c r="SY99" s="47"/>
      <c r="SZ99" s="47"/>
      <c r="TA99" s="47"/>
      <c r="TB99" s="47"/>
      <c r="TC99" s="47"/>
      <c r="TD99" s="47"/>
      <c r="TE99" s="47"/>
      <c r="TF99" s="47"/>
      <c r="TG99" s="47"/>
      <c r="TH99" s="47"/>
      <c r="TI99" s="47"/>
      <c r="TJ99" s="47"/>
      <c r="TK99" s="47"/>
      <c r="TL99" s="47"/>
      <c r="TM99" s="47"/>
      <c r="TN99" s="47"/>
      <c r="TO99" s="47"/>
      <c r="TP99" s="47"/>
      <c r="TQ99" s="47"/>
      <c r="TR99" s="47"/>
      <c r="TS99" s="47"/>
      <c r="TT99" s="47"/>
      <c r="TU99" s="47"/>
      <c r="TV99" s="47"/>
      <c r="TW99" s="47"/>
      <c r="TX99" s="47"/>
      <c r="TY99" s="47"/>
      <c r="TZ99" s="47"/>
      <c r="UA99" s="47"/>
      <c r="UB99" s="47"/>
      <c r="UC99" s="47"/>
      <c r="UD99" s="47"/>
      <c r="UE99" s="47"/>
      <c r="UF99" s="47"/>
      <c r="UG99" s="47"/>
      <c r="UH99" s="47"/>
      <c r="UI99" s="47"/>
      <c r="UJ99" s="47"/>
      <c r="UK99" s="47"/>
      <c r="UL99" s="47"/>
      <c r="UM99" s="47"/>
      <c r="UN99" s="47"/>
      <c r="UO99" s="47"/>
      <c r="UP99" s="47"/>
      <c r="UQ99" s="47"/>
      <c r="UR99" s="47"/>
      <c r="US99" s="47"/>
      <c r="UT99" s="47"/>
      <c r="UU99" s="47"/>
      <c r="UV99" s="47"/>
      <c r="UW99" s="47"/>
      <c r="UX99" s="47"/>
      <c r="UY99" s="47"/>
      <c r="UZ99" s="47"/>
      <c r="VA99" s="47"/>
      <c r="VB99" s="47"/>
      <c r="VC99" s="47"/>
      <c r="VD99" s="47"/>
      <c r="VE99" s="47"/>
      <c r="VF99" s="47"/>
      <c r="VG99" s="47"/>
      <c r="VH99" s="47"/>
      <c r="VI99" s="47"/>
      <c r="VJ99" s="47"/>
      <c r="VK99" s="47"/>
      <c r="VL99" s="47"/>
      <c r="VM99" s="47"/>
      <c r="VN99" s="47"/>
      <c r="VO99" s="47"/>
      <c r="VP99" s="47"/>
      <c r="VQ99" s="47"/>
      <c r="VR99" s="47"/>
      <c r="VS99" s="47"/>
      <c r="VT99" s="47"/>
      <c r="VU99" s="47"/>
      <c r="VV99" s="47"/>
      <c r="VW99" s="47"/>
      <c r="VX99" s="47"/>
      <c r="VY99" s="47"/>
      <c r="VZ99" s="47"/>
      <c r="WA99" s="47"/>
      <c r="WB99" s="47"/>
      <c r="WC99" s="47"/>
      <c r="WD99" s="47"/>
      <c r="WE99" s="47"/>
      <c r="WF99" s="47"/>
      <c r="WG99" s="47"/>
      <c r="WH99" s="47"/>
      <c r="WI99" s="47"/>
      <c r="WJ99" s="47"/>
      <c r="WK99" s="47"/>
      <c r="WL99" s="47"/>
      <c r="WM99" s="47"/>
      <c r="WN99" s="47"/>
      <c r="WO99" s="47"/>
      <c r="WP99" s="47"/>
      <c r="WQ99" s="47"/>
      <c r="WR99" s="47"/>
      <c r="WS99" s="47"/>
      <c r="WT99" s="47"/>
      <c r="WU99" s="47"/>
      <c r="WV99" s="47"/>
      <c r="WW99" s="47"/>
      <c r="WX99" s="47"/>
      <c r="WY99" s="47"/>
      <c r="WZ99" s="47"/>
      <c r="XA99" s="47"/>
      <c r="XB99" s="47"/>
      <c r="XC99" s="47"/>
      <c r="XD99" s="47"/>
      <c r="XE99" s="47"/>
      <c r="XF99" s="47"/>
      <c r="XG99" s="47"/>
      <c r="XH99" s="47"/>
      <c r="XI99" s="47"/>
      <c r="XJ99" s="47"/>
      <c r="XK99" s="47"/>
      <c r="XL99" s="47"/>
      <c r="XM99" s="47"/>
      <c r="XN99" s="47"/>
      <c r="XO99" s="47"/>
      <c r="XP99" s="47"/>
      <c r="XQ99" s="47"/>
      <c r="XR99" s="47"/>
      <c r="XS99" s="47"/>
      <c r="XT99" s="47"/>
      <c r="XU99" s="47"/>
      <c r="XV99" s="47"/>
      <c r="XW99" s="47"/>
      <c r="XX99" s="47"/>
      <c r="XY99" s="47"/>
      <c r="XZ99" s="47"/>
      <c r="YA99" s="47"/>
      <c r="YB99" s="47"/>
      <c r="YC99" s="47"/>
      <c r="YD99" s="47"/>
      <c r="YE99" s="47"/>
      <c r="YF99" s="47"/>
      <c r="YG99" s="47"/>
      <c r="YH99" s="47"/>
      <c r="YI99" s="47"/>
      <c r="YJ99" s="47"/>
      <c r="YK99" s="47"/>
      <c r="YL99" s="47"/>
      <c r="YM99" s="47"/>
      <c r="YN99" s="47"/>
      <c r="YO99" s="47"/>
      <c r="YP99" s="47"/>
      <c r="YQ99" s="47"/>
      <c r="YR99" s="47"/>
      <c r="YS99" s="47"/>
      <c r="YT99" s="47"/>
      <c r="YU99" s="47"/>
      <c r="YV99" s="47"/>
      <c r="YW99" s="47"/>
      <c r="YX99" s="47"/>
      <c r="YY99" s="47"/>
      <c r="YZ99" s="47"/>
      <c r="ZA99" s="47"/>
      <c r="ZB99" s="47"/>
      <c r="ZC99" s="47"/>
      <c r="ZD99" s="47"/>
      <c r="ZE99" s="47"/>
      <c r="ZF99" s="47"/>
      <c r="ZG99" s="47"/>
      <c r="ZH99" s="47"/>
      <c r="ZI99" s="47"/>
      <c r="ZJ99" s="47"/>
      <c r="ZK99" s="47"/>
      <c r="ZL99" s="47"/>
      <c r="ZM99" s="47"/>
      <c r="ZN99" s="47"/>
      <c r="ZO99" s="47"/>
      <c r="ZP99" s="47"/>
      <c r="ZQ99" s="47"/>
      <c r="ZR99" s="47"/>
      <c r="ZS99" s="47"/>
      <c r="ZT99" s="47"/>
      <c r="ZU99" s="47"/>
      <c r="ZV99" s="47"/>
      <c r="ZW99" s="47"/>
      <c r="ZX99" s="47"/>
      <c r="ZY99" s="47"/>
      <c r="ZZ99" s="47"/>
      <c r="AAA99" s="47"/>
      <c r="AAB99" s="47"/>
      <c r="AAC99" s="47"/>
      <c r="AAD99" s="47"/>
      <c r="AAE99" s="47"/>
      <c r="AAF99" s="47"/>
      <c r="AAG99" s="47"/>
      <c r="AAH99" s="47"/>
      <c r="AAI99" s="47"/>
      <c r="AAJ99" s="47"/>
      <c r="AAK99" s="47"/>
      <c r="AAL99" s="47"/>
      <c r="AAM99" s="47"/>
      <c r="AAN99" s="47"/>
      <c r="AAO99" s="47"/>
      <c r="AAP99" s="47"/>
      <c r="AAQ99" s="47"/>
      <c r="AAR99" s="47"/>
      <c r="AAS99" s="47"/>
      <c r="AAT99" s="47"/>
      <c r="AAU99" s="47"/>
      <c r="AAV99" s="47"/>
      <c r="AAW99" s="47"/>
      <c r="AAX99" s="47"/>
      <c r="AAY99" s="47"/>
      <c r="AAZ99" s="47"/>
      <c r="ABA99" s="47"/>
      <c r="ABB99" s="47"/>
      <c r="ABC99" s="47"/>
      <c r="ABD99" s="47"/>
      <c r="ABE99" s="47"/>
      <c r="ABF99" s="47"/>
      <c r="ABG99" s="47"/>
      <c r="ABH99" s="47"/>
      <c r="ABI99" s="47"/>
      <c r="ABJ99" s="47"/>
      <c r="ABK99" s="47"/>
      <c r="ABL99" s="47"/>
      <c r="ABM99" s="47"/>
      <c r="ABN99" s="47"/>
      <c r="ABO99" s="47"/>
      <c r="ABP99" s="47"/>
      <c r="ABQ99" s="47"/>
      <c r="ABR99" s="47"/>
      <c r="ABS99" s="47"/>
      <c r="ABT99" s="47"/>
      <c r="ABU99" s="47"/>
      <c r="ABV99" s="47"/>
      <c r="ABW99" s="47"/>
      <c r="ABX99" s="47"/>
      <c r="ABY99" s="47"/>
      <c r="ABZ99" s="47"/>
      <c r="ACA99" s="47"/>
      <c r="ACB99" s="47"/>
      <c r="ACC99" s="47"/>
      <c r="ACD99" s="47"/>
      <c r="ACE99" s="47"/>
      <c r="ACF99" s="47"/>
      <c r="ACG99" s="47"/>
      <c r="ACH99" s="47"/>
      <c r="ACI99" s="47"/>
      <c r="ACJ99" s="47"/>
      <c r="ACK99" s="47"/>
      <c r="ACL99" s="47"/>
      <c r="ACM99" s="47"/>
      <c r="ACN99" s="47"/>
      <c r="ACO99" s="47"/>
      <c r="ACP99" s="47"/>
      <c r="ACQ99" s="47"/>
      <c r="ACR99" s="47"/>
      <c r="ACS99" s="47"/>
      <c r="ACT99" s="47"/>
      <c r="ACU99" s="47"/>
      <c r="ACV99" s="47"/>
      <c r="ACW99" s="47"/>
      <c r="ACX99" s="47"/>
      <c r="ACY99" s="47"/>
      <c r="ACZ99" s="47"/>
      <c r="ADA99" s="47"/>
      <c r="ADB99" s="47"/>
      <c r="ADC99" s="47"/>
      <c r="ADD99" s="47"/>
      <c r="ADE99" s="47"/>
      <c r="ADF99" s="47"/>
      <c r="ADG99" s="47"/>
      <c r="ADH99" s="47"/>
      <c r="ADI99" s="47"/>
      <c r="ADJ99" s="47"/>
      <c r="ADK99" s="47"/>
      <c r="ADL99" s="47"/>
      <c r="ADM99" s="47"/>
      <c r="ADN99" s="47"/>
      <c r="ADO99" s="47"/>
      <c r="ADP99" s="47"/>
      <c r="ADQ99" s="47"/>
      <c r="ADR99" s="47"/>
      <c r="ADS99" s="47"/>
      <c r="ADT99" s="47"/>
      <c r="ADU99" s="47"/>
      <c r="ADV99" s="47"/>
      <c r="ADW99" s="47"/>
      <c r="ADX99" s="47"/>
      <c r="ADY99" s="47"/>
      <c r="ADZ99" s="47"/>
      <c r="AEA99" s="47"/>
      <c r="AEB99" s="47"/>
      <c r="AEC99" s="47"/>
      <c r="AED99" s="47"/>
      <c r="AEE99" s="47"/>
      <c r="AEF99" s="47"/>
      <c r="AEG99" s="47"/>
      <c r="AEH99" s="47"/>
      <c r="AEI99" s="47"/>
      <c r="AEJ99" s="47"/>
      <c r="AEK99" s="47"/>
      <c r="AEL99" s="47"/>
      <c r="AEM99" s="47"/>
      <c r="AEN99" s="47"/>
      <c r="AEO99" s="47"/>
      <c r="AEP99" s="47"/>
      <c r="AEQ99" s="47"/>
      <c r="AER99" s="47"/>
      <c r="AES99" s="47"/>
      <c r="AET99" s="47"/>
      <c r="AEU99" s="47"/>
      <c r="AEV99" s="47"/>
      <c r="AEW99" s="47"/>
      <c r="AEX99" s="47"/>
      <c r="AEY99" s="47"/>
      <c r="AEZ99" s="47"/>
      <c r="AFA99" s="47"/>
      <c r="AFB99" s="47"/>
      <c r="AFC99" s="47"/>
      <c r="AFD99" s="47"/>
      <c r="AFE99" s="47"/>
      <c r="AFF99" s="47"/>
      <c r="AFG99" s="47"/>
      <c r="AFH99" s="47"/>
      <c r="AFI99" s="47"/>
      <c r="AFJ99" s="47"/>
      <c r="AFK99" s="47"/>
      <c r="AFL99" s="47"/>
      <c r="AFM99" s="47"/>
      <c r="AFN99" s="47"/>
      <c r="AFO99" s="47"/>
      <c r="AFP99" s="47"/>
      <c r="AFQ99" s="47"/>
      <c r="AFR99" s="47"/>
      <c r="AFS99" s="47"/>
      <c r="AFT99" s="47"/>
      <c r="AFU99" s="47"/>
      <c r="AFV99" s="47"/>
      <c r="AFW99" s="47"/>
      <c r="AFX99" s="47"/>
      <c r="AFY99" s="47"/>
      <c r="AFZ99" s="47"/>
      <c r="AGA99" s="47"/>
      <c r="AGB99" s="47"/>
      <c r="AGC99" s="47"/>
      <c r="AGD99" s="47"/>
      <c r="AGE99" s="47"/>
      <c r="AGF99" s="47"/>
      <c r="AGG99" s="47"/>
      <c r="AGH99" s="47"/>
      <c r="AGI99" s="47"/>
      <c r="AGJ99" s="47"/>
      <c r="AGK99" s="47"/>
      <c r="AGL99" s="47"/>
      <c r="AGM99" s="47"/>
      <c r="AGN99" s="47"/>
      <c r="AGO99" s="47"/>
      <c r="AGP99" s="47"/>
      <c r="AGQ99" s="47"/>
      <c r="AGR99" s="47"/>
      <c r="AGS99" s="47"/>
      <c r="AGT99" s="47"/>
      <c r="AGU99" s="47"/>
      <c r="AGV99" s="47"/>
      <c r="AGW99" s="47"/>
      <c r="AGX99" s="47"/>
      <c r="AGY99" s="47"/>
      <c r="AGZ99" s="47"/>
      <c r="AHA99" s="47"/>
      <c r="AHB99" s="47"/>
      <c r="AHC99" s="47"/>
      <c r="AHD99" s="47"/>
      <c r="AHE99" s="47"/>
      <c r="AHF99" s="47"/>
      <c r="AHG99" s="47"/>
      <c r="AHH99" s="47"/>
      <c r="AHI99" s="47"/>
      <c r="AHJ99" s="47"/>
      <c r="AHK99" s="47"/>
      <c r="AHL99" s="47"/>
      <c r="AHM99" s="47"/>
      <c r="AHN99" s="47"/>
      <c r="AHO99" s="47"/>
      <c r="AHP99" s="47"/>
      <c r="AHQ99" s="47"/>
      <c r="AHR99" s="47"/>
      <c r="AHS99" s="47"/>
      <c r="AHT99" s="47"/>
      <c r="AHU99" s="47"/>
      <c r="AHV99" s="47"/>
      <c r="AHW99" s="47"/>
      <c r="AHX99" s="47"/>
      <c r="AHY99" s="47"/>
      <c r="AHZ99" s="47"/>
      <c r="AIA99" s="47"/>
      <c r="AIB99" s="47"/>
      <c r="AIC99" s="47"/>
      <c r="AID99" s="47"/>
      <c r="AIE99" s="47"/>
      <c r="AIF99" s="47"/>
      <c r="AIG99" s="47"/>
      <c r="AIH99" s="47"/>
      <c r="AII99" s="47"/>
      <c r="AIJ99" s="47"/>
      <c r="AIK99" s="47"/>
      <c r="AIL99" s="47"/>
      <c r="AIM99" s="47"/>
      <c r="AIN99" s="47"/>
      <c r="AIO99" s="47"/>
      <c r="AIP99" s="47"/>
      <c r="AIQ99" s="47"/>
      <c r="AIR99" s="47"/>
      <c r="AIS99" s="47"/>
      <c r="AIT99" s="47"/>
      <c r="AIU99" s="47"/>
      <c r="AIV99" s="47"/>
      <c r="AIW99" s="47"/>
      <c r="AIX99" s="47"/>
      <c r="AIY99" s="47"/>
      <c r="AIZ99" s="47"/>
      <c r="AJA99" s="47"/>
      <c r="AJB99" s="47"/>
      <c r="AJC99" s="47"/>
      <c r="AJD99" s="47"/>
      <c r="AJE99" s="47"/>
      <c r="AJF99" s="47"/>
      <c r="AJG99" s="47"/>
      <c r="AJH99" s="47"/>
      <c r="AJI99" s="47"/>
      <c r="AJJ99" s="47"/>
      <c r="AJK99" s="47"/>
      <c r="AJL99" s="47"/>
      <c r="AJM99" s="47"/>
      <c r="AJN99" s="47"/>
      <c r="AJO99" s="47"/>
      <c r="AJP99" s="47"/>
      <c r="AJQ99" s="47"/>
      <c r="AJR99" s="47"/>
      <c r="AJS99" s="47"/>
      <c r="AJT99" s="47"/>
      <c r="AJU99" s="47"/>
      <c r="AJV99" s="47"/>
      <c r="AJW99" s="47"/>
      <c r="AJX99" s="47"/>
      <c r="AJY99" s="47"/>
      <c r="AJZ99" s="47"/>
      <c r="AKA99" s="47"/>
      <c r="AKB99" s="47"/>
      <c r="AKC99" s="47"/>
      <c r="AKD99" s="47"/>
      <c r="AKE99" s="47"/>
      <c r="AKF99" s="47"/>
      <c r="AKG99" s="47"/>
      <c r="AKH99" s="47"/>
      <c r="AKI99" s="47"/>
      <c r="AKJ99" s="47"/>
      <c r="AKK99" s="47"/>
      <c r="AKL99" s="47"/>
      <c r="AKM99" s="47"/>
      <c r="AKN99" s="47"/>
      <c r="AKO99" s="47"/>
      <c r="AKP99" s="47"/>
      <c r="AKQ99" s="47"/>
      <c r="AKR99" s="47"/>
      <c r="AKS99" s="47"/>
      <c r="AKT99" s="47"/>
      <c r="AKU99" s="47"/>
      <c r="AKV99" s="47"/>
      <c r="AKW99" s="47"/>
      <c r="AKX99" s="47"/>
      <c r="AKY99" s="47"/>
      <c r="AKZ99" s="47"/>
      <c r="ALA99" s="47"/>
      <c r="ALB99" s="47"/>
      <c r="ALC99" s="47"/>
      <c r="ALD99" s="47"/>
      <c r="ALE99" s="47"/>
      <c r="ALF99" s="47"/>
      <c r="ALG99" s="47"/>
      <c r="ALH99" s="47"/>
      <c r="ALI99" s="47"/>
      <c r="ALJ99" s="47"/>
      <c r="ALK99" s="47"/>
      <c r="ALL99" s="47"/>
      <c r="ALM99" s="47"/>
      <c r="ALN99" s="47"/>
      <c r="ALO99" s="47"/>
      <c r="ALP99" s="47"/>
      <c r="ALQ99" s="47"/>
      <c r="ALR99" s="47"/>
      <c r="ALS99" s="47"/>
      <c r="ALT99" s="47"/>
      <c r="ALU99" s="47"/>
      <c r="ALV99" s="47"/>
      <c r="ALW99" s="47"/>
      <c r="ALX99" s="47"/>
      <c r="ALY99" s="47"/>
      <c r="ALZ99" s="47"/>
      <c r="AMA99" s="47"/>
      <c r="AMB99" s="47"/>
      <c r="AMC99" s="47"/>
      <c r="AMD99" s="47"/>
      <c r="AME99" s="47"/>
      <c r="AMF99" s="47"/>
      <c r="AMG99" s="47"/>
      <c r="AMH99" s="47"/>
      <c r="AMI99" s="47"/>
      <c r="AMJ99" s="47"/>
      <c r="AMK99" s="47"/>
      <c r="AML99" s="47"/>
      <c r="AMM99" s="47"/>
      <c r="AMN99" s="47"/>
      <c r="AMO99" s="47"/>
      <c r="AMP99" s="47"/>
      <c r="AMQ99" s="47"/>
      <c r="AMR99" s="47"/>
      <c r="AMS99" s="47"/>
      <c r="AMT99" s="47"/>
      <c r="AMU99" s="47"/>
      <c r="AMV99" s="47"/>
      <c r="AMW99" s="47"/>
      <c r="AMX99" s="47"/>
      <c r="AMY99" s="47"/>
      <c r="AMZ99" s="47"/>
      <c r="ANA99" s="47"/>
      <c r="ANB99" s="47"/>
      <c r="ANC99" s="47"/>
      <c r="AND99" s="47"/>
      <c r="ANE99" s="47"/>
      <c r="ANF99" s="47"/>
      <c r="ANG99" s="47"/>
      <c r="ANH99" s="47"/>
      <c r="ANI99" s="47"/>
      <c r="ANJ99" s="47"/>
      <c r="ANK99" s="47"/>
      <c r="ANL99" s="47"/>
      <c r="ANM99" s="47"/>
      <c r="ANN99" s="47"/>
      <c r="ANO99" s="47"/>
      <c r="ANP99" s="47"/>
      <c r="ANQ99" s="47"/>
      <c r="ANR99" s="47"/>
      <c r="ANS99" s="47"/>
      <c r="ANT99" s="47"/>
      <c r="ANU99" s="47"/>
      <c r="ANV99" s="47"/>
      <c r="ANW99" s="47"/>
      <c r="ANX99" s="47"/>
      <c r="ANY99" s="47"/>
      <c r="ANZ99" s="47"/>
      <c r="AOA99" s="47"/>
      <c r="AOB99" s="47"/>
      <c r="AOC99" s="47"/>
      <c r="AOD99" s="47"/>
      <c r="AOE99" s="47"/>
      <c r="AOF99" s="47"/>
      <c r="AOG99" s="47"/>
      <c r="AOH99" s="47"/>
      <c r="AOI99" s="47"/>
      <c r="AOJ99" s="47"/>
      <c r="AOK99" s="47"/>
      <c r="AOL99" s="47"/>
      <c r="AOM99" s="47"/>
      <c r="AON99" s="47"/>
      <c r="AOO99" s="47"/>
      <c r="AOP99" s="47"/>
      <c r="AOQ99" s="47"/>
      <c r="AOR99" s="47"/>
      <c r="AOS99" s="47"/>
      <c r="AOT99" s="47"/>
      <c r="AOU99" s="47"/>
      <c r="AOV99" s="47"/>
      <c r="AOW99" s="47"/>
      <c r="AOX99" s="47"/>
      <c r="AOY99" s="47"/>
      <c r="AOZ99" s="47"/>
      <c r="APA99" s="47"/>
      <c r="APB99" s="47"/>
      <c r="APC99" s="47"/>
      <c r="APD99" s="47"/>
      <c r="APE99" s="47"/>
      <c r="APF99" s="47"/>
      <c r="APG99" s="47"/>
      <c r="APH99" s="47"/>
      <c r="API99" s="47"/>
      <c r="APJ99" s="47"/>
      <c r="APK99" s="47"/>
      <c r="APL99" s="47"/>
      <c r="APM99" s="47"/>
      <c r="APN99" s="47"/>
      <c r="APO99" s="47"/>
      <c r="APP99" s="47"/>
      <c r="APQ99" s="47"/>
      <c r="APR99" s="47"/>
      <c r="APS99" s="47"/>
      <c r="APT99" s="47"/>
      <c r="APU99" s="47"/>
      <c r="APV99" s="47"/>
      <c r="APW99" s="47"/>
      <c r="APX99" s="47"/>
      <c r="APY99" s="47"/>
      <c r="APZ99" s="47"/>
      <c r="AQA99" s="47"/>
      <c r="AQB99" s="47"/>
      <c r="AQC99" s="47"/>
      <c r="AQD99" s="47"/>
      <c r="AQE99" s="47"/>
      <c r="AQF99" s="47"/>
      <c r="AQG99" s="47"/>
      <c r="AQH99" s="47"/>
      <c r="AQI99" s="47"/>
      <c r="AQJ99" s="47"/>
      <c r="AQK99" s="47"/>
      <c r="AQL99" s="47"/>
      <c r="AQM99" s="47"/>
      <c r="AQN99" s="47"/>
      <c r="AQO99" s="47"/>
      <c r="AQP99" s="47"/>
      <c r="AQQ99" s="47"/>
      <c r="AQR99" s="47"/>
      <c r="AQS99" s="47"/>
      <c r="AQT99" s="47"/>
      <c r="AQU99" s="47"/>
      <c r="AQV99" s="47"/>
      <c r="AQW99" s="47"/>
      <c r="AQX99" s="47"/>
      <c r="AQY99" s="47"/>
      <c r="AQZ99" s="47"/>
      <c r="ARA99" s="47"/>
      <c r="ARB99" s="47"/>
      <c r="ARC99" s="47"/>
      <c r="ARD99" s="47"/>
      <c r="ARE99" s="47"/>
      <c r="ARF99" s="47"/>
      <c r="ARG99" s="47"/>
      <c r="ARH99" s="47"/>
      <c r="ARI99" s="47"/>
      <c r="ARJ99" s="47"/>
      <c r="ARK99" s="47"/>
      <c r="ARL99" s="47"/>
      <c r="ARM99" s="47"/>
      <c r="ARN99" s="47"/>
      <c r="ARO99" s="47"/>
      <c r="ARP99" s="47"/>
      <c r="ARQ99" s="47"/>
      <c r="ARR99" s="47"/>
      <c r="ARS99" s="47"/>
      <c r="ART99" s="47"/>
      <c r="ARU99" s="47"/>
      <c r="ARV99" s="47"/>
      <c r="ARW99" s="47"/>
      <c r="ARX99" s="47"/>
      <c r="ARY99" s="47"/>
      <c r="ARZ99" s="47"/>
      <c r="ASA99" s="47"/>
      <c r="ASB99" s="47"/>
      <c r="ASC99" s="47"/>
      <c r="ASD99" s="47"/>
      <c r="ASE99" s="47"/>
      <c r="ASF99" s="47"/>
      <c r="ASG99" s="47"/>
      <c r="ASH99" s="47"/>
      <c r="ASI99" s="47"/>
      <c r="ASJ99" s="47"/>
      <c r="ASK99" s="47"/>
      <c r="ASL99" s="47"/>
      <c r="ASM99" s="47"/>
      <c r="ASN99" s="47"/>
      <c r="ASO99" s="47"/>
      <c r="ASP99" s="47"/>
      <c r="ASQ99" s="47"/>
      <c r="ASR99" s="47"/>
      <c r="ASS99" s="47"/>
      <c r="AST99" s="47"/>
      <c r="ASU99" s="47"/>
      <c r="ASV99" s="47"/>
      <c r="ASW99" s="47"/>
      <c r="ASX99" s="47"/>
      <c r="ASY99" s="47"/>
      <c r="ASZ99" s="47"/>
      <c r="ATA99" s="47"/>
      <c r="ATB99" s="47"/>
      <c r="ATC99" s="47"/>
      <c r="ATD99" s="47"/>
      <c r="ATE99" s="47"/>
      <c r="ATF99" s="47"/>
      <c r="ATG99" s="47"/>
      <c r="ATH99" s="47"/>
      <c r="ATI99" s="47"/>
      <c r="ATJ99" s="47"/>
      <c r="ATK99" s="47"/>
      <c r="ATL99" s="47"/>
      <c r="ATM99" s="47"/>
      <c r="ATN99" s="47"/>
      <c r="ATO99" s="47"/>
      <c r="ATP99" s="47"/>
      <c r="ATQ99" s="47"/>
      <c r="ATR99" s="47"/>
      <c r="ATS99" s="47"/>
      <c r="ATT99" s="47"/>
      <c r="ATU99" s="47"/>
      <c r="ATV99" s="47"/>
      <c r="ATW99" s="47"/>
      <c r="ATX99" s="47"/>
      <c r="ATY99" s="47"/>
      <c r="ATZ99" s="47"/>
      <c r="AUA99" s="47"/>
      <c r="AUB99" s="47"/>
      <c r="AUC99" s="47"/>
      <c r="AUD99" s="47"/>
      <c r="AUE99" s="47"/>
      <c r="AUF99" s="47"/>
      <c r="AUG99" s="47"/>
      <c r="AUH99" s="47"/>
      <c r="AUI99" s="47"/>
      <c r="AUJ99" s="47"/>
      <c r="AUK99" s="47"/>
      <c r="AUL99" s="47"/>
      <c r="AUM99" s="47"/>
      <c r="AUN99" s="47"/>
      <c r="AUO99" s="47"/>
      <c r="AUP99" s="47"/>
      <c r="AUQ99" s="47"/>
      <c r="AUR99" s="47"/>
      <c r="AUS99" s="47"/>
      <c r="AUT99" s="47"/>
      <c r="AUU99" s="47"/>
      <c r="AUV99" s="47"/>
      <c r="AUW99" s="47"/>
      <c r="AUX99" s="47"/>
      <c r="AUY99" s="47"/>
      <c r="AUZ99" s="47"/>
      <c r="AVA99" s="47"/>
      <c r="AVB99" s="47"/>
      <c r="AVC99" s="47"/>
      <c r="AVD99" s="47"/>
      <c r="AVE99" s="47"/>
      <c r="AVF99" s="47"/>
      <c r="AVG99" s="47"/>
      <c r="AVH99" s="47"/>
      <c r="AVI99" s="47"/>
      <c r="AVJ99" s="47"/>
      <c r="AVK99" s="47"/>
      <c r="AVL99" s="47"/>
      <c r="AVM99" s="47"/>
      <c r="AVN99" s="47"/>
      <c r="AVO99" s="47"/>
      <c r="AVP99" s="47"/>
      <c r="AVQ99" s="47"/>
      <c r="AVR99" s="47"/>
      <c r="AVS99" s="47"/>
      <c r="AVT99" s="47"/>
      <c r="AVU99" s="47"/>
      <c r="AVV99" s="47"/>
      <c r="AVW99" s="47"/>
      <c r="AVX99" s="47"/>
      <c r="AVY99" s="47"/>
      <c r="AVZ99" s="47"/>
      <c r="AWA99" s="47"/>
      <c r="AWB99" s="47"/>
      <c r="AWC99" s="47"/>
      <c r="AWD99" s="47"/>
      <c r="AWE99" s="47"/>
      <c r="AWF99" s="47"/>
      <c r="AWG99" s="47"/>
      <c r="AWH99" s="47"/>
      <c r="AWI99" s="47"/>
      <c r="AWJ99" s="47"/>
      <c r="AWK99" s="47"/>
      <c r="AWL99" s="47"/>
      <c r="AWM99" s="47"/>
      <c r="AWN99" s="47"/>
      <c r="AWO99" s="47"/>
      <c r="AWP99" s="47"/>
      <c r="AWQ99" s="47"/>
      <c r="AWR99" s="47"/>
      <c r="AWS99" s="47"/>
      <c r="AWT99" s="47"/>
      <c r="AWU99" s="47"/>
      <c r="AWV99" s="47"/>
      <c r="AWW99" s="47"/>
      <c r="AWX99" s="47"/>
      <c r="AWY99" s="47"/>
      <c r="AWZ99" s="47"/>
      <c r="AXA99" s="47"/>
      <c r="AXB99" s="47"/>
      <c r="AXC99" s="47"/>
      <c r="AXD99" s="47"/>
      <c r="AXE99" s="47"/>
      <c r="AXF99" s="47"/>
      <c r="AXG99" s="47"/>
      <c r="AXH99" s="47"/>
      <c r="AXI99" s="47"/>
      <c r="AXJ99" s="47"/>
      <c r="AXK99" s="47"/>
      <c r="AXL99" s="47"/>
      <c r="AXM99" s="47"/>
      <c r="AXN99" s="47"/>
      <c r="AXO99" s="47"/>
      <c r="AXP99" s="47"/>
      <c r="AXQ99" s="47"/>
      <c r="AXR99" s="47"/>
      <c r="AXS99" s="47"/>
      <c r="AXT99" s="47"/>
      <c r="AXU99" s="47"/>
      <c r="AXV99" s="47"/>
      <c r="AXW99" s="47"/>
      <c r="AXX99" s="47"/>
      <c r="AXY99" s="47"/>
      <c r="AXZ99" s="47"/>
      <c r="AYA99" s="47"/>
      <c r="AYB99" s="47"/>
      <c r="AYC99" s="47"/>
      <c r="AYD99" s="47"/>
      <c r="AYE99" s="47"/>
      <c r="AYF99" s="47"/>
      <c r="AYG99" s="47"/>
      <c r="AYH99" s="47"/>
      <c r="AYI99" s="47"/>
      <c r="AYJ99" s="47"/>
      <c r="AYK99" s="47"/>
      <c r="AYL99" s="47"/>
      <c r="AYM99" s="47"/>
      <c r="AYN99" s="47"/>
      <c r="AYO99" s="47"/>
      <c r="AYP99" s="47"/>
      <c r="AYQ99" s="47"/>
      <c r="AYR99" s="47"/>
      <c r="AYS99" s="47"/>
      <c r="AYT99" s="47"/>
      <c r="AYU99" s="47"/>
      <c r="AYV99" s="47"/>
      <c r="AYW99" s="47"/>
      <c r="AYX99" s="47"/>
      <c r="AYY99" s="47"/>
      <c r="AYZ99" s="47"/>
      <c r="AZA99" s="47"/>
      <c r="AZB99" s="47"/>
      <c r="AZC99" s="47"/>
      <c r="AZD99" s="47"/>
      <c r="AZE99" s="47"/>
      <c r="AZF99" s="47"/>
      <c r="AZG99" s="47"/>
      <c r="AZH99" s="47"/>
      <c r="AZI99" s="47"/>
      <c r="AZJ99" s="47"/>
      <c r="AZK99" s="47"/>
      <c r="AZL99" s="47"/>
      <c r="AZM99" s="47"/>
      <c r="AZN99" s="47"/>
      <c r="AZO99" s="47"/>
      <c r="AZP99" s="47"/>
      <c r="AZQ99" s="47"/>
      <c r="AZR99" s="47"/>
      <c r="AZS99" s="47"/>
      <c r="AZT99" s="47"/>
      <c r="AZU99" s="47"/>
      <c r="AZV99" s="47"/>
      <c r="AZW99" s="47"/>
      <c r="AZX99" s="47"/>
      <c r="AZY99" s="47"/>
      <c r="AZZ99" s="47"/>
      <c r="BAA99" s="47"/>
      <c r="BAB99" s="47"/>
      <c r="BAC99" s="47"/>
      <c r="BAD99" s="47"/>
      <c r="BAE99" s="47"/>
      <c r="BAF99" s="47"/>
      <c r="BAG99" s="47"/>
      <c r="BAH99" s="47"/>
      <c r="BAI99" s="47"/>
      <c r="BAJ99" s="47"/>
      <c r="BAK99" s="47"/>
      <c r="BAL99" s="47"/>
      <c r="BAM99" s="47"/>
      <c r="BAN99" s="47"/>
      <c r="BAO99" s="47"/>
      <c r="BAP99" s="47"/>
      <c r="BAQ99" s="47"/>
      <c r="BAR99" s="47"/>
      <c r="BAS99" s="47"/>
      <c r="BAT99" s="47"/>
      <c r="BAU99" s="47"/>
      <c r="BAV99" s="47"/>
      <c r="BAW99" s="47"/>
      <c r="BAX99" s="47"/>
      <c r="BAY99" s="47"/>
      <c r="BAZ99" s="47"/>
      <c r="BBA99" s="47"/>
      <c r="BBB99" s="47"/>
      <c r="BBC99" s="47"/>
      <c r="BBD99" s="47"/>
      <c r="BBE99" s="47"/>
      <c r="BBF99" s="47"/>
      <c r="BBG99" s="47"/>
      <c r="BBH99" s="47"/>
      <c r="BBI99" s="47"/>
      <c r="BBJ99" s="47"/>
      <c r="BBK99" s="47"/>
      <c r="BBL99" s="47"/>
      <c r="BBM99" s="47"/>
      <c r="BBN99" s="47"/>
      <c r="BBO99" s="47"/>
      <c r="BBP99" s="47"/>
      <c r="BBQ99" s="47"/>
      <c r="BBR99" s="47"/>
      <c r="BBS99" s="47"/>
      <c r="BBT99" s="47"/>
      <c r="BBU99" s="47"/>
      <c r="BBV99" s="47"/>
      <c r="BBW99" s="47"/>
      <c r="BBX99" s="47"/>
      <c r="BBY99" s="47"/>
      <c r="BBZ99" s="47"/>
      <c r="BCA99" s="47"/>
      <c r="BCB99" s="47"/>
      <c r="BCC99" s="47"/>
      <c r="BCD99" s="47"/>
      <c r="BCE99" s="47"/>
      <c r="BCF99" s="47"/>
      <c r="BCG99" s="47"/>
      <c r="BCH99" s="47"/>
      <c r="BCI99" s="47"/>
      <c r="BCJ99" s="47"/>
      <c r="BCK99" s="47"/>
      <c r="BCL99" s="47"/>
      <c r="BCM99" s="47"/>
      <c r="BCN99" s="47"/>
      <c r="BCO99" s="47"/>
      <c r="BCP99" s="47"/>
      <c r="BCQ99" s="47"/>
      <c r="BCR99" s="47"/>
      <c r="BCS99" s="47"/>
      <c r="BCT99" s="47"/>
      <c r="BCU99" s="47"/>
      <c r="BCV99" s="47"/>
      <c r="BCW99" s="47"/>
      <c r="BCX99" s="47"/>
      <c r="BCY99" s="47"/>
      <c r="BCZ99" s="47"/>
      <c r="BDA99" s="47"/>
      <c r="BDB99" s="47"/>
      <c r="BDC99" s="47"/>
      <c r="BDD99" s="47"/>
      <c r="BDE99" s="47"/>
      <c r="BDF99" s="47"/>
      <c r="BDG99" s="47"/>
      <c r="BDH99" s="47"/>
      <c r="BDI99" s="47"/>
      <c r="BDJ99" s="47"/>
      <c r="BDK99" s="47"/>
      <c r="BDL99" s="47"/>
      <c r="BDM99" s="47"/>
      <c r="BDN99" s="47"/>
      <c r="BDO99" s="47"/>
      <c r="BDP99" s="47"/>
      <c r="BDQ99" s="47"/>
      <c r="BDR99" s="47"/>
      <c r="BDS99" s="47"/>
      <c r="BDT99" s="47"/>
      <c r="BDU99" s="47"/>
      <c r="BDV99" s="47"/>
      <c r="BDW99" s="47"/>
      <c r="BDX99" s="47"/>
      <c r="BDY99" s="47"/>
      <c r="BDZ99" s="47"/>
      <c r="BEA99" s="47"/>
      <c r="BEB99" s="47"/>
      <c r="BEC99" s="47"/>
      <c r="BED99" s="47"/>
      <c r="BEE99" s="47"/>
      <c r="BEF99" s="47"/>
      <c r="BEG99" s="47"/>
      <c r="BEH99" s="47"/>
      <c r="BEI99" s="47"/>
      <c r="BEJ99" s="47"/>
      <c r="BEK99" s="47"/>
      <c r="BEL99" s="47"/>
      <c r="BEM99" s="47"/>
      <c r="BEN99" s="47"/>
      <c r="BEO99" s="47"/>
      <c r="BEP99" s="47"/>
      <c r="BEQ99" s="47"/>
      <c r="BER99" s="47"/>
      <c r="BES99" s="47"/>
      <c r="BET99" s="47"/>
      <c r="BEU99" s="47"/>
      <c r="BEV99" s="47"/>
      <c r="BEW99" s="47"/>
      <c r="BEX99" s="47"/>
      <c r="BEY99" s="47"/>
      <c r="BEZ99" s="47"/>
      <c r="BFA99" s="47"/>
      <c r="BFB99" s="47"/>
      <c r="BFC99" s="47"/>
      <c r="BFD99" s="47"/>
      <c r="BFE99" s="47"/>
      <c r="BFF99" s="47"/>
      <c r="BFG99" s="47"/>
      <c r="BFH99" s="47"/>
      <c r="BFI99" s="47"/>
      <c r="BFJ99" s="47"/>
      <c r="BFK99" s="47"/>
      <c r="BFL99" s="47"/>
      <c r="BFM99" s="47"/>
      <c r="BFN99" s="47"/>
      <c r="BFO99" s="47"/>
      <c r="BFP99" s="47"/>
      <c r="BFQ99" s="47"/>
      <c r="BFR99" s="47"/>
      <c r="BFS99" s="47"/>
      <c r="BFT99" s="47"/>
      <c r="BFU99" s="47"/>
      <c r="BFV99" s="47"/>
      <c r="BFW99" s="47"/>
      <c r="BFX99" s="47"/>
      <c r="BFY99" s="47"/>
      <c r="BFZ99" s="47"/>
      <c r="BGA99" s="47"/>
      <c r="BGB99" s="47"/>
      <c r="BGC99" s="47"/>
      <c r="BGD99" s="47"/>
      <c r="BGE99" s="47"/>
      <c r="BGF99" s="47"/>
      <c r="BGG99" s="47"/>
      <c r="BGH99" s="47"/>
      <c r="BGI99" s="47"/>
      <c r="BGJ99" s="47"/>
      <c r="BGK99" s="47"/>
      <c r="BGL99" s="47"/>
      <c r="BGM99" s="47"/>
      <c r="BGN99" s="47"/>
      <c r="BGO99" s="47"/>
      <c r="BGP99" s="47"/>
      <c r="BGQ99" s="47"/>
      <c r="BGR99" s="47"/>
      <c r="BGS99" s="47"/>
      <c r="BGT99" s="47"/>
      <c r="BGU99" s="47"/>
      <c r="BGV99" s="47"/>
      <c r="BGW99" s="47"/>
      <c r="BGX99" s="47"/>
      <c r="BGY99" s="47"/>
      <c r="BGZ99" s="47"/>
      <c r="BHA99" s="47"/>
      <c r="BHB99" s="47"/>
      <c r="BHC99" s="47"/>
      <c r="BHD99" s="47"/>
      <c r="BHE99" s="47"/>
      <c r="BHF99" s="47"/>
      <c r="BHG99" s="47"/>
      <c r="BHH99" s="47"/>
      <c r="BHI99" s="47"/>
      <c r="BHJ99" s="47"/>
      <c r="BHK99" s="47"/>
      <c r="BHL99" s="47"/>
      <c r="BHM99" s="47"/>
      <c r="BHN99" s="47"/>
      <c r="BHO99" s="47"/>
      <c r="BHP99" s="47"/>
      <c r="BHQ99" s="47"/>
      <c r="BHR99" s="47"/>
      <c r="BHS99" s="47"/>
      <c r="BHT99" s="47"/>
      <c r="BHU99" s="47"/>
      <c r="BHV99" s="47"/>
      <c r="BHW99" s="47"/>
      <c r="BHX99" s="47"/>
      <c r="BHY99" s="47"/>
      <c r="BHZ99" s="47"/>
      <c r="BIA99" s="47"/>
      <c r="BIB99" s="47"/>
      <c r="BIC99" s="47"/>
      <c r="BID99" s="47"/>
      <c r="BIE99" s="47"/>
      <c r="BIF99" s="47"/>
      <c r="BIG99" s="47"/>
      <c r="BIH99" s="47"/>
      <c r="BII99" s="47"/>
      <c r="BIJ99" s="47"/>
      <c r="BIK99" s="47"/>
      <c r="BIL99" s="47"/>
      <c r="BIM99" s="47"/>
      <c r="BIN99" s="47"/>
      <c r="BIO99" s="47"/>
      <c r="BIP99" s="47"/>
      <c r="BIQ99" s="47"/>
      <c r="BIR99" s="47"/>
      <c r="BIS99" s="47"/>
      <c r="BIT99" s="47"/>
      <c r="BIU99" s="47"/>
      <c r="BIV99" s="47"/>
      <c r="BIW99" s="47"/>
      <c r="BIX99" s="47"/>
      <c r="BIY99" s="47"/>
      <c r="BIZ99" s="47"/>
      <c r="BJA99" s="47"/>
      <c r="BJB99" s="47"/>
      <c r="BJC99" s="47"/>
      <c r="BJD99" s="47"/>
      <c r="BJE99" s="47"/>
      <c r="BJF99" s="47"/>
      <c r="BJG99" s="47"/>
      <c r="BJH99" s="47"/>
      <c r="BJI99" s="47"/>
      <c r="BJJ99" s="47"/>
      <c r="BJK99" s="47"/>
      <c r="BJL99" s="47"/>
      <c r="BJM99" s="47"/>
      <c r="BJN99" s="47"/>
      <c r="BJO99" s="47"/>
      <c r="BJP99" s="47"/>
      <c r="BJQ99" s="47"/>
      <c r="BJR99" s="47"/>
      <c r="BJS99" s="47"/>
      <c r="BJT99" s="47"/>
      <c r="BJU99" s="47"/>
      <c r="BJV99" s="47"/>
      <c r="BJW99" s="47"/>
      <c r="BJX99" s="47"/>
      <c r="BJY99" s="47"/>
      <c r="BJZ99" s="47"/>
      <c r="BKA99" s="47"/>
      <c r="BKB99" s="47"/>
      <c r="BKC99" s="47"/>
      <c r="BKD99" s="47"/>
      <c r="BKE99" s="47"/>
      <c r="BKF99" s="47"/>
      <c r="BKG99" s="47"/>
      <c r="BKH99" s="47"/>
      <c r="BKI99" s="47"/>
      <c r="BKJ99" s="47"/>
      <c r="BKK99" s="47"/>
      <c r="BKL99" s="47"/>
      <c r="BKM99" s="47"/>
      <c r="BKN99" s="47"/>
      <c r="BKO99" s="47"/>
      <c r="BKP99" s="47"/>
      <c r="BKQ99" s="47"/>
      <c r="BKR99" s="47"/>
      <c r="BKS99" s="47"/>
      <c r="BKT99" s="47"/>
      <c r="BKU99" s="47"/>
      <c r="BKV99" s="47"/>
      <c r="BKW99" s="47"/>
      <c r="BKX99" s="47"/>
      <c r="BKY99" s="47"/>
      <c r="BKZ99" s="47"/>
      <c r="BLA99" s="47"/>
      <c r="BLB99" s="47"/>
      <c r="BLC99" s="47"/>
      <c r="BLD99" s="47"/>
      <c r="BLE99" s="47"/>
      <c r="BLF99" s="47"/>
      <c r="BLG99" s="47"/>
      <c r="BLH99" s="47"/>
      <c r="BLI99" s="47"/>
      <c r="BLJ99" s="47"/>
      <c r="BLK99" s="47"/>
      <c r="BLL99" s="47"/>
      <c r="BLM99" s="47"/>
      <c r="BLN99" s="47"/>
      <c r="BLO99" s="47"/>
      <c r="BLP99" s="47"/>
      <c r="BLQ99" s="47"/>
      <c r="BLR99" s="47"/>
      <c r="BLS99" s="47"/>
      <c r="BLT99" s="47"/>
      <c r="BLU99" s="47"/>
      <c r="BLV99" s="47"/>
      <c r="BLW99" s="47"/>
      <c r="BLX99" s="47"/>
      <c r="BLY99" s="47"/>
      <c r="BLZ99" s="47"/>
      <c r="BMA99" s="47"/>
      <c r="BMB99" s="47"/>
      <c r="BMC99" s="47"/>
      <c r="BMD99" s="47"/>
      <c r="BME99" s="47"/>
      <c r="BMF99" s="47"/>
      <c r="BMG99" s="47"/>
      <c r="BMH99" s="47"/>
      <c r="BMI99" s="47"/>
      <c r="BMJ99" s="47"/>
      <c r="BMK99" s="47"/>
      <c r="BML99" s="47"/>
      <c r="BMM99" s="47"/>
      <c r="BMN99" s="47"/>
      <c r="BMO99" s="47"/>
      <c r="BMP99" s="47"/>
      <c r="BMQ99" s="47"/>
      <c r="BMR99" s="47"/>
      <c r="BMS99" s="47"/>
      <c r="BMT99" s="47"/>
      <c r="BMU99" s="47"/>
      <c r="BMV99" s="47"/>
      <c r="BMW99" s="47"/>
      <c r="BMX99" s="47"/>
      <c r="BMY99" s="47"/>
      <c r="BMZ99" s="47"/>
      <c r="BNA99" s="47"/>
      <c r="BNB99" s="47"/>
      <c r="BNC99" s="47"/>
      <c r="BND99" s="47"/>
      <c r="BNE99" s="47"/>
      <c r="BNF99" s="47"/>
      <c r="BNG99" s="47"/>
      <c r="BNH99" s="47"/>
      <c r="BNI99" s="47"/>
      <c r="BNJ99" s="47"/>
      <c r="BNK99" s="47"/>
      <c r="BNL99" s="47"/>
      <c r="BNM99" s="47"/>
      <c r="BNN99" s="47"/>
      <c r="BNO99" s="47"/>
      <c r="BNP99" s="47"/>
      <c r="BNQ99" s="47"/>
      <c r="BNR99" s="47"/>
      <c r="BNS99" s="47"/>
      <c r="BNT99" s="47"/>
      <c r="BNU99" s="47"/>
      <c r="BNV99" s="47"/>
      <c r="BNW99" s="47"/>
      <c r="BNX99" s="47"/>
      <c r="BNY99" s="47"/>
      <c r="BNZ99" s="47"/>
      <c r="BOA99" s="47"/>
      <c r="BOB99" s="47"/>
      <c r="BOC99" s="47"/>
      <c r="BOD99" s="47"/>
      <c r="BOE99" s="47"/>
      <c r="BOF99" s="47"/>
      <c r="BOG99" s="47"/>
      <c r="BOH99" s="47"/>
      <c r="BOI99" s="47"/>
      <c r="BOJ99" s="47"/>
      <c r="BOK99" s="47"/>
      <c r="BOL99" s="47"/>
      <c r="BOM99" s="47"/>
      <c r="BON99" s="47"/>
      <c r="BOO99" s="47"/>
      <c r="BOP99" s="47"/>
      <c r="BOQ99" s="47"/>
      <c r="BOR99" s="47"/>
      <c r="BOS99" s="47"/>
      <c r="BOT99" s="47"/>
      <c r="BOU99" s="47"/>
      <c r="BOV99" s="47"/>
      <c r="BOW99" s="47"/>
      <c r="BOX99" s="47"/>
      <c r="BOY99" s="47"/>
      <c r="BOZ99" s="47"/>
      <c r="BPA99" s="47"/>
      <c r="BPB99" s="47"/>
      <c r="BPC99" s="47"/>
      <c r="BPD99" s="47"/>
      <c r="BPE99" s="47"/>
      <c r="BPF99" s="47"/>
      <c r="BPG99" s="47"/>
      <c r="BPH99" s="47"/>
      <c r="BPI99" s="47"/>
      <c r="BPJ99" s="47"/>
      <c r="BPK99" s="47"/>
      <c r="BPL99" s="47"/>
      <c r="BPM99" s="47"/>
      <c r="BPN99" s="47"/>
      <c r="BPO99" s="47"/>
      <c r="BPP99" s="47"/>
      <c r="BPQ99" s="47"/>
      <c r="BPR99" s="47"/>
      <c r="BPS99" s="47"/>
      <c r="BPT99" s="47"/>
      <c r="BPU99" s="47"/>
      <c r="BPV99" s="47"/>
      <c r="BPW99" s="47"/>
      <c r="BPX99" s="47"/>
      <c r="BPY99" s="47"/>
      <c r="BPZ99" s="47"/>
      <c r="BQA99" s="47"/>
      <c r="BQB99" s="47"/>
      <c r="BQC99" s="47"/>
      <c r="BQD99" s="47"/>
      <c r="BQE99" s="47"/>
      <c r="BQF99" s="47"/>
      <c r="BQG99" s="47"/>
      <c r="BQH99" s="47"/>
      <c r="BQI99" s="47"/>
      <c r="BQJ99" s="47"/>
      <c r="BQK99" s="47"/>
      <c r="BQL99" s="47"/>
      <c r="BQM99" s="47"/>
      <c r="BQN99" s="47"/>
      <c r="BQO99" s="47"/>
      <c r="BQP99" s="47"/>
      <c r="BQQ99" s="47"/>
      <c r="BQR99" s="47"/>
      <c r="BQS99" s="47"/>
      <c r="BQT99" s="47"/>
      <c r="BQU99" s="47"/>
      <c r="BQV99" s="47"/>
      <c r="BQW99" s="47"/>
      <c r="BQX99" s="47"/>
      <c r="BQY99" s="47"/>
      <c r="BQZ99" s="47"/>
      <c r="BRA99" s="47"/>
      <c r="BRB99" s="47"/>
      <c r="BRC99" s="47"/>
      <c r="BRD99" s="47"/>
      <c r="BRE99" s="47"/>
      <c r="BRF99" s="47"/>
      <c r="BRG99" s="47"/>
      <c r="BRH99" s="47"/>
      <c r="BRI99" s="47"/>
      <c r="BRJ99" s="47"/>
      <c r="BRK99" s="47"/>
      <c r="BRL99" s="47"/>
      <c r="BRM99" s="47"/>
      <c r="BRN99" s="47"/>
      <c r="BRO99" s="47"/>
      <c r="BRP99" s="47"/>
      <c r="BRQ99" s="47"/>
      <c r="BRR99" s="47"/>
      <c r="BRS99" s="47"/>
      <c r="BRT99" s="47"/>
      <c r="BRU99" s="47"/>
      <c r="BRV99" s="47"/>
      <c r="BRW99" s="47"/>
      <c r="BRX99" s="47"/>
      <c r="BRY99" s="47"/>
      <c r="BRZ99" s="47"/>
      <c r="BSA99" s="47"/>
      <c r="BSB99" s="47"/>
      <c r="BSC99" s="47"/>
      <c r="BSD99" s="47"/>
      <c r="BSE99" s="47"/>
      <c r="BSF99" s="47"/>
      <c r="BSG99" s="47"/>
      <c r="BSH99" s="47"/>
      <c r="BSI99" s="47"/>
      <c r="BSJ99" s="47"/>
      <c r="BSK99" s="47"/>
      <c r="BSL99" s="47"/>
      <c r="BSM99" s="47"/>
      <c r="BSN99" s="47"/>
      <c r="BSO99" s="47"/>
      <c r="BSP99" s="47"/>
      <c r="BSQ99" s="47"/>
      <c r="BSR99" s="47"/>
      <c r="BSS99" s="47"/>
      <c r="BST99" s="47"/>
      <c r="BSU99" s="47"/>
      <c r="BSV99" s="47"/>
      <c r="BSW99" s="47"/>
      <c r="BSX99" s="47"/>
      <c r="BSY99" s="47"/>
      <c r="BSZ99" s="47"/>
      <c r="BTA99" s="47"/>
      <c r="BTB99" s="47"/>
      <c r="BTC99" s="47"/>
      <c r="BTD99" s="47"/>
      <c r="BTE99" s="47"/>
      <c r="BTF99" s="47"/>
      <c r="BTG99" s="47"/>
      <c r="BTH99" s="47"/>
      <c r="BTI99" s="47"/>
      <c r="BTJ99" s="47"/>
      <c r="BTK99" s="47"/>
      <c r="BTL99" s="47"/>
      <c r="BTM99" s="47"/>
      <c r="BTN99" s="47"/>
      <c r="BTO99" s="47"/>
      <c r="BTP99" s="47"/>
      <c r="BTQ99" s="47"/>
      <c r="BTR99" s="47"/>
      <c r="BTS99" s="47"/>
      <c r="BTT99" s="47"/>
      <c r="BTU99" s="47"/>
      <c r="BTV99" s="47"/>
      <c r="BTW99" s="47"/>
      <c r="BTX99" s="47"/>
      <c r="BTY99" s="47"/>
      <c r="BTZ99" s="47"/>
      <c r="BUA99" s="47"/>
      <c r="BUB99" s="47"/>
      <c r="BUC99" s="47"/>
      <c r="BUD99" s="47"/>
      <c r="BUE99" s="47"/>
      <c r="BUF99" s="47"/>
      <c r="BUG99" s="47"/>
      <c r="BUH99" s="47"/>
      <c r="BUI99" s="47"/>
      <c r="BUJ99" s="47"/>
      <c r="BUK99" s="47"/>
      <c r="BUL99" s="47"/>
      <c r="BUM99" s="47"/>
      <c r="BUN99" s="47"/>
      <c r="BUO99" s="47"/>
      <c r="BUP99" s="47"/>
      <c r="BUQ99" s="47"/>
      <c r="BUR99" s="47"/>
      <c r="BUS99" s="47"/>
      <c r="BUT99" s="47"/>
      <c r="BUU99" s="47"/>
      <c r="BUV99" s="47"/>
      <c r="BUW99" s="47"/>
      <c r="BUX99" s="47"/>
      <c r="BUY99" s="47"/>
      <c r="BUZ99" s="47"/>
      <c r="BVA99" s="47"/>
      <c r="BVB99" s="47"/>
      <c r="BVC99" s="47"/>
      <c r="BVD99" s="47"/>
      <c r="BVE99" s="47"/>
      <c r="BVF99" s="47"/>
      <c r="BVG99" s="47"/>
      <c r="BVH99" s="47"/>
      <c r="BVI99" s="47"/>
      <c r="BVJ99" s="47"/>
      <c r="BVK99" s="47"/>
      <c r="BVL99" s="47"/>
      <c r="BVM99" s="47"/>
      <c r="BVN99" s="47"/>
      <c r="BVO99" s="47"/>
      <c r="BVP99" s="47"/>
      <c r="BVQ99" s="47"/>
      <c r="BVR99" s="47"/>
      <c r="BVS99" s="47"/>
      <c r="BVT99" s="47"/>
      <c r="BVU99" s="47"/>
      <c r="BVV99" s="47"/>
      <c r="BVW99" s="47"/>
      <c r="BVX99" s="47"/>
      <c r="BVY99" s="47"/>
      <c r="BVZ99" s="47"/>
      <c r="BWA99" s="47"/>
      <c r="BWB99" s="47"/>
      <c r="BWC99" s="47"/>
      <c r="BWD99" s="47"/>
      <c r="BWE99" s="47"/>
      <c r="BWF99" s="47"/>
      <c r="BWG99" s="47"/>
      <c r="BWH99" s="47"/>
      <c r="BWI99" s="47"/>
      <c r="BWJ99" s="47"/>
      <c r="BWK99" s="47"/>
      <c r="BWL99" s="47"/>
      <c r="BWM99" s="47"/>
      <c r="BWN99" s="47"/>
      <c r="BWO99" s="47"/>
      <c r="BWP99" s="47"/>
      <c r="BWQ99" s="47"/>
      <c r="BWR99" s="47"/>
      <c r="BWS99" s="47"/>
      <c r="BWT99" s="47"/>
      <c r="BWU99" s="47"/>
      <c r="BWV99" s="47"/>
      <c r="BWW99" s="47"/>
      <c r="BWX99" s="47"/>
      <c r="BWY99" s="47"/>
      <c r="BWZ99" s="47"/>
      <c r="BXA99" s="47"/>
      <c r="BXB99" s="47"/>
      <c r="BXC99" s="47"/>
      <c r="BXD99" s="47"/>
      <c r="BXE99" s="47"/>
      <c r="BXF99" s="47"/>
      <c r="BXG99" s="47"/>
      <c r="BXH99" s="47"/>
      <c r="BXI99" s="47"/>
      <c r="BXJ99" s="47"/>
      <c r="BXK99" s="47"/>
      <c r="BXL99" s="47"/>
      <c r="BXM99" s="47"/>
      <c r="BXN99" s="47"/>
      <c r="BXO99" s="47"/>
      <c r="BXP99" s="47"/>
      <c r="BXQ99" s="47"/>
      <c r="BXR99" s="47"/>
      <c r="BXS99" s="47"/>
      <c r="BXT99" s="47"/>
      <c r="BXU99" s="47"/>
      <c r="BXV99" s="47"/>
      <c r="BXW99" s="47"/>
      <c r="BXX99" s="47"/>
      <c r="BXY99" s="47"/>
      <c r="BXZ99" s="47"/>
      <c r="BYA99" s="47"/>
      <c r="BYB99" s="47"/>
      <c r="BYC99" s="47"/>
      <c r="BYD99" s="47"/>
      <c r="BYE99" s="47"/>
      <c r="BYF99" s="47"/>
      <c r="BYG99" s="47"/>
      <c r="BYH99" s="47"/>
      <c r="BYI99" s="47"/>
      <c r="BYJ99" s="47"/>
      <c r="BYK99" s="47"/>
      <c r="BYL99" s="47"/>
      <c r="BYM99" s="47"/>
      <c r="BYN99" s="47"/>
      <c r="BYO99" s="47"/>
      <c r="BYP99" s="47"/>
      <c r="BYQ99" s="47"/>
      <c r="BYR99" s="47"/>
      <c r="BYS99" s="47"/>
      <c r="BYT99" s="47"/>
      <c r="BYU99" s="47"/>
      <c r="BYV99" s="47"/>
      <c r="BYW99" s="47"/>
      <c r="BYX99" s="47"/>
      <c r="BYY99" s="47"/>
      <c r="BYZ99" s="47"/>
      <c r="BZA99" s="47"/>
      <c r="BZB99" s="47"/>
      <c r="BZC99" s="47"/>
      <c r="BZD99" s="47"/>
      <c r="BZE99" s="47"/>
      <c r="BZF99" s="47"/>
      <c r="BZG99" s="47"/>
      <c r="BZH99" s="47"/>
      <c r="BZI99" s="47"/>
      <c r="BZJ99" s="47"/>
      <c r="BZK99" s="47"/>
      <c r="BZL99" s="47"/>
      <c r="BZM99" s="47"/>
      <c r="BZN99" s="47"/>
      <c r="BZO99" s="47"/>
      <c r="BZP99" s="47"/>
      <c r="BZQ99" s="47"/>
      <c r="BZR99" s="47"/>
      <c r="BZS99" s="47"/>
      <c r="BZT99" s="47"/>
      <c r="BZU99" s="47"/>
      <c r="BZV99" s="47"/>
      <c r="BZW99" s="47"/>
      <c r="BZX99" s="47"/>
      <c r="BZY99" s="47"/>
      <c r="BZZ99" s="47"/>
      <c r="CAA99" s="47"/>
      <c r="CAB99" s="47"/>
      <c r="CAC99" s="47"/>
      <c r="CAD99" s="47"/>
      <c r="CAE99" s="47"/>
      <c r="CAF99" s="47"/>
      <c r="CAG99" s="47"/>
      <c r="CAH99" s="47"/>
      <c r="CAI99" s="47"/>
      <c r="CAJ99" s="47"/>
      <c r="CAK99" s="47"/>
      <c r="CAL99" s="47"/>
      <c r="CAM99" s="47"/>
      <c r="CAN99" s="47"/>
      <c r="CAO99" s="47"/>
      <c r="CAP99" s="47"/>
      <c r="CAQ99" s="47"/>
      <c r="CAR99" s="47"/>
      <c r="CAS99" s="47"/>
      <c r="CAT99" s="47"/>
      <c r="CAU99" s="47"/>
      <c r="CAV99" s="47"/>
      <c r="CAW99" s="47"/>
      <c r="CAX99" s="47"/>
      <c r="CAY99" s="47"/>
      <c r="CAZ99" s="47"/>
      <c r="CBA99" s="47"/>
      <c r="CBB99" s="47"/>
      <c r="CBC99" s="47"/>
      <c r="CBD99" s="47"/>
      <c r="CBE99" s="47"/>
      <c r="CBF99" s="47"/>
      <c r="CBG99" s="47"/>
      <c r="CBH99" s="47"/>
      <c r="CBI99" s="47"/>
      <c r="CBJ99" s="47"/>
      <c r="CBK99" s="47"/>
      <c r="CBL99" s="47"/>
      <c r="CBM99" s="47"/>
      <c r="CBN99" s="47"/>
      <c r="CBO99" s="47"/>
      <c r="CBP99" s="47"/>
      <c r="CBQ99" s="47"/>
      <c r="CBR99" s="47"/>
      <c r="CBS99" s="47"/>
      <c r="CBT99" s="47"/>
      <c r="CBU99" s="47"/>
      <c r="CBV99" s="47"/>
      <c r="CBW99" s="47"/>
      <c r="CBX99" s="47"/>
      <c r="CBY99" s="47"/>
      <c r="CBZ99" s="47"/>
      <c r="CCA99" s="47"/>
      <c r="CCB99" s="47"/>
      <c r="CCC99" s="47"/>
      <c r="CCD99" s="47"/>
      <c r="CCE99" s="47"/>
      <c r="CCF99" s="47"/>
      <c r="CCG99" s="47"/>
      <c r="CCH99" s="47"/>
      <c r="CCI99" s="47"/>
      <c r="CCJ99" s="47"/>
      <c r="CCK99" s="47"/>
      <c r="CCL99" s="47"/>
      <c r="CCM99" s="47"/>
      <c r="CCN99" s="47"/>
      <c r="CCO99" s="47"/>
      <c r="CCP99" s="47"/>
      <c r="CCQ99" s="47"/>
      <c r="CCR99" s="47"/>
      <c r="CCS99" s="47"/>
      <c r="CCT99" s="47"/>
      <c r="CCU99" s="47"/>
      <c r="CCV99" s="47"/>
      <c r="CCW99" s="47"/>
      <c r="CCX99" s="47"/>
      <c r="CCY99" s="47"/>
      <c r="CCZ99" s="47"/>
      <c r="CDA99" s="47"/>
      <c r="CDB99" s="47"/>
      <c r="CDC99" s="47"/>
      <c r="CDD99" s="47"/>
      <c r="CDE99" s="47"/>
      <c r="CDF99" s="47"/>
      <c r="CDG99" s="47"/>
      <c r="CDH99" s="47"/>
      <c r="CDI99" s="47"/>
      <c r="CDJ99" s="47"/>
      <c r="CDK99" s="47"/>
      <c r="CDL99" s="47"/>
      <c r="CDM99" s="47"/>
      <c r="CDN99" s="47"/>
      <c r="CDO99" s="47"/>
      <c r="CDP99" s="47"/>
      <c r="CDQ99" s="47"/>
      <c r="CDR99" s="47"/>
      <c r="CDS99" s="47"/>
      <c r="CDT99" s="47"/>
      <c r="CDU99" s="47"/>
      <c r="CDV99" s="47"/>
      <c r="CDW99" s="47"/>
      <c r="CDX99" s="47"/>
      <c r="CDY99" s="47"/>
      <c r="CDZ99" s="47"/>
      <c r="CEA99" s="47"/>
      <c r="CEB99" s="47"/>
      <c r="CEC99" s="47"/>
      <c r="CED99" s="47"/>
      <c r="CEE99" s="47"/>
      <c r="CEF99" s="47"/>
      <c r="CEG99" s="47"/>
      <c r="CEH99" s="47"/>
      <c r="CEI99" s="47"/>
      <c r="CEJ99" s="47"/>
      <c r="CEK99" s="47"/>
      <c r="CEL99" s="47"/>
      <c r="CEM99" s="47"/>
      <c r="CEN99" s="47"/>
      <c r="CEO99" s="47"/>
      <c r="CEP99" s="47"/>
      <c r="CEQ99" s="47"/>
      <c r="CER99" s="47"/>
      <c r="CES99" s="47"/>
      <c r="CET99" s="47"/>
      <c r="CEU99" s="47"/>
      <c r="CEV99" s="47"/>
      <c r="CEW99" s="47"/>
      <c r="CEX99" s="47"/>
      <c r="CEY99" s="47"/>
      <c r="CEZ99" s="47"/>
      <c r="CFA99" s="47"/>
      <c r="CFB99" s="47"/>
      <c r="CFC99" s="47"/>
      <c r="CFD99" s="47"/>
      <c r="CFE99" s="47"/>
      <c r="CFF99" s="47"/>
      <c r="CFG99" s="47"/>
      <c r="CFH99" s="47"/>
      <c r="CFI99" s="47"/>
      <c r="CFJ99" s="47"/>
      <c r="CFK99" s="47"/>
      <c r="CFL99" s="47"/>
      <c r="CFM99" s="47"/>
      <c r="CFN99" s="47"/>
      <c r="CFO99" s="47"/>
      <c r="CFP99" s="47"/>
      <c r="CFQ99" s="47"/>
      <c r="CFR99" s="47"/>
      <c r="CFS99" s="47"/>
      <c r="CFT99" s="47"/>
      <c r="CFU99" s="47"/>
      <c r="CFV99" s="47"/>
      <c r="CFW99" s="47"/>
      <c r="CFX99" s="47"/>
      <c r="CFY99" s="47"/>
      <c r="CFZ99" s="47"/>
      <c r="CGA99" s="47"/>
      <c r="CGB99" s="47"/>
      <c r="CGC99" s="47"/>
      <c r="CGD99" s="47"/>
      <c r="CGE99" s="47"/>
      <c r="CGF99" s="47"/>
      <c r="CGG99" s="47"/>
      <c r="CGH99" s="47"/>
      <c r="CGI99" s="47"/>
      <c r="CGJ99" s="47"/>
      <c r="CGK99" s="47"/>
      <c r="CGL99" s="47"/>
      <c r="CGM99" s="47"/>
      <c r="CGN99" s="47"/>
      <c r="CGO99" s="47"/>
      <c r="CGP99" s="47"/>
      <c r="CGQ99" s="47"/>
      <c r="CGR99" s="47"/>
      <c r="CGS99" s="47"/>
      <c r="CGT99" s="47"/>
      <c r="CGU99" s="47"/>
      <c r="CGV99" s="47"/>
      <c r="CGW99" s="47"/>
      <c r="CGX99" s="47"/>
      <c r="CGY99" s="47"/>
      <c r="CGZ99" s="47"/>
      <c r="CHA99" s="47"/>
      <c r="CHB99" s="47"/>
      <c r="CHC99" s="47"/>
      <c r="CHD99" s="47"/>
      <c r="CHE99" s="47"/>
      <c r="CHF99" s="47"/>
      <c r="CHG99" s="47"/>
      <c r="CHH99" s="47"/>
      <c r="CHI99" s="47"/>
      <c r="CHJ99" s="47"/>
      <c r="CHK99" s="47"/>
      <c r="CHL99" s="47"/>
      <c r="CHM99" s="47"/>
      <c r="CHN99" s="47"/>
      <c r="CHO99" s="47"/>
      <c r="CHP99" s="47"/>
      <c r="CHQ99" s="47"/>
      <c r="CHR99" s="47"/>
      <c r="CHS99" s="47"/>
      <c r="CHT99" s="47"/>
      <c r="CHU99" s="47"/>
      <c r="CHV99" s="47"/>
      <c r="CHW99" s="47"/>
      <c r="CHX99" s="47"/>
      <c r="CHY99" s="47"/>
      <c r="CHZ99" s="47"/>
      <c r="CIA99" s="47"/>
      <c r="CIB99" s="47"/>
      <c r="CIC99" s="47"/>
      <c r="CID99" s="47"/>
      <c r="CIE99" s="47"/>
      <c r="CIF99" s="47"/>
      <c r="CIG99" s="47"/>
      <c r="CIH99" s="47"/>
      <c r="CII99" s="47"/>
      <c r="CIJ99" s="47"/>
      <c r="CIK99" s="47"/>
      <c r="CIL99" s="47"/>
      <c r="CIM99" s="47"/>
      <c r="CIN99" s="47"/>
      <c r="CIO99" s="47"/>
      <c r="CIP99" s="47"/>
      <c r="CIQ99" s="47"/>
      <c r="CIR99" s="47"/>
      <c r="CIS99" s="47"/>
      <c r="CIT99" s="47"/>
      <c r="CIU99" s="47"/>
      <c r="CIV99" s="47"/>
      <c r="CIW99" s="47"/>
      <c r="CIX99" s="47"/>
      <c r="CIY99" s="47"/>
      <c r="CIZ99" s="47"/>
      <c r="CJA99" s="47"/>
      <c r="CJB99" s="47"/>
      <c r="CJC99" s="47"/>
      <c r="CJD99" s="47"/>
      <c r="CJE99" s="47"/>
      <c r="CJF99" s="47"/>
      <c r="CJG99" s="47"/>
      <c r="CJH99" s="47"/>
      <c r="CJI99" s="47"/>
      <c r="CJJ99" s="47"/>
      <c r="CJK99" s="47"/>
      <c r="CJL99" s="47"/>
      <c r="CJM99" s="47"/>
      <c r="CJN99" s="47"/>
      <c r="CJO99" s="47"/>
      <c r="CJP99" s="47"/>
      <c r="CJQ99" s="47"/>
      <c r="CJR99" s="47"/>
      <c r="CJS99" s="47"/>
      <c r="CJT99" s="47"/>
      <c r="CJU99" s="47"/>
      <c r="CJV99" s="47"/>
      <c r="CJW99" s="47"/>
      <c r="CJX99" s="47"/>
      <c r="CJY99" s="47"/>
      <c r="CJZ99" s="47"/>
      <c r="CKA99" s="47"/>
      <c r="CKB99" s="47"/>
      <c r="CKC99" s="47"/>
      <c r="CKD99" s="47"/>
      <c r="CKE99" s="47"/>
      <c r="CKF99" s="47"/>
      <c r="CKG99" s="47"/>
      <c r="CKH99" s="47"/>
      <c r="CKI99" s="47"/>
      <c r="CKJ99" s="47"/>
      <c r="CKK99" s="47"/>
      <c r="CKL99" s="47"/>
      <c r="CKM99" s="47"/>
      <c r="CKN99" s="47"/>
      <c r="CKO99" s="47"/>
      <c r="CKP99" s="47"/>
      <c r="CKQ99" s="47"/>
      <c r="CKR99" s="47"/>
      <c r="CKS99" s="47"/>
      <c r="CKT99" s="47"/>
      <c r="CKU99" s="47"/>
      <c r="CKV99" s="47"/>
      <c r="CKW99" s="47"/>
      <c r="CKX99" s="47"/>
      <c r="CKY99" s="47"/>
      <c r="CKZ99" s="47"/>
      <c r="CLA99" s="47"/>
      <c r="CLB99" s="47"/>
      <c r="CLC99" s="47"/>
      <c r="CLD99" s="47"/>
      <c r="CLE99" s="47"/>
      <c r="CLF99" s="47"/>
      <c r="CLG99" s="47"/>
      <c r="CLH99" s="47"/>
      <c r="CLI99" s="47"/>
      <c r="CLJ99" s="47"/>
      <c r="CLK99" s="47"/>
      <c r="CLL99" s="47"/>
      <c r="CLM99" s="47"/>
      <c r="CLN99" s="47"/>
      <c r="CLO99" s="47"/>
      <c r="CLP99" s="47"/>
      <c r="CLQ99" s="47"/>
      <c r="CLR99" s="47"/>
      <c r="CLS99" s="47"/>
      <c r="CLT99" s="47"/>
      <c r="CLU99" s="47"/>
      <c r="CLV99" s="47"/>
      <c r="CLW99" s="47"/>
      <c r="CLX99" s="47"/>
      <c r="CLY99" s="47"/>
      <c r="CLZ99" s="47"/>
      <c r="CMA99" s="47"/>
      <c r="CMB99" s="47"/>
      <c r="CMC99" s="47"/>
      <c r="CMD99" s="47"/>
      <c r="CME99" s="47"/>
      <c r="CMF99" s="47"/>
      <c r="CMG99" s="47"/>
      <c r="CMH99" s="47"/>
      <c r="CMI99" s="47"/>
      <c r="CMJ99" s="47"/>
      <c r="CMK99" s="47"/>
      <c r="CML99" s="47"/>
      <c r="CMM99" s="47"/>
      <c r="CMN99" s="47"/>
      <c r="CMO99" s="47"/>
      <c r="CMP99" s="47"/>
      <c r="CMQ99" s="47"/>
      <c r="CMR99" s="47"/>
      <c r="CMS99" s="47"/>
      <c r="CMT99" s="47"/>
      <c r="CMU99" s="47"/>
      <c r="CMV99" s="47"/>
      <c r="CMW99" s="47"/>
      <c r="CMX99" s="47"/>
      <c r="CMY99" s="47"/>
      <c r="CMZ99" s="47"/>
      <c r="CNA99" s="47"/>
      <c r="CNB99" s="47"/>
      <c r="CNC99" s="47"/>
      <c r="CND99" s="47"/>
      <c r="CNE99" s="47"/>
      <c r="CNF99" s="47"/>
      <c r="CNG99" s="47"/>
      <c r="CNH99" s="47"/>
      <c r="CNI99" s="47"/>
      <c r="CNJ99" s="47"/>
      <c r="CNK99" s="47"/>
      <c r="CNL99" s="47"/>
      <c r="CNM99" s="47"/>
      <c r="CNN99" s="47"/>
      <c r="CNO99" s="47"/>
      <c r="CNP99" s="47"/>
      <c r="CNQ99" s="47"/>
      <c r="CNR99" s="47"/>
      <c r="CNS99" s="47"/>
      <c r="CNT99" s="47"/>
      <c r="CNU99" s="47"/>
      <c r="CNV99" s="47"/>
      <c r="CNW99" s="47"/>
      <c r="CNX99" s="47"/>
      <c r="CNY99" s="47"/>
      <c r="CNZ99" s="47"/>
      <c r="COA99" s="47"/>
      <c r="COB99" s="47"/>
      <c r="COC99" s="47"/>
      <c r="COD99" s="47"/>
      <c r="COE99" s="47"/>
      <c r="COF99" s="47"/>
      <c r="COG99" s="47"/>
      <c r="COH99" s="47"/>
      <c r="COI99" s="47"/>
      <c r="COJ99" s="47"/>
      <c r="COK99" s="47"/>
      <c r="COL99" s="47"/>
      <c r="COM99" s="47"/>
      <c r="CON99" s="47"/>
      <c r="COO99" s="47"/>
      <c r="COP99" s="47"/>
      <c r="COQ99" s="47"/>
      <c r="COR99" s="47"/>
      <c r="COS99" s="47"/>
      <c r="COT99" s="47"/>
      <c r="COU99" s="47"/>
      <c r="COV99" s="47"/>
      <c r="COW99" s="47"/>
      <c r="COX99" s="47"/>
      <c r="COY99" s="47"/>
      <c r="COZ99" s="47"/>
      <c r="CPA99" s="47"/>
      <c r="CPB99" s="47"/>
      <c r="CPC99" s="47"/>
      <c r="CPD99" s="47"/>
      <c r="CPE99" s="47"/>
      <c r="CPF99" s="47"/>
      <c r="CPG99" s="47"/>
      <c r="CPH99" s="47"/>
      <c r="CPI99" s="47"/>
      <c r="CPJ99" s="47"/>
      <c r="CPK99" s="47"/>
      <c r="CPL99" s="47"/>
      <c r="CPM99" s="47"/>
      <c r="CPN99" s="47"/>
      <c r="CPO99" s="47"/>
      <c r="CPP99" s="47"/>
      <c r="CPQ99" s="47"/>
      <c r="CPR99" s="47"/>
      <c r="CPS99" s="47"/>
      <c r="CPT99" s="47"/>
      <c r="CPU99" s="47"/>
      <c r="CPV99" s="47"/>
      <c r="CPW99" s="47"/>
      <c r="CPX99" s="47"/>
      <c r="CPY99" s="47"/>
      <c r="CPZ99" s="47"/>
      <c r="CQA99" s="47"/>
      <c r="CQB99" s="47"/>
      <c r="CQC99" s="47"/>
      <c r="CQD99" s="47"/>
      <c r="CQE99" s="47"/>
      <c r="CQF99" s="47"/>
      <c r="CQG99" s="47"/>
      <c r="CQH99" s="47"/>
      <c r="CQI99" s="47"/>
      <c r="CQJ99" s="47"/>
      <c r="CQK99" s="47"/>
      <c r="CQL99" s="47"/>
      <c r="CQM99" s="47"/>
      <c r="CQN99" s="47"/>
      <c r="CQO99" s="47"/>
      <c r="CQP99" s="47"/>
      <c r="CQQ99" s="47"/>
      <c r="CQR99" s="47"/>
      <c r="CQS99" s="47"/>
      <c r="CQT99" s="47"/>
      <c r="CQU99" s="47"/>
      <c r="CQV99" s="47"/>
      <c r="CQW99" s="47"/>
      <c r="CQX99" s="47"/>
      <c r="CQY99" s="47"/>
      <c r="CQZ99" s="47"/>
      <c r="CRA99" s="47"/>
      <c r="CRB99" s="47"/>
      <c r="CRC99" s="47"/>
      <c r="CRD99" s="47"/>
      <c r="CRE99" s="47"/>
      <c r="CRF99" s="47"/>
      <c r="CRG99" s="47"/>
      <c r="CRH99" s="47"/>
      <c r="CRI99" s="47"/>
      <c r="CRJ99" s="47"/>
      <c r="CRK99" s="47"/>
      <c r="CRL99" s="47"/>
      <c r="CRM99" s="47"/>
      <c r="CRN99" s="47"/>
      <c r="CRO99" s="47"/>
      <c r="CRP99" s="47"/>
      <c r="CRQ99" s="47"/>
      <c r="CRR99" s="47"/>
      <c r="CRS99" s="47"/>
      <c r="CRT99" s="47"/>
      <c r="CRU99" s="47"/>
      <c r="CRV99" s="47"/>
      <c r="CRW99" s="47"/>
      <c r="CRX99" s="47"/>
      <c r="CRY99" s="47"/>
      <c r="CRZ99" s="47"/>
      <c r="CSA99" s="47"/>
      <c r="CSB99" s="47"/>
      <c r="CSC99" s="47"/>
      <c r="CSD99" s="47"/>
      <c r="CSE99" s="47"/>
      <c r="CSF99" s="47"/>
      <c r="CSG99" s="47"/>
      <c r="CSH99" s="47"/>
      <c r="CSI99" s="47"/>
      <c r="CSJ99" s="47"/>
      <c r="CSK99" s="47"/>
      <c r="CSL99" s="47"/>
      <c r="CSM99" s="47"/>
      <c r="CSN99" s="47"/>
      <c r="CSO99" s="47"/>
      <c r="CSP99" s="47"/>
      <c r="CSQ99" s="47"/>
      <c r="CSR99" s="47"/>
      <c r="CSS99" s="47"/>
      <c r="CST99" s="47"/>
      <c r="CSU99" s="47"/>
      <c r="CSV99" s="47"/>
      <c r="CSW99" s="47"/>
      <c r="CSX99" s="47"/>
      <c r="CSY99" s="47"/>
      <c r="CSZ99" s="47"/>
      <c r="CTA99" s="47"/>
      <c r="CTB99" s="47"/>
      <c r="CTC99" s="47"/>
      <c r="CTD99" s="47"/>
      <c r="CTE99" s="47"/>
      <c r="CTF99" s="47"/>
      <c r="CTG99" s="47"/>
      <c r="CTH99" s="47"/>
      <c r="CTI99" s="47"/>
      <c r="CTJ99" s="47"/>
      <c r="CTK99" s="47"/>
      <c r="CTL99" s="47"/>
      <c r="CTM99" s="47"/>
      <c r="CTN99" s="47"/>
      <c r="CTO99" s="47"/>
      <c r="CTP99" s="47"/>
      <c r="CTQ99" s="47"/>
      <c r="CTR99" s="47"/>
      <c r="CTS99" s="47"/>
      <c r="CTT99" s="47"/>
      <c r="CTU99" s="47"/>
      <c r="CTV99" s="47"/>
      <c r="CTW99" s="47"/>
      <c r="CTX99" s="47"/>
      <c r="CTY99" s="47"/>
      <c r="CTZ99" s="47"/>
      <c r="CUA99" s="47"/>
      <c r="CUB99" s="47"/>
      <c r="CUC99" s="47"/>
      <c r="CUD99" s="47"/>
      <c r="CUE99" s="47"/>
      <c r="CUF99" s="47"/>
      <c r="CUG99" s="47"/>
      <c r="CUH99" s="47"/>
      <c r="CUI99" s="47"/>
      <c r="CUJ99" s="47"/>
      <c r="CUK99" s="47"/>
      <c r="CUL99" s="47"/>
      <c r="CUM99" s="47"/>
      <c r="CUN99" s="47"/>
      <c r="CUO99" s="47"/>
      <c r="CUP99" s="47"/>
      <c r="CUQ99" s="47"/>
      <c r="CUR99" s="47"/>
      <c r="CUS99" s="47"/>
      <c r="CUT99" s="47"/>
      <c r="CUU99" s="47"/>
      <c r="CUV99" s="47"/>
      <c r="CUW99" s="47"/>
      <c r="CUX99" s="47"/>
      <c r="CUY99" s="47"/>
      <c r="CUZ99" s="47"/>
      <c r="CVA99" s="47"/>
      <c r="CVB99" s="47"/>
      <c r="CVC99" s="47"/>
      <c r="CVD99" s="47"/>
      <c r="CVE99" s="47"/>
      <c r="CVF99" s="47"/>
      <c r="CVG99" s="47"/>
      <c r="CVH99" s="47"/>
      <c r="CVI99" s="47"/>
      <c r="CVJ99" s="47"/>
      <c r="CVK99" s="47"/>
      <c r="CVL99" s="47"/>
      <c r="CVM99" s="47"/>
      <c r="CVN99" s="47"/>
      <c r="CVO99" s="47"/>
      <c r="CVP99" s="47"/>
      <c r="CVQ99" s="47"/>
      <c r="CVR99" s="47"/>
      <c r="CVS99" s="47"/>
      <c r="CVT99" s="47"/>
      <c r="CVU99" s="47"/>
      <c r="CVV99" s="47"/>
      <c r="CVW99" s="47"/>
      <c r="CVX99" s="47"/>
      <c r="CVY99" s="47"/>
      <c r="CVZ99" s="47"/>
      <c r="CWA99" s="47"/>
      <c r="CWB99" s="47"/>
      <c r="CWC99" s="47"/>
      <c r="CWD99" s="47"/>
      <c r="CWE99" s="47"/>
      <c r="CWF99" s="47"/>
      <c r="CWG99" s="47"/>
      <c r="CWH99" s="47"/>
      <c r="CWI99" s="47"/>
      <c r="CWJ99" s="47"/>
      <c r="CWK99" s="47"/>
      <c r="CWL99" s="47"/>
      <c r="CWM99" s="47"/>
      <c r="CWN99" s="47"/>
      <c r="CWO99" s="47"/>
      <c r="CWP99" s="47"/>
      <c r="CWQ99" s="47"/>
      <c r="CWR99" s="47"/>
      <c r="CWS99" s="47"/>
      <c r="CWT99" s="47"/>
      <c r="CWU99" s="47"/>
      <c r="CWV99" s="47"/>
      <c r="CWW99" s="47"/>
      <c r="CWX99" s="47"/>
      <c r="CWY99" s="47"/>
      <c r="CWZ99" s="47"/>
      <c r="CXA99" s="47"/>
      <c r="CXB99" s="47"/>
      <c r="CXC99" s="47"/>
      <c r="CXD99" s="47"/>
      <c r="CXE99" s="47"/>
      <c r="CXF99" s="47"/>
      <c r="CXG99" s="47"/>
      <c r="CXH99" s="47"/>
      <c r="CXI99" s="47"/>
      <c r="CXJ99" s="47"/>
      <c r="CXK99" s="47"/>
      <c r="CXL99" s="47"/>
      <c r="CXM99" s="47"/>
      <c r="CXN99" s="47"/>
      <c r="CXO99" s="47"/>
      <c r="CXP99" s="47"/>
      <c r="CXQ99" s="47"/>
      <c r="CXR99" s="47"/>
      <c r="CXS99" s="47"/>
      <c r="CXT99" s="47"/>
      <c r="CXU99" s="47"/>
      <c r="CXV99" s="47"/>
      <c r="CXW99" s="47"/>
      <c r="CXX99" s="47"/>
      <c r="CXY99" s="47"/>
      <c r="CXZ99" s="47"/>
      <c r="CYA99" s="47"/>
      <c r="CYB99" s="47"/>
      <c r="CYC99" s="47"/>
      <c r="CYD99" s="47"/>
      <c r="CYE99" s="47"/>
      <c r="CYF99" s="47"/>
      <c r="CYG99" s="47"/>
      <c r="CYH99" s="47"/>
      <c r="CYI99" s="47"/>
      <c r="CYJ99" s="47"/>
      <c r="CYK99" s="47"/>
      <c r="CYL99" s="47"/>
      <c r="CYM99" s="47"/>
      <c r="CYN99" s="47"/>
      <c r="CYO99" s="47"/>
      <c r="CYP99" s="47"/>
      <c r="CYQ99" s="47"/>
      <c r="CYR99" s="47"/>
      <c r="CYS99" s="47"/>
      <c r="CYT99" s="47"/>
      <c r="CYU99" s="47"/>
      <c r="CYV99" s="47"/>
      <c r="CYW99" s="47"/>
      <c r="CYX99" s="47"/>
      <c r="CYY99" s="47"/>
      <c r="CYZ99" s="47"/>
      <c r="CZA99" s="47"/>
      <c r="CZB99" s="47"/>
      <c r="CZC99" s="47"/>
      <c r="CZD99" s="47"/>
      <c r="CZE99" s="47"/>
      <c r="CZF99" s="47"/>
      <c r="CZG99" s="47"/>
      <c r="CZH99" s="47"/>
      <c r="CZI99" s="47"/>
      <c r="CZJ99" s="47"/>
      <c r="CZK99" s="47"/>
      <c r="CZL99" s="47"/>
      <c r="CZM99" s="47"/>
      <c r="CZN99" s="47"/>
      <c r="CZO99" s="47"/>
      <c r="CZP99" s="47"/>
      <c r="CZQ99" s="47"/>
      <c r="CZR99" s="47"/>
      <c r="CZS99" s="47"/>
      <c r="CZT99" s="47"/>
      <c r="CZU99" s="47"/>
      <c r="CZV99" s="47"/>
      <c r="CZW99" s="47"/>
      <c r="CZX99" s="47"/>
      <c r="CZY99" s="47"/>
      <c r="CZZ99" s="47"/>
      <c r="DAA99" s="47"/>
      <c r="DAB99" s="47"/>
      <c r="DAC99" s="47"/>
      <c r="DAD99" s="47"/>
      <c r="DAE99" s="47"/>
      <c r="DAF99" s="47"/>
      <c r="DAG99" s="47"/>
      <c r="DAH99" s="47"/>
      <c r="DAI99" s="47"/>
      <c r="DAJ99" s="47"/>
      <c r="DAK99" s="47"/>
      <c r="DAL99" s="47"/>
      <c r="DAM99" s="47"/>
      <c r="DAN99" s="47"/>
      <c r="DAO99" s="47"/>
      <c r="DAP99" s="47"/>
      <c r="DAQ99" s="47"/>
      <c r="DAR99" s="47"/>
      <c r="DAS99" s="47"/>
      <c r="DAT99" s="47"/>
      <c r="DAU99" s="47"/>
      <c r="DAV99" s="47"/>
      <c r="DAW99" s="47"/>
      <c r="DAX99" s="47"/>
      <c r="DAY99" s="47"/>
      <c r="DAZ99" s="47"/>
      <c r="DBA99" s="47"/>
      <c r="DBB99" s="47"/>
      <c r="DBC99" s="47"/>
      <c r="DBD99" s="47"/>
      <c r="DBE99" s="47"/>
      <c r="DBF99" s="47"/>
      <c r="DBG99" s="47"/>
      <c r="DBH99" s="47"/>
      <c r="DBI99" s="47"/>
      <c r="DBJ99" s="47"/>
      <c r="DBK99" s="47"/>
      <c r="DBL99" s="47"/>
      <c r="DBM99" s="47"/>
      <c r="DBN99" s="47"/>
      <c r="DBO99" s="47"/>
      <c r="DBP99" s="47"/>
      <c r="DBQ99" s="47"/>
      <c r="DBR99" s="47"/>
      <c r="DBS99" s="47"/>
      <c r="DBT99" s="47"/>
      <c r="DBU99" s="47"/>
      <c r="DBV99" s="47"/>
      <c r="DBW99" s="47"/>
      <c r="DBX99" s="47"/>
      <c r="DBY99" s="47"/>
      <c r="DBZ99" s="47"/>
      <c r="DCA99" s="47"/>
      <c r="DCB99" s="47"/>
      <c r="DCC99" s="47"/>
      <c r="DCD99" s="47"/>
      <c r="DCE99" s="47"/>
      <c r="DCF99" s="47"/>
      <c r="DCG99" s="47"/>
      <c r="DCH99" s="47"/>
      <c r="DCI99" s="47"/>
      <c r="DCJ99" s="47"/>
      <c r="DCK99" s="47"/>
      <c r="DCL99" s="47"/>
      <c r="DCM99" s="47"/>
      <c r="DCN99" s="47"/>
      <c r="DCO99" s="47"/>
      <c r="DCP99" s="47"/>
      <c r="DCQ99" s="47"/>
      <c r="DCR99" s="47"/>
      <c r="DCS99" s="47"/>
      <c r="DCT99" s="47"/>
      <c r="DCU99" s="47"/>
      <c r="DCV99" s="47"/>
      <c r="DCW99" s="47"/>
      <c r="DCX99" s="47"/>
      <c r="DCY99" s="47"/>
      <c r="DCZ99" s="47"/>
      <c r="DDA99" s="47"/>
      <c r="DDB99" s="47"/>
      <c r="DDC99" s="47"/>
      <c r="DDD99" s="47"/>
      <c r="DDE99" s="47"/>
      <c r="DDF99" s="47"/>
      <c r="DDG99" s="47"/>
      <c r="DDH99" s="47"/>
      <c r="DDI99" s="47"/>
      <c r="DDJ99" s="47"/>
      <c r="DDK99" s="47"/>
      <c r="DDL99" s="47"/>
      <c r="DDM99" s="47"/>
      <c r="DDN99" s="47"/>
      <c r="DDO99" s="47"/>
      <c r="DDP99" s="47"/>
      <c r="DDQ99" s="47"/>
      <c r="DDR99" s="47"/>
      <c r="DDS99" s="47"/>
      <c r="DDT99" s="47"/>
      <c r="DDU99" s="47"/>
      <c r="DDV99" s="47"/>
      <c r="DDW99" s="47"/>
      <c r="DDX99" s="47"/>
      <c r="DDY99" s="47"/>
      <c r="DDZ99" s="47"/>
      <c r="DEA99" s="47"/>
      <c r="DEB99" s="47"/>
      <c r="DEC99" s="47"/>
      <c r="DED99" s="47"/>
      <c r="DEE99" s="47"/>
      <c r="DEF99" s="47"/>
      <c r="DEG99" s="47"/>
      <c r="DEH99" s="47"/>
      <c r="DEI99" s="47"/>
      <c r="DEJ99" s="47"/>
      <c r="DEK99" s="47"/>
      <c r="DEL99" s="47"/>
      <c r="DEM99" s="47"/>
      <c r="DEN99" s="47"/>
      <c r="DEO99" s="47"/>
      <c r="DEP99" s="47"/>
      <c r="DEQ99" s="47"/>
      <c r="DER99" s="47"/>
      <c r="DES99" s="47"/>
      <c r="DET99" s="47"/>
      <c r="DEU99" s="47"/>
      <c r="DEV99" s="47"/>
      <c r="DEW99" s="47"/>
      <c r="DEX99" s="47"/>
      <c r="DEY99" s="47"/>
      <c r="DEZ99" s="47"/>
      <c r="DFA99" s="47"/>
      <c r="DFB99" s="47"/>
      <c r="DFC99" s="47"/>
      <c r="DFD99" s="47"/>
      <c r="DFE99" s="47"/>
      <c r="DFF99" s="47"/>
      <c r="DFG99" s="47"/>
      <c r="DFH99" s="47"/>
      <c r="DFI99" s="47"/>
      <c r="DFJ99" s="47"/>
      <c r="DFK99" s="47"/>
      <c r="DFL99" s="47"/>
      <c r="DFM99" s="47"/>
      <c r="DFN99" s="47"/>
      <c r="DFO99" s="47"/>
      <c r="DFP99" s="47"/>
      <c r="DFQ99" s="47"/>
      <c r="DFR99" s="47"/>
      <c r="DFS99" s="47"/>
      <c r="DFT99" s="47"/>
      <c r="DFU99" s="47"/>
      <c r="DFV99" s="47"/>
      <c r="DFW99" s="47"/>
      <c r="DFX99" s="47"/>
      <c r="DFY99" s="47"/>
      <c r="DFZ99" s="47"/>
      <c r="DGA99" s="47"/>
      <c r="DGB99" s="47"/>
      <c r="DGC99" s="47"/>
      <c r="DGD99" s="47"/>
      <c r="DGE99" s="47"/>
      <c r="DGF99" s="47"/>
      <c r="DGG99" s="47"/>
      <c r="DGH99" s="47"/>
      <c r="DGI99" s="47"/>
      <c r="DGJ99" s="47"/>
      <c r="DGK99" s="47"/>
      <c r="DGL99" s="47"/>
      <c r="DGM99" s="47"/>
      <c r="DGN99" s="47"/>
      <c r="DGO99" s="47"/>
      <c r="DGP99" s="47"/>
      <c r="DGQ99" s="47"/>
      <c r="DGR99" s="47"/>
      <c r="DGS99" s="47"/>
      <c r="DGT99" s="47"/>
      <c r="DGU99" s="47"/>
      <c r="DGV99" s="47"/>
      <c r="DGW99" s="47"/>
      <c r="DGX99" s="47"/>
      <c r="DGY99" s="47"/>
      <c r="DGZ99" s="47"/>
      <c r="DHA99" s="47"/>
      <c r="DHB99" s="47"/>
      <c r="DHC99" s="47"/>
      <c r="DHD99" s="47"/>
      <c r="DHE99" s="47"/>
      <c r="DHF99" s="47"/>
      <c r="DHG99" s="47"/>
      <c r="DHH99" s="47"/>
      <c r="DHI99" s="47"/>
      <c r="DHJ99" s="47"/>
      <c r="DHK99" s="47"/>
      <c r="DHL99" s="47"/>
      <c r="DHM99" s="47"/>
      <c r="DHN99" s="47"/>
      <c r="DHO99" s="47"/>
      <c r="DHP99" s="47"/>
      <c r="DHQ99" s="47"/>
      <c r="DHR99" s="47"/>
      <c r="DHS99" s="47"/>
      <c r="DHT99" s="47"/>
      <c r="DHU99" s="47"/>
      <c r="DHV99" s="47"/>
      <c r="DHW99" s="47"/>
      <c r="DHX99" s="47"/>
      <c r="DHY99" s="47"/>
      <c r="DHZ99" s="47"/>
      <c r="DIA99" s="47"/>
      <c r="DIB99" s="47"/>
      <c r="DIC99" s="47"/>
      <c r="DID99" s="47"/>
      <c r="DIE99" s="47"/>
      <c r="DIF99" s="47"/>
      <c r="DIG99" s="47"/>
      <c r="DIH99" s="47"/>
      <c r="DII99" s="47"/>
      <c r="DIJ99" s="47"/>
      <c r="DIK99" s="47"/>
      <c r="DIL99" s="47"/>
      <c r="DIM99" s="47"/>
      <c r="DIN99" s="47"/>
      <c r="DIO99" s="47"/>
      <c r="DIP99" s="47"/>
      <c r="DIQ99" s="47"/>
      <c r="DIR99" s="47"/>
      <c r="DIS99" s="47"/>
      <c r="DIT99" s="47"/>
      <c r="DIU99" s="47"/>
      <c r="DIV99" s="47"/>
      <c r="DIW99" s="47"/>
      <c r="DIX99" s="47"/>
      <c r="DIY99" s="47"/>
      <c r="DIZ99" s="47"/>
      <c r="DJA99" s="47"/>
      <c r="DJB99" s="47"/>
      <c r="DJC99" s="47"/>
      <c r="DJD99" s="47"/>
      <c r="DJE99" s="47"/>
      <c r="DJF99" s="47"/>
      <c r="DJG99" s="47"/>
      <c r="DJH99" s="47"/>
      <c r="DJI99" s="47"/>
      <c r="DJJ99" s="47"/>
      <c r="DJK99" s="47"/>
      <c r="DJL99" s="47"/>
      <c r="DJM99" s="47"/>
      <c r="DJN99" s="47"/>
      <c r="DJO99" s="47"/>
      <c r="DJP99" s="47"/>
      <c r="DJQ99" s="47"/>
      <c r="DJR99" s="47"/>
      <c r="DJS99" s="47"/>
      <c r="DJT99" s="47"/>
      <c r="DJU99" s="47"/>
      <c r="DJV99" s="47"/>
      <c r="DJW99" s="47"/>
      <c r="DJX99" s="47"/>
      <c r="DJY99" s="47"/>
      <c r="DJZ99" s="47"/>
      <c r="DKA99" s="47"/>
      <c r="DKB99" s="47"/>
      <c r="DKC99" s="47"/>
      <c r="DKD99" s="47"/>
      <c r="DKE99" s="47"/>
      <c r="DKF99" s="47"/>
      <c r="DKG99" s="47"/>
      <c r="DKH99" s="47"/>
      <c r="DKI99" s="47"/>
      <c r="DKJ99" s="47"/>
      <c r="DKK99" s="47"/>
      <c r="DKL99" s="47"/>
      <c r="DKM99" s="47"/>
      <c r="DKN99" s="47"/>
      <c r="DKO99" s="47"/>
      <c r="DKP99" s="47"/>
      <c r="DKQ99" s="47"/>
      <c r="DKR99" s="47"/>
      <c r="DKS99" s="47"/>
      <c r="DKT99" s="47"/>
      <c r="DKU99" s="47"/>
      <c r="DKV99" s="47"/>
      <c r="DKW99" s="47"/>
      <c r="DKX99" s="47"/>
      <c r="DKY99" s="47"/>
      <c r="DKZ99" s="47"/>
      <c r="DLA99" s="47"/>
      <c r="DLB99" s="47"/>
      <c r="DLC99" s="47"/>
      <c r="DLD99" s="47"/>
      <c r="DLE99" s="47"/>
      <c r="DLF99" s="47"/>
      <c r="DLG99" s="47"/>
      <c r="DLH99" s="47"/>
      <c r="DLI99" s="47"/>
      <c r="DLJ99" s="47"/>
      <c r="DLK99" s="47"/>
      <c r="DLL99" s="47"/>
      <c r="DLM99" s="47"/>
      <c r="DLN99" s="47"/>
      <c r="DLO99" s="47"/>
      <c r="DLP99" s="47"/>
      <c r="DLQ99" s="47"/>
      <c r="DLR99" s="47"/>
      <c r="DLS99" s="47"/>
      <c r="DLT99" s="47"/>
      <c r="DLU99" s="47"/>
      <c r="DLV99" s="47"/>
      <c r="DLW99" s="47"/>
      <c r="DLX99" s="47"/>
      <c r="DLY99" s="47"/>
      <c r="DLZ99" s="47"/>
      <c r="DMA99" s="47"/>
      <c r="DMB99" s="47"/>
      <c r="DMC99" s="47"/>
      <c r="DMD99" s="47"/>
      <c r="DME99" s="47"/>
      <c r="DMF99" s="47"/>
      <c r="DMG99" s="47"/>
      <c r="DMH99" s="47"/>
      <c r="DMI99" s="47"/>
      <c r="DMJ99" s="47"/>
      <c r="DMK99" s="47"/>
      <c r="DML99" s="47"/>
      <c r="DMM99" s="47"/>
      <c r="DMN99" s="47"/>
      <c r="DMO99" s="47"/>
      <c r="DMP99" s="47"/>
      <c r="DMQ99" s="47"/>
      <c r="DMR99" s="47"/>
      <c r="DMS99" s="47"/>
      <c r="DMT99" s="47"/>
      <c r="DMU99" s="47"/>
      <c r="DMV99" s="47"/>
      <c r="DMW99" s="47"/>
      <c r="DMX99" s="47"/>
      <c r="DMY99" s="47"/>
      <c r="DMZ99" s="47"/>
      <c r="DNA99" s="47"/>
      <c r="DNB99" s="47"/>
      <c r="DNC99" s="47"/>
      <c r="DND99" s="47"/>
      <c r="DNE99" s="47"/>
      <c r="DNF99" s="47"/>
      <c r="DNG99" s="47"/>
      <c r="DNH99" s="47"/>
      <c r="DNI99" s="47"/>
      <c r="DNJ99" s="47"/>
      <c r="DNK99" s="47"/>
      <c r="DNL99" s="47"/>
      <c r="DNM99" s="47"/>
      <c r="DNN99" s="47"/>
      <c r="DNO99" s="47"/>
      <c r="DNP99" s="47"/>
      <c r="DNQ99" s="47"/>
      <c r="DNR99" s="47"/>
      <c r="DNS99" s="47"/>
      <c r="DNT99" s="47"/>
      <c r="DNU99" s="47"/>
      <c r="DNV99" s="47"/>
      <c r="DNW99" s="47"/>
      <c r="DNX99" s="47"/>
      <c r="DNY99" s="47"/>
      <c r="DNZ99" s="47"/>
      <c r="DOA99" s="47"/>
      <c r="DOB99" s="47"/>
      <c r="DOC99" s="47"/>
      <c r="DOD99" s="47"/>
      <c r="DOE99" s="47"/>
      <c r="DOF99" s="47"/>
      <c r="DOG99" s="47"/>
      <c r="DOH99" s="47"/>
      <c r="DOI99" s="47"/>
      <c r="DOJ99" s="47"/>
      <c r="DOK99" s="47"/>
      <c r="DOL99" s="47"/>
      <c r="DOM99" s="47"/>
      <c r="DON99" s="47"/>
      <c r="DOO99" s="47"/>
      <c r="DOP99" s="47"/>
      <c r="DOQ99" s="47"/>
      <c r="DOR99" s="47"/>
      <c r="DOS99" s="47"/>
      <c r="DOT99" s="47"/>
      <c r="DOU99" s="47"/>
      <c r="DOV99" s="47"/>
      <c r="DOW99" s="47"/>
      <c r="DOX99" s="47"/>
      <c r="DOY99" s="47"/>
      <c r="DOZ99" s="47"/>
      <c r="DPA99" s="47"/>
      <c r="DPB99" s="47"/>
      <c r="DPC99" s="47"/>
      <c r="DPD99" s="47"/>
      <c r="DPE99" s="47"/>
      <c r="DPF99" s="47"/>
      <c r="DPG99" s="47"/>
      <c r="DPH99" s="47"/>
      <c r="DPI99" s="47"/>
      <c r="DPJ99" s="47"/>
      <c r="DPK99" s="47"/>
      <c r="DPL99" s="47"/>
      <c r="DPM99" s="47"/>
      <c r="DPN99" s="47"/>
      <c r="DPO99" s="47"/>
      <c r="DPP99" s="47"/>
      <c r="DPQ99" s="47"/>
      <c r="DPR99" s="47"/>
      <c r="DPS99" s="47"/>
      <c r="DPT99" s="47"/>
      <c r="DPU99" s="47"/>
      <c r="DPV99" s="47"/>
      <c r="DPW99" s="47"/>
      <c r="DPX99" s="47"/>
      <c r="DPY99" s="47"/>
      <c r="DPZ99" s="47"/>
      <c r="DQA99" s="47"/>
      <c r="DQB99" s="47"/>
      <c r="DQC99" s="47"/>
      <c r="DQD99" s="47"/>
      <c r="DQE99" s="47"/>
      <c r="DQF99" s="47"/>
      <c r="DQG99" s="47"/>
      <c r="DQH99" s="47"/>
      <c r="DQI99" s="47"/>
      <c r="DQJ99" s="47"/>
      <c r="DQK99" s="47"/>
      <c r="DQL99" s="47"/>
      <c r="DQM99" s="47"/>
      <c r="DQN99" s="47"/>
      <c r="DQO99" s="47"/>
      <c r="DQP99" s="47"/>
      <c r="DQQ99" s="47"/>
      <c r="DQR99" s="47"/>
      <c r="DQS99" s="47"/>
      <c r="DQT99" s="47"/>
      <c r="DQU99" s="47"/>
      <c r="DQV99" s="47"/>
      <c r="DQW99" s="47"/>
      <c r="DQX99" s="47"/>
      <c r="DQY99" s="47"/>
      <c r="DQZ99" s="47"/>
      <c r="DRA99" s="47"/>
      <c r="DRB99" s="47"/>
      <c r="DRC99" s="47"/>
      <c r="DRD99" s="47"/>
      <c r="DRE99" s="47"/>
      <c r="DRF99" s="47"/>
      <c r="DRG99" s="47"/>
      <c r="DRH99" s="47"/>
      <c r="DRI99" s="47"/>
      <c r="DRJ99" s="47"/>
      <c r="DRK99" s="47"/>
      <c r="DRL99" s="47"/>
      <c r="DRM99" s="47"/>
      <c r="DRN99" s="47"/>
      <c r="DRO99" s="47"/>
      <c r="DRP99" s="47"/>
      <c r="DRQ99" s="47"/>
      <c r="DRR99" s="47"/>
      <c r="DRS99" s="47"/>
      <c r="DRT99" s="47"/>
      <c r="DRU99" s="47"/>
      <c r="DRV99" s="47"/>
      <c r="DRW99" s="47"/>
      <c r="DRX99" s="47"/>
      <c r="DRY99" s="47"/>
      <c r="DRZ99" s="47"/>
      <c r="DSA99" s="47"/>
      <c r="DSB99" s="47"/>
      <c r="DSC99" s="47"/>
      <c r="DSD99" s="47"/>
      <c r="DSE99" s="47"/>
      <c r="DSF99" s="47"/>
      <c r="DSG99" s="47"/>
      <c r="DSH99" s="47"/>
      <c r="DSI99" s="47"/>
      <c r="DSJ99" s="47"/>
      <c r="DSK99" s="47"/>
      <c r="DSL99" s="47"/>
      <c r="DSM99" s="47"/>
      <c r="DSN99" s="47"/>
      <c r="DSO99" s="47"/>
      <c r="DSP99" s="47"/>
      <c r="DSQ99" s="47"/>
      <c r="DSR99" s="47"/>
      <c r="DSS99" s="47"/>
      <c r="DST99" s="47"/>
      <c r="DSU99" s="47"/>
      <c r="DSV99" s="47"/>
      <c r="DSW99" s="47"/>
      <c r="DSX99" s="47"/>
      <c r="DSY99" s="47"/>
      <c r="DSZ99" s="47"/>
      <c r="DTA99" s="47"/>
      <c r="DTB99" s="47"/>
      <c r="DTC99" s="47"/>
      <c r="DTD99" s="47"/>
      <c r="DTE99" s="47"/>
      <c r="DTF99" s="47"/>
      <c r="DTG99" s="47"/>
      <c r="DTH99" s="47"/>
      <c r="DTI99" s="47"/>
      <c r="DTJ99" s="47"/>
      <c r="DTK99" s="47"/>
      <c r="DTL99" s="47"/>
      <c r="DTM99" s="47"/>
      <c r="DTN99" s="47"/>
      <c r="DTO99" s="47"/>
      <c r="DTP99" s="47"/>
      <c r="DTQ99" s="47"/>
      <c r="DTR99" s="47"/>
      <c r="DTS99" s="47"/>
      <c r="DTT99" s="47"/>
      <c r="DTU99" s="47"/>
      <c r="DTV99" s="47"/>
      <c r="DTW99" s="47"/>
      <c r="DTX99" s="47"/>
      <c r="DTY99" s="47"/>
      <c r="DTZ99" s="47"/>
      <c r="DUA99" s="47"/>
      <c r="DUB99" s="47"/>
      <c r="DUC99" s="47"/>
      <c r="DUD99" s="47"/>
      <c r="DUE99" s="47"/>
      <c r="DUF99" s="47"/>
      <c r="DUG99" s="47"/>
      <c r="DUH99" s="47"/>
      <c r="DUI99" s="47"/>
      <c r="DUJ99" s="47"/>
      <c r="DUK99" s="47"/>
      <c r="DUL99" s="47"/>
      <c r="DUM99" s="47"/>
      <c r="DUN99" s="47"/>
      <c r="DUO99" s="47"/>
      <c r="DUP99" s="47"/>
      <c r="DUQ99" s="47"/>
      <c r="DUR99" s="47"/>
      <c r="DUS99" s="47"/>
      <c r="DUT99" s="47"/>
      <c r="DUU99" s="47"/>
      <c r="DUV99" s="47"/>
      <c r="DUW99" s="47"/>
      <c r="DUX99" s="47"/>
      <c r="DUY99" s="47"/>
      <c r="DUZ99" s="47"/>
      <c r="DVA99" s="47"/>
      <c r="DVB99" s="47"/>
      <c r="DVC99" s="47"/>
      <c r="DVD99" s="47"/>
      <c r="DVE99" s="47"/>
      <c r="DVF99" s="47"/>
      <c r="DVG99" s="47"/>
      <c r="DVH99" s="47"/>
      <c r="DVI99" s="47"/>
      <c r="DVJ99" s="47"/>
      <c r="DVK99" s="47"/>
      <c r="DVL99" s="47"/>
      <c r="DVM99" s="47"/>
      <c r="DVN99" s="47"/>
      <c r="DVO99" s="47"/>
      <c r="DVP99" s="47"/>
      <c r="DVQ99" s="47"/>
      <c r="DVR99" s="47"/>
      <c r="DVS99" s="47"/>
      <c r="DVT99" s="47"/>
      <c r="DVU99" s="47"/>
      <c r="DVV99" s="47"/>
      <c r="DVW99" s="47"/>
      <c r="DVX99" s="47"/>
      <c r="DVY99" s="47"/>
      <c r="DVZ99" s="47"/>
      <c r="DWA99" s="47"/>
      <c r="DWB99" s="47"/>
      <c r="DWC99" s="47"/>
      <c r="DWD99" s="47"/>
      <c r="DWE99" s="47"/>
      <c r="DWF99" s="47"/>
      <c r="DWG99" s="47"/>
      <c r="DWH99" s="47"/>
      <c r="DWI99" s="47"/>
      <c r="DWJ99" s="47"/>
      <c r="DWK99" s="47"/>
      <c r="DWL99" s="47"/>
      <c r="DWM99" s="47"/>
      <c r="DWN99" s="47"/>
      <c r="DWO99" s="47"/>
      <c r="DWP99" s="47"/>
      <c r="DWQ99" s="47"/>
      <c r="DWR99" s="47"/>
      <c r="DWS99" s="47"/>
      <c r="DWT99" s="47"/>
      <c r="DWU99" s="47"/>
      <c r="DWV99" s="47"/>
      <c r="DWW99" s="47"/>
      <c r="DWX99" s="47"/>
      <c r="DWY99" s="47"/>
      <c r="DWZ99" s="47"/>
      <c r="DXA99" s="47"/>
      <c r="DXB99" s="47"/>
      <c r="DXC99" s="47"/>
      <c r="DXD99" s="47"/>
      <c r="DXE99" s="47"/>
      <c r="DXF99" s="47"/>
      <c r="DXG99" s="47"/>
      <c r="DXH99" s="47"/>
      <c r="DXI99" s="47"/>
      <c r="DXJ99" s="47"/>
      <c r="DXK99" s="47"/>
      <c r="DXL99" s="47"/>
      <c r="DXM99" s="47"/>
      <c r="DXN99" s="47"/>
      <c r="DXO99" s="47"/>
      <c r="DXP99" s="47"/>
      <c r="DXQ99" s="47"/>
      <c r="DXR99" s="47"/>
      <c r="DXS99" s="47"/>
      <c r="DXT99" s="47"/>
      <c r="DXU99" s="47"/>
      <c r="DXV99" s="47"/>
      <c r="DXW99" s="47"/>
      <c r="DXX99" s="47"/>
      <c r="DXY99" s="47"/>
      <c r="DXZ99" s="47"/>
      <c r="DYA99" s="47"/>
      <c r="DYB99" s="47"/>
      <c r="DYC99" s="47"/>
      <c r="DYD99" s="47"/>
      <c r="DYE99" s="47"/>
      <c r="DYF99" s="47"/>
      <c r="DYG99" s="47"/>
      <c r="DYH99" s="47"/>
      <c r="DYI99" s="47"/>
      <c r="DYJ99" s="47"/>
      <c r="DYK99" s="47"/>
      <c r="DYL99" s="47"/>
      <c r="DYM99" s="47"/>
      <c r="DYN99" s="47"/>
      <c r="DYO99" s="47"/>
      <c r="DYP99" s="47"/>
      <c r="DYQ99" s="47"/>
      <c r="DYR99" s="47"/>
      <c r="DYS99" s="47"/>
      <c r="DYT99" s="47"/>
      <c r="DYU99" s="47"/>
      <c r="DYV99" s="47"/>
      <c r="DYW99" s="47"/>
      <c r="DYX99" s="47"/>
      <c r="DYY99" s="47"/>
      <c r="DYZ99" s="47"/>
      <c r="DZA99" s="47"/>
      <c r="DZB99" s="47"/>
      <c r="DZC99" s="47"/>
      <c r="DZD99" s="47"/>
      <c r="DZE99" s="47"/>
      <c r="DZF99" s="47"/>
      <c r="DZG99" s="47"/>
      <c r="DZH99" s="47"/>
      <c r="DZI99" s="47"/>
      <c r="DZJ99" s="47"/>
      <c r="DZK99" s="47"/>
      <c r="DZL99" s="47"/>
      <c r="DZM99" s="47"/>
      <c r="DZN99" s="47"/>
      <c r="DZO99" s="47"/>
      <c r="DZP99" s="47"/>
      <c r="DZQ99" s="47"/>
      <c r="DZR99" s="47"/>
      <c r="DZS99" s="47"/>
      <c r="DZT99" s="47"/>
      <c r="DZU99" s="47"/>
      <c r="DZV99" s="47"/>
      <c r="DZW99" s="47"/>
      <c r="DZX99" s="47"/>
      <c r="DZY99" s="47"/>
      <c r="DZZ99" s="47"/>
      <c r="EAA99" s="47"/>
      <c r="EAB99" s="47"/>
      <c r="EAC99" s="47"/>
      <c r="EAD99" s="47"/>
      <c r="EAE99" s="47"/>
      <c r="EAF99" s="47"/>
      <c r="EAG99" s="47"/>
      <c r="EAH99" s="47"/>
      <c r="EAI99" s="47"/>
      <c r="EAJ99" s="47"/>
      <c r="EAK99" s="47"/>
      <c r="EAL99" s="47"/>
      <c r="EAM99" s="47"/>
      <c r="EAN99" s="47"/>
      <c r="EAO99" s="47"/>
      <c r="EAP99" s="47"/>
      <c r="EAQ99" s="47"/>
      <c r="EAR99" s="47"/>
      <c r="EAS99" s="47"/>
      <c r="EAT99" s="47"/>
      <c r="EAU99" s="47"/>
      <c r="EAV99" s="47"/>
      <c r="EAW99" s="47"/>
      <c r="EAX99" s="47"/>
      <c r="EAY99" s="47"/>
      <c r="EAZ99" s="47"/>
      <c r="EBA99" s="47"/>
      <c r="EBB99" s="47"/>
      <c r="EBC99" s="47"/>
      <c r="EBD99" s="47"/>
      <c r="EBE99" s="47"/>
      <c r="EBF99" s="47"/>
      <c r="EBG99" s="47"/>
      <c r="EBH99" s="47"/>
      <c r="EBI99" s="47"/>
      <c r="EBJ99" s="47"/>
      <c r="EBK99" s="47"/>
      <c r="EBL99" s="47"/>
      <c r="EBM99" s="47"/>
      <c r="EBN99" s="47"/>
      <c r="EBO99" s="47"/>
      <c r="EBP99" s="47"/>
      <c r="EBQ99" s="47"/>
      <c r="EBR99" s="47"/>
      <c r="EBS99" s="47"/>
      <c r="EBT99" s="47"/>
      <c r="EBU99" s="47"/>
      <c r="EBV99" s="47"/>
      <c r="EBW99" s="47"/>
      <c r="EBX99" s="47"/>
      <c r="EBY99" s="47"/>
      <c r="EBZ99" s="47"/>
      <c r="ECA99" s="47"/>
      <c r="ECB99" s="47"/>
      <c r="ECC99" s="47"/>
      <c r="ECD99" s="47"/>
      <c r="ECE99" s="47"/>
      <c r="ECF99" s="47"/>
      <c r="ECG99" s="47"/>
      <c r="ECH99" s="47"/>
      <c r="ECI99" s="47"/>
      <c r="ECJ99" s="47"/>
      <c r="ECK99" s="47"/>
      <c r="ECL99" s="47"/>
      <c r="ECM99" s="47"/>
      <c r="ECN99" s="47"/>
      <c r="ECO99" s="47"/>
      <c r="ECP99" s="47"/>
      <c r="ECQ99" s="47"/>
      <c r="ECR99" s="47"/>
      <c r="ECS99" s="47"/>
      <c r="ECT99" s="47"/>
      <c r="ECU99" s="47"/>
      <c r="ECV99" s="47"/>
      <c r="ECW99" s="47"/>
      <c r="ECX99" s="47"/>
      <c r="ECY99" s="47"/>
      <c r="ECZ99" s="47"/>
      <c r="EDA99" s="47"/>
      <c r="EDB99" s="47"/>
      <c r="EDC99" s="47"/>
      <c r="EDD99" s="47"/>
      <c r="EDE99" s="47"/>
      <c r="EDF99" s="47"/>
      <c r="EDG99" s="47"/>
      <c r="EDH99" s="47"/>
      <c r="EDI99" s="47"/>
      <c r="EDJ99" s="47"/>
      <c r="EDK99" s="47"/>
      <c r="EDL99" s="47"/>
      <c r="EDM99" s="47"/>
      <c r="EDN99" s="47"/>
      <c r="EDO99" s="47"/>
      <c r="EDP99" s="47"/>
      <c r="EDQ99" s="47"/>
      <c r="EDR99" s="47"/>
      <c r="EDS99" s="47"/>
      <c r="EDT99" s="47"/>
      <c r="EDU99" s="47"/>
      <c r="EDV99" s="47"/>
      <c r="EDW99" s="47"/>
      <c r="EDX99" s="47"/>
      <c r="EDY99" s="47"/>
      <c r="EDZ99" s="47"/>
      <c r="EEA99" s="47"/>
      <c r="EEB99" s="47"/>
      <c r="EEC99" s="47"/>
      <c r="EED99" s="47"/>
      <c r="EEE99" s="47"/>
      <c r="EEF99" s="47"/>
      <c r="EEG99" s="47"/>
      <c r="EEH99" s="47"/>
      <c r="EEI99" s="47"/>
      <c r="EEJ99" s="47"/>
      <c r="EEK99" s="47"/>
      <c r="EEL99" s="47"/>
      <c r="EEM99" s="47"/>
      <c r="EEN99" s="47"/>
      <c r="EEO99" s="47"/>
      <c r="EEP99" s="47"/>
      <c r="EEQ99" s="47"/>
      <c r="EER99" s="47"/>
      <c r="EES99" s="47"/>
      <c r="EET99" s="47"/>
      <c r="EEU99" s="47"/>
      <c r="EEV99" s="47"/>
      <c r="EEW99" s="47"/>
      <c r="EEX99" s="47"/>
      <c r="EEY99" s="47"/>
      <c r="EEZ99" s="47"/>
      <c r="EFA99" s="47"/>
      <c r="EFB99" s="47"/>
      <c r="EFC99" s="47"/>
      <c r="EFD99" s="47"/>
      <c r="EFE99" s="47"/>
      <c r="EFF99" s="47"/>
      <c r="EFG99" s="47"/>
      <c r="EFH99" s="47"/>
      <c r="EFI99" s="47"/>
      <c r="EFJ99" s="47"/>
      <c r="EFK99" s="47"/>
      <c r="EFL99" s="47"/>
      <c r="EFM99" s="47"/>
      <c r="EFN99" s="47"/>
      <c r="EFO99" s="47"/>
      <c r="EFP99" s="47"/>
      <c r="EFQ99" s="47"/>
      <c r="EFR99" s="47"/>
      <c r="EFS99" s="47"/>
      <c r="EFT99" s="47"/>
      <c r="EFU99" s="47"/>
      <c r="EFV99" s="47"/>
      <c r="EFW99" s="47"/>
      <c r="EFX99" s="47"/>
      <c r="EFY99" s="47"/>
      <c r="EFZ99" s="47"/>
      <c r="EGA99" s="47"/>
      <c r="EGB99" s="47"/>
      <c r="EGC99" s="47"/>
      <c r="EGD99" s="47"/>
      <c r="EGE99" s="47"/>
      <c r="EGF99" s="47"/>
      <c r="EGG99" s="47"/>
      <c r="EGH99" s="47"/>
      <c r="EGI99" s="47"/>
      <c r="EGJ99" s="47"/>
      <c r="EGK99" s="47"/>
      <c r="EGL99" s="47"/>
      <c r="EGM99" s="47"/>
      <c r="EGN99" s="47"/>
      <c r="EGO99" s="47"/>
      <c r="EGP99" s="47"/>
      <c r="EGQ99" s="47"/>
      <c r="EGR99" s="47"/>
      <c r="EGS99" s="47"/>
      <c r="EGT99" s="47"/>
      <c r="EGU99" s="47"/>
      <c r="EGV99" s="47"/>
      <c r="EGW99" s="47"/>
      <c r="EGX99" s="47"/>
      <c r="EGY99" s="47"/>
      <c r="EGZ99" s="47"/>
      <c r="EHA99" s="47"/>
      <c r="EHB99" s="47"/>
      <c r="EHC99" s="47"/>
      <c r="EHD99" s="47"/>
      <c r="EHE99" s="47"/>
      <c r="EHF99" s="47"/>
      <c r="EHG99" s="47"/>
      <c r="EHH99" s="47"/>
      <c r="EHI99" s="47"/>
      <c r="EHJ99" s="47"/>
      <c r="EHK99" s="47"/>
      <c r="EHL99" s="47"/>
      <c r="EHM99" s="47"/>
      <c r="EHN99" s="47"/>
      <c r="EHO99" s="47"/>
      <c r="EHP99" s="47"/>
      <c r="EHQ99" s="47"/>
      <c r="EHR99" s="47"/>
      <c r="EHS99" s="47"/>
      <c r="EHT99" s="47"/>
      <c r="EHU99" s="47"/>
      <c r="EHV99" s="47"/>
      <c r="EHW99" s="47"/>
      <c r="EHX99" s="47"/>
      <c r="EHY99" s="47"/>
      <c r="EHZ99" s="47"/>
      <c r="EIA99" s="47"/>
      <c r="EIB99" s="47"/>
      <c r="EIC99" s="47"/>
      <c r="EID99" s="47"/>
      <c r="EIE99" s="47"/>
      <c r="EIF99" s="47"/>
      <c r="EIG99" s="47"/>
      <c r="EIH99" s="47"/>
      <c r="EII99" s="47"/>
      <c r="EIJ99" s="47"/>
      <c r="EIK99" s="47"/>
      <c r="EIL99" s="47"/>
      <c r="EIM99" s="47"/>
      <c r="EIN99" s="47"/>
      <c r="EIO99" s="47"/>
      <c r="EIP99" s="47"/>
      <c r="EIQ99" s="47"/>
      <c r="EIR99" s="47"/>
      <c r="EIS99" s="47"/>
      <c r="EIT99" s="47"/>
      <c r="EIU99" s="47"/>
      <c r="EIV99" s="47"/>
      <c r="EIW99" s="47"/>
      <c r="EIX99" s="47"/>
      <c r="EIY99" s="47"/>
      <c r="EIZ99" s="47"/>
      <c r="EJA99" s="47"/>
      <c r="EJB99" s="47"/>
      <c r="EJC99" s="47"/>
      <c r="EJD99" s="47"/>
      <c r="EJE99" s="47"/>
      <c r="EJF99" s="47"/>
      <c r="EJG99" s="47"/>
      <c r="EJH99" s="47"/>
      <c r="EJI99" s="47"/>
      <c r="EJJ99" s="47"/>
      <c r="EJK99" s="47"/>
      <c r="EJL99" s="47"/>
      <c r="EJM99" s="47"/>
      <c r="EJN99" s="47"/>
      <c r="EJO99" s="47"/>
      <c r="EJP99" s="47"/>
      <c r="EJQ99" s="47"/>
      <c r="EJR99" s="47"/>
      <c r="EJS99" s="47"/>
      <c r="EJT99" s="47"/>
      <c r="EJU99" s="47"/>
      <c r="EJV99" s="47"/>
      <c r="EJW99" s="47"/>
      <c r="EJX99" s="47"/>
      <c r="EJY99" s="47"/>
      <c r="EJZ99" s="47"/>
      <c r="EKA99" s="47"/>
      <c r="EKB99" s="47"/>
      <c r="EKC99" s="47"/>
      <c r="EKD99" s="47"/>
      <c r="EKE99" s="47"/>
      <c r="EKF99" s="47"/>
      <c r="EKG99" s="47"/>
      <c r="EKH99" s="47"/>
      <c r="EKI99" s="47"/>
      <c r="EKJ99" s="47"/>
      <c r="EKK99" s="47"/>
      <c r="EKL99" s="47"/>
      <c r="EKM99" s="47"/>
      <c r="EKN99" s="47"/>
      <c r="EKO99" s="47"/>
      <c r="EKP99" s="47"/>
      <c r="EKQ99" s="47"/>
      <c r="EKR99" s="47"/>
      <c r="EKS99" s="47"/>
      <c r="EKT99" s="47"/>
      <c r="EKU99" s="47"/>
      <c r="EKV99" s="47"/>
      <c r="EKW99" s="47"/>
      <c r="EKX99" s="47"/>
      <c r="EKY99" s="47"/>
      <c r="EKZ99" s="47"/>
      <c r="ELA99" s="47"/>
      <c r="ELB99" s="47"/>
      <c r="ELC99" s="47"/>
      <c r="ELD99" s="47"/>
      <c r="ELE99" s="47"/>
      <c r="ELF99" s="47"/>
      <c r="ELG99" s="47"/>
      <c r="ELH99" s="47"/>
      <c r="ELI99" s="47"/>
      <c r="ELJ99" s="47"/>
      <c r="ELK99" s="47"/>
      <c r="ELL99" s="47"/>
      <c r="ELM99" s="47"/>
      <c r="ELN99" s="47"/>
      <c r="ELO99" s="47"/>
      <c r="ELP99" s="47"/>
      <c r="ELQ99" s="47"/>
      <c r="ELR99" s="47"/>
      <c r="ELS99" s="47"/>
      <c r="ELT99" s="47"/>
      <c r="ELU99" s="47"/>
      <c r="ELV99" s="47"/>
      <c r="ELW99" s="47"/>
      <c r="ELX99" s="47"/>
      <c r="ELY99" s="47"/>
      <c r="ELZ99" s="47"/>
      <c r="EMA99" s="47"/>
      <c r="EMB99" s="47"/>
      <c r="EMC99" s="47"/>
      <c r="EMD99" s="47"/>
      <c r="EME99" s="47"/>
      <c r="EMF99" s="47"/>
      <c r="EMG99" s="47"/>
      <c r="EMH99" s="47"/>
      <c r="EMI99" s="47"/>
      <c r="EMJ99" s="47"/>
      <c r="EMK99" s="47"/>
      <c r="EML99" s="47"/>
      <c r="EMM99" s="47"/>
      <c r="EMN99" s="47"/>
      <c r="EMO99" s="47"/>
      <c r="EMP99" s="47"/>
      <c r="EMQ99" s="47"/>
      <c r="EMR99" s="47"/>
      <c r="EMS99" s="47"/>
      <c r="EMT99" s="47"/>
      <c r="EMU99" s="47"/>
      <c r="EMV99" s="47"/>
      <c r="EMW99" s="47"/>
      <c r="EMX99" s="47"/>
      <c r="EMY99" s="47"/>
      <c r="EMZ99" s="47"/>
      <c r="ENA99" s="47"/>
      <c r="ENB99" s="47"/>
      <c r="ENC99" s="47"/>
      <c r="END99" s="47"/>
      <c r="ENE99" s="47"/>
      <c r="ENF99" s="47"/>
      <c r="ENG99" s="47"/>
      <c r="ENH99" s="47"/>
      <c r="ENI99" s="47"/>
      <c r="ENJ99" s="47"/>
      <c r="ENK99" s="47"/>
      <c r="ENL99" s="47"/>
      <c r="ENM99" s="47"/>
      <c r="ENN99" s="47"/>
      <c r="ENO99" s="47"/>
      <c r="ENP99" s="47"/>
      <c r="ENQ99" s="47"/>
      <c r="ENR99" s="47"/>
      <c r="ENS99" s="47"/>
      <c r="ENT99" s="47"/>
      <c r="ENU99" s="47"/>
      <c r="ENV99" s="47"/>
      <c r="ENW99" s="47"/>
      <c r="ENX99" s="47"/>
      <c r="ENY99" s="47"/>
      <c r="ENZ99" s="47"/>
      <c r="EOA99" s="47"/>
      <c r="EOB99" s="47"/>
      <c r="EOC99" s="47"/>
      <c r="EOD99" s="47"/>
      <c r="EOE99" s="47"/>
      <c r="EOF99" s="47"/>
      <c r="EOG99" s="47"/>
      <c r="EOH99" s="47"/>
      <c r="EOI99" s="47"/>
      <c r="EOJ99" s="47"/>
      <c r="EOK99" s="47"/>
      <c r="EOL99" s="47"/>
      <c r="EOM99" s="47"/>
      <c r="EON99" s="47"/>
      <c r="EOO99" s="47"/>
      <c r="EOP99" s="47"/>
      <c r="EOQ99" s="47"/>
      <c r="EOR99" s="47"/>
      <c r="EOS99" s="47"/>
      <c r="EOT99" s="47"/>
      <c r="EOU99" s="47"/>
      <c r="EOV99" s="47"/>
      <c r="EOW99" s="47"/>
      <c r="EOX99" s="47"/>
      <c r="EOY99" s="47"/>
      <c r="EOZ99" s="47"/>
      <c r="EPA99" s="47"/>
      <c r="EPB99" s="47"/>
      <c r="EPC99" s="47"/>
      <c r="EPD99" s="47"/>
      <c r="EPE99" s="47"/>
      <c r="EPF99" s="47"/>
      <c r="EPG99" s="47"/>
      <c r="EPH99" s="47"/>
      <c r="EPI99" s="47"/>
      <c r="EPJ99" s="47"/>
      <c r="EPK99" s="47"/>
      <c r="EPL99" s="47"/>
      <c r="EPM99" s="47"/>
      <c r="EPN99" s="47"/>
      <c r="EPO99" s="47"/>
      <c r="EPP99" s="47"/>
      <c r="EPQ99" s="47"/>
      <c r="EPR99" s="47"/>
      <c r="EPS99" s="47"/>
      <c r="EPT99" s="47"/>
      <c r="EPU99" s="47"/>
      <c r="EPV99" s="47"/>
      <c r="EPW99" s="47"/>
      <c r="EPX99" s="47"/>
      <c r="EPY99" s="47"/>
      <c r="EPZ99" s="47"/>
      <c r="EQA99" s="47"/>
      <c r="EQB99" s="47"/>
      <c r="EQC99" s="47"/>
      <c r="EQD99" s="47"/>
      <c r="EQE99" s="47"/>
      <c r="EQF99" s="47"/>
      <c r="EQG99" s="47"/>
      <c r="EQH99" s="47"/>
      <c r="EQI99" s="47"/>
      <c r="EQJ99" s="47"/>
      <c r="EQK99" s="47"/>
      <c r="EQL99" s="47"/>
      <c r="EQM99" s="47"/>
      <c r="EQN99" s="47"/>
      <c r="EQO99" s="47"/>
      <c r="EQP99" s="47"/>
      <c r="EQQ99" s="47"/>
      <c r="EQR99" s="47"/>
      <c r="EQS99" s="47"/>
      <c r="EQT99" s="47"/>
      <c r="EQU99" s="47"/>
      <c r="EQV99" s="47"/>
      <c r="EQW99" s="47"/>
      <c r="EQX99" s="47"/>
      <c r="EQY99" s="47"/>
      <c r="EQZ99" s="47"/>
      <c r="ERA99" s="47"/>
      <c r="ERB99" s="47"/>
      <c r="ERC99" s="47"/>
      <c r="ERD99" s="47"/>
      <c r="ERE99" s="47"/>
      <c r="ERF99" s="47"/>
      <c r="ERG99" s="47"/>
      <c r="ERH99" s="47"/>
      <c r="ERI99" s="47"/>
      <c r="ERJ99" s="47"/>
      <c r="ERK99" s="47"/>
      <c r="ERL99" s="47"/>
      <c r="ERM99" s="47"/>
      <c r="ERN99" s="47"/>
      <c r="ERO99" s="47"/>
      <c r="ERP99" s="47"/>
      <c r="ERQ99" s="47"/>
      <c r="ERR99" s="47"/>
      <c r="ERS99" s="47"/>
      <c r="ERT99" s="47"/>
      <c r="ERU99" s="47"/>
      <c r="ERV99" s="47"/>
      <c r="ERW99" s="47"/>
      <c r="ERX99" s="47"/>
      <c r="ERY99" s="47"/>
      <c r="ERZ99" s="47"/>
      <c r="ESA99" s="47"/>
      <c r="ESB99" s="47"/>
      <c r="ESC99" s="47"/>
      <c r="ESD99" s="47"/>
      <c r="ESE99" s="47"/>
      <c r="ESF99" s="47"/>
      <c r="ESG99" s="47"/>
      <c r="ESH99" s="47"/>
      <c r="ESI99" s="47"/>
      <c r="ESJ99" s="47"/>
      <c r="ESK99" s="47"/>
      <c r="ESL99" s="47"/>
      <c r="ESM99" s="47"/>
      <c r="ESN99" s="47"/>
      <c r="ESO99" s="47"/>
      <c r="ESP99" s="47"/>
      <c r="ESQ99" s="47"/>
      <c r="ESR99" s="47"/>
      <c r="ESS99" s="47"/>
      <c r="EST99" s="47"/>
      <c r="ESU99" s="47"/>
      <c r="ESV99" s="47"/>
      <c r="ESW99" s="47"/>
      <c r="ESX99" s="47"/>
      <c r="ESY99" s="47"/>
      <c r="ESZ99" s="47"/>
      <c r="ETA99" s="47"/>
      <c r="ETB99" s="47"/>
      <c r="ETC99" s="47"/>
      <c r="ETD99" s="47"/>
      <c r="ETE99" s="47"/>
      <c r="ETF99" s="47"/>
      <c r="ETG99" s="47"/>
      <c r="ETH99" s="47"/>
      <c r="ETI99" s="47"/>
      <c r="ETJ99" s="47"/>
      <c r="ETK99" s="47"/>
      <c r="ETL99" s="47"/>
      <c r="ETM99" s="47"/>
      <c r="ETN99" s="47"/>
      <c r="ETO99" s="47"/>
      <c r="ETP99" s="47"/>
      <c r="ETQ99" s="47"/>
      <c r="ETR99" s="47"/>
      <c r="ETS99" s="47"/>
      <c r="ETT99" s="47"/>
      <c r="ETU99" s="47"/>
      <c r="ETV99" s="47"/>
      <c r="ETW99" s="47"/>
      <c r="ETX99" s="47"/>
      <c r="ETY99" s="47"/>
      <c r="ETZ99" s="47"/>
      <c r="EUA99" s="47"/>
      <c r="EUB99" s="47"/>
      <c r="EUC99" s="47"/>
      <c r="EUD99" s="47"/>
      <c r="EUE99" s="47"/>
      <c r="EUF99" s="47"/>
      <c r="EUG99" s="47"/>
      <c r="EUH99" s="47"/>
      <c r="EUI99" s="47"/>
      <c r="EUJ99" s="47"/>
      <c r="EUK99" s="47"/>
      <c r="EUL99" s="47"/>
      <c r="EUM99" s="47"/>
      <c r="EUN99" s="47"/>
      <c r="EUO99" s="47"/>
      <c r="EUP99" s="47"/>
      <c r="EUQ99" s="47"/>
      <c r="EUR99" s="47"/>
      <c r="EUS99" s="47"/>
      <c r="EUT99" s="47"/>
      <c r="EUU99" s="47"/>
      <c r="EUV99" s="47"/>
      <c r="EUW99" s="47"/>
      <c r="EUX99" s="47"/>
      <c r="EUY99" s="47"/>
      <c r="EUZ99" s="47"/>
      <c r="EVA99" s="47"/>
      <c r="EVB99" s="47"/>
      <c r="EVC99" s="47"/>
      <c r="EVD99" s="47"/>
      <c r="EVE99" s="47"/>
      <c r="EVF99" s="47"/>
      <c r="EVG99" s="47"/>
      <c r="EVH99" s="47"/>
      <c r="EVI99" s="47"/>
      <c r="EVJ99" s="47"/>
      <c r="EVK99" s="47"/>
      <c r="EVL99" s="47"/>
      <c r="EVM99" s="47"/>
      <c r="EVN99" s="47"/>
      <c r="EVO99" s="47"/>
      <c r="EVP99" s="47"/>
      <c r="EVQ99" s="47"/>
      <c r="EVR99" s="47"/>
      <c r="EVS99" s="47"/>
      <c r="EVT99" s="47"/>
      <c r="EVU99" s="47"/>
      <c r="EVV99" s="47"/>
      <c r="EVW99" s="47"/>
      <c r="EVX99" s="47"/>
      <c r="EVY99" s="47"/>
      <c r="EVZ99" s="47"/>
      <c r="EWA99" s="47"/>
      <c r="EWB99" s="47"/>
      <c r="EWC99" s="47"/>
      <c r="EWD99" s="47"/>
      <c r="EWE99" s="47"/>
      <c r="EWF99" s="47"/>
      <c r="EWG99" s="47"/>
      <c r="EWH99" s="47"/>
      <c r="EWI99" s="47"/>
      <c r="EWJ99" s="47"/>
      <c r="EWK99" s="47"/>
      <c r="EWL99" s="47"/>
      <c r="EWM99" s="47"/>
      <c r="EWN99" s="47"/>
      <c r="EWO99" s="47"/>
      <c r="EWP99" s="47"/>
      <c r="EWQ99" s="47"/>
      <c r="EWR99" s="47"/>
      <c r="EWS99" s="47"/>
      <c r="EWT99" s="47"/>
      <c r="EWU99" s="47"/>
      <c r="EWV99" s="47"/>
      <c r="EWW99" s="47"/>
      <c r="EWX99" s="47"/>
      <c r="EWY99" s="47"/>
      <c r="EWZ99" s="47"/>
      <c r="EXA99" s="47"/>
      <c r="EXB99" s="47"/>
      <c r="EXC99" s="47"/>
      <c r="EXD99" s="47"/>
      <c r="EXE99" s="47"/>
      <c r="EXF99" s="47"/>
      <c r="EXG99" s="47"/>
      <c r="EXH99" s="47"/>
      <c r="EXI99" s="47"/>
      <c r="EXJ99" s="47"/>
      <c r="EXK99" s="47"/>
      <c r="EXL99" s="47"/>
      <c r="EXM99" s="47"/>
      <c r="EXN99" s="47"/>
      <c r="EXO99" s="47"/>
      <c r="EXP99" s="47"/>
      <c r="EXQ99" s="47"/>
      <c r="EXR99" s="47"/>
      <c r="EXS99" s="47"/>
      <c r="EXT99" s="47"/>
      <c r="EXU99" s="47"/>
      <c r="EXV99" s="47"/>
      <c r="EXW99" s="47"/>
      <c r="EXX99" s="47"/>
      <c r="EXY99" s="47"/>
      <c r="EXZ99" s="47"/>
      <c r="EYA99" s="47"/>
      <c r="EYB99" s="47"/>
      <c r="EYC99" s="47"/>
      <c r="EYD99" s="47"/>
      <c r="EYE99" s="47"/>
      <c r="EYF99" s="47"/>
      <c r="EYG99" s="47"/>
      <c r="EYH99" s="47"/>
      <c r="EYI99" s="47"/>
      <c r="EYJ99" s="47"/>
      <c r="EYK99" s="47"/>
      <c r="EYL99" s="47"/>
      <c r="EYM99" s="47"/>
      <c r="EYN99" s="47"/>
      <c r="EYO99" s="47"/>
      <c r="EYP99" s="47"/>
      <c r="EYQ99" s="47"/>
      <c r="EYR99" s="47"/>
      <c r="EYS99" s="47"/>
      <c r="EYT99" s="47"/>
      <c r="EYU99" s="47"/>
      <c r="EYV99" s="47"/>
      <c r="EYW99" s="47"/>
      <c r="EYX99" s="47"/>
      <c r="EYY99" s="47"/>
      <c r="EYZ99" s="47"/>
      <c r="EZA99" s="47"/>
      <c r="EZB99" s="47"/>
      <c r="EZC99" s="47"/>
      <c r="EZD99" s="47"/>
      <c r="EZE99" s="47"/>
      <c r="EZF99" s="47"/>
      <c r="EZG99" s="47"/>
      <c r="EZH99" s="47"/>
      <c r="EZI99" s="47"/>
      <c r="EZJ99" s="47"/>
      <c r="EZK99" s="47"/>
      <c r="EZL99" s="47"/>
      <c r="EZM99" s="47"/>
      <c r="EZN99" s="47"/>
      <c r="EZO99" s="47"/>
      <c r="EZP99" s="47"/>
      <c r="EZQ99" s="47"/>
      <c r="EZR99" s="47"/>
      <c r="EZS99" s="47"/>
      <c r="EZT99" s="47"/>
      <c r="EZU99" s="47"/>
      <c r="EZV99" s="47"/>
      <c r="EZW99" s="47"/>
      <c r="EZX99" s="47"/>
      <c r="EZY99" s="47"/>
      <c r="EZZ99" s="47"/>
      <c r="FAA99" s="47"/>
      <c r="FAB99" s="47"/>
      <c r="FAC99" s="47"/>
      <c r="FAD99" s="47"/>
      <c r="FAE99" s="47"/>
      <c r="FAF99" s="47"/>
      <c r="FAG99" s="47"/>
      <c r="FAH99" s="47"/>
      <c r="FAI99" s="47"/>
      <c r="FAJ99" s="47"/>
      <c r="FAK99" s="47"/>
      <c r="FAL99" s="47"/>
      <c r="FAM99" s="47"/>
      <c r="FAN99" s="47"/>
      <c r="FAO99" s="47"/>
      <c r="FAP99" s="47"/>
      <c r="FAQ99" s="47"/>
      <c r="FAR99" s="47"/>
      <c r="FAS99" s="47"/>
      <c r="FAT99" s="47"/>
      <c r="FAU99" s="47"/>
      <c r="FAV99" s="47"/>
      <c r="FAW99" s="47"/>
      <c r="FAX99" s="47"/>
      <c r="FAY99" s="47"/>
      <c r="FAZ99" s="47"/>
      <c r="FBA99" s="47"/>
      <c r="FBB99" s="47"/>
      <c r="FBC99" s="47"/>
      <c r="FBD99" s="47"/>
      <c r="FBE99" s="47"/>
      <c r="FBF99" s="47"/>
      <c r="FBG99" s="47"/>
      <c r="FBH99" s="47"/>
      <c r="FBI99" s="47"/>
      <c r="FBJ99" s="47"/>
      <c r="FBK99" s="47"/>
      <c r="FBL99" s="47"/>
      <c r="FBM99" s="47"/>
      <c r="FBN99" s="47"/>
      <c r="FBO99" s="47"/>
      <c r="FBP99" s="47"/>
      <c r="FBQ99" s="47"/>
      <c r="FBR99" s="47"/>
      <c r="FBS99" s="47"/>
      <c r="FBT99" s="47"/>
      <c r="FBU99" s="47"/>
      <c r="FBV99" s="47"/>
      <c r="FBW99" s="47"/>
      <c r="FBX99" s="47"/>
      <c r="FBY99" s="47"/>
      <c r="FBZ99" s="47"/>
      <c r="FCA99" s="47"/>
      <c r="FCB99" s="47"/>
      <c r="FCC99" s="47"/>
      <c r="FCD99" s="47"/>
      <c r="FCE99" s="47"/>
      <c r="FCF99" s="47"/>
      <c r="FCG99" s="47"/>
      <c r="FCH99" s="47"/>
      <c r="FCI99" s="47"/>
      <c r="FCJ99" s="47"/>
      <c r="FCK99" s="47"/>
      <c r="FCL99" s="47"/>
      <c r="FCM99" s="47"/>
      <c r="FCN99" s="47"/>
      <c r="FCO99" s="47"/>
      <c r="FCP99" s="47"/>
      <c r="FCQ99" s="47"/>
      <c r="FCR99" s="47"/>
      <c r="FCS99" s="47"/>
      <c r="FCT99" s="47"/>
      <c r="FCU99" s="47"/>
      <c r="FCV99" s="47"/>
      <c r="FCW99" s="47"/>
      <c r="FCX99" s="47"/>
      <c r="FCY99" s="47"/>
      <c r="FCZ99" s="47"/>
      <c r="FDA99" s="47"/>
      <c r="FDB99" s="47"/>
      <c r="FDC99" s="47"/>
      <c r="FDD99" s="47"/>
      <c r="FDE99" s="47"/>
      <c r="FDF99" s="47"/>
      <c r="FDG99" s="47"/>
      <c r="FDH99" s="47"/>
      <c r="FDI99" s="47"/>
      <c r="FDJ99" s="47"/>
      <c r="FDK99" s="47"/>
      <c r="FDL99" s="47"/>
      <c r="FDM99" s="47"/>
      <c r="FDN99" s="47"/>
      <c r="FDO99" s="47"/>
      <c r="FDP99" s="47"/>
      <c r="FDQ99" s="47"/>
      <c r="FDR99" s="47"/>
      <c r="FDS99" s="47"/>
      <c r="FDT99" s="47"/>
      <c r="FDU99" s="47"/>
      <c r="FDV99" s="47"/>
      <c r="FDW99" s="47"/>
      <c r="FDX99" s="47"/>
      <c r="FDY99" s="47"/>
      <c r="FDZ99" s="47"/>
      <c r="FEA99" s="47"/>
      <c r="FEB99" s="47"/>
      <c r="FEC99" s="47"/>
      <c r="FED99" s="47"/>
      <c r="FEE99" s="47"/>
      <c r="FEF99" s="47"/>
      <c r="FEG99" s="47"/>
      <c r="FEH99" s="47"/>
      <c r="FEI99" s="47"/>
      <c r="FEJ99" s="47"/>
      <c r="FEK99" s="47"/>
      <c r="FEL99" s="47"/>
      <c r="FEM99" s="47"/>
      <c r="FEN99" s="47"/>
      <c r="FEO99" s="47"/>
      <c r="FEP99" s="47"/>
      <c r="FEQ99" s="47"/>
      <c r="FER99" s="47"/>
      <c r="FES99" s="47"/>
      <c r="FET99" s="47"/>
      <c r="FEU99" s="47"/>
      <c r="FEV99" s="47"/>
      <c r="FEW99" s="47"/>
      <c r="FEX99" s="47"/>
      <c r="FEY99" s="47"/>
      <c r="FEZ99" s="47"/>
      <c r="FFA99" s="47"/>
      <c r="FFB99" s="47"/>
      <c r="FFC99" s="47"/>
      <c r="FFD99" s="47"/>
      <c r="FFE99" s="47"/>
      <c r="FFF99" s="47"/>
      <c r="FFG99" s="47"/>
      <c r="FFH99" s="47"/>
      <c r="FFI99" s="47"/>
      <c r="FFJ99" s="47"/>
      <c r="FFK99" s="47"/>
      <c r="FFL99" s="47"/>
      <c r="FFM99" s="47"/>
      <c r="FFN99" s="47"/>
      <c r="FFO99" s="47"/>
      <c r="FFP99" s="47"/>
      <c r="FFQ99" s="47"/>
      <c r="FFR99" s="47"/>
      <c r="FFS99" s="47"/>
      <c r="FFT99" s="47"/>
      <c r="FFU99" s="47"/>
      <c r="FFV99" s="47"/>
      <c r="FFW99" s="47"/>
      <c r="FFX99" s="47"/>
      <c r="FFY99" s="47"/>
      <c r="FFZ99" s="47"/>
      <c r="FGA99" s="47"/>
      <c r="FGB99" s="47"/>
      <c r="FGC99" s="47"/>
      <c r="FGD99" s="47"/>
      <c r="FGE99" s="47"/>
      <c r="FGF99" s="47"/>
      <c r="FGG99" s="47"/>
      <c r="FGH99" s="47"/>
      <c r="FGI99" s="47"/>
      <c r="FGJ99" s="47"/>
      <c r="FGK99" s="47"/>
      <c r="FGL99" s="47"/>
      <c r="FGM99" s="47"/>
      <c r="FGN99" s="47"/>
      <c r="FGO99" s="47"/>
      <c r="FGP99" s="47"/>
      <c r="FGQ99" s="47"/>
      <c r="FGR99" s="47"/>
      <c r="FGS99" s="47"/>
      <c r="FGT99" s="47"/>
      <c r="FGU99" s="47"/>
      <c r="FGV99" s="47"/>
      <c r="FGW99" s="47"/>
      <c r="FGX99" s="47"/>
      <c r="FGY99" s="47"/>
      <c r="FGZ99" s="47"/>
      <c r="FHA99" s="47"/>
      <c r="FHB99" s="47"/>
      <c r="FHC99" s="47"/>
      <c r="FHD99" s="47"/>
      <c r="FHE99" s="47"/>
      <c r="FHF99" s="47"/>
      <c r="FHG99" s="47"/>
      <c r="FHH99" s="47"/>
      <c r="FHI99" s="47"/>
      <c r="FHJ99" s="47"/>
      <c r="FHK99" s="47"/>
      <c r="FHL99" s="47"/>
      <c r="FHM99" s="47"/>
      <c r="FHN99" s="47"/>
      <c r="FHO99" s="47"/>
      <c r="FHP99" s="47"/>
      <c r="FHQ99" s="47"/>
      <c r="FHR99" s="47"/>
      <c r="FHS99" s="47"/>
      <c r="FHT99" s="47"/>
      <c r="FHU99" s="47"/>
      <c r="FHV99" s="47"/>
      <c r="FHW99" s="47"/>
      <c r="FHX99" s="47"/>
      <c r="FHY99" s="47"/>
      <c r="FHZ99" s="47"/>
      <c r="FIA99" s="47"/>
      <c r="FIB99" s="47"/>
      <c r="FIC99" s="47"/>
      <c r="FID99" s="47"/>
      <c r="FIE99" s="47"/>
      <c r="FIF99" s="47"/>
      <c r="FIG99" s="47"/>
      <c r="FIH99" s="47"/>
      <c r="FII99" s="47"/>
      <c r="FIJ99" s="47"/>
      <c r="FIK99" s="47"/>
      <c r="FIL99" s="47"/>
      <c r="FIM99" s="47"/>
      <c r="FIN99" s="47"/>
      <c r="FIO99" s="47"/>
      <c r="FIP99" s="47"/>
      <c r="FIQ99" s="47"/>
      <c r="FIR99" s="47"/>
      <c r="FIS99" s="47"/>
      <c r="FIT99" s="47"/>
      <c r="FIU99" s="47"/>
      <c r="FIV99" s="47"/>
      <c r="FIW99" s="47"/>
      <c r="FIX99" s="47"/>
      <c r="FIY99" s="47"/>
      <c r="FIZ99" s="47"/>
      <c r="FJA99" s="47"/>
      <c r="FJB99" s="47"/>
      <c r="FJC99" s="47"/>
      <c r="FJD99" s="47"/>
      <c r="FJE99" s="47"/>
      <c r="FJF99" s="47"/>
      <c r="FJG99" s="47"/>
      <c r="FJH99" s="47"/>
      <c r="FJI99" s="47"/>
      <c r="FJJ99" s="47"/>
      <c r="FJK99" s="47"/>
      <c r="FJL99" s="47"/>
      <c r="FJM99" s="47"/>
      <c r="FJN99" s="47"/>
      <c r="FJO99" s="47"/>
      <c r="FJP99" s="47"/>
      <c r="FJQ99" s="47"/>
      <c r="FJR99" s="47"/>
      <c r="FJS99" s="47"/>
      <c r="FJT99" s="47"/>
      <c r="FJU99" s="47"/>
      <c r="FJV99" s="47"/>
      <c r="FJW99" s="47"/>
      <c r="FJX99" s="47"/>
      <c r="FJY99" s="47"/>
      <c r="FJZ99" s="47"/>
      <c r="FKA99" s="47"/>
      <c r="FKB99" s="47"/>
      <c r="FKC99" s="47"/>
      <c r="FKD99" s="47"/>
      <c r="FKE99" s="47"/>
      <c r="FKF99" s="47"/>
      <c r="FKG99" s="47"/>
      <c r="FKH99" s="47"/>
      <c r="FKI99" s="47"/>
      <c r="FKJ99" s="47"/>
      <c r="FKK99" s="47"/>
      <c r="FKL99" s="47"/>
      <c r="FKM99" s="47"/>
      <c r="FKN99" s="47"/>
      <c r="FKO99" s="47"/>
      <c r="FKP99" s="47"/>
      <c r="FKQ99" s="47"/>
      <c r="FKR99" s="47"/>
      <c r="FKS99" s="47"/>
      <c r="FKT99" s="47"/>
      <c r="FKU99" s="47"/>
      <c r="FKV99" s="47"/>
      <c r="FKW99" s="47"/>
      <c r="FKX99" s="47"/>
      <c r="FKY99" s="47"/>
      <c r="FKZ99" s="47"/>
      <c r="FLA99" s="47"/>
      <c r="FLB99" s="47"/>
      <c r="FLC99" s="47"/>
      <c r="FLD99" s="47"/>
      <c r="FLE99" s="47"/>
      <c r="FLF99" s="47"/>
      <c r="FLG99" s="47"/>
      <c r="FLH99" s="47"/>
      <c r="FLI99" s="47"/>
      <c r="FLJ99" s="47"/>
      <c r="FLK99" s="47"/>
      <c r="FLL99" s="47"/>
      <c r="FLM99" s="47"/>
      <c r="FLN99" s="47"/>
      <c r="FLO99" s="47"/>
      <c r="FLP99" s="47"/>
      <c r="FLQ99" s="47"/>
      <c r="FLR99" s="47"/>
      <c r="FLS99" s="47"/>
      <c r="FLT99" s="47"/>
      <c r="FLU99" s="47"/>
      <c r="FLV99" s="47"/>
      <c r="FLW99" s="47"/>
      <c r="FLX99" s="47"/>
      <c r="FLY99" s="47"/>
      <c r="FLZ99" s="47"/>
      <c r="FMA99" s="47"/>
      <c r="FMB99" s="47"/>
      <c r="FMC99" s="47"/>
      <c r="FMD99" s="47"/>
      <c r="FME99" s="47"/>
      <c r="FMF99" s="47"/>
      <c r="FMG99" s="47"/>
      <c r="FMH99" s="47"/>
      <c r="FMI99" s="47"/>
      <c r="FMJ99" s="47"/>
      <c r="FMK99" s="47"/>
      <c r="FML99" s="47"/>
      <c r="FMM99" s="47"/>
      <c r="FMN99" s="47"/>
      <c r="FMO99" s="47"/>
      <c r="FMP99" s="47"/>
      <c r="FMQ99" s="47"/>
      <c r="FMR99" s="47"/>
      <c r="FMS99" s="47"/>
      <c r="FMT99" s="47"/>
      <c r="FMU99" s="47"/>
      <c r="FMV99" s="47"/>
      <c r="FMW99" s="47"/>
      <c r="FMX99" s="47"/>
      <c r="FMY99" s="47"/>
      <c r="FMZ99" s="47"/>
      <c r="FNA99" s="47"/>
      <c r="FNB99" s="47"/>
      <c r="FNC99" s="47"/>
      <c r="FND99" s="47"/>
      <c r="FNE99" s="47"/>
      <c r="FNF99" s="47"/>
      <c r="FNG99" s="47"/>
      <c r="FNH99" s="47"/>
      <c r="FNI99" s="47"/>
      <c r="FNJ99" s="47"/>
      <c r="FNK99" s="47"/>
      <c r="FNL99" s="47"/>
      <c r="FNM99" s="47"/>
      <c r="FNN99" s="47"/>
      <c r="FNO99" s="47"/>
      <c r="FNP99" s="47"/>
      <c r="FNQ99" s="47"/>
      <c r="FNR99" s="47"/>
      <c r="FNS99" s="47"/>
      <c r="FNT99" s="47"/>
      <c r="FNU99" s="47"/>
      <c r="FNV99" s="47"/>
      <c r="FNW99" s="47"/>
      <c r="FNX99" s="47"/>
      <c r="FNY99" s="47"/>
      <c r="FNZ99" s="47"/>
      <c r="FOA99" s="47"/>
      <c r="FOB99" s="47"/>
      <c r="FOC99" s="47"/>
      <c r="FOD99" s="47"/>
      <c r="FOE99" s="47"/>
      <c r="FOF99" s="47"/>
      <c r="FOG99" s="47"/>
      <c r="FOH99" s="47"/>
      <c r="FOI99" s="47"/>
      <c r="FOJ99" s="47"/>
      <c r="FOK99" s="47"/>
      <c r="FOL99" s="47"/>
      <c r="FOM99" s="47"/>
      <c r="FON99" s="47"/>
      <c r="FOO99" s="47"/>
      <c r="FOP99" s="47"/>
      <c r="FOQ99" s="47"/>
      <c r="FOR99" s="47"/>
      <c r="FOS99" s="47"/>
      <c r="FOT99" s="47"/>
      <c r="FOU99" s="47"/>
      <c r="FOV99" s="47"/>
      <c r="FOW99" s="47"/>
      <c r="FOX99" s="47"/>
      <c r="FOY99" s="47"/>
      <c r="FOZ99" s="47"/>
      <c r="FPA99" s="47"/>
      <c r="FPB99" s="47"/>
      <c r="FPC99" s="47"/>
      <c r="FPD99" s="47"/>
      <c r="FPE99" s="47"/>
      <c r="FPF99" s="47"/>
      <c r="FPG99" s="47"/>
      <c r="FPH99" s="47"/>
      <c r="FPI99" s="47"/>
      <c r="FPJ99" s="47"/>
      <c r="FPK99" s="47"/>
      <c r="FPL99" s="47"/>
      <c r="FPM99" s="47"/>
      <c r="FPN99" s="47"/>
      <c r="FPO99" s="47"/>
      <c r="FPP99" s="47"/>
      <c r="FPQ99" s="47"/>
      <c r="FPR99" s="47"/>
      <c r="FPS99" s="47"/>
      <c r="FPT99" s="47"/>
      <c r="FPU99" s="47"/>
      <c r="FPV99" s="47"/>
      <c r="FPW99" s="47"/>
      <c r="FPX99" s="47"/>
      <c r="FPY99" s="47"/>
      <c r="FPZ99" s="47"/>
      <c r="FQA99" s="47"/>
      <c r="FQB99" s="47"/>
      <c r="FQC99" s="47"/>
      <c r="FQD99" s="47"/>
      <c r="FQE99" s="47"/>
      <c r="FQF99" s="47"/>
      <c r="FQG99" s="47"/>
      <c r="FQH99" s="47"/>
      <c r="FQI99" s="47"/>
      <c r="FQJ99" s="47"/>
      <c r="FQK99" s="47"/>
      <c r="FQL99" s="47"/>
      <c r="FQM99" s="47"/>
      <c r="FQN99" s="47"/>
      <c r="FQO99" s="47"/>
      <c r="FQP99" s="47"/>
      <c r="FQQ99" s="47"/>
      <c r="FQR99" s="47"/>
      <c r="FQS99" s="47"/>
      <c r="FQT99" s="47"/>
      <c r="FQU99" s="47"/>
      <c r="FQV99" s="47"/>
      <c r="FQW99" s="47"/>
      <c r="FQX99" s="47"/>
      <c r="FQY99" s="47"/>
      <c r="FQZ99" s="47"/>
      <c r="FRA99" s="47"/>
      <c r="FRB99" s="47"/>
      <c r="FRC99" s="47"/>
      <c r="FRD99" s="47"/>
      <c r="FRE99" s="47"/>
      <c r="FRF99" s="47"/>
      <c r="FRG99" s="47"/>
      <c r="FRH99" s="47"/>
      <c r="FRI99" s="47"/>
      <c r="FRJ99" s="47"/>
      <c r="FRK99" s="47"/>
      <c r="FRL99" s="47"/>
      <c r="FRM99" s="47"/>
      <c r="FRN99" s="47"/>
      <c r="FRO99" s="47"/>
      <c r="FRP99" s="47"/>
      <c r="FRQ99" s="47"/>
      <c r="FRR99" s="47"/>
      <c r="FRS99" s="47"/>
      <c r="FRT99" s="47"/>
      <c r="FRU99" s="47"/>
      <c r="FRV99" s="47"/>
      <c r="FRW99" s="47"/>
      <c r="FRX99" s="47"/>
      <c r="FRY99" s="47"/>
      <c r="FRZ99" s="47"/>
      <c r="FSA99" s="47"/>
      <c r="FSB99" s="47"/>
      <c r="FSC99" s="47"/>
      <c r="FSD99" s="47"/>
      <c r="FSE99" s="47"/>
      <c r="FSF99" s="47"/>
      <c r="FSG99" s="47"/>
      <c r="FSH99" s="47"/>
      <c r="FSI99" s="47"/>
      <c r="FSJ99" s="47"/>
      <c r="FSK99" s="47"/>
      <c r="FSL99" s="47"/>
      <c r="FSM99" s="47"/>
      <c r="FSN99" s="47"/>
      <c r="FSO99" s="47"/>
      <c r="FSP99" s="47"/>
      <c r="FSQ99" s="47"/>
      <c r="FSR99" s="47"/>
      <c r="FSS99" s="47"/>
      <c r="FST99" s="47"/>
      <c r="FSU99" s="47"/>
      <c r="FSV99" s="47"/>
      <c r="FSW99" s="47"/>
      <c r="FSX99" s="47"/>
      <c r="FSY99" s="47"/>
      <c r="FSZ99" s="47"/>
      <c r="FTA99" s="47"/>
      <c r="FTB99" s="47"/>
      <c r="FTC99" s="47"/>
      <c r="FTD99" s="47"/>
      <c r="FTE99" s="47"/>
      <c r="FTF99" s="47"/>
      <c r="FTG99" s="47"/>
      <c r="FTH99" s="47"/>
      <c r="FTI99" s="47"/>
      <c r="FTJ99" s="47"/>
      <c r="FTK99" s="47"/>
      <c r="FTL99" s="47"/>
      <c r="FTM99" s="47"/>
      <c r="FTN99" s="47"/>
      <c r="FTO99" s="47"/>
      <c r="FTP99" s="47"/>
      <c r="FTQ99" s="47"/>
      <c r="FTR99" s="47"/>
      <c r="FTS99" s="47"/>
      <c r="FTT99" s="47"/>
      <c r="FTU99" s="47"/>
      <c r="FTV99" s="47"/>
      <c r="FTW99" s="47"/>
      <c r="FTX99" s="47"/>
      <c r="FTY99" s="47"/>
      <c r="FTZ99" s="47"/>
      <c r="FUA99" s="47"/>
      <c r="FUB99" s="47"/>
      <c r="FUC99" s="47"/>
      <c r="FUD99" s="47"/>
      <c r="FUE99" s="47"/>
      <c r="FUF99" s="47"/>
      <c r="FUG99" s="47"/>
      <c r="FUH99" s="47"/>
      <c r="FUI99" s="47"/>
      <c r="FUJ99" s="47"/>
      <c r="FUK99" s="47"/>
      <c r="FUL99" s="47"/>
      <c r="FUM99" s="47"/>
      <c r="FUN99" s="47"/>
      <c r="FUO99" s="47"/>
      <c r="FUP99" s="47"/>
      <c r="FUQ99" s="47"/>
      <c r="FUR99" s="47"/>
      <c r="FUS99" s="47"/>
      <c r="FUT99" s="47"/>
      <c r="FUU99" s="47"/>
      <c r="FUV99" s="47"/>
      <c r="FUW99" s="47"/>
      <c r="FUX99" s="47"/>
      <c r="FUY99" s="47"/>
      <c r="FUZ99" s="47"/>
      <c r="FVA99" s="47"/>
      <c r="FVB99" s="47"/>
      <c r="FVC99" s="47"/>
      <c r="FVD99" s="47"/>
      <c r="FVE99" s="47"/>
      <c r="FVF99" s="47"/>
      <c r="FVG99" s="47"/>
      <c r="FVH99" s="47"/>
      <c r="FVI99" s="47"/>
      <c r="FVJ99" s="47"/>
      <c r="FVK99" s="47"/>
      <c r="FVL99" s="47"/>
      <c r="FVM99" s="47"/>
      <c r="FVN99" s="47"/>
      <c r="FVO99" s="47"/>
      <c r="FVP99" s="47"/>
      <c r="FVQ99" s="47"/>
      <c r="FVR99" s="47"/>
      <c r="FVS99" s="47"/>
      <c r="FVT99" s="47"/>
      <c r="FVU99" s="47"/>
      <c r="FVV99" s="47"/>
      <c r="FVW99" s="47"/>
      <c r="FVX99" s="47"/>
      <c r="FVY99" s="47"/>
      <c r="FVZ99" s="47"/>
      <c r="FWA99" s="47"/>
      <c r="FWB99" s="47"/>
      <c r="FWC99" s="47"/>
      <c r="FWD99" s="47"/>
      <c r="FWE99" s="47"/>
      <c r="FWF99" s="47"/>
      <c r="FWG99" s="47"/>
      <c r="FWH99" s="47"/>
      <c r="FWI99" s="47"/>
      <c r="FWJ99" s="47"/>
      <c r="FWK99" s="47"/>
      <c r="FWL99" s="47"/>
      <c r="FWM99" s="47"/>
      <c r="FWN99" s="47"/>
      <c r="FWO99" s="47"/>
      <c r="FWP99" s="47"/>
      <c r="FWQ99" s="47"/>
      <c r="FWR99" s="47"/>
      <c r="FWS99" s="47"/>
      <c r="FWT99" s="47"/>
      <c r="FWU99" s="47"/>
      <c r="FWV99" s="47"/>
      <c r="FWW99" s="47"/>
      <c r="FWX99" s="47"/>
      <c r="FWY99" s="47"/>
      <c r="FWZ99" s="47"/>
      <c r="FXA99" s="47"/>
      <c r="FXB99" s="47"/>
      <c r="FXC99" s="47"/>
      <c r="FXD99" s="47"/>
      <c r="FXE99" s="47"/>
      <c r="FXF99" s="47"/>
      <c r="FXG99" s="47"/>
      <c r="FXH99" s="47"/>
      <c r="FXI99" s="47"/>
      <c r="FXJ99" s="47"/>
      <c r="FXK99" s="47"/>
      <c r="FXL99" s="47"/>
      <c r="FXM99" s="47"/>
      <c r="FXN99" s="47"/>
      <c r="FXO99" s="47"/>
      <c r="FXP99" s="47"/>
      <c r="FXQ99" s="47"/>
      <c r="FXR99" s="47"/>
      <c r="FXS99" s="47"/>
      <c r="FXT99" s="47"/>
      <c r="FXU99" s="47"/>
      <c r="FXV99" s="47"/>
      <c r="FXW99" s="47"/>
      <c r="FXX99" s="47"/>
      <c r="FXY99" s="47"/>
      <c r="FXZ99" s="47"/>
      <c r="FYA99" s="47"/>
      <c r="FYB99" s="47"/>
      <c r="FYC99" s="47"/>
      <c r="FYD99" s="47"/>
      <c r="FYE99" s="47"/>
      <c r="FYF99" s="47"/>
      <c r="FYG99" s="47"/>
      <c r="FYH99" s="47"/>
      <c r="FYI99" s="47"/>
      <c r="FYJ99" s="47"/>
      <c r="FYK99" s="47"/>
      <c r="FYL99" s="47"/>
      <c r="FYM99" s="47"/>
      <c r="FYN99" s="47"/>
      <c r="FYO99" s="47"/>
      <c r="FYP99" s="47"/>
      <c r="FYQ99" s="47"/>
      <c r="FYR99" s="47"/>
      <c r="FYS99" s="47"/>
      <c r="FYT99" s="47"/>
      <c r="FYU99" s="47"/>
      <c r="FYV99" s="47"/>
      <c r="FYW99" s="47"/>
      <c r="FYX99" s="47"/>
      <c r="FYY99" s="47"/>
      <c r="FYZ99" s="47"/>
      <c r="FZA99" s="47"/>
      <c r="FZB99" s="47"/>
      <c r="FZC99" s="47"/>
      <c r="FZD99" s="47"/>
      <c r="FZE99" s="47"/>
      <c r="FZF99" s="47"/>
      <c r="FZG99" s="47"/>
      <c r="FZH99" s="47"/>
      <c r="FZI99" s="47"/>
      <c r="FZJ99" s="47"/>
      <c r="FZK99" s="47"/>
      <c r="FZL99" s="47"/>
      <c r="FZM99" s="47"/>
      <c r="FZN99" s="47"/>
      <c r="FZO99" s="47"/>
      <c r="FZP99" s="47"/>
      <c r="FZQ99" s="47"/>
      <c r="FZR99" s="47"/>
      <c r="FZS99" s="47"/>
      <c r="FZT99" s="47"/>
      <c r="FZU99" s="47"/>
      <c r="FZV99" s="47"/>
      <c r="FZW99" s="47"/>
      <c r="FZX99" s="47"/>
      <c r="FZY99" s="47"/>
      <c r="FZZ99" s="47"/>
      <c r="GAA99" s="47"/>
      <c r="GAB99" s="47"/>
      <c r="GAC99" s="47"/>
      <c r="GAD99" s="47"/>
      <c r="GAE99" s="47"/>
      <c r="GAF99" s="47"/>
      <c r="GAG99" s="47"/>
      <c r="GAH99" s="47"/>
      <c r="GAI99" s="47"/>
      <c r="GAJ99" s="47"/>
      <c r="GAK99" s="47"/>
      <c r="GAL99" s="47"/>
      <c r="GAM99" s="47"/>
      <c r="GAN99" s="47"/>
      <c r="GAO99" s="47"/>
      <c r="GAP99" s="47"/>
      <c r="GAQ99" s="47"/>
      <c r="GAR99" s="47"/>
      <c r="GAS99" s="47"/>
      <c r="GAT99" s="47"/>
      <c r="GAU99" s="47"/>
      <c r="GAV99" s="47"/>
      <c r="GAW99" s="47"/>
      <c r="GAX99" s="47"/>
      <c r="GAY99" s="47"/>
      <c r="GAZ99" s="47"/>
      <c r="GBA99" s="47"/>
      <c r="GBB99" s="47"/>
      <c r="GBC99" s="47"/>
      <c r="GBD99" s="47"/>
      <c r="GBE99" s="47"/>
      <c r="GBF99" s="47"/>
      <c r="GBG99" s="47"/>
      <c r="GBH99" s="47"/>
      <c r="GBI99" s="47"/>
      <c r="GBJ99" s="47"/>
      <c r="GBK99" s="47"/>
      <c r="GBL99" s="47"/>
      <c r="GBM99" s="47"/>
      <c r="GBN99" s="47"/>
      <c r="GBO99" s="47"/>
      <c r="GBP99" s="47"/>
      <c r="GBQ99" s="47"/>
      <c r="GBR99" s="47"/>
      <c r="GBS99" s="47"/>
      <c r="GBT99" s="47"/>
      <c r="GBU99" s="47"/>
      <c r="GBV99" s="47"/>
      <c r="GBW99" s="47"/>
      <c r="GBX99" s="47"/>
      <c r="GBY99" s="47"/>
      <c r="GBZ99" s="47"/>
      <c r="GCA99" s="47"/>
      <c r="GCB99" s="47"/>
      <c r="GCC99" s="47"/>
      <c r="GCD99" s="47"/>
      <c r="GCE99" s="47"/>
      <c r="GCF99" s="47"/>
      <c r="GCG99" s="47"/>
      <c r="GCH99" s="47"/>
      <c r="GCI99" s="47"/>
      <c r="GCJ99" s="47"/>
      <c r="GCK99" s="47"/>
      <c r="GCL99" s="47"/>
      <c r="GCM99" s="47"/>
      <c r="GCN99" s="47"/>
      <c r="GCO99" s="47"/>
      <c r="GCP99" s="47"/>
      <c r="GCQ99" s="47"/>
      <c r="GCR99" s="47"/>
      <c r="GCS99" s="47"/>
      <c r="GCT99" s="47"/>
      <c r="GCU99" s="47"/>
      <c r="GCV99" s="47"/>
      <c r="GCW99" s="47"/>
      <c r="GCX99" s="47"/>
      <c r="GCY99" s="47"/>
      <c r="GCZ99" s="47"/>
      <c r="GDA99" s="47"/>
      <c r="GDB99" s="47"/>
      <c r="GDC99" s="47"/>
      <c r="GDD99" s="47"/>
      <c r="GDE99" s="47"/>
      <c r="GDF99" s="47"/>
      <c r="GDG99" s="47"/>
      <c r="GDH99" s="47"/>
      <c r="GDI99" s="47"/>
      <c r="GDJ99" s="47"/>
      <c r="GDK99" s="47"/>
      <c r="GDL99" s="47"/>
      <c r="GDM99" s="47"/>
      <c r="GDN99" s="47"/>
      <c r="GDO99" s="47"/>
      <c r="GDP99" s="47"/>
      <c r="GDQ99" s="47"/>
      <c r="GDR99" s="47"/>
      <c r="GDS99" s="47"/>
      <c r="GDT99" s="47"/>
      <c r="GDU99" s="47"/>
      <c r="GDV99" s="47"/>
      <c r="GDW99" s="47"/>
      <c r="GDX99" s="47"/>
      <c r="GDY99" s="47"/>
      <c r="GDZ99" s="47"/>
      <c r="GEA99" s="47"/>
      <c r="GEB99" s="47"/>
      <c r="GEC99" s="47"/>
      <c r="GED99" s="47"/>
      <c r="GEE99" s="47"/>
      <c r="GEF99" s="47"/>
      <c r="GEG99" s="47"/>
      <c r="GEH99" s="47"/>
      <c r="GEI99" s="47"/>
      <c r="GEJ99" s="47"/>
      <c r="GEK99" s="47"/>
      <c r="GEL99" s="47"/>
      <c r="GEM99" s="47"/>
      <c r="GEN99" s="47"/>
      <c r="GEO99" s="47"/>
      <c r="GEP99" s="47"/>
      <c r="GEQ99" s="47"/>
      <c r="GER99" s="47"/>
      <c r="GES99" s="47"/>
      <c r="GET99" s="47"/>
      <c r="GEU99" s="47"/>
      <c r="GEV99" s="47"/>
      <c r="GEW99" s="47"/>
      <c r="GEX99" s="47"/>
      <c r="GEY99" s="47"/>
      <c r="GEZ99" s="47"/>
      <c r="GFA99" s="47"/>
      <c r="GFB99" s="47"/>
      <c r="GFC99" s="47"/>
      <c r="GFD99" s="47"/>
      <c r="GFE99" s="47"/>
      <c r="GFF99" s="47"/>
      <c r="GFG99" s="47"/>
      <c r="GFH99" s="47"/>
      <c r="GFI99" s="47"/>
      <c r="GFJ99" s="47"/>
      <c r="GFK99" s="47"/>
      <c r="GFL99" s="47"/>
      <c r="GFM99" s="47"/>
      <c r="GFN99" s="47"/>
      <c r="GFO99" s="47"/>
      <c r="GFP99" s="47"/>
      <c r="GFQ99" s="47"/>
      <c r="GFR99" s="47"/>
      <c r="GFS99" s="47"/>
      <c r="GFT99" s="47"/>
      <c r="GFU99" s="47"/>
      <c r="GFV99" s="47"/>
      <c r="GFW99" s="47"/>
      <c r="GFX99" s="47"/>
      <c r="GFY99" s="47"/>
      <c r="GFZ99" s="47"/>
      <c r="GGA99" s="47"/>
      <c r="GGB99" s="47"/>
      <c r="GGC99" s="47"/>
      <c r="GGD99" s="47"/>
      <c r="GGE99" s="47"/>
      <c r="GGF99" s="47"/>
      <c r="GGG99" s="47"/>
      <c r="GGH99" s="47"/>
      <c r="GGI99" s="47"/>
      <c r="GGJ99" s="47"/>
      <c r="GGK99" s="47"/>
      <c r="GGL99" s="47"/>
      <c r="GGM99" s="47"/>
      <c r="GGN99" s="47"/>
      <c r="GGO99" s="47"/>
      <c r="GGP99" s="47"/>
      <c r="GGQ99" s="47"/>
      <c r="GGR99" s="47"/>
      <c r="GGS99" s="47"/>
      <c r="GGT99" s="47"/>
      <c r="GGU99" s="47"/>
      <c r="GGV99" s="47"/>
      <c r="GGW99" s="47"/>
      <c r="GGX99" s="47"/>
      <c r="GGY99" s="47"/>
      <c r="GGZ99" s="47"/>
      <c r="GHA99" s="47"/>
      <c r="GHB99" s="47"/>
      <c r="GHC99" s="47"/>
      <c r="GHD99" s="47"/>
      <c r="GHE99" s="47"/>
      <c r="GHF99" s="47"/>
      <c r="GHG99" s="47"/>
      <c r="GHH99" s="47"/>
      <c r="GHI99" s="47"/>
      <c r="GHJ99" s="47"/>
      <c r="GHK99" s="47"/>
      <c r="GHL99" s="47"/>
      <c r="GHM99" s="47"/>
      <c r="GHN99" s="47"/>
      <c r="GHO99" s="47"/>
      <c r="GHP99" s="47"/>
      <c r="GHQ99" s="47"/>
      <c r="GHR99" s="47"/>
      <c r="GHS99" s="47"/>
      <c r="GHT99" s="47"/>
      <c r="GHU99" s="47"/>
      <c r="GHV99" s="47"/>
      <c r="GHW99" s="47"/>
      <c r="GHX99" s="47"/>
      <c r="GHY99" s="47"/>
      <c r="GHZ99" s="47"/>
      <c r="GIA99" s="47"/>
      <c r="GIB99" s="47"/>
      <c r="GIC99" s="47"/>
      <c r="GID99" s="47"/>
      <c r="GIE99" s="47"/>
      <c r="GIF99" s="47"/>
      <c r="GIG99" s="47"/>
      <c r="GIH99" s="47"/>
      <c r="GII99" s="47"/>
      <c r="GIJ99" s="47"/>
      <c r="GIK99" s="47"/>
      <c r="GIL99" s="47"/>
      <c r="GIM99" s="47"/>
      <c r="GIN99" s="47"/>
      <c r="GIO99" s="47"/>
      <c r="GIP99" s="47"/>
      <c r="GIQ99" s="47"/>
      <c r="GIR99" s="47"/>
      <c r="GIS99" s="47"/>
      <c r="GIT99" s="47"/>
      <c r="GIU99" s="47"/>
      <c r="GIV99" s="47"/>
      <c r="GIW99" s="47"/>
      <c r="GIX99" s="47"/>
      <c r="GIY99" s="47"/>
      <c r="GIZ99" s="47"/>
      <c r="GJA99" s="47"/>
      <c r="GJB99" s="47"/>
      <c r="GJC99" s="47"/>
      <c r="GJD99" s="47"/>
      <c r="GJE99" s="47"/>
      <c r="GJF99" s="47"/>
      <c r="GJG99" s="47"/>
      <c r="GJH99" s="47"/>
      <c r="GJI99" s="47"/>
      <c r="GJJ99" s="47"/>
      <c r="GJK99" s="47"/>
      <c r="GJL99" s="47"/>
      <c r="GJM99" s="47"/>
      <c r="GJN99" s="47"/>
      <c r="GJO99" s="47"/>
      <c r="GJP99" s="47"/>
      <c r="GJQ99" s="47"/>
      <c r="GJR99" s="47"/>
      <c r="GJS99" s="47"/>
      <c r="GJT99" s="47"/>
      <c r="GJU99" s="47"/>
      <c r="GJV99" s="47"/>
      <c r="GJW99" s="47"/>
      <c r="GJX99" s="47"/>
      <c r="GJY99" s="47"/>
      <c r="GJZ99" s="47"/>
      <c r="GKA99" s="47"/>
      <c r="GKB99" s="47"/>
      <c r="GKC99" s="47"/>
      <c r="GKD99" s="47"/>
      <c r="GKE99" s="47"/>
      <c r="GKF99" s="47"/>
      <c r="GKG99" s="47"/>
      <c r="GKH99" s="47"/>
      <c r="GKI99" s="47"/>
      <c r="GKJ99" s="47"/>
      <c r="GKK99" s="47"/>
      <c r="GKL99" s="47"/>
      <c r="GKM99" s="47"/>
      <c r="GKN99" s="47"/>
      <c r="GKO99" s="47"/>
      <c r="GKP99" s="47"/>
      <c r="GKQ99" s="47"/>
      <c r="GKR99" s="47"/>
      <c r="GKS99" s="47"/>
      <c r="GKT99" s="47"/>
      <c r="GKU99" s="47"/>
      <c r="GKV99" s="47"/>
      <c r="GKW99" s="47"/>
      <c r="GKX99" s="47"/>
      <c r="GKY99" s="47"/>
      <c r="GKZ99" s="47"/>
      <c r="GLA99" s="47"/>
      <c r="GLB99" s="47"/>
      <c r="GLC99" s="47"/>
      <c r="GLD99" s="47"/>
      <c r="GLE99" s="47"/>
      <c r="GLF99" s="47"/>
      <c r="GLG99" s="47"/>
      <c r="GLH99" s="47"/>
      <c r="GLI99" s="47"/>
      <c r="GLJ99" s="47"/>
      <c r="GLK99" s="47"/>
      <c r="GLL99" s="47"/>
      <c r="GLM99" s="47"/>
      <c r="GLN99" s="47"/>
      <c r="GLO99" s="47"/>
      <c r="GLP99" s="47"/>
      <c r="GLQ99" s="47"/>
      <c r="GLR99" s="47"/>
      <c r="GLS99" s="47"/>
      <c r="GLT99" s="47"/>
      <c r="GLU99" s="47"/>
      <c r="GLV99" s="47"/>
      <c r="GLW99" s="47"/>
      <c r="GLX99" s="47"/>
      <c r="GLY99" s="47"/>
      <c r="GLZ99" s="47"/>
      <c r="GMA99" s="47"/>
      <c r="GMB99" s="47"/>
      <c r="GMC99" s="47"/>
      <c r="GMD99" s="47"/>
      <c r="GME99" s="47"/>
      <c r="GMF99" s="47"/>
      <c r="GMG99" s="47"/>
      <c r="GMH99" s="47"/>
      <c r="GMI99" s="47"/>
      <c r="GMJ99" s="47"/>
      <c r="GMK99" s="47"/>
      <c r="GML99" s="47"/>
      <c r="GMM99" s="47"/>
      <c r="GMN99" s="47"/>
      <c r="GMO99" s="47"/>
      <c r="GMP99" s="47"/>
      <c r="GMQ99" s="47"/>
      <c r="GMR99" s="47"/>
      <c r="GMS99" s="47"/>
      <c r="GMT99" s="47"/>
      <c r="GMU99" s="47"/>
      <c r="GMV99" s="47"/>
      <c r="GMW99" s="47"/>
      <c r="GMX99" s="47"/>
      <c r="GMY99" s="47"/>
      <c r="GMZ99" s="47"/>
      <c r="GNA99" s="47"/>
      <c r="GNB99" s="47"/>
      <c r="GNC99" s="47"/>
      <c r="GND99" s="47"/>
      <c r="GNE99" s="47"/>
      <c r="GNF99" s="47"/>
      <c r="GNG99" s="47"/>
      <c r="GNH99" s="47"/>
      <c r="GNI99" s="47"/>
      <c r="GNJ99" s="47"/>
      <c r="GNK99" s="47"/>
      <c r="GNL99" s="47"/>
      <c r="GNM99" s="47"/>
      <c r="GNN99" s="47"/>
      <c r="GNO99" s="47"/>
      <c r="GNP99" s="47"/>
      <c r="GNQ99" s="47"/>
      <c r="GNR99" s="47"/>
      <c r="GNS99" s="47"/>
      <c r="GNT99" s="47"/>
      <c r="GNU99" s="47"/>
      <c r="GNV99" s="47"/>
      <c r="GNW99" s="47"/>
      <c r="GNX99" s="47"/>
      <c r="GNY99" s="47"/>
      <c r="GNZ99" s="47"/>
      <c r="GOA99" s="47"/>
      <c r="GOB99" s="47"/>
      <c r="GOC99" s="47"/>
      <c r="GOD99" s="47"/>
      <c r="GOE99" s="47"/>
      <c r="GOF99" s="47"/>
      <c r="GOG99" s="47"/>
      <c r="GOH99" s="47"/>
      <c r="GOI99" s="47"/>
      <c r="GOJ99" s="47"/>
      <c r="GOK99" s="47"/>
      <c r="GOL99" s="47"/>
      <c r="GOM99" s="47"/>
      <c r="GON99" s="47"/>
      <c r="GOO99" s="47"/>
      <c r="GOP99" s="47"/>
      <c r="GOQ99" s="47"/>
      <c r="GOR99" s="47"/>
      <c r="GOS99" s="47"/>
      <c r="GOT99" s="47"/>
      <c r="GOU99" s="47"/>
      <c r="GOV99" s="47"/>
      <c r="GOW99" s="47"/>
      <c r="GOX99" s="47"/>
      <c r="GOY99" s="47"/>
      <c r="GOZ99" s="47"/>
      <c r="GPA99" s="47"/>
      <c r="GPB99" s="47"/>
      <c r="GPC99" s="47"/>
      <c r="GPD99" s="47"/>
      <c r="GPE99" s="47"/>
      <c r="GPF99" s="47"/>
      <c r="GPG99" s="47"/>
      <c r="GPH99" s="47"/>
      <c r="GPI99" s="47"/>
      <c r="GPJ99" s="47"/>
      <c r="GPK99" s="47"/>
      <c r="GPL99" s="47"/>
      <c r="GPM99" s="47"/>
      <c r="GPN99" s="47"/>
      <c r="GPO99" s="47"/>
      <c r="GPP99" s="47"/>
      <c r="GPQ99" s="47"/>
      <c r="GPR99" s="47"/>
      <c r="GPS99" s="47"/>
      <c r="GPT99" s="47"/>
      <c r="GPU99" s="47"/>
      <c r="GPV99" s="47"/>
      <c r="GPW99" s="47"/>
      <c r="GPX99" s="47"/>
      <c r="GPY99" s="47"/>
      <c r="GPZ99" s="47"/>
      <c r="GQA99" s="47"/>
      <c r="GQB99" s="47"/>
      <c r="GQC99" s="47"/>
      <c r="GQD99" s="47"/>
      <c r="GQE99" s="47"/>
      <c r="GQF99" s="47"/>
      <c r="GQG99" s="47"/>
      <c r="GQH99" s="47"/>
      <c r="GQI99" s="47"/>
      <c r="GQJ99" s="47"/>
      <c r="GQK99" s="47"/>
      <c r="GQL99" s="47"/>
      <c r="GQM99" s="47"/>
      <c r="GQN99" s="47"/>
      <c r="GQO99" s="47"/>
      <c r="GQP99" s="47"/>
      <c r="GQQ99" s="47"/>
      <c r="GQR99" s="47"/>
      <c r="GQS99" s="47"/>
      <c r="GQT99" s="47"/>
      <c r="GQU99" s="47"/>
      <c r="GQV99" s="47"/>
      <c r="GQW99" s="47"/>
      <c r="GQX99" s="47"/>
      <c r="GQY99" s="47"/>
      <c r="GQZ99" s="47"/>
      <c r="GRA99" s="47"/>
      <c r="GRB99" s="47"/>
      <c r="GRC99" s="47"/>
      <c r="GRD99" s="47"/>
      <c r="GRE99" s="47"/>
      <c r="GRF99" s="47"/>
      <c r="GRG99" s="47"/>
      <c r="GRH99" s="47"/>
      <c r="GRI99" s="47"/>
      <c r="GRJ99" s="47"/>
      <c r="GRK99" s="47"/>
      <c r="GRL99" s="47"/>
      <c r="GRM99" s="47"/>
      <c r="GRN99" s="47"/>
      <c r="GRO99" s="47"/>
      <c r="GRP99" s="47"/>
      <c r="GRQ99" s="47"/>
      <c r="GRR99" s="47"/>
      <c r="GRS99" s="47"/>
      <c r="GRT99" s="47"/>
      <c r="GRU99" s="47"/>
      <c r="GRV99" s="47"/>
      <c r="GRW99" s="47"/>
      <c r="GRX99" s="47"/>
      <c r="GRY99" s="47"/>
      <c r="GRZ99" s="47"/>
      <c r="GSA99" s="47"/>
      <c r="GSB99" s="47"/>
      <c r="GSC99" s="47"/>
      <c r="GSD99" s="47"/>
      <c r="GSE99" s="47"/>
      <c r="GSF99" s="47"/>
      <c r="GSG99" s="47"/>
      <c r="GSH99" s="47"/>
      <c r="GSI99" s="47"/>
      <c r="GSJ99" s="47"/>
      <c r="GSK99" s="47"/>
      <c r="GSL99" s="47"/>
      <c r="GSM99" s="47"/>
      <c r="GSN99" s="47"/>
      <c r="GSO99" s="47"/>
      <c r="GSP99" s="47"/>
      <c r="GSQ99" s="47"/>
      <c r="GSR99" s="47"/>
      <c r="GSS99" s="47"/>
      <c r="GST99" s="47"/>
      <c r="GSU99" s="47"/>
      <c r="GSV99" s="47"/>
      <c r="GSW99" s="47"/>
      <c r="GSX99" s="47"/>
      <c r="GSY99" s="47"/>
      <c r="GSZ99" s="47"/>
      <c r="GTA99" s="47"/>
      <c r="GTB99" s="47"/>
      <c r="GTC99" s="47"/>
      <c r="GTD99" s="47"/>
      <c r="GTE99" s="47"/>
      <c r="GTF99" s="47"/>
      <c r="GTG99" s="47"/>
      <c r="GTH99" s="47"/>
      <c r="GTI99" s="47"/>
      <c r="GTJ99" s="47"/>
      <c r="GTK99" s="47"/>
      <c r="GTL99" s="47"/>
      <c r="GTM99" s="47"/>
      <c r="GTN99" s="47"/>
      <c r="GTO99" s="47"/>
      <c r="GTP99" s="47"/>
      <c r="GTQ99" s="47"/>
      <c r="GTR99" s="47"/>
      <c r="GTS99" s="47"/>
      <c r="GTT99" s="47"/>
      <c r="GTU99" s="47"/>
      <c r="GTV99" s="47"/>
      <c r="GTW99" s="47"/>
      <c r="GTX99" s="47"/>
      <c r="GTY99" s="47"/>
      <c r="GTZ99" s="47"/>
      <c r="GUA99" s="47"/>
      <c r="GUB99" s="47"/>
      <c r="GUC99" s="47"/>
      <c r="GUD99" s="47"/>
      <c r="GUE99" s="47"/>
      <c r="GUF99" s="47"/>
      <c r="GUG99" s="47"/>
      <c r="GUH99" s="47"/>
      <c r="GUI99" s="47"/>
      <c r="GUJ99" s="47"/>
      <c r="GUK99" s="47"/>
      <c r="GUL99" s="47"/>
      <c r="GUM99" s="47"/>
      <c r="GUN99" s="47"/>
      <c r="GUO99" s="47"/>
      <c r="GUP99" s="47"/>
      <c r="GUQ99" s="47"/>
      <c r="GUR99" s="47"/>
      <c r="GUS99" s="47"/>
      <c r="GUT99" s="47"/>
      <c r="GUU99" s="47"/>
      <c r="GUV99" s="47"/>
      <c r="GUW99" s="47"/>
      <c r="GUX99" s="47"/>
      <c r="GUY99" s="47"/>
      <c r="GUZ99" s="47"/>
      <c r="GVA99" s="47"/>
      <c r="GVB99" s="47"/>
      <c r="GVC99" s="47"/>
      <c r="GVD99" s="47"/>
      <c r="GVE99" s="47"/>
      <c r="GVF99" s="47"/>
      <c r="GVG99" s="47"/>
      <c r="GVH99" s="47"/>
      <c r="GVI99" s="47"/>
      <c r="GVJ99" s="47"/>
      <c r="GVK99" s="47"/>
      <c r="GVL99" s="47"/>
      <c r="GVM99" s="47"/>
      <c r="GVN99" s="47"/>
      <c r="GVO99" s="47"/>
      <c r="GVP99" s="47"/>
      <c r="GVQ99" s="47"/>
      <c r="GVR99" s="47"/>
      <c r="GVS99" s="47"/>
      <c r="GVT99" s="47"/>
      <c r="GVU99" s="47"/>
      <c r="GVV99" s="47"/>
      <c r="GVW99" s="47"/>
      <c r="GVX99" s="47"/>
      <c r="GVY99" s="47"/>
      <c r="GVZ99" s="47"/>
      <c r="GWA99" s="47"/>
      <c r="GWB99" s="47"/>
      <c r="GWC99" s="47"/>
      <c r="GWD99" s="47"/>
      <c r="GWE99" s="47"/>
      <c r="GWF99" s="47"/>
      <c r="GWG99" s="47"/>
      <c r="GWH99" s="47"/>
      <c r="GWI99" s="47"/>
      <c r="GWJ99" s="47"/>
      <c r="GWK99" s="47"/>
      <c r="GWL99" s="47"/>
      <c r="GWM99" s="47"/>
      <c r="GWN99" s="47"/>
      <c r="GWO99" s="47"/>
      <c r="GWP99" s="47"/>
      <c r="GWQ99" s="47"/>
      <c r="GWR99" s="47"/>
      <c r="GWS99" s="47"/>
      <c r="GWT99" s="47"/>
      <c r="GWU99" s="47"/>
      <c r="GWV99" s="47"/>
      <c r="GWW99" s="47"/>
      <c r="GWX99" s="47"/>
      <c r="GWY99" s="47"/>
      <c r="GWZ99" s="47"/>
      <c r="GXA99" s="47"/>
      <c r="GXB99" s="47"/>
      <c r="GXC99" s="47"/>
      <c r="GXD99" s="47"/>
      <c r="GXE99" s="47"/>
      <c r="GXF99" s="47"/>
      <c r="GXG99" s="47"/>
      <c r="GXH99" s="47"/>
      <c r="GXI99" s="47"/>
      <c r="GXJ99" s="47"/>
      <c r="GXK99" s="47"/>
      <c r="GXL99" s="47"/>
      <c r="GXM99" s="47"/>
      <c r="GXN99" s="47"/>
      <c r="GXO99" s="47"/>
      <c r="GXP99" s="47"/>
      <c r="GXQ99" s="47"/>
      <c r="GXR99" s="47"/>
      <c r="GXS99" s="47"/>
      <c r="GXT99" s="47"/>
      <c r="GXU99" s="47"/>
      <c r="GXV99" s="47"/>
      <c r="GXW99" s="47"/>
      <c r="GXX99" s="47"/>
      <c r="GXY99" s="47"/>
      <c r="GXZ99" s="47"/>
      <c r="GYA99" s="47"/>
      <c r="GYB99" s="47"/>
      <c r="GYC99" s="47"/>
      <c r="GYD99" s="47"/>
      <c r="GYE99" s="47"/>
      <c r="GYF99" s="47"/>
      <c r="GYG99" s="47"/>
      <c r="GYH99" s="47"/>
      <c r="GYI99" s="47"/>
      <c r="GYJ99" s="47"/>
      <c r="GYK99" s="47"/>
      <c r="GYL99" s="47"/>
      <c r="GYM99" s="47"/>
      <c r="GYN99" s="47"/>
      <c r="GYO99" s="47"/>
      <c r="GYP99" s="47"/>
      <c r="GYQ99" s="47"/>
      <c r="GYR99" s="47"/>
      <c r="GYS99" s="47"/>
      <c r="GYT99" s="47"/>
      <c r="GYU99" s="47"/>
      <c r="GYV99" s="47"/>
      <c r="GYW99" s="47"/>
      <c r="GYX99" s="47"/>
      <c r="GYY99" s="47"/>
      <c r="GYZ99" s="47"/>
      <c r="GZA99" s="47"/>
      <c r="GZB99" s="47"/>
      <c r="GZC99" s="47"/>
      <c r="GZD99" s="47"/>
      <c r="GZE99" s="47"/>
      <c r="GZF99" s="47"/>
      <c r="GZG99" s="47"/>
      <c r="GZH99" s="47"/>
      <c r="GZI99" s="47"/>
      <c r="GZJ99" s="47"/>
      <c r="GZK99" s="47"/>
      <c r="GZL99" s="47"/>
      <c r="GZM99" s="47"/>
      <c r="GZN99" s="47"/>
      <c r="GZO99" s="47"/>
      <c r="GZP99" s="47"/>
      <c r="GZQ99" s="47"/>
      <c r="GZR99" s="47"/>
      <c r="GZS99" s="47"/>
      <c r="GZT99" s="47"/>
      <c r="GZU99" s="47"/>
      <c r="GZV99" s="47"/>
      <c r="GZW99" s="47"/>
      <c r="GZX99" s="47"/>
      <c r="GZY99" s="47"/>
      <c r="GZZ99" s="47"/>
      <c r="HAA99" s="47"/>
      <c r="HAB99" s="47"/>
      <c r="HAC99" s="47"/>
      <c r="HAD99" s="47"/>
      <c r="HAE99" s="47"/>
      <c r="HAF99" s="47"/>
      <c r="HAG99" s="47"/>
      <c r="HAH99" s="47"/>
      <c r="HAI99" s="47"/>
      <c r="HAJ99" s="47"/>
      <c r="HAK99" s="47"/>
      <c r="HAL99" s="47"/>
      <c r="HAM99" s="47"/>
      <c r="HAN99" s="47"/>
      <c r="HAO99" s="47"/>
      <c r="HAP99" s="47"/>
      <c r="HAQ99" s="47"/>
      <c r="HAR99" s="47"/>
      <c r="HAS99" s="47"/>
      <c r="HAT99" s="47"/>
      <c r="HAU99" s="47"/>
      <c r="HAV99" s="47"/>
      <c r="HAW99" s="47"/>
      <c r="HAX99" s="47"/>
      <c r="HAY99" s="47"/>
      <c r="HAZ99" s="47"/>
      <c r="HBA99" s="47"/>
      <c r="HBB99" s="47"/>
      <c r="HBC99" s="47"/>
      <c r="HBD99" s="47"/>
      <c r="HBE99" s="47"/>
      <c r="HBF99" s="47"/>
      <c r="HBG99" s="47"/>
      <c r="HBH99" s="47"/>
      <c r="HBI99" s="47"/>
      <c r="HBJ99" s="47"/>
      <c r="HBK99" s="47"/>
      <c r="HBL99" s="47"/>
      <c r="HBM99" s="47"/>
      <c r="HBN99" s="47"/>
      <c r="HBO99" s="47"/>
      <c r="HBP99" s="47"/>
      <c r="HBQ99" s="47"/>
      <c r="HBR99" s="47"/>
      <c r="HBS99" s="47"/>
      <c r="HBT99" s="47"/>
      <c r="HBU99" s="47"/>
      <c r="HBV99" s="47"/>
      <c r="HBW99" s="47"/>
      <c r="HBX99" s="47"/>
      <c r="HBY99" s="47"/>
      <c r="HBZ99" s="47"/>
      <c r="HCA99" s="47"/>
      <c r="HCB99" s="47"/>
      <c r="HCC99" s="47"/>
      <c r="HCD99" s="47"/>
      <c r="HCE99" s="47"/>
      <c r="HCF99" s="47"/>
      <c r="HCG99" s="47"/>
      <c r="HCH99" s="47"/>
      <c r="HCI99" s="47"/>
      <c r="HCJ99" s="47"/>
      <c r="HCK99" s="47"/>
      <c r="HCL99" s="47"/>
      <c r="HCM99" s="47"/>
      <c r="HCN99" s="47"/>
      <c r="HCO99" s="47"/>
      <c r="HCP99" s="47"/>
      <c r="HCQ99" s="47"/>
      <c r="HCR99" s="47"/>
      <c r="HCS99" s="47"/>
      <c r="HCT99" s="47"/>
      <c r="HCU99" s="47"/>
      <c r="HCV99" s="47"/>
      <c r="HCW99" s="47"/>
      <c r="HCX99" s="47"/>
      <c r="HCY99" s="47"/>
      <c r="HCZ99" s="47"/>
      <c r="HDA99" s="47"/>
      <c r="HDB99" s="47"/>
      <c r="HDC99" s="47"/>
      <c r="HDD99" s="47"/>
      <c r="HDE99" s="47"/>
      <c r="HDF99" s="47"/>
      <c r="HDG99" s="47"/>
      <c r="HDH99" s="47"/>
      <c r="HDI99" s="47"/>
      <c r="HDJ99" s="47"/>
      <c r="HDK99" s="47"/>
      <c r="HDL99" s="47"/>
      <c r="HDM99" s="47"/>
      <c r="HDN99" s="47"/>
      <c r="HDO99" s="47"/>
      <c r="HDP99" s="47"/>
      <c r="HDQ99" s="47"/>
      <c r="HDR99" s="47"/>
      <c r="HDS99" s="47"/>
      <c r="HDT99" s="47"/>
      <c r="HDU99" s="47"/>
      <c r="HDV99" s="47"/>
      <c r="HDW99" s="47"/>
      <c r="HDX99" s="47"/>
      <c r="HDY99" s="47"/>
      <c r="HDZ99" s="47"/>
      <c r="HEA99" s="47"/>
      <c r="HEB99" s="47"/>
      <c r="HEC99" s="47"/>
      <c r="HED99" s="47"/>
      <c r="HEE99" s="47"/>
      <c r="HEF99" s="47"/>
      <c r="HEG99" s="47"/>
      <c r="HEH99" s="47"/>
      <c r="HEI99" s="47"/>
      <c r="HEJ99" s="47"/>
      <c r="HEK99" s="47"/>
      <c r="HEL99" s="47"/>
      <c r="HEM99" s="47"/>
      <c r="HEN99" s="47"/>
      <c r="HEO99" s="47"/>
      <c r="HEP99" s="47"/>
      <c r="HEQ99" s="47"/>
      <c r="HER99" s="47"/>
      <c r="HES99" s="47"/>
      <c r="HET99" s="47"/>
      <c r="HEU99" s="47"/>
      <c r="HEV99" s="47"/>
      <c r="HEW99" s="47"/>
      <c r="HEX99" s="47"/>
      <c r="HEY99" s="47"/>
      <c r="HEZ99" s="47"/>
      <c r="HFA99" s="47"/>
      <c r="HFB99" s="47"/>
      <c r="HFC99" s="47"/>
      <c r="HFD99" s="47"/>
      <c r="HFE99" s="47"/>
      <c r="HFF99" s="47"/>
      <c r="HFG99" s="47"/>
      <c r="HFH99" s="47"/>
      <c r="HFI99" s="47"/>
      <c r="HFJ99" s="47"/>
      <c r="HFK99" s="47"/>
      <c r="HFL99" s="47"/>
      <c r="HFM99" s="47"/>
      <c r="HFN99" s="47"/>
      <c r="HFO99" s="47"/>
      <c r="HFP99" s="47"/>
      <c r="HFQ99" s="47"/>
      <c r="HFR99" s="47"/>
      <c r="HFS99" s="47"/>
      <c r="HFT99" s="47"/>
      <c r="HFU99" s="47"/>
      <c r="HFV99" s="47"/>
      <c r="HFW99" s="47"/>
      <c r="HFX99" s="47"/>
      <c r="HFY99" s="47"/>
      <c r="HFZ99" s="47"/>
      <c r="HGA99" s="47"/>
      <c r="HGB99" s="47"/>
      <c r="HGC99" s="47"/>
      <c r="HGD99" s="47"/>
      <c r="HGE99" s="47"/>
      <c r="HGF99" s="47"/>
      <c r="HGG99" s="47"/>
      <c r="HGH99" s="47"/>
      <c r="HGI99" s="47"/>
      <c r="HGJ99" s="47"/>
      <c r="HGK99" s="47"/>
      <c r="HGL99" s="47"/>
      <c r="HGM99" s="47"/>
      <c r="HGN99" s="47"/>
      <c r="HGO99" s="47"/>
      <c r="HGP99" s="47"/>
      <c r="HGQ99" s="47"/>
      <c r="HGR99" s="47"/>
      <c r="HGS99" s="47"/>
      <c r="HGT99" s="47"/>
      <c r="HGU99" s="47"/>
      <c r="HGV99" s="47"/>
      <c r="HGW99" s="47"/>
      <c r="HGX99" s="47"/>
      <c r="HGY99" s="47"/>
      <c r="HGZ99" s="47"/>
      <c r="HHA99" s="47"/>
      <c r="HHB99" s="47"/>
      <c r="HHC99" s="47"/>
      <c r="HHD99" s="47"/>
      <c r="HHE99" s="47"/>
      <c r="HHF99" s="47"/>
      <c r="HHG99" s="47"/>
      <c r="HHH99" s="47"/>
      <c r="HHI99" s="47"/>
      <c r="HHJ99" s="47"/>
      <c r="HHK99" s="47"/>
      <c r="HHL99" s="47"/>
      <c r="HHM99" s="47"/>
      <c r="HHN99" s="47"/>
      <c r="HHO99" s="47"/>
      <c r="HHP99" s="47"/>
      <c r="HHQ99" s="47"/>
      <c r="HHR99" s="47"/>
      <c r="HHS99" s="47"/>
      <c r="HHT99" s="47"/>
      <c r="HHU99" s="47"/>
      <c r="HHV99" s="47"/>
      <c r="HHW99" s="47"/>
      <c r="HHX99" s="47"/>
      <c r="HHY99" s="47"/>
      <c r="HHZ99" s="47"/>
      <c r="HIA99" s="47"/>
      <c r="HIB99" s="47"/>
      <c r="HIC99" s="47"/>
      <c r="HID99" s="47"/>
      <c r="HIE99" s="47"/>
      <c r="HIF99" s="47"/>
      <c r="HIG99" s="47"/>
      <c r="HIH99" s="47"/>
      <c r="HII99" s="47"/>
      <c r="HIJ99" s="47"/>
      <c r="HIK99" s="47"/>
      <c r="HIL99" s="47"/>
      <c r="HIM99" s="47"/>
      <c r="HIN99" s="47"/>
      <c r="HIO99" s="47"/>
      <c r="HIP99" s="47"/>
      <c r="HIQ99" s="47"/>
      <c r="HIR99" s="47"/>
      <c r="HIS99" s="47"/>
      <c r="HIT99" s="47"/>
      <c r="HIU99" s="47"/>
      <c r="HIV99" s="47"/>
      <c r="HIW99" s="47"/>
      <c r="HIX99" s="47"/>
      <c r="HIY99" s="47"/>
      <c r="HIZ99" s="47"/>
      <c r="HJA99" s="47"/>
      <c r="HJB99" s="47"/>
      <c r="HJC99" s="47"/>
      <c r="HJD99" s="47"/>
      <c r="HJE99" s="47"/>
      <c r="HJF99" s="47"/>
      <c r="HJG99" s="47"/>
      <c r="HJH99" s="47"/>
      <c r="HJI99" s="47"/>
      <c r="HJJ99" s="47"/>
      <c r="HJK99" s="47"/>
      <c r="HJL99" s="47"/>
      <c r="HJM99" s="47"/>
      <c r="HJN99" s="47"/>
      <c r="HJO99" s="47"/>
      <c r="HJP99" s="47"/>
      <c r="HJQ99" s="47"/>
      <c r="HJR99" s="47"/>
      <c r="HJS99" s="47"/>
      <c r="HJT99" s="47"/>
      <c r="HJU99" s="47"/>
      <c r="HJV99" s="47"/>
      <c r="HJW99" s="47"/>
      <c r="HJX99" s="47"/>
      <c r="HJY99" s="47"/>
      <c r="HJZ99" s="47"/>
      <c r="HKA99" s="47"/>
      <c r="HKB99" s="47"/>
      <c r="HKC99" s="47"/>
      <c r="HKD99" s="47"/>
      <c r="HKE99" s="47"/>
      <c r="HKF99" s="47"/>
      <c r="HKG99" s="47"/>
      <c r="HKH99" s="47"/>
      <c r="HKI99" s="47"/>
      <c r="HKJ99" s="47"/>
      <c r="HKK99" s="47"/>
      <c r="HKL99" s="47"/>
      <c r="HKM99" s="47"/>
      <c r="HKN99" s="47"/>
      <c r="HKO99" s="47"/>
      <c r="HKP99" s="47"/>
      <c r="HKQ99" s="47"/>
      <c r="HKR99" s="47"/>
      <c r="HKS99" s="47"/>
      <c r="HKT99" s="47"/>
      <c r="HKU99" s="47"/>
      <c r="HKV99" s="47"/>
      <c r="HKW99" s="47"/>
      <c r="HKX99" s="47"/>
      <c r="HKY99" s="47"/>
      <c r="HKZ99" s="47"/>
      <c r="HLA99" s="47"/>
      <c r="HLB99" s="47"/>
      <c r="HLC99" s="47"/>
      <c r="HLD99" s="47"/>
      <c r="HLE99" s="47"/>
      <c r="HLF99" s="47"/>
      <c r="HLG99" s="47"/>
      <c r="HLH99" s="47"/>
      <c r="HLI99" s="47"/>
      <c r="HLJ99" s="47"/>
      <c r="HLK99" s="47"/>
      <c r="HLL99" s="47"/>
      <c r="HLM99" s="47"/>
      <c r="HLN99" s="47"/>
      <c r="HLO99" s="47"/>
      <c r="HLP99" s="47"/>
      <c r="HLQ99" s="47"/>
      <c r="HLR99" s="47"/>
      <c r="HLS99" s="47"/>
      <c r="HLT99" s="47"/>
      <c r="HLU99" s="47"/>
      <c r="HLV99" s="47"/>
      <c r="HLW99" s="47"/>
      <c r="HLX99" s="47"/>
      <c r="HLY99" s="47"/>
      <c r="HLZ99" s="47"/>
      <c r="HMA99" s="47"/>
      <c r="HMB99" s="47"/>
      <c r="HMC99" s="47"/>
      <c r="HMD99" s="47"/>
      <c r="HME99" s="47"/>
      <c r="HMF99" s="47"/>
      <c r="HMG99" s="47"/>
      <c r="HMH99" s="47"/>
      <c r="HMI99" s="47"/>
      <c r="HMJ99" s="47"/>
      <c r="HMK99" s="47"/>
      <c r="HML99" s="47"/>
      <c r="HMM99" s="47"/>
      <c r="HMN99" s="47"/>
      <c r="HMO99" s="47"/>
      <c r="HMP99" s="47"/>
      <c r="HMQ99" s="47"/>
      <c r="HMR99" s="47"/>
      <c r="HMS99" s="47"/>
      <c r="HMT99" s="47"/>
      <c r="HMU99" s="47"/>
      <c r="HMV99" s="47"/>
      <c r="HMW99" s="47"/>
      <c r="HMX99" s="47"/>
      <c r="HMY99" s="47"/>
      <c r="HMZ99" s="47"/>
      <c r="HNA99" s="47"/>
      <c r="HNB99" s="47"/>
      <c r="HNC99" s="47"/>
      <c r="HND99" s="47"/>
      <c r="HNE99" s="47"/>
      <c r="HNF99" s="47"/>
      <c r="HNG99" s="47"/>
      <c r="HNH99" s="47"/>
      <c r="HNI99" s="47"/>
      <c r="HNJ99" s="47"/>
      <c r="HNK99" s="47"/>
      <c r="HNL99" s="47"/>
      <c r="HNM99" s="47"/>
      <c r="HNN99" s="47"/>
      <c r="HNO99" s="47"/>
      <c r="HNP99" s="47"/>
      <c r="HNQ99" s="47"/>
      <c r="HNR99" s="47"/>
      <c r="HNS99" s="47"/>
      <c r="HNT99" s="47"/>
      <c r="HNU99" s="47"/>
      <c r="HNV99" s="47"/>
      <c r="HNW99" s="47"/>
      <c r="HNX99" s="47"/>
      <c r="HNY99" s="47"/>
      <c r="HNZ99" s="47"/>
      <c r="HOA99" s="47"/>
      <c r="HOB99" s="47"/>
      <c r="HOC99" s="47"/>
      <c r="HOD99" s="47"/>
      <c r="HOE99" s="47"/>
      <c r="HOF99" s="47"/>
      <c r="HOG99" s="47"/>
      <c r="HOH99" s="47"/>
      <c r="HOI99" s="47"/>
      <c r="HOJ99" s="47"/>
      <c r="HOK99" s="47"/>
      <c r="HOL99" s="47"/>
      <c r="HOM99" s="47"/>
      <c r="HON99" s="47"/>
      <c r="HOO99" s="47"/>
      <c r="HOP99" s="47"/>
      <c r="HOQ99" s="47"/>
      <c r="HOR99" s="47"/>
      <c r="HOS99" s="47"/>
      <c r="HOT99" s="47"/>
      <c r="HOU99" s="47"/>
      <c r="HOV99" s="47"/>
      <c r="HOW99" s="47"/>
      <c r="HOX99" s="47"/>
      <c r="HOY99" s="47"/>
      <c r="HOZ99" s="47"/>
      <c r="HPA99" s="47"/>
      <c r="HPB99" s="47"/>
      <c r="HPC99" s="47"/>
      <c r="HPD99" s="47"/>
      <c r="HPE99" s="47"/>
      <c r="HPF99" s="47"/>
      <c r="HPG99" s="47"/>
      <c r="HPH99" s="47"/>
      <c r="HPI99" s="47"/>
      <c r="HPJ99" s="47"/>
      <c r="HPK99" s="47"/>
      <c r="HPL99" s="47"/>
      <c r="HPM99" s="47"/>
      <c r="HPN99" s="47"/>
      <c r="HPO99" s="47"/>
      <c r="HPP99" s="47"/>
      <c r="HPQ99" s="47"/>
      <c r="HPR99" s="47"/>
      <c r="HPS99" s="47"/>
      <c r="HPT99" s="47"/>
      <c r="HPU99" s="47"/>
      <c r="HPV99" s="47"/>
      <c r="HPW99" s="47"/>
      <c r="HPX99" s="47"/>
      <c r="HPY99" s="47"/>
      <c r="HPZ99" s="47"/>
      <c r="HQA99" s="47"/>
      <c r="HQB99" s="47"/>
      <c r="HQC99" s="47"/>
      <c r="HQD99" s="47"/>
      <c r="HQE99" s="47"/>
      <c r="HQF99" s="47"/>
      <c r="HQG99" s="47"/>
      <c r="HQH99" s="47"/>
      <c r="HQI99" s="47"/>
      <c r="HQJ99" s="47"/>
      <c r="HQK99" s="47"/>
      <c r="HQL99" s="47"/>
      <c r="HQM99" s="47"/>
      <c r="HQN99" s="47"/>
      <c r="HQO99" s="47"/>
      <c r="HQP99" s="47"/>
      <c r="HQQ99" s="47"/>
      <c r="HQR99" s="47"/>
      <c r="HQS99" s="47"/>
      <c r="HQT99" s="47"/>
      <c r="HQU99" s="47"/>
      <c r="HQV99" s="47"/>
      <c r="HQW99" s="47"/>
      <c r="HQX99" s="47"/>
      <c r="HQY99" s="47"/>
      <c r="HQZ99" s="47"/>
      <c r="HRA99" s="47"/>
      <c r="HRB99" s="47"/>
      <c r="HRC99" s="47"/>
      <c r="HRD99" s="47"/>
      <c r="HRE99" s="47"/>
      <c r="HRF99" s="47"/>
      <c r="HRG99" s="47"/>
      <c r="HRH99" s="47"/>
      <c r="HRI99" s="47"/>
      <c r="HRJ99" s="47"/>
      <c r="HRK99" s="47"/>
      <c r="HRL99" s="47"/>
      <c r="HRM99" s="47"/>
      <c r="HRN99" s="47"/>
      <c r="HRO99" s="47"/>
      <c r="HRP99" s="47"/>
      <c r="HRQ99" s="47"/>
      <c r="HRR99" s="47"/>
      <c r="HRS99" s="47"/>
      <c r="HRT99" s="47"/>
      <c r="HRU99" s="47"/>
      <c r="HRV99" s="47"/>
      <c r="HRW99" s="47"/>
      <c r="HRX99" s="47"/>
      <c r="HRY99" s="47"/>
      <c r="HRZ99" s="47"/>
      <c r="HSA99" s="47"/>
      <c r="HSB99" s="47"/>
      <c r="HSC99" s="47"/>
      <c r="HSD99" s="47"/>
      <c r="HSE99" s="47"/>
      <c r="HSF99" s="47"/>
      <c r="HSG99" s="47"/>
      <c r="HSH99" s="47"/>
      <c r="HSI99" s="47"/>
      <c r="HSJ99" s="47"/>
      <c r="HSK99" s="47"/>
      <c r="HSL99" s="47"/>
      <c r="HSM99" s="47"/>
      <c r="HSN99" s="47"/>
      <c r="HSO99" s="47"/>
      <c r="HSP99" s="47"/>
      <c r="HSQ99" s="47"/>
      <c r="HSR99" s="47"/>
      <c r="HSS99" s="47"/>
      <c r="HST99" s="47"/>
      <c r="HSU99" s="47"/>
      <c r="HSV99" s="47"/>
      <c r="HSW99" s="47"/>
      <c r="HSX99" s="47"/>
      <c r="HSY99" s="47"/>
      <c r="HSZ99" s="47"/>
      <c r="HTA99" s="47"/>
      <c r="HTB99" s="47"/>
      <c r="HTC99" s="47"/>
      <c r="HTD99" s="47"/>
      <c r="HTE99" s="47"/>
      <c r="HTF99" s="47"/>
      <c r="HTG99" s="47"/>
      <c r="HTH99" s="47"/>
      <c r="HTI99" s="47"/>
      <c r="HTJ99" s="47"/>
      <c r="HTK99" s="47"/>
      <c r="HTL99" s="47"/>
      <c r="HTM99" s="47"/>
      <c r="HTN99" s="47"/>
      <c r="HTO99" s="47"/>
      <c r="HTP99" s="47"/>
      <c r="HTQ99" s="47"/>
      <c r="HTR99" s="47"/>
      <c r="HTS99" s="47"/>
      <c r="HTT99" s="47"/>
      <c r="HTU99" s="47"/>
      <c r="HTV99" s="47"/>
      <c r="HTW99" s="47"/>
      <c r="HTX99" s="47"/>
      <c r="HTY99" s="47"/>
      <c r="HTZ99" s="47"/>
      <c r="HUA99" s="47"/>
      <c r="HUB99" s="47"/>
      <c r="HUC99" s="47"/>
      <c r="HUD99" s="47"/>
      <c r="HUE99" s="47"/>
      <c r="HUF99" s="47"/>
      <c r="HUG99" s="47"/>
      <c r="HUH99" s="47"/>
      <c r="HUI99" s="47"/>
      <c r="HUJ99" s="47"/>
      <c r="HUK99" s="47"/>
      <c r="HUL99" s="47"/>
      <c r="HUM99" s="47"/>
      <c r="HUN99" s="47"/>
      <c r="HUO99" s="47"/>
      <c r="HUP99" s="47"/>
      <c r="HUQ99" s="47"/>
      <c r="HUR99" s="47"/>
      <c r="HUS99" s="47"/>
      <c r="HUT99" s="47"/>
      <c r="HUU99" s="47"/>
      <c r="HUV99" s="47"/>
      <c r="HUW99" s="47"/>
      <c r="HUX99" s="47"/>
      <c r="HUY99" s="47"/>
      <c r="HUZ99" s="47"/>
      <c r="HVA99" s="47"/>
      <c r="HVB99" s="47"/>
      <c r="HVC99" s="47"/>
      <c r="HVD99" s="47"/>
      <c r="HVE99" s="47"/>
      <c r="HVF99" s="47"/>
      <c r="HVG99" s="47"/>
      <c r="HVH99" s="47"/>
      <c r="HVI99" s="47"/>
      <c r="HVJ99" s="47"/>
      <c r="HVK99" s="47"/>
      <c r="HVL99" s="47"/>
      <c r="HVM99" s="47"/>
      <c r="HVN99" s="47"/>
      <c r="HVO99" s="47"/>
      <c r="HVP99" s="47"/>
      <c r="HVQ99" s="47"/>
      <c r="HVR99" s="47"/>
      <c r="HVS99" s="47"/>
      <c r="HVT99" s="47"/>
      <c r="HVU99" s="47"/>
      <c r="HVV99" s="47"/>
      <c r="HVW99" s="47"/>
      <c r="HVX99" s="47"/>
      <c r="HVY99" s="47"/>
      <c r="HVZ99" s="47"/>
      <c r="HWA99" s="47"/>
      <c r="HWB99" s="47"/>
      <c r="HWC99" s="47"/>
      <c r="HWD99" s="47"/>
      <c r="HWE99" s="47"/>
      <c r="HWF99" s="47"/>
      <c r="HWG99" s="47"/>
      <c r="HWH99" s="47"/>
      <c r="HWI99" s="47"/>
      <c r="HWJ99" s="47"/>
      <c r="HWK99" s="47"/>
      <c r="HWL99" s="47"/>
      <c r="HWM99" s="47"/>
      <c r="HWN99" s="47"/>
      <c r="HWO99" s="47"/>
      <c r="HWP99" s="47"/>
      <c r="HWQ99" s="47"/>
      <c r="HWR99" s="47"/>
      <c r="HWS99" s="47"/>
      <c r="HWT99" s="47"/>
      <c r="HWU99" s="47"/>
      <c r="HWV99" s="47"/>
      <c r="HWW99" s="47"/>
      <c r="HWX99" s="47"/>
      <c r="HWY99" s="47"/>
      <c r="HWZ99" s="47"/>
      <c r="HXA99" s="47"/>
      <c r="HXB99" s="47"/>
      <c r="HXC99" s="47"/>
      <c r="HXD99" s="47"/>
      <c r="HXE99" s="47"/>
      <c r="HXF99" s="47"/>
      <c r="HXG99" s="47"/>
      <c r="HXH99" s="47"/>
      <c r="HXI99" s="47"/>
      <c r="HXJ99" s="47"/>
      <c r="HXK99" s="47"/>
      <c r="HXL99" s="47"/>
      <c r="HXM99" s="47"/>
      <c r="HXN99" s="47"/>
      <c r="HXO99" s="47"/>
      <c r="HXP99" s="47"/>
      <c r="HXQ99" s="47"/>
      <c r="HXR99" s="47"/>
      <c r="HXS99" s="47"/>
      <c r="HXT99" s="47"/>
      <c r="HXU99" s="47"/>
      <c r="HXV99" s="47"/>
      <c r="HXW99" s="47"/>
      <c r="HXX99" s="47"/>
      <c r="HXY99" s="47"/>
      <c r="HXZ99" s="47"/>
      <c r="HYA99" s="47"/>
      <c r="HYB99" s="47"/>
      <c r="HYC99" s="47"/>
      <c r="HYD99" s="47"/>
      <c r="HYE99" s="47"/>
      <c r="HYF99" s="47"/>
      <c r="HYG99" s="47"/>
      <c r="HYH99" s="47"/>
      <c r="HYI99" s="47"/>
      <c r="HYJ99" s="47"/>
      <c r="HYK99" s="47"/>
      <c r="HYL99" s="47"/>
      <c r="HYM99" s="47"/>
      <c r="HYN99" s="47"/>
      <c r="HYO99" s="47"/>
      <c r="HYP99" s="47"/>
      <c r="HYQ99" s="47"/>
      <c r="HYR99" s="47"/>
      <c r="HYS99" s="47"/>
      <c r="HYT99" s="47"/>
      <c r="HYU99" s="47"/>
      <c r="HYV99" s="47"/>
      <c r="HYW99" s="47"/>
      <c r="HYX99" s="47"/>
      <c r="HYY99" s="47"/>
      <c r="HYZ99" s="47"/>
      <c r="HZA99" s="47"/>
      <c r="HZB99" s="47"/>
      <c r="HZC99" s="47"/>
      <c r="HZD99" s="47"/>
      <c r="HZE99" s="47"/>
      <c r="HZF99" s="47"/>
      <c r="HZG99" s="47"/>
      <c r="HZH99" s="47"/>
      <c r="HZI99" s="47"/>
      <c r="HZJ99" s="47"/>
      <c r="HZK99" s="47"/>
      <c r="HZL99" s="47"/>
      <c r="HZM99" s="47"/>
      <c r="HZN99" s="47"/>
      <c r="HZO99" s="47"/>
      <c r="HZP99" s="47"/>
      <c r="HZQ99" s="47"/>
      <c r="HZR99" s="47"/>
      <c r="HZS99" s="47"/>
      <c r="HZT99" s="47"/>
      <c r="HZU99" s="47"/>
      <c r="HZV99" s="47"/>
      <c r="HZW99" s="47"/>
      <c r="HZX99" s="47"/>
      <c r="HZY99" s="47"/>
      <c r="HZZ99" s="47"/>
      <c r="IAA99" s="47"/>
      <c r="IAB99" s="47"/>
      <c r="IAC99" s="47"/>
      <c r="IAD99" s="47"/>
      <c r="IAE99" s="47"/>
      <c r="IAF99" s="47"/>
      <c r="IAG99" s="47"/>
      <c r="IAH99" s="47"/>
      <c r="IAI99" s="47"/>
      <c r="IAJ99" s="47"/>
      <c r="IAK99" s="47"/>
      <c r="IAL99" s="47"/>
      <c r="IAM99" s="47"/>
      <c r="IAN99" s="47"/>
      <c r="IAO99" s="47"/>
      <c r="IAP99" s="47"/>
      <c r="IAQ99" s="47"/>
      <c r="IAR99" s="47"/>
      <c r="IAS99" s="47"/>
      <c r="IAT99" s="47"/>
      <c r="IAU99" s="47"/>
      <c r="IAV99" s="47"/>
      <c r="IAW99" s="47"/>
      <c r="IAX99" s="47"/>
      <c r="IAY99" s="47"/>
      <c r="IAZ99" s="47"/>
      <c r="IBA99" s="47"/>
      <c r="IBB99" s="47"/>
      <c r="IBC99" s="47"/>
      <c r="IBD99" s="47"/>
      <c r="IBE99" s="47"/>
      <c r="IBF99" s="47"/>
      <c r="IBG99" s="47"/>
      <c r="IBH99" s="47"/>
      <c r="IBI99" s="47"/>
      <c r="IBJ99" s="47"/>
      <c r="IBK99" s="47"/>
      <c r="IBL99" s="47"/>
      <c r="IBM99" s="47"/>
      <c r="IBN99" s="47"/>
      <c r="IBO99" s="47"/>
      <c r="IBP99" s="47"/>
      <c r="IBQ99" s="47"/>
      <c r="IBR99" s="47"/>
      <c r="IBS99" s="47"/>
      <c r="IBT99" s="47"/>
      <c r="IBU99" s="47"/>
      <c r="IBV99" s="47"/>
      <c r="IBW99" s="47"/>
      <c r="IBX99" s="47"/>
      <c r="IBY99" s="47"/>
      <c r="IBZ99" s="47"/>
      <c r="ICA99" s="47"/>
      <c r="ICB99" s="47"/>
      <c r="ICC99" s="47"/>
      <c r="ICD99" s="47"/>
      <c r="ICE99" s="47"/>
      <c r="ICF99" s="47"/>
      <c r="ICG99" s="47"/>
      <c r="ICH99" s="47"/>
      <c r="ICI99" s="47"/>
      <c r="ICJ99" s="47"/>
      <c r="ICK99" s="47"/>
      <c r="ICL99" s="47"/>
      <c r="ICM99" s="47"/>
      <c r="ICN99" s="47"/>
      <c r="ICO99" s="47"/>
      <c r="ICP99" s="47"/>
      <c r="ICQ99" s="47"/>
      <c r="ICR99" s="47"/>
      <c r="ICS99" s="47"/>
      <c r="ICT99" s="47"/>
      <c r="ICU99" s="47"/>
      <c r="ICV99" s="47"/>
      <c r="ICW99" s="47"/>
      <c r="ICX99" s="47"/>
      <c r="ICY99" s="47"/>
      <c r="ICZ99" s="47"/>
      <c r="IDA99" s="47"/>
      <c r="IDB99" s="47"/>
      <c r="IDC99" s="47"/>
      <c r="IDD99" s="47"/>
      <c r="IDE99" s="47"/>
      <c r="IDF99" s="47"/>
      <c r="IDG99" s="47"/>
      <c r="IDH99" s="47"/>
      <c r="IDI99" s="47"/>
      <c r="IDJ99" s="47"/>
      <c r="IDK99" s="47"/>
      <c r="IDL99" s="47"/>
      <c r="IDM99" s="47"/>
      <c r="IDN99" s="47"/>
      <c r="IDO99" s="47"/>
      <c r="IDP99" s="47"/>
      <c r="IDQ99" s="47"/>
      <c r="IDR99" s="47"/>
      <c r="IDS99" s="47"/>
      <c r="IDT99" s="47"/>
      <c r="IDU99" s="47"/>
      <c r="IDV99" s="47"/>
      <c r="IDW99" s="47"/>
      <c r="IDX99" s="47"/>
      <c r="IDY99" s="47"/>
      <c r="IDZ99" s="47"/>
      <c r="IEA99" s="47"/>
      <c r="IEB99" s="47"/>
      <c r="IEC99" s="47"/>
      <c r="IED99" s="47"/>
      <c r="IEE99" s="47"/>
      <c r="IEF99" s="47"/>
      <c r="IEG99" s="47"/>
      <c r="IEH99" s="47"/>
      <c r="IEI99" s="47"/>
      <c r="IEJ99" s="47"/>
      <c r="IEK99" s="47"/>
      <c r="IEL99" s="47"/>
      <c r="IEM99" s="47"/>
      <c r="IEN99" s="47"/>
      <c r="IEO99" s="47"/>
      <c r="IEP99" s="47"/>
      <c r="IEQ99" s="47"/>
      <c r="IER99" s="47"/>
      <c r="IES99" s="47"/>
      <c r="IET99" s="47"/>
      <c r="IEU99" s="47"/>
      <c r="IEV99" s="47"/>
      <c r="IEW99" s="47"/>
      <c r="IEX99" s="47"/>
      <c r="IEY99" s="47"/>
      <c r="IEZ99" s="47"/>
      <c r="IFA99" s="47"/>
      <c r="IFB99" s="47"/>
      <c r="IFC99" s="47"/>
      <c r="IFD99" s="47"/>
      <c r="IFE99" s="47"/>
      <c r="IFF99" s="47"/>
      <c r="IFG99" s="47"/>
      <c r="IFH99" s="47"/>
      <c r="IFI99" s="47"/>
      <c r="IFJ99" s="47"/>
      <c r="IFK99" s="47"/>
      <c r="IFL99" s="47"/>
      <c r="IFM99" s="47"/>
      <c r="IFN99" s="47"/>
      <c r="IFO99" s="47"/>
      <c r="IFP99" s="47"/>
      <c r="IFQ99" s="47"/>
      <c r="IFR99" s="47"/>
      <c r="IFS99" s="47"/>
      <c r="IFT99" s="47"/>
      <c r="IFU99" s="47"/>
      <c r="IFV99" s="47"/>
      <c r="IFW99" s="47"/>
      <c r="IFX99" s="47"/>
      <c r="IFY99" s="47"/>
      <c r="IFZ99" s="47"/>
      <c r="IGA99" s="47"/>
      <c r="IGB99" s="47"/>
      <c r="IGC99" s="47"/>
      <c r="IGD99" s="47"/>
      <c r="IGE99" s="47"/>
      <c r="IGF99" s="47"/>
      <c r="IGG99" s="47"/>
      <c r="IGH99" s="47"/>
      <c r="IGI99" s="47"/>
      <c r="IGJ99" s="47"/>
      <c r="IGK99" s="47"/>
      <c r="IGL99" s="47"/>
      <c r="IGM99" s="47"/>
      <c r="IGN99" s="47"/>
      <c r="IGO99" s="47"/>
      <c r="IGP99" s="47"/>
      <c r="IGQ99" s="47"/>
      <c r="IGR99" s="47"/>
      <c r="IGS99" s="47"/>
      <c r="IGT99" s="47"/>
      <c r="IGU99" s="47"/>
      <c r="IGV99" s="47"/>
      <c r="IGW99" s="47"/>
      <c r="IGX99" s="47"/>
      <c r="IGY99" s="47"/>
      <c r="IGZ99" s="47"/>
      <c r="IHA99" s="47"/>
      <c r="IHB99" s="47"/>
      <c r="IHC99" s="47"/>
      <c r="IHD99" s="47"/>
      <c r="IHE99" s="47"/>
      <c r="IHF99" s="47"/>
      <c r="IHG99" s="47"/>
      <c r="IHH99" s="47"/>
      <c r="IHI99" s="47"/>
      <c r="IHJ99" s="47"/>
      <c r="IHK99" s="47"/>
      <c r="IHL99" s="47"/>
      <c r="IHM99" s="47"/>
      <c r="IHN99" s="47"/>
      <c r="IHO99" s="47"/>
      <c r="IHP99" s="47"/>
      <c r="IHQ99" s="47"/>
      <c r="IHR99" s="47"/>
      <c r="IHS99" s="47"/>
      <c r="IHT99" s="47"/>
      <c r="IHU99" s="47"/>
      <c r="IHV99" s="47"/>
      <c r="IHW99" s="47"/>
      <c r="IHX99" s="47"/>
      <c r="IHY99" s="47"/>
      <c r="IHZ99" s="47"/>
      <c r="IIA99" s="47"/>
      <c r="IIB99" s="47"/>
      <c r="IIC99" s="47"/>
      <c r="IID99" s="47"/>
      <c r="IIE99" s="47"/>
      <c r="IIF99" s="47"/>
      <c r="IIG99" s="47"/>
      <c r="IIH99" s="47"/>
      <c r="III99" s="47"/>
      <c r="IIJ99" s="47"/>
      <c r="IIK99" s="47"/>
      <c r="IIL99" s="47"/>
      <c r="IIM99" s="47"/>
      <c r="IIN99" s="47"/>
      <c r="IIO99" s="47"/>
      <c r="IIP99" s="47"/>
      <c r="IIQ99" s="47"/>
      <c r="IIR99" s="47"/>
      <c r="IIS99" s="47"/>
      <c r="IIT99" s="47"/>
      <c r="IIU99" s="47"/>
      <c r="IIV99" s="47"/>
      <c r="IIW99" s="47"/>
      <c r="IIX99" s="47"/>
      <c r="IIY99" s="47"/>
      <c r="IIZ99" s="47"/>
      <c r="IJA99" s="47"/>
      <c r="IJB99" s="47"/>
      <c r="IJC99" s="47"/>
      <c r="IJD99" s="47"/>
      <c r="IJE99" s="47"/>
      <c r="IJF99" s="47"/>
      <c r="IJG99" s="47"/>
      <c r="IJH99" s="47"/>
      <c r="IJI99" s="47"/>
      <c r="IJJ99" s="47"/>
      <c r="IJK99" s="47"/>
      <c r="IJL99" s="47"/>
      <c r="IJM99" s="47"/>
      <c r="IJN99" s="47"/>
      <c r="IJO99" s="47"/>
      <c r="IJP99" s="47"/>
      <c r="IJQ99" s="47"/>
      <c r="IJR99" s="47"/>
      <c r="IJS99" s="47"/>
      <c r="IJT99" s="47"/>
      <c r="IJU99" s="47"/>
      <c r="IJV99" s="47"/>
      <c r="IJW99" s="47"/>
      <c r="IJX99" s="47"/>
      <c r="IJY99" s="47"/>
      <c r="IJZ99" s="47"/>
      <c r="IKA99" s="47"/>
      <c r="IKB99" s="47"/>
      <c r="IKC99" s="47"/>
      <c r="IKD99" s="47"/>
      <c r="IKE99" s="47"/>
      <c r="IKF99" s="47"/>
      <c r="IKG99" s="47"/>
      <c r="IKH99" s="47"/>
      <c r="IKI99" s="47"/>
      <c r="IKJ99" s="47"/>
      <c r="IKK99" s="47"/>
      <c r="IKL99" s="47"/>
      <c r="IKM99" s="47"/>
      <c r="IKN99" s="47"/>
      <c r="IKO99" s="47"/>
      <c r="IKP99" s="47"/>
      <c r="IKQ99" s="47"/>
      <c r="IKR99" s="47"/>
      <c r="IKS99" s="47"/>
      <c r="IKT99" s="47"/>
      <c r="IKU99" s="47"/>
      <c r="IKV99" s="47"/>
      <c r="IKW99" s="47"/>
      <c r="IKX99" s="47"/>
      <c r="IKY99" s="47"/>
      <c r="IKZ99" s="47"/>
      <c r="ILA99" s="47"/>
      <c r="ILB99" s="47"/>
      <c r="ILC99" s="47"/>
      <c r="ILD99" s="47"/>
      <c r="ILE99" s="47"/>
      <c r="ILF99" s="47"/>
      <c r="ILG99" s="47"/>
      <c r="ILH99" s="47"/>
      <c r="ILI99" s="47"/>
      <c r="ILJ99" s="47"/>
      <c r="ILK99" s="47"/>
      <c r="ILL99" s="47"/>
      <c r="ILM99" s="47"/>
      <c r="ILN99" s="47"/>
      <c r="ILO99" s="47"/>
      <c r="ILP99" s="47"/>
      <c r="ILQ99" s="47"/>
      <c r="ILR99" s="47"/>
      <c r="ILS99" s="47"/>
      <c r="ILT99" s="47"/>
      <c r="ILU99" s="47"/>
      <c r="ILV99" s="47"/>
      <c r="ILW99" s="47"/>
      <c r="ILX99" s="47"/>
      <c r="ILY99" s="47"/>
      <c r="ILZ99" s="47"/>
      <c r="IMA99" s="47"/>
      <c r="IMB99" s="47"/>
      <c r="IMC99" s="47"/>
      <c r="IMD99" s="47"/>
      <c r="IME99" s="47"/>
      <c r="IMF99" s="47"/>
      <c r="IMG99" s="47"/>
      <c r="IMH99" s="47"/>
      <c r="IMI99" s="47"/>
      <c r="IMJ99" s="47"/>
      <c r="IMK99" s="47"/>
      <c r="IML99" s="47"/>
      <c r="IMM99" s="47"/>
      <c r="IMN99" s="47"/>
      <c r="IMO99" s="47"/>
      <c r="IMP99" s="47"/>
      <c r="IMQ99" s="47"/>
      <c r="IMR99" s="47"/>
      <c r="IMS99" s="47"/>
      <c r="IMT99" s="47"/>
      <c r="IMU99" s="47"/>
      <c r="IMV99" s="47"/>
      <c r="IMW99" s="47"/>
      <c r="IMX99" s="47"/>
      <c r="IMY99" s="47"/>
      <c r="IMZ99" s="47"/>
      <c r="INA99" s="47"/>
      <c r="INB99" s="47"/>
      <c r="INC99" s="47"/>
      <c r="IND99" s="47"/>
      <c r="INE99" s="47"/>
      <c r="INF99" s="47"/>
      <c r="ING99" s="47"/>
      <c r="INH99" s="47"/>
      <c r="INI99" s="47"/>
      <c r="INJ99" s="47"/>
      <c r="INK99" s="47"/>
      <c r="INL99" s="47"/>
      <c r="INM99" s="47"/>
      <c r="INN99" s="47"/>
      <c r="INO99" s="47"/>
      <c r="INP99" s="47"/>
      <c r="INQ99" s="47"/>
      <c r="INR99" s="47"/>
      <c r="INS99" s="47"/>
      <c r="INT99" s="47"/>
      <c r="INU99" s="47"/>
      <c r="INV99" s="47"/>
      <c r="INW99" s="47"/>
      <c r="INX99" s="47"/>
      <c r="INY99" s="47"/>
      <c r="INZ99" s="47"/>
      <c r="IOA99" s="47"/>
      <c r="IOB99" s="47"/>
      <c r="IOC99" s="47"/>
      <c r="IOD99" s="47"/>
      <c r="IOE99" s="47"/>
      <c r="IOF99" s="47"/>
      <c r="IOG99" s="47"/>
      <c r="IOH99" s="47"/>
      <c r="IOI99" s="47"/>
      <c r="IOJ99" s="47"/>
      <c r="IOK99" s="47"/>
      <c r="IOL99" s="47"/>
      <c r="IOM99" s="47"/>
      <c r="ION99" s="47"/>
      <c r="IOO99" s="47"/>
      <c r="IOP99" s="47"/>
      <c r="IOQ99" s="47"/>
      <c r="IOR99" s="47"/>
      <c r="IOS99" s="47"/>
      <c r="IOT99" s="47"/>
      <c r="IOU99" s="47"/>
      <c r="IOV99" s="47"/>
      <c r="IOW99" s="47"/>
      <c r="IOX99" s="47"/>
      <c r="IOY99" s="47"/>
      <c r="IOZ99" s="47"/>
      <c r="IPA99" s="47"/>
      <c r="IPB99" s="47"/>
      <c r="IPC99" s="47"/>
      <c r="IPD99" s="47"/>
      <c r="IPE99" s="47"/>
      <c r="IPF99" s="47"/>
      <c r="IPG99" s="47"/>
      <c r="IPH99" s="47"/>
      <c r="IPI99" s="47"/>
      <c r="IPJ99" s="47"/>
      <c r="IPK99" s="47"/>
      <c r="IPL99" s="47"/>
      <c r="IPM99" s="47"/>
      <c r="IPN99" s="47"/>
      <c r="IPO99" s="47"/>
      <c r="IPP99" s="47"/>
      <c r="IPQ99" s="47"/>
      <c r="IPR99" s="47"/>
      <c r="IPS99" s="47"/>
      <c r="IPT99" s="47"/>
      <c r="IPU99" s="47"/>
      <c r="IPV99" s="47"/>
      <c r="IPW99" s="47"/>
      <c r="IPX99" s="47"/>
      <c r="IPY99" s="47"/>
      <c r="IPZ99" s="47"/>
      <c r="IQA99" s="47"/>
      <c r="IQB99" s="47"/>
      <c r="IQC99" s="47"/>
      <c r="IQD99" s="47"/>
      <c r="IQE99" s="47"/>
      <c r="IQF99" s="47"/>
      <c r="IQG99" s="47"/>
      <c r="IQH99" s="47"/>
      <c r="IQI99" s="47"/>
      <c r="IQJ99" s="47"/>
      <c r="IQK99" s="47"/>
      <c r="IQL99" s="47"/>
      <c r="IQM99" s="47"/>
      <c r="IQN99" s="47"/>
      <c r="IQO99" s="47"/>
      <c r="IQP99" s="47"/>
      <c r="IQQ99" s="47"/>
      <c r="IQR99" s="47"/>
      <c r="IQS99" s="47"/>
      <c r="IQT99" s="47"/>
      <c r="IQU99" s="47"/>
      <c r="IQV99" s="47"/>
      <c r="IQW99" s="47"/>
      <c r="IQX99" s="47"/>
      <c r="IQY99" s="47"/>
      <c r="IQZ99" s="47"/>
      <c r="IRA99" s="47"/>
      <c r="IRB99" s="47"/>
      <c r="IRC99" s="47"/>
      <c r="IRD99" s="47"/>
      <c r="IRE99" s="47"/>
      <c r="IRF99" s="47"/>
      <c r="IRG99" s="47"/>
      <c r="IRH99" s="47"/>
      <c r="IRI99" s="47"/>
      <c r="IRJ99" s="47"/>
      <c r="IRK99" s="47"/>
      <c r="IRL99" s="47"/>
      <c r="IRM99" s="47"/>
      <c r="IRN99" s="47"/>
      <c r="IRO99" s="47"/>
      <c r="IRP99" s="47"/>
      <c r="IRQ99" s="47"/>
      <c r="IRR99" s="47"/>
      <c r="IRS99" s="47"/>
      <c r="IRT99" s="47"/>
      <c r="IRU99" s="47"/>
      <c r="IRV99" s="47"/>
      <c r="IRW99" s="47"/>
      <c r="IRX99" s="47"/>
      <c r="IRY99" s="47"/>
      <c r="IRZ99" s="47"/>
      <c r="ISA99" s="47"/>
      <c r="ISB99" s="47"/>
      <c r="ISC99" s="47"/>
      <c r="ISD99" s="47"/>
      <c r="ISE99" s="47"/>
      <c r="ISF99" s="47"/>
      <c r="ISG99" s="47"/>
      <c r="ISH99" s="47"/>
      <c r="ISI99" s="47"/>
      <c r="ISJ99" s="47"/>
      <c r="ISK99" s="47"/>
      <c r="ISL99" s="47"/>
      <c r="ISM99" s="47"/>
      <c r="ISN99" s="47"/>
      <c r="ISO99" s="47"/>
      <c r="ISP99" s="47"/>
      <c r="ISQ99" s="47"/>
      <c r="ISR99" s="47"/>
      <c r="ISS99" s="47"/>
      <c r="IST99" s="47"/>
      <c r="ISU99" s="47"/>
      <c r="ISV99" s="47"/>
      <c r="ISW99" s="47"/>
      <c r="ISX99" s="47"/>
      <c r="ISY99" s="47"/>
      <c r="ISZ99" s="47"/>
      <c r="ITA99" s="47"/>
      <c r="ITB99" s="47"/>
      <c r="ITC99" s="47"/>
      <c r="ITD99" s="47"/>
      <c r="ITE99" s="47"/>
      <c r="ITF99" s="47"/>
      <c r="ITG99" s="47"/>
      <c r="ITH99" s="47"/>
      <c r="ITI99" s="47"/>
      <c r="ITJ99" s="47"/>
      <c r="ITK99" s="47"/>
      <c r="ITL99" s="47"/>
      <c r="ITM99" s="47"/>
      <c r="ITN99" s="47"/>
      <c r="ITO99" s="47"/>
      <c r="ITP99" s="47"/>
      <c r="ITQ99" s="47"/>
      <c r="ITR99" s="47"/>
      <c r="ITS99" s="47"/>
      <c r="ITT99" s="47"/>
      <c r="ITU99" s="47"/>
      <c r="ITV99" s="47"/>
      <c r="ITW99" s="47"/>
      <c r="ITX99" s="47"/>
      <c r="ITY99" s="47"/>
      <c r="ITZ99" s="47"/>
      <c r="IUA99" s="47"/>
      <c r="IUB99" s="47"/>
      <c r="IUC99" s="47"/>
      <c r="IUD99" s="47"/>
      <c r="IUE99" s="47"/>
      <c r="IUF99" s="47"/>
      <c r="IUG99" s="47"/>
      <c r="IUH99" s="47"/>
      <c r="IUI99" s="47"/>
      <c r="IUJ99" s="47"/>
      <c r="IUK99" s="47"/>
      <c r="IUL99" s="47"/>
      <c r="IUM99" s="47"/>
      <c r="IUN99" s="47"/>
      <c r="IUO99" s="47"/>
      <c r="IUP99" s="47"/>
      <c r="IUQ99" s="47"/>
      <c r="IUR99" s="47"/>
      <c r="IUS99" s="47"/>
      <c r="IUT99" s="47"/>
      <c r="IUU99" s="47"/>
      <c r="IUV99" s="47"/>
      <c r="IUW99" s="47"/>
      <c r="IUX99" s="47"/>
      <c r="IUY99" s="47"/>
      <c r="IUZ99" s="47"/>
      <c r="IVA99" s="47"/>
      <c r="IVB99" s="47"/>
      <c r="IVC99" s="47"/>
      <c r="IVD99" s="47"/>
      <c r="IVE99" s="47"/>
      <c r="IVF99" s="47"/>
      <c r="IVG99" s="47"/>
      <c r="IVH99" s="47"/>
      <c r="IVI99" s="47"/>
      <c r="IVJ99" s="47"/>
      <c r="IVK99" s="47"/>
      <c r="IVL99" s="47"/>
      <c r="IVM99" s="47"/>
      <c r="IVN99" s="47"/>
      <c r="IVO99" s="47"/>
      <c r="IVP99" s="47"/>
      <c r="IVQ99" s="47"/>
      <c r="IVR99" s="47"/>
      <c r="IVS99" s="47"/>
      <c r="IVT99" s="47"/>
      <c r="IVU99" s="47"/>
      <c r="IVV99" s="47"/>
      <c r="IVW99" s="47"/>
      <c r="IVX99" s="47"/>
      <c r="IVY99" s="47"/>
      <c r="IVZ99" s="47"/>
      <c r="IWA99" s="47"/>
      <c r="IWB99" s="47"/>
      <c r="IWC99" s="47"/>
      <c r="IWD99" s="47"/>
      <c r="IWE99" s="47"/>
      <c r="IWF99" s="47"/>
      <c r="IWG99" s="47"/>
      <c r="IWH99" s="47"/>
      <c r="IWI99" s="47"/>
      <c r="IWJ99" s="47"/>
      <c r="IWK99" s="47"/>
      <c r="IWL99" s="47"/>
      <c r="IWM99" s="47"/>
      <c r="IWN99" s="47"/>
      <c r="IWO99" s="47"/>
      <c r="IWP99" s="47"/>
      <c r="IWQ99" s="47"/>
      <c r="IWR99" s="47"/>
      <c r="IWS99" s="47"/>
      <c r="IWT99" s="47"/>
      <c r="IWU99" s="47"/>
      <c r="IWV99" s="47"/>
      <c r="IWW99" s="47"/>
      <c r="IWX99" s="47"/>
      <c r="IWY99" s="47"/>
      <c r="IWZ99" s="47"/>
      <c r="IXA99" s="47"/>
      <c r="IXB99" s="47"/>
      <c r="IXC99" s="47"/>
      <c r="IXD99" s="47"/>
      <c r="IXE99" s="47"/>
      <c r="IXF99" s="47"/>
      <c r="IXG99" s="47"/>
      <c r="IXH99" s="47"/>
      <c r="IXI99" s="47"/>
      <c r="IXJ99" s="47"/>
      <c r="IXK99" s="47"/>
      <c r="IXL99" s="47"/>
      <c r="IXM99" s="47"/>
      <c r="IXN99" s="47"/>
      <c r="IXO99" s="47"/>
      <c r="IXP99" s="47"/>
      <c r="IXQ99" s="47"/>
      <c r="IXR99" s="47"/>
      <c r="IXS99" s="47"/>
      <c r="IXT99" s="47"/>
      <c r="IXU99" s="47"/>
      <c r="IXV99" s="47"/>
      <c r="IXW99" s="47"/>
      <c r="IXX99" s="47"/>
      <c r="IXY99" s="47"/>
      <c r="IXZ99" s="47"/>
      <c r="IYA99" s="47"/>
      <c r="IYB99" s="47"/>
      <c r="IYC99" s="47"/>
      <c r="IYD99" s="47"/>
      <c r="IYE99" s="47"/>
      <c r="IYF99" s="47"/>
      <c r="IYG99" s="47"/>
      <c r="IYH99" s="47"/>
      <c r="IYI99" s="47"/>
      <c r="IYJ99" s="47"/>
      <c r="IYK99" s="47"/>
      <c r="IYL99" s="47"/>
      <c r="IYM99" s="47"/>
      <c r="IYN99" s="47"/>
      <c r="IYO99" s="47"/>
      <c r="IYP99" s="47"/>
      <c r="IYQ99" s="47"/>
      <c r="IYR99" s="47"/>
      <c r="IYS99" s="47"/>
      <c r="IYT99" s="47"/>
      <c r="IYU99" s="47"/>
      <c r="IYV99" s="47"/>
      <c r="IYW99" s="47"/>
      <c r="IYX99" s="47"/>
      <c r="IYY99" s="47"/>
      <c r="IYZ99" s="47"/>
      <c r="IZA99" s="47"/>
      <c r="IZB99" s="47"/>
      <c r="IZC99" s="47"/>
      <c r="IZD99" s="47"/>
      <c r="IZE99" s="47"/>
      <c r="IZF99" s="47"/>
      <c r="IZG99" s="47"/>
      <c r="IZH99" s="47"/>
      <c r="IZI99" s="47"/>
      <c r="IZJ99" s="47"/>
      <c r="IZK99" s="47"/>
      <c r="IZL99" s="47"/>
      <c r="IZM99" s="47"/>
      <c r="IZN99" s="47"/>
      <c r="IZO99" s="47"/>
      <c r="IZP99" s="47"/>
      <c r="IZQ99" s="47"/>
      <c r="IZR99" s="47"/>
      <c r="IZS99" s="47"/>
      <c r="IZT99" s="47"/>
      <c r="IZU99" s="47"/>
      <c r="IZV99" s="47"/>
      <c r="IZW99" s="47"/>
      <c r="IZX99" s="47"/>
      <c r="IZY99" s="47"/>
      <c r="IZZ99" s="47"/>
      <c r="JAA99" s="47"/>
      <c r="JAB99" s="47"/>
      <c r="JAC99" s="47"/>
      <c r="JAD99" s="47"/>
      <c r="JAE99" s="47"/>
      <c r="JAF99" s="47"/>
      <c r="JAG99" s="47"/>
      <c r="JAH99" s="47"/>
      <c r="JAI99" s="47"/>
      <c r="JAJ99" s="47"/>
      <c r="JAK99" s="47"/>
      <c r="JAL99" s="47"/>
      <c r="JAM99" s="47"/>
      <c r="JAN99" s="47"/>
      <c r="JAO99" s="47"/>
      <c r="JAP99" s="47"/>
      <c r="JAQ99" s="47"/>
      <c r="JAR99" s="47"/>
      <c r="JAS99" s="47"/>
      <c r="JAT99" s="47"/>
      <c r="JAU99" s="47"/>
      <c r="JAV99" s="47"/>
      <c r="JAW99" s="47"/>
      <c r="JAX99" s="47"/>
      <c r="JAY99" s="47"/>
      <c r="JAZ99" s="47"/>
      <c r="JBA99" s="47"/>
      <c r="JBB99" s="47"/>
      <c r="JBC99" s="47"/>
      <c r="JBD99" s="47"/>
      <c r="JBE99" s="47"/>
      <c r="JBF99" s="47"/>
      <c r="JBG99" s="47"/>
      <c r="JBH99" s="47"/>
      <c r="JBI99" s="47"/>
      <c r="JBJ99" s="47"/>
      <c r="JBK99" s="47"/>
      <c r="JBL99" s="47"/>
      <c r="JBM99" s="47"/>
      <c r="JBN99" s="47"/>
      <c r="JBO99" s="47"/>
      <c r="JBP99" s="47"/>
      <c r="JBQ99" s="47"/>
      <c r="JBR99" s="47"/>
      <c r="JBS99" s="47"/>
      <c r="JBT99" s="47"/>
      <c r="JBU99" s="47"/>
      <c r="JBV99" s="47"/>
      <c r="JBW99" s="47"/>
      <c r="JBX99" s="47"/>
      <c r="JBY99" s="47"/>
      <c r="JBZ99" s="47"/>
      <c r="JCA99" s="47"/>
      <c r="JCB99" s="47"/>
      <c r="JCC99" s="47"/>
      <c r="JCD99" s="47"/>
      <c r="JCE99" s="47"/>
      <c r="JCF99" s="47"/>
      <c r="JCG99" s="47"/>
      <c r="JCH99" s="47"/>
      <c r="JCI99" s="47"/>
      <c r="JCJ99" s="47"/>
      <c r="JCK99" s="47"/>
      <c r="JCL99" s="47"/>
      <c r="JCM99" s="47"/>
      <c r="JCN99" s="47"/>
      <c r="JCO99" s="47"/>
      <c r="JCP99" s="47"/>
      <c r="JCQ99" s="47"/>
      <c r="JCR99" s="47"/>
      <c r="JCS99" s="47"/>
      <c r="JCT99" s="47"/>
      <c r="JCU99" s="47"/>
      <c r="JCV99" s="47"/>
      <c r="JCW99" s="47"/>
      <c r="JCX99" s="47"/>
      <c r="JCY99" s="47"/>
      <c r="JCZ99" s="47"/>
      <c r="JDA99" s="47"/>
      <c r="JDB99" s="47"/>
      <c r="JDC99" s="47"/>
      <c r="JDD99" s="47"/>
      <c r="JDE99" s="47"/>
      <c r="JDF99" s="47"/>
      <c r="JDG99" s="47"/>
      <c r="JDH99" s="47"/>
      <c r="JDI99" s="47"/>
      <c r="JDJ99" s="47"/>
      <c r="JDK99" s="47"/>
      <c r="JDL99" s="47"/>
      <c r="JDM99" s="47"/>
      <c r="JDN99" s="47"/>
      <c r="JDO99" s="47"/>
      <c r="JDP99" s="47"/>
      <c r="JDQ99" s="47"/>
      <c r="JDR99" s="47"/>
      <c r="JDS99" s="47"/>
      <c r="JDT99" s="47"/>
      <c r="JDU99" s="47"/>
      <c r="JDV99" s="47"/>
      <c r="JDW99" s="47"/>
      <c r="JDX99" s="47"/>
      <c r="JDY99" s="47"/>
      <c r="JDZ99" s="47"/>
      <c r="JEA99" s="47"/>
      <c r="JEB99" s="47"/>
      <c r="JEC99" s="47"/>
      <c r="JED99" s="47"/>
      <c r="JEE99" s="47"/>
      <c r="JEF99" s="47"/>
      <c r="JEG99" s="47"/>
      <c r="JEH99" s="47"/>
      <c r="JEI99" s="47"/>
      <c r="JEJ99" s="47"/>
      <c r="JEK99" s="47"/>
      <c r="JEL99" s="47"/>
      <c r="JEM99" s="47"/>
      <c r="JEN99" s="47"/>
      <c r="JEO99" s="47"/>
      <c r="JEP99" s="47"/>
      <c r="JEQ99" s="47"/>
      <c r="JER99" s="47"/>
      <c r="JES99" s="47"/>
      <c r="JET99" s="47"/>
      <c r="JEU99" s="47"/>
      <c r="JEV99" s="47"/>
      <c r="JEW99" s="47"/>
      <c r="JEX99" s="47"/>
      <c r="JEY99" s="47"/>
      <c r="JEZ99" s="47"/>
      <c r="JFA99" s="47"/>
      <c r="JFB99" s="47"/>
      <c r="JFC99" s="47"/>
      <c r="JFD99" s="47"/>
      <c r="JFE99" s="47"/>
      <c r="JFF99" s="47"/>
      <c r="JFG99" s="47"/>
      <c r="JFH99" s="47"/>
      <c r="JFI99" s="47"/>
      <c r="JFJ99" s="47"/>
      <c r="JFK99" s="47"/>
      <c r="JFL99" s="47"/>
      <c r="JFM99" s="47"/>
      <c r="JFN99" s="47"/>
      <c r="JFO99" s="47"/>
      <c r="JFP99" s="47"/>
      <c r="JFQ99" s="47"/>
      <c r="JFR99" s="47"/>
      <c r="JFS99" s="47"/>
      <c r="JFT99" s="47"/>
      <c r="JFU99" s="47"/>
      <c r="JFV99" s="47"/>
      <c r="JFW99" s="47"/>
      <c r="JFX99" s="47"/>
      <c r="JFY99" s="47"/>
      <c r="JFZ99" s="47"/>
      <c r="JGA99" s="47"/>
      <c r="JGB99" s="47"/>
      <c r="JGC99" s="47"/>
      <c r="JGD99" s="47"/>
      <c r="JGE99" s="47"/>
      <c r="JGF99" s="47"/>
      <c r="JGG99" s="47"/>
      <c r="JGH99" s="47"/>
      <c r="JGI99" s="47"/>
      <c r="JGJ99" s="47"/>
      <c r="JGK99" s="47"/>
      <c r="JGL99" s="47"/>
      <c r="JGM99" s="47"/>
      <c r="JGN99" s="47"/>
      <c r="JGO99" s="47"/>
      <c r="JGP99" s="47"/>
      <c r="JGQ99" s="47"/>
      <c r="JGR99" s="47"/>
      <c r="JGS99" s="47"/>
      <c r="JGT99" s="47"/>
      <c r="JGU99" s="47"/>
      <c r="JGV99" s="47"/>
      <c r="JGW99" s="47"/>
      <c r="JGX99" s="47"/>
      <c r="JGY99" s="47"/>
      <c r="JGZ99" s="47"/>
      <c r="JHA99" s="47"/>
      <c r="JHB99" s="47"/>
      <c r="JHC99" s="47"/>
      <c r="JHD99" s="47"/>
      <c r="JHE99" s="47"/>
      <c r="JHF99" s="47"/>
      <c r="JHG99" s="47"/>
      <c r="JHH99" s="47"/>
      <c r="JHI99" s="47"/>
      <c r="JHJ99" s="47"/>
      <c r="JHK99" s="47"/>
      <c r="JHL99" s="47"/>
      <c r="JHM99" s="47"/>
      <c r="JHN99" s="47"/>
      <c r="JHO99" s="47"/>
      <c r="JHP99" s="47"/>
      <c r="JHQ99" s="47"/>
      <c r="JHR99" s="47"/>
      <c r="JHS99" s="47"/>
      <c r="JHT99" s="47"/>
      <c r="JHU99" s="47"/>
      <c r="JHV99" s="47"/>
      <c r="JHW99" s="47"/>
      <c r="JHX99" s="47"/>
      <c r="JHY99" s="47"/>
      <c r="JHZ99" s="47"/>
      <c r="JIA99" s="47"/>
      <c r="JIB99" s="47"/>
      <c r="JIC99" s="47"/>
      <c r="JID99" s="47"/>
      <c r="JIE99" s="47"/>
      <c r="JIF99" s="47"/>
      <c r="JIG99" s="47"/>
      <c r="JIH99" s="47"/>
      <c r="JII99" s="47"/>
      <c r="JIJ99" s="47"/>
      <c r="JIK99" s="47"/>
      <c r="JIL99" s="47"/>
      <c r="JIM99" s="47"/>
      <c r="JIN99" s="47"/>
      <c r="JIO99" s="47"/>
      <c r="JIP99" s="47"/>
      <c r="JIQ99" s="47"/>
      <c r="JIR99" s="47"/>
      <c r="JIS99" s="47"/>
      <c r="JIT99" s="47"/>
      <c r="JIU99" s="47"/>
      <c r="JIV99" s="47"/>
      <c r="JIW99" s="47"/>
      <c r="JIX99" s="47"/>
      <c r="JIY99" s="47"/>
      <c r="JIZ99" s="47"/>
      <c r="JJA99" s="47"/>
      <c r="JJB99" s="47"/>
      <c r="JJC99" s="47"/>
      <c r="JJD99" s="47"/>
      <c r="JJE99" s="47"/>
      <c r="JJF99" s="47"/>
      <c r="JJG99" s="47"/>
      <c r="JJH99" s="47"/>
      <c r="JJI99" s="47"/>
      <c r="JJJ99" s="47"/>
      <c r="JJK99" s="47"/>
      <c r="JJL99" s="47"/>
      <c r="JJM99" s="47"/>
      <c r="JJN99" s="47"/>
      <c r="JJO99" s="47"/>
      <c r="JJP99" s="47"/>
      <c r="JJQ99" s="47"/>
      <c r="JJR99" s="47"/>
      <c r="JJS99" s="47"/>
      <c r="JJT99" s="47"/>
      <c r="JJU99" s="47"/>
      <c r="JJV99" s="47"/>
      <c r="JJW99" s="47"/>
      <c r="JJX99" s="47"/>
      <c r="JJY99" s="47"/>
      <c r="JJZ99" s="47"/>
      <c r="JKA99" s="47"/>
      <c r="JKB99" s="47"/>
      <c r="JKC99" s="47"/>
      <c r="JKD99" s="47"/>
      <c r="JKE99" s="47"/>
      <c r="JKF99" s="47"/>
      <c r="JKG99" s="47"/>
      <c r="JKH99" s="47"/>
      <c r="JKI99" s="47"/>
      <c r="JKJ99" s="47"/>
      <c r="JKK99" s="47"/>
      <c r="JKL99" s="47"/>
      <c r="JKM99" s="47"/>
      <c r="JKN99" s="47"/>
      <c r="JKO99" s="47"/>
      <c r="JKP99" s="47"/>
      <c r="JKQ99" s="47"/>
      <c r="JKR99" s="47"/>
      <c r="JKS99" s="47"/>
      <c r="JKT99" s="47"/>
      <c r="JKU99" s="47"/>
      <c r="JKV99" s="47"/>
      <c r="JKW99" s="47"/>
      <c r="JKX99" s="47"/>
      <c r="JKY99" s="47"/>
      <c r="JKZ99" s="47"/>
      <c r="JLA99" s="47"/>
      <c r="JLB99" s="47"/>
      <c r="JLC99" s="47"/>
      <c r="JLD99" s="47"/>
      <c r="JLE99" s="47"/>
      <c r="JLF99" s="47"/>
      <c r="JLG99" s="47"/>
      <c r="JLH99" s="47"/>
      <c r="JLI99" s="47"/>
      <c r="JLJ99" s="47"/>
      <c r="JLK99" s="47"/>
      <c r="JLL99" s="47"/>
      <c r="JLM99" s="47"/>
      <c r="JLN99" s="47"/>
      <c r="JLO99" s="47"/>
      <c r="JLP99" s="47"/>
      <c r="JLQ99" s="47"/>
      <c r="JLR99" s="47"/>
      <c r="JLS99" s="47"/>
      <c r="JLT99" s="47"/>
      <c r="JLU99" s="47"/>
      <c r="JLV99" s="47"/>
      <c r="JLW99" s="47"/>
      <c r="JLX99" s="47"/>
      <c r="JLY99" s="47"/>
      <c r="JLZ99" s="47"/>
      <c r="JMA99" s="47"/>
      <c r="JMB99" s="47"/>
      <c r="JMC99" s="47"/>
      <c r="JMD99" s="47"/>
      <c r="JME99" s="47"/>
      <c r="JMF99" s="47"/>
      <c r="JMG99" s="47"/>
      <c r="JMH99" s="47"/>
      <c r="JMI99" s="47"/>
      <c r="JMJ99" s="47"/>
      <c r="JMK99" s="47"/>
      <c r="JML99" s="47"/>
      <c r="JMM99" s="47"/>
      <c r="JMN99" s="47"/>
      <c r="JMO99" s="47"/>
      <c r="JMP99" s="47"/>
      <c r="JMQ99" s="47"/>
      <c r="JMR99" s="47"/>
      <c r="JMS99" s="47"/>
      <c r="JMT99" s="47"/>
      <c r="JMU99" s="47"/>
      <c r="JMV99" s="47"/>
      <c r="JMW99" s="47"/>
      <c r="JMX99" s="47"/>
      <c r="JMY99" s="47"/>
      <c r="JMZ99" s="47"/>
      <c r="JNA99" s="47"/>
      <c r="JNB99" s="47"/>
      <c r="JNC99" s="47"/>
      <c r="JND99" s="47"/>
      <c r="JNE99" s="47"/>
      <c r="JNF99" s="47"/>
      <c r="JNG99" s="47"/>
      <c r="JNH99" s="47"/>
      <c r="JNI99" s="47"/>
      <c r="JNJ99" s="47"/>
      <c r="JNK99" s="47"/>
      <c r="JNL99" s="47"/>
      <c r="JNM99" s="47"/>
      <c r="JNN99" s="47"/>
      <c r="JNO99" s="47"/>
      <c r="JNP99" s="47"/>
      <c r="JNQ99" s="47"/>
      <c r="JNR99" s="47"/>
      <c r="JNS99" s="47"/>
      <c r="JNT99" s="47"/>
      <c r="JNU99" s="47"/>
      <c r="JNV99" s="47"/>
      <c r="JNW99" s="47"/>
      <c r="JNX99" s="47"/>
      <c r="JNY99" s="47"/>
      <c r="JNZ99" s="47"/>
      <c r="JOA99" s="47"/>
      <c r="JOB99" s="47"/>
      <c r="JOC99" s="47"/>
      <c r="JOD99" s="47"/>
      <c r="JOE99" s="47"/>
      <c r="JOF99" s="47"/>
      <c r="JOG99" s="47"/>
      <c r="JOH99" s="47"/>
      <c r="JOI99" s="47"/>
      <c r="JOJ99" s="47"/>
      <c r="JOK99" s="47"/>
      <c r="JOL99" s="47"/>
      <c r="JOM99" s="47"/>
      <c r="JON99" s="47"/>
      <c r="JOO99" s="47"/>
      <c r="JOP99" s="47"/>
      <c r="JOQ99" s="47"/>
      <c r="JOR99" s="47"/>
      <c r="JOS99" s="47"/>
      <c r="JOT99" s="47"/>
      <c r="JOU99" s="47"/>
      <c r="JOV99" s="47"/>
      <c r="JOW99" s="47"/>
      <c r="JOX99" s="47"/>
      <c r="JOY99" s="47"/>
      <c r="JOZ99" s="47"/>
      <c r="JPA99" s="47"/>
      <c r="JPB99" s="47"/>
      <c r="JPC99" s="47"/>
      <c r="JPD99" s="47"/>
      <c r="JPE99" s="47"/>
      <c r="JPF99" s="47"/>
      <c r="JPG99" s="47"/>
      <c r="JPH99" s="47"/>
      <c r="JPI99" s="47"/>
      <c r="JPJ99" s="47"/>
      <c r="JPK99" s="47"/>
      <c r="JPL99" s="47"/>
      <c r="JPM99" s="47"/>
      <c r="JPN99" s="47"/>
      <c r="JPO99" s="47"/>
      <c r="JPP99" s="47"/>
      <c r="JPQ99" s="47"/>
      <c r="JPR99" s="47"/>
      <c r="JPS99" s="47"/>
      <c r="JPT99" s="47"/>
      <c r="JPU99" s="47"/>
      <c r="JPV99" s="47"/>
      <c r="JPW99" s="47"/>
      <c r="JPX99" s="47"/>
      <c r="JPY99" s="47"/>
      <c r="JPZ99" s="47"/>
      <c r="JQA99" s="47"/>
      <c r="JQB99" s="47"/>
      <c r="JQC99" s="47"/>
      <c r="JQD99" s="47"/>
      <c r="JQE99" s="47"/>
      <c r="JQF99" s="47"/>
      <c r="JQG99" s="47"/>
      <c r="JQH99" s="47"/>
      <c r="JQI99" s="47"/>
      <c r="JQJ99" s="47"/>
      <c r="JQK99" s="47"/>
      <c r="JQL99" s="47"/>
      <c r="JQM99" s="47"/>
      <c r="JQN99" s="47"/>
      <c r="JQO99" s="47"/>
      <c r="JQP99" s="47"/>
      <c r="JQQ99" s="47"/>
      <c r="JQR99" s="47"/>
      <c r="JQS99" s="47"/>
      <c r="JQT99" s="47"/>
      <c r="JQU99" s="47"/>
      <c r="JQV99" s="47"/>
      <c r="JQW99" s="47"/>
      <c r="JQX99" s="47"/>
      <c r="JQY99" s="47"/>
      <c r="JQZ99" s="47"/>
      <c r="JRA99" s="47"/>
      <c r="JRB99" s="47"/>
      <c r="JRC99" s="47"/>
      <c r="JRD99" s="47"/>
      <c r="JRE99" s="47"/>
      <c r="JRF99" s="47"/>
      <c r="JRG99" s="47"/>
      <c r="JRH99" s="47"/>
      <c r="JRI99" s="47"/>
      <c r="JRJ99" s="47"/>
      <c r="JRK99" s="47"/>
      <c r="JRL99" s="47"/>
      <c r="JRM99" s="47"/>
      <c r="JRN99" s="47"/>
      <c r="JRO99" s="47"/>
      <c r="JRP99" s="47"/>
      <c r="JRQ99" s="47"/>
      <c r="JRR99" s="47"/>
      <c r="JRS99" s="47"/>
      <c r="JRT99" s="47"/>
      <c r="JRU99" s="47"/>
      <c r="JRV99" s="47"/>
      <c r="JRW99" s="47"/>
      <c r="JRX99" s="47"/>
      <c r="JRY99" s="47"/>
      <c r="JRZ99" s="47"/>
      <c r="JSA99" s="47"/>
      <c r="JSB99" s="47"/>
      <c r="JSC99" s="47"/>
      <c r="JSD99" s="47"/>
      <c r="JSE99" s="47"/>
      <c r="JSF99" s="47"/>
      <c r="JSG99" s="47"/>
      <c r="JSH99" s="47"/>
      <c r="JSI99" s="47"/>
      <c r="JSJ99" s="47"/>
      <c r="JSK99" s="47"/>
      <c r="JSL99" s="47"/>
      <c r="JSM99" s="47"/>
      <c r="JSN99" s="47"/>
      <c r="JSO99" s="47"/>
      <c r="JSP99" s="47"/>
      <c r="JSQ99" s="47"/>
      <c r="JSR99" s="47"/>
      <c r="JSS99" s="47"/>
      <c r="JST99" s="47"/>
      <c r="JSU99" s="47"/>
      <c r="JSV99" s="47"/>
      <c r="JSW99" s="47"/>
      <c r="JSX99" s="47"/>
      <c r="JSY99" s="47"/>
      <c r="JSZ99" s="47"/>
      <c r="JTA99" s="47"/>
      <c r="JTB99" s="47"/>
      <c r="JTC99" s="47"/>
      <c r="JTD99" s="47"/>
      <c r="JTE99" s="47"/>
      <c r="JTF99" s="47"/>
      <c r="JTG99" s="47"/>
      <c r="JTH99" s="47"/>
      <c r="JTI99" s="47"/>
      <c r="JTJ99" s="47"/>
      <c r="JTK99" s="47"/>
      <c r="JTL99" s="47"/>
      <c r="JTM99" s="47"/>
      <c r="JTN99" s="47"/>
      <c r="JTO99" s="47"/>
      <c r="JTP99" s="47"/>
      <c r="JTQ99" s="47"/>
      <c r="JTR99" s="47"/>
      <c r="JTS99" s="47"/>
      <c r="JTT99" s="47"/>
      <c r="JTU99" s="47"/>
      <c r="JTV99" s="47"/>
      <c r="JTW99" s="47"/>
      <c r="JTX99" s="47"/>
      <c r="JTY99" s="47"/>
      <c r="JTZ99" s="47"/>
      <c r="JUA99" s="47"/>
      <c r="JUB99" s="47"/>
      <c r="JUC99" s="47"/>
      <c r="JUD99" s="47"/>
      <c r="JUE99" s="47"/>
      <c r="JUF99" s="47"/>
      <c r="JUG99" s="47"/>
      <c r="JUH99" s="47"/>
      <c r="JUI99" s="47"/>
      <c r="JUJ99" s="47"/>
      <c r="JUK99" s="47"/>
      <c r="JUL99" s="47"/>
      <c r="JUM99" s="47"/>
      <c r="JUN99" s="47"/>
      <c r="JUO99" s="47"/>
      <c r="JUP99" s="47"/>
      <c r="JUQ99" s="47"/>
      <c r="JUR99" s="47"/>
      <c r="JUS99" s="47"/>
      <c r="JUT99" s="47"/>
      <c r="JUU99" s="47"/>
      <c r="JUV99" s="47"/>
      <c r="JUW99" s="47"/>
      <c r="JUX99" s="47"/>
      <c r="JUY99" s="47"/>
      <c r="JUZ99" s="47"/>
      <c r="JVA99" s="47"/>
      <c r="JVB99" s="47"/>
      <c r="JVC99" s="47"/>
      <c r="JVD99" s="47"/>
      <c r="JVE99" s="47"/>
      <c r="JVF99" s="47"/>
      <c r="JVG99" s="47"/>
      <c r="JVH99" s="47"/>
      <c r="JVI99" s="47"/>
      <c r="JVJ99" s="47"/>
      <c r="JVK99" s="47"/>
      <c r="JVL99" s="47"/>
      <c r="JVM99" s="47"/>
      <c r="JVN99" s="47"/>
      <c r="JVO99" s="47"/>
      <c r="JVP99" s="47"/>
      <c r="JVQ99" s="47"/>
      <c r="JVR99" s="47"/>
      <c r="JVS99" s="47"/>
      <c r="JVT99" s="47"/>
      <c r="JVU99" s="47"/>
      <c r="JVV99" s="47"/>
      <c r="JVW99" s="47"/>
      <c r="JVX99" s="47"/>
      <c r="JVY99" s="47"/>
      <c r="JVZ99" s="47"/>
      <c r="JWA99" s="47"/>
      <c r="JWB99" s="47"/>
      <c r="JWC99" s="47"/>
      <c r="JWD99" s="47"/>
      <c r="JWE99" s="47"/>
      <c r="JWF99" s="47"/>
      <c r="JWG99" s="47"/>
      <c r="JWH99" s="47"/>
      <c r="JWI99" s="47"/>
      <c r="JWJ99" s="47"/>
      <c r="JWK99" s="47"/>
      <c r="JWL99" s="47"/>
      <c r="JWM99" s="47"/>
      <c r="JWN99" s="47"/>
      <c r="JWO99" s="47"/>
      <c r="JWP99" s="47"/>
      <c r="JWQ99" s="47"/>
      <c r="JWR99" s="47"/>
      <c r="JWS99" s="47"/>
      <c r="JWT99" s="47"/>
      <c r="JWU99" s="47"/>
      <c r="JWV99" s="47"/>
      <c r="JWW99" s="47"/>
      <c r="JWX99" s="47"/>
      <c r="JWY99" s="47"/>
      <c r="JWZ99" s="47"/>
      <c r="JXA99" s="47"/>
      <c r="JXB99" s="47"/>
      <c r="JXC99" s="47"/>
      <c r="JXD99" s="47"/>
      <c r="JXE99" s="47"/>
      <c r="JXF99" s="47"/>
      <c r="JXG99" s="47"/>
      <c r="JXH99" s="47"/>
      <c r="JXI99" s="47"/>
      <c r="JXJ99" s="47"/>
      <c r="JXK99" s="47"/>
      <c r="JXL99" s="47"/>
      <c r="JXM99" s="47"/>
      <c r="JXN99" s="47"/>
      <c r="JXO99" s="47"/>
      <c r="JXP99" s="47"/>
      <c r="JXQ99" s="47"/>
      <c r="JXR99" s="47"/>
      <c r="JXS99" s="47"/>
      <c r="JXT99" s="47"/>
      <c r="JXU99" s="47"/>
      <c r="JXV99" s="47"/>
      <c r="JXW99" s="47"/>
      <c r="JXX99" s="47"/>
      <c r="JXY99" s="47"/>
      <c r="JXZ99" s="47"/>
      <c r="JYA99" s="47"/>
      <c r="JYB99" s="47"/>
      <c r="JYC99" s="47"/>
      <c r="JYD99" s="47"/>
      <c r="JYE99" s="47"/>
      <c r="JYF99" s="47"/>
      <c r="JYG99" s="47"/>
      <c r="JYH99" s="47"/>
      <c r="JYI99" s="47"/>
      <c r="JYJ99" s="47"/>
      <c r="JYK99" s="47"/>
      <c r="JYL99" s="47"/>
      <c r="JYM99" s="47"/>
      <c r="JYN99" s="47"/>
      <c r="JYO99" s="47"/>
      <c r="JYP99" s="47"/>
      <c r="JYQ99" s="47"/>
      <c r="JYR99" s="47"/>
      <c r="JYS99" s="47"/>
      <c r="JYT99" s="47"/>
      <c r="JYU99" s="47"/>
      <c r="JYV99" s="47"/>
      <c r="JYW99" s="47"/>
      <c r="JYX99" s="47"/>
      <c r="JYY99" s="47"/>
      <c r="JYZ99" s="47"/>
      <c r="JZA99" s="47"/>
      <c r="JZB99" s="47"/>
      <c r="JZC99" s="47"/>
      <c r="JZD99" s="47"/>
      <c r="JZE99" s="47"/>
      <c r="JZF99" s="47"/>
      <c r="JZG99" s="47"/>
      <c r="JZH99" s="47"/>
      <c r="JZI99" s="47"/>
      <c r="JZJ99" s="47"/>
      <c r="JZK99" s="47"/>
      <c r="JZL99" s="47"/>
      <c r="JZM99" s="47"/>
      <c r="JZN99" s="47"/>
      <c r="JZO99" s="47"/>
      <c r="JZP99" s="47"/>
      <c r="JZQ99" s="47"/>
      <c r="JZR99" s="47"/>
      <c r="JZS99" s="47"/>
      <c r="JZT99" s="47"/>
      <c r="JZU99" s="47"/>
      <c r="JZV99" s="47"/>
      <c r="JZW99" s="47"/>
      <c r="JZX99" s="47"/>
      <c r="JZY99" s="47"/>
      <c r="JZZ99" s="47"/>
      <c r="KAA99" s="47"/>
      <c r="KAB99" s="47"/>
      <c r="KAC99" s="47"/>
      <c r="KAD99" s="47"/>
      <c r="KAE99" s="47"/>
      <c r="KAF99" s="47"/>
      <c r="KAG99" s="47"/>
      <c r="KAH99" s="47"/>
      <c r="KAI99" s="47"/>
      <c r="KAJ99" s="47"/>
      <c r="KAK99" s="47"/>
      <c r="KAL99" s="47"/>
      <c r="KAM99" s="47"/>
      <c r="KAN99" s="47"/>
      <c r="KAO99" s="47"/>
      <c r="KAP99" s="47"/>
      <c r="KAQ99" s="47"/>
      <c r="KAR99" s="47"/>
      <c r="KAS99" s="47"/>
      <c r="KAT99" s="47"/>
      <c r="KAU99" s="47"/>
      <c r="KAV99" s="47"/>
      <c r="KAW99" s="47"/>
      <c r="KAX99" s="47"/>
      <c r="KAY99" s="47"/>
      <c r="KAZ99" s="47"/>
      <c r="KBA99" s="47"/>
      <c r="KBB99" s="47"/>
      <c r="KBC99" s="47"/>
      <c r="KBD99" s="47"/>
      <c r="KBE99" s="47"/>
      <c r="KBF99" s="47"/>
      <c r="KBG99" s="47"/>
      <c r="KBH99" s="47"/>
      <c r="KBI99" s="47"/>
      <c r="KBJ99" s="47"/>
      <c r="KBK99" s="47"/>
      <c r="KBL99" s="47"/>
      <c r="KBM99" s="47"/>
      <c r="KBN99" s="47"/>
      <c r="KBO99" s="47"/>
      <c r="KBP99" s="47"/>
      <c r="KBQ99" s="47"/>
      <c r="KBR99" s="47"/>
      <c r="KBS99" s="47"/>
      <c r="KBT99" s="47"/>
      <c r="KBU99" s="47"/>
      <c r="KBV99" s="47"/>
      <c r="KBW99" s="47"/>
      <c r="KBX99" s="47"/>
      <c r="KBY99" s="47"/>
      <c r="KBZ99" s="47"/>
      <c r="KCA99" s="47"/>
      <c r="KCB99" s="47"/>
      <c r="KCC99" s="47"/>
      <c r="KCD99" s="47"/>
      <c r="KCE99" s="47"/>
      <c r="KCF99" s="47"/>
      <c r="KCG99" s="47"/>
      <c r="KCH99" s="47"/>
      <c r="KCI99" s="47"/>
      <c r="KCJ99" s="47"/>
      <c r="KCK99" s="47"/>
      <c r="KCL99" s="47"/>
      <c r="KCM99" s="47"/>
      <c r="KCN99" s="47"/>
      <c r="KCO99" s="47"/>
      <c r="KCP99" s="47"/>
      <c r="KCQ99" s="47"/>
      <c r="KCR99" s="47"/>
      <c r="KCS99" s="47"/>
      <c r="KCT99" s="47"/>
      <c r="KCU99" s="47"/>
      <c r="KCV99" s="47"/>
      <c r="KCW99" s="47"/>
      <c r="KCX99" s="47"/>
      <c r="KCY99" s="47"/>
      <c r="KCZ99" s="47"/>
      <c r="KDA99" s="47"/>
      <c r="KDB99" s="47"/>
      <c r="KDC99" s="47"/>
      <c r="KDD99" s="47"/>
      <c r="KDE99" s="47"/>
      <c r="KDF99" s="47"/>
      <c r="KDG99" s="47"/>
      <c r="KDH99" s="47"/>
      <c r="KDI99" s="47"/>
      <c r="KDJ99" s="47"/>
      <c r="KDK99" s="47"/>
      <c r="KDL99" s="47"/>
      <c r="KDM99" s="47"/>
      <c r="KDN99" s="47"/>
      <c r="KDO99" s="47"/>
      <c r="KDP99" s="47"/>
      <c r="KDQ99" s="47"/>
      <c r="KDR99" s="47"/>
      <c r="KDS99" s="47"/>
      <c r="KDT99" s="47"/>
      <c r="KDU99" s="47"/>
      <c r="KDV99" s="47"/>
      <c r="KDW99" s="47"/>
      <c r="KDX99" s="47"/>
      <c r="KDY99" s="47"/>
      <c r="KDZ99" s="47"/>
      <c r="KEA99" s="47"/>
      <c r="KEB99" s="47"/>
      <c r="KEC99" s="47"/>
      <c r="KED99" s="47"/>
      <c r="KEE99" s="47"/>
      <c r="KEF99" s="47"/>
      <c r="KEG99" s="47"/>
      <c r="KEH99" s="47"/>
      <c r="KEI99" s="47"/>
      <c r="KEJ99" s="47"/>
      <c r="KEK99" s="47"/>
      <c r="KEL99" s="47"/>
      <c r="KEM99" s="47"/>
      <c r="KEN99" s="47"/>
      <c r="KEO99" s="47"/>
      <c r="KEP99" s="47"/>
      <c r="KEQ99" s="47"/>
      <c r="KER99" s="47"/>
      <c r="KES99" s="47"/>
      <c r="KET99" s="47"/>
      <c r="KEU99" s="47"/>
      <c r="KEV99" s="47"/>
      <c r="KEW99" s="47"/>
      <c r="KEX99" s="47"/>
      <c r="KEY99" s="47"/>
      <c r="KEZ99" s="47"/>
      <c r="KFA99" s="47"/>
      <c r="KFB99" s="47"/>
      <c r="KFC99" s="47"/>
      <c r="KFD99" s="47"/>
      <c r="KFE99" s="47"/>
      <c r="KFF99" s="47"/>
      <c r="KFG99" s="47"/>
      <c r="KFH99" s="47"/>
      <c r="KFI99" s="47"/>
      <c r="KFJ99" s="47"/>
      <c r="KFK99" s="47"/>
      <c r="KFL99" s="47"/>
      <c r="KFM99" s="47"/>
      <c r="KFN99" s="47"/>
      <c r="KFO99" s="47"/>
      <c r="KFP99" s="47"/>
      <c r="KFQ99" s="47"/>
      <c r="KFR99" s="47"/>
      <c r="KFS99" s="47"/>
      <c r="KFT99" s="47"/>
      <c r="KFU99" s="47"/>
      <c r="KFV99" s="47"/>
      <c r="KFW99" s="47"/>
      <c r="KFX99" s="47"/>
      <c r="KFY99" s="47"/>
      <c r="KFZ99" s="47"/>
      <c r="KGA99" s="47"/>
      <c r="KGB99" s="47"/>
      <c r="KGC99" s="47"/>
      <c r="KGD99" s="47"/>
      <c r="KGE99" s="47"/>
      <c r="KGF99" s="47"/>
      <c r="KGG99" s="47"/>
      <c r="KGH99" s="47"/>
      <c r="KGI99" s="47"/>
      <c r="KGJ99" s="47"/>
      <c r="KGK99" s="47"/>
      <c r="KGL99" s="47"/>
      <c r="KGM99" s="47"/>
      <c r="KGN99" s="47"/>
      <c r="KGO99" s="47"/>
      <c r="KGP99" s="47"/>
      <c r="KGQ99" s="47"/>
      <c r="KGR99" s="47"/>
      <c r="KGS99" s="47"/>
      <c r="KGT99" s="47"/>
      <c r="KGU99" s="47"/>
      <c r="KGV99" s="47"/>
      <c r="KGW99" s="47"/>
      <c r="KGX99" s="47"/>
      <c r="KGY99" s="47"/>
      <c r="KGZ99" s="47"/>
      <c r="KHA99" s="47"/>
      <c r="KHB99" s="47"/>
      <c r="KHC99" s="47"/>
      <c r="KHD99" s="47"/>
      <c r="KHE99" s="47"/>
      <c r="KHF99" s="47"/>
      <c r="KHG99" s="47"/>
      <c r="KHH99" s="47"/>
      <c r="KHI99" s="47"/>
      <c r="KHJ99" s="47"/>
      <c r="KHK99" s="47"/>
      <c r="KHL99" s="47"/>
      <c r="KHM99" s="47"/>
      <c r="KHN99" s="47"/>
      <c r="KHO99" s="47"/>
      <c r="KHP99" s="47"/>
      <c r="KHQ99" s="47"/>
      <c r="KHR99" s="47"/>
      <c r="KHS99" s="47"/>
      <c r="KHT99" s="47"/>
      <c r="KHU99" s="47"/>
      <c r="KHV99" s="47"/>
      <c r="KHW99" s="47"/>
      <c r="KHX99" s="47"/>
      <c r="KHY99" s="47"/>
      <c r="KHZ99" s="47"/>
      <c r="KIA99" s="47"/>
      <c r="KIB99" s="47"/>
      <c r="KIC99" s="47"/>
      <c r="KID99" s="47"/>
      <c r="KIE99" s="47"/>
      <c r="KIF99" s="47"/>
      <c r="KIG99" s="47"/>
      <c r="KIH99" s="47"/>
      <c r="KII99" s="47"/>
      <c r="KIJ99" s="47"/>
      <c r="KIK99" s="47"/>
      <c r="KIL99" s="47"/>
      <c r="KIM99" s="47"/>
      <c r="KIN99" s="47"/>
      <c r="KIO99" s="47"/>
      <c r="KIP99" s="47"/>
      <c r="KIQ99" s="47"/>
      <c r="KIR99" s="47"/>
      <c r="KIS99" s="47"/>
      <c r="KIT99" s="47"/>
      <c r="KIU99" s="47"/>
      <c r="KIV99" s="47"/>
      <c r="KIW99" s="47"/>
      <c r="KIX99" s="47"/>
      <c r="KIY99" s="47"/>
      <c r="KIZ99" s="47"/>
      <c r="KJA99" s="47"/>
      <c r="KJB99" s="47"/>
      <c r="KJC99" s="47"/>
      <c r="KJD99" s="47"/>
      <c r="KJE99" s="47"/>
      <c r="KJF99" s="47"/>
      <c r="KJG99" s="47"/>
      <c r="KJH99" s="47"/>
      <c r="KJI99" s="47"/>
      <c r="KJJ99" s="47"/>
      <c r="KJK99" s="47"/>
      <c r="KJL99" s="47"/>
      <c r="KJM99" s="47"/>
      <c r="KJN99" s="47"/>
      <c r="KJO99" s="47"/>
      <c r="KJP99" s="47"/>
      <c r="KJQ99" s="47"/>
      <c r="KJR99" s="47"/>
      <c r="KJS99" s="47"/>
      <c r="KJT99" s="47"/>
      <c r="KJU99" s="47"/>
      <c r="KJV99" s="47"/>
      <c r="KJW99" s="47"/>
      <c r="KJX99" s="47"/>
      <c r="KJY99" s="47"/>
      <c r="KJZ99" s="47"/>
      <c r="KKA99" s="47"/>
      <c r="KKB99" s="47"/>
      <c r="KKC99" s="47"/>
      <c r="KKD99" s="47"/>
      <c r="KKE99" s="47"/>
      <c r="KKF99" s="47"/>
      <c r="KKG99" s="47"/>
      <c r="KKH99" s="47"/>
      <c r="KKI99" s="47"/>
      <c r="KKJ99" s="47"/>
      <c r="KKK99" s="47"/>
      <c r="KKL99" s="47"/>
      <c r="KKM99" s="47"/>
      <c r="KKN99" s="47"/>
      <c r="KKO99" s="47"/>
      <c r="KKP99" s="47"/>
      <c r="KKQ99" s="47"/>
      <c r="KKR99" s="47"/>
      <c r="KKS99" s="47"/>
      <c r="KKT99" s="47"/>
      <c r="KKU99" s="47"/>
      <c r="KKV99" s="47"/>
      <c r="KKW99" s="47"/>
      <c r="KKX99" s="47"/>
      <c r="KKY99" s="47"/>
      <c r="KKZ99" s="47"/>
      <c r="KLA99" s="47"/>
      <c r="KLB99" s="47"/>
      <c r="KLC99" s="47"/>
      <c r="KLD99" s="47"/>
      <c r="KLE99" s="47"/>
      <c r="KLF99" s="47"/>
      <c r="KLG99" s="47"/>
      <c r="KLH99" s="47"/>
      <c r="KLI99" s="47"/>
      <c r="KLJ99" s="47"/>
      <c r="KLK99" s="47"/>
      <c r="KLL99" s="47"/>
      <c r="KLM99" s="47"/>
      <c r="KLN99" s="47"/>
      <c r="KLO99" s="47"/>
      <c r="KLP99" s="47"/>
      <c r="KLQ99" s="47"/>
      <c r="KLR99" s="47"/>
      <c r="KLS99" s="47"/>
      <c r="KLT99" s="47"/>
      <c r="KLU99" s="47"/>
      <c r="KLV99" s="47"/>
      <c r="KLW99" s="47"/>
      <c r="KLX99" s="47"/>
      <c r="KLY99" s="47"/>
      <c r="KLZ99" s="47"/>
      <c r="KMA99" s="47"/>
      <c r="KMB99" s="47"/>
      <c r="KMC99" s="47"/>
      <c r="KMD99" s="47"/>
      <c r="KME99" s="47"/>
      <c r="KMF99" s="47"/>
      <c r="KMG99" s="47"/>
      <c r="KMH99" s="47"/>
      <c r="KMI99" s="47"/>
      <c r="KMJ99" s="47"/>
      <c r="KMK99" s="47"/>
      <c r="KML99" s="47"/>
      <c r="KMM99" s="47"/>
      <c r="KMN99" s="47"/>
      <c r="KMO99" s="47"/>
      <c r="KMP99" s="47"/>
      <c r="KMQ99" s="47"/>
      <c r="KMR99" s="47"/>
      <c r="KMS99" s="47"/>
      <c r="KMT99" s="47"/>
      <c r="KMU99" s="47"/>
      <c r="KMV99" s="47"/>
      <c r="KMW99" s="47"/>
      <c r="KMX99" s="47"/>
      <c r="KMY99" s="47"/>
      <c r="KMZ99" s="47"/>
      <c r="KNA99" s="47"/>
      <c r="KNB99" s="47"/>
      <c r="KNC99" s="47"/>
      <c r="KND99" s="47"/>
      <c r="KNE99" s="47"/>
      <c r="KNF99" s="47"/>
      <c r="KNG99" s="47"/>
      <c r="KNH99" s="47"/>
      <c r="KNI99" s="47"/>
      <c r="KNJ99" s="47"/>
      <c r="KNK99" s="47"/>
      <c r="KNL99" s="47"/>
      <c r="KNM99" s="47"/>
      <c r="KNN99" s="47"/>
      <c r="KNO99" s="47"/>
      <c r="KNP99" s="47"/>
      <c r="KNQ99" s="47"/>
      <c r="KNR99" s="47"/>
      <c r="KNS99" s="47"/>
      <c r="KNT99" s="47"/>
      <c r="KNU99" s="47"/>
      <c r="KNV99" s="47"/>
      <c r="KNW99" s="47"/>
      <c r="KNX99" s="47"/>
      <c r="KNY99" s="47"/>
      <c r="KNZ99" s="47"/>
      <c r="KOA99" s="47"/>
      <c r="KOB99" s="47"/>
      <c r="KOC99" s="47"/>
      <c r="KOD99" s="47"/>
      <c r="KOE99" s="47"/>
      <c r="KOF99" s="47"/>
      <c r="KOG99" s="47"/>
      <c r="KOH99" s="47"/>
      <c r="KOI99" s="47"/>
      <c r="KOJ99" s="47"/>
      <c r="KOK99" s="47"/>
      <c r="KOL99" s="47"/>
      <c r="KOM99" s="47"/>
      <c r="KON99" s="47"/>
      <c r="KOO99" s="47"/>
      <c r="KOP99" s="47"/>
      <c r="KOQ99" s="47"/>
      <c r="KOR99" s="47"/>
      <c r="KOS99" s="47"/>
      <c r="KOT99" s="47"/>
      <c r="KOU99" s="47"/>
      <c r="KOV99" s="47"/>
      <c r="KOW99" s="47"/>
      <c r="KOX99" s="47"/>
      <c r="KOY99" s="47"/>
      <c r="KOZ99" s="47"/>
      <c r="KPA99" s="47"/>
      <c r="KPB99" s="47"/>
      <c r="KPC99" s="47"/>
      <c r="KPD99" s="47"/>
      <c r="KPE99" s="47"/>
      <c r="KPF99" s="47"/>
      <c r="KPG99" s="47"/>
      <c r="KPH99" s="47"/>
      <c r="KPI99" s="47"/>
      <c r="KPJ99" s="47"/>
      <c r="KPK99" s="47"/>
      <c r="KPL99" s="47"/>
      <c r="KPM99" s="47"/>
      <c r="KPN99" s="47"/>
      <c r="KPO99" s="47"/>
      <c r="KPP99" s="47"/>
      <c r="KPQ99" s="47"/>
      <c r="KPR99" s="47"/>
      <c r="KPS99" s="47"/>
      <c r="KPT99" s="47"/>
      <c r="KPU99" s="47"/>
      <c r="KPV99" s="47"/>
      <c r="KPW99" s="47"/>
      <c r="KPX99" s="47"/>
      <c r="KPY99" s="47"/>
      <c r="KPZ99" s="47"/>
      <c r="KQA99" s="47"/>
      <c r="KQB99" s="47"/>
      <c r="KQC99" s="47"/>
      <c r="KQD99" s="47"/>
      <c r="KQE99" s="47"/>
      <c r="KQF99" s="47"/>
      <c r="KQG99" s="47"/>
      <c r="KQH99" s="47"/>
      <c r="KQI99" s="47"/>
      <c r="KQJ99" s="47"/>
      <c r="KQK99" s="47"/>
      <c r="KQL99" s="47"/>
      <c r="KQM99" s="47"/>
      <c r="KQN99" s="47"/>
      <c r="KQO99" s="47"/>
      <c r="KQP99" s="47"/>
      <c r="KQQ99" s="47"/>
      <c r="KQR99" s="47"/>
      <c r="KQS99" s="47"/>
      <c r="KQT99" s="47"/>
      <c r="KQU99" s="47"/>
      <c r="KQV99" s="47"/>
      <c r="KQW99" s="47"/>
      <c r="KQX99" s="47"/>
      <c r="KQY99" s="47"/>
      <c r="KQZ99" s="47"/>
      <c r="KRA99" s="47"/>
      <c r="KRB99" s="47"/>
      <c r="KRC99" s="47"/>
      <c r="KRD99" s="47"/>
      <c r="KRE99" s="47"/>
      <c r="KRF99" s="47"/>
      <c r="KRG99" s="47"/>
      <c r="KRH99" s="47"/>
      <c r="KRI99" s="47"/>
      <c r="KRJ99" s="47"/>
      <c r="KRK99" s="47"/>
      <c r="KRL99" s="47"/>
      <c r="KRM99" s="47"/>
      <c r="KRN99" s="47"/>
      <c r="KRO99" s="47"/>
      <c r="KRP99" s="47"/>
      <c r="KRQ99" s="47"/>
      <c r="KRR99" s="47"/>
      <c r="KRS99" s="47"/>
      <c r="KRT99" s="47"/>
      <c r="KRU99" s="47"/>
      <c r="KRV99" s="47"/>
      <c r="KRW99" s="47"/>
      <c r="KRX99" s="47"/>
      <c r="KRY99" s="47"/>
      <c r="KRZ99" s="47"/>
      <c r="KSA99" s="47"/>
      <c r="KSB99" s="47"/>
      <c r="KSC99" s="47"/>
      <c r="KSD99" s="47"/>
      <c r="KSE99" s="47"/>
      <c r="KSF99" s="47"/>
      <c r="KSG99" s="47"/>
      <c r="KSH99" s="47"/>
      <c r="KSI99" s="47"/>
      <c r="KSJ99" s="47"/>
      <c r="KSK99" s="47"/>
      <c r="KSL99" s="47"/>
      <c r="KSM99" s="47"/>
      <c r="KSN99" s="47"/>
      <c r="KSO99" s="47"/>
      <c r="KSP99" s="47"/>
      <c r="KSQ99" s="47"/>
      <c r="KSR99" s="47"/>
      <c r="KSS99" s="47"/>
      <c r="KST99" s="47"/>
      <c r="KSU99" s="47"/>
      <c r="KSV99" s="47"/>
      <c r="KSW99" s="47"/>
      <c r="KSX99" s="47"/>
      <c r="KSY99" s="47"/>
      <c r="KSZ99" s="47"/>
      <c r="KTA99" s="47"/>
      <c r="KTB99" s="47"/>
      <c r="KTC99" s="47"/>
      <c r="KTD99" s="47"/>
      <c r="KTE99" s="47"/>
      <c r="KTF99" s="47"/>
      <c r="KTG99" s="47"/>
      <c r="KTH99" s="47"/>
      <c r="KTI99" s="47"/>
      <c r="KTJ99" s="47"/>
      <c r="KTK99" s="47"/>
      <c r="KTL99" s="47"/>
      <c r="KTM99" s="47"/>
      <c r="KTN99" s="47"/>
      <c r="KTO99" s="47"/>
      <c r="KTP99" s="47"/>
      <c r="KTQ99" s="47"/>
      <c r="KTR99" s="47"/>
      <c r="KTS99" s="47"/>
      <c r="KTT99" s="47"/>
      <c r="KTU99" s="47"/>
      <c r="KTV99" s="47"/>
      <c r="KTW99" s="47"/>
      <c r="KTX99" s="47"/>
      <c r="KTY99" s="47"/>
      <c r="KTZ99" s="47"/>
      <c r="KUA99" s="47"/>
      <c r="KUB99" s="47"/>
      <c r="KUC99" s="47"/>
      <c r="KUD99" s="47"/>
      <c r="KUE99" s="47"/>
      <c r="KUF99" s="47"/>
      <c r="KUG99" s="47"/>
      <c r="KUH99" s="47"/>
      <c r="KUI99" s="47"/>
      <c r="KUJ99" s="47"/>
      <c r="KUK99" s="47"/>
      <c r="KUL99" s="47"/>
      <c r="KUM99" s="47"/>
      <c r="KUN99" s="47"/>
      <c r="KUO99" s="47"/>
      <c r="KUP99" s="47"/>
      <c r="KUQ99" s="47"/>
      <c r="KUR99" s="47"/>
      <c r="KUS99" s="47"/>
      <c r="KUT99" s="47"/>
      <c r="KUU99" s="47"/>
      <c r="KUV99" s="47"/>
      <c r="KUW99" s="47"/>
      <c r="KUX99" s="47"/>
      <c r="KUY99" s="47"/>
      <c r="KUZ99" s="47"/>
      <c r="KVA99" s="47"/>
      <c r="KVB99" s="47"/>
      <c r="KVC99" s="47"/>
      <c r="KVD99" s="47"/>
      <c r="KVE99" s="47"/>
      <c r="KVF99" s="47"/>
      <c r="KVG99" s="47"/>
      <c r="KVH99" s="47"/>
      <c r="KVI99" s="47"/>
      <c r="KVJ99" s="47"/>
      <c r="KVK99" s="47"/>
      <c r="KVL99" s="47"/>
      <c r="KVM99" s="47"/>
      <c r="KVN99" s="47"/>
      <c r="KVO99" s="47"/>
      <c r="KVP99" s="47"/>
      <c r="KVQ99" s="47"/>
      <c r="KVR99" s="47"/>
      <c r="KVS99" s="47"/>
      <c r="KVT99" s="47"/>
      <c r="KVU99" s="47"/>
      <c r="KVV99" s="47"/>
      <c r="KVW99" s="47"/>
      <c r="KVX99" s="47"/>
      <c r="KVY99" s="47"/>
      <c r="KVZ99" s="47"/>
      <c r="KWA99" s="47"/>
      <c r="KWB99" s="47"/>
      <c r="KWC99" s="47"/>
      <c r="KWD99" s="47"/>
      <c r="KWE99" s="47"/>
      <c r="KWF99" s="47"/>
      <c r="KWG99" s="47"/>
      <c r="KWH99" s="47"/>
      <c r="KWI99" s="47"/>
      <c r="KWJ99" s="47"/>
      <c r="KWK99" s="47"/>
      <c r="KWL99" s="47"/>
      <c r="KWM99" s="47"/>
      <c r="KWN99" s="47"/>
      <c r="KWO99" s="47"/>
      <c r="KWP99" s="47"/>
      <c r="KWQ99" s="47"/>
      <c r="KWR99" s="47"/>
      <c r="KWS99" s="47"/>
      <c r="KWT99" s="47"/>
      <c r="KWU99" s="47"/>
      <c r="KWV99" s="47"/>
      <c r="KWW99" s="47"/>
      <c r="KWX99" s="47"/>
      <c r="KWY99" s="47"/>
      <c r="KWZ99" s="47"/>
      <c r="KXA99" s="47"/>
      <c r="KXB99" s="47"/>
      <c r="KXC99" s="47"/>
      <c r="KXD99" s="47"/>
      <c r="KXE99" s="47"/>
      <c r="KXF99" s="47"/>
      <c r="KXG99" s="47"/>
      <c r="KXH99" s="47"/>
      <c r="KXI99" s="47"/>
      <c r="KXJ99" s="47"/>
      <c r="KXK99" s="47"/>
      <c r="KXL99" s="47"/>
      <c r="KXM99" s="47"/>
      <c r="KXN99" s="47"/>
      <c r="KXO99" s="47"/>
      <c r="KXP99" s="47"/>
      <c r="KXQ99" s="47"/>
      <c r="KXR99" s="47"/>
      <c r="KXS99" s="47"/>
      <c r="KXT99" s="47"/>
      <c r="KXU99" s="47"/>
      <c r="KXV99" s="47"/>
      <c r="KXW99" s="47"/>
      <c r="KXX99" s="47"/>
      <c r="KXY99" s="47"/>
      <c r="KXZ99" s="47"/>
      <c r="KYA99" s="47"/>
      <c r="KYB99" s="47"/>
      <c r="KYC99" s="47"/>
      <c r="KYD99" s="47"/>
      <c r="KYE99" s="47"/>
      <c r="KYF99" s="47"/>
      <c r="KYG99" s="47"/>
      <c r="KYH99" s="47"/>
      <c r="KYI99" s="47"/>
      <c r="KYJ99" s="47"/>
      <c r="KYK99" s="47"/>
      <c r="KYL99" s="47"/>
      <c r="KYM99" s="47"/>
      <c r="KYN99" s="47"/>
      <c r="KYO99" s="47"/>
      <c r="KYP99" s="47"/>
      <c r="KYQ99" s="47"/>
      <c r="KYR99" s="47"/>
      <c r="KYS99" s="47"/>
      <c r="KYT99" s="47"/>
      <c r="KYU99" s="47"/>
      <c r="KYV99" s="47"/>
      <c r="KYW99" s="47"/>
      <c r="KYX99" s="47"/>
      <c r="KYY99" s="47"/>
      <c r="KYZ99" s="47"/>
      <c r="KZA99" s="47"/>
      <c r="KZB99" s="47"/>
      <c r="KZC99" s="47"/>
      <c r="KZD99" s="47"/>
      <c r="KZE99" s="47"/>
      <c r="KZF99" s="47"/>
      <c r="KZG99" s="47"/>
      <c r="KZH99" s="47"/>
      <c r="KZI99" s="47"/>
      <c r="KZJ99" s="47"/>
      <c r="KZK99" s="47"/>
      <c r="KZL99" s="47"/>
      <c r="KZM99" s="47"/>
      <c r="KZN99" s="47"/>
      <c r="KZO99" s="47"/>
      <c r="KZP99" s="47"/>
      <c r="KZQ99" s="47"/>
      <c r="KZR99" s="47"/>
      <c r="KZS99" s="47"/>
      <c r="KZT99" s="47"/>
      <c r="KZU99" s="47"/>
      <c r="KZV99" s="47"/>
      <c r="KZW99" s="47"/>
      <c r="KZX99" s="47"/>
      <c r="KZY99" s="47"/>
      <c r="KZZ99" s="47"/>
      <c r="LAA99" s="47"/>
      <c r="LAB99" s="47"/>
      <c r="LAC99" s="47"/>
      <c r="LAD99" s="47"/>
      <c r="LAE99" s="47"/>
      <c r="LAF99" s="47"/>
      <c r="LAG99" s="47"/>
      <c r="LAH99" s="47"/>
      <c r="LAI99" s="47"/>
      <c r="LAJ99" s="47"/>
      <c r="LAK99" s="47"/>
      <c r="LAL99" s="47"/>
      <c r="LAM99" s="47"/>
      <c r="LAN99" s="47"/>
      <c r="LAO99" s="47"/>
      <c r="LAP99" s="47"/>
      <c r="LAQ99" s="47"/>
      <c r="LAR99" s="47"/>
      <c r="LAS99" s="47"/>
      <c r="LAT99" s="47"/>
      <c r="LAU99" s="47"/>
      <c r="LAV99" s="47"/>
      <c r="LAW99" s="47"/>
      <c r="LAX99" s="47"/>
      <c r="LAY99" s="47"/>
      <c r="LAZ99" s="47"/>
      <c r="LBA99" s="47"/>
      <c r="LBB99" s="47"/>
      <c r="LBC99" s="47"/>
      <c r="LBD99" s="47"/>
      <c r="LBE99" s="47"/>
      <c r="LBF99" s="47"/>
      <c r="LBG99" s="47"/>
      <c r="LBH99" s="47"/>
      <c r="LBI99" s="47"/>
      <c r="LBJ99" s="47"/>
      <c r="LBK99" s="47"/>
      <c r="LBL99" s="47"/>
      <c r="LBM99" s="47"/>
      <c r="LBN99" s="47"/>
      <c r="LBO99" s="47"/>
      <c r="LBP99" s="47"/>
      <c r="LBQ99" s="47"/>
      <c r="LBR99" s="47"/>
      <c r="LBS99" s="47"/>
      <c r="LBT99" s="47"/>
      <c r="LBU99" s="47"/>
      <c r="LBV99" s="47"/>
      <c r="LBW99" s="47"/>
      <c r="LBX99" s="47"/>
      <c r="LBY99" s="47"/>
      <c r="LBZ99" s="47"/>
      <c r="LCA99" s="47"/>
      <c r="LCB99" s="47"/>
      <c r="LCC99" s="47"/>
      <c r="LCD99" s="47"/>
      <c r="LCE99" s="47"/>
      <c r="LCF99" s="47"/>
      <c r="LCG99" s="47"/>
      <c r="LCH99" s="47"/>
      <c r="LCI99" s="47"/>
      <c r="LCJ99" s="47"/>
      <c r="LCK99" s="47"/>
      <c r="LCL99" s="47"/>
      <c r="LCM99" s="47"/>
      <c r="LCN99" s="47"/>
      <c r="LCO99" s="47"/>
      <c r="LCP99" s="47"/>
      <c r="LCQ99" s="47"/>
      <c r="LCR99" s="47"/>
      <c r="LCS99" s="47"/>
      <c r="LCT99" s="47"/>
      <c r="LCU99" s="47"/>
      <c r="LCV99" s="47"/>
      <c r="LCW99" s="47"/>
      <c r="LCX99" s="47"/>
      <c r="LCY99" s="47"/>
      <c r="LCZ99" s="47"/>
      <c r="LDA99" s="47"/>
      <c r="LDB99" s="47"/>
      <c r="LDC99" s="47"/>
      <c r="LDD99" s="47"/>
      <c r="LDE99" s="47"/>
      <c r="LDF99" s="47"/>
      <c r="LDG99" s="47"/>
      <c r="LDH99" s="47"/>
      <c r="LDI99" s="47"/>
      <c r="LDJ99" s="47"/>
      <c r="LDK99" s="47"/>
      <c r="LDL99" s="47"/>
      <c r="LDM99" s="47"/>
      <c r="LDN99" s="47"/>
      <c r="LDO99" s="47"/>
      <c r="LDP99" s="47"/>
      <c r="LDQ99" s="47"/>
      <c r="LDR99" s="47"/>
      <c r="LDS99" s="47"/>
      <c r="LDT99" s="47"/>
      <c r="LDU99" s="47"/>
      <c r="LDV99" s="47"/>
      <c r="LDW99" s="47"/>
      <c r="LDX99" s="47"/>
      <c r="LDY99" s="47"/>
      <c r="LDZ99" s="47"/>
      <c r="LEA99" s="47"/>
      <c r="LEB99" s="47"/>
      <c r="LEC99" s="47"/>
      <c r="LED99" s="47"/>
      <c r="LEE99" s="47"/>
      <c r="LEF99" s="47"/>
      <c r="LEG99" s="47"/>
      <c r="LEH99" s="47"/>
      <c r="LEI99" s="47"/>
      <c r="LEJ99" s="47"/>
      <c r="LEK99" s="47"/>
      <c r="LEL99" s="47"/>
      <c r="LEM99" s="47"/>
      <c r="LEN99" s="47"/>
      <c r="LEO99" s="47"/>
      <c r="LEP99" s="47"/>
      <c r="LEQ99" s="47"/>
      <c r="LER99" s="47"/>
      <c r="LES99" s="47"/>
      <c r="LET99" s="47"/>
      <c r="LEU99" s="47"/>
      <c r="LEV99" s="47"/>
      <c r="LEW99" s="47"/>
      <c r="LEX99" s="47"/>
      <c r="LEY99" s="47"/>
      <c r="LEZ99" s="47"/>
      <c r="LFA99" s="47"/>
      <c r="LFB99" s="47"/>
      <c r="LFC99" s="47"/>
      <c r="LFD99" s="47"/>
      <c r="LFE99" s="47"/>
      <c r="LFF99" s="47"/>
      <c r="LFG99" s="47"/>
      <c r="LFH99" s="47"/>
      <c r="LFI99" s="47"/>
      <c r="LFJ99" s="47"/>
      <c r="LFK99" s="47"/>
      <c r="LFL99" s="47"/>
      <c r="LFM99" s="47"/>
      <c r="LFN99" s="47"/>
      <c r="LFO99" s="47"/>
      <c r="LFP99" s="47"/>
      <c r="LFQ99" s="47"/>
      <c r="LFR99" s="47"/>
      <c r="LFS99" s="47"/>
      <c r="LFT99" s="47"/>
      <c r="LFU99" s="47"/>
      <c r="LFV99" s="47"/>
      <c r="LFW99" s="47"/>
      <c r="LFX99" s="47"/>
      <c r="LFY99" s="47"/>
      <c r="LFZ99" s="47"/>
      <c r="LGA99" s="47"/>
      <c r="LGB99" s="47"/>
      <c r="LGC99" s="47"/>
      <c r="LGD99" s="47"/>
      <c r="LGE99" s="47"/>
      <c r="LGF99" s="47"/>
      <c r="LGG99" s="47"/>
      <c r="LGH99" s="47"/>
      <c r="LGI99" s="47"/>
      <c r="LGJ99" s="47"/>
      <c r="LGK99" s="47"/>
      <c r="LGL99" s="47"/>
      <c r="LGM99" s="47"/>
      <c r="LGN99" s="47"/>
      <c r="LGO99" s="47"/>
      <c r="LGP99" s="47"/>
      <c r="LGQ99" s="47"/>
      <c r="LGR99" s="47"/>
      <c r="LGS99" s="47"/>
      <c r="LGT99" s="47"/>
      <c r="LGU99" s="47"/>
      <c r="LGV99" s="47"/>
      <c r="LGW99" s="47"/>
      <c r="LGX99" s="47"/>
      <c r="LGY99" s="47"/>
      <c r="LGZ99" s="47"/>
      <c r="LHA99" s="47"/>
      <c r="LHB99" s="47"/>
      <c r="LHC99" s="47"/>
      <c r="LHD99" s="47"/>
      <c r="LHE99" s="47"/>
      <c r="LHF99" s="47"/>
      <c r="LHG99" s="47"/>
      <c r="LHH99" s="47"/>
      <c r="LHI99" s="47"/>
      <c r="LHJ99" s="47"/>
      <c r="LHK99" s="47"/>
      <c r="LHL99" s="47"/>
      <c r="LHM99" s="47"/>
      <c r="LHN99" s="47"/>
      <c r="LHO99" s="47"/>
      <c r="LHP99" s="47"/>
      <c r="LHQ99" s="47"/>
      <c r="LHR99" s="47"/>
      <c r="LHS99" s="47"/>
      <c r="LHT99" s="47"/>
      <c r="LHU99" s="47"/>
      <c r="LHV99" s="47"/>
      <c r="LHW99" s="47"/>
      <c r="LHX99" s="47"/>
      <c r="LHY99" s="47"/>
      <c r="LHZ99" s="47"/>
      <c r="LIA99" s="47"/>
      <c r="LIB99" s="47"/>
      <c r="LIC99" s="47"/>
      <c r="LID99" s="47"/>
      <c r="LIE99" s="47"/>
      <c r="LIF99" s="47"/>
      <c r="LIG99" s="47"/>
      <c r="LIH99" s="47"/>
      <c r="LII99" s="47"/>
      <c r="LIJ99" s="47"/>
      <c r="LIK99" s="47"/>
      <c r="LIL99" s="47"/>
      <c r="LIM99" s="47"/>
      <c r="LIN99" s="47"/>
      <c r="LIO99" s="47"/>
      <c r="LIP99" s="47"/>
      <c r="LIQ99" s="47"/>
      <c r="LIR99" s="47"/>
      <c r="LIS99" s="47"/>
      <c r="LIT99" s="47"/>
      <c r="LIU99" s="47"/>
      <c r="LIV99" s="47"/>
      <c r="LIW99" s="47"/>
      <c r="LIX99" s="47"/>
      <c r="LIY99" s="47"/>
      <c r="LIZ99" s="47"/>
      <c r="LJA99" s="47"/>
      <c r="LJB99" s="47"/>
      <c r="LJC99" s="47"/>
      <c r="LJD99" s="47"/>
      <c r="LJE99" s="47"/>
      <c r="LJF99" s="47"/>
      <c r="LJG99" s="47"/>
      <c r="LJH99" s="47"/>
      <c r="LJI99" s="47"/>
      <c r="LJJ99" s="47"/>
      <c r="LJK99" s="47"/>
      <c r="LJL99" s="47"/>
      <c r="LJM99" s="47"/>
      <c r="LJN99" s="47"/>
      <c r="LJO99" s="47"/>
      <c r="LJP99" s="47"/>
      <c r="LJQ99" s="47"/>
      <c r="LJR99" s="47"/>
      <c r="LJS99" s="47"/>
      <c r="LJT99" s="47"/>
      <c r="LJU99" s="47"/>
      <c r="LJV99" s="47"/>
      <c r="LJW99" s="47"/>
      <c r="LJX99" s="47"/>
      <c r="LJY99" s="47"/>
      <c r="LJZ99" s="47"/>
      <c r="LKA99" s="47"/>
      <c r="LKB99" s="47"/>
      <c r="LKC99" s="47"/>
      <c r="LKD99" s="47"/>
      <c r="LKE99" s="47"/>
      <c r="LKF99" s="47"/>
      <c r="LKG99" s="47"/>
      <c r="LKH99" s="47"/>
      <c r="LKI99" s="47"/>
      <c r="LKJ99" s="47"/>
      <c r="LKK99" s="47"/>
      <c r="LKL99" s="47"/>
      <c r="LKM99" s="47"/>
      <c r="LKN99" s="47"/>
      <c r="LKO99" s="47"/>
      <c r="LKP99" s="47"/>
      <c r="LKQ99" s="47"/>
      <c r="LKR99" s="47"/>
      <c r="LKS99" s="47"/>
      <c r="LKT99" s="47"/>
      <c r="LKU99" s="47"/>
      <c r="LKV99" s="47"/>
      <c r="LKW99" s="47"/>
      <c r="LKX99" s="47"/>
      <c r="LKY99" s="47"/>
      <c r="LKZ99" s="47"/>
      <c r="LLA99" s="47"/>
      <c r="LLB99" s="47"/>
      <c r="LLC99" s="47"/>
      <c r="LLD99" s="47"/>
      <c r="LLE99" s="47"/>
      <c r="LLF99" s="47"/>
      <c r="LLG99" s="47"/>
      <c r="LLH99" s="47"/>
      <c r="LLI99" s="47"/>
      <c r="LLJ99" s="47"/>
      <c r="LLK99" s="47"/>
      <c r="LLL99" s="47"/>
      <c r="LLM99" s="47"/>
      <c r="LLN99" s="47"/>
      <c r="LLO99" s="47"/>
      <c r="LLP99" s="47"/>
      <c r="LLQ99" s="47"/>
      <c r="LLR99" s="47"/>
      <c r="LLS99" s="47"/>
      <c r="LLT99" s="47"/>
      <c r="LLU99" s="47"/>
      <c r="LLV99" s="47"/>
      <c r="LLW99" s="47"/>
      <c r="LLX99" s="47"/>
      <c r="LLY99" s="47"/>
      <c r="LLZ99" s="47"/>
      <c r="LMA99" s="47"/>
      <c r="LMB99" s="47"/>
      <c r="LMC99" s="47"/>
      <c r="LMD99" s="47"/>
      <c r="LME99" s="47"/>
      <c r="LMF99" s="47"/>
      <c r="LMG99" s="47"/>
      <c r="LMH99" s="47"/>
      <c r="LMI99" s="47"/>
      <c r="LMJ99" s="47"/>
      <c r="LMK99" s="47"/>
      <c r="LML99" s="47"/>
      <c r="LMM99" s="47"/>
      <c r="LMN99" s="47"/>
      <c r="LMO99" s="47"/>
      <c r="LMP99" s="47"/>
      <c r="LMQ99" s="47"/>
      <c r="LMR99" s="47"/>
      <c r="LMS99" s="47"/>
      <c r="LMT99" s="47"/>
      <c r="LMU99" s="47"/>
      <c r="LMV99" s="47"/>
      <c r="LMW99" s="47"/>
      <c r="LMX99" s="47"/>
      <c r="LMY99" s="47"/>
      <c r="LMZ99" s="47"/>
      <c r="LNA99" s="47"/>
      <c r="LNB99" s="47"/>
      <c r="LNC99" s="47"/>
      <c r="LND99" s="47"/>
      <c r="LNE99" s="47"/>
      <c r="LNF99" s="47"/>
      <c r="LNG99" s="47"/>
      <c r="LNH99" s="47"/>
      <c r="LNI99" s="47"/>
      <c r="LNJ99" s="47"/>
      <c r="LNK99" s="47"/>
      <c r="LNL99" s="47"/>
      <c r="LNM99" s="47"/>
      <c r="LNN99" s="47"/>
      <c r="LNO99" s="47"/>
      <c r="LNP99" s="47"/>
      <c r="LNQ99" s="47"/>
      <c r="LNR99" s="47"/>
      <c r="LNS99" s="47"/>
      <c r="LNT99" s="47"/>
      <c r="LNU99" s="47"/>
      <c r="LNV99" s="47"/>
      <c r="LNW99" s="47"/>
      <c r="LNX99" s="47"/>
      <c r="LNY99" s="47"/>
      <c r="LNZ99" s="47"/>
      <c r="LOA99" s="47"/>
      <c r="LOB99" s="47"/>
      <c r="LOC99" s="47"/>
      <c r="LOD99" s="47"/>
      <c r="LOE99" s="47"/>
      <c r="LOF99" s="47"/>
      <c r="LOG99" s="47"/>
      <c r="LOH99" s="47"/>
      <c r="LOI99" s="47"/>
      <c r="LOJ99" s="47"/>
      <c r="LOK99" s="47"/>
      <c r="LOL99" s="47"/>
      <c r="LOM99" s="47"/>
      <c r="LON99" s="47"/>
      <c r="LOO99" s="47"/>
      <c r="LOP99" s="47"/>
      <c r="LOQ99" s="47"/>
      <c r="LOR99" s="47"/>
      <c r="LOS99" s="47"/>
      <c r="LOT99" s="47"/>
      <c r="LOU99" s="47"/>
      <c r="LOV99" s="47"/>
      <c r="LOW99" s="47"/>
      <c r="LOX99" s="47"/>
      <c r="LOY99" s="47"/>
      <c r="LOZ99" s="47"/>
      <c r="LPA99" s="47"/>
      <c r="LPB99" s="47"/>
      <c r="LPC99" s="47"/>
      <c r="LPD99" s="47"/>
      <c r="LPE99" s="47"/>
      <c r="LPF99" s="47"/>
      <c r="LPG99" s="47"/>
      <c r="LPH99" s="47"/>
      <c r="LPI99" s="47"/>
      <c r="LPJ99" s="47"/>
      <c r="LPK99" s="47"/>
      <c r="LPL99" s="47"/>
      <c r="LPM99" s="47"/>
      <c r="LPN99" s="47"/>
      <c r="LPO99" s="47"/>
      <c r="LPP99" s="47"/>
      <c r="LPQ99" s="47"/>
      <c r="LPR99" s="47"/>
      <c r="LPS99" s="47"/>
      <c r="LPT99" s="47"/>
      <c r="LPU99" s="47"/>
      <c r="LPV99" s="47"/>
      <c r="LPW99" s="47"/>
      <c r="LPX99" s="47"/>
      <c r="LPY99" s="47"/>
      <c r="LPZ99" s="47"/>
      <c r="LQA99" s="47"/>
      <c r="LQB99" s="47"/>
      <c r="LQC99" s="47"/>
      <c r="LQD99" s="47"/>
      <c r="LQE99" s="47"/>
      <c r="LQF99" s="47"/>
      <c r="LQG99" s="47"/>
      <c r="LQH99" s="47"/>
      <c r="LQI99" s="47"/>
      <c r="LQJ99" s="47"/>
      <c r="LQK99" s="47"/>
      <c r="LQL99" s="47"/>
      <c r="LQM99" s="47"/>
      <c r="LQN99" s="47"/>
      <c r="LQO99" s="47"/>
      <c r="LQP99" s="47"/>
      <c r="LQQ99" s="47"/>
      <c r="LQR99" s="47"/>
      <c r="LQS99" s="47"/>
      <c r="LQT99" s="47"/>
      <c r="LQU99" s="47"/>
      <c r="LQV99" s="47"/>
      <c r="LQW99" s="47"/>
      <c r="LQX99" s="47"/>
      <c r="LQY99" s="47"/>
      <c r="LQZ99" s="47"/>
      <c r="LRA99" s="47"/>
      <c r="LRB99" s="47"/>
      <c r="LRC99" s="47"/>
      <c r="LRD99" s="47"/>
      <c r="LRE99" s="47"/>
      <c r="LRF99" s="47"/>
      <c r="LRG99" s="47"/>
      <c r="LRH99" s="47"/>
      <c r="LRI99" s="47"/>
      <c r="LRJ99" s="47"/>
      <c r="LRK99" s="47"/>
      <c r="LRL99" s="47"/>
      <c r="LRM99" s="47"/>
      <c r="LRN99" s="47"/>
      <c r="LRO99" s="47"/>
      <c r="LRP99" s="47"/>
      <c r="LRQ99" s="47"/>
      <c r="LRR99" s="47"/>
      <c r="LRS99" s="47"/>
      <c r="LRT99" s="47"/>
      <c r="LRU99" s="47"/>
      <c r="LRV99" s="47"/>
      <c r="LRW99" s="47"/>
      <c r="LRX99" s="47"/>
      <c r="LRY99" s="47"/>
      <c r="LRZ99" s="47"/>
      <c r="LSA99" s="47"/>
      <c r="LSB99" s="47"/>
      <c r="LSC99" s="47"/>
      <c r="LSD99" s="47"/>
      <c r="LSE99" s="47"/>
      <c r="LSF99" s="47"/>
      <c r="LSG99" s="47"/>
      <c r="LSH99" s="47"/>
      <c r="LSI99" s="47"/>
      <c r="LSJ99" s="47"/>
      <c r="LSK99" s="47"/>
      <c r="LSL99" s="47"/>
      <c r="LSM99" s="47"/>
      <c r="LSN99" s="47"/>
      <c r="LSO99" s="47"/>
      <c r="LSP99" s="47"/>
      <c r="LSQ99" s="47"/>
      <c r="LSR99" s="47"/>
      <c r="LSS99" s="47"/>
      <c r="LST99" s="47"/>
      <c r="LSU99" s="47"/>
      <c r="LSV99" s="47"/>
      <c r="LSW99" s="47"/>
      <c r="LSX99" s="47"/>
      <c r="LSY99" s="47"/>
      <c r="LSZ99" s="47"/>
      <c r="LTA99" s="47"/>
      <c r="LTB99" s="47"/>
      <c r="LTC99" s="47"/>
      <c r="LTD99" s="47"/>
      <c r="LTE99" s="47"/>
      <c r="LTF99" s="47"/>
      <c r="LTG99" s="47"/>
      <c r="LTH99" s="47"/>
      <c r="LTI99" s="47"/>
      <c r="LTJ99" s="47"/>
      <c r="LTK99" s="47"/>
      <c r="LTL99" s="47"/>
      <c r="LTM99" s="47"/>
      <c r="LTN99" s="47"/>
      <c r="LTO99" s="47"/>
      <c r="LTP99" s="47"/>
      <c r="LTQ99" s="47"/>
      <c r="LTR99" s="47"/>
      <c r="LTS99" s="47"/>
      <c r="LTT99" s="47"/>
      <c r="LTU99" s="47"/>
      <c r="LTV99" s="47"/>
      <c r="LTW99" s="47"/>
      <c r="LTX99" s="47"/>
      <c r="LTY99" s="47"/>
      <c r="LTZ99" s="47"/>
      <c r="LUA99" s="47"/>
      <c r="LUB99" s="47"/>
      <c r="LUC99" s="47"/>
      <c r="LUD99" s="47"/>
      <c r="LUE99" s="47"/>
      <c r="LUF99" s="47"/>
      <c r="LUG99" s="47"/>
      <c r="LUH99" s="47"/>
      <c r="LUI99" s="47"/>
      <c r="LUJ99" s="47"/>
      <c r="LUK99" s="47"/>
      <c r="LUL99" s="47"/>
      <c r="LUM99" s="47"/>
      <c r="LUN99" s="47"/>
      <c r="LUO99" s="47"/>
      <c r="LUP99" s="47"/>
      <c r="LUQ99" s="47"/>
      <c r="LUR99" s="47"/>
      <c r="LUS99" s="47"/>
      <c r="LUT99" s="47"/>
      <c r="LUU99" s="47"/>
      <c r="LUV99" s="47"/>
      <c r="LUW99" s="47"/>
      <c r="LUX99" s="47"/>
      <c r="LUY99" s="47"/>
      <c r="LUZ99" s="47"/>
      <c r="LVA99" s="47"/>
      <c r="LVB99" s="47"/>
      <c r="LVC99" s="47"/>
      <c r="LVD99" s="47"/>
      <c r="LVE99" s="47"/>
      <c r="LVF99" s="47"/>
      <c r="LVG99" s="47"/>
      <c r="LVH99" s="47"/>
      <c r="LVI99" s="47"/>
      <c r="LVJ99" s="47"/>
      <c r="LVK99" s="47"/>
      <c r="LVL99" s="47"/>
      <c r="LVM99" s="47"/>
      <c r="LVN99" s="47"/>
      <c r="LVO99" s="47"/>
      <c r="LVP99" s="47"/>
      <c r="LVQ99" s="47"/>
      <c r="LVR99" s="47"/>
      <c r="LVS99" s="47"/>
      <c r="LVT99" s="47"/>
      <c r="LVU99" s="47"/>
      <c r="LVV99" s="47"/>
      <c r="LVW99" s="47"/>
      <c r="LVX99" s="47"/>
      <c r="LVY99" s="47"/>
      <c r="LVZ99" s="47"/>
      <c r="LWA99" s="47"/>
      <c r="LWB99" s="47"/>
      <c r="LWC99" s="47"/>
      <c r="LWD99" s="47"/>
      <c r="LWE99" s="47"/>
      <c r="LWF99" s="47"/>
      <c r="LWG99" s="47"/>
      <c r="LWH99" s="47"/>
      <c r="LWI99" s="47"/>
      <c r="LWJ99" s="47"/>
      <c r="LWK99" s="47"/>
      <c r="LWL99" s="47"/>
      <c r="LWM99" s="47"/>
      <c r="LWN99" s="47"/>
      <c r="LWO99" s="47"/>
      <c r="LWP99" s="47"/>
      <c r="LWQ99" s="47"/>
      <c r="LWR99" s="47"/>
      <c r="LWS99" s="47"/>
      <c r="LWT99" s="47"/>
      <c r="LWU99" s="47"/>
      <c r="LWV99" s="47"/>
      <c r="LWW99" s="47"/>
      <c r="LWX99" s="47"/>
      <c r="LWY99" s="47"/>
      <c r="LWZ99" s="47"/>
      <c r="LXA99" s="47"/>
      <c r="LXB99" s="47"/>
      <c r="LXC99" s="47"/>
      <c r="LXD99" s="47"/>
      <c r="LXE99" s="47"/>
      <c r="LXF99" s="47"/>
      <c r="LXG99" s="47"/>
      <c r="LXH99" s="47"/>
      <c r="LXI99" s="47"/>
      <c r="LXJ99" s="47"/>
      <c r="LXK99" s="47"/>
      <c r="LXL99" s="47"/>
      <c r="LXM99" s="47"/>
      <c r="LXN99" s="47"/>
      <c r="LXO99" s="47"/>
      <c r="LXP99" s="47"/>
      <c r="LXQ99" s="47"/>
      <c r="LXR99" s="47"/>
      <c r="LXS99" s="47"/>
      <c r="LXT99" s="47"/>
      <c r="LXU99" s="47"/>
      <c r="LXV99" s="47"/>
      <c r="LXW99" s="47"/>
      <c r="LXX99" s="47"/>
      <c r="LXY99" s="47"/>
      <c r="LXZ99" s="47"/>
      <c r="LYA99" s="47"/>
      <c r="LYB99" s="47"/>
      <c r="LYC99" s="47"/>
      <c r="LYD99" s="47"/>
      <c r="LYE99" s="47"/>
      <c r="LYF99" s="47"/>
      <c r="LYG99" s="47"/>
      <c r="LYH99" s="47"/>
      <c r="LYI99" s="47"/>
      <c r="LYJ99" s="47"/>
      <c r="LYK99" s="47"/>
      <c r="LYL99" s="47"/>
      <c r="LYM99" s="47"/>
      <c r="LYN99" s="47"/>
      <c r="LYO99" s="47"/>
      <c r="LYP99" s="47"/>
      <c r="LYQ99" s="47"/>
      <c r="LYR99" s="47"/>
      <c r="LYS99" s="47"/>
      <c r="LYT99" s="47"/>
      <c r="LYU99" s="47"/>
      <c r="LYV99" s="47"/>
      <c r="LYW99" s="47"/>
      <c r="LYX99" s="47"/>
      <c r="LYY99" s="47"/>
      <c r="LYZ99" s="47"/>
      <c r="LZA99" s="47"/>
      <c r="LZB99" s="47"/>
      <c r="LZC99" s="47"/>
      <c r="LZD99" s="47"/>
      <c r="LZE99" s="47"/>
      <c r="LZF99" s="47"/>
      <c r="LZG99" s="47"/>
      <c r="LZH99" s="47"/>
      <c r="LZI99" s="47"/>
      <c r="LZJ99" s="47"/>
      <c r="LZK99" s="47"/>
      <c r="LZL99" s="47"/>
      <c r="LZM99" s="47"/>
      <c r="LZN99" s="47"/>
      <c r="LZO99" s="47"/>
      <c r="LZP99" s="47"/>
      <c r="LZQ99" s="47"/>
      <c r="LZR99" s="47"/>
      <c r="LZS99" s="47"/>
      <c r="LZT99" s="47"/>
      <c r="LZU99" s="47"/>
      <c r="LZV99" s="47"/>
      <c r="LZW99" s="47"/>
      <c r="LZX99" s="47"/>
      <c r="LZY99" s="47"/>
      <c r="LZZ99" s="47"/>
      <c r="MAA99" s="47"/>
      <c r="MAB99" s="47"/>
      <c r="MAC99" s="47"/>
      <c r="MAD99" s="47"/>
      <c r="MAE99" s="47"/>
      <c r="MAF99" s="47"/>
      <c r="MAG99" s="47"/>
      <c r="MAH99" s="47"/>
      <c r="MAI99" s="47"/>
      <c r="MAJ99" s="47"/>
      <c r="MAK99" s="47"/>
      <c r="MAL99" s="47"/>
      <c r="MAM99" s="47"/>
      <c r="MAN99" s="47"/>
      <c r="MAO99" s="47"/>
      <c r="MAP99" s="47"/>
      <c r="MAQ99" s="47"/>
      <c r="MAR99" s="47"/>
      <c r="MAS99" s="47"/>
      <c r="MAT99" s="47"/>
      <c r="MAU99" s="47"/>
      <c r="MAV99" s="47"/>
      <c r="MAW99" s="47"/>
      <c r="MAX99" s="47"/>
      <c r="MAY99" s="47"/>
      <c r="MAZ99" s="47"/>
      <c r="MBA99" s="47"/>
      <c r="MBB99" s="47"/>
      <c r="MBC99" s="47"/>
      <c r="MBD99" s="47"/>
      <c r="MBE99" s="47"/>
      <c r="MBF99" s="47"/>
      <c r="MBG99" s="47"/>
      <c r="MBH99" s="47"/>
      <c r="MBI99" s="47"/>
      <c r="MBJ99" s="47"/>
      <c r="MBK99" s="47"/>
      <c r="MBL99" s="47"/>
      <c r="MBM99" s="47"/>
      <c r="MBN99" s="47"/>
      <c r="MBO99" s="47"/>
      <c r="MBP99" s="47"/>
      <c r="MBQ99" s="47"/>
      <c r="MBR99" s="47"/>
      <c r="MBS99" s="47"/>
      <c r="MBT99" s="47"/>
      <c r="MBU99" s="47"/>
      <c r="MBV99" s="47"/>
      <c r="MBW99" s="47"/>
      <c r="MBX99" s="47"/>
      <c r="MBY99" s="47"/>
      <c r="MBZ99" s="47"/>
      <c r="MCA99" s="47"/>
      <c r="MCB99" s="47"/>
      <c r="MCC99" s="47"/>
      <c r="MCD99" s="47"/>
      <c r="MCE99" s="47"/>
      <c r="MCF99" s="47"/>
      <c r="MCG99" s="47"/>
      <c r="MCH99" s="47"/>
      <c r="MCI99" s="47"/>
      <c r="MCJ99" s="47"/>
      <c r="MCK99" s="47"/>
      <c r="MCL99" s="47"/>
      <c r="MCM99" s="47"/>
      <c r="MCN99" s="47"/>
      <c r="MCO99" s="47"/>
      <c r="MCP99" s="47"/>
      <c r="MCQ99" s="47"/>
      <c r="MCR99" s="47"/>
      <c r="MCS99" s="47"/>
      <c r="MCT99" s="47"/>
      <c r="MCU99" s="47"/>
      <c r="MCV99" s="47"/>
      <c r="MCW99" s="47"/>
      <c r="MCX99" s="47"/>
      <c r="MCY99" s="47"/>
      <c r="MCZ99" s="47"/>
      <c r="MDA99" s="47"/>
      <c r="MDB99" s="47"/>
      <c r="MDC99" s="47"/>
      <c r="MDD99" s="47"/>
      <c r="MDE99" s="47"/>
      <c r="MDF99" s="47"/>
      <c r="MDG99" s="47"/>
      <c r="MDH99" s="47"/>
      <c r="MDI99" s="47"/>
      <c r="MDJ99" s="47"/>
      <c r="MDK99" s="47"/>
      <c r="MDL99" s="47"/>
      <c r="MDM99" s="47"/>
      <c r="MDN99" s="47"/>
      <c r="MDO99" s="47"/>
      <c r="MDP99" s="47"/>
      <c r="MDQ99" s="47"/>
      <c r="MDR99" s="47"/>
      <c r="MDS99" s="47"/>
      <c r="MDT99" s="47"/>
      <c r="MDU99" s="47"/>
      <c r="MDV99" s="47"/>
      <c r="MDW99" s="47"/>
      <c r="MDX99" s="47"/>
      <c r="MDY99" s="47"/>
      <c r="MDZ99" s="47"/>
      <c r="MEA99" s="47"/>
      <c r="MEB99" s="47"/>
      <c r="MEC99" s="47"/>
      <c r="MED99" s="47"/>
      <c r="MEE99" s="47"/>
      <c r="MEF99" s="47"/>
      <c r="MEG99" s="47"/>
      <c r="MEH99" s="47"/>
      <c r="MEI99" s="47"/>
      <c r="MEJ99" s="47"/>
      <c r="MEK99" s="47"/>
      <c r="MEL99" s="47"/>
      <c r="MEM99" s="47"/>
      <c r="MEN99" s="47"/>
      <c r="MEO99" s="47"/>
      <c r="MEP99" s="47"/>
      <c r="MEQ99" s="47"/>
      <c r="MER99" s="47"/>
      <c r="MES99" s="47"/>
      <c r="MET99" s="47"/>
      <c r="MEU99" s="47"/>
      <c r="MEV99" s="47"/>
      <c r="MEW99" s="47"/>
      <c r="MEX99" s="47"/>
      <c r="MEY99" s="47"/>
      <c r="MEZ99" s="47"/>
      <c r="MFA99" s="47"/>
      <c r="MFB99" s="47"/>
      <c r="MFC99" s="47"/>
      <c r="MFD99" s="47"/>
      <c r="MFE99" s="47"/>
      <c r="MFF99" s="47"/>
      <c r="MFG99" s="47"/>
      <c r="MFH99" s="47"/>
      <c r="MFI99" s="47"/>
      <c r="MFJ99" s="47"/>
      <c r="MFK99" s="47"/>
      <c r="MFL99" s="47"/>
      <c r="MFM99" s="47"/>
      <c r="MFN99" s="47"/>
      <c r="MFO99" s="47"/>
      <c r="MFP99" s="47"/>
      <c r="MFQ99" s="47"/>
      <c r="MFR99" s="47"/>
      <c r="MFS99" s="47"/>
      <c r="MFT99" s="47"/>
      <c r="MFU99" s="47"/>
      <c r="MFV99" s="47"/>
      <c r="MFW99" s="47"/>
      <c r="MFX99" s="47"/>
      <c r="MFY99" s="47"/>
      <c r="MFZ99" s="47"/>
      <c r="MGA99" s="47"/>
      <c r="MGB99" s="47"/>
      <c r="MGC99" s="47"/>
      <c r="MGD99" s="47"/>
      <c r="MGE99" s="47"/>
      <c r="MGF99" s="47"/>
      <c r="MGG99" s="47"/>
      <c r="MGH99" s="47"/>
      <c r="MGI99" s="47"/>
      <c r="MGJ99" s="47"/>
      <c r="MGK99" s="47"/>
      <c r="MGL99" s="47"/>
      <c r="MGM99" s="47"/>
      <c r="MGN99" s="47"/>
      <c r="MGO99" s="47"/>
      <c r="MGP99" s="47"/>
      <c r="MGQ99" s="47"/>
      <c r="MGR99" s="47"/>
      <c r="MGS99" s="47"/>
      <c r="MGT99" s="47"/>
      <c r="MGU99" s="47"/>
      <c r="MGV99" s="47"/>
      <c r="MGW99" s="47"/>
      <c r="MGX99" s="47"/>
      <c r="MGY99" s="47"/>
      <c r="MGZ99" s="47"/>
      <c r="MHA99" s="47"/>
      <c r="MHB99" s="47"/>
      <c r="MHC99" s="47"/>
      <c r="MHD99" s="47"/>
      <c r="MHE99" s="47"/>
      <c r="MHF99" s="47"/>
      <c r="MHG99" s="47"/>
      <c r="MHH99" s="47"/>
      <c r="MHI99" s="47"/>
      <c r="MHJ99" s="47"/>
      <c r="MHK99" s="47"/>
      <c r="MHL99" s="47"/>
      <c r="MHM99" s="47"/>
      <c r="MHN99" s="47"/>
      <c r="MHO99" s="47"/>
      <c r="MHP99" s="47"/>
      <c r="MHQ99" s="47"/>
      <c r="MHR99" s="47"/>
      <c r="MHS99" s="47"/>
      <c r="MHT99" s="47"/>
      <c r="MHU99" s="47"/>
      <c r="MHV99" s="47"/>
      <c r="MHW99" s="47"/>
      <c r="MHX99" s="47"/>
      <c r="MHY99" s="47"/>
      <c r="MHZ99" s="47"/>
      <c r="MIA99" s="47"/>
      <c r="MIB99" s="47"/>
      <c r="MIC99" s="47"/>
      <c r="MID99" s="47"/>
      <c r="MIE99" s="47"/>
      <c r="MIF99" s="47"/>
      <c r="MIG99" s="47"/>
      <c r="MIH99" s="47"/>
      <c r="MII99" s="47"/>
      <c r="MIJ99" s="47"/>
      <c r="MIK99" s="47"/>
      <c r="MIL99" s="47"/>
      <c r="MIM99" s="47"/>
      <c r="MIN99" s="47"/>
      <c r="MIO99" s="47"/>
      <c r="MIP99" s="47"/>
      <c r="MIQ99" s="47"/>
      <c r="MIR99" s="47"/>
      <c r="MIS99" s="47"/>
      <c r="MIT99" s="47"/>
      <c r="MIU99" s="47"/>
      <c r="MIV99" s="47"/>
      <c r="MIW99" s="47"/>
      <c r="MIX99" s="47"/>
      <c r="MIY99" s="47"/>
      <c r="MIZ99" s="47"/>
      <c r="MJA99" s="47"/>
      <c r="MJB99" s="47"/>
      <c r="MJC99" s="47"/>
      <c r="MJD99" s="47"/>
      <c r="MJE99" s="47"/>
      <c r="MJF99" s="47"/>
      <c r="MJG99" s="47"/>
      <c r="MJH99" s="47"/>
      <c r="MJI99" s="47"/>
      <c r="MJJ99" s="47"/>
      <c r="MJK99" s="47"/>
      <c r="MJL99" s="47"/>
      <c r="MJM99" s="47"/>
      <c r="MJN99" s="47"/>
      <c r="MJO99" s="47"/>
      <c r="MJP99" s="47"/>
      <c r="MJQ99" s="47"/>
      <c r="MJR99" s="47"/>
      <c r="MJS99" s="47"/>
      <c r="MJT99" s="47"/>
      <c r="MJU99" s="47"/>
      <c r="MJV99" s="47"/>
      <c r="MJW99" s="47"/>
      <c r="MJX99" s="47"/>
      <c r="MJY99" s="47"/>
      <c r="MJZ99" s="47"/>
      <c r="MKA99" s="47"/>
      <c r="MKB99" s="47"/>
      <c r="MKC99" s="47"/>
      <c r="MKD99" s="47"/>
      <c r="MKE99" s="47"/>
      <c r="MKF99" s="47"/>
      <c r="MKG99" s="47"/>
      <c r="MKH99" s="47"/>
      <c r="MKI99" s="47"/>
      <c r="MKJ99" s="47"/>
      <c r="MKK99" s="47"/>
      <c r="MKL99" s="47"/>
      <c r="MKM99" s="47"/>
      <c r="MKN99" s="47"/>
      <c r="MKO99" s="47"/>
      <c r="MKP99" s="47"/>
      <c r="MKQ99" s="47"/>
      <c r="MKR99" s="47"/>
      <c r="MKS99" s="47"/>
      <c r="MKT99" s="47"/>
      <c r="MKU99" s="47"/>
      <c r="MKV99" s="47"/>
      <c r="MKW99" s="47"/>
      <c r="MKX99" s="47"/>
      <c r="MKY99" s="47"/>
      <c r="MKZ99" s="47"/>
      <c r="MLA99" s="47"/>
      <c r="MLB99" s="47"/>
      <c r="MLC99" s="47"/>
      <c r="MLD99" s="47"/>
      <c r="MLE99" s="47"/>
      <c r="MLF99" s="47"/>
      <c r="MLG99" s="47"/>
      <c r="MLH99" s="47"/>
      <c r="MLI99" s="47"/>
      <c r="MLJ99" s="47"/>
      <c r="MLK99" s="47"/>
      <c r="MLL99" s="47"/>
      <c r="MLM99" s="47"/>
      <c r="MLN99" s="47"/>
      <c r="MLO99" s="47"/>
      <c r="MLP99" s="47"/>
      <c r="MLQ99" s="47"/>
      <c r="MLR99" s="47"/>
      <c r="MLS99" s="47"/>
      <c r="MLT99" s="47"/>
      <c r="MLU99" s="47"/>
      <c r="MLV99" s="47"/>
      <c r="MLW99" s="47"/>
      <c r="MLX99" s="47"/>
      <c r="MLY99" s="47"/>
      <c r="MLZ99" s="47"/>
      <c r="MMA99" s="47"/>
      <c r="MMB99" s="47"/>
      <c r="MMC99" s="47"/>
      <c r="MMD99" s="47"/>
      <c r="MME99" s="47"/>
      <c r="MMF99" s="47"/>
      <c r="MMG99" s="47"/>
      <c r="MMH99" s="47"/>
      <c r="MMI99" s="47"/>
      <c r="MMJ99" s="47"/>
      <c r="MMK99" s="47"/>
      <c r="MML99" s="47"/>
      <c r="MMM99" s="47"/>
      <c r="MMN99" s="47"/>
      <c r="MMO99" s="47"/>
      <c r="MMP99" s="47"/>
      <c r="MMQ99" s="47"/>
      <c r="MMR99" s="47"/>
      <c r="MMS99" s="47"/>
      <c r="MMT99" s="47"/>
      <c r="MMU99" s="47"/>
      <c r="MMV99" s="47"/>
      <c r="MMW99" s="47"/>
      <c r="MMX99" s="47"/>
      <c r="MMY99" s="47"/>
      <c r="MMZ99" s="47"/>
      <c r="MNA99" s="47"/>
      <c r="MNB99" s="47"/>
      <c r="MNC99" s="47"/>
      <c r="MND99" s="47"/>
      <c r="MNE99" s="47"/>
      <c r="MNF99" s="47"/>
      <c r="MNG99" s="47"/>
      <c r="MNH99" s="47"/>
      <c r="MNI99" s="47"/>
      <c r="MNJ99" s="47"/>
      <c r="MNK99" s="47"/>
      <c r="MNL99" s="47"/>
      <c r="MNM99" s="47"/>
      <c r="MNN99" s="47"/>
      <c r="MNO99" s="47"/>
      <c r="MNP99" s="47"/>
      <c r="MNQ99" s="47"/>
      <c r="MNR99" s="47"/>
      <c r="MNS99" s="47"/>
      <c r="MNT99" s="47"/>
      <c r="MNU99" s="47"/>
      <c r="MNV99" s="47"/>
      <c r="MNW99" s="47"/>
      <c r="MNX99" s="47"/>
      <c r="MNY99" s="47"/>
      <c r="MNZ99" s="47"/>
      <c r="MOA99" s="47"/>
      <c r="MOB99" s="47"/>
      <c r="MOC99" s="47"/>
      <c r="MOD99" s="47"/>
      <c r="MOE99" s="47"/>
      <c r="MOF99" s="47"/>
      <c r="MOG99" s="47"/>
      <c r="MOH99" s="47"/>
      <c r="MOI99" s="47"/>
      <c r="MOJ99" s="47"/>
      <c r="MOK99" s="47"/>
      <c r="MOL99" s="47"/>
      <c r="MOM99" s="47"/>
      <c r="MON99" s="47"/>
      <c r="MOO99" s="47"/>
      <c r="MOP99" s="47"/>
      <c r="MOQ99" s="47"/>
      <c r="MOR99" s="47"/>
      <c r="MOS99" s="47"/>
      <c r="MOT99" s="47"/>
      <c r="MOU99" s="47"/>
      <c r="MOV99" s="47"/>
      <c r="MOW99" s="47"/>
      <c r="MOX99" s="47"/>
      <c r="MOY99" s="47"/>
      <c r="MOZ99" s="47"/>
      <c r="MPA99" s="47"/>
      <c r="MPB99" s="47"/>
      <c r="MPC99" s="47"/>
      <c r="MPD99" s="47"/>
      <c r="MPE99" s="47"/>
      <c r="MPF99" s="47"/>
      <c r="MPG99" s="47"/>
      <c r="MPH99" s="47"/>
      <c r="MPI99" s="47"/>
      <c r="MPJ99" s="47"/>
      <c r="MPK99" s="47"/>
      <c r="MPL99" s="47"/>
      <c r="MPM99" s="47"/>
      <c r="MPN99" s="47"/>
      <c r="MPO99" s="47"/>
      <c r="MPP99" s="47"/>
      <c r="MPQ99" s="47"/>
      <c r="MPR99" s="47"/>
      <c r="MPS99" s="47"/>
      <c r="MPT99" s="47"/>
      <c r="MPU99" s="47"/>
      <c r="MPV99" s="47"/>
      <c r="MPW99" s="47"/>
      <c r="MPX99" s="47"/>
      <c r="MPY99" s="47"/>
      <c r="MPZ99" s="47"/>
      <c r="MQA99" s="47"/>
      <c r="MQB99" s="47"/>
      <c r="MQC99" s="47"/>
      <c r="MQD99" s="47"/>
      <c r="MQE99" s="47"/>
      <c r="MQF99" s="47"/>
      <c r="MQG99" s="47"/>
      <c r="MQH99" s="47"/>
      <c r="MQI99" s="47"/>
      <c r="MQJ99" s="47"/>
      <c r="MQK99" s="47"/>
      <c r="MQL99" s="47"/>
      <c r="MQM99" s="47"/>
      <c r="MQN99" s="47"/>
      <c r="MQO99" s="47"/>
      <c r="MQP99" s="47"/>
      <c r="MQQ99" s="47"/>
      <c r="MQR99" s="47"/>
      <c r="MQS99" s="47"/>
      <c r="MQT99" s="47"/>
      <c r="MQU99" s="47"/>
      <c r="MQV99" s="47"/>
      <c r="MQW99" s="47"/>
      <c r="MQX99" s="47"/>
      <c r="MQY99" s="47"/>
      <c r="MQZ99" s="47"/>
      <c r="MRA99" s="47"/>
      <c r="MRB99" s="47"/>
      <c r="MRC99" s="47"/>
      <c r="MRD99" s="47"/>
      <c r="MRE99" s="47"/>
      <c r="MRF99" s="47"/>
      <c r="MRG99" s="47"/>
      <c r="MRH99" s="47"/>
      <c r="MRI99" s="47"/>
      <c r="MRJ99" s="47"/>
      <c r="MRK99" s="47"/>
      <c r="MRL99" s="47"/>
      <c r="MRM99" s="47"/>
      <c r="MRN99" s="47"/>
      <c r="MRO99" s="47"/>
      <c r="MRP99" s="47"/>
      <c r="MRQ99" s="47"/>
      <c r="MRR99" s="47"/>
      <c r="MRS99" s="47"/>
      <c r="MRT99" s="47"/>
      <c r="MRU99" s="47"/>
      <c r="MRV99" s="47"/>
      <c r="MRW99" s="47"/>
      <c r="MRX99" s="47"/>
      <c r="MRY99" s="47"/>
      <c r="MRZ99" s="47"/>
      <c r="MSA99" s="47"/>
      <c r="MSB99" s="47"/>
      <c r="MSC99" s="47"/>
      <c r="MSD99" s="47"/>
      <c r="MSE99" s="47"/>
      <c r="MSF99" s="47"/>
      <c r="MSG99" s="47"/>
      <c r="MSH99" s="47"/>
      <c r="MSI99" s="47"/>
      <c r="MSJ99" s="47"/>
      <c r="MSK99" s="47"/>
      <c r="MSL99" s="47"/>
      <c r="MSM99" s="47"/>
      <c r="MSN99" s="47"/>
      <c r="MSO99" s="47"/>
      <c r="MSP99" s="47"/>
      <c r="MSQ99" s="47"/>
      <c r="MSR99" s="47"/>
      <c r="MSS99" s="47"/>
      <c r="MST99" s="47"/>
      <c r="MSU99" s="47"/>
      <c r="MSV99" s="47"/>
      <c r="MSW99" s="47"/>
      <c r="MSX99" s="47"/>
      <c r="MSY99" s="47"/>
      <c r="MSZ99" s="47"/>
      <c r="MTA99" s="47"/>
      <c r="MTB99" s="47"/>
      <c r="MTC99" s="47"/>
      <c r="MTD99" s="47"/>
      <c r="MTE99" s="47"/>
      <c r="MTF99" s="47"/>
      <c r="MTG99" s="47"/>
      <c r="MTH99" s="47"/>
      <c r="MTI99" s="47"/>
      <c r="MTJ99" s="47"/>
      <c r="MTK99" s="47"/>
      <c r="MTL99" s="47"/>
      <c r="MTM99" s="47"/>
      <c r="MTN99" s="47"/>
      <c r="MTO99" s="47"/>
      <c r="MTP99" s="47"/>
      <c r="MTQ99" s="47"/>
      <c r="MTR99" s="47"/>
      <c r="MTS99" s="47"/>
      <c r="MTT99" s="47"/>
      <c r="MTU99" s="47"/>
      <c r="MTV99" s="47"/>
      <c r="MTW99" s="47"/>
      <c r="MTX99" s="47"/>
      <c r="MTY99" s="47"/>
      <c r="MTZ99" s="47"/>
      <c r="MUA99" s="47"/>
      <c r="MUB99" s="47"/>
      <c r="MUC99" s="47"/>
      <c r="MUD99" s="47"/>
      <c r="MUE99" s="47"/>
      <c r="MUF99" s="47"/>
      <c r="MUG99" s="47"/>
      <c r="MUH99" s="47"/>
      <c r="MUI99" s="47"/>
      <c r="MUJ99" s="47"/>
      <c r="MUK99" s="47"/>
      <c r="MUL99" s="47"/>
      <c r="MUM99" s="47"/>
      <c r="MUN99" s="47"/>
      <c r="MUO99" s="47"/>
      <c r="MUP99" s="47"/>
      <c r="MUQ99" s="47"/>
      <c r="MUR99" s="47"/>
      <c r="MUS99" s="47"/>
      <c r="MUT99" s="47"/>
      <c r="MUU99" s="47"/>
      <c r="MUV99" s="47"/>
      <c r="MUW99" s="47"/>
      <c r="MUX99" s="47"/>
      <c r="MUY99" s="47"/>
      <c r="MUZ99" s="47"/>
      <c r="MVA99" s="47"/>
      <c r="MVB99" s="47"/>
      <c r="MVC99" s="47"/>
      <c r="MVD99" s="47"/>
      <c r="MVE99" s="47"/>
      <c r="MVF99" s="47"/>
      <c r="MVG99" s="47"/>
      <c r="MVH99" s="47"/>
      <c r="MVI99" s="47"/>
      <c r="MVJ99" s="47"/>
      <c r="MVK99" s="47"/>
      <c r="MVL99" s="47"/>
      <c r="MVM99" s="47"/>
      <c r="MVN99" s="47"/>
      <c r="MVO99" s="47"/>
      <c r="MVP99" s="47"/>
      <c r="MVQ99" s="47"/>
      <c r="MVR99" s="47"/>
      <c r="MVS99" s="47"/>
      <c r="MVT99" s="47"/>
      <c r="MVU99" s="47"/>
      <c r="MVV99" s="47"/>
      <c r="MVW99" s="47"/>
      <c r="MVX99" s="47"/>
      <c r="MVY99" s="47"/>
      <c r="MVZ99" s="47"/>
      <c r="MWA99" s="47"/>
      <c r="MWB99" s="47"/>
      <c r="MWC99" s="47"/>
      <c r="MWD99" s="47"/>
      <c r="MWE99" s="47"/>
      <c r="MWF99" s="47"/>
      <c r="MWG99" s="47"/>
      <c r="MWH99" s="47"/>
      <c r="MWI99" s="47"/>
      <c r="MWJ99" s="47"/>
      <c r="MWK99" s="47"/>
      <c r="MWL99" s="47"/>
      <c r="MWM99" s="47"/>
      <c r="MWN99" s="47"/>
      <c r="MWO99" s="47"/>
      <c r="MWP99" s="47"/>
      <c r="MWQ99" s="47"/>
      <c r="MWR99" s="47"/>
      <c r="MWS99" s="47"/>
      <c r="MWT99" s="47"/>
      <c r="MWU99" s="47"/>
      <c r="MWV99" s="47"/>
      <c r="MWW99" s="47"/>
      <c r="MWX99" s="47"/>
      <c r="MWY99" s="47"/>
      <c r="MWZ99" s="47"/>
      <c r="MXA99" s="47"/>
      <c r="MXB99" s="47"/>
      <c r="MXC99" s="47"/>
      <c r="MXD99" s="47"/>
      <c r="MXE99" s="47"/>
      <c r="MXF99" s="47"/>
      <c r="MXG99" s="47"/>
      <c r="MXH99" s="47"/>
      <c r="MXI99" s="47"/>
      <c r="MXJ99" s="47"/>
      <c r="MXK99" s="47"/>
      <c r="MXL99" s="47"/>
      <c r="MXM99" s="47"/>
      <c r="MXN99" s="47"/>
      <c r="MXO99" s="47"/>
      <c r="MXP99" s="47"/>
      <c r="MXQ99" s="47"/>
      <c r="MXR99" s="47"/>
      <c r="MXS99" s="47"/>
      <c r="MXT99" s="47"/>
      <c r="MXU99" s="47"/>
      <c r="MXV99" s="47"/>
      <c r="MXW99" s="47"/>
      <c r="MXX99" s="47"/>
      <c r="MXY99" s="47"/>
      <c r="MXZ99" s="47"/>
      <c r="MYA99" s="47"/>
      <c r="MYB99" s="47"/>
      <c r="MYC99" s="47"/>
      <c r="MYD99" s="47"/>
      <c r="MYE99" s="47"/>
      <c r="MYF99" s="47"/>
      <c r="MYG99" s="47"/>
      <c r="MYH99" s="47"/>
      <c r="MYI99" s="47"/>
      <c r="MYJ99" s="47"/>
      <c r="MYK99" s="47"/>
      <c r="MYL99" s="47"/>
      <c r="MYM99" s="47"/>
      <c r="MYN99" s="47"/>
      <c r="MYO99" s="47"/>
      <c r="MYP99" s="47"/>
      <c r="MYQ99" s="47"/>
      <c r="MYR99" s="47"/>
      <c r="MYS99" s="47"/>
      <c r="MYT99" s="47"/>
      <c r="MYU99" s="47"/>
      <c r="MYV99" s="47"/>
      <c r="MYW99" s="47"/>
      <c r="MYX99" s="47"/>
      <c r="MYY99" s="47"/>
      <c r="MYZ99" s="47"/>
      <c r="MZA99" s="47"/>
      <c r="MZB99" s="47"/>
      <c r="MZC99" s="47"/>
      <c r="MZD99" s="47"/>
      <c r="MZE99" s="47"/>
      <c r="MZF99" s="47"/>
      <c r="MZG99" s="47"/>
      <c r="MZH99" s="47"/>
      <c r="MZI99" s="47"/>
      <c r="MZJ99" s="47"/>
      <c r="MZK99" s="47"/>
      <c r="MZL99" s="47"/>
      <c r="MZM99" s="47"/>
      <c r="MZN99" s="47"/>
      <c r="MZO99" s="47"/>
      <c r="MZP99" s="47"/>
      <c r="MZQ99" s="47"/>
      <c r="MZR99" s="47"/>
      <c r="MZS99" s="47"/>
      <c r="MZT99" s="47"/>
      <c r="MZU99" s="47"/>
      <c r="MZV99" s="47"/>
      <c r="MZW99" s="47"/>
      <c r="MZX99" s="47"/>
      <c r="MZY99" s="47"/>
      <c r="MZZ99" s="47"/>
      <c r="NAA99" s="47"/>
      <c r="NAB99" s="47"/>
      <c r="NAC99" s="47"/>
      <c r="NAD99" s="47"/>
      <c r="NAE99" s="47"/>
      <c r="NAF99" s="47"/>
      <c r="NAG99" s="47"/>
      <c r="NAH99" s="47"/>
      <c r="NAI99" s="47"/>
      <c r="NAJ99" s="47"/>
      <c r="NAK99" s="47"/>
      <c r="NAL99" s="47"/>
      <c r="NAM99" s="47"/>
      <c r="NAN99" s="47"/>
      <c r="NAO99" s="47"/>
      <c r="NAP99" s="47"/>
      <c r="NAQ99" s="47"/>
      <c r="NAR99" s="47"/>
      <c r="NAS99" s="47"/>
      <c r="NAT99" s="47"/>
      <c r="NAU99" s="47"/>
      <c r="NAV99" s="47"/>
      <c r="NAW99" s="47"/>
      <c r="NAX99" s="47"/>
      <c r="NAY99" s="47"/>
      <c r="NAZ99" s="47"/>
      <c r="NBA99" s="47"/>
      <c r="NBB99" s="47"/>
      <c r="NBC99" s="47"/>
      <c r="NBD99" s="47"/>
      <c r="NBE99" s="47"/>
      <c r="NBF99" s="47"/>
      <c r="NBG99" s="47"/>
      <c r="NBH99" s="47"/>
      <c r="NBI99" s="47"/>
      <c r="NBJ99" s="47"/>
      <c r="NBK99" s="47"/>
      <c r="NBL99" s="47"/>
      <c r="NBM99" s="47"/>
      <c r="NBN99" s="47"/>
      <c r="NBO99" s="47"/>
      <c r="NBP99" s="47"/>
      <c r="NBQ99" s="47"/>
      <c r="NBR99" s="47"/>
      <c r="NBS99" s="47"/>
      <c r="NBT99" s="47"/>
      <c r="NBU99" s="47"/>
      <c r="NBV99" s="47"/>
      <c r="NBW99" s="47"/>
      <c r="NBX99" s="47"/>
      <c r="NBY99" s="47"/>
      <c r="NBZ99" s="47"/>
      <c r="NCA99" s="47"/>
      <c r="NCB99" s="47"/>
      <c r="NCC99" s="47"/>
      <c r="NCD99" s="47"/>
      <c r="NCE99" s="47"/>
      <c r="NCF99" s="47"/>
      <c r="NCG99" s="47"/>
      <c r="NCH99" s="47"/>
      <c r="NCI99" s="47"/>
      <c r="NCJ99" s="47"/>
      <c r="NCK99" s="47"/>
      <c r="NCL99" s="47"/>
      <c r="NCM99" s="47"/>
      <c r="NCN99" s="47"/>
      <c r="NCO99" s="47"/>
      <c r="NCP99" s="47"/>
      <c r="NCQ99" s="47"/>
      <c r="NCR99" s="47"/>
      <c r="NCS99" s="47"/>
      <c r="NCT99" s="47"/>
      <c r="NCU99" s="47"/>
      <c r="NCV99" s="47"/>
      <c r="NCW99" s="47"/>
      <c r="NCX99" s="47"/>
      <c r="NCY99" s="47"/>
      <c r="NCZ99" s="47"/>
      <c r="NDA99" s="47"/>
      <c r="NDB99" s="47"/>
      <c r="NDC99" s="47"/>
      <c r="NDD99" s="47"/>
      <c r="NDE99" s="47"/>
      <c r="NDF99" s="47"/>
      <c r="NDG99" s="47"/>
      <c r="NDH99" s="47"/>
      <c r="NDI99" s="47"/>
      <c r="NDJ99" s="47"/>
      <c r="NDK99" s="47"/>
      <c r="NDL99" s="47"/>
      <c r="NDM99" s="47"/>
      <c r="NDN99" s="47"/>
      <c r="NDO99" s="47"/>
      <c r="NDP99" s="47"/>
      <c r="NDQ99" s="47"/>
      <c r="NDR99" s="47"/>
      <c r="NDS99" s="47"/>
      <c r="NDT99" s="47"/>
      <c r="NDU99" s="47"/>
      <c r="NDV99" s="47"/>
      <c r="NDW99" s="47"/>
      <c r="NDX99" s="47"/>
      <c r="NDY99" s="47"/>
      <c r="NDZ99" s="47"/>
      <c r="NEA99" s="47"/>
      <c r="NEB99" s="47"/>
      <c r="NEC99" s="47"/>
      <c r="NED99" s="47"/>
      <c r="NEE99" s="47"/>
      <c r="NEF99" s="47"/>
      <c r="NEG99" s="47"/>
      <c r="NEH99" s="47"/>
      <c r="NEI99" s="47"/>
      <c r="NEJ99" s="47"/>
      <c r="NEK99" s="47"/>
      <c r="NEL99" s="47"/>
      <c r="NEM99" s="47"/>
      <c r="NEN99" s="47"/>
      <c r="NEO99" s="47"/>
      <c r="NEP99" s="47"/>
      <c r="NEQ99" s="47"/>
      <c r="NER99" s="47"/>
      <c r="NES99" s="47"/>
      <c r="NET99" s="47"/>
      <c r="NEU99" s="47"/>
      <c r="NEV99" s="47"/>
      <c r="NEW99" s="47"/>
      <c r="NEX99" s="47"/>
      <c r="NEY99" s="47"/>
      <c r="NEZ99" s="47"/>
      <c r="NFA99" s="47"/>
      <c r="NFB99" s="47"/>
      <c r="NFC99" s="47"/>
      <c r="NFD99" s="47"/>
      <c r="NFE99" s="47"/>
      <c r="NFF99" s="47"/>
      <c r="NFG99" s="47"/>
      <c r="NFH99" s="47"/>
      <c r="NFI99" s="47"/>
      <c r="NFJ99" s="47"/>
      <c r="NFK99" s="47"/>
      <c r="NFL99" s="47"/>
      <c r="NFM99" s="47"/>
      <c r="NFN99" s="47"/>
      <c r="NFO99" s="47"/>
      <c r="NFP99" s="47"/>
      <c r="NFQ99" s="47"/>
      <c r="NFR99" s="47"/>
      <c r="NFS99" s="47"/>
      <c r="NFT99" s="47"/>
      <c r="NFU99" s="47"/>
      <c r="NFV99" s="47"/>
      <c r="NFW99" s="47"/>
      <c r="NFX99" s="47"/>
      <c r="NFY99" s="47"/>
      <c r="NFZ99" s="47"/>
      <c r="NGA99" s="47"/>
      <c r="NGB99" s="47"/>
      <c r="NGC99" s="47"/>
      <c r="NGD99" s="47"/>
      <c r="NGE99" s="47"/>
      <c r="NGF99" s="47"/>
      <c r="NGG99" s="47"/>
      <c r="NGH99" s="47"/>
      <c r="NGI99" s="47"/>
      <c r="NGJ99" s="47"/>
      <c r="NGK99" s="47"/>
      <c r="NGL99" s="47"/>
      <c r="NGM99" s="47"/>
      <c r="NGN99" s="47"/>
      <c r="NGO99" s="47"/>
      <c r="NGP99" s="47"/>
      <c r="NGQ99" s="47"/>
      <c r="NGR99" s="47"/>
      <c r="NGS99" s="47"/>
      <c r="NGT99" s="47"/>
      <c r="NGU99" s="47"/>
      <c r="NGV99" s="47"/>
      <c r="NGW99" s="47"/>
      <c r="NGX99" s="47"/>
      <c r="NGY99" s="47"/>
      <c r="NGZ99" s="47"/>
      <c r="NHA99" s="47"/>
      <c r="NHB99" s="47"/>
      <c r="NHC99" s="47"/>
      <c r="NHD99" s="47"/>
      <c r="NHE99" s="47"/>
      <c r="NHF99" s="47"/>
      <c r="NHG99" s="47"/>
      <c r="NHH99" s="47"/>
      <c r="NHI99" s="47"/>
      <c r="NHJ99" s="47"/>
      <c r="NHK99" s="47"/>
      <c r="NHL99" s="47"/>
      <c r="NHM99" s="47"/>
      <c r="NHN99" s="47"/>
      <c r="NHO99" s="47"/>
      <c r="NHP99" s="47"/>
      <c r="NHQ99" s="47"/>
      <c r="NHR99" s="47"/>
      <c r="NHS99" s="47"/>
      <c r="NHT99" s="47"/>
      <c r="NHU99" s="47"/>
      <c r="NHV99" s="47"/>
      <c r="NHW99" s="47"/>
      <c r="NHX99" s="47"/>
      <c r="NHY99" s="47"/>
      <c r="NHZ99" s="47"/>
      <c r="NIA99" s="47"/>
      <c r="NIB99" s="47"/>
      <c r="NIC99" s="47"/>
      <c r="NID99" s="47"/>
      <c r="NIE99" s="47"/>
      <c r="NIF99" s="47"/>
      <c r="NIG99" s="47"/>
      <c r="NIH99" s="47"/>
      <c r="NII99" s="47"/>
      <c r="NIJ99" s="47"/>
      <c r="NIK99" s="47"/>
      <c r="NIL99" s="47"/>
      <c r="NIM99" s="47"/>
      <c r="NIN99" s="47"/>
      <c r="NIO99" s="47"/>
      <c r="NIP99" s="47"/>
      <c r="NIQ99" s="47"/>
      <c r="NIR99" s="47"/>
      <c r="NIS99" s="47"/>
      <c r="NIT99" s="47"/>
      <c r="NIU99" s="47"/>
      <c r="NIV99" s="47"/>
      <c r="NIW99" s="47"/>
      <c r="NIX99" s="47"/>
      <c r="NIY99" s="47"/>
      <c r="NIZ99" s="47"/>
      <c r="NJA99" s="47"/>
      <c r="NJB99" s="47"/>
      <c r="NJC99" s="47"/>
      <c r="NJD99" s="47"/>
      <c r="NJE99" s="47"/>
      <c r="NJF99" s="47"/>
      <c r="NJG99" s="47"/>
      <c r="NJH99" s="47"/>
      <c r="NJI99" s="47"/>
      <c r="NJJ99" s="47"/>
      <c r="NJK99" s="47"/>
      <c r="NJL99" s="47"/>
      <c r="NJM99" s="47"/>
      <c r="NJN99" s="47"/>
      <c r="NJO99" s="47"/>
      <c r="NJP99" s="47"/>
      <c r="NJQ99" s="47"/>
      <c r="NJR99" s="47"/>
      <c r="NJS99" s="47"/>
      <c r="NJT99" s="47"/>
      <c r="NJU99" s="47"/>
      <c r="NJV99" s="47"/>
      <c r="NJW99" s="47"/>
      <c r="NJX99" s="47"/>
      <c r="NJY99" s="47"/>
      <c r="NJZ99" s="47"/>
      <c r="NKA99" s="47"/>
      <c r="NKB99" s="47"/>
      <c r="NKC99" s="47"/>
      <c r="NKD99" s="47"/>
      <c r="NKE99" s="47"/>
      <c r="NKF99" s="47"/>
      <c r="NKG99" s="47"/>
      <c r="NKH99" s="47"/>
      <c r="NKI99" s="47"/>
      <c r="NKJ99" s="47"/>
      <c r="NKK99" s="47"/>
      <c r="NKL99" s="47"/>
      <c r="NKM99" s="47"/>
      <c r="NKN99" s="47"/>
      <c r="NKO99" s="47"/>
      <c r="NKP99" s="47"/>
      <c r="NKQ99" s="47"/>
      <c r="NKR99" s="47"/>
      <c r="NKS99" s="47"/>
      <c r="NKT99" s="47"/>
      <c r="NKU99" s="47"/>
      <c r="NKV99" s="47"/>
      <c r="NKW99" s="47"/>
      <c r="NKX99" s="47"/>
      <c r="NKY99" s="47"/>
      <c r="NKZ99" s="47"/>
      <c r="NLA99" s="47"/>
      <c r="NLB99" s="47"/>
      <c r="NLC99" s="47"/>
      <c r="NLD99" s="47"/>
      <c r="NLE99" s="47"/>
      <c r="NLF99" s="47"/>
      <c r="NLG99" s="47"/>
      <c r="NLH99" s="47"/>
      <c r="NLI99" s="47"/>
      <c r="NLJ99" s="47"/>
      <c r="NLK99" s="47"/>
      <c r="NLL99" s="47"/>
      <c r="NLM99" s="47"/>
      <c r="NLN99" s="47"/>
      <c r="NLO99" s="47"/>
      <c r="NLP99" s="47"/>
      <c r="NLQ99" s="47"/>
      <c r="NLR99" s="47"/>
      <c r="NLS99" s="47"/>
      <c r="NLT99" s="47"/>
      <c r="NLU99" s="47"/>
      <c r="NLV99" s="47"/>
      <c r="NLW99" s="47"/>
      <c r="NLX99" s="47"/>
      <c r="NLY99" s="47"/>
      <c r="NLZ99" s="47"/>
      <c r="NMA99" s="47"/>
      <c r="NMB99" s="47"/>
      <c r="NMC99" s="47"/>
      <c r="NMD99" s="47"/>
      <c r="NME99" s="47"/>
      <c r="NMF99" s="47"/>
      <c r="NMG99" s="47"/>
      <c r="NMH99" s="47"/>
      <c r="NMI99" s="47"/>
      <c r="NMJ99" s="47"/>
      <c r="NMK99" s="47"/>
      <c r="NML99" s="47"/>
      <c r="NMM99" s="47"/>
      <c r="NMN99" s="47"/>
      <c r="NMO99" s="47"/>
      <c r="NMP99" s="47"/>
      <c r="NMQ99" s="47"/>
      <c r="NMR99" s="47"/>
      <c r="NMS99" s="47"/>
      <c r="NMT99" s="47"/>
      <c r="NMU99" s="47"/>
      <c r="NMV99" s="47"/>
      <c r="NMW99" s="47"/>
      <c r="NMX99" s="47"/>
      <c r="NMY99" s="47"/>
      <c r="NMZ99" s="47"/>
      <c r="NNA99" s="47"/>
      <c r="NNB99" s="47"/>
      <c r="NNC99" s="47"/>
      <c r="NND99" s="47"/>
      <c r="NNE99" s="47"/>
      <c r="NNF99" s="47"/>
      <c r="NNG99" s="47"/>
      <c r="NNH99" s="47"/>
      <c r="NNI99" s="47"/>
      <c r="NNJ99" s="47"/>
      <c r="NNK99" s="47"/>
      <c r="NNL99" s="47"/>
      <c r="NNM99" s="47"/>
      <c r="NNN99" s="47"/>
      <c r="NNO99" s="47"/>
      <c r="NNP99" s="47"/>
      <c r="NNQ99" s="47"/>
      <c r="NNR99" s="47"/>
      <c r="NNS99" s="47"/>
      <c r="NNT99" s="47"/>
      <c r="NNU99" s="47"/>
      <c r="NNV99" s="47"/>
      <c r="NNW99" s="47"/>
      <c r="NNX99" s="47"/>
      <c r="NNY99" s="47"/>
      <c r="NNZ99" s="47"/>
      <c r="NOA99" s="47"/>
      <c r="NOB99" s="47"/>
      <c r="NOC99" s="47"/>
      <c r="NOD99" s="47"/>
      <c r="NOE99" s="47"/>
      <c r="NOF99" s="47"/>
      <c r="NOG99" s="47"/>
      <c r="NOH99" s="47"/>
      <c r="NOI99" s="47"/>
      <c r="NOJ99" s="47"/>
      <c r="NOK99" s="47"/>
      <c r="NOL99" s="47"/>
      <c r="NOM99" s="47"/>
      <c r="NON99" s="47"/>
      <c r="NOO99" s="47"/>
      <c r="NOP99" s="47"/>
      <c r="NOQ99" s="47"/>
      <c r="NOR99" s="47"/>
      <c r="NOS99" s="47"/>
      <c r="NOT99" s="47"/>
      <c r="NOU99" s="47"/>
      <c r="NOV99" s="47"/>
      <c r="NOW99" s="47"/>
      <c r="NOX99" s="47"/>
      <c r="NOY99" s="47"/>
      <c r="NOZ99" s="47"/>
      <c r="NPA99" s="47"/>
      <c r="NPB99" s="47"/>
      <c r="NPC99" s="47"/>
      <c r="NPD99" s="47"/>
      <c r="NPE99" s="47"/>
      <c r="NPF99" s="47"/>
      <c r="NPG99" s="47"/>
      <c r="NPH99" s="47"/>
      <c r="NPI99" s="47"/>
      <c r="NPJ99" s="47"/>
      <c r="NPK99" s="47"/>
      <c r="NPL99" s="47"/>
      <c r="NPM99" s="47"/>
      <c r="NPN99" s="47"/>
      <c r="NPO99" s="47"/>
      <c r="NPP99" s="47"/>
      <c r="NPQ99" s="47"/>
      <c r="NPR99" s="47"/>
      <c r="NPS99" s="47"/>
      <c r="NPT99" s="47"/>
      <c r="NPU99" s="47"/>
      <c r="NPV99" s="47"/>
      <c r="NPW99" s="47"/>
      <c r="NPX99" s="47"/>
      <c r="NPY99" s="47"/>
      <c r="NPZ99" s="47"/>
      <c r="NQA99" s="47"/>
      <c r="NQB99" s="47"/>
      <c r="NQC99" s="47"/>
      <c r="NQD99" s="47"/>
      <c r="NQE99" s="47"/>
      <c r="NQF99" s="47"/>
      <c r="NQG99" s="47"/>
      <c r="NQH99" s="47"/>
      <c r="NQI99" s="47"/>
      <c r="NQJ99" s="47"/>
      <c r="NQK99" s="47"/>
      <c r="NQL99" s="47"/>
      <c r="NQM99" s="47"/>
      <c r="NQN99" s="47"/>
      <c r="NQO99" s="47"/>
      <c r="NQP99" s="47"/>
      <c r="NQQ99" s="47"/>
      <c r="NQR99" s="47"/>
      <c r="NQS99" s="47"/>
      <c r="NQT99" s="47"/>
      <c r="NQU99" s="47"/>
      <c r="NQV99" s="47"/>
      <c r="NQW99" s="47"/>
      <c r="NQX99" s="47"/>
      <c r="NQY99" s="47"/>
      <c r="NQZ99" s="47"/>
      <c r="NRA99" s="47"/>
      <c r="NRB99" s="47"/>
      <c r="NRC99" s="47"/>
      <c r="NRD99" s="47"/>
      <c r="NRE99" s="47"/>
      <c r="NRF99" s="47"/>
      <c r="NRG99" s="47"/>
      <c r="NRH99" s="47"/>
      <c r="NRI99" s="47"/>
      <c r="NRJ99" s="47"/>
      <c r="NRK99" s="47"/>
      <c r="NRL99" s="47"/>
      <c r="NRM99" s="47"/>
      <c r="NRN99" s="47"/>
      <c r="NRO99" s="47"/>
      <c r="NRP99" s="47"/>
      <c r="NRQ99" s="47"/>
      <c r="NRR99" s="47"/>
      <c r="NRS99" s="47"/>
      <c r="NRT99" s="47"/>
      <c r="NRU99" s="47"/>
      <c r="NRV99" s="47"/>
      <c r="NRW99" s="47"/>
      <c r="NRX99" s="47"/>
      <c r="NRY99" s="47"/>
      <c r="NRZ99" s="47"/>
      <c r="NSA99" s="47"/>
      <c r="NSB99" s="47"/>
      <c r="NSC99" s="47"/>
      <c r="NSD99" s="47"/>
      <c r="NSE99" s="47"/>
      <c r="NSF99" s="47"/>
      <c r="NSG99" s="47"/>
      <c r="NSH99" s="47"/>
      <c r="NSI99" s="47"/>
      <c r="NSJ99" s="47"/>
      <c r="NSK99" s="47"/>
      <c r="NSL99" s="47"/>
      <c r="NSM99" s="47"/>
      <c r="NSN99" s="47"/>
      <c r="NSO99" s="47"/>
      <c r="NSP99" s="47"/>
      <c r="NSQ99" s="47"/>
      <c r="NSR99" s="47"/>
      <c r="NSS99" s="47"/>
      <c r="NST99" s="47"/>
      <c r="NSU99" s="47"/>
      <c r="NSV99" s="47"/>
      <c r="NSW99" s="47"/>
      <c r="NSX99" s="47"/>
      <c r="NSY99" s="47"/>
      <c r="NSZ99" s="47"/>
      <c r="NTA99" s="47"/>
      <c r="NTB99" s="47"/>
      <c r="NTC99" s="47"/>
      <c r="NTD99" s="47"/>
      <c r="NTE99" s="47"/>
      <c r="NTF99" s="47"/>
      <c r="NTG99" s="47"/>
      <c r="NTH99" s="47"/>
      <c r="NTI99" s="47"/>
      <c r="NTJ99" s="47"/>
      <c r="NTK99" s="47"/>
      <c r="NTL99" s="47"/>
      <c r="NTM99" s="47"/>
      <c r="NTN99" s="47"/>
      <c r="NTO99" s="47"/>
      <c r="NTP99" s="47"/>
      <c r="NTQ99" s="47"/>
      <c r="NTR99" s="47"/>
      <c r="NTS99" s="47"/>
      <c r="NTT99" s="47"/>
      <c r="NTU99" s="47"/>
      <c r="NTV99" s="47"/>
      <c r="NTW99" s="47"/>
      <c r="NTX99" s="47"/>
      <c r="NTY99" s="47"/>
      <c r="NTZ99" s="47"/>
      <c r="NUA99" s="47"/>
      <c r="NUB99" s="47"/>
      <c r="NUC99" s="47"/>
      <c r="NUD99" s="47"/>
      <c r="NUE99" s="47"/>
      <c r="NUF99" s="47"/>
      <c r="NUG99" s="47"/>
      <c r="NUH99" s="47"/>
      <c r="NUI99" s="47"/>
      <c r="NUJ99" s="47"/>
      <c r="NUK99" s="47"/>
      <c r="NUL99" s="47"/>
      <c r="NUM99" s="47"/>
      <c r="NUN99" s="47"/>
      <c r="NUO99" s="47"/>
      <c r="NUP99" s="47"/>
      <c r="NUQ99" s="47"/>
      <c r="NUR99" s="47"/>
      <c r="NUS99" s="47"/>
      <c r="NUT99" s="47"/>
      <c r="NUU99" s="47"/>
      <c r="NUV99" s="47"/>
      <c r="NUW99" s="47"/>
      <c r="NUX99" s="47"/>
      <c r="NUY99" s="47"/>
      <c r="NUZ99" s="47"/>
      <c r="NVA99" s="47"/>
      <c r="NVB99" s="47"/>
      <c r="NVC99" s="47"/>
      <c r="NVD99" s="47"/>
      <c r="NVE99" s="47"/>
      <c r="NVF99" s="47"/>
      <c r="NVG99" s="47"/>
      <c r="NVH99" s="47"/>
      <c r="NVI99" s="47"/>
      <c r="NVJ99" s="47"/>
      <c r="NVK99" s="47"/>
      <c r="NVL99" s="47"/>
      <c r="NVM99" s="47"/>
      <c r="NVN99" s="47"/>
      <c r="NVO99" s="47"/>
      <c r="NVP99" s="47"/>
      <c r="NVQ99" s="47"/>
      <c r="NVR99" s="47"/>
      <c r="NVS99" s="47"/>
      <c r="NVT99" s="47"/>
      <c r="NVU99" s="47"/>
      <c r="NVV99" s="47"/>
      <c r="NVW99" s="47"/>
      <c r="NVX99" s="47"/>
      <c r="NVY99" s="47"/>
      <c r="NVZ99" s="47"/>
      <c r="NWA99" s="47"/>
      <c r="NWB99" s="47"/>
      <c r="NWC99" s="47"/>
      <c r="NWD99" s="47"/>
      <c r="NWE99" s="47"/>
      <c r="NWF99" s="47"/>
      <c r="NWG99" s="47"/>
      <c r="NWH99" s="47"/>
      <c r="NWI99" s="47"/>
      <c r="NWJ99" s="47"/>
      <c r="NWK99" s="47"/>
      <c r="NWL99" s="47"/>
      <c r="NWM99" s="47"/>
      <c r="NWN99" s="47"/>
      <c r="NWO99" s="47"/>
      <c r="NWP99" s="47"/>
      <c r="NWQ99" s="47"/>
      <c r="NWR99" s="47"/>
      <c r="NWS99" s="47"/>
      <c r="NWT99" s="47"/>
      <c r="NWU99" s="47"/>
      <c r="NWV99" s="47"/>
      <c r="NWW99" s="47"/>
      <c r="NWX99" s="47"/>
      <c r="NWY99" s="47"/>
      <c r="NWZ99" s="47"/>
      <c r="NXA99" s="47"/>
      <c r="NXB99" s="47"/>
      <c r="NXC99" s="47"/>
      <c r="NXD99" s="47"/>
      <c r="NXE99" s="47"/>
      <c r="NXF99" s="47"/>
      <c r="NXG99" s="47"/>
      <c r="NXH99" s="47"/>
      <c r="NXI99" s="47"/>
      <c r="NXJ99" s="47"/>
      <c r="NXK99" s="47"/>
      <c r="NXL99" s="47"/>
      <c r="NXM99" s="47"/>
      <c r="NXN99" s="47"/>
      <c r="NXO99" s="47"/>
      <c r="NXP99" s="47"/>
      <c r="NXQ99" s="47"/>
      <c r="NXR99" s="47"/>
      <c r="NXS99" s="47"/>
      <c r="NXT99" s="47"/>
      <c r="NXU99" s="47"/>
      <c r="NXV99" s="47"/>
      <c r="NXW99" s="47"/>
      <c r="NXX99" s="47"/>
      <c r="NXY99" s="47"/>
      <c r="NXZ99" s="47"/>
      <c r="NYA99" s="47"/>
      <c r="NYB99" s="47"/>
      <c r="NYC99" s="47"/>
      <c r="NYD99" s="47"/>
      <c r="NYE99" s="47"/>
      <c r="NYF99" s="47"/>
      <c r="NYG99" s="47"/>
      <c r="NYH99" s="47"/>
      <c r="NYI99" s="47"/>
      <c r="NYJ99" s="47"/>
      <c r="NYK99" s="47"/>
      <c r="NYL99" s="47"/>
      <c r="NYM99" s="47"/>
      <c r="NYN99" s="47"/>
      <c r="NYO99" s="47"/>
      <c r="NYP99" s="47"/>
      <c r="NYQ99" s="47"/>
      <c r="NYR99" s="47"/>
      <c r="NYS99" s="47"/>
      <c r="NYT99" s="47"/>
      <c r="NYU99" s="47"/>
      <c r="NYV99" s="47"/>
      <c r="NYW99" s="47"/>
      <c r="NYX99" s="47"/>
      <c r="NYY99" s="47"/>
      <c r="NYZ99" s="47"/>
      <c r="NZA99" s="47"/>
      <c r="NZB99" s="47"/>
      <c r="NZC99" s="47"/>
      <c r="NZD99" s="47"/>
      <c r="NZE99" s="47"/>
      <c r="NZF99" s="47"/>
      <c r="NZG99" s="47"/>
      <c r="NZH99" s="47"/>
      <c r="NZI99" s="47"/>
      <c r="NZJ99" s="47"/>
      <c r="NZK99" s="47"/>
      <c r="NZL99" s="47"/>
      <c r="NZM99" s="47"/>
      <c r="NZN99" s="47"/>
      <c r="NZO99" s="47"/>
      <c r="NZP99" s="47"/>
      <c r="NZQ99" s="47"/>
      <c r="NZR99" s="47"/>
      <c r="NZS99" s="47"/>
      <c r="NZT99" s="47"/>
      <c r="NZU99" s="47"/>
      <c r="NZV99" s="47"/>
      <c r="NZW99" s="47"/>
      <c r="NZX99" s="47"/>
      <c r="NZY99" s="47"/>
      <c r="NZZ99" s="47"/>
      <c r="OAA99" s="47"/>
      <c r="OAB99" s="47"/>
      <c r="OAC99" s="47"/>
      <c r="OAD99" s="47"/>
      <c r="OAE99" s="47"/>
      <c r="OAF99" s="47"/>
      <c r="OAG99" s="47"/>
      <c r="OAH99" s="47"/>
      <c r="OAI99" s="47"/>
      <c r="OAJ99" s="47"/>
      <c r="OAK99" s="47"/>
      <c r="OAL99" s="47"/>
      <c r="OAM99" s="47"/>
      <c r="OAN99" s="47"/>
      <c r="OAO99" s="47"/>
      <c r="OAP99" s="47"/>
      <c r="OAQ99" s="47"/>
      <c r="OAR99" s="47"/>
      <c r="OAS99" s="47"/>
      <c r="OAT99" s="47"/>
      <c r="OAU99" s="47"/>
      <c r="OAV99" s="47"/>
      <c r="OAW99" s="47"/>
      <c r="OAX99" s="47"/>
      <c r="OAY99" s="47"/>
      <c r="OAZ99" s="47"/>
      <c r="OBA99" s="47"/>
      <c r="OBB99" s="47"/>
      <c r="OBC99" s="47"/>
      <c r="OBD99" s="47"/>
      <c r="OBE99" s="47"/>
      <c r="OBF99" s="47"/>
      <c r="OBG99" s="47"/>
      <c r="OBH99" s="47"/>
      <c r="OBI99" s="47"/>
      <c r="OBJ99" s="47"/>
      <c r="OBK99" s="47"/>
      <c r="OBL99" s="47"/>
      <c r="OBM99" s="47"/>
      <c r="OBN99" s="47"/>
      <c r="OBO99" s="47"/>
      <c r="OBP99" s="47"/>
      <c r="OBQ99" s="47"/>
      <c r="OBR99" s="47"/>
      <c r="OBS99" s="47"/>
      <c r="OBT99" s="47"/>
      <c r="OBU99" s="47"/>
      <c r="OBV99" s="47"/>
      <c r="OBW99" s="47"/>
      <c r="OBX99" s="47"/>
      <c r="OBY99" s="47"/>
      <c r="OBZ99" s="47"/>
      <c r="OCA99" s="47"/>
      <c r="OCB99" s="47"/>
      <c r="OCC99" s="47"/>
      <c r="OCD99" s="47"/>
      <c r="OCE99" s="47"/>
      <c r="OCF99" s="47"/>
      <c r="OCG99" s="47"/>
      <c r="OCH99" s="47"/>
      <c r="OCI99" s="47"/>
      <c r="OCJ99" s="47"/>
      <c r="OCK99" s="47"/>
      <c r="OCL99" s="47"/>
      <c r="OCM99" s="47"/>
      <c r="OCN99" s="47"/>
      <c r="OCO99" s="47"/>
      <c r="OCP99" s="47"/>
      <c r="OCQ99" s="47"/>
      <c r="OCR99" s="47"/>
      <c r="OCS99" s="47"/>
      <c r="OCT99" s="47"/>
      <c r="OCU99" s="47"/>
      <c r="OCV99" s="47"/>
      <c r="OCW99" s="47"/>
      <c r="OCX99" s="47"/>
      <c r="OCY99" s="47"/>
      <c r="OCZ99" s="47"/>
      <c r="ODA99" s="47"/>
      <c r="ODB99" s="47"/>
      <c r="ODC99" s="47"/>
      <c r="ODD99" s="47"/>
      <c r="ODE99" s="47"/>
      <c r="ODF99" s="47"/>
      <c r="ODG99" s="47"/>
      <c r="ODH99" s="47"/>
      <c r="ODI99" s="47"/>
      <c r="ODJ99" s="47"/>
      <c r="ODK99" s="47"/>
      <c r="ODL99" s="47"/>
      <c r="ODM99" s="47"/>
      <c r="ODN99" s="47"/>
      <c r="ODO99" s="47"/>
      <c r="ODP99" s="47"/>
      <c r="ODQ99" s="47"/>
      <c r="ODR99" s="47"/>
      <c r="ODS99" s="47"/>
      <c r="ODT99" s="47"/>
      <c r="ODU99" s="47"/>
      <c r="ODV99" s="47"/>
      <c r="ODW99" s="47"/>
      <c r="ODX99" s="47"/>
      <c r="ODY99" s="47"/>
      <c r="ODZ99" s="47"/>
      <c r="OEA99" s="47"/>
      <c r="OEB99" s="47"/>
      <c r="OEC99" s="47"/>
      <c r="OED99" s="47"/>
      <c r="OEE99" s="47"/>
      <c r="OEF99" s="47"/>
      <c r="OEG99" s="47"/>
      <c r="OEH99" s="47"/>
      <c r="OEI99" s="47"/>
      <c r="OEJ99" s="47"/>
      <c r="OEK99" s="47"/>
      <c r="OEL99" s="47"/>
      <c r="OEM99" s="47"/>
      <c r="OEN99" s="47"/>
      <c r="OEO99" s="47"/>
      <c r="OEP99" s="47"/>
      <c r="OEQ99" s="47"/>
      <c r="OER99" s="47"/>
      <c r="OES99" s="47"/>
      <c r="OET99" s="47"/>
      <c r="OEU99" s="47"/>
      <c r="OEV99" s="47"/>
      <c r="OEW99" s="47"/>
      <c r="OEX99" s="47"/>
      <c r="OEY99" s="47"/>
      <c r="OEZ99" s="47"/>
      <c r="OFA99" s="47"/>
      <c r="OFB99" s="47"/>
      <c r="OFC99" s="47"/>
      <c r="OFD99" s="47"/>
      <c r="OFE99" s="47"/>
      <c r="OFF99" s="47"/>
      <c r="OFG99" s="47"/>
      <c r="OFH99" s="47"/>
      <c r="OFI99" s="47"/>
      <c r="OFJ99" s="47"/>
      <c r="OFK99" s="47"/>
      <c r="OFL99" s="47"/>
      <c r="OFM99" s="47"/>
      <c r="OFN99" s="47"/>
      <c r="OFO99" s="47"/>
      <c r="OFP99" s="47"/>
      <c r="OFQ99" s="47"/>
      <c r="OFR99" s="47"/>
      <c r="OFS99" s="47"/>
      <c r="OFT99" s="47"/>
      <c r="OFU99" s="47"/>
      <c r="OFV99" s="47"/>
      <c r="OFW99" s="47"/>
      <c r="OFX99" s="47"/>
      <c r="OFY99" s="47"/>
      <c r="OFZ99" s="47"/>
      <c r="OGA99" s="47"/>
      <c r="OGB99" s="47"/>
      <c r="OGC99" s="47"/>
      <c r="OGD99" s="47"/>
      <c r="OGE99" s="47"/>
      <c r="OGF99" s="47"/>
      <c r="OGG99" s="47"/>
      <c r="OGH99" s="47"/>
      <c r="OGI99" s="47"/>
      <c r="OGJ99" s="47"/>
      <c r="OGK99" s="47"/>
      <c r="OGL99" s="47"/>
      <c r="OGM99" s="47"/>
      <c r="OGN99" s="47"/>
      <c r="OGO99" s="47"/>
      <c r="OGP99" s="47"/>
      <c r="OGQ99" s="47"/>
      <c r="OGR99" s="47"/>
      <c r="OGS99" s="47"/>
      <c r="OGT99" s="47"/>
      <c r="OGU99" s="47"/>
      <c r="OGV99" s="47"/>
      <c r="OGW99" s="47"/>
      <c r="OGX99" s="47"/>
      <c r="OGY99" s="47"/>
      <c r="OGZ99" s="47"/>
      <c r="OHA99" s="47"/>
      <c r="OHB99" s="47"/>
      <c r="OHC99" s="47"/>
      <c r="OHD99" s="47"/>
      <c r="OHE99" s="47"/>
      <c r="OHF99" s="47"/>
      <c r="OHG99" s="47"/>
      <c r="OHH99" s="47"/>
      <c r="OHI99" s="47"/>
      <c r="OHJ99" s="47"/>
      <c r="OHK99" s="47"/>
      <c r="OHL99" s="47"/>
      <c r="OHM99" s="47"/>
      <c r="OHN99" s="47"/>
      <c r="OHO99" s="47"/>
      <c r="OHP99" s="47"/>
      <c r="OHQ99" s="47"/>
      <c r="OHR99" s="47"/>
      <c r="OHS99" s="47"/>
      <c r="OHT99" s="47"/>
      <c r="OHU99" s="47"/>
      <c r="OHV99" s="47"/>
      <c r="OHW99" s="47"/>
      <c r="OHX99" s="47"/>
      <c r="OHY99" s="47"/>
      <c r="OHZ99" s="47"/>
      <c r="OIA99" s="47"/>
      <c r="OIB99" s="47"/>
      <c r="OIC99" s="47"/>
      <c r="OID99" s="47"/>
      <c r="OIE99" s="47"/>
      <c r="OIF99" s="47"/>
      <c r="OIG99" s="47"/>
      <c r="OIH99" s="47"/>
      <c r="OII99" s="47"/>
      <c r="OIJ99" s="47"/>
      <c r="OIK99" s="47"/>
      <c r="OIL99" s="47"/>
      <c r="OIM99" s="47"/>
      <c r="OIN99" s="47"/>
      <c r="OIO99" s="47"/>
      <c r="OIP99" s="47"/>
      <c r="OIQ99" s="47"/>
      <c r="OIR99" s="47"/>
      <c r="OIS99" s="47"/>
      <c r="OIT99" s="47"/>
      <c r="OIU99" s="47"/>
      <c r="OIV99" s="47"/>
      <c r="OIW99" s="47"/>
      <c r="OIX99" s="47"/>
      <c r="OIY99" s="47"/>
      <c r="OIZ99" s="47"/>
      <c r="OJA99" s="47"/>
      <c r="OJB99" s="47"/>
      <c r="OJC99" s="47"/>
      <c r="OJD99" s="47"/>
      <c r="OJE99" s="47"/>
      <c r="OJF99" s="47"/>
      <c r="OJG99" s="47"/>
      <c r="OJH99" s="47"/>
      <c r="OJI99" s="47"/>
      <c r="OJJ99" s="47"/>
      <c r="OJK99" s="47"/>
      <c r="OJL99" s="47"/>
      <c r="OJM99" s="47"/>
      <c r="OJN99" s="47"/>
      <c r="OJO99" s="47"/>
      <c r="OJP99" s="47"/>
      <c r="OJQ99" s="47"/>
      <c r="OJR99" s="47"/>
      <c r="OJS99" s="47"/>
      <c r="OJT99" s="47"/>
      <c r="OJU99" s="47"/>
      <c r="OJV99" s="47"/>
      <c r="OJW99" s="47"/>
      <c r="OJX99" s="47"/>
      <c r="OJY99" s="47"/>
      <c r="OJZ99" s="47"/>
      <c r="OKA99" s="47"/>
      <c r="OKB99" s="47"/>
      <c r="OKC99" s="47"/>
      <c r="OKD99" s="47"/>
      <c r="OKE99" s="47"/>
      <c r="OKF99" s="47"/>
      <c r="OKG99" s="47"/>
      <c r="OKH99" s="47"/>
      <c r="OKI99" s="47"/>
      <c r="OKJ99" s="47"/>
      <c r="OKK99" s="47"/>
      <c r="OKL99" s="47"/>
      <c r="OKM99" s="47"/>
      <c r="OKN99" s="47"/>
      <c r="OKO99" s="47"/>
      <c r="OKP99" s="47"/>
      <c r="OKQ99" s="47"/>
      <c r="OKR99" s="47"/>
      <c r="OKS99" s="47"/>
      <c r="OKT99" s="47"/>
      <c r="OKU99" s="47"/>
      <c r="OKV99" s="47"/>
      <c r="OKW99" s="47"/>
      <c r="OKX99" s="47"/>
      <c r="OKY99" s="47"/>
      <c r="OKZ99" s="47"/>
      <c r="OLA99" s="47"/>
      <c r="OLB99" s="47"/>
      <c r="OLC99" s="47"/>
      <c r="OLD99" s="47"/>
      <c r="OLE99" s="47"/>
      <c r="OLF99" s="47"/>
      <c r="OLG99" s="47"/>
      <c r="OLH99" s="47"/>
      <c r="OLI99" s="47"/>
      <c r="OLJ99" s="47"/>
      <c r="OLK99" s="47"/>
      <c r="OLL99" s="47"/>
      <c r="OLM99" s="47"/>
      <c r="OLN99" s="47"/>
      <c r="OLO99" s="47"/>
      <c r="OLP99" s="47"/>
      <c r="OLQ99" s="47"/>
      <c r="OLR99" s="47"/>
      <c r="OLS99" s="47"/>
      <c r="OLT99" s="47"/>
      <c r="OLU99" s="47"/>
      <c r="OLV99" s="47"/>
      <c r="OLW99" s="47"/>
      <c r="OLX99" s="47"/>
      <c r="OLY99" s="47"/>
      <c r="OLZ99" s="47"/>
      <c r="OMA99" s="47"/>
      <c r="OMB99" s="47"/>
      <c r="OMC99" s="47"/>
      <c r="OMD99" s="47"/>
      <c r="OME99" s="47"/>
      <c r="OMF99" s="47"/>
      <c r="OMG99" s="47"/>
      <c r="OMH99" s="47"/>
      <c r="OMI99" s="47"/>
      <c r="OMJ99" s="47"/>
      <c r="OMK99" s="47"/>
      <c r="OML99" s="47"/>
      <c r="OMM99" s="47"/>
      <c r="OMN99" s="47"/>
      <c r="OMO99" s="47"/>
      <c r="OMP99" s="47"/>
      <c r="OMQ99" s="47"/>
      <c r="OMR99" s="47"/>
      <c r="OMS99" s="47"/>
      <c r="OMT99" s="47"/>
      <c r="OMU99" s="47"/>
      <c r="OMV99" s="47"/>
      <c r="OMW99" s="47"/>
      <c r="OMX99" s="47"/>
      <c r="OMY99" s="47"/>
      <c r="OMZ99" s="47"/>
      <c r="ONA99" s="47"/>
      <c r="ONB99" s="47"/>
      <c r="ONC99" s="47"/>
      <c r="OND99" s="47"/>
      <c r="ONE99" s="47"/>
      <c r="ONF99" s="47"/>
      <c r="ONG99" s="47"/>
      <c r="ONH99" s="47"/>
      <c r="ONI99" s="47"/>
      <c r="ONJ99" s="47"/>
      <c r="ONK99" s="47"/>
      <c r="ONL99" s="47"/>
      <c r="ONM99" s="47"/>
      <c r="ONN99" s="47"/>
      <c r="ONO99" s="47"/>
      <c r="ONP99" s="47"/>
      <c r="ONQ99" s="47"/>
      <c r="ONR99" s="47"/>
      <c r="ONS99" s="47"/>
      <c r="ONT99" s="47"/>
      <c r="ONU99" s="47"/>
      <c r="ONV99" s="47"/>
      <c r="ONW99" s="47"/>
      <c r="ONX99" s="47"/>
      <c r="ONY99" s="47"/>
      <c r="ONZ99" s="47"/>
      <c r="OOA99" s="47"/>
      <c r="OOB99" s="47"/>
      <c r="OOC99" s="47"/>
      <c r="OOD99" s="47"/>
      <c r="OOE99" s="47"/>
      <c r="OOF99" s="47"/>
      <c r="OOG99" s="47"/>
      <c r="OOH99" s="47"/>
      <c r="OOI99" s="47"/>
      <c r="OOJ99" s="47"/>
      <c r="OOK99" s="47"/>
      <c r="OOL99" s="47"/>
      <c r="OOM99" s="47"/>
      <c r="OON99" s="47"/>
      <c r="OOO99" s="47"/>
      <c r="OOP99" s="47"/>
      <c r="OOQ99" s="47"/>
      <c r="OOR99" s="47"/>
      <c r="OOS99" s="47"/>
      <c r="OOT99" s="47"/>
      <c r="OOU99" s="47"/>
      <c r="OOV99" s="47"/>
      <c r="OOW99" s="47"/>
      <c r="OOX99" s="47"/>
      <c r="OOY99" s="47"/>
      <c r="OOZ99" s="47"/>
      <c r="OPA99" s="47"/>
      <c r="OPB99" s="47"/>
      <c r="OPC99" s="47"/>
      <c r="OPD99" s="47"/>
      <c r="OPE99" s="47"/>
      <c r="OPF99" s="47"/>
      <c r="OPG99" s="47"/>
      <c r="OPH99" s="47"/>
      <c r="OPI99" s="47"/>
      <c r="OPJ99" s="47"/>
      <c r="OPK99" s="47"/>
      <c r="OPL99" s="47"/>
      <c r="OPM99" s="47"/>
      <c r="OPN99" s="47"/>
      <c r="OPO99" s="47"/>
      <c r="OPP99" s="47"/>
      <c r="OPQ99" s="47"/>
      <c r="OPR99" s="47"/>
      <c r="OPS99" s="47"/>
      <c r="OPT99" s="47"/>
      <c r="OPU99" s="47"/>
      <c r="OPV99" s="47"/>
      <c r="OPW99" s="47"/>
      <c r="OPX99" s="47"/>
      <c r="OPY99" s="47"/>
      <c r="OPZ99" s="47"/>
      <c r="OQA99" s="47"/>
      <c r="OQB99" s="47"/>
      <c r="OQC99" s="47"/>
      <c r="OQD99" s="47"/>
      <c r="OQE99" s="47"/>
      <c r="OQF99" s="47"/>
      <c r="OQG99" s="47"/>
      <c r="OQH99" s="47"/>
      <c r="OQI99" s="47"/>
      <c r="OQJ99" s="47"/>
      <c r="OQK99" s="47"/>
      <c r="OQL99" s="47"/>
      <c r="OQM99" s="47"/>
      <c r="OQN99" s="47"/>
      <c r="OQO99" s="47"/>
      <c r="OQP99" s="47"/>
      <c r="OQQ99" s="47"/>
      <c r="OQR99" s="47"/>
      <c r="OQS99" s="47"/>
      <c r="OQT99" s="47"/>
      <c r="OQU99" s="47"/>
      <c r="OQV99" s="47"/>
      <c r="OQW99" s="47"/>
      <c r="OQX99" s="47"/>
      <c r="OQY99" s="47"/>
      <c r="OQZ99" s="47"/>
      <c r="ORA99" s="47"/>
      <c r="ORB99" s="47"/>
      <c r="ORC99" s="47"/>
      <c r="ORD99" s="47"/>
      <c r="ORE99" s="47"/>
      <c r="ORF99" s="47"/>
      <c r="ORG99" s="47"/>
      <c r="ORH99" s="47"/>
      <c r="ORI99" s="47"/>
      <c r="ORJ99" s="47"/>
      <c r="ORK99" s="47"/>
      <c r="ORL99" s="47"/>
      <c r="ORM99" s="47"/>
      <c r="ORN99" s="47"/>
      <c r="ORO99" s="47"/>
      <c r="ORP99" s="47"/>
      <c r="ORQ99" s="47"/>
      <c r="ORR99" s="47"/>
      <c r="ORS99" s="47"/>
      <c r="ORT99" s="47"/>
      <c r="ORU99" s="47"/>
      <c r="ORV99" s="47"/>
      <c r="ORW99" s="47"/>
      <c r="ORX99" s="47"/>
      <c r="ORY99" s="47"/>
      <c r="ORZ99" s="47"/>
      <c r="OSA99" s="47"/>
      <c r="OSB99" s="47"/>
      <c r="OSC99" s="47"/>
      <c r="OSD99" s="47"/>
      <c r="OSE99" s="47"/>
      <c r="OSF99" s="47"/>
      <c r="OSG99" s="47"/>
      <c r="OSH99" s="47"/>
      <c r="OSI99" s="47"/>
      <c r="OSJ99" s="47"/>
      <c r="OSK99" s="47"/>
      <c r="OSL99" s="47"/>
      <c r="OSM99" s="47"/>
      <c r="OSN99" s="47"/>
      <c r="OSO99" s="47"/>
      <c r="OSP99" s="47"/>
      <c r="OSQ99" s="47"/>
      <c r="OSR99" s="47"/>
      <c r="OSS99" s="47"/>
      <c r="OST99" s="47"/>
      <c r="OSU99" s="47"/>
      <c r="OSV99" s="47"/>
      <c r="OSW99" s="47"/>
      <c r="OSX99" s="47"/>
      <c r="OSY99" s="47"/>
      <c r="OSZ99" s="47"/>
      <c r="OTA99" s="47"/>
      <c r="OTB99" s="47"/>
      <c r="OTC99" s="47"/>
      <c r="OTD99" s="47"/>
      <c r="OTE99" s="47"/>
      <c r="OTF99" s="47"/>
      <c r="OTG99" s="47"/>
      <c r="OTH99" s="47"/>
      <c r="OTI99" s="47"/>
      <c r="OTJ99" s="47"/>
      <c r="OTK99" s="47"/>
      <c r="OTL99" s="47"/>
      <c r="OTM99" s="47"/>
      <c r="OTN99" s="47"/>
      <c r="OTO99" s="47"/>
      <c r="OTP99" s="47"/>
      <c r="OTQ99" s="47"/>
      <c r="OTR99" s="47"/>
      <c r="OTS99" s="47"/>
      <c r="OTT99" s="47"/>
      <c r="OTU99" s="47"/>
      <c r="OTV99" s="47"/>
      <c r="OTW99" s="47"/>
      <c r="OTX99" s="47"/>
      <c r="OTY99" s="47"/>
      <c r="OTZ99" s="47"/>
      <c r="OUA99" s="47"/>
      <c r="OUB99" s="47"/>
      <c r="OUC99" s="47"/>
      <c r="OUD99" s="47"/>
      <c r="OUE99" s="47"/>
      <c r="OUF99" s="47"/>
      <c r="OUG99" s="47"/>
      <c r="OUH99" s="47"/>
      <c r="OUI99" s="47"/>
      <c r="OUJ99" s="47"/>
      <c r="OUK99" s="47"/>
      <c r="OUL99" s="47"/>
      <c r="OUM99" s="47"/>
      <c r="OUN99" s="47"/>
      <c r="OUO99" s="47"/>
      <c r="OUP99" s="47"/>
      <c r="OUQ99" s="47"/>
      <c r="OUR99" s="47"/>
      <c r="OUS99" s="47"/>
      <c r="OUT99" s="47"/>
      <c r="OUU99" s="47"/>
      <c r="OUV99" s="47"/>
      <c r="OUW99" s="47"/>
      <c r="OUX99" s="47"/>
      <c r="OUY99" s="47"/>
      <c r="OUZ99" s="47"/>
      <c r="OVA99" s="47"/>
      <c r="OVB99" s="47"/>
      <c r="OVC99" s="47"/>
      <c r="OVD99" s="47"/>
      <c r="OVE99" s="47"/>
      <c r="OVF99" s="47"/>
      <c r="OVG99" s="47"/>
      <c r="OVH99" s="47"/>
      <c r="OVI99" s="47"/>
      <c r="OVJ99" s="47"/>
      <c r="OVK99" s="47"/>
      <c r="OVL99" s="47"/>
      <c r="OVM99" s="47"/>
      <c r="OVN99" s="47"/>
      <c r="OVO99" s="47"/>
      <c r="OVP99" s="47"/>
      <c r="OVQ99" s="47"/>
      <c r="OVR99" s="47"/>
      <c r="OVS99" s="47"/>
      <c r="OVT99" s="47"/>
      <c r="OVU99" s="47"/>
      <c r="OVV99" s="47"/>
      <c r="OVW99" s="47"/>
      <c r="OVX99" s="47"/>
      <c r="OVY99" s="47"/>
      <c r="OVZ99" s="47"/>
      <c r="OWA99" s="47"/>
      <c r="OWB99" s="47"/>
      <c r="OWC99" s="47"/>
      <c r="OWD99" s="47"/>
      <c r="OWE99" s="47"/>
      <c r="OWF99" s="47"/>
      <c r="OWG99" s="47"/>
      <c r="OWH99" s="47"/>
      <c r="OWI99" s="47"/>
      <c r="OWJ99" s="47"/>
      <c r="OWK99" s="47"/>
      <c r="OWL99" s="47"/>
      <c r="OWM99" s="47"/>
      <c r="OWN99" s="47"/>
      <c r="OWO99" s="47"/>
      <c r="OWP99" s="47"/>
      <c r="OWQ99" s="47"/>
      <c r="OWR99" s="47"/>
      <c r="OWS99" s="47"/>
      <c r="OWT99" s="47"/>
      <c r="OWU99" s="47"/>
      <c r="OWV99" s="47"/>
      <c r="OWW99" s="47"/>
      <c r="OWX99" s="47"/>
      <c r="OWY99" s="47"/>
      <c r="OWZ99" s="47"/>
      <c r="OXA99" s="47"/>
      <c r="OXB99" s="47"/>
      <c r="OXC99" s="47"/>
      <c r="OXD99" s="47"/>
      <c r="OXE99" s="47"/>
      <c r="OXF99" s="47"/>
      <c r="OXG99" s="47"/>
      <c r="OXH99" s="47"/>
      <c r="OXI99" s="47"/>
      <c r="OXJ99" s="47"/>
      <c r="OXK99" s="47"/>
      <c r="OXL99" s="47"/>
      <c r="OXM99" s="47"/>
      <c r="OXN99" s="47"/>
      <c r="OXO99" s="47"/>
      <c r="OXP99" s="47"/>
      <c r="OXQ99" s="47"/>
      <c r="OXR99" s="47"/>
      <c r="OXS99" s="47"/>
      <c r="OXT99" s="47"/>
      <c r="OXU99" s="47"/>
      <c r="OXV99" s="47"/>
      <c r="OXW99" s="47"/>
      <c r="OXX99" s="47"/>
      <c r="OXY99" s="47"/>
      <c r="OXZ99" s="47"/>
      <c r="OYA99" s="47"/>
      <c r="OYB99" s="47"/>
      <c r="OYC99" s="47"/>
      <c r="OYD99" s="47"/>
      <c r="OYE99" s="47"/>
      <c r="OYF99" s="47"/>
      <c r="OYG99" s="47"/>
      <c r="OYH99" s="47"/>
      <c r="OYI99" s="47"/>
      <c r="OYJ99" s="47"/>
      <c r="OYK99" s="47"/>
      <c r="OYL99" s="47"/>
      <c r="OYM99" s="47"/>
      <c r="OYN99" s="47"/>
      <c r="OYO99" s="47"/>
      <c r="OYP99" s="47"/>
      <c r="OYQ99" s="47"/>
      <c r="OYR99" s="47"/>
      <c r="OYS99" s="47"/>
      <c r="OYT99" s="47"/>
      <c r="OYU99" s="47"/>
      <c r="OYV99" s="47"/>
      <c r="OYW99" s="47"/>
      <c r="OYX99" s="47"/>
      <c r="OYY99" s="47"/>
      <c r="OYZ99" s="47"/>
      <c r="OZA99" s="47"/>
      <c r="OZB99" s="47"/>
      <c r="OZC99" s="47"/>
      <c r="OZD99" s="47"/>
      <c r="OZE99" s="47"/>
      <c r="OZF99" s="47"/>
      <c r="OZG99" s="47"/>
      <c r="OZH99" s="47"/>
      <c r="OZI99" s="47"/>
      <c r="OZJ99" s="47"/>
      <c r="OZK99" s="47"/>
      <c r="OZL99" s="47"/>
      <c r="OZM99" s="47"/>
      <c r="OZN99" s="47"/>
      <c r="OZO99" s="47"/>
      <c r="OZP99" s="47"/>
      <c r="OZQ99" s="47"/>
      <c r="OZR99" s="47"/>
      <c r="OZS99" s="47"/>
      <c r="OZT99" s="47"/>
      <c r="OZU99" s="47"/>
      <c r="OZV99" s="47"/>
      <c r="OZW99" s="47"/>
      <c r="OZX99" s="47"/>
      <c r="OZY99" s="47"/>
      <c r="OZZ99" s="47"/>
      <c r="PAA99" s="47"/>
      <c r="PAB99" s="47"/>
      <c r="PAC99" s="47"/>
      <c r="PAD99" s="47"/>
      <c r="PAE99" s="47"/>
      <c r="PAF99" s="47"/>
      <c r="PAG99" s="47"/>
      <c r="PAH99" s="47"/>
      <c r="PAI99" s="47"/>
      <c r="PAJ99" s="47"/>
      <c r="PAK99" s="47"/>
      <c r="PAL99" s="47"/>
      <c r="PAM99" s="47"/>
      <c r="PAN99" s="47"/>
      <c r="PAO99" s="47"/>
      <c r="PAP99" s="47"/>
      <c r="PAQ99" s="47"/>
      <c r="PAR99" s="47"/>
      <c r="PAS99" s="47"/>
      <c r="PAT99" s="47"/>
      <c r="PAU99" s="47"/>
      <c r="PAV99" s="47"/>
      <c r="PAW99" s="47"/>
      <c r="PAX99" s="47"/>
      <c r="PAY99" s="47"/>
      <c r="PAZ99" s="47"/>
      <c r="PBA99" s="47"/>
      <c r="PBB99" s="47"/>
      <c r="PBC99" s="47"/>
      <c r="PBD99" s="47"/>
      <c r="PBE99" s="47"/>
      <c r="PBF99" s="47"/>
      <c r="PBG99" s="47"/>
      <c r="PBH99" s="47"/>
      <c r="PBI99" s="47"/>
      <c r="PBJ99" s="47"/>
      <c r="PBK99" s="47"/>
      <c r="PBL99" s="47"/>
      <c r="PBM99" s="47"/>
      <c r="PBN99" s="47"/>
      <c r="PBO99" s="47"/>
      <c r="PBP99" s="47"/>
      <c r="PBQ99" s="47"/>
      <c r="PBR99" s="47"/>
      <c r="PBS99" s="47"/>
      <c r="PBT99" s="47"/>
      <c r="PBU99" s="47"/>
      <c r="PBV99" s="47"/>
      <c r="PBW99" s="47"/>
      <c r="PBX99" s="47"/>
      <c r="PBY99" s="47"/>
      <c r="PBZ99" s="47"/>
      <c r="PCA99" s="47"/>
      <c r="PCB99" s="47"/>
      <c r="PCC99" s="47"/>
      <c r="PCD99" s="47"/>
      <c r="PCE99" s="47"/>
      <c r="PCF99" s="47"/>
      <c r="PCG99" s="47"/>
      <c r="PCH99" s="47"/>
      <c r="PCI99" s="47"/>
      <c r="PCJ99" s="47"/>
      <c r="PCK99" s="47"/>
      <c r="PCL99" s="47"/>
      <c r="PCM99" s="47"/>
      <c r="PCN99" s="47"/>
      <c r="PCO99" s="47"/>
      <c r="PCP99" s="47"/>
      <c r="PCQ99" s="47"/>
      <c r="PCR99" s="47"/>
      <c r="PCS99" s="47"/>
      <c r="PCT99" s="47"/>
      <c r="PCU99" s="47"/>
      <c r="PCV99" s="47"/>
      <c r="PCW99" s="47"/>
      <c r="PCX99" s="47"/>
      <c r="PCY99" s="47"/>
      <c r="PCZ99" s="47"/>
      <c r="PDA99" s="47"/>
      <c r="PDB99" s="47"/>
      <c r="PDC99" s="47"/>
      <c r="PDD99" s="47"/>
      <c r="PDE99" s="47"/>
      <c r="PDF99" s="47"/>
      <c r="PDG99" s="47"/>
      <c r="PDH99" s="47"/>
      <c r="PDI99" s="47"/>
      <c r="PDJ99" s="47"/>
      <c r="PDK99" s="47"/>
      <c r="PDL99" s="47"/>
      <c r="PDM99" s="47"/>
      <c r="PDN99" s="47"/>
      <c r="PDO99" s="47"/>
      <c r="PDP99" s="47"/>
      <c r="PDQ99" s="47"/>
      <c r="PDR99" s="47"/>
      <c r="PDS99" s="47"/>
      <c r="PDT99" s="47"/>
      <c r="PDU99" s="47"/>
      <c r="PDV99" s="47"/>
      <c r="PDW99" s="47"/>
      <c r="PDX99" s="47"/>
      <c r="PDY99" s="47"/>
      <c r="PDZ99" s="47"/>
      <c r="PEA99" s="47"/>
      <c r="PEB99" s="47"/>
      <c r="PEC99" s="47"/>
      <c r="PED99" s="47"/>
      <c r="PEE99" s="47"/>
      <c r="PEF99" s="47"/>
      <c r="PEG99" s="47"/>
      <c r="PEH99" s="47"/>
      <c r="PEI99" s="47"/>
      <c r="PEJ99" s="47"/>
      <c r="PEK99" s="47"/>
      <c r="PEL99" s="47"/>
      <c r="PEM99" s="47"/>
      <c r="PEN99" s="47"/>
      <c r="PEO99" s="47"/>
      <c r="PEP99" s="47"/>
      <c r="PEQ99" s="47"/>
      <c r="PER99" s="47"/>
      <c r="PES99" s="47"/>
      <c r="PET99" s="47"/>
      <c r="PEU99" s="47"/>
      <c r="PEV99" s="47"/>
      <c r="PEW99" s="47"/>
      <c r="PEX99" s="47"/>
      <c r="PEY99" s="47"/>
      <c r="PEZ99" s="47"/>
      <c r="PFA99" s="47"/>
      <c r="PFB99" s="47"/>
      <c r="PFC99" s="47"/>
      <c r="PFD99" s="47"/>
      <c r="PFE99" s="47"/>
      <c r="PFF99" s="47"/>
      <c r="PFG99" s="47"/>
      <c r="PFH99" s="47"/>
      <c r="PFI99" s="47"/>
      <c r="PFJ99" s="47"/>
      <c r="PFK99" s="47"/>
      <c r="PFL99" s="47"/>
      <c r="PFM99" s="47"/>
      <c r="PFN99" s="47"/>
      <c r="PFO99" s="47"/>
      <c r="PFP99" s="47"/>
      <c r="PFQ99" s="47"/>
      <c r="PFR99" s="47"/>
      <c r="PFS99" s="47"/>
      <c r="PFT99" s="47"/>
      <c r="PFU99" s="47"/>
      <c r="PFV99" s="47"/>
      <c r="PFW99" s="47"/>
      <c r="PFX99" s="47"/>
      <c r="PFY99" s="47"/>
      <c r="PFZ99" s="47"/>
      <c r="PGA99" s="47"/>
      <c r="PGB99" s="47"/>
      <c r="PGC99" s="47"/>
      <c r="PGD99" s="47"/>
      <c r="PGE99" s="47"/>
      <c r="PGF99" s="47"/>
      <c r="PGG99" s="47"/>
      <c r="PGH99" s="47"/>
      <c r="PGI99" s="47"/>
      <c r="PGJ99" s="47"/>
      <c r="PGK99" s="47"/>
      <c r="PGL99" s="47"/>
      <c r="PGM99" s="47"/>
      <c r="PGN99" s="47"/>
      <c r="PGO99" s="47"/>
      <c r="PGP99" s="47"/>
      <c r="PGQ99" s="47"/>
      <c r="PGR99" s="47"/>
      <c r="PGS99" s="47"/>
      <c r="PGT99" s="47"/>
      <c r="PGU99" s="47"/>
      <c r="PGV99" s="47"/>
      <c r="PGW99" s="47"/>
      <c r="PGX99" s="47"/>
      <c r="PGY99" s="47"/>
      <c r="PGZ99" s="47"/>
      <c r="PHA99" s="47"/>
      <c r="PHB99" s="47"/>
      <c r="PHC99" s="47"/>
      <c r="PHD99" s="47"/>
      <c r="PHE99" s="47"/>
      <c r="PHF99" s="47"/>
      <c r="PHG99" s="47"/>
      <c r="PHH99" s="47"/>
      <c r="PHI99" s="47"/>
      <c r="PHJ99" s="47"/>
      <c r="PHK99" s="47"/>
      <c r="PHL99" s="47"/>
      <c r="PHM99" s="47"/>
      <c r="PHN99" s="47"/>
      <c r="PHO99" s="47"/>
      <c r="PHP99" s="47"/>
      <c r="PHQ99" s="47"/>
      <c r="PHR99" s="47"/>
      <c r="PHS99" s="47"/>
      <c r="PHT99" s="47"/>
      <c r="PHU99" s="47"/>
      <c r="PHV99" s="47"/>
      <c r="PHW99" s="47"/>
      <c r="PHX99" s="47"/>
      <c r="PHY99" s="47"/>
      <c r="PHZ99" s="47"/>
      <c r="PIA99" s="47"/>
      <c r="PIB99" s="47"/>
      <c r="PIC99" s="47"/>
      <c r="PID99" s="47"/>
      <c r="PIE99" s="47"/>
      <c r="PIF99" s="47"/>
      <c r="PIG99" s="47"/>
      <c r="PIH99" s="47"/>
      <c r="PII99" s="47"/>
      <c r="PIJ99" s="47"/>
      <c r="PIK99" s="47"/>
      <c r="PIL99" s="47"/>
      <c r="PIM99" s="47"/>
      <c r="PIN99" s="47"/>
      <c r="PIO99" s="47"/>
      <c r="PIP99" s="47"/>
      <c r="PIQ99" s="47"/>
      <c r="PIR99" s="47"/>
      <c r="PIS99" s="47"/>
      <c r="PIT99" s="47"/>
      <c r="PIU99" s="47"/>
      <c r="PIV99" s="47"/>
      <c r="PIW99" s="47"/>
      <c r="PIX99" s="47"/>
      <c r="PIY99" s="47"/>
      <c r="PIZ99" s="47"/>
      <c r="PJA99" s="47"/>
      <c r="PJB99" s="47"/>
      <c r="PJC99" s="47"/>
      <c r="PJD99" s="47"/>
      <c r="PJE99" s="47"/>
      <c r="PJF99" s="47"/>
      <c r="PJG99" s="47"/>
      <c r="PJH99" s="47"/>
      <c r="PJI99" s="47"/>
      <c r="PJJ99" s="47"/>
      <c r="PJK99" s="47"/>
      <c r="PJL99" s="47"/>
      <c r="PJM99" s="47"/>
      <c r="PJN99" s="47"/>
      <c r="PJO99" s="47"/>
      <c r="PJP99" s="47"/>
      <c r="PJQ99" s="47"/>
      <c r="PJR99" s="47"/>
      <c r="PJS99" s="47"/>
      <c r="PJT99" s="47"/>
      <c r="PJU99" s="47"/>
      <c r="PJV99" s="47"/>
      <c r="PJW99" s="47"/>
      <c r="PJX99" s="47"/>
      <c r="PJY99" s="47"/>
      <c r="PJZ99" s="47"/>
      <c r="PKA99" s="47"/>
      <c r="PKB99" s="47"/>
      <c r="PKC99" s="47"/>
      <c r="PKD99" s="47"/>
      <c r="PKE99" s="47"/>
      <c r="PKF99" s="47"/>
      <c r="PKG99" s="47"/>
      <c r="PKH99" s="47"/>
      <c r="PKI99" s="47"/>
      <c r="PKJ99" s="47"/>
      <c r="PKK99" s="47"/>
      <c r="PKL99" s="47"/>
      <c r="PKM99" s="47"/>
      <c r="PKN99" s="47"/>
      <c r="PKO99" s="47"/>
      <c r="PKP99" s="47"/>
      <c r="PKQ99" s="47"/>
      <c r="PKR99" s="47"/>
      <c r="PKS99" s="47"/>
      <c r="PKT99" s="47"/>
      <c r="PKU99" s="47"/>
      <c r="PKV99" s="47"/>
      <c r="PKW99" s="47"/>
      <c r="PKX99" s="47"/>
      <c r="PKY99" s="47"/>
      <c r="PKZ99" s="47"/>
      <c r="PLA99" s="47"/>
      <c r="PLB99" s="47"/>
      <c r="PLC99" s="47"/>
      <c r="PLD99" s="47"/>
      <c r="PLE99" s="47"/>
      <c r="PLF99" s="47"/>
      <c r="PLG99" s="47"/>
      <c r="PLH99" s="47"/>
      <c r="PLI99" s="47"/>
      <c r="PLJ99" s="47"/>
      <c r="PLK99" s="47"/>
      <c r="PLL99" s="47"/>
      <c r="PLM99" s="47"/>
      <c r="PLN99" s="47"/>
      <c r="PLO99" s="47"/>
      <c r="PLP99" s="47"/>
      <c r="PLQ99" s="47"/>
      <c r="PLR99" s="47"/>
      <c r="PLS99" s="47"/>
      <c r="PLT99" s="47"/>
      <c r="PLU99" s="47"/>
      <c r="PLV99" s="47"/>
      <c r="PLW99" s="47"/>
      <c r="PLX99" s="47"/>
      <c r="PLY99" s="47"/>
      <c r="PLZ99" s="47"/>
      <c r="PMA99" s="47"/>
      <c r="PMB99" s="47"/>
      <c r="PMC99" s="47"/>
      <c r="PMD99" s="47"/>
      <c r="PME99" s="47"/>
      <c r="PMF99" s="47"/>
      <c r="PMG99" s="47"/>
      <c r="PMH99" s="47"/>
      <c r="PMI99" s="47"/>
      <c r="PMJ99" s="47"/>
      <c r="PMK99" s="47"/>
      <c r="PML99" s="47"/>
      <c r="PMM99" s="47"/>
      <c r="PMN99" s="47"/>
      <c r="PMO99" s="47"/>
      <c r="PMP99" s="47"/>
      <c r="PMQ99" s="47"/>
      <c r="PMR99" s="47"/>
      <c r="PMS99" s="47"/>
      <c r="PMT99" s="47"/>
      <c r="PMU99" s="47"/>
      <c r="PMV99" s="47"/>
      <c r="PMW99" s="47"/>
      <c r="PMX99" s="47"/>
      <c r="PMY99" s="47"/>
      <c r="PMZ99" s="47"/>
      <c r="PNA99" s="47"/>
      <c r="PNB99" s="47"/>
      <c r="PNC99" s="47"/>
      <c r="PND99" s="47"/>
      <c r="PNE99" s="47"/>
      <c r="PNF99" s="47"/>
      <c r="PNG99" s="47"/>
      <c r="PNH99" s="47"/>
      <c r="PNI99" s="47"/>
      <c r="PNJ99" s="47"/>
      <c r="PNK99" s="47"/>
      <c r="PNL99" s="47"/>
      <c r="PNM99" s="47"/>
      <c r="PNN99" s="47"/>
      <c r="PNO99" s="47"/>
      <c r="PNP99" s="47"/>
      <c r="PNQ99" s="47"/>
      <c r="PNR99" s="47"/>
      <c r="PNS99" s="47"/>
      <c r="PNT99" s="47"/>
      <c r="PNU99" s="47"/>
      <c r="PNV99" s="47"/>
      <c r="PNW99" s="47"/>
      <c r="PNX99" s="47"/>
      <c r="PNY99" s="47"/>
      <c r="PNZ99" s="47"/>
      <c r="POA99" s="47"/>
      <c r="POB99" s="47"/>
      <c r="POC99" s="47"/>
      <c r="POD99" s="47"/>
      <c r="POE99" s="47"/>
      <c r="POF99" s="47"/>
      <c r="POG99" s="47"/>
      <c r="POH99" s="47"/>
      <c r="POI99" s="47"/>
      <c r="POJ99" s="47"/>
      <c r="POK99" s="47"/>
      <c r="POL99" s="47"/>
      <c r="POM99" s="47"/>
      <c r="PON99" s="47"/>
      <c r="POO99" s="47"/>
      <c r="POP99" s="47"/>
      <c r="POQ99" s="47"/>
      <c r="POR99" s="47"/>
      <c r="POS99" s="47"/>
      <c r="POT99" s="47"/>
      <c r="POU99" s="47"/>
      <c r="POV99" s="47"/>
      <c r="POW99" s="47"/>
      <c r="POX99" s="47"/>
      <c r="POY99" s="47"/>
      <c r="POZ99" s="47"/>
      <c r="PPA99" s="47"/>
      <c r="PPB99" s="47"/>
      <c r="PPC99" s="47"/>
      <c r="PPD99" s="47"/>
      <c r="PPE99" s="47"/>
      <c r="PPF99" s="47"/>
      <c r="PPG99" s="47"/>
      <c r="PPH99" s="47"/>
      <c r="PPI99" s="47"/>
      <c r="PPJ99" s="47"/>
      <c r="PPK99" s="47"/>
      <c r="PPL99" s="47"/>
      <c r="PPM99" s="47"/>
      <c r="PPN99" s="47"/>
      <c r="PPO99" s="47"/>
      <c r="PPP99" s="47"/>
      <c r="PPQ99" s="47"/>
      <c r="PPR99" s="47"/>
      <c r="PPS99" s="47"/>
      <c r="PPT99" s="47"/>
      <c r="PPU99" s="47"/>
      <c r="PPV99" s="47"/>
      <c r="PPW99" s="47"/>
      <c r="PPX99" s="47"/>
      <c r="PPY99" s="47"/>
      <c r="PPZ99" s="47"/>
      <c r="PQA99" s="47"/>
      <c r="PQB99" s="47"/>
      <c r="PQC99" s="47"/>
      <c r="PQD99" s="47"/>
      <c r="PQE99" s="47"/>
      <c r="PQF99" s="47"/>
      <c r="PQG99" s="47"/>
      <c r="PQH99" s="47"/>
      <c r="PQI99" s="47"/>
      <c r="PQJ99" s="47"/>
      <c r="PQK99" s="47"/>
      <c r="PQL99" s="47"/>
      <c r="PQM99" s="47"/>
      <c r="PQN99" s="47"/>
      <c r="PQO99" s="47"/>
      <c r="PQP99" s="47"/>
      <c r="PQQ99" s="47"/>
      <c r="PQR99" s="47"/>
      <c r="PQS99" s="47"/>
      <c r="PQT99" s="47"/>
      <c r="PQU99" s="47"/>
      <c r="PQV99" s="47"/>
      <c r="PQW99" s="47"/>
      <c r="PQX99" s="47"/>
      <c r="PQY99" s="47"/>
      <c r="PQZ99" s="47"/>
      <c r="PRA99" s="47"/>
      <c r="PRB99" s="47"/>
      <c r="PRC99" s="47"/>
      <c r="PRD99" s="47"/>
      <c r="PRE99" s="47"/>
      <c r="PRF99" s="47"/>
      <c r="PRG99" s="47"/>
      <c r="PRH99" s="47"/>
      <c r="PRI99" s="47"/>
      <c r="PRJ99" s="47"/>
      <c r="PRK99" s="47"/>
      <c r="PRL99" s="47"/>
      <c r="PRM99" s="47"/>
      <c r="PRN99" s="47"/>
      <c r="PRO99" s="47"/>
      <c r="PRP99" s="47"/>
      <c r="PRQ99" s="47"/>
      <c r="PRR99" s="47"/>
      <c r="PRS99" s="47"/>
      <c r="PRT99" s="47"/>
      <c r="PRU99" s="47"/>
      <c r="PRV99" s="47"/>
      <c r="PRW99" s="47"/>
      <c r="PRX99" s="47"/>
      <c r="PRY99" s="47"/>
      <c r="PRZ99" s="47"/>
      <c r="PSA99" s="47"/>
      <c r="PSB99" s="47"/>
      <c r="PSC99" s="47"/>
      <c r="PSD99" s="47"/>
      <c r="PSE99" s="47"/>
      <c r="PSF99" s="47"/>
      <c r="PSG99" s="47"/>
      <c r="PSH99" s="47"/>
      <c r="PSI99" s="47"/>
      <c r="PSJ99" s="47"/>
      <c r="PSK99" s="47"/>
      <c r="PSL99" s="47"/>
      <c r="PSM99" s="47"/>
      <c r="PSN99" s="47"/>
      <c r="PSO99" s="47"/>
      <c r="PSP99" s="47"/>
      <c r="PSQ99" s="47"/>
      <c r="PSR99" s="47"/>
      <c r="PSS99" s="47"/>
      <c r="PST99" s="47"/>
      <c r="PSU99" s="47"/>
      <c r="PSV99" s="47"/>
      <c r="PSW99" s="47"/>
      <c r="PSX99" s="47"/>
      <c r="PSY99" s="47"/>
      <c r="PSZ99" s="47"/>
      <c r="PTA99" s="47"/>
      <c r="PTB99" s="47"/>
      <c r="PTC99" s="47"/>
      <c r="PTD99" s="47"/>
      <c r="PTE99" s="47"/>
      <c r="PTF99" s="47"/>
      <c r="PTG99" s="47"/>
      <c r="PTH99" s="47"/>
      <c r="PTI99" s="47"/>
      <c r="PTJ99" s="47"/>
      <c r="PTK99" s="47"/>
      <c r="PTL99" s="47"/>
      <c r="PTM99" s="47"/>
      <c r="PTN99" s="47"/>
      <c r="PTO99" s="47"/>
      <c r="PTP99" s="47"/>
      <c r="PTQ99" s="47"/>
      <c r="PTR99" s="47"/>
      <c r="PTS99" s="47"/>
      <c r="PTT99" s="47"/>
      <c r="PTU99" s="47"/>
      <c r="PTV99" s="47"/>
      <c r="PTW99" s="47"/>
      <c r="PTX99" s="47"/>
      <c r="PTY99" s="47"/>
      <c r="PTZ99" s="47"/>
      <c r="PUA99" s="47"/>
      <c r="PUB99" s="47"/>
      <c r="PUC99" s="47"/>
      <c r="PUD99" s="47"/>
      <c r="PUE99" s="47"/>
      <c r="PUF99" s="47"/>
      <c r="PUG99" s="47"/>
      <c r="PUH99" s="47"/>
      <c r="PUI99" s="47"/>
      <c r="PUJ99" s="47"/>
      <c r="PUK99" s="47"/>
      <c r="PUL99" s="47"/>
      <c r="PUM99" s="47"/>
      <c r="PUN99" s="47"/>
      <c r="PUO99" s="47"/>
      <c r="PUP99" s="47"/>
      <c r="PUQ99" s="47"/>
      <c r="PUR99" s="47"/>
      <c r="PUS99" s="47"/>
      <c r="PUT99" s="47"/>
      <c r="PUU99" s="47"/>
      <c r="PUV99" s="47"/>
      <c r="PUW99" s="47"/>
      <c r="PUX99" s="47"/>
      <c r="PUY99" s="47"/>
      <c r="PUZ99" s="47"/>
      <c r="PVA99" s="47"/>
      <c r="PVB99" s="47"/>
      <c r="PVC99" s="47"/>
      <c r="PVD99" s="47"/>
      <c r="PVE99" s="47"/>
      <c r="PVF99" s="47"/>
      <c r="PVG99" s="47"/>
      <c r="PVH99" s="47"/>
      <c r="PVI99" s="47"/>
      <c r="PVJ99" s="47"/>
      <c r="PVK99" s="47"/>
      <c r="PVL99" s="47"/>
      <c r="PVM99" s="47"/>
      <c r="PVN99" s="47"/>
      <c r="PVO99" s="47"/>
      <c r="PVP99" s="47"/>
      <c r="PVQ99" s="47"/>
      <c r="PVR99" s="47"/>
      <c r="PVS99" s="47"/>
      <c r="PVT99" s="47"/>
      <c r="PVU99" s="47"/>
      <c r="PVV99" s="47"/>
      <c r="PVW99" s="47"/>
      <c r="PVX99" s="47"/>
      <c r="PVY99" s="47"/>
      <c r="PVZ99" s="47"/>
      <c r="PWA99" s="47"/>
      <c r="PWB99" s="47"/>
      <c r="PWC99" s="47"/>
      <c r="PWD99" s="47"/>
      <c r="PWE99" s="47"/>
      <c r="PWF99" s="47"/>
      <c r="PWG99" s="47"/>
      <c r="PWH99" s="47"/>
      <c r="PWI99" s="47"/>
      <c r="PWJ99" s="47"/>
      <c r="PWK99" s="47"/>
      <c r="PWL99" s="47"/>
      <c r="PWM99" s="47"/>
      <c r="PWN99" s="47"/>
      <c r="PWO99" s="47"/>
      <c r="PWP99" s="47"/>
      <c r="PWQ99" s="47"/>
      <c r="PWR99" s="47"/>
      <c r="PWS99" s="47"/>
      <c r="PWT99" s="47"/>
      <c r="PWU99" s="47"/>
      <c r="PWV99" s="47"/>
      <c r="PWW99" s="47"/>
      <c r="PWX99" s="47"/>
      <c r="PWY99" s="47"/>
      <c r="PWZ99" s="47"/>
      <c r="PXA99" s="47"/>
      <c r="PXB99" s="47"/>
      <c r="PXC99" s="47"/>
      <c r="PXD99" s="47"/>
      <c r="PXE99" s="47"/>
      <c r="PXF99" s="47"/>
      <c r="PXG99" s="47"/>
      <c r="PXH99" s="47"/>
      <c r="PXI99" s="47"/>
      <c r="PXJ99" s="47"/>
      <c r="PXK99" s="47"/>
      <c r="PXL99" s="47"/>
      <c r="PXM99" s="47"/>
      <c r="PXN99" s="47"/>
      <c r="PXO99" s="47"/>
      <c r="PXP99" s="47"/>
      <c r="PXQ99" s="47"/>
      <c r="PXR99" s="47"/>
      <c r="PXS99" s="47"/>
      <c r="PXT99" s="47"/>
      <c r="PXU99" s="47"/>
      <c r="PXV99" s="47"/>
      <c r="PXW99" s="47"/>
      <c r="PXX99" s="47"/>
      <c r="PXY99" s="47"/>
      <c r="PXZ99" s="47"/>
      <c r="PYA99" s="47"/>
      <c r="PYB99" s="47"/>
      <c r="PYC99" s="47"/>
      <c r="PYD99" s="47"/>
      <c r="PYE99" s="47"/>
      <c r="PYF99" s="47"/>
      <c r="PYG99" s="47"/>
      <c r="PYH99" s="47"/>
      <c r="PYI99" s="47"/>
      <c r="PYJ99" s="47"/>
      <c r="PYK99" s="47"/>
      <c r="PYL99" s="47"/>
      <c r="PYM99" s="47"/>
      <c r="PYN99" s="47"/>
      <c r="PYO99" s="47"/>
      <c r="PYP99" s="47"/>
      <c r="PYQ99" s="47"/>
      <c r="PYR99" s="47"/>
      <c r="PYS99" s="47"/>
      <c r="PYT99" s="47"/>
      <c r="PYU99" s="47"/>
      <c r="PYV99" s="47"/>
      <c r="PYW99" s="47"/>
      <c r="PYX99" s="47"/>
      <c r="PYY99" s="47"/>
      <c r="PYZ99" s="47"/>
      <c r="PZA99" s="47"/>
      <c r="PZB99" s="47"/>
      <c r="PZC99" s="47"/>
      <c r="PZD99" s="47"/>
      <c r="PZE99" s="47"/>
      <c r="PZF99" s="47"/>
      <c r="PZG99" s="47"/>
      <c r="PZH99" s="47"/>
      <c r="PZI99" s="47"/>
      <c r="PZJ99" s="47"/>
      <c r="PZK99" s="47"/>
      <c r="PZL99" s="47"/>
      <c r="PZM99" s="47"/>
      <c r="PZN99" s="47"/>
      <c r="PZO99" s="47"/>
      <c r="PZP99" s="47"/>
      <c r="PZQ99" s="47"/>
      <c r="PZR99" s="47"/>
      <c r="PZS99" s="47"/>
      <c r="PZT99" s="47"/>
      <c r="PZU99" s="47"/>
      <c r="PZV99" s="47"/>
      <c r="PZW99" s="47"/>
      <c r="PZX99" s="47"/>
      <c r="PZY99" s="47"/>
      <c r="PZZ99" s="47"/>
      <c r="QAA99" s="47"/>
      <c r="QAB99" s="47"/>
      <c r="QAC99" s="47"/>
      <c r="QAD99" s="47"/>
      <c r="QAE99" s="47"/>
      <c r="QAF99" s="47"/>
      <c r="QAG99" s="47"/>
      <c r="QAH99" s="47"/>
      <c r="QAI99" s="47"/>
      <c r="QAJ99" s="47"/>
      <c r="QAK99" s="47"/>
      <c r="QAL99" s="47"/>
      <c r="QAM99" s="47"/>
      <c r="QAN99" s="47"/>
      <c r="QAO99" s="47"/>
      <c r="QAP99" s="47"/>
      <c r="QAQ99" s="47"/>
      <c r="QAR99" s="47"/>
      <c r="QAS99" s="47"/>
      <c r="QAT99" s="47"/>
      <c r="QAU99" s="47"/>
      <c r="QAV99" s="47"/>
      <c r="QAW99" s="47"/>
      <c r="QAX99" s="47"/>
      <c r="QAY99" s="47"/>
      <c r="QAZ99" s="47"/>
      <c r="QBA99" s="47"/>
      <c r="QBB99" s="47"/>
      <c r="QBC99" s="47"/>
      <c r="QBD99" s="47"/>
      <c r="QBE99" s="47"/>
      <c r="QBF99" s="47"/>
      <c r="QBG99" s="47"/>
      <c r="QBH99" s="47"/>
      <c r="QBI99" s="47"/>
      <c r="QBJ99" s="47"/>
      <c r="QBK99" s="47"/>
      <c r="QBL99" s="47"/>
      <c r="QBM99" s="47"/>
      <c r="QBN99" s="47"/>
      <c r="QBO99" s="47"/>
      <c r="QBP99" s="47"/>
      <c r="QBQ99" s="47"/>
      <c r="QBR99" s="47"/>
      <c r="QBS99" s="47"/>
      <c r="QBT99" s="47"/>
      <c r="QBU99" s="47"/>
      <c r="QBV99" s="47"/>
      <c r="QBW99" s="47"/>
      <c r="QBX99" s="47"/>
      <c r="QBY99" s="47"/>
      <c r="QBZ99" s="47"/>
      <c r="QCA99" s="47"/>
      <c r="QCB99" s="47"/>
      <c r="QCC99" s="47"/>
      <c r="QCD99" s="47"/>
      <c r="QCE99" s="47"/>
      <c r="QCF99" s="47"/>
      <c r="QCG99" s="47"/>
      <c r="QCH99" s="47"/>
      <c r="QCI99" s="47"/>
      <c r="QCJ99" s="47"/>
      <c r="QCK99" s="47"/>
      <c r="QCL99" s="47"/>
      <c r="QCM99" s="47"/>
      <c r="QCN99" s="47"/>
      <c r="QCO99" s="47"/>
      <c r="QCP99" s="47"/>
      <c r="QCQ99" s="47"/>
      <c r="QCR99" s="47"/>
      <c r="QCS99" s="47"/>
      <c r="QCT99" s="47"/>
      <c r="QCU99" s="47"/>
      <c r="QCV99" s="47"/>
      <c r="QCW99" s="47"/>
      <c r="QCX99" s="47"/>
      <c r="QCY99" s="47"/>
      <c r="QCZ99" s="47"/>
      <c r="QDA99" s="47"/>
      <c r="QDB99" s="47"/>
      <c r="QDC99" s="47"/>
      <c r="QDD99" s="47"/>
      <c r="QDE99" s="47"/>
      <c r="QDF99" s="47"/>
      <c r="QDG99" s="47"/>
      <c r="QDH99" s="47"/>
      <c r="QDI99" s="47"/>
      <c r="QDJ99" s="47"/>
      <c r="QDK99" s="47"/>
      <c r="QDL99" s="47"/>
      <c r="QDM99" s="47"/>
      <c r="QDN99" s="47"/>
      <c r="QDO99" s="47"/>
      <c r="QDP99" s="47"/>
      <c r="QDQ99" s="47"/>
      <c r="QDR99" s="47"/>
      <c r="QDS99" s="47"/>
      <c r="QDT99" s="47"/>
      <c r="QDU99" s="47"/>
      <c r="QDV99" s="47"/>
      <c r="QDW99" s="47"/>
      <c r="QDX99" s="47"/>
      <c r="QDY99" s="47"/>
      <c r="QDZ99" s="47"/>
      <c r="QEA99" s="47"/>
      <c r="QEB99" s="47"/>
      <c r="QEC99" s="47"/>
      <c r="QED99" s="47"/>
      <c r="QEE99" s="47"/>
      <c r="QEF99" s="47"/>
      <c r="QEG99" s="47"/>
      <c r="QEH99" s="47"/>
      <c r="QEI99" s="47"/>
      <c r="QEJ99" s="47"/>
      <c r="QEK99" s="47"/>
      <c r="QEL99" s="47"/>
      <c r="QEM99" s="47"/>
      <c r="QEN99" s="47"/>
      <c r="QEO99" s="47"/>
      <c r="QEP99" s="47"/>
      <c r="QEQ99" s="47"/>
      <c r="QER99" s="47"/>
      <c r="QES99" s="47"/>
      <c r="QET99" s="47"/>
      <c r="QEU99" s="47"/>
      <c r="QEV99" s="47"/>
      <c r="QEW99" s="47"/>
      <c r="QEX99" s="47"/>
      <c r="QEY99" s="47"/>
      <c r="QEZ99" s="47"/>
      <c r="QFA99" s="47"/>
      <c r="QFB99" s="47"/>
      <c r="QFC99" s="47"/>
      <c r="QFD99" s="47"/>
      <c r="QFE99" s="47"/>
      <c r="QFF99" s="47"/>
      <c r="QFG99" s="47"/>
      <c r="QFH99" s="47"/>
      <c r="QFI99" s="47"/>
      <c r="QFJ99" s="47"/>
      <c r="QFK99" s="47"/>
      <c r="QFL99" s="47"/>
      <c r="QFM99" s="47"/>
      <c r="QFN99" s="47"/>
      <c r="QFO99" s="47"/>
      <c r="QFP99" s="47"/>
      <c r="QFQ99" s="47"/>
      <c r="QFR99" s="47"/>
      <c r="QFS99" s="47"/>
      <c r="QFT99" s="47"/>
      <c r="QFU99" s="47"/>
      <c r="QFV99" s="47"/>
      <c r="QFW99" s="47"/>
      <c r="QFX99" s="47"/>
      <c r="QFY99" s="47"/>
      <c r="QFZ99" s="47"/>
      <c r="QGA99" s="47"/>
      <c r="QGB99" s="47"/>
      <c r="QGC99" s="47"/>
      <c r="QGD99" s="47"/>
      <c r="QGE99" s="47"/>
      <c r="QGF99" s="47"/>
      <c r="QGG99" s="47"/>
      <c r="QGH99" s="47"/>
      <c r="QGI99" s="47"/>
      <c r="QGJ99" s="47"/>
      <c r="QGK99" s="47"/>
      <c r="QGL99" s="47"/>
      <c r="QGM99" s="47"/>
      <c r="QGN99" s="47"/>
      <c r="QGO99" s="47"/>
      <c r="QGP99" s="47"/>
      <c r="QGQ99" s="47"/>
      <c r="QGR99" s="47"/>
      <c r="QGS99" s="47"/>
      <c r="QGT99" s="47"/>
      <c r="QGU99" s="47"/>
      <c r="QGV99" s="47"/>
      <c r="QGW99" s="47"/>
      <c r="QGX99" s="47"/>
      <c r="QGY99" s="47"/>
      <c r="QGZ99" s="47"/>
      <c r="QHA99" s="47"/>
      <c r="QHB99" s="47"/>
      <c r="QHC99" s="47"/>
      <c r="QHD99" s="47"/>
      <c r="QHE99" s="47"/>
      <c r="QHF99" s="47"/>
      <c r="QHG99" s="47"/>
      <c r="QHH99" s="47"/>
      <c r="QHI99" s="47"/>
      <c r="QHJ99" s="47"/>
      <c r="QHK99" s="47"/>
      <c r="QHL99" s="47"/>
      <c r="QHM99" s="47"/>
      <c r="QHN99" s="47"/>
      <c r="QHO99" s="47"/>
      <c r="QHP99" s="47"/>
      <c r="QHQ99" s="47"/>
      <c r="QHR99" s="47"/>
      <c r="QHS99" s="47"/>
      <c r="QHT99" s="47"/>
      <c r="QHU99" s="47"/>
      <c r="QHV99" s="47"/>
      <c r="QHW99" s="47"/>
      <c r="QHX99" s="47"/>
      <c r="QHY99" s="47"/>
      <c r="QHZ99" s="47"/>
      <c r="QIA99" s="47"/>
      <c r="QIB99" s="47"/>
      <c r="QIC99" s="47"/>
      <c r="QID99" s="47"/>
      <c r="QIE99" s="47"/>
      <c r="QIF99" s="47"/>
      <c r="QIG99" s="47"/>
      <c r="QIH99" s="47"/>
      <c r="QII99" s="47"/>
      <c r="QIJ99" s="47"/>
      <c r="QIK99" s="47"/>
      <c r="QIL99" s="47"/>
      <c r="QIM99" s="47"/>
      <c r="QIN99" s="47"/>
      <c r="QIO99" s="47"/>
      <c r="QIP99" s="47"/>
      <c r="QIQ99" s="47"/>
      <c r="QIR99" s="47"/>
      <c r="QIS99" s="47"/>
      <c r="QIT99" s="47"/>
      <c r="QIU99" s="47"/>
      <c r="QIV99" s="47"/>
      <c r="QIW99" s="47"/>
      <c r="QIX99" s="47"/>
      <c r="QIY99" s="47"/>
      <c r="QIZ99" s="47"/>
      <c r="QJA99" s="47"/>
      <c r="QJB99" s="47"/>
      <c r="QJC99" s="47"/>
      <c r="QJD99" s="47"/>
      <c r="QJE99" s="47"/>
      <c r="QJF99" s="47"/>
      <c r="QJG99" s="47"/>
      <c r="QJH99" s="47"/>
      <c r="QJI99" s="47"/>
      <c r="QJJ99" s="47"/>
      <c r="QJK99" s="47"/>
      <c r="QJL99" s="47"/>
      <c r="QJM99" s="47"/>
      <c r="QJN99" s="47"/>
      <c r="QJO99" s="47"/>
      <c r="QJP99" s="47"/>
      <c r="QJQ99" s="47"/>
      <c r="QJR99" s="47"/>
      <c r="QJS99" s="47"/>
      <c r="QJT99" s="47"/>
      <c r="QJU99" s="47"/>
      <c r="QJV99" s="47"/>
      <c r="QJW99" s="47"/>
      <c r="QJX99" s="47"/>
      <c r="QJY99" s="47"/>
      <c r="QJZ99" s="47"/>
      <c r="QKA99" s="47"/>
      <c r="QKB99" s="47"/>
      <c r="QKC99" s="47"/>
      <c r="QKD99" s="47"/>
      <c r="QKE99" s="47"/>
      <c r="QKF99" s="47"/>
      <c r="QKG99" s="47"/>
      <c r="QKH99" s="47"/>
      <c r="QKI99" s="47"/>
      <c r="QKJ99" s="47"/>
      <c r="QKK99" s="47"/>
      <c r="QKL99" s="47"/>
      <c r="QKM99" s="47"/>
      <c r="QKN99" s="47"/>
      <c r="QKO99" s="47"/>
      <c r="QKP99" s="47"/>
      <c r="QKQ99" s="47"/>
      <c r="QKR99" s="47"/>
      <c r="QKS99" s="47"/>
      <c r="QKT99" s="47"/>
      <c r="QKU99" s="47"/>
      <c r="QKV99" s="47"/>
      <c r="QKW99" s="47"/>
      <c r="QKX99" s="47"/>
      <c r="QKY99" s="47"/>
      <c r="QKZ99" s="47"/>
      <c r="QLA99" s="47"/>
      <c r="QLB99" s="47"/>
      <c r="QLC99" s="47"/>
      <c r="QLD99" s="47"/>
      <c r="QLE99" s="47"/>
      <c r="QLF99" s="47"/>
      <c r="QLG99" s="47"/>
      <c r="QLH99" s="47"/>
      <c r="QLI99" s="47"/>
      <c r="QLJ99" s="47"/>
      <c r="QLK99" s="47"/>
      <c r="QLL99" s="47"/>
      <c r="QLM99" s="47"/>
      <c r="QLN99" s="47"/>
      <c r="QLO99" s="47"/>
      <c r="QLP99" s="47"/>
      <c r="QLQ99" s="47"/>
      <c r="QLR99" s="47"/>
      <c r="QLS99" s="47"/>
      <c r="QLT99" s="47"/>
      <c r="QLU99" s="47"/>
      <c r="QLV99" s="47"/>
      <c r="QLW99" s="47"/>
      <c r="QLX99" s="47"/>
      <c r="QLY99" s="47"/>
      <c r="QLZ99" s="47"/>
      <c r="QMA99" s="47"/>
      <c r="QMB99" s="47"/>
      <c r="QMC99" s="47"/>
      <c r="QMD99" s="47"/>
      <c r="QME99" s="47"/>
      <c r="QMF99" s="47"/>
      <c r="QMG99" s="47"/>
      <c r="QMH99" s="47"/>
      <c r="QMI99" s="47"/>
      <c r="QMJ99" s="47"/>
      <c r="QMK99" s="47"/>
      <c r="QML99" s="47"/>
      <c r="QMM99" s="47"/>
      <c r="QMN99" s="47"/>
      <c r="QMO99" s="47"/>
      <c r="QMP99" s="47"/>
      <c r="QMQ99" s="47"/>
      <c r="QMR99" s="47"/>
      <c r="QMS99" s="47"/>
      <c r="QMT99" s="47"/>
      <c r="QMU99" s="47"/>
      <c r="QMV99" s="47"/>
      <c r="QMW99" s="47"/>
      <c r="QMX99" s="47"/>
      <c r="QMY99" s="47"/>
      <c r="QMZ99" s="47"/>
      <c r="QNA99" s="47"/>
      <c r="QNB99" s="47"/>
      <c r="QNC99" s="47"/>
      <c r="QND99" s="47"/>
      <c r="QNE99" s="47"/>
      <c r="QNF99" s="47"/>
      <c r="QNG99" s="47"/>
      <c r="QNH99" s="47"/>
      <c r="QNI99" s="47"/>
      <c r="QNJ99" s="47"/>
      <c r="QNK99" s="47"/>
      <c r="QNL99" s="47"/>
      <c r="QNM99" s="47"/>
      <c r="QNN99" s="47"/>
      <c r="QNO99" s="47"/>
      <c r="QNP99" s="47"/>
      <c r="QNQ99" s="47"/>
      <c r="QNR99" s="47"/>
      <c r="QNS99" s="47"/>
      <c r="QNT99" s="47"/>
      <c r="QNU99" s="47"/>
      <c r="QNV99" s="47"/>
      <c r="QNW99" s="47"/>
      <c r="QNX99" s="47"/>
      <c r="QNY99" s="47"/>
      <c r="QNZ99" s="47"/>
      <c r="QOA99" s="47"/>
      <c r="QOB99" s="47"/>
      <c r="QOC99" s="47"/>
      <c r="QOD99" s="47"/>
      <c r="QOE99" s="47"/>
      <c r="QOF99" s="47"/>
      <c r="QOG99" s="47"/>
      <c r="QOH99" s="47"/>
      <c r="QOI99" s="47"/>
      <c r="QOJ99" s="47"/>
      <c r="QOK99" s="47"/>
      <c r="QOL99" s="47"/>
      <c r="QOM99" s="47"/>
      <c r="QON99" s="47"/>
      <c r="QOO99" s="47"/>
      <c r="QOP99" s="47"/>
      <c r="QOQ99" s="47"/>
      <c r="QOR99" s="47"/>
      <c r="QOS99" s="47"/>
      <c r="QOT99" s="47"/>
      <c r="QOU99" s="47"/>
      <c r="QOV99" s="47"/>
      <c r="QOW99" s="47"/>
      <c r="QOX99" s="47"/>
      <c r="QOY99" s="47"/>
      <c r="QOZ99" s="47"/>
      <c r="QPA99" s="47"/>
      <c r="QPB99" s="47"/>
      <c r="QPC99" s="47"/>
      <c r="QPD99" s="47"/>
      <c r="QPE99" s="47"/>
      <c r="QPF99" s="47"/>
      <c r="QPG99" s="47"/>
      <c r="QPH99" s="47"/>
      <c r="QPI99" s="47"/>
      <c r="QPJ99" s="47"/>
      <c r="QPK99" s="47"/>
      <c r="QPL99" s="47"/>
      <c r="QPM99" s="47"/>
      <c r="QPN99" s="47"/>
      <c r="QPO99" s="47"/>
      <c r="QPP99" s="47"/>
      <c r="QPQ99" s="47"/>
      <c r="QPR99" s="47"/>
      <c r="QPS99" s="47"/>
      <c r="QPT99" s="47"/>
      <c r="QPU99" s="47"/>
      <c r="QPV99" s="47"/>
      <c r="QPW99" s="47"/>
      <c r="QPX99" s="47"/>
      <c r="QPY99" s="47"/>
      <c r="QPZ99" s="47"/>
      <c r="QQA99" s="47"/>
      <c r="QQB99" s="47"/>
      <c r="QQC99" s="47"/>
      <c r="QQD99" s="47"/>
      <c r="QQE99" s="47"/>
      <c r="QQF99" s="47"/>
      <c r="QQG99" s="47"/>
      <c r="QQH99" s="47"/>
      <c r="QQI99" s="47"/>
      <c r="QQJ99" s="47"/>
      <c r="QQK99" s="47"/>
      <c r="QQL99" s="47"/>
      <c r="QQM99" s="47"/>
      <c r="QQN99" s="47"/>
      <c r="QQO99" s="47"/>
      <c r="QQP99" s="47"/>
      <c r="QQQ99" s="47"/>
      <c r="QQR99" s="47"/>
      <c r="QQS99" s="47"/>
      <c r="QQT99" s="47"/>
      <c r="QQU99" s="47"/>
      <c r="QQV99" s="47"/>
      <c r="QQW99" s="47"/>
      <c r="QQX99" s="47"/>
      <c r="QQY99" s="47"/>
      <c r="QQZ99" s="47"/>
      <c r="QRA99" s="47"/>
      <c r="QRB99" s="47"/>
      <c r="QRC99" s="47"/>
      <c r="QRD99" s="47"/>
      <c r="QRE99" s="47"/>
      <c r="QRF99" s="47"/>
      <c r="QRG99" s="47"/>
      <c r="QRH99" s="47"/>
      <c r="QRI99" s="47"/>
      <c r="QRJ99" s="47"/>
      <c r="QRK99" s="47"/>
      <c r="QRL99" s="47"/>
      <c r="QRM99" s="47"/>
      <c r="QRN99" s="47"/>
      <c r="QRO99" s="47"/>
      <c r="QRP99" s="47"/>
      <c r="QRQ99" s="47"/>
      <c r="QRR99" s="47"/>
      <c r="QRS99" s="47"/>
      <c r="QRT99" s="47"/>
      <c r="QRU99" s="47"/>
      <c r="QRV99" s="47"/>
      <c r="QRW99" s="47"/>
      <c r="QRX99" s="47"/>
      <c r="QRY99" s="47"/>
      <c r="QRZ99" s="47"/>
      <c r="QSA99" s="47"/>
      <c r="QSB99" s="47"/>
      <c r="QSC99" s="47"/>
      <c r="QSD99" s="47"/>
      <c r="QSE99" s="47"/>
      <c r="QSF99" s="47"/>
      <c r="QSG99" s="47"/>
      <c r="QSH99" s="47"/>
      <c r="QSI99" s="47"/>
      <c r="QSJ99" s="47"/>
      <c r="QSK99" s="47"/>
      <c r="QSL99" s="47"/>
      <c r="QSM99" s="47"/>
      <c r="QSN99" s="47"/>
      <c r="QSO99" s="47"/>
      <c r="QSP99" s="47"/>
      <c r="QSQ99" s="47"/>
      <c r="QSR99" s="47"/>
      <c r="QSS99" s="47"/>
      <c r="QST99" s="47"/>
      <c r="QSU99" s="47"/>
      <c r="QSV99" s="47"/>
      <c r="QSW99" s="47"/>
      <c r="QSX99" s="47"/>
      <c r="QSY99" s="47"/>
      <c r="QSZ99" s="47"/>
      <c r="QTA99" s="47"/>
      <c r="QTB99" s="47"/>
      <c r="QTC99" s="47"/>
      <c r="QTD99" s="47"/>
      <c r="QTE99" s="47"/>
      <c r="QTF99" s="47"/>
      <c r="QTG99" s="47"/>
      <c r="QTH99" s="47"/>
      <c r="QTI99" s="47"/>
      <c r="QTJ99" s="47"/>
      <c r="QTK99" s="47"/>
      <c r="QTL99" s="47"/>
      <c r="QTM99" s="47"/>
      <c r="QTN99" s="47"/>
      <c r="QTO99" s="47"/>
      <c r="QTP99" s="47"/>
      <c r="QTQ99" s="47"/>
      <c r="QTR99" s="47"/>
      <c r="QTS99" s="47"/>
      <c r="QTT99" s="47"/>
      <c r="QTU99" s="47"/>
      <c r="QTV99" s="47"/>
      <c r="QTW99" s="47"/>
      <c r="QTX99" s="47"/>
      <c r="QTY99" s="47"/>
      <c r="QTZ99" s="47"/>
      <c r="QUA99" s="47"/>
      <c r="QUB99" s="47"/>
      <c r="QUC99" s="47"/>
      <c r="QUD99" s="47"/>
      <c r="QUE99" s="47"/>
      <c r="QUF99" s="47"/>
      <c r="QUG99" s="47"/>
      <c r="QUH99" s="47"/>
      <c r="QUI99" s="47"/>
      <c r="QUJ99" s="47"/>
      <c r="QUK99" s="47"/>
      <c r="QUL99" s="47"/>
      <c r="QUM99" s="47"/>
      <c r="QUN99" s="47"/>
      <c r="QUO99" s="47"/>
      <c r="QUP99" s="47"/>
      <c r="QUQ99" s="47"/>
      <c r="QUR99" s="47"/>
      <c r="QUS99" s="47"/>
      <c r="QUT99" s="47"/>
      <c r="QUU99" s="47"/>
      <c r="QUV99" s="47"/>
      <c r="QUW99" s="47"/>
      <c r="QUX99" s="47"/>
      <c r="QUY99" s="47"/>
      <c r="QUZ99" s="47"/>
      <c r="QVA99" s="47"/>
      <c r="QVB99" s="47"/>
      <c r="QVC99" s="47"/>
      <c r="QVD99" s="47"/>
      <c r="QVE99" s="47"/>
      <c r="QVF99" s="47"/>
      <c r="QVG99" s="47"/>
      <c r="QVH99" s="47"/>
      <c r="QVI99" s="47"/>
      <c r="QVJ99" s="47"/>
      <c r="QVK99" s="47"/>
      <c r="QVL99" s="47"/>
      <c r="QVM99" s="47"/>
      <c r="QVN99" s="47"/>
      <c r="QVO99" s="47"/>
      <c r="QVP99" s="47"/>
      <c r="QVQ99" s="47"/>
      <c r="QVR99" s="47"/>
      <c r="QVS99" s="47"/>
      <c r="QVT99" s="47"/>
      <c r="QVU99" s="47"/>
      <c r="QVV99" s="47"/>
      <c r="QVW99" s="47"/>
      <c r="QVX99" s="47"/>
      <c r="QVY99" s="47"/>
      <c r="QVZ99" s="47"/>
      <c r="QWA99" s="47"/>
      <c r="QWB99" s="47"/>
      <c r="QWC99" s="47"/>
      <c r="QWD99" s="47"/>
      <c r="QWE99" s="47"/>
      <c r="QWF99" s="47"/>
      <c r="QWG99" s="47"/>
      <c r="QWH99" s="47"/>
      <c r="QWI99" s="47"/>
      <c r="QWJ99" s="47"/>
      <c r="QWK99" s="47"/>
      <c r="QWL99" s="47"/>
      <c r="QWM99" s="47"/>
      <c r="QWN99" s="47"/>
      <c r="QWO99" s="47"/>
      <c r="QWP99" s="47"/>
      <c r="QWQ99" s="47"/>
      <c r="QWR99" s="47"/>
      <c r="QWS99" s="47"/>
      <c r="QWT99" s="47"/>
      <c r="QWU99" s="47"/>
      <c r="QWV99" s="47"/>
      <c r="QWW99" s="47"/>
      <c r="QWX99" s="47"/>
      <c r="QWY99" s="47"/>
      <c r="QWZ99" s="47"/>
      <c r="QXA99" s="47"/>
      <c r="QXB99" s="47"/>
      <c r="QXC99" s="47"/>
      <c r="QXD99" s="47"/>
      <c r="QXE99" s="47"/>
      <c r="QXF99" s="47"/>
      <c r="QXG99" s="47"/>
      <c r="QXH99" s="47"/>
      <c r="QXI99" s="47"/>
      <c r="QXJ99" s="47"/>
      <c r="QXK99" s="47"/>
      <c r="QXL99" s="47"/>
      <c r="QXM99" s="47"/>
      <c r="QXN99" s="47"/>
      <c r="QXO99" s="47"/>
      <c r="QXP99" s="47"/>
      <c r="QXQ99" s="47"/>
      <c r="QXR99" s="47"/>
      <c r="QXS99" s="47"/>
      <c r="QXT99" s="47"/>
      <c r="QXU99" s="47"/>
      <c r="QXV99" s="47"/>
      <c r="QXW99" s="47"/>
      <c r="QXX99" s="47"/>
      <c r="QXY99" s="47"/>
      <c r="QXZ99" s="47"/>
      <c r="QYA99" s="47"/>
      <c r="QYB99" s="47"/>
      <c r="QYC99" s="47"/>
      <c r="QYD99" s="47"/>
      <c r="QYE99" s="47"/>
      <c r="QYF99" s="47"/>
      <c r="QYG99" s="47"/>
      <c r="QYH99" s="47"/>
      <c r="QYI99" s="47"/>
      <c r="QYJ99" s="47"/>
      <c r="QYK99" s="47"/>
      <c r="QYL99" s="47"/>
      <c r="QYM99" s="47"/>
      <c r="QYN99" s="47"/>
      <c r="QYO99" s="47"/>
      <c r="QYP99" s="47"/>
      <c r="QYQ99" s="47"/>
      <c r="QYR99" s="47"/>
      <c r="QYS99" s="47"/>
      <c r="QYT99" s="47"/>
      <c r="QYU99" s="47"/>
      <c r="QYV99" s="47"/>
      <c r="QYW99" s="47"/>
      <c r="QYX99" s="47"/>
      <c r="QYY99" s="47"/>
      <c r="QYZ99" s="47"/>
      <c r="QZA99" s="47"/>
      <c r="QZB99" s="47"/>
      <c r="QZC99" s="47"/>
      <c r="QZD99" s="47"/>
      <c r="QZE99" s="47"/>
      <c r="QZF99" s="47"/>
      <c r="QZG99" s="47"/>
      <c r="QZH99" s="47"/>
      <c r="QZI99" s="47"/>
      <c r="QZJ99" s="47"/>
      <c r="QZK99" s="47"/>
      <c r="QZL99" s="47"/>
      <c r="QZM99" s="47"/>
      <c r="QZN99" s="47"/>
      <c r="QZO99" s="47"/>
      <c r="QZP99" s="47"/>
      <c r="QZQ99" s="47"/>
      <c r="QZR99" s="47"/>
      <c r="QZS99" s="47"/>
      <c r="QZT99" s="47"/>
      <c r="QZU99" s="47"/>
      <c r="QZV99" s="47"/>
      <c r="QZW99" s="47"/>
      <c r="QZX99" s="47"/>
      <c r="QZY99" s="47"/>
      <c r="QZZ99" s="47"/>
      <c r="RAA99" s="47"/>
      <c r="RAB99" s="47"/>
      <c r="RAC99" s="47"/>
      <c r="RAD99" s="47"/>
      <c r="RAE99" s="47"/>
      <c r="RAF99" s="47"/>
      <c r="RAG99" s="47"/>
      <c r="RAH99" s="47"/>
      <c r="RAI99" s="47"/>
      <c r="RAJ99" s="47"/>
      <c r="RAK99" s="47"/>
      <c r="RAL99" s="47"/>
      <c r="RAM99" s="47"/>
      <c r="RAN99" s="47"/>
      <c r="RAO99" s="47"/>
      <c r="RAP99" s="47"/>
      <c r="RAQ99" s="47"/>
      <c r="RAR99" s="47"/>
      <c r="RAS99" s="47"/>
      <c r="RAT99" s="47"/>
      <c r="RAU99" s="47"/>
      <c r="RAV99" s="47"/>
      <c r="RAW99" s="47"/>
      <c r="RAX99" s="47"/>
      <c r="RAY99" s="47"/>
      <c r="RAZ99" s="47"/>
      <c r="RBA99" s="47"/>
      <c r="RBB99" s="47"/>
      <c r="RBC99" s="47"/>
      <c r="RBD99" s="47"/>
      <c r="RBE99" s="47"/>
      <c r="RBF99" s="47"/>
      <c r="RBG99" s="47"/>
      <c r="RBH99" s="47"/>
      <c r="RBI99" s="47"/>
      <c r="RBJ99" s="47"/>
      <c r="RBK99" s="47"/>
      <c r="RBL99" s="47"/>
      <c r="RBM99" s="47"/>
      <c r="RBN99" s="47"/>
      <c r="RBO99" s="47"/>
      <c r="RBP99" s="47"/>
      <c r="RBQ99" s="47"/>
      <c r="RBR99" s="47"/>
      <c r="RBS99" s="47"/>
      <c r="RBT99" s="47"/>
      <c r="RBU99" s="47"/>
      <c r="RBV99" s="47"/>
      <c r="RBW99" s="47"/>
      <c r="RBX99" s="47"/>
      <c r="RBY99" s="47"/>
      <c r="RBZ99" s="47"/>
      <c r="RCA99" s="47"/>
      <c r="RCB99" s="47"/>
      <c r="RCC99" s="47"/>
      <c r="RCD99" s="47"/>
      <c r="RCE99" s="47"/>
      <c r="RCF99" s="47"/>
      <c r="RCG99" s="47"/>
      <c r="RCH99" s="47"/>
      <c r="RCI99" s="47"/>
      <c r="RCJ99" s="47"/>
      <c r="RCK99" s="47"/>
      <c r="RCL99" s="47"/>
      <c r="RCM99" s="47"/>
      <c r="RCN99" s="47"/>
      <c r="RCO99" s="47"/>
      <c r="RCP99" s="47"/>
      <c r="RCQ99" s="47"/>
      <c r="RCR99" s="47"/>
      <c r="RCS99" s="47"/>
      <c r="RCT99" s="47"/>
      <c r="RCU99" s="47"/>
      <c r="RCV99" s="47"/>
      <c r="RCW99" s="47"/>
      <c r="RCX99" s="47"/>
      <c r="RCY99" s="47"/>
      <c r="RCZ99" s="47"/>
      <c r="RDA99" s="47"/>
      <c r="RDB99" s="47"/>
      <c r="RDC99" s="47"/>
      <c r="RDD99" s="47"/>
      <c r="RDE99" s="47"/>
      <c r="RDF99" s="47"/>
      <c r="RDG99" s="47"/>
      <c r="RDH99" s="47"/>
      <c r="RDI99" s="47"/>
      <c r="RDJ99" s="47"/>
      <c r="RDK99" s="47"/>
      <c r="RDL99" s="47"/>
      <c r="RDM99" s="47"/>
      <c r="RDN99" s="47"/>
      <c r="RDO99" s="47"/>
      <c r="RDP99" s="47"/>
      <c r="RDQ99" s="47"/>
      <c r="RDR99" s="47"/>
      <c r="RDS99" s="47"/>
      <c r="RDT99" s="47"/>
      <c r="RDU99" s="47"/>
      <c r="RDV99" s="47"/>
      <c r="RDW99" s="47"/>
      <c r="RDX99" s="47"/>
      <c r="RDY99" s="47"/>
      <c r="RDZ99" s="47"/>
      <c r="REA99" s="47"/>
      <c r="REB99" s="47"/>
      <c r="REC99" s="47"/>
      <c r="RED99" s="47"/>
      <c r="REE99" s="47"/>
      <c r="REF99" s="47"/>
      <c r="REG99" s="47"/>
      <c r="REH99" s="47"/>
      <c r="REI99" s="47"/>
      <c r="REJ99" s="47"/>
      <c r="REK99" s="47"/>
      <c r="REL99" s="47"/>
      <c r="REM99" s="47"/>
      <c r="REN99" s="47"/>
      <c r="REO99" s="47"/>
      <c r="REP99" s="47"/>
      <c r="REQ99" s="47"/>
      <c r="RER99" s="47"/>
      <c r="RES99" s="47"/>
      <c r="RET99" s="47"/>
      <c r="REU99" s="47"/>
      <c r="REV99" s="47"/>
      <c r="REW99" s="47"/>
      <c r="REX99" s="47"/>
      <c r="REY99" s="47"/>
      <c r="REZ99" s="47"/>
      <c r="RFA99" s="47"/>
      <c r="RFB99" s="47"/>
      <c r="RFC99" s="47"/>
      <c r="RFD99" s="47"/>
      <c r="RFE99" s="47"/>
      <c r="RFF99" s="47"/>
      <c r="RFG99" s="47"/>
      <c r="RFH99" s="47"/>
      <c r="RFI99" s="47"/>
      <c r="RFJ99" s="47"/>
      <c r="RFK99" s="47"/>
      <c r="RFL99" s="47"/>
      <c r="RFM99" s="47"/>
      <c r="RFN99" s="47"/>
      <c r="RFO99" s="47"/>
      <c r="RFP99" s="47"/>
      <c r="RFQ99" s="47"/>
      <c r="RFR99" s="47"/>
      <c r="RFS99" s="47"/>
      <c r="RFT99" s="47"/>
      <c r="RFU99" s="47"/>
      <c r="RFV99" s="47"/>
      <c r="RFW99" s="47"/>
      <c r="RFX99" s="47"/>
      <c r="RFY99" s="47"/>
      <c r="RFZ99" s="47"/>
      <c r="RGA99" s="47"/>
      <c r="RGB99" s="47"/>
      <c r="RGC99" s="47"/>
      <c r="RGD99" s="47"/>
      <c r="RGE99" s="47"/>
      <c r="RGF99" s="47"/>
      <c r="RGG99" s="47"/>
      <c r="RGH99" s="47"/>
      <c r="RGI99" s="47"/>
      <c r="RGJ99" s="47"/>
      <c r="RGK99" s="47"/>
      <c r="RGL99" s="47"/>
      <c r="RGM99" s="47"/>
      <c r="RGN99" s="47"/>
      <c r="RGO99" s="47"/>
      <c r="RGP99" s="47"/>
      <c r="RGQ99" s="47"/>
      <c r="RGR99" s="47"/>
      <c r="RGS99" s="47"/>
      <c r="RGT99" s="47"/>
      <c r="RGU99" s="47"/>
      <c r="RGV99" s="47"/>
      <c r="RGW99" s="47"/>
      <c r="RGX99" s="47"/>
      <c r="RGY99" s="47"/>
      <c r="RGZ99" s="47"/>
      <c r="RHA99" s="47"/>
      <c r="RHB99" s="47"/>
      <c r="RHC99" s="47"/>
      <c r="RHD99" s="47"/>
      <c r="RHE99" s="47"/>
      <c r="RHF99" s="47"/>
      <c r="RHG99" s="47"/>
      <c r="RHH99" s="47"/>
      <c r="RHI99" s="47"/>
      <c r="RHJ99" s="47"/>
      <c r="RHK99" s="47"/>
      <c r="RHL99" s="47"/>
      <c r="RHM99" s="47"/>
      <c r="RHN99" s="47"/>
      <c r="RHO99" s="47"/>
      <c r="RHP99" s="47"/>
      <c r="RHQ99" s="47"/>
      <c r="RHR99" s="47"/>
      <c r="RHS99" s="47"/>
      <c r="RHT99" s="47"/>
      <c r="RHU99" s="47"/>
      <c r="RHV99" s="47"/>
      <c r="RHW99" s="47"/>
      <c r="RHX99" s="47"/>
      <c r="RHY99" s="47"/>
      <c r="RHZ99" s="47"/>
      <c r="RIA99" s="47"/>
      <c r="RIB99" s="47"/>
      <c r="RIC99" s="47"/>
      <c r="RID99" s="47"/>
      <c r="RIE99" s="47"/>
      <c r="RIF99" s="47"/>
      <c r="RIG99" s="47"/>
      <c r="RIH99" s="47"/>
      <c r="RII99" s="47"/>
      <c r="RIJ99" s="47"/>
      <c r="RIK99" s="47"/>
      <c r="RIL99" s="47"/>
      <c r="RIM99" s="47"/>
      <c r="RIN99" s="47"/>
      <c r="RIO99" s="47"/>
      <c r="RIP99" s="47"/>
      <c r="RIQ99" s="47"/>
      <c r="RIR99" s="47"/>
      <c r="RIS99" s="47"/>
      <c r="RIT99" s="47"/>
      <c r="RIU99" s="47"/>
      <c r="RIV99" s="47"/>
      <c r="RIW99" s="47"/>
      <c r="RIX99" s="47"/>
      <c r="RIY99" s="47"/>
      <c r="RIZ99" s="47"/>
      <c r="RJA99" s="47"/>
      <c r="RJB99" s="47"/>
      <c r="RJC99" s="47"/>
      <c r="RJD99" s="47"/>
      <c r="RJE99" s="47"/>
      <c r="RJF99" s="47"/>
      <c r="RJG99" s="47"/>
      <c r="RJH99" s="47"/>
      <c r="RJI99" s="47"/>
      <c r="RJJ99" s="47"/>
      <c r="RJK99" s="47"/>
      <c r="RJL99" s="47"/>
      <c r="RJM99" s="47"/>
      <c r="RJN99" s="47"/>
      <c r="RJO99" s="47"/>
      <c r="RJP99" s="47"/>
      <c r="RJQ99" s="47"/>
      <c r="RJR99" s="47"/>
      <c r="RJS99" s="47"/>
      <c r="RJT99" s="47"/>
      <c r="RJU99" s="47"/>
      <c r="RJV99" s="47"/>
      <c r="RJW99" s="47"/>
      <c r="RJX99" s="47"/>
      <c r="RJY99" s="47"/>
      <c r="RJZ99" s="47"/>
      <c r="RKA99" s="47"/>
      <c r="RKB99" s="47"/>
      <c r="RKC99" s="47"/>
      <c r="RKD99" s="47"/>
      <c r="RKE99" s="47"/>
      <c r="RKF99" s="47"/>
      <c r="RKG99" s="47"/>
      <c r="RKH99" s="47"/>
      <c r="RKI99" s="47"/>
      <c r="RKJ99" s="47"/>
      <c r="RKK99" s="47"/>
      <c r="RKL99" s="47"/>
      <c r="RKM99" s="47"/>
      <c r="RKN99" s="47"/>
      <c r="RKO99" s="47"/>
      <c r="RKP99" s="47"/>
      <c r="RKQ99" s="47"/>
      <c r="RKR99" s="47"/>
      <c r="RKS99" s="47"/>
      <c r="RKT99" s="47"/>
      <c r="RKU99" s="47"/>
      <c r="RKV99" s="47"/>
      <c r="RKW99" s="47"/>
      <c r="RKX99" s="47"/>
      <c r="RKY99" s="47"/>
      <c r="RKZ99" s="47"/>
      <c r="RLA99" s="47"/>
      <c r="RLB99" s="47"/>
      <c r="RLC99" s="47"/>
      <c r="RLD99" s="47"/>
      <c r="RLE99" s="47"/>
      <c r="RLF99" s="47"/>
      <c r="RLG99" s="47"/>
      <c r="RLH99" s="47"/>
      <c r="RLI99" s="47"/>
      <c r="RLJ99" s="47"/>
      <c r="RLK99" s="47"/>
      <c r="RLL99" s="47"/>
      <c r="RLM99" s="47"/>
      <c r="RLN99" s="47"/>
      <c r="RLO99" s="47"/>
      <c r="RLP99" s="47"/>
      <c r="RLQ99" s="47"/>
      <c r="RLR99" s="47"/>
      <c r="RLS99" s="47"/>
      <c r="RLT99" s="47"/>
      <c r="RLU99" s="47"/>
      <c r="RLV99" s="47"/>
      <c r="RLW99" s="47"/>
      <c r="RLX99" s="47"/>
      <c r="RLY99" s="47"/>
      <c r="RLZ99" s="47"/>
      <c r="RMA99" s="47"/>
      <c r="RMB99" s="47"/>
      <c r="RMC99" s="47"/>
      <c r="RMD99" s="47"/>
      <c r="RME99" s="47"/>
      <c r="RMF99" s="47"/>
      <c r="RMG99" s="47"/>
      <c r="RMH99" s="47"/>
      <c r="RMI99" s="47"/>
      <c r="RMJ99" s="47"/>
      <c r="RMK99" s="47"/>
      <c r="RML99" s="47"/>
      <c r="RMM99" s="47"/>
      <c r="RMN99" s="47"/>
      <c r="RMO99" s="47"/>
      <c r="RMP99" s="47"/>
      <c r="RMQ99" s="47"/>
      <c r="RMR99" s="47"/>
      <c r="RMS99" s="47"/>
      <c r="RMT99" s="47"/>
      <c r="RMU99" s="47"/>
      <c r="RMV99" s="47"/>
      <c r="RMW99" s="47"/>
      <c r="RMX99" s="47"/>
      <c r="RMY99" s="47"/>
      <c r="RMZ99" s="47"/>
      <c r="RNA99" s="47"/>
      <c r="RNB99" s="47"/>
      <c r="RNC99" s="47"/>
      <c r="RND99" s="47"/>
      <c r="RNE99" s="47"/>
      <c r="RNF99" s="47"/>
      <c r="RNG99" s="47"/>
      <c r="RNH99" s="47"/>
      <c r="RNI99" s="47"/>
      <c r="RNJ99" s="47"/>
      <c r="RNK99" s="47"/>
      <c r="RNL99" s="47"/>
      <c r="RNM99" s="47"/>
      <c r="RNN99" s="47"/>
      <c r="RNO99" s="47"/>
      <c r="RNP99" s="47"/>
      <c r="RNQ99" s="47"/>
      <c r="RNR99" s="47"/>
      <c r="RNS99" s="47"/>
      <c r="RNT99" s="47"/>
      <c r="RNU99" s="47"/>
      <c r="RNV99" s="47"/>
      <c r="RNW99" s="47"/>
      <c r="RNX99" s="47"/>
      <c r="RNY99" s="47"/>
      <c r="RNZ99" s="47"/>
      <c r="ROA99" s="47"/>
      <c r="ROB99" s="47"/>
      <c r="ROC99" s="47"/>
      <c r="ROD99" s="47"/>
      <c r="ROE99" s="47"/>
      <c r="ROF99" s="47"/>
      <c r="ROG99" s="47"/>
      <c r="ROH99" s="47"/>
      <c r="ROI99" s="47"/>
      <c r="ROJ99" s="47"/>
      <c r="ROK99" s="47"/>
      <c r="ROL99" s="47"/>
      <c r="ROM99" s="47"/>
      <c r="RON99" s="47"/>
      <c r="ROO99" s="47"/>
      <c r="ROP99" s="47"/>
      <c r="ROQ99" s="47"/>
      <c r="ROR99" s="47"/>
      <c r="ROS99" s="47"/>
      <c r="ROT99" s="47"/>
      <c r="ROU99" s="47"/>
      <c r="ROV99" s="47"/>
      <c r="ROW99" s="47"/>
      <c r="ROX99" s="47"/>
      <c r="ROY99" s="47"/>
      <c r="ROZ99" s="47"/>
      <c r="RPA99" s="47"/>
      <c r="RPB99" s="47"/>
      <c r="RPC99" s="47"/>
      <c r="RPD99" s="47"/>
      <c r="RPE99" s="47"/>
      <c r="RPF99" s="47"/>
      <c r="RPG99" s="47"/>
      <c r="RPH99" s="47"/>
      <c r="RPI99" s="47"/>
      <c r="RPJ99" s="47"/>
      <c r="RPK99" s="47"/>
      <c r="RPL99" s="47"/>
      <c r="RPM99" s="47"/>
      <c r="RPN99" s="47"/>
      <c r="RPO99" s="47"/>
      <c r="RPP99" s="47"/>
      <c r="RPQ99" s="47"/>
      <c r="RPR99" s="47"/>
      <c r="RPS99" s="47"/>
      <c r="RPT99" s="47"/>
      <c r="RPU99" s="47"/>
      <c r="RPV99" s="47"/>
      <c r="RPW99" s="47"/>
      <c r="RPX99" s="47"/>
      <c r="RPY99" s="47"/>
      <c r="RPZ99" s="47"/>
      <c r="RQA99" s="47"/>
      <c r="RQB99" s="47"/>
      <c r="RQC99" s="47"/>
      <c r="RQD99" s="47"/>
      <c r="RQE99" s="47"/>
      <c r="RQF99" s="47"/>
      <c r="RQG99" s="47"/>
      <c r="RQH99" s="47"/>
      <c r="RQI99" s="47"/>
      <c r="RQJ99" s="47"/>
      <c r="RQK99" s="47"/>
      <c r="RQL99" s="47"/>
      <c r="RQM99" s="47"/>
      <c r="RQN99" s="47"/>
      <c r="RQO99" s="47"/>
      <c r="RQP99" s="47"/>
      <c r="RQQ99" s="47"/>
      <c r="RQR99" s="47"/>
      <c r="RQS99" s="47"/>
      <c r="RQT99" s="47"/>
      <c r="RQU99" s="47"/>
      <c r="RQV99" s="47"/>
      <c r="RQW99" s="47"/>
      <c r="RQX99" s="47"/>
      <c r="RQY99" s="47"/>
      <c r="RQZ99" s="47"/>
      <c r="RRA99" s="47"/>
      <c r="RRB99" s="47"/>
      <c r="RRC99" s="47"/>
      <c r="RRD99" s="47"/>
      <c r="RRE99" s="47"/>
      <c r="RRF99" s="47"/>
      <c r="RRG99" s="47"/>
      <c r="RRH99" s="47"/>
      <c r="RRI99" s="47"/>
      <c r="RRJ99" s="47"/>
      <c r="RRK99" s="47"/>
      <c r="RRL99" s="47"/>
      <c r="RRM99" s="47"/>
      <c r="RRN99" s="47"/>
      <c r="RRO99" s="47"/>
      <c r="RRP99" s="47"/>
      <c r="RRQ99" s="47"/>
      <c r="RRR99" s="47"/>
      <c r="RRS99" s="47"/>
      <c r="RRT99" s="47"/>
      <c r="RRU99" s="47"/>
      <c r="RRV99" s="47"/>
      <c r="RRW99" s="47"/>
      <c r="RRX99" s="47"/>
      <c r="RRY99" s="47"/>
      <c r="RRZ99" s="47"/>
      <c r="RSA99" s="47"/>
      <c r="RSB99" s="47"/>
      <c r="RSC99" s="47"/>
      <c r="RSD99" s="47"/>
      <c r="RSE99" s="47"/>
      <c r="RSF99" s="47"/>
      <c r="RSG99" s="47"/>
      <c r="RSH99" s="47"/>
      <c r="RSI99" s="47"/>
      <c r="RSJ99" s="47"/>
      <c r="RSK99" s="47"/>
      <c r="RSL99" s="47"/>
      <c r="RSM99" s="47"/>
      <c r="RSN99" s="47"/>
      <c r="RSO99" s="47"/>
      <c r="RSP99" s="47"/>
      <c r="RSQ99" s="47"/>
      <c r="RSR99" s="47"/>
      <c r="RSS99" s="47"/>
      <c r="RST99" s="47"/>
      <c r="RSU99" s="47"/>
      <c r="RSV99" s="47"/>
      <c r="RSW99" s="47"/>
      <c r="RSX99" s="47"/>
      <c r="RSY99" s="47"/>
      <c r="RSZ99" s="47"/>
      <c r="RTA99" s="47"/>
      <c r="RTB99" s="47"/>
      <c r="RTC99" s="47"/>
      <c r="RTD99" s="47"/>
      <c r="RTE99" s="47"/>
      <c r="RTF99" s="47"/>
      <c r="RTG99" s="47"/>
      <c r="RTH99" s="47"/>
      <c r="RTI99" s="47"/>
      <c r="RTJ99" s="47"/>
      <c r="RTK99" s="47"/>
      <c r="RTL99" s="47"/>
      <c r="RTM99" s="47"/>
      <c r="RTN99" s="47"/>
      <c r="RTO99" s="47"/>
      <c r="RTP99" s="47"/>
      <c r="RTQ99" s="47"/>
      <c r="RTR99" s="47"/>
      <c r="RTS99" s="47"/>
      <c r="RTT99" s="47"/>
      <c r="RTU99" s="47"/>
      <c r="RTV99" s="47"/>
      <c r="RTW99" s="47"/>
      <c r="RTX99" s="47"/>
      <c r="RTY99" s="47"/>
      <c r="RTZ99" s="47"/>
      <c r="RUA99" s="47"/>
      <c r="RUB99" s="47"/>
      <c r="RUC99" s="47"/>
      <c r="RUD99" s="47"/>
      <c r="RUE99" s="47"/>
      <c r="RUF99" s="47"/>
      <c r="RUG99" s="47"/>
      <c r="RUH99" s="47"/>
      <c r="RUI99" s="47"/>
      <c r="RUJ99" s="47"/>
      <c r="RUK99" s="47"/>
      <c r="RUL99" s="47"/>
      <c r="RUM99" s="47"/>
      <c r="RUN99" s="47"/>
      <c r="RUO99" s="47"/>
      <c r="RUP99" s="47"/>
      <c r="RUQ99" s="47"/>
      <c r="RUR99" s="47"/>
      <c r="RUS99" s="47"/>
      <c r="RUT99" s="47"/>
      <c r="RUU99" s="47"/>
      <c r="RUV99" s="47"/>
      <c r="RUW99" s="47"/>
      <c r="RUX99" s="47"/>
      <c r="RUY99" s="47"/>
      <c r="RUZ99" s="47"/>
      <c r="RVA99" s="47"/>
      <c r="RVB99" s="47"/>
      <c r="RVC99" s="47"/>
      <c r="RVD99" s="47"/>
      <c r="RVE99" s="47"/>
      <c r="RVF99" s="47"/>
      <c r="RVG99" s="47"/>
      <c r="RVH99" s="47"/>
      <c r="RVI99" s="47"/>
      <c r="RVJ99" s="47"/>
      <c r="RVK99" s="47"/>
      <c r="RVL99" s="47"/>
      <c r="RVM99" s="47"/>
      <c r="RVN99" s="47"/>
      <c r="RVO99" s="47"/>
      <c r="RVP99" s="47"/>
      <c r="RVQ99" s="47"/>
      <c r="RVR99" s="47"/>
      <c r="RVS99" s="47"/>
      <c r="RVT99" s="47"/>
      <c r="RVU99" s="47"/>
      <c r="RVV99" s="47"/>
      <c r="RVW99" s="47"/>
      <c r="RVX99" s="47"/>
      <c r="RVY99" s="47"/>
      <c r="RVZ99" s="47"/>
      <c r="RWA99" s="47"/>
      <c r="RWB99" s="47"/>
      <c r="RWC99" s="47"/>
      <c r="RWD99" s="47"/>
      <c r="RWE99" s="47"/>
      <c r="RWF99" s="47"/>
      <c r="RWG99" s="47"/>
      <c r="RWH99" s="47"/>
      <c r="RWI99" s="47"/>
      <c r="RWJ99" s="47"/>
      <c r="RWK99" s="47"/>
      <c r="RWL99" s="47"/>
      <c r="RWM99" s="47"/>
      <c r="RWN99" s="47"/>
      <c r="RWO99" s="47"/>
      <c r="RWP99" s="47"/>
      <c r="RWQ99" s="47"/>
      <c r="RWR99" s="47"/>
      <c r="RWS99" s="47"/>
      <c r="RWT99" s="47"/>
      <c r="RWU99" s="47"/>
      <c r="RWV99" s="47"/>
      <c r="RWW99" s="47"/>
      <c r="RWX99" s="47"/>
      <c r="RWY99" s="47"/>
      <c r="RWZ99" s="47"/>
      <c r="RXA99" s="47"/>
      <c r="RXB99" s="47"/>
      <c r="RXC99" s="47"/>
      <c r="RXD99" s="47"/>
      <c r="RXE99" s="47"/>
      <c r="RXF99" s="47"/>
      <c r="RXG99" s="47"/>
      <c r="RXH99" s="47"/>
      <c r="RXI99" s="47"/>
      <c r="RXJ99" s="47"/>
      <c r="RXK99" s="47"/>
      <c r="RXL99" s="47"/>
      <c r="RXM99" s="47"/>
      <c r="RXN99" s="47"/>
      <c r="RXO99" s="47"/>
      <c r="RXP99" s="47"/>
      <c r="RXQ99" s="47"/>
      <c r="RXR99" s="47"/>
      <c r="RXS99" s="47"/>
      <c r="RXT99" s="47"/>
      <c r="RXU99" s="47"/>
      <c r="RXV99" s="47"/>
      <c r="RXW99" s="47"/>
      <c r="RXX99" s="47"/>
      <c r="RXY99" s="47"/>
      <c r="RXZ99" s="47"/>
      <c r="RYA99" s="47"/>
      <c r="RYB99" s="47"/>
      <c r="RYC99" s="47"/>
      <c r="RYD99" s="47"/>
      <c r="RYE99" s="47"/>
      <c r="RYF99" s="47"/>
      <c r="RYG99" s="47"/>
      <c r="RYH99" s="47"/>
      <c r="RYI99" s="47"/>
      <c r="RYJ99" s="47"/>
      <c r="RYK99" s="47"/>
      <c r="RYL99" s="47"/>
      <c r="RYM99" s="47"/>
      <c r="RYN99" s="47"/>
      <c r="RYO99" s="47"/>
      <c r="RYP99" s="47"/>
      <c r="RYQ99" s="47"/>
      <c r="RYR99" s="47"/>
      <c r="RYS99" s="47"/>
      <c r="RYT99" s="47"/>
      <c r="RYU99" s="47"/>
      <c r="RYV99" s="47"/>
      <c r="RYW99" s="47"/>
      <c r="RYX99" s="47"/>
      <c r="RYY99" s="47"/>
      <c r="RYZ99" s="47"/>
      <c r="RZA99" s="47"/>
      <c r="RZB99" s="47"/>
      <c r="RZC99" s="47"/>
      <c r="RZD99" s="47"/>
      <c r="RZE99" s="47"/>
      <c r="RZF99" s="47"/>
      <c r="RZG99" s="47"/>
      <c r="RZH99" s="47"/>
      <c r="RZI99" s="47"/>
      <c r="RZJ99" s="47"/>
      <c r="RZK99" s="47"/>
      <c r="RZL99" s="47"/>
      <c r="RZM99" s="47"/>
      <c r="RZN99" s="47"/>
      <c r="RZO99" s="47"/>
      <c r="RZP99" s="47"/>
      <c r="RZQ99" s="47"/>
      <c r="RZR99" s="47"/>
      <c r="RZS99" s="47"/>
      <c r="RZT99" s="47"/>
      <c r="RZU99" s="47"/>
      <c r="RZV99" s="47"/>
      <c r="RZW99" s="47"/>
      <c r="RZX99" s="47"/>
      <c r="RZY99" s="47"/>
      <c r="RZZ99" s="47"/>
      <c r="SAA99" s="47"/>
      <c r="SAB99" s="47"/>
      <c r="SAC99" s="47"/>
      <c r="SAD99" s="47"/>
      <c r="SAE99" s="47"/>
      <c r="SAF99" s="47"/>
      <c r="SAG99" s="47"/>
      <c r="SAH99" s="47"/>
      <c r="SAI99" s="47"/>
      <c r="SAJ99" s="47"/>
      <c r="SAK99" s="47"/>
      <c r="SAL99" s="47"/>
      <c r="SAM99" s="47"/>
      <c r="SAN99" s="47"/>
      <c r="SAO99" s="47"/>
      <c r="SAP99" s="47"/>
      <c r="SAQ99" s="47"/>
      <c r="SAR99" s="47"/>
      <c r="SAS99" s="47"/>
      <c r="SAT99" s="47"/>
      <c r="SAU99" s="47"/>
      <c r="SAV99" s="47"/>
      <c r="SAW99" s="47"/>
      <c r="SAX99" s="47"/>
      <c r="SAY99" s="47"/>
      <c r="SAZ99" s="47"/>
      <c r="SBA99" s="47"/>
      <c r="SBB99" s="47"/>
      <c r="SBC99" s="47"/>
      <c r="SBD99" s="47"/>
      <c r="SBE99" s="47"/>
      <c r="SBF99" s="47"/>
      <c r="SBG99" s="47"/>
      <c r="SBH99" s="47"/>
      <c r="SBI99" s="47"/>
      <c r="SBJ99" s="47"/>
      <c r="SBK99" s="47"/>
      <c r="SBL99" s="47"/>
      <c r="SBM99" s="47"/>
      <c r="SBN99" s="47"/>
      <c r="SBO99" s="47"/>
      <c r="SBP99" s="47"/>
      <c r="SBQ99" s="47"/>
      <c r="SBR99" s="47"/>
      <c r="SBS99" s="47"/>
      <c r="SBT99" s="47"/>
      <c r="SBU99" s="47"/>
      <c r="SBV99" s="47"/>
      <c r="SBW99" s="47"/>
      <c r="SBX99" s="47"/>
      <c r="SBY99" s="47"/>
      <c r="SBZ99" s="47"/>
      <c r="SCA99" s="47"/>
      <c r="SCB99" s="47"/>
      <c r="SCC99" s="47"/>
      <c r="SCD99" s="47"/>
      <c r="SCE99" s="47"/>
      <c r="SCF99" s="47"/>
      <c r="SCG99" s="47"/>
      <c r="SCH99" s="47"/>
      <c r="SCI99" s="47"/>
      <c r="SCJ99" s="47"/>
      <c r="SCK99" s="47"/>
      <c r="SCL99" s="47"/>
      <c r="SCM99" s="47"/>
      <c r="SCN99" s="47"/>
      <c r="SCO99" s="47"/>
      <c r="SCP99" s="47"/>
      <c r="SCQ99" s="47"/>
      <c r="SCR99" s="47"/>
      <c r="SCS99" s="47"/>
      <c r="SCT99" s="47"/>
      <c r="SCU99" s="47"/>
      <c r="SCV99" s="47"/>
      <c r="SCW99" s="47"/>
      <c r="SCX99" s="47"/>
      <c r="SCY99" s="47"/>
      <c r="SCZ99" s="47"/>
      <c r="SDA99" s="47"/>
      <c r="SDB99" s="47"/>
      <c r="SDC99" s="47"/>
      <c r="SDD99" s="47"/>
      <c r="SDE99" s="47"/>
      <c r="SDF99" s="47"/>
      <c r="SDG99" s="47"/>
      <c r="SDH99" s="47"/>
      <c r="SDI99" s="47"/>
      <c r="SDJ99" s="47"/>
      <c r="SDK99" s="47"/>
      <c r="SDL99" s="47"/>
      <c r="SDM99" s="47"/>
      <c r="SDN99" s="47"/>
      <c r="SDO99" s="47"/>
      <c r="SDP99" s="47"/>
      <c r="SDQ99" s="47"/>
      <c r="SDR99" s="47"/>
      <c r="SDS99" s="47"/>
      <c r="SDT99" s="47"/>
      <c r="SDU99" s="47"/>
      <c r="SDV99" s="47"/>
      <c r="SDW99" s="47"/>
      <c r="SDX99" s="47"/>
      <c r="SDY99" s="47"/>
      <c r="SDZ99" s="47"/>
      <c r="SEA99" s="47"/>
      <c r="SEB99" s="47"/>
      <c r="SEC99" s="47"/>
      <c r="SED99" s="47"/>
      <c r="SEE99" s="47"/>
      <c r="SEF99" s="47"/>
      <c r="SEG99" s="47"/>
      <c r="SEH99" s="47"/>
      <c r="SEI99" s="47"/>
      <c r="SEJ99" s="47"/>
      <c r="SEK99" s="47"/>
      <c r="SEL99" s="47"/>
      <c r="SEM99" s="47"/>
      <c r="SEN99" s="47"/>
      <c r="SEO99" s="47"/>
      <c r="SEP99" s="47"/>
      <c r="SEQ99" s="47"/>
      <c r="SER99" s="47"/>
      <c r="SES99" s="47"/>
      <c r="SET99" s="47"/>
      <c r="SEU99" s="47"/>
      <c r="SEV99" s="47"/>
      <c r="SEW99" s="47"/>
      <c r="SEX99" s="47"/>
      <c r="SEY99" s="47"/>
      <c r="SEZ99" s="47"/>
      <c r="SFA99" s="47"/>
      <c r="SFB99" s="47"/>
      <c r="SFC99" s="47"/>
      <c r="SFD99" s="47"/>
      <c r="SFE99" s="47"/>
      <c r="SFF99" s="47"/>
      <c r="SFG99" s="47"/>
      <c r="SFH99" s="47"/>
      <c r="SFI99" s="47"/>
      <c r="SFJ99" s="47"/>
      <c r="SFK99" s="47"/>
      <c r="SFL99" s="47"/>
      <c r="SFM99" s="47"/>
      <c r="SFN99" s="47"/>
      <c r="SFO99" s="47"/>
      <c r="SFP99" s="47"/>
      <c r="SFQ99" s="47"/>
      <c r="SFR99" s="47"/>
      <c r="SFS99" s="47"/>
      <c r="SFT99" s="47"/>
      <c r="SFU99" s="47"/>
      <c r="SFV99" s="47"/>
      <c r="SFW99" s="47"/>
      <c r="SFX99" s="47"/>
      <c r="SFY99" s="47"/>
      <c r="SFZ99" s="47"/>
      <c r="SGA99" s="47"/>
      <c r="SGB99" s="47"/>
      <c r="SGC99" s="47"/>
      <c r="SGD99" s="47"/>
      <c r="SGE99" s="47"/>
      <c r="SGF99" s="47"/>
      <c r="SGG99" s="47"/>
      <c r="SGH99" s="47"/>
      <c r="SGI99" s="47"/>
      <c r="SGJ99" s="47"/>
      <c r="SGK99" s="47"/>
      <c r="SGL99" s="47"/>
      <c r="SGM99" s="47"/>
      <c r="SGN99" s="47"/>
      <c r="SGO99" s="47"/>
      <c r="SGP99" s="47"/>
      <c r="SGQ99" s="47"/>
      <c r="SGR99" s="47"/>
      <c r="SGS99" s="47"/>
      <c r="SGT99" s="47"/>
      <c r="SGU99" s="47"/>
      <c r="SGV99" s="47"/>
      <c r="SGW99" s="47"/>
      <c r="SGX99" s="47"/>
      <c r="SGY99" s="47"/>
      <c r="SGZ99" s="47"/>
      <c r="SHA99" s="47"/>
      <c r="SHB99" s="47"/>
      <c r="SHC99" s="47"/>
      <c r="SHD99" s="47"/>
      <c r="SHE99" s="47"/>
      <c r="SHF99" s="47"/>
      <c r="SHG99" s="47"/>
      <c r="SHH99" s="47"/>
      <c r="SHI99" s="47"/>
      <c r="SHJ99" s="47"/>
      <c r="SHK99" s="47"/>
      <c r="SHL99" s="47"/>
      <c r="SHM99" s="47"/>
      <c r="SHN99" s="47"/>
      <c r="SHO99" s="47"/>
      <c r="SHP99" s="47"/>
      <c r="SHQ99" s="47"/>
      <c r="SHR99" s="47"/>
      <c r="SHS99" s="47"/>
      <c r="SHT99" s="47"/>
      <c r="SHU99" s="47"/>
      <c r="SHV99" s="47"/>
      <c r="SHW99" s="47"/>
      <c r="SHX99" s="47"/>
      <c r="SHY99" s="47"/>
      <c r="SHZ99" s="47"/>
      <c r="SIA99" s="47"/>
      <c r="SIB99" s="47"/>
      <c r="SIC99" s="47"/>
      <c r="SID99" s="47"/>
      <c r="SIE99" s="47"/>
      <c r="SIF99" s="47"/>
      <c r="SIG99" s="47"/>
      <c r="SIH99" s="47"/>
      <c r="SII99" s="47"/>
      <c r="SIJ99" s="47"/>
      <c r="SIK99" s="47"/>
      <c r="SIL99" s="47"/>
      <c r="SIM99" s="47"/>
      <c r="SIN99" s="47"/>
      <c r="SIO99" s="47"/>
      <c r="SIP99" s="47"/>
      <c r="SIQ99" s="47"/>
      <c r="SIR99" s="47"/>
      <c r="SIS99" s="47"/>
      <c r="SIT99" s="47"/>
      <c r="SIU99" s="47"/>
      <c r="SIV99" s="47"/>
      <c r="SIW99" s="47"/>
      <c r="SIX99" s="47"/>
      <c r="SIY99" s="47"/>
      <c r="SIZ99" s="47"/>
      <c r="SJA99" s="47"/>
      <c r="SJB99" s="47"/>
      <c r="SJC99" s="47"/>
      <c r="SJD99" s="47"/>
      <c r="SJE99" s="47"/>
      <c r="SJF99" s="47"/>
      <c r="SJG99" s="47"/>
      <c r="SJH99" s="47"/>
      <c r="SJI99" s="47"/>
      <c r="SJJ99" s="47"/>
      <c r="SJK99" s="47"/>
      <c r="SJL99" s="47"/>
      <c r="SJM99" s="47"/>
      <c r="SJN99" s="47"/>
      <c r="SJO99" s="47"/>
      <c r="SJP99" s="47"/>
      <c r="SJQ99" s="47"/>
      <c r="SJR99" s="47"/>
      <c r="SJS99" s="47"/>
      <c r="SJT99" s="47"/>
      <c r="SJU99" s="47"/>
      <c r="SJV99" s="47"/>
      <c r="SJW99" s="47"/>
      <c r="SJX99" s="47"/>
      <c r="SJY99" s="47"/>
      <c r="SJZ99" s="47"/>
      <c r="SKA99" s="47"/>
      <c r="SKB99" s="47"/>
      <c r="SKC99" s="47"/>
      <c r="SKD99" s="47"/>
      <c r="SKE99" s="47"/>
      <c r="SKF99" s="47"/>
      <c r="SKG99" s="47"/>
      <c r="SKH99" s="47"/>
      <c r="SKI99" s="47"/>
      <c r="SKJ99" s="47"/>
      <c r="SKK99" s="47"/>
      <c r="SKL99" s="47"/>
      <c r="SKM99" s="47"/>
      <c r="SKN99" s="47"/>
      <c r="SKO99" s="47"/>
      <c r="SKP99" s="47"/>
      <c r="SKQ99" s="47"/>
      <c r="SKR99" s="47"/>
      <c r="SKS99" s="47"/>
      <c r="SKT99" s="47"/>
      <c r="SKU99" s="47"/>
      <c r="SKV99" s="47"/>
      <c r="SKW99" s="47"/>
      <c r="SKX99" s="47"/>
      <c r="SKY99" s="47"/>
      <c r="SKZ99" s="47"/>
      <c r="SLA99" s="47"/>
      <c r="SLB99" s="47"/>
      <c r="SLC99" s="47"/>
      <c r="SLD99" s="47"/>
      <c r="SLE99" s="47"/>
      <c r="SLF99" s="47"/>
      <c r="SLG99" s="47"/>
      <c r="SLH99" s="47"/>
      <c r="SLI99" s="47"/>
      <c r="SLJ99" s="47"/>
      <c r="SLK99" s="47"/>
      <c r="SLL99" s="47"/>
      <c r="SLM99" s="47"/>
      <c r="SLN99" s="47"/>
      <c r="SLO99" s="47"/>
      <c r="SLP99" s="47"/>
      <c r="SLQ99" s="47"/>
      <c r="SLR99" s="47"/>
      <c r="SLS99" s="47"/>
      <c r="SLT99" s="47"/>
      <c r="SLU99" s="47"/>
      <c r="SLV99" s="47"/>
      <c r="SLW99" s="47"/>
      <c r="SLX99" s="47"/>
      <c r="SLY99" s="47"/>
      <c r="SLZ99" s="47"/>
      <c r="SMA99" s="47"/>
      <c r="SMB99" s="47"/>
      <c r="SMC99" s="47"/>
      <c r="SMD99" s="47"/>
      <c r="SME99" s="47"/>
      <c r="SMF99" s="47"/>
      <c r="SMG99" s="47"/>
      <c r="SMH99" s="47"/>
      <c r="SMI99" s="47"/>
      <c r="SMJ99" s="47"/>
      <c r="SMK99" s="47"/>
      <c r="SML99" s="47"/>
      <c r="SMM99" s="47"/>
      <c r="SMN99" s="47"/>
      <c r="SMO99" s="47"/>
      <c r="SMP99" s="47"/>
      <c r="SMQ99" s="47"/>
      <c r="SMR99" s="47"/>
      <c r="SMS99" s="47"/>
      <c r="SMT99" s="47"/>
      <c r="SMU99" s="47"/>
      <c r="SMV99" s="47"/>
      <c r="SMW99" s="47"/>
      <c r="SMX99" s="47"/>
      <c r="SMY99" s="47"/>
      <c r="SMZ99" s="47"/>
      <c r="SNA99" s="47"/>
      <c r="SNB99" s="47"/>
      <c r="SNC99" s="47"/>
      <c r="SND99" s="47"/>
      <c r="SNE99" s="47"/>
      <c r="SNF99" s="47"/>
      <c r="SNG99" s="47"/>
      <c r="SNH99" s="47"/>
      <c r="SNI99" s="47"/>
      <c r="SNJ99" s="47"/>
      <c r="SNK99" s="47"/>
      <c r="SNL99" s="47"/>
      <c r="SNM99" s="47"/>
      <c r="SNN99" s="47"/>
      <c r="SNO99" s="47"/>
      <c r="SNP99" s="47"/>
      <c r="SNQ99" s="47"/>
      <c r="SNR99" s="47"/>
      <c r="SNS99" s="47"/>
      <c r="SNT99" s="47"/>
      <c r="SNU99" s="47"/>
      <c r="SNV99" s="47"/>
      <c r="SNW99" s="47"/>
      <c r="SNX99" s="47"/>
      <c r="SNY99" s="47"/>
      <c r="SNZ99" s="47"/>
      <c r="SOA99" s="47"/>
      <c r="SOB99" s="47"/>
      <c r="SOC99" s="47"/>
      <c r="SOD99" s="47"/>
      <c r="SOE99" s="47"/>
      <c r="SOF99" s="47"/>
      <c r="SOG99" s="47"/>
      <c r="SOH99" s="47"/>
      <c r="SOI99" s="47"/>
      <c r="SOJ99" s="47"/>
      <c r="SOK99" s="47"/>
      <c r="SOL99" s="47"/>
      <c r="SOM99" s="47"/>
      <c r="SON99" s="47"/>
      <c r="SOO99" s="47"/>
      <c r="SOP99" s="47"/>
      <c r="SOQ99" s="47"/>
      <c r="SOR99" s="47"/>
      <c r="SOS99" s="47"/>
      <c r="SOT99" s="47"/>
      <c r="SOU99" s="47"/>
      <c r="SOV99" s="47"/>
      <c r="SOW99" s="47"/>
      <c r="SOX99" s="47"/>
      <c r="SOY99" s="47"/>
      <c r="SOZ99" s="47"/>
      <c r="SPA99" s="47"/>
      <c r="SPB99" s="47"/>
      <c r="SPC99" s="47"/>
      <c r="SPD99" s="47"/>
      <c r="SPE99" s="47"/>
      <c r="SPF99" s="47"/>
      <c r="SPG99" s="47"/>
      <c r="SPH99" s="47"/>
      <c r="SPI99" s="47"/>
      <c r="SPJ99" s="47"/>
      <c r="SPK99" s="47"/>
      <c r="SPL99" s="47"/>
      <c r="SPM99" s="47"/>
      <c r="SPN99" s="47"/>
      <c r="SPO99" s="47"/>
      <c r="SPP99" s="47"/>
      <c r="SPQ99" s="47"/>
      <c r="SPR99" s="47"/>
      <c r="SPS99" s="47"/>
      <c r="SPT99" s="47"/>
      <c r="SPU99" s="47"/>
      <c r="SPV99" s="47"/>
      <c r="SPW99" s="47"/>
      <c r="SPX99" s="47"/>
      <c r="SPY99" s="47"/>
      <c r="SPZ99" s="47"/>
      <c r="SQA99" s="47"/>
      <c r="SQB99" s="47"/>
      <c r="SQC99" s="47"/>
      <c r="SQD99" s="47"/>
      <c r="SQE99" s="47"/>
      <c r="SQF99" s="47"/>
      <c r="SQG99" s="47"/>
      <c r="SQH99" s="47"/>
      <c r="SQI99" s="47"/>
      <c r="SQJ99" s="47"/>
      <c r="SQK99" s="47"/>
      <c r="SQL99" s="47"/>
      <c r="SQM99" s="47"/>
      <c r="SQN99" s="47"/>
      <c r="SQO99" s="47"/>
      <c r="SQP99" s="47"/>
      <c r="SQQ99" s="47"/>
      <c r="SQR99" s="47"/>
      <c r="SQS99" s="47"/>
      <c r="SQT99" s="47"/>
      <c r="SQU99" s="47"/>
      <c r="SQV99" s="47"/>
      <c r="SQW99" s="47"/>
      <c r="SQX99" s="47"/>
      <c r="SQY99" s="47"/>
      <c r="SQZ99" s="47"/>
      <c r="SRA99" s="47"/>
      <c r="SRB99" s="47"/>
      <c r="SRC99" s="47"/>
      <c r="SRD99" s="47"/>
      <c r="SRE99" s="47"/>
      <c r="SRF99" s="47"/>
      <c r="SRG99" s="47"/>
      <c r="SRH99" s="47"/>
      <c r="SRI99" s="47"/>
      <c r="SRJ99" s="47"/>
      <c r="SRK99" s="47"/>
      <c r="SRL99" s="47"/>
      <c r="SRM99" s="47"/>
      <c r="SRN99" s="47"/>
      <c r="SRO99" s="47"/>
      <c r="SRP99" s="47"/>
      <c r="SRQ99" s="47"/>
      <c r="SRR99" s="47"/>
      <c r="SRS99" s="47"/>
      <c r="SRT99" s="47"/>
      <c r="SRU99" s="47"/>
      <c r="SRV99" s="47"/>
      <c r="SRW99" s="47"/>
      <c r="SRX99" s="47"/>
      <c r="SRY99" s="47"/>
      <c r="SRZ99" s="47"/>
      <c r="SSA99" s="47"/>
      <c r="SSB99" s="47"/>
      <c r="SSC99" s="47"/>
      <c r="SSD99" s="47"/>
      <c r="SSE99" s="47"/>
      <c r="SSF99" s="47"/>
      <c r="SSG99" s="47"/>
      <c r="SSH99" s="47"/>
      <c r="SSI99" s="47"/>
      <c r="SSJ99" s="47"/>
      <c r="SSK99" s="47"/>
      <c r="SSL99" s="47"/>
      <c r="SSM99" s="47"/>
      <c r="SSN99" s="47"/>
      <c r="SSO99" s="47"/>
      <c r="SSP99" s="47"/>
      <c r="SSQ99" s="47"/>
      <c r="SSR99" s="47"/>
      <c r="SSS99" s="47"/>
      <c r="SST99" s="47"/>
      <c r="SSU99" s="47"/>
      <c r="SSV99" s="47"/>
      <c r="SSW99" s="47"/>
      <c r="SSX99" s="47"/>
      <c r="SSY99" s="47"/>
      <c r="SSZ99" s="47"/>
      <c r="STA99" s="47"/>
      <c r="STB99" s="47"/>
      <c r="STC99" s="47"/>
      <c r="STD99" s="47"/>
      <c r="STE99" s="47"/>
      <c r="STF99" s="47"/>
      <c r="STG99" s="47"/>
      <c r="STH99" s="47"/>
      <c r="STI99" s="47"/>
      <c r="STJ99" s="47"/>
      <c r="STK99" s="47"/>
      <c r="STL99" s="47"/>
      <c r="STM99" s="47"/>
      <c r="STN99" s="47"/>
      <c r="STO99" s="47"/>
      <c r="STP99" s="47"/>
      <c r="STQ99" s="47"/>
      <c r="STR99" s="47"/>
      <c r="STS99" s="47"/>
      <c r="STT99" s="47"/>
      <c r="STU99" s="47"/>
      <c r="STV99" s="47"/>
      <c r="STW99" s="47"/>
      <c r="STX99" s="47"/>
      <c r="STY99" s="47"/>
      <c r="STZ99" s="47"/>
      <c r="SUA99" s="47"/>
      <c r="SUB99" s="47"/>
      <c r="SUC99" s="47"/>
      <c r="SUD99" s="47"/>
      <c r="SUE99" s="47"/>
      <c r="SUF99" s="47"/>
      <c r="SUG99" s="47"/>
      <c r="SUH99" s="47"/>
      <c r="SUI99" s="47"/>
      <c r="SUJ99" s="47"/>
      <c r="SUK99" s="47"/>
      <c r="SUL99" s="47"/>
      <c r="SUM99" s="47"/>
      <c r="SUN99" s="47"/>
      <c r="SUO99" s="47"/>
      <c r="SUP99" s="47"/>
      <c r="SUQ99" s="47"/>
      <c r="SUR99" s="47"/>
      <c r="SUS99" s="47"/>
      <c r="SUT99" s="47"/>
      <c r="SUU99" s="47"/>
      <c r="SUV99" s="47"/>
      <c r="SUW99" s="47"/>
      <c r="SUX99" s="47"/>
      <c r="SUY99" s="47"/>
      <c r="SUZ99" s="47"/>
      <c r="SVA99" s="47"/>
      <c r="SVB99" s="47"/>
      <c r="SVC99" s="47"/>
      <c r="SVD99" s="47"/>
      <c r="SVE99" s="47"/>
      <c r="SVF99" s="47"/>
      <c r="SVG99" s="47"/>
      <c r="SVH99" s="47"/>
      <c r="SVI99" s="47"/>
      <c r="SVJ99" s="47"/>
      <c r="SVK99" s="47"/>
      <c r="SVL99" s="47"/>
      <c r="SVM99" s="47"/>
      <c r="SVN99" s="47"/>
      <c r="SVO99" s="47"/>
      <c r="SVP99" s="47"/>
      <c r="SVQ99" s="47"/>
      <c r="SVR99" s="47"/>
      <c r="SVS99" s="47"/>
      <c r="SVT99" s="47"/>
      <c r="SVU99" s="47"/>
      <c r="SVV99" s="47"/>
      <c r="SVW99" s="47"/>
      <c r="SVX99" s="47"/>
      <c r="SVY99" s="47"/>
      <c r="SVZ99" s="47"/>
      <c r="SWA99" s="47"/>
      <c r="SWB99" s="47"/>
      <c r="SWC99" s="47"/>
      <c r="SWD99" s="47"/>
      <c r="SWE99" s="47"/>
      <c r="SWF99" s="47"/>
      <c r="SWG99" s="47"/>
      <c r="SWH99" s="47"/>
      <c r="SWI99" s="47"/>
      <c r="SWJ99" s="47"/>
      <c r="SWK99" s="47"/>
      <c r="SWL99" s="47"/>
      <c r="SWM99" s="47"/>
      <c r="SWN99" s="47"/>
      <c r="SWO99" s="47"/>
      <c r="SWP99" s="47"/>
      <c r="SWQ99" s="47"/>
      <c r="SWR99" s="47"/>
      <c r="SWS99" s="47"/>
      <c r="SWT99" s="47"/>
      <c r="SWU99" s="47"/>
      <c r="SWV99" s="47"/>
      <c r="SWW99" s="47"/>
      <c r="SWX99" s="47"/>
      <c r="SWY99" s="47"/>
      <c r="SWZ99" s="47"/>
      <c r="SXA99" s="47"/>
      <c r="SXB99" s="47"/>
      <c r="SXC99" s="47"/>
      <c r="SXD99" s="47"/>
      <c r="SXE99" s="47"/>
      <c r="SXF99" s="47"/>
      <c r="SXG99" s="47"/>
      <c r="SXH99" s="47"/>
      <c r="SXI99" s="47"/>
      <c r="SXJ99" s="47"/>
      <c r="SXK99" s="47"/>
      <c r="SXL99" s="47"/>
      <c r="SXM99" s="47"/>
      <c r="SXN99" s="47"/>
      <c r="SXO99" s="47"/>
      <c r="SXP99" s="47"/>
      <c r="SXQ99" s="47"/>
      <c r="SXR99" s="47"/>
      <c r="SXS99" s="47"/>
      <c r="SXT99" s="47"/>
      <c r="SXU99" s="47"/>
      <c r="SXV99" s="47"/>
      <c r="SXW99" s="47"/>
      <c r="SXX99" s="47"/>
      <c r="SXY99" s="47"/>
      <c r="SXZ99" s="47"/>
      <c r="SYA99" s="47"/>
      <c r="SYB99" s="47"/>
      <c r="SYC99" s="47"/>
      <c r="SYD99" s="47"/>
      <c r="SYE99" s="47"/>
      <c r="SYF99" s="47"/>
      <c r="SYG99" s="47"/>
      <c r="SYH99" s="47"/>
      <c r="SYI99" s="47"/>
      <c r="SYJ99" s="47"/>
      <c r="SYK99" s="47"/>
      <c r="SYL99" s="47"/>
      <c r="SYM99" s="47"/>
      <c r="SYN99" s="47"/>
      <c r="SYO99" s="47"/>
      <c r="SYP99" s="47"/>
      <c r="SYQ99" s="47"/>
      <c r="SYR99" s="47"/>
      <c r="SYS99" s="47"/>
      <c r="SYT99" s="47"/>
      <c r="SYU99" s="47"/>
      <c r="SYV99" s="47"/>
      <c r="SYW99" s="47"/>
      <c r="SYX99" s="47"/>
      <c r="SYY99" s="47"/>
      <c r="SYZ99" s="47"/>
      <c r="SZA99" s="47"/>
      <c r="SZB99" s="47"/>
      <c r="SZC99" s="47"/>
      <c r="SZD99" s="47"/>
      <c r="SZE99" s="47"/>
      <c r="SZF99" s="47"/>
      <c r="SZG99" s="47"/>
      <c r="SZH99" s="47"/>
      <c r="SZI99" s="47"/>
      <c r="SZJ99" s="47"/>
      <c r="SZK99" s="47"/>
      <c r="SZL99" s="47"/>
      <c r="SZM99" s="47"/>
      <c r="SZN99" s="47"/>
      <c r="SZO99" s="47"/>
      <c r="SZP99" s="47"/>
      <c r="SZQ99" s="47"/>
      <c r="SZR99" s="47"/>
      <c r="SZS99" s="47"/>
      <c r="SZT99" s="47"/>
      <c r="SZU99" s="47"/>
      <c r="SZV99" s="47"/>
      <c r="SZW99" s="47"/>
      <c r="SZX99" s="47"/>
      <c r="SZY99" s="47"/>
      <c r="SZZ99" s="47"/>
      <c r="TAA99" s="47"/>
      <c r="TAB99" s="47"/>
      <c r="TAC99" s="47"/>
      <c r="TAD99" s="47"/>
      <c r="TAE99" s="47"/>
      <c r="TAF99" s="47"/>
      <c r="TAG99" s="47"/>
      <c r="TAH99" s="47"/>
      <c r="TAI99" s="47"/>
      <c r="TAJ99" s="47"/>
      <c r="TAK99" s="47"/>
      <c r="TAL99" s="47"/>
      <c r="TAM99" s="47"/>
      <c r="TAN99" s="47"/>
      <c r="TAO99" s="47"/>
      <c r="TAP99" s="47"/>
      <c r="TAQ99" s="47"/>
      <c r="TAR99" s="47"/>
      <c r="TAS99" s="47"/>
      <c r="TAT99" s="47"/>
      <c r="TAU99" s="47"/>
      <c r="TAV99" s="47"/>
      <c r="TAW99" s="47"/>
      <c r="TAX99" s="47"/>
      <c r="TAY99" s="47"/>
      <c r="TAZ99" s="47"/>
      <c r="TBA99" s="47"/>
      <c r="TBB99" s="47"/>
      <c r="TBC99" s="47"/>
      <c r="TBD99" s="47"/>
      <c r="TBE99" s="47"/>
      <c r="TBF99" s="47"/>
      <c r="TBG99" s="47"/>
      <c r="TBH99" s="47"/>
      <c r="TBI99" s="47"/>
      <c r="TBJ99" s="47"/>
      <c r="TBK99" s="47"/>
      <c r="TBL99" s="47"/>
      <c r="TBM99" s="47"/>
      <c r="TBN99" s="47"/>
      <c r="TBO99" s="47"/>
      <c r="TBP99" s="47"/>
      <c r="TBQ99" s="47"/>
      <c r="TBR99" s="47"/>
      <c r="TBS99" s="47"/>
      <c r="TBT99" s="47"/>
      <c r="TBU99" s="47"/>
      <c r="TBV99" s="47"/>
      <c r="TBW99" s="47"/>
      <c r="TBX99" s="47"/>
      <c r="TBY99" s="47"/>
      <c r="TBZ99" s="47"/>
      <c r="TCA99" s="47"/>
      <c r="TCB99" s="47"/>
      <c r="TCC99" s="47"/>
      <c r="TCD99" s="47"/>
      <c r="TCE99" s="47"/>
      <c r="TCF99" s="47"/>
      <c r="TCG99" s="47"/>
      <c r="TCH99" s="47"/>
      <c r="TCI99" s="47"/>
      <c r="TCJ99" s="47"/>
      <c r="TCK99" s="47"/>
      <c r="TCL99" s="47"/>
      <c r="TCM99" s="47"/>
      <c r="TCN99" s="47"/>
      <c r="TCO99" s="47"/>
      <c r="TCP99" s="47"/>
      <c r="TCQ99" s="47"/>
      <c r="TCR99" s="47"/>
      <c r="TCS99" s="47"/>
      <c r="TCT99" s="47"/>
      <c r="TCU99" s="47"/>
      <c r="TCV99" s="47"/>
      <c r="TCW99" s="47"/>
      <c r="TCX99" s="47"/>
      <c r="TCY99" s="47"/>
      <c r="TCZ99" s="47"/>
      <c r="TDA99" s="47"/>
      <c r="TDB99" s="47"/>
      <c r="TDC99" s="47"/>
      <c r="TDD99" s="47"/>
      <c r="TDE99" s="47"/>
      <c r="TDF99" s="47"/>
      <c r="TDG99" s="47"/>
      <c r="TDH99" s="47"/>
      <c r="TDI99" s="47"/>
      <c r="TDJ99" s="47"/>
      <c r="TDK99" s="47"/>
      <c r="TDL99" s="47"/>
      <c r="TDM99" s="47"/>
      <c r="TDN99" s="47"/>
      <c r="TDO99" s="47"/>
      <c r="TDP99" s="47"/>
      <c r="TDQ99" s="47"/>
      <c r="TDR99" s="47"/>
      <c r="TDS99" s="47"/>
      <c r="TDT99" s="47"/>
      <c r="TDU99" s="47"/>
      <c r="TDV99" s="47"/>
      <c r="TDW99" s="47"/>
      <c r="TDX99" s="47"/>
      <c r="TDY99" s="47"/>
      <c r="TDZ99" s="47"/>
      <c r="TEA99" s="47"/>
      <c r="TEB99" s="47"/>
      <c r="TEC99" s="47"/>
      <c r="TED99" s="47"/>
      <c r="TEE99" s="47"/>
      <c r="TEF99" s="47"/>
      <c r="TEG99" s="47"/>
      <c r="TEH99" s="47"/>
      <c r="TEI99" s="47"/>
      <c r="TEJ99" s="47"/>
      <c r="TEK99" s="47"/>
      <c r="TEL99" s="47"/>
      <c r="TEM99" s="47"/>
      <c r="TEN99" s="47"/>
      <c r="TEO99" s="47"/>
      <c r="TEP99" s="47"/>
      <c r="TEQ99" s="47"/>
      <c r="TER99" s="47"/>
      <c r="TES99" s="47"/>
      <c r="TET99" s="47"/>
      <c r="TEU99" s="47"/>
      <c r="TEV99" s="47"/>
      <c r="TEW99" s="47"/>
      <c r="TEX99" s="47"/>
      <c r="TEY99" s="47"/>
      <c r="TEZ99" s="47"/>
      <c r="TFA99" s="47"/>
      <c r="TFB99" s="47"/>
      <c r="TFC99" s="47"/>
      <c r="TFD99" s="47"/>
      <c r="TFE99" s="47"/>
      <c r="TFF99" s="47"/>
      <c r="TFG99" s="47"/>
      <c r="TFH99" s="47"/>
      <c r="TFI99" s="47"/>
      <c r="TFJ99" s="47"/>
      <c r="TFK99" s="47"/>
      <c r="TFL99" s="47"/>
      <c r="TFM99" s="47"/>
      <c r="TFN99" s="47"/>
      <c r="TFO99" s="47"/>
      <c r="TFP99" s="47"/>
      <c r="TFQ99" s="47"/>
      <c r="TFR99" s="47"/>
      <c r="TFS99" s="47"/>
      <c r="TFT99" s="47"/>
      <c r="TFU99" s="47"/>
      <c r="TFV99" s="47"/>
      <c r="TFW99" s="47"/>
      <c r="TFX99" s="47"/>
      <c r="TFY99" s="47"/>
      <c r="TFZ99" s="47"/>
      <c r="TGA99" s="47"/>
      <c r="TGB99" s="47"/>
      <c r="TGC99" s="47"/>
      <c r="TGD99" s="47"/>
      <c r="TGE99" s="47"/>
      <c r="TGF99" s="47"/>
      <c r="TGG99" s="47"/>
      <c r="TGH99" s="47"/>
      <c r="TGI99" s="47"/>
      <c r="TGJ99" s="47"/>
      <c r="TGK99" s="47"/>
      <c r="TGL99" s="47"/>
      <c r="TGM99" s="47"/>
      <c r="TGN99" s="47"/>
      <c r="TGO99" s="47"/>
      <c r="TGP99" s="47"/>
      <c r="TGQ99" s="47"/>
      <c r="TGR99" s="47"/>
      <c r="TGS99" s="47"/>
      <c r="TGT99" s="47"/>
      <c r="TGU99" s="47"/>
      <c r="TGV99" s="47"/>
      <c r="TGW99" s="47"/>
      <c r="TGX99" s="47"/>
      <c r="TGY99" s="47"/>
      <c r="TGZ99" s="47"/>
      <c r="THA99" s="47"/>
      <c r="THB99" s="47"/>
      <c r="THC99" s="47"/>
      <c r="THD99" s="47"/>
      <c r="THE99" s="47"/>
      <c r="THF99" s="47"/>
      <c r="THG99" s="47"/>
      <c r="THH99" s="47"/>
      <c r="THI99" s="47"/>
      <c r="THJ99" s="47"/>
      <c r="THK99" s="47"/>
      <c r="THL99" s="47"/>
      <c r="THM99" s="47"/>
      <c r="THN99" s="47"/>
      <c r="THO99" s="47"/>
      <c r="THP99" s="47"/>
      <c r="THQ99" s="47"/>
      <c r="THR99" s="47"/>
      <c r="THS99" s="47"/>
      <c r="THT99" s="47"/>
      <c r="THU99" s="47"/>
      <c r="THV99" s="47"/>
      <c r="THW99" s="47"/>
      <c r="THX99" s="47"/>
      <c r="THY99" s="47"/>
      <c r="THZ99" s="47"/>
      <c r="TIA99" s="47"/>
      <c r="TIB99" s="47"/>
      <c r="TIC99" s="47"/>
      <c r="TID99" s="47"/>
      <c r="TIE99" s="47"/>
      <c r="TIF99" s="47"/>
      <c r="TIG99" s="47"/>
      <c r="TIH99" s="47"/>
      <c r="TII99" s="47"/>
      <c r="TIJ99" s="47"/>
      <c r="TIK99" s="47"/>
      <c r="TIL99" s="47"/>
      <c r="TIM99" s="47"/>
      <c r="TIN99" s="47"/>
      <c r="TIO99" s="47"/>
      <c r="TIP99" s="47"/>
      <c r="TIQ99" s="47"/>
      <c r="TIR99" s="47"/>
      <c r="TIS99" s="47"/>
      <c r="TIT99" s="47"/>
      <c r="TIU99" s="47"/>
      <c r="TIV99" s="47"/>
      <c r="TIW99" s="47"/>
      <c r="TIX99" s="47"/>
      <c r="TIY99" s="47"/>
      <c r="TIZ99" s="47"/>
      <c r="TJA99" s="47"/>
      <c r="TJB99" s="47"/>
      <c r="TJC99" s="47"/>
      <c r="TJD99" s="47"/>
      <c r="TJE99" s="47"/>
      <c r="TJF99" s="47"/>
      <c r="TJG99" s="47"/>
      <c r="TJH99" s="47"/>
      <c r="TJI99" s="47"/>
      <c r="TJJ99" s="47"/>
      <c r="TJK99" s="47"/>
      <c r="TJL99" s="47"/>
      <c r="TJM99" s="47"/>
      <c r="TJN99" s="47"/>
      <c r="TJO99" s="47"/>
      <c r="TJP99" s="47"/>
      <c r="TJQ99" s="47"/>
      <c r="TJR99" s="47"/>
      <c r="TJS99" s="47"/>
      <c r="TJT99" s="47"/>
      <c r="TJU99" s="47"/>
      <c r="TJV99" s="47"/>
      <c r="TJW99" s="47"/>
      <c r="TJX99" s="47"/>
      <c r="TJY99" s="47"/>
      <c r="TJZ99" s="47"/>
      <c r="TKA99" s="47"/>
      <c r="TKB99" s="47"/>
      <c r="TKC99" s="47"/>
      <c r="TKD99" s="47"/>
      <c r="TKE99" s="47"/>
      <c r="TKF99" s="47"/>
      <c r="TKG99" s="47"/>
      <c r="TKH99" s="47"/>
      <c r="TKI99" s="47"/>
      <c r="TKJ99" s="47"/>
      <c r="TKK99" s="47"/>
      <c r="TKL99" s="47"/>
      <c r="TKM99" s="47"/>
      <c r="TKN99" s="47"/>
      <c r="TKO99" s="47"/>
      <c r="TKP99" s="47"/>
      <c r="TKQ99" s="47"/>
      <c r="TKR99" s="47"/>
      <c r="TKS99" s="47"/>
      <c r="TKT99" s="47"/>
      <c r="TKU99" s="47"/>
      <c r="TKV99" s="47"/>
      <c r="TKW99" s="47"/>
      <c r="TKX99" s="47"/>
      <c r="TKY99" s="47"/>
      <c r="TKZ99" s="47"/>
      <c r="TLA99" s="47"/>
      <c r="TLB99" s="47"/>
      <c r="TLC99" s="47"/>
      <c r="TLD99" s="47"/>
      <c r="TLE99" s="47"/>
      <c r="TLF99" s="47"/>
      <c r="TLG99" s="47"/>
      <c r="TLH99" s="47"/>
      <c r="TLI99" s="47"/>
      <c r="TLJ99" s="47"/>
      <c r="TLK99" s="47"/>
      <c r="TLL99" s="47"/>
      <c r="TLM99" s="47"/>
      <c r="TLN99" s="47"/>
      <c r="TLO99" s="47"/>
      <c r="TLP99" s="47"/>
      <c r="TLQ99" s="47"/>
      <c r="TLR99" s="47"/>
      <c r="TLS99" s="47"/>
      <c r="TLT99" s="47"/>
      <c r="TLU99" s="47"/>
      <c r="TLV99" s="47"/>
      <c r="TLW99" s="47"/>
      <c r="TLX99" s="47"/>
      <c r="TLY99" s="47"/>
      <c r="TLZ99" s="47"/>
      <c r="TMA99" s="47"/>
      <c r="TMB99" s="47"/>
      <c r="TMC99" s="47"/>
      <c r="TMD99" s="47"/>
      <c r="TME99" s="47"/>
      <c r="TMF99" s="47"/>
      <c r="TMG99" s="47"/>
      <c r="TMH99" s="47"/>
      <c r="TMI99" s="47"/>
      <c r="TMJ99" s="47"/>
      <c r="TMK99" s="47"/>
      <c r="TML99" s="47"/>
      <c r="TMM99" s="47"/>
      <c r="TMN99" s="47"/>
      <c r="TMO99" s="47"/>
      <c r="TMP99" s="47"/>
      <c r="TMQ99" s="47"/>
      <c r="TMR99" s="47"/>
      <c r="TMS99" s="47"/>
      <c r="TMT99" s="47"/>
      <c r="TMU99" s="47"/>
      <c r="TMV99" s="47"/>
      <c r="TMW99" s="47"/>
      <c r="TMX99" s="47"/>
      <c r="TMY99" s="47"/>
      <c r="TMZ99" s="47"/>
      <c r="TNA99" s="47"/>
      <c r="TNB99" s="47"/>
      <c r="TNC99" s="47"/>
      <c r="TND99" s="47"/>
      <c r="TNE99" s="47"/>
      <c r="TNF99" s="47"/>
      <c r="TNG99" s="47"/>
      <c r="TNH99" s="47"/>
      <c r="TNI99" s="47"/>
      <c r="TNJ99" s="47"/>
      <c r="TNK99" s="47"/>
      <c r="TNL99" s="47"/>
      <c r="TNM99" s="47"/>
      <c r="TNN99" s="47"/>
      <c r="TNO99" s="47"/>
      <c r="TNP99" s="47"/>
      <c r="TNQ99" s="47"/>
      <c r="TNR99" s="47"/>
      <c r="TNS99" s="47"/>
      <c r="TNT99" s="47"/>
      <c r="TNU99" s="47"/>
      <c r="TNV99" s="47"/>
      <c r="TNW99" s="47"/>
      <c r="TNX99" s="47"/>
      <c r="TNY99" s="47"/>
      <c r="TNZ99" s="47"/>
      <c r="TOA99" s="47"/>
      <c r="TOB99" s="47"/>
      <c r="TOC99" s="47"/>
      <c r="TOD99" s="47"/>
      <c r="TOE99" s="47"/>
      <c r="TOF99" s="47"/>
      <c r="TOG99" s="47"/>
      <c r="TOH99" s="47"/>
      <c r="TOI99" s="47"/>
      <c r="TOJ99" s="47"/>
      <c r="TOK99" s="47"/>
      <c r="TOL99" s="47"/>
      <c r="TOM99" s="47"/>
      <c r="TON99" s="47"/>
      <c r="TOO99" s="47"/>
      <c r="TOP99" s="47"/>
      <c r="TOQ99" s="47"/>
      <c r="TOR99" s="47"/>
      <c r="TOS99" s="47"/>
      <c r="TOT99" s="47"/>
      <c r="TOU99" s="47"/>
      <c r="TOV99" s="47"/>
      <c r="TOW99" s="47"/>
      <c r="TOX99" s="47"/>
      <c r="TOY99" s="47"/>
      <c r="TOZ99" s="47"/>
      <c r="TPA99" s="47"/>
      <c r="TPB99" s="47"/>
      <c r="TPC99" s="47"/>
      <c r="TPD99" s="47"/>
      <c r="TPE99" s="47"/>
      <c r="TPF99" s="47"/>
      <c r="TPG99" s="47"/>
      <c r="TPH99" s="47"/>
      <c r="TPI99" s="47"/>
      <c r="TPJ99" s="47"/>
      <c r="TPK99" s="47"/>
      <c r="TPL99" s="47"/>
      <c r="TPM99" s="47"/>
      <c r="TPN99" s="47"/>
      <c r="TPO99" s="47"/>
      <c r="TPP99" s="47"/>
      <c r="TPQ99" s="47"/>
      <c r="TPR99" s="47"/>
      <c r="TPS99" s="47"/>
      <c r="TPT99" s="47"/>
      <c r="TPU99" s="47"/>
      <c r="TPV99" s="47"/>
      <c r="TPW99" s="47"/>
      <c r="TPX99" s="47"/>
      <c r="TPY99" s="47"/>
      <c r="TPZ99" s="47"/>
      <c r="TQA99" s="47"/>
      <c r="TQB99" s="47"/>
      <c r="TQC99" s="47"/>
      <c r="TQD99" s="47"/>
      <c r="TQE99" s="47"/>
      <c r="TQF99" s="47"/>
      <c r="TQG99" s="47"/>
      <c r="TQH99" s="47"/>
      <c r="TQI99" s="47"/>
      <c r="TQJ99" s="47"/>
      <c r="TQK99" s="47"/>
      <c r="TQL99" s="47"/>
      <c r="TQM99" s="47"/>
      <c r="TQN99" s="47"/>
      <c r="TQO99" s="47"/>
      <c r="TQP99" s="47"/>
      <c r="TQQ99" s="47"/>
      <c r="TQR99" s="47"/>
      <c r="TQS99" s="47"/>
      <c r="TQT99" s="47"/>
      <c r="TQU99" s="47"/>
      <c r="TQV99" s="47"/>
      <c r="TQW99" s="47"/>
      <c r="TQX99" s="47"/>
      <c r="TQY99" s="47"/>
      <c r="TQZ99" s="47"/>
      <c r="TRA99" s="47"/>
      <c r="TRB99" s="47"/>
      <c r="TRC99" s="47"/>
      <c r="TRD99" s="47"/>
      <c r="TRE99" s="47"/>
      <c r="TRF99" s="47"/>
      <c r="TRG99" s="47"/>
      <c r="TRH99" s="47"/>
      <c r="TRI99" s="47"/>
      <c r="TRJ99" s="47"/>
      <c r="TRK99" s="47"/>
      <c r="TRL99" s="47"/>
      <c r="TRM99" s="47"/>
      <c r="TRN99" s="47"/>
      <c r="TRO99" s="47"/>
      <c r="TRP99" s="47"/>
      <c r="TRQ99" s="47"/>
      <c r="TRR99" s="47"/>
      <c r="TRS99" s="47"/>
      <c r="TRT99" s="47"/>
      <c r="TRU99" s="47"/>
      <c r="TRV99" s="47"/>
      <c r="TRW99" s="47"/>
      <c r="TRX99" s="47"/>
      <c r="TRY99" s="47"/>
      <c r="TRZ99" s="47"/>
      <c r="TSA99" s="47"/>
      <c r="TSB99" s="47"/>
      <c r="TSC99" s="47"/>
      <c r="TSD99" s="47"/>
      <c r="TSE99" s="47"/>
      <c r="TSF99" s="47"/>
      <c r="TSG99" s="47"/>
      <c r="TSH99" s="47"/>
      <c r="TSI99" s="47"/>
      <c r="TSJ99" s="47"/>
      <c r="TSK99" s="47"/>
      <c r="TSL99" s="47"/>
      <c r="TSM99" s="47"/>
      <c r="TSN99" s="47"/>
      <c r="TSO99" s="47"/>
      <c r="TSP99" s="47"/>
      <c r="TSQ99" s="47"/>
      <c r="TSR99" s="47"/>
      <c r="TSS99" s="47"/>
      <c r="TST99" s="47"/>
      <c r="TSU99" s="47"/>
      <c r="TSV99" s="47"/>
      <c r="TSW99" s="47"/>
      <c r="TSX99" s="47"/>
      <c r="TSY99" s="47"/>
      <c r="TSZ99" s="47"/>
      <c r="TTA99" s="47"/>
      <c r="TTB99" s="47"/>
      <c r="TTC99" s="47"/>
      <c r="TTD99" s="47"/>
      <c r="TTE99" s="47"/>
      <c r="TTF99" s="47"/>
      <c r="TTG99" s="47"/>
      <c r="TTH99" s="47"/>
      <c r="TTI99" s="47"/>
      <c r="TTJ99" s="47"/>
      <c r="TTK99" s="47"/>
      <c r="TTL99" s="47"/>
      <c r="TTM99" s="47"/>
      <c r="TTN99" s="47"/>
      <c r="TTO99" s="47"/>
      <c r="TTP99" s="47"/>
      <c r="TTQ99" s="47"/>
      <c r="TTR99" s="47"/>
      <c r="TTS99" s="47"/>
      <c r="TTT99" s="47"/>
      <c r="TTU99" s="47"/>
      <c r="TTV99" s="47"/>
      <c r="TTW99" s="47"/>
      <c r="TTX99" s="47"/>
      <c r="TTY99" s="47"/>
      <c r="TTZ99" s="47"/>
      <c r="TUA99" s="47"/>
      <c r="TUB99" s="47"/>
      <c r="TUC99" s="47"/>
      <c r="TUD99" s="47"/>
      <c r="TUE99" s="47"/>
      <c r="TUF99" s="47"/>
      <c r="TUG99" s="47"/>
      <c r="TUH99" s="47"/>
      <c r="TUI99" s="47"/>
      <c r="TUJ99" s="47"/>
      <c r="TUK99" s="47"/>
      <c r="TUL99" s="47"/>
      <c r="TUM99" s="47"/>
      <c r="TUN99" s="47"/>
      <c r="TUO99" s="47"/>
      <c r="TUP99" s="47"/>
      <c r="TUQ99" s="47"/>
      <c r="TUR99" s="47"/>
      <c r="TUS99" s="47"/>
      <c r="TUT99" s="47"/>
      <c r="TUU99" s="47"/>
      <c r="TUV99" s="47"/>
      <c r="TUW99" s="47"/>
      <c r="TUX99" s="47"/>
      <c r="TUY99" s="47"/>
      <c r="TUZ99" s="47"/>
      <c r="TVA99" s="47"/>
      <c r="TVB99" s="47"/>
      <c r="TVC99" s="47"/>
      <c r="TVD99" s="47"/>
      <c r="TVE99" s="47"/>
      <c r="TVF99" s="47"/>
      <c r="TVG99" s="47"/>
      <c r="TVH99" s="47"/>
      <c r="TVI99" s="47"/>
      <c r="TVJ99" s="47"/>
      <c r="TVK99" s="47"/>
      <c r="TVL99" s="47"/>
      <c r="TVM99" s="47"/>
      <c r="TVN99" s="47"/>
      <c r="TVO99" s="47"/>
      <c r="TVP99" s="47"/>
      <c r="TVQ99" s="47"/>
      <c r="TVR99" s="47"/>
      <c r="TVS99" s="47"/>
      <c r="TVT99" s="47"/>
      <c r="TVU99" s="47"/>
      <c r="TVV99" s="47"/>
      <c r="TVW99" s="47"/>
      <c r="TVX99" s="47"/>
      <c r="TVY99" s="47"/>
      <c r="TVZ99" s="47"/>
      <c r="TWA99" s="47"/>
      <c r="TWB99" s="47"/>
      <c r="TWC99" s="47"/>
      <c r="TWD99" s="47"/>
      <c r="TWE99" s="47"/>
      <c r="TWF99" s="47"/>
      <c r="TWG99" s="47"/>
      <c r="TWH99" s="47"/>
      <c r="TWI99" s="47"/>
      <c r="TWJ99" s="47"/>
      <c r="TWK99" s="47"/>
      <c r="TWL99" s="47"/>
      <c r="TWM99" s="47"/>
      <c r="TWN99" s="47"/>
      <c r="TWO99" s="47"/>
      <c r="TWP99" s="47"/>
      <c r="TWQ99" s="47"/>
      <c r="TWR99" s="47"/>
      <c r="TWS99" s="47"/>
      <c r="TWT99" s="47"/>
      <c r="TWU99" s="47"/>
      <c r="TWV99" s="47"/>
      <c r="TWW99" s="47"/>
      <c r="TWX99" s="47"/>
      <c r="TWY99" s="47"/>
      <c r="TWZ99" s="47"/>
      <c r="TXA99" s="47"/>
      <c r="TXB99" s="47"/>
      <c r="TXC99" s="47"/>
      <c r="TXD99" s="47"/>
      <c r="TXE99" s="47"/>
      <c r="TXF99" s="47"/>
      <c r="TXG99" s="47"/>
      <c r="TXH99" s="47"/>
      <c r="TXI99" s="47"/>
      <c r="TXJ99" s="47"/>
      <c r="TXK99" s="47"/>
      <c r="TXL99" s="47"/>
      <c r="TXM99" s="47"/>
      <c r="TXN99" s="47"/>
      <c r="TXO99" s="47"/>
      <c r="TXP99" s="47"/>
      <c r="TXQ99" s="47"/>
      <c r="TXR99" s="47"/>
      <c r="TXS99" s="47"/>
      <c r="TXT99" s="47"/>
      <c r="TXU99" s="47"/>
      <c r="TXV99" s="47"/>
      <c r="TXW99" s="47"/>
      <c r="TXX99" s="47"/>
      <c r="TXY99" s="47"/>
      <c r="TXZ99" s="47"/>
      <c r="TYA99" s="47"/>
      <c r="TYB99" s="47"/>
      <c r="TYC99" s="47"/>
      <c r="TYD99" s="47"/>
      <c r="TYE99" s="47"/>
      <c r="TYF99" s="47"/>
      <c r="TYG99" s="47"/>
      <c r="TYH99" s="47"/>
      <c r="TYI99" s="47"/>
      <c r="TYJ99" s="47"/>
      <c r="TYK99" s="47"/>
      <c r="TYL99" s="47"/>
      <c r="TYM99" s="47"/>
      <c r="TYN99" s="47"/>
      <c r="TYO99" s="47"/>
      <c r="TYP99" s="47"/>
      <c r="TYQ99" s="47"/>
      <c r="TYR99" s="47"/>
      <c r="TYS99" s="47"/>
      <c r="TYT99" s="47"/>
      <c r="TYU99" s="47"/>
      <c r="TYV99" s="47"/>
      <c r="TYW99" s="47"/>
      <c r="TYX99" s="47"/>
      <c r="TYY99" s="47"/>
      <c r="TYZ99" s="47"/>
      <c r="TZA99" s="47"/>
      <c r="TZB99" s="47"/>
      <c r="TZC99" s="47"/>
      <c r="TZD99" s="47"/>
      <c r="TZE99" s="47"/>
      <c r="TZF99" s="47"/>
      <c r="TZG99" s="47"/>
      <c r="TZH99" s="47"/>
      <c r="TZI99" s="47"/>
      <c r="TZJ99" s="47"/>
      <c r="TZK99" s="47"/>
      <c r="TZL99" s="47"/>
      <c r="TZM99" s="47"/>
      <c r="TZN99" s="47"/>
      <c r="TZO99" s="47"/>
      <c r="TZP99" s="47"/>
      <c r="TZQ99" s="47"/>
      <c r="TZR99" s="47"/>
      <c r="TZS99" s="47"/>
      <c r="TZT99" s="47"/>
      <c r="TZU99" s="47"/>
      <c r="TZV99" s="47"/>
      <c r="TZW99" s="47"/>
      <c r="TZX99" s="47"/>
      <c r="TZY99" s="47"/>
      <c r="TZZ99" s="47"/>
      <c r="UAA99" s="47"/>
      <c r="UAB99" s="47"/>
      <c r="UAC99" s="47"/>
      <c r="UAD99" s="47"/>
      <c r="UAE99" s="47"/>
      <c r="UAF99" s="47"/>
      <c r="UAG99" s="47"/>
      <c r="UAH99" s="47"/>
      <c r="UAI99" s="47"/>
      <c r="UAJ99" s="47"/>
      <c r="UAK99" s="47"/>
      <c r="UAL99" s="47"/>
      <c r="UAM99" s="47"/>
      <c r="UAN99" s="47"/>
      <c r="UAO99" s="47"/>
      <c r="UAP99" s="47"/>
      <c r="UAQ99" s="47"/>
      <c r="UAR99" s="47"/>
      <c r="UAS99" s="47"/>
      <c r="UAT99" s="47"/>
      <c r="UAU99" s="47"/>
      <c r="UAV99" s="47"/>
      <c r="UAW99" s="47"/>
      <c r="UAX99" s="47"/>
      <c r="UAY99" s="47"/>
      <c r="UAZ99" s="47"/>
      <c r="UBA99" s="47"/>
      <c r="UBB99" s="47"/>
      <c r="UBC99" s="47"/>
      <c r="UBD99" s="47"/>
      <c r="UBE99" s="47"/>
      <c r="UBF99" s="47"/>
      <c r="UBG99" s="47"/>
      <c r="UBH99" s="47"/>
      <c r="UBI99" s="47"/>
      <c r="UBJ99" s="47"/>
      <c r="UBK99" s="47"/>
      <c r="UBL99" s="47"/>
      <c r="UBM99" s="47"/>
      <c r="UBN99" s="47"/>
      <c r="UBO99" s="47"/>
      <c r="UBP99" s="47"/>
      <c r="UBQ99" s="47"/>
      <c r="UBR99" s="47"/>
      <c r="UBS99" s="47"/>
      <c r="UBT99" s="47"/>
      <c r="UBU99" s="47"/>
      <c r="UBV99" s="47"/>
      <c r="UBW99" s="47"/>
      <c r="UBX99" s="47"/>
      <c r="UBY99" s="47"/>
      <c r="UBZ99" s="47"/>
      <c r="UCA99" s="47"/>
      <c r="UCB99" s="47"/>
      <c r="UCC99" s="47"/>
      <c r="UCD99" s="47"/>
      <c r="UCE99" s="47"/>
      <c r="UCF99" s="47"/>
      <c r="UCG99" s="47"/>
      <c r="UCH99" s="47"/>
      <c r="UCI99" s="47"/>
      <c r="UCJ99" s="47"/>
      <c r="UCK99" s="47"/>
      <c r="UCL99" s="47"/>
      <c r="UCM99" s="47"/>
      <c r="UCN99" s="47"/>
      <c r="UCO99" s="47"/>
      <c r="UCP99" s="47"/>
      <c r="UCQ99" s="47"/>
      <c r="UCR99" s="47"/>
      <c r="UCS99" s="47"/>
      <c r="UCT99" s="47"/>
      <c r="UCU99" s="47"/>
      <c r="UCV99" s="47"/>
      <c r="UCW99" s="47"/>
      <c r="UCX99" s="47"/>
      <c r="UCY99" s="47"/>
      <c r="UCZ99" s="47"/>
      <c r="UDA99" s="47"/>
      <c r="UDB99" s="47"/>
      <c r="UDC99" s="47"/>
      <c r="UDD99" s="47"/>
      <c r="UDE99" s="47"/>
      <c r="UDF99" s="47"/>
      <c r="UDG99" s="47"/>
      <c r="UDH99" s="47"/>
      <c r="UDI99" s="47"/>
      <c r="UDJ99" s="47"/>
      <c r="UDK99" s="47"/>
      <c r="UDL99" s="47"/>
      <c r="UDM99" s="47"/>
      <c r="UDN99" s="47"/>
      <c r="UDO99" s="47"/>
      <c r="UDP99" s="47"/>
      <c r="UDQ99" s="47"/>
      <c r="UDR99" s="47"/>
      <c r="UDS99" s="47"/>
      <c r="UDT99" s="47"/>
      <c r="UDU99" s="47"/>
      <c r="UDV99" s="47"/>
      <c r="UDW99" s="47"/>
      <c r="UDX99" s="47"/>
      <c r="UDY99" s="47"/>
      <c r="UDZ99" s="47"/>
      <c r="UEA99" s="47"/>
      <c r="UEB99" s="47"/>
      <c r="UEC99" s="47"/>
      <c r="UED99" s="47"/>
      <c r="UEE99" s="47"/>
      <c r="UEF99" s="47"/>
      <c r="UEG99" s="47"/>
      <c r="UEH99" s="47"/>
      <c r="UEI99" s="47"/>
      <c r="UEJ99" s="47"/>
      <c r="UEK99" s="47"/>
      <c r="UEL99" s="47"/>
      <c r="UEM99" s="47"/>
      <c r="UEN99" s="47"/>
      <c r="UEO99" s="47"/>
      <c r="UEP99" s="47"/>
      <c r="UEQ99" s="47"/>
      <c r="UER99" s="47"/>
      <c r="UES99" s="47"/>
      <c r="UET99" s="47"/>
      <c r="UEU99" s="47"/>
      <c r="UEV99" s="47"/>
      <c r="UEW99" s="47"/>
      <c r="UEX99" s="47"/>
      <c r="UEY99" s="47"/>
      <c r="UEZ99" s="47"/>
      <c r="UFA99" s="47"/>
      <c r="UFB99" s="47"/>
      <c r="UFC99" s="47"/>
      <c r="UFD99" s="47"/>
      <c r="UFE99" s="47"/>
      <c r="UFF99" s="47"/>
      <c r="UFG99" s="47"/>
      <c r="UFH99" s="47"/>
      <c r="UFI99" s="47"/>
      <c r="UFJ99" s="47"/>
      <c r="UFK99" s="47"/>
      <c r="UFL99" s="47"/>
      <c r="UFM99" s="47"/>
      <c r="UFN99" s="47"/>
      <c r="UFO99" s="47"/>
      <c r="UFP99" s="47"/>
      <c r="UFQ99" s="47"/>
      <c r="UFR99" s="47"/>
      <c r="UFS99" s="47"/>
      <c r="UFT99" s="47"/>
      <c r="UFU99" s="47"/>
      <c r="UFV99" s="47"/>
      <c r="UFW99" s="47"/>
      <c r="UFX99" s="47"/>
      <c r="UFY99" s="47"/>
      <c r="UFZ99" s="47"/>
      <c r="UGA99" s="47"/>
      <c r="UGB99" s="47"/>
      <c r="UGC99" s="47"/>
      <c r="UGD99" s="47"/>
      <c r="UGE99" s="47"/>
      <c r="UGF99" s="47"/>
      <c r="UGG99" s="47"/>
      <c r="UGH99" s="47"/>
      <c r="UGI99" s="47"/>
      <c r="UGJ99" s="47"/>
      <c r="UGK99" s="47"/>
      <c r="UGL99" s="47"/>
      <c r="UGM99" s="47"/>
      <c r="UGN99" s="47"/>
      <c r="UGO99" s="47"/>
      <c r="UGP99" s="47"/>
      <c r="UGQ99" s="47"/>
      <c r="UGR99" s="47"/>
      <c r="UGS99" s="47"/>
      <c r="UGT99" s="47"/>
      <c r="UGU99" s="47"/>
      <c r="UGV99" s="47"/>
      <c r="UGW99" s="47"/>
      <c r="UGX99" s="47"/>
      <c r="UGY99" s="47"/>
      <c r="UGZ99" s="47"/>
      <c r="UHA99" s="47"/>
      <c r="UHB99" s="47"/>
      <c r="UHC99" s="47"/>
      <c r="UHD99" s="47"/>
      <c r="UHE99" s="47"/>
      <c r="UHF99" s="47"/>
      <c r="UHG99" s="47"/>
      <c r="UHH99" s="47"/>
      <c r="UHI99" s="47"/>
      <c r="UHJ99" s="47"/>
      <c r="UHK99" s="47"/>
      <c r="UHL99" s="47"/>
      <c r="UHM99" s="47"/>
      <c r="UHN99" s="47"/>
      <c r="UHO99" s="47"/>
      <c r="UHP99" s="47"/>
      <c r="UHQ99" s="47"/>
      <c r="UHR99" s="47"/>
      <c r="UHS99" s="47"/>
      <c r="UHT99" s="47"/>
      <c r="UHU99" s="47"/>
      <c r="UHV99" s="47"/>
      <c r="UHW99" s="47"/>
      <c r="UHX99" s="47"/>
      <c r="UHY99" s="47"/>
      <c r="UHZ99" s="47"/>
      <c r="UIA99" s="47"/>
      <c r="UIB99" s="47"/>
      <c r="UIC99" s="47"/>
      <c r="UID99" s="47"/>
      <c r="UIE99" s="47"/>
      <c r="UIF99" s="47"/>
      <c r="UIG99" s="47"/>
      <c r="UIH99" s="47"/>
      <c r="UII99" s="47"/>
      <c r="UIJ99" s="47"/>
      <c r="UIK99" s="47"/>
      <c r="UIL99" s="47"/>
      <c r="UIM99" s="47"/>
      <c r="UIN99" s="47"/>
      <c r="UIO99" s="47"/>
      <c r="UIP99" s="47"/>
      <c r="UIQ99" s="47"/>
      <c r="UIR99" s="47"/>
      <c r="UIS99" s="47"/>
      <c r="UIT99" s="47"/>
      <c r="UIU99" s="47"/>
      <c r="UIV99" s="47"/>
      <c r="UIW99" s="47"/>
      <c r="UIX99" s="47"/>
      <c r="UIY99" s="47"/>
      <c r="UIZ99" s="47"/>
      <c r="UJA99" s="47"/>
      <c r="UJB99" s="47"/>
      <c r="UJC99" s="47"/>
      <c r="UJD99" s="47"/>
      <c r="UJE99" s="47"/>
      <c r="UJF99" s="47"/>
      <c r="UJG99" s="47"/>
      <c r="UJH99" s="47"/>
      <c r="UJI99" s="47"/>
      <c r="UJJ99" s="47"/>
      <c r="UJK99" s="47"/>
      <c r="UJL99" s="47"/>
      <c r="UJM99" s="47"/>
      <c r="UJN99" s="47"/>
      <c r="UJO99" s="47"/>
      <c r="UJP99" s="47"/>
      <c r="UJQ99" s="47"/>
      <c r="UJR99" s="47"/>
      <c r="UJS99" s="47"/>
      <c r="UJT99" s="47"/>
      <c r="UJU99" s="47"/>
      <c r="UJV99" s="47"/>
      <c r="UJW99" s="47"/>
      <c r="UJX99" s="47"/>
      <c r="UJY99" s="47"/>
      <c r="UJZ99" s="47"/>
      <c r="UKA99" s="47"/>
      <c r="UKB99" s="47"/>
      <c r="UKC99" s="47"/>
      <c r="UKD99" s="47"/>
      <c r="UKE99" s="47"/>
      <c r="UKF99" s="47"/>
      <c r="UKG99" s="47"/>
      <c r="UKH99" s="47"/>
      <c r="UKI99" s="47"/>
      <c r="UKJ99" s="47"/>
      <c r="UKK99" s="47"/>
      <c r="UKL99" s="47"/>
      <c r="UKM99" s="47"/>
      <c r="UKN99" s="47"/>
      <c r="UKO99" s="47"/>
      <c r="UKP99" s="47"/>
      <c r="UKQ99" s="47"/>
      <c r="UKR99" s="47"/>
      <c r="UKS99" s="47"/>
      <c r="UKT99" s="47"/>
      <c r="UKU99" s="47"/>
      <c r="UKV99" s="47"/>
      <c r="UKW99" s="47"/>
      <c r="UKX99" s="47"/>
      <c r="UKY99" s="47"/>
      <c r="UKZ99" s="47"/>
      <c r="ULA99" s="47"/>
      <c r="ULB99" s="47"/>
      <c r="ULC99" s="47"/>
      <c r="ULD99" s="47"/>
      <c r="ULE99" s="47"/>
      <c r="ULF99" s="47"/>
      <c r="ULG99" s="47"/>
      <c r="ULH99" s="47"/>
      <c r="ULI99" s="47"/>
      <c r="ULJ99" s="47"/>
      <c r="ULK99" s="47"/>
      <c r="ULL99" s="47"/>
      <c r="ULM99" s="47"/>
      <c r="ULN99" s="47"/>
      <c r="ULO99" s="47"/>
      <c r="ULP99" s="47"/>
      <c r="ULQ99" s="47"/>
      <c r="ULR99" s="47"/>
      <c r="ULS99" s="47"/>
      <c r="ULT99" s="47"/>
      <c r="ULU99" s="47"/>
      <c r="ULV99" s="47"/>
      <c r="ULW99" s="47"/>
      <c r="ULX99" s="47"/>
      <c r="ULY99" s="47"/>
      <c r="ULZ99" s="47"/>
      <c r="UMA99" s="47"/>
      <c r="UMB99" s="47"/>
      <c r="UMC99" s="47"/>
      <c r="UMD99" s="47"/>
      <c r="UME99" s="47"/>
      <c r="UMF99" s="47"/>
      <c r="UMG99" s="47"/>
      <c r="UMH99" s="47"/>
      <c r="UMI99" s="47"/>
      <c r="UMJ99" s="47"/>
      <c r="UMK99" s="47"/>
      <c r="UML99" s="47"/>
      <c r="UMM99" s="47"/>
      <c r="UMN99" s="47"/>
      <c r="UMO99" s="47"/>
      <c r="UMP99" s="47"/>
      <c r="UMQ99" s="47"/>
      <c r="UMR99" s="47"/>
      <c r="UMS99" s="47"/>
      <c r="UMT99" s="47"/>
      <c r="UMU99" s="47"/>
      <c r="UMV99" s="47"/>
      <c r="UMW99" s="47"/>
      <c r="UMX99" s="47"/>
      <c r="UMY99" s="47"/>
      <c r="UMZ99" s="47"/>
      <c r="UNA99" s="47"/>
      <c r="UNB99" s="47"/>
      <c r="UNC99" s="47"/>
      <c r="UND99" s="47"/>
      <c r="UNE99" s="47"/>
      <c r="UNF99" s="47"/>
      <c r="UNG99" s="47"/>
      <c r="UNH99" s="47"/>
      <c r="UNI99" s="47"/>
      <c r="UNJ99" s="47"/>
      <c r="UNK99" s="47"/>
      <c r="UNL99" s="47"/>
      <c r="UNM99" s="47"/>
      <c r="UNN99" s="47"/>
      <c r="UNO99" s="47"/>
      <c r="UNP99" s="47"/>
      <c r="UNQ99" s="47"/>
      <c r="UNR99" s="47"/>
      <c r="UNS99" s="47"/>
      <c r="UNT99" s="47"/>
      <c r="UNU99" s="47"/>
      <c r="UNV99" s="47"/>
      <c r="UNW99" s="47"/>
      <c r="UNX99" s="47"/>
      <c r="UNY99" s="47"/>
      <c r="UNZ99" s="47"/>
      <c r="UOA99" s="47"/>
      <c r="UOB99" s="47"/>
      <c r="UOC99" s="47"/>
      <c r="UOD99" s="47"/>
      <c r="UOE99" s="47"/>
      <c r="UOF99" s="47"/>
      <c r="UOG99" s="47"/>
      <c r="UOH99" s="47"/>
      <c r="UOI99" s="47"/>
      <c r="UOJ99" s="47"/>
      <c r="UOK99" s="47"/>
      <c r="UOL99" s="47"/>
      <c r="UOM99" s="47"/>
      <c r="UON99" s="47"/>
      <c r="UOO99" s="47"/>
      <c r="UOP99" s="47"/>
      <c r="UOQ99" s="47"/>
      <c r="UOR99" s="47"/>
      <c r="UOS99" s="47"/>
      <c r="UOT99" s="47"/>
      <c r="UOU99" s="47"/>
      <c r="UOV99" s="47"/>
      <c r="UOW99" s="47"/>
      <c r="UOX99" s="47"/>
      <c r="UOY99" s="47"/>
      <c r="UOZ99" s="47"/>
      <c r="UPA99" s="47"/>
      <c r="UPB99" s="47"/>
      <c r="UPC99" s="47"/>
      <c r="UPD99" s="47"/>
      <c r="UPE99" s="47"/>
      <c r="UPF99" s="47"/>
      <c r="UPG99" s="47"/>
      <c r="UPH99" s="47"/>
      <c r="UPI99" s="47"/>
      <c r="UPJ99" s="47"/>
      <c r="UPK99" s="47"/>
      <c r="UPL99" s="47"/>
      <c r="UPM99" s="47"/>
      <c r="UPN99" s="47"/>
      <c r="UPO99" s="47"/>
      <c r="UPP99" s="47"/>
      <c r="UPQ99" s="47"/>
      <c r="UPR99" s="47"/>
      <c r="UPS99" s="47"/>
      <c r="UPT99" s="47"/>
      <c r="UPU99" s="47"/>
      <c r="UPV99" s="47"/>
      <c r="UPW99" s="47"/>
      <c r="UPX99" s="47"/>
      <c r="UPY99" s="47"/>
      <c r="UPZ99" s="47"/>
      <c r="UQA99" s="47"/>
      <c r="UQB99" s="47"/>
      <c r="UQC99" s="47"/>
      <c r="UQD99" s="47"/>
      <c r="UQE99" s="47"/>
      <c r="UQF99" s="47"/>
      <c r="UQG99" s="47"/>
      <c r="UQH99" s="47"/>
      <c r="UQI99" s="47"/>
      <c r="UQJ99" s="47"/>
      <c r="UQK99" s="47"/>
      <c r="UQL99" s="47"/>
      <c r="UQM99" s="47"/>
      <c r="UQN99" s="47"/>
      <c r="UQO99" s="47"/>
      <c r="UQP99" s="47"/>
      <c r="UQQ99" s="47"/>
      <c r="UQR99" s="47"/>
      <c r="UQS99" s="47"/>
      <c r="UQT99" s="47"/>
      <c r="UQU99" s="47"/>
      <c r="UQV99" s="47"/>
      <c r="UQW99" s="47"/>
      <c r="UQX99" s="47"/>
      <c r="UQY99" s="47"/>
      <c r="UQZ99" s="47"/>
      <c r="URA99" s="47"/>
      <c r="URB99" s="47"/>
      <c r="URC99" s="47"/>
      <c r="URD99" s="47"/>
      <c r="URE99" s="47"/>
      <c r="URF99" s="47"/>
      <c r="URG99" s="47"/>
      <c r="URH99" s="47"/>
      <c r="URI99" s="47"/>
      <c r="URJ99" s="47"/>
      <c r="URK99" s="47"/>
      <c r="URL99" s="47"/>
      <c r="URM99" s="47"/>
      <c r="URN99" s="47"/>
      <c r="URO99" s="47"/>
      <c r="URP99" s="47"/>
      <c r="URQ99" s="47"/>
      <c r="URR99" s="47"/>
      <c r="URS99" s="47"/>
      <c r="URT99" s="47"/>
      <c r="URU99" s="47"/>
      <c r="URV99" s="47"/>
      <c r="URW99" s="47"/>
      <c r="URX99" s="47"/>
      <c r="URY99" s="47"/>
      <c r="URZ99" s="47"/>
      <c r="USA99" s="47"/>
      <c r="USB99" s="47"/>
      <c r="USC99" s="47"/>
      <c r="USD99" s="47"/>
      <c r="USE99" s="47"/>
      <c r="USF99" s="47"/>
      <c r="USG99" s="47"/>
      <c r="USH99" s="47"/>
      <c r="USI99" s="47"/>
      <c r="USJ99" s="47"/>
      <c r="USK99" s="47"/>
      <c r="USL99" s="47"/>
      <c r="USM99" s="47"/>
      <c r="USN99" s="47"/>
      <c r="USO99" s="47"/>
      <c r="USP99" s="47"/>
      <c r="USQ99" s="47"/>
      <c r="USR99" s="47"/>
      <c r="USS99" s="47"/>
      <c r="UST99" s="47"/>
      <c r="USU99" s="47"/>
      <c r="USV99" s="47"/>
      <c r="USW99" s="47"/>
      <c r="USX99" s="47"/>
      <c r="USY99" s="47"/>
      <c r="USZ99" s="47"/>
      <c r="UTA99" s="47"/>
      <c r="UTB99" s="47"/>
      <c r="UTC99" s="47"/>
      <c r="UTD99" s="47"/>
      <c r="UTE99" s="47"/>
      <c r="UTF99" s="47"/>
      <c r="UTG99" s="47"/>
      <c r="UTH99" s="47"/>
      <c r="UTI99" s="47"/>
      <c r="UTJ99" s="47"/>
      <c r="UTK99" s="47"/>
      <c r="UTL99" s="47"/>
      <c r="UTM99" s="47"/>
      <c r="UTN99" s="47"/>
      <c r="UTO99" s="47"/>
      <c r="UTP99" s="47"/>
      <c r="UTQ99" s="47"/>
      <c r="UTR99" s="47"/>
      <c r="UTS99" s="47"/>
      <c r="UTT99" s="47"/>
      <c r="UTU99" s="47"/>
      <c r="UTV99" s="47"/>
      <c r="UTW99" s="47"/>
      <c r="UTX99" s="47"/>
      <c r="UTY99" s="47"/>
      <c r="UTZ99" s="47"/>
      <c r="UUA99" s="47"/>
      <c r="UUB99" s="47"/>
      <c r="UUC99" s="47"/>
      <c r="UUD99" s="47"/>
      <c r="UUE99" s="47"/>
      <c r="UUF99" s="47"/>
      <c r="UUG99" s="47"/>
      <c r="UUH99" s="47"/>
      <c r="UUI99" s="47"/>
      <c r="UUJ99" s="47"/>
      <c r="UUK99" s="47"/>
      <c r="UUL99" s="47"/>
      <c r="UUM99" s="47"/>
      <c r="UUN99" s="47"/>
      <c r="UUO99" s="47"/>
      <c r="UUP99" s="47"/>
      <c r="UUQ99" s="47"/>
      <c r="UUR99" s="47"/>
      <c r="UUS99" s="47"/>
      <c r="UUT99" s="47"/>
      <c r="UUU99" s="47"/>
      <c r="UUV99" s="47"/>
      <c r="UUW99" s="47"/>
      <c r="UUX99" s="47"/>
      <c r="UUY99" s="47"/>
      <c r="UUZ99" s="47"/>
      <c r="UVA99" s="47"/>
      <c r="UVB99" s="47"/>
      <c r="UVC99" s="47"/>
      <c r="UVD99" s="47"/>
      <c r="UVE99" s="47"/>
      <c r="UVF99" s="47"/>
      <c r="UVG99" s="47"/>
      <c r="UVH99" s="47"/>
      <c r="UVI99" s="47"/>
      <c r="UVJ99" s="47"/>
      <c r="UVK99" s="47"/>
      <c r="UVL99" s="47"/>
      <c r="UVM99" s="47"/>
      <c r="UVN99" s="47"/>
      <c r="UVO99" s="47"/>
      <c r="UVP99" s="47"/>
      <c r="UVQ99" s="47"/>
      <c r="UVR99" s="47"/>
      <c r="UVS99" s="47"/>
      <c r="UVT99" s="47"/>
      <c r="UVU99" s="47"/>
      <c r="UVV99" s="47"/>
      <c r="UVW99" s="47"/>
      <c r="UVX99" s="47"/>
      <c r="UVY99" s="47"/>
      <c r="UVZ99" s="47"/>
      <c r="UWA99" s="47"/>
      <c r="UWB99" s="47"/>
      <c r="UWC99" s="47"/>
      <c r="UWD99" s="47"/>
      <c r="UWE99" s="47"/>
      <c r="UWF99" s="47"/>
      <c r="UWG99" s="47"/>
      <c r="UWH99" s="47"/>
      <c r="UWI99" s="47"/>
      <c r="UWJ99" s="47"/>
      <c r="UWK99" s="47"/>
      <c r="UWL99" s="47"/>
      <c r="UWM99" s="47"/>
      <c r="UWN99" s="47"/>
      <c r="UWO99" s="47"/>
      <c r="UWP99" s="47"/>
      <c r="UWQ99" s="47"/>
      <c r="UWR99" s="47"/>
      <c r="UWS99" s="47"/>
      <c r="UWT99" s="47"/>
      <c r="UWU99" s="47"/>
      <c r="UWV99" s="47"/>
      <c r="UWW99" s="47"/>
      <c r="UWX99" s="47"/>
      <c r="UWY99" s="47"/>
      <c r="UWZ99" s="47"/>
      <c r="UXA99" s="47"/>
      <c r="UXB99" s="47"/>
      <c r="UXC99" s="47"/>
      <c r="UXD99" s="47"/>
      <c r="UXE99" s="47"/>
      <c r="UXF99" s="47"/>
      <c r="UXG99" s="47"/>
      <c r="UXH99" s="47"/>
      <c r="UXI99" s="47"/>
      <c r="UXJ99" s="47"/>
      <c r="UXK99" s="47"/>
      <c r="UXL99" s="47"/>
      <c r="UXM99" s="47"/>
      <c r="UXN99" s="47"/>
      <c r="UXO99" s="47"/>
      <c r="UXP99" s="47"/>
      <c r="UXQ99" s="47"/>
      <c r="UXR99" s="47"/>
      <c r="UXS99" s="47"/>
      <c r="UXT99" s="47"/>
      <c r="UXU99" s="47"/>
      <c r="UXV99" s="47"/>
      <c r="UXW99" s="47"/>
      <c r="UXX99" s="47"/>
      <c r="UXY99" s="47"/>
      <c r="UXZ99" s="47"/>
      <c r="UYA99" s="47"/>
      <c r="UYB99" s="47"/>
      <c r="UYC99" s="47"/>
      <c r="UYD99" s="47"/>
      <c r="UYE99" s="47"/>
      <c r="UYF99" s="47"/>
      <c r="UYG99" s="47"/>
      <c r="UYH99" s="47"/>
      <c r="UYI99" s="47"/>
      <c r="UYJ99" s="47"/>
      <c r="UYK99" s="47"/>
      <c r="UYL99" s="47"/>
      <c r="UYM99" s="47"/>
      <c r="UYN99" s="47"/>
      <c r="UYO99" s="47"/>
      <c r="UYP99" s="47"/>
      <c r="UYQ99" s="47"/>
      <c r="UYR99" s="47"/>
      <c r="UYS99" s="47"/>
      <c r="UYT99" s="47"/>
      <c r="UYU99" s="47"/>
      <c r="UYV99" s="47"/>
      <c r="UYW99" s="47"/>
      <c r="UYX99" s="47"/>
      <c r="UYY99" s="47"/>
      <c r="UYZ99" s="47"/>
      <c r="UZA99" s="47"/>
      <c r="UZB99" s="47"/>
      <c r="UZC99" s="47"/>
      <c r="UZD99" s="47"/>
      <c r="UZE99" s="47"/>
      <c r="UZF99" s="47"/>
      <c r="UZG99" s="47"/>
      <c r="UZH99" s="47"/>
      <c r="UZI99" s="47"/>
      <c r="UZJ99" s="47"/>
      <c r="UZK99" s="47"/>
      <c r="UZL99" s="47"/>
      <c r="UZM99" s="47"/>
      <c r="UZN99" s="47"/>
      <c r="UZO99" s="47"/>
      <c r="UZP99" s="47"/>
      <c r="UZQ99" s="47"/>
      <c r="UZR99" s="47"/>
      <c r="UZS99" s="47"/>
      <c r="UZT99" s="47"/>
      <c r="UZU99" s="47"/>
      <c r="UZV99" s="47"/>
      <c r="UZW99" s="47"/>
      <c r="UZX99" s="47"/>
      <c r="UZY99" s="47"/>
      <c r="UZZ99" s="47"/>
      <c r="VAA99" s="47"/>
      <c r="VAB99" s="47"/>
      <c r="VAC99" s="47"/>
      <c r="VAD99" s="47"/>
      <c r="VAE99" s="47"/>
      <c r="VAF99" s="47"/>
      <c r="VAG99" s="47"/>
      <c r="VAH99" s="47"/>
      <c r="VAI99" s="47"/>
      <c r="VAJ99" s="47"/>
      <c r="VAK99" s="47"/>
      <c r="VAL99" s="47"/>
      <c r="VAM99" s="47"/>
      <c r="VAN99" s="47"/>
      <c r="VAO99" s="47"/>
      <c r="VAP99" s="47"/>
      <c r="VAQ99" s="47"/>
      <c r="VAR99" s="47"/>
      <c r="VAS99" s="47"/>
      <c r="VAT99" s="47"/>
      <c r="VAU99" s="47"/>
      <c r="VAV99" s="47"/>
      <c r="VAW99" s="47"/>
      <c r="VAX99" s="47"/>
      <c r="VAY99" s="47"/>
      <c r="VAZ99" s="47"/>
      <c r="VBA99" s="47"/>
      <c r="VBB99" s="47"/>
      <c r="VBC99" s="47"/>
      <c r="VBD99" s="47"/>
      <c r="VBE99" s="47"/>
      <c r="VBF99" s="47"/>
      <c r="VBG99" s="47"/>
      <c r="VBH99" s="47"/>
      <c r="VBI99" s="47"/>
      <c r="VBJ99" s="47"/>
      <c r="VBK99" s="47"/>
      <c r="VBL99" s="47"/>
      <c r="VBM99" s="47"/>
      <c r="VBN99" s="47"/>
      <c r="VBO99" s="47"/>
      <c r="VBP99" s="47"/>
      <c r="VBQ99" s="47"/>
      <c r="VBR99" s="47"/>
      <c r="VBS99" s="47"/>
      <c r="VBT99" s="47"/>
      <c r="VBU99" s="47"/>
      <c r="VBV99" s="47"/>
      <c r="VBW99" s="47"/>
      <c r="VBX99" s="47"/>
      <c r="VBY99" s="47"/>
      <c r="VBZ99" s="47"/>
      <c r="VCA99" s="47"/>
      <c r="VCB99" s="47"/>
      <c r="VCC99" s="47"/>
      <c r="VCD99" s="47"/>
      <c r="VCE99" s="47"/>
      <c r="VCF99" s="47"/>
      <c r="VCG99" s="47"/>
      <c r="VCH99" s="47"/>
      <c r="VCI99" s="47"/>
      <c r="VCJ99" s="47"/>
      <c r="VCK99" s="47"/>
      <c r="VCL99" s="47"/>
      <c r="VCM99" s="47"/>
      <c r="VCN99" s="47"/>
      <c r="VCO99" s="47"/>
      <c r="VCP99" s="47"/>
      <c r="VCQ99" s="47"/>
      <c r="VCR99" s="47"/>
      <c r="VCS99" s="47"/>
      <c r="VCT99" s="47"/>
      <c r="VCU99" s="47"/>
      <c r="VCV99" s="47"/>
      <c r="VCW99" s="47"/>
      <c r="VCX99" s="47"/>
      <c r="VCY99" s="47"/>
      <c r="VCZ99" s="47"/>
      <c r="VDA99" s="47"/>
      <c r="VDB99" s="47"/>
      <c r="VDC99" s="47"/>
      <c r="VDD99" s="47"/>
      <c r="VDE99" s="47"/>
      <c r="VDF99" s="47"/>
      <c r="VDG99" s="47"/>
      <c r="VDH99" s="47"/>
      <c r="VDI99" s="47"/>
      <c r="VDJ99" s="47"/>
      <c r="VDK99" s="47"/>
      <c r="VDL99" s="47"/>
      <c r="VDM99" s="47"/>
      <c r="VDN99" s="47"/>
      <c r="VDO99" s="47"/>
      <c r="VDP99" s="47"/>
      <c r="VDQ99" s="47"/>
      <c r="VDR99" s="47"/>
      <c r="VDS99" s="47"/>
      <c r="VDT99" s="47"/>
      <c r="VDU99" s="47"/>
      <c r="VDV99" s="47"/>
      <c r="VDW99" s="47"/>
      <c r="VDX99" s="47"/>
      <c r="VDY99" s="47"/>
      <c r="VDZ99" s="47"/>
      <c r="VEA99" s="47"/>
      <c r="VEB99" s="47"/>
      <c r="VEC99" s="47"/>
      <c r="VED99" s="47"/>
      <c r="VEE99" s="47"/>
      <c r="VEF99" s="47"/>
      <c r="VEG99" s="47"/>
      <c r="VEH99" s="47"/>
      <c r="VEI99" s="47"/>
      <c r="VEJ99" s="47"/>
      <c r="VEK99" s="47"/>
      <c r="VEL99" s="47"/>
      <c r="VEM99" s="47"/>
      <c r="VEN99" s="47"/>
      <c r="VEO99" s="47"/>
      <c r="VEP99" s="47"/>
      <c r="VEQ99" s="47"/>
      <c r="VER99" s="47"/>
      <c r="VES99" s="47"/>
      <c r="VET99" s="47"/>
      <c r="VEU99" s="47"/>
      <c r="VEV99" s="47"/>
      <c r="VEW99" s="47"/>
      <c r="VEX99" s="47"/>
      <c r="VEY99" s="47"/>
      <c r="VEZ99" s="47"/>
      <c r="VFA99" s="47"/>
      <c r="VFB99" s="47"/>
      <c r="VFC99" s="47"/>
      <c r="VFD99" s="47"/>
      <c r="VFE99" s="47"/>
      <c r="VFF99" s="47"/>
      <c r="VFG99" s="47"/>
      <c r="VFH99" s="47"/>
      <c r="VFI99" s="47"/>
      <c r="VFJ99" s="47"/>
      <c r="VFK99" s="47"/>
      <c r="VFL99" s="47"/>
      <c r="VFM99" s="47"/>
      <c r="VFN99" s="47"/>
      <c r="VFO99" s="47"/>
      <c r="VFP99" s="47"/>
      <c r="VFQ99" s="47"/>
      <c r="VFR99" s="47"/>
      <c r="VFS99" s="47"/>
      <c r="VFT99" s="47"/>
      <c r="VFU99" s="47"/>
      <c r="VFV99" s="47"/>
      <c r="VFW99" s="47"/>
      <c r="VFX99" s="47"/>
      <c r="VFY99" s="47"/>
      <c r="VFZ99" s="47"/>
      <c r="VGA99" s="47"/>
      <c r="VGB99" s="47"/>
      <c r="VGC99" s="47"/>
      <c r="VGD99" s="47"/>
      <c r="VGE99" s="47"/>
      <c r="VGF99" s="47"/>
      <c r="VGG99" s="47"/>
      <c r="VGH99" s="47"/>
      <c r="VGI99" s="47"/>
      <c r="VGJ99" s="47"/>
      <c r="VGK99" s="47"/>
      <c r="VGL99" s="47"/>
      <c r="VGM99" s="47"/>
      <c r="VGN99" s="47"/>
      <c r="VGO99" s="47"/>
      <c r="VGP99" s="47"/>
      <c r="VGQ99" s="47"/>
      <c r="VGR99" s="47"/>
      <c r="VGS99" s="47"/>
      <c r="VGT99" s="47"/>
      <c r="VGU99" s="47"/>
      <c r="VGV99" s="47"/>
      <c r="VGW99" s="47"/>
      <c r="VGX99" s="47"/>
      <c r="VGY99" s="47"/>
      <c r="VGZ99" s="47"/>
      <c r="VHA99" s="47"/>
      <c r="VHB99" s="47"/>
      <c r="VHC99" s="47"/>
      <c r="VHD99" s="47"/>
      <c r="VHE99" s="47"/>
      <c r="VHF99" s="47"/>
      <c r="VHG99" s="47"/>
      <c r="VHH99" s="47"/>
      <c r="VHI99" s="47"/>
      <c r="VHJ99" s="47"/>
      <c r="VHK99" s="47"/>
      <c r="VHL99" s="47"/>
      <c r="VHM99" s="47"/>
      <c r="VHN99" s="47"/>
      <c r="VHO99" s="47"/>
      <c r="VHP99" s="47"/>
      <c r="VHQ99" s="47"/>
      <c r="VHR99" s="47"/>
      <c r="VHS99" s="47"/>
      <c r="VHT99" s="47"/>
      <c r="VHU99" s="47"/>
      <c r="VHV99" s="47"/>
      <c r="VHW99" s="47"/>
      <c r="VHX99" s="47"/>
      <c r="VHY99" s="47"/>
      <c r="VHZ99" s="47"/>
      <c r="VIA99" s="47"/>
      <c r="VIB99" s="47"/>
      <c r="VIC99" s="47"/>
      <c r="VID99" s="47"/>
      <c r="VIE99" s="47"/>
      <c r="VIF99" s="47"/>
      <c r="VIG99" s="47"/>
      <c r="VIH99" s="47"/>
      <c r="VII99" s="47"/>
      <c r="VIJ99" s="47"/>
      <c r="VIK99" s="47"/>
      <c r="VIL99" s="47"/>
      <c r="VIM99" s="47"/>
      <c r="VIN99" s="47"/>
      <c r="VIO99" s="47"/>
      <c r="VIP99" s="47"/>
      <c r="VIQ99" s="47"/>
      <c r="VIR99" s="47"/>
      <c r="VIS99" s="47"/>
      <c r="VIT99" s="47"/>
      <c r="VIU99" s="47"/>
      <c r="VIV99" s="47"/>
      <c r="VIW99" s="47"/>
      <c r="VIX99" s="47"/>
      <c r="VIY99" s="47"/>
      <c r="VIZ99" s="47"/>
      <c r="VJA99" s="47"/>
      <c r="VJB99" s="47"/>
      <c r="VJC99" s="47"/>
      <c r="VJD99" s="47"/>
      <c r="VJE99" s="47"/>
      <c r="VJF99" s="47"/>
      <c r="VJG99" s="47"/>
      <c r="VJH99" s="47"/>
      <c r="VJI99" s="47"/>
      <c r="VJJ99" s="47"/>
      <c r="VJK99" s="47"/>
      <c r="VJL99" s="47"/>
      <c r="VJM99" s="47"/>
      <c r="VJN99" s="47"/>
      <c r="VJO99" s="47"/>
      <c r="VJP99" s="47"/>
      <c r="VJQ99" s="47"/>
      <c r="VJR99" s="47"/>
      <c r="VJS99" s="47"/>
      <c r="VJT99" s="47"/>
      <c r="VJU99" s="47"/>
      <c r="VJV99" s="47"/>
      <c r="VJW99" s="47"/>
      <c r="VJX99" s="47"/>
      <c r="VJY99" s="47"/>
      <c r="VJZ99" s="47"/>
      <c r="VKA99" s="47"/>
      <c r="VKB99" s="47"/>
      <c r="VKC99" s="47"/>
      <c r="VKD99" s="47"/>
      <c r="VKE99" s="47"/>
      <c r="VKF99" s="47"/>
      <c r="VKG99" s="47"/>
      <c r="VKH99" s="47"/>
      <c r="VKI99" s="47"/>
      <c r="VKJ99" s="47"/>
      <c r="VKK99" s="47"/>
      <c r="VKL99" s="47"/>
      <c r="VKM99" s="47"/>
      <c r="VKN99" s="47"/>
      <c r="VKO99" s="47"/>
      <c r="VKP99" s="47"/>
      <c r="VKQ99" s="47"/>
      <c r="VKR99" s="47"/>
      <c r="VKS99" s="47"/>
      <c r="VKT99" s="47"/>
      <c r="VKU99" s="47"/>
      <c r="VKV99" s="47"/>
      <c r="VKW99" s="47"/>
      <c r="VKX99" s="47"/>
      <c r="VKY99" s="47"/>
      <c r="VKZ99" s="47"/>
      <c r="VLA99" s="47"/>
      <c r="VLB99" s="47"/>
      <c r="VLC99" s="47"/>
      <c r="VLD99" s="47"/>
      <c r="VLE99" s="47"/>
      <c r="VLF99" s="47"/>
      <c r="VLG99" s="47"/>
      <c r="VLH99" s="47"/>
      <c r="VLI99" s="47"/>
      <c r="VLJ99" s="47"/>
      <c r="VLK99" s="47"/>
      <c r="VLL99" s="47"/>
      <c r="VLM99" s="47"/>
      <c r="VLN99" s="47"/>
      <c r="VLO99" s="47"/>
      <c r="VLP99" s="47"/>
      <c r="VLQ99" s="47"/>
      <c r="VLR99" s="47"/>
      <c r="VLS99" s="47"/>
      <c r="VLT99" s="47"/>
      <c r="VLU99" s="47"/>
      <c r="VLV99" s="47"/>
      <c r="VLW99" s="47"/>
      <c r="VLX99" s="47"/>
      <c r="VLY99" s="47"/>
      <c r="VLZ99" s="47"/>
      <c r="VMA99" s="47"/>
      <c r="VMB99" s="47"/>
      <c r="VMC99" s="47"/>
      <c r="VMD99" s="47"/>
      <c r="VME99" s="47"/>
      <c r="VMF99" s="47"/>
      <c r="VMG99" s="47"/>
      <c r="VMH99" s="47"/>
      <c r="VMI99" s="47"/>
      <c r="VMJ99" s="47"/>
      <c r="VMK99" s="47"/>
      <c r="VML99" s="47"/>
      <c r="VMM99" s="47"/>
      <c r="VMN99" s="47"/>
      <c r="VMO99" s="47"/>
      <c r="VMP99" s="47"/>
      <c r="VMQ99" s="47"/>
      <c r="VMR99" s="47"/>
      <c r="VMS99" s="47"/>
      <c r="VMT99" s="47"/>
      <c r="VMU99" s="47"/>
      <c r="VMV99" s="47"/>
      <c r="VMW99" s="47"/>
      <c r="VMX99" s="47"/>
      <c r="VMY99" s="47"/>
      <c r="VMZ99" s="47"/>
      <c r="VNA99" s="47"/>
      <c r="VNB99" s="47"/>
      <c r="VNC99" s="47"/>
      <c r="VND99" s="47"/>
      <c r="VNE99" s="47"/>
      <c r="VNF99" s="47"/>
      <c r="VNG99" s="47"/>
      <c r="VNH99" s="47"/>
      <c r="VNI99" s="47"/>
      <c r="VNJ99" s="47"/>
      <c r="VNK99" s="47"/>
      <c r="VNL99" s="47"/>
      <c r="VNM99" s="47"/>
      <c r="VNN99" s="47"/>
      <c r="VNO99" s="47"/>
      <c r="VNP99" s="47"/>
      <c r="VNQ99" s="47"/>
      <c r="VNR99" s="47"/>
      <c r="VNS99" s="47"/>
      <c r="VNT99" s="47"/>
      <c r="VNU99" s="47"/>
      <c r="VNV99" s="47"/>
      <c r="VNW99" s="47"/>
      <c r="VNX99" s="47"/>
      <c r="VNY99" s="47"/>
      <c r="VNZ99" s="47"/>
      <c r="VOA99" s="47"/>
      <c r="VOB99" s="47"/>
      <c r="VOC99" s="47"/>
      <c r="VOD99" s="47"/>
      <c r="VOE99" s="47"/>
      <c r="VOF99" s="47"/>
      <c r="VOG99" s="47"/>
      <c r="VOH99" s="47"/>
      <c r="VOI99" s="47"/>
      <c r="VOJ99" s="47"/>
      <c r="VOK99" s="47"/>
      <c r="VOL99" s="47"/>
      <c r="VOM99" s="47"/>
      <c r="VON99" s="47"/>
      <c r="VOO99" s="47"/>
      <c r="VOP99" s="47"/>
      <c r="VOQ99" s="47"/>
      <c r="VOR99" s="47"/>
      <c r="VOS99" s="47"/>
      <c r="VOT99" s="47"/>
      <c r="VOU99" s="47"/>
      <c r="VOV99" s="47"/>
      <c r="VOW99" s="47"/>
      <c r="VOX99" s="47"/>
      <c r="VOY99" s="47"/>
      <c r="VOZ99" s="47"/>
      <c r="VPA99" s="47"/>
      <c r="VPB99" s="47"/>
      <c r="VPC99" s="47"/>
      <c r="VPD99" s="47"/>
      <c r="VPE99" s="47"/>
      <c r="VPF99" s="47"/>
      <c r="VPG99" s="47"/>
      <c r="VPH99" s="47"/>
      <c r="VPI99" s="47"/>
      <c r="VPJ99" s="47"/>
      <c r="VPK99" s="47"/>
      <c r="VPL99" s="47"/>
      <c r="VPM99" s="47"/>
      <c r="VPN99" s="47"/>
      <c r="VPO99" s="47"/>
      <c r="VPP99" s="47"/>
      <c r="VPQ99" s="47"/>
      <c r="VPR99" s="47"/>
      <c r="VPS99" s="47"/>
      <c r="VPT99" s="47"/>
      <c r="VPU99" s="47"/>
      <c r="VPV99" s="47"/>
      <c r="VPW99" s="47"/>
      <c r="VPX99" s="47"/>
      <c r="VPY99" s="47"/>
      <c r="VPZ99" s="47"/>
      <c r="VQA99" s="47"/>
      <c r="VQB99" s="47"/>
      <c r="VQC99" s="47"/>
      <c r="VQD99" s="47"/>
      <c r="VQE99" s="47"/>
      <c r="VQF99" s="47"/>
      <c r="VQG99" s="47"/>
      <c r="VQH99" s="47"/>
      <c r="VQI99" s="47"/>
      <c r="VQJ99" s="47"/>
      <c r="VQK99" s="47"/>
      <c r="VQL99" s="47"/>
      <c r="VQM99" s="47"/>
      <c r="VQN99" s="47"/>
      <c r="VQO99" s="47"/>
      <c r="VQP99" s="47"/>
      <c r="VQQ99" s="47"/>
      <c r="VQR99" s="47"/>
      <c r="VQS99" s="47"/>
      <c r="VQT99" s="47"/>
      <c r="VQU99" s="47"/>
      <c r="VQV99" s="47"/>
      <c r="VQW99" s="47"/>
      <c r="VQX99" s="47"/>
      <c r="VQY99" s="47"/>
      <c r="VQZ99" s="47"/>
      <c r="VRA99" s="47"/>
      <c r="VRB99" s="47"/>
      <c r="VRC99" s="47"/>
      <c r="VRD99" s="47"/>
      <c r="VRE99" s="47"/>
      <c r="VRF99" s="47"/>
      <c r="VRG99" s="47"/>
      <c r="VRH99" s="47"/>
      <c r="VRI99" s="47"/>
      <c r="VRJ99" s="47"/>
      <c r="VRK99" s="47"/>
      <c r="VRL99" s="47"/>
      <c r="VRM99" s="47"/>
      <c r="VRN99" s="47"/>
      <c r="VRO99" s="47"/>
      <c r="VRP99" s="47"/>
      <c r="VRQ99" s="47"/>
      <c r="VRR99" s="47"/>
      <c r="VRS99" s="47"/>
      <c r="VRT99" s="47"/>
      <c r="VRU99" s="47"/>
      <c r="VRV99" s="47"/>
      <c r="VRW99" s="47"/>
      <c r="VRX99" s="47"/>
      <c r="VRY99" s="47"/>
      <c r="VRZ99" s="47"/>
      <c r="VSA99" s="47"/>
      <c r="VSB99" s="47"/>
      <c r="VSC99" s="47"/>
      <c r="VSD99" s="47"/>
      <c r="VSE99" s="47"/>
      <c r="VSF99" s="47"/>
      <c r="VSG99" s="47"/>
      <c r="VSH99" s="47"/>
      <c r="VSI99" s="47"/>
      <c r="VSJ99" s="47"/>
      <c r="VSK99" s="47"/>
      <c r="VSL99" s="47"/>
      <c r="VSM99" s="47"/>
      <c r="VSN99" s="47"/>
      <c r="VSO99" s="47"/>
      <c r="VSP99" s="47"/>
      <c r="VSQ99" s="47"/>
      <c r="VSR99" s="47"/>
      <c r="VSS99" s="47"/>
      <c r="VST99" s="47"/>
      <c r="VSU99" s="47"/>
      <c r="VSV99" s="47"/>
      <c r="VSW99" s="47"/>
      <c r="VSX99" s="47"/>
      <c r="VSY99" s="47"/>
      <c r="VSZ99" s="47"/>
      <c r="VTA99" s="47"/>
      <c r="VTB99" s="47"/>
      <c r="VTC99" s="47"/>
      <c r="VTD99" s="47"/>
      <c r="VTE99" s="47"/>
      <c r="VTF99" s="47"/>
      <c r="VTG99" s="47"/>
      <c r="VTH99" s="47"/>
      <c r="VTI99" s="47"/>
      <c r="VTJ99" s="47"/>
      <c r="VTK99" s="47"/>
      <c r="VTL99" s="47"/>
      <c r="VTM99" s="47"/>
      <c r="VTN99" s="47"/>
      <c r="VTO99" s="47"/>
      <c r="VTP99" s="47"/>
      <c r="VTQ99" s="47"/>
      <c r="VTR99" s="47"/>
      <c r="VTS99" s="47"/>
      <c r="VTT99" s="47"/>
      <c r="VTU99" s="47"/>
      <c r="VTV99" s="47"/>
      <c r="VTW99" s="47"/>
      <c r="VTX99" s="47"/>
      <c r="VTY99" s="47"/>
      <c r="VTZ99" s="47"/>
      <c r="VUA99" s="47"/>
      <c r="VUB99" s="47"/>
      <c r="VUC99" s="47"/>
      <c r="VUD99" s="47"/>
      <c r="VUE99" s="47"/>
      <c r="VUF99" s="47"/>
      <c r="VUG99" s="47"/>
      <c r="VUH99" s="47"/>
      <c r="VUI99" s="47"/>
      <c r="VUJ99" s="47"/>
      <c r="VUK99" s="47"/>
      <c r="VUL99" s="47"/>
      <c r="VUM99" s="47"/>
      <c r="VUN99" s="47"/>
      <c r="VUO99" s="47"/>
      <c r="VUP99" s="47"/>
      <c r="VUQ99" s="47"/>
      <c r="VUR99" s="47"/>
      <c r="VUS99" s="47"/>
      <c r="VUT99" s="47"/>
      <c r="VUU99" s="47"/>
      <c r="VUV99" s="47"/>
      <c r="VUW99" s="47"/>
      <c r="VUX99" s="47"/>
      <c r="VUY99" s="47"/>
      <c r="VUZ99" s="47"/>
      <c r="VVA99" s="47"/>
      <c r="VVB99" s="47"/>
      <c r="VVC99" s="47"/>
      <c r="VVD99" s="47"/>
      <c r="VVE99" s="47"/>
      <c r="VVF99" s="47"/>
      <c r="VVG99" s="47"/>
      <c r="VVH99" s="47"/>
      <c r="VVI99" s="47"/>
      <c r="VVJ99" s="47"/>
      <c r="VVK99" s="47"/>
      <c r="VVL99" s="47"/>
      <c r="VVM99" s="47"/>
      <c r="VVN99" s="47"/>
      <c r="VVO99" s="47"/>
      <c r="VVP99" s="47"/>
      <c r="VVQ99" s="47"/>
      <c r="VVR99" s="47"/>
      <c r="VVS99" s="47"/>
      <c r="VVT99" s="47"/>
      <c r="VVU99" s="47"/>
      <c r="VVV99" s="47"/>
      <c r="VVW99" s="47"/>
      <c r="VVX99" s="47"/>
      <c r="VVY99" s="47"/>
      <c r="VVZ99" s="47"/>
      <c r="VWA99" s="47"/>
      <c r="VWB99" s="47"/>
      <c r="VWC99" s="47"/>
      <c r="VWD99" s="47"/>
      <c r="VWE99" s="47"/>
      <c r="VWF99" s="47"/>
      <c r="VWG99" s="47"/>
      <c r="VWH99" s="47"/>
      <c r="VWI99" s="47"/>
      <c r="VWJ99" s="47"/>
      <c r="VWK99" s="47"/>
      <c r="VWL99" s="47"/>
      <c r="VWM99" s="47"/>
      <c r="VWN99" s="47"/>
      <c r="VWO99" s="47"/>
      <c r="VWP99" s="47"/>
      <c r="VWQ99" s="47"/>
      <c r="VWR99" s="47"/>
      <c r="VWS99" s="47"/>
      <c r="VWT99" s="47"/>
      <c r="VWU99" s="47"/>
      <c r="VWV99" s="47"/>
      <c r="VWW99" s="47"/>
      <c r="VWX99" s="47"/>
      <c r="VWY99" s="47"/>
      <c r="VWZ99" s="47"/>
      <c r="VXA99" s="47"/>
      <c r="VXB99" s="47"/>
      <c r="VXC99" s="47"/>
      <c r="VXD99" s="47"/>
      <c r="VXE99" s="47"/>
      <c r="VXF99" s="47"/>
      <c r="VXG99" s="47"/>
      <c r="VXH99" s="47"/>
      <c r="VXI99" s="47"/>
      <c r="VXJ99" s="47"/>
      <c r="VXK99" s="47"/>
      <c r="VXL99" s="47"/>
      <c r="VXM99" s="47"/>
      <c r="VXN99" s="47"/>
      <c r="VXO99" s="47"/>
      <c r="VXP99" s="47"/>
      <c r="VXQ99" s="47"/>
      <c r="VXR99" s="47"/>
      <c r="VXS99" s="47"/>
      <c r="VXT99" s="47"/>
      <c r="VXU99" s="47"/>
      <c r="VXV99" s="47"/>
      <c r="VXW99" s="47"/>
      <c r="VXX99" s="47"/>
      <c r="VXY99" s="47"/>
      <c r="VXZ99" s="47"/>
      <c r="VYA99" s="47"/>
      <c r="VYB99" s="47"/>
      <c r="VYC99" s="47"/>
      <c r="VYD99" s="47"/>
      <c r="VYE99" s="47"/>
      <c r="VYF99" s="47"/>
      <c r="VYG99" s="47"/>
      <c r="VYH99" s="47"/>
      <c r="VYI99" s="47"/>
      <c r="VYJ99" s="47"/>
      <c r="VYK99" s="47"/>
      <c r="VYL99" s="47"/>
      <c r="VYM99" s="47"/>
      <c r="VYN99" s="47"/>
      <c r="VYO99" s="47"/>
      <c r="VYP99" s="47"/>
      <c r="VYQ99" s="47"/>
      <c r="VYR99" s="47"/>
      <c r="VYS99" s="47"/>
      <c r="VYT99" s="47"/>
      <c r="VYU99" s="47"/>
      <c r="VYV99" s="47"/>
      <c r="VYW99" s="47"/>
      <c r="VYX99" s="47"/>
      <c r="VYY99" s="47"/>
      <c r="VYZ99" s="47"/>
      <c r="VZA99" s="47"/>
      <c r="VZB99" s="47"/>
      <c r="VZC99" s="47"/>
      <c r="VZD99" s="47"/>
      <c r="VZE99" s="47"/>
      <c r="VZF99" s="47"/>
      <c r="VZG99" s="47"/>
      <c r="VZH99" s="47"/>
      <c r="VZI99" s="47"/>
      <c r="VZJ99" s="47"/>
      <c r="VZK99" s="47"/>
      <c r="VZL99" s="47"/>
      <c r="VZM99" s="47"/>
      <c r="VZN99" s="47"/>
      <c r="VZO99" s="47"/>
      <c r="VZP99" s="47"/>
      <c r="VZQ99" s="47"/>
      <c r="VZR99" s="47"/>
      <c r="VZS99" s="47"/>
      <c r="VZT99" s="47"/>
      <c r="VZU99" s="47"/>
      <c r="VZV99" s="47"/>
      <c r="VZW99" s="47"/>
      <c r="VZX99" s="47"/>
      <c r="VZY99" s="47"/>
      <c r="VZZ99" s="47"/>
      <c r="WAA99" s="47"/>
      <c r="WAB99" s="47"/>
      <c r="WAC99" s="47"/>
      <c r="WAD99" s="47"/>
      <c r="WAE99" s="47"/>
      <c r="WAF99" s="47"/>
      <c r="WAG99" s="47"/>
      <c r="WAH99" s="47"/>
      <c r="WAI99" s="47"/>
      <c r="WAJ99" s="47"/>
      <c r="WAK99" s="47"/>
      <c r="WAL99" s="47"/>
      <c r="WAM99" s="47"/>
      <c r="WAN99" s="47"/>
      <c r="WAO99" s="47"/>
      <c r="WAP99" s="47"/>
      <c r="WAQ99" s="47"/>
      <c r="WAR99" s="47"/>
      <c r="WAS99" s="47"/>
      <c r="WAT99" s="47"/>
      <c r="WAU99" s="47"/>
      <c r="WAV99" s="47"/>
      <c r="WAW99" s="47"/>
      <c r="WAX99" s="47"/>
      <c r="WAY99" s="47"/>
      <c r="WAZ99" s="47"/>
      <c r="WBA99" s="47"/>
      <c r="WBB99" s="47"/>
      <c r="WBC99" s="47"/>
      <c r="WBD99" s="47"/>
      <c r="WBE99" s="47"/>
      <c r="WBF99" s="47"/>
      <c r="WBG99" s="47"/>
      <c r="WBH99" s="47"/>
      <c r="WBI99" s="47"/>
      <c r="WBJ99" s="47"/>
      <c r="WBK99" s="47"/>
      <c r="WBL99" s="47"/>
      <c r="WBM99" s="47"/>
      <c r="WBN99" s="47"/>
      <c r="WBO99" s="47"/>
      <c r="WBP99" s="47"/>
      <c r="WBQ99" s="47"/>
      <c r="WBR99" s="47"/>
      <c r="WBS99" s="47"/>
      <c r="WBT99" s="47"/>
      <c r="WBU99" s="47"/>
      <c r="WBV99" s="47"/>
      <c r="WBW99" s="47"/>
      <c r="WBX99" s="47"/>
      <c r="WBY99" s="47"/>
      <c r="WBZ99" s="47"/>
      <c r="WCA99" s="47"/>
      <c r="WCB99" s="47"/>
      <c r="WCC99" s="47"/>
      <c r="WCD99" s="47"/>
      <c r="WCE99" s="47"/>
      <c r="WCF99" s="47"/>
      <c r="WCG99" s="47"/>
      <c r="WCH99" s="47"/>
      <c r="WCI99" s="47"/>
      <c r="WCJ99" s="47"/>
      <c r="WCK99" s="47"/>
      <c r="WCL99" s="47"/>
      <c r="WCM99" s="47"/>
      <c r="WCN99" s="47"/>
      <c r="WCO99" s="47"/>
      <c r="WCP99" s="47"/>
      <c r="WCQ99" s="47"/>
      <c r="WCR99" s="47"/>
      <c r="WCS99" s="47"/>
      <c r="WCT99" s="47"/>
      <c r="WCU99" s="47"/>
      <c r="WCV99" s="47"/>
      <c r="WCW99" s="47"/>
      <c r="WCX99" s="47"/>
      <c r="WCY99" s="47"/>
      <c r="WCZ99" s="47"/>
      <c r="WDA99" s="47"/>
      <c r="WDB99" s="47"/>
      <c r="WDC99" s="47"/>
      <c r="WDD99" s="47"/>
      <c r="WDE99" s="47"/>
      <c r="WDF99" s="47"/>
      <c r="WDG99" s="47"/>
      <c r="WDH99" s="47"/>
      <c r="WDI99" s="47"/>
      <c r="WDJ99" s="47"/>
      <c r="WDK99" s="47"/>
      <c r="WDL99" s="47"/>
      <c r="WDM99" s="47"/>
      <c r="WDN99" s="47"/>
      <c r="WDO99" s="47"/>
      <c r="WDP99" s="47"/>
      <c r="WDQ99" s="47"/>
      <c r="WDR99" s="47"/>
      <c r="WDS99" s="47"/>
      <c r="WDT99" s="47"/>
      <c r="WDU99" s="47"/>
      <c r="WDV99" s="47"/>
      <c r="WDW99" s="47"/>
      <c r="WDX99" s="47"/>
      <c r="WDY99" s="47"/>
      <c r="WDZ99" s="47"/>
      <c r="WEA99" s="47"/>
      <c r="WEB99" s="47"/>
      <c r="WEC99" s="47"/>
      <c r="WED99" s="47"/>
      <c r="WEE99" s="47"/>
      <c r="WEF99" s="47"/>
      <c r="WEG99" s="47"/>
      <c r="WEH99" s="47"/>
      <c r="WEI99" s="47"/>
      <c r="WEJ99" s="47"/>
      <c r="WEK99" s="47"/>
      <c r="WEL99" s="47"/>
      <c r="WEM99" s="47"/>
      <c r="WEN99" s="47"/>
      <c r="WEO99" s="47"/>
      <c r="WEP99" s="47"/>
      <c r="WEQ99" s="47"/>
      <c r="WER99" s="47"/>
      <c r="WES99" s="47"/>
      <c r="WET99" s="47"/>
      <c r="WEU99" s="47"/>
      <c r="WEV99" s="47"/>
      <c r="WEW99" s="47"/>
      <c r="WEX99" s="47"/>
      <c r="WEY99" s="47"/>
      <c r="WEZ99" s="47"/>
      <c r="WFA99" s="47"/>
      <c r="WFB99" s="47"/>
      <c r="WFC99" s="47"/>
      <c r="WFD99" s="47"/>
      <c r="WFE99" s="47"/>
      <c r="WFF99" s="47"/>
      <c r="WFG99" s="47"/>
      <c r="WFH99" s="47"/>
      <c r="WFI99" s="47"/>
      <c r="WFJ99" s="47"/>
      <c r="WFK99" s="47"/>
      <c r="WFL99" s="47"/>
      <c r="WFM99" s="47"/>
      <c r="WFN99" s="47"/>
      <c r="WFO99" s="47"/>
      <c r="WFP99" s="47"/>
      <c r="WFQ99" s="47"/>
      <c r="WFR99" s="47"/>
      <c r="WFS99" s="47"/>
      <c r="WFT99" s="47"/>
      <c r="WFU99" s="47"/>
      <c r="WFV99" s="47"/>
      <c r="WFW99" s="47"/>
      <c r="WFX99" s="47"/>
      <c r="WFY99" s="47"/>
      <c r="WFZ99" s="47"/>
      <c r="WGA99" s="47"/>
      <c r="WGB99" s="47"/>
      <c r="WGC99" s="47"/>
      <c r="WGD99" s="47"/>
      <c r="WGE99" s="47"/>
      <c r="WGF99" s="47"/>
      <c r="WGG99" s="47"/>
      <c r="WGH99" s="47"/>
      <c r="WGI99" s="47"/>
      <c r="WGJ99" s="47"/>
      <c r="WGK99" s="47"/>
      <c r="WGL99" s="47"/>
      <c r="WGM99" s="47"/>
      <c r="WGN99" s="47"/>
      <c r="WGO99" s="47"/>
      <c r="WGP99" s="47"/>
      <c r="WGQ99" s="47"/>
      <c r="WGR99" s="47"/>
      <c r="WGS99" s="47"/>
      <c r="WGT99" s="47"/>
      <c r="WGU99" s="47"/>
      <c r="WGV99" s="47"/>
      <c r="WGW99" s="47"/>
      <c r="WGX99" s="47"/>
      <c r="WGY99" s="47"/>
      <c r="WGZ99" s="47"/>
      <c r="WHA99" s="47"/>
      <c r="WHB99" s="47"/>
      <c r="WHC99" s="47"/>
      <c r="WHD99" s="47"/>
      <c r="WHE99" s="47"/>
      <c r="WHF99" s="47"/>
      <c r="WHG99" s="47"/>
      <c r="WHH99" s="47"/>
      <c r="WHI99" s="47"/>
      <c r="WHJ99" s="47"/>
      <c r="WHK99" s="47"/>
      <c r="WHL99" s="47"/>
      <c r="WHM99" s="47"/>
      <c r="WHN99" s="47"/>
      <c r="WHO99" s="47"/>
      <c r="WHP99" s="47"/>
      <c r="WHQ99" s="47"/>
      <c r="WHR99" s="47"/>
      <c r="WHS99" s="47"/>
      <c r="WHT99" s="47"/>
      <c r="WHU99" s="47"/>
      <c r="WHV99" s="47"/>
      <c r="WHW99" s="47"/>
      <c r="WHX99" s="47"/>
      <c r="WHY99" s="47"/>
      <c r="WHZ99" s="47"/>
      <c r="WIA99" s="47"/>
      <c r="WIB99" s="47"/>
      <c r="WIC99" s="47"/>
      <c r="WID99" s="47"/>
      <c r="WIE99" s="47"/>
      <c r="WIF99" s="47"/>
      <c r="WIG99" s="47"/>
      <c r="WIH99" s="47"/>
      <c r="WII99" s="47"/>
      <c r="WIJ99" s="47"/>
      <c r="WIK99" s="47"/>
      <c r="WIL99" s="47"/>
      <c r="WIM99" s="47"/>
      <c r="WIN99" s="47"/>
      <c r="WIO99" s="47"/>
      <c r="WIP99" s="47"/>
      <c r="WIQ99" s="47"/>
      <c r="WIR99" s="47"/>
      <c r="WIS99" s="47"/>
      <c r="WIT99" s="47"/>
      <c r="WIU99" s="47"/>
      <c r="WIV99" s="47"/>
      <c r="WIW99" s="47"/>
      <c r="WIX99" s="47"/>
      <c r="WIY99" s="47"/>
      <c r="WIZ99" s="47"/>
      <c r="WJA99" s="47"/>
      <c r="WJB99" s="47"/>
      <c r="WJC99" s="47"/>
      <c r="WJD99" s="47"/>
      <c r="WJE99" s="47"/>
      <c r="WJF99" s="47"/>
      <c r="WJG99" s="47"/>
      <c r="WJH99" s="47"/>
      <c r="WJI99" s="47"/>
      <c r="WJJ99" s="47"/>
      <c r="WJK99" s="47"/>
      <c r="WJL99" s="47"/>
      <c r="WJM99" s="47"/>
      <c r="WJN99" s="47"/>
      <c r="WJO99" s="47"/>
      <c r="WJP99" s="47"/>
      <c r="WJQ99" s="47"/>
      <c r="WJR99" s="47"/>
      <c r="WJS99" s="47"/>
      <c r="WJT99" s="47"/>
      <c r="WJU99" s="47"/>
      <c r="WJV99" s="47"/>
      <c r="WJW99" s="47"/>
      <c r="WJX99" s="47"/>
      <c r="WJY99" s="47"/>
      <c r="WJZ99" s="47"/>
      <c r="WKA99" s="47"/>
      <c r="WKB99" s="47"/>
      <c r="WKC99" s="47"/>
      <c r="WKD99" s="47"/>
      <c r="WKE99" s="47"/>
      <c r="WKF99" s="47"/>
      <c r="WKG99" s="47"/>
      <c r="WKH99" s="47"/>
      <c r="WKI99" s="47"/>
      <c r="WKJ99" s="47"/>
      <c r="WKK99" s="47"/>
      <c r="WKL99" s="47"/>
      <c r="WKM99" s="47"/>
      <c r="WKN99" s="47"/>
      <c r="WKO99" s="47"/>
      <c r="WKP99" s="47"/>
      <c r="WKQ99" s="47"/>
      <c r="WKR99" s="47"/>
      <c r="WKS99" s="47"/>
      <c r="WKT99" s="47"/>
      <c r="WKU99" s="47"/>
      <c r="WKV99" s="47"/>
      <c r="WKW99" s="47"/>
      <c r="WKX99" s="47"/>
      <c r="WKY99" s="47"/>
      <c r="WKZ99" s="47"/>
      <c r="WLA99" s="47"/>
      <c r="WLB99" s="47"/>
      <c r="WLC99" s="47"/>
      <c r="WLD99" s="47"/>
      <c r="WLE99" s="47"/>
      <c r="WLF99" s="47"/>
      <c r="WLG99" s="47"/>
      <c r="WLH99" s="47"/>
      <c r="WLI99" s="47"/>
      <c r="WLJ99" s="47"/>
      <c r="WLK99" s="47"/>
      <c r="WLL99" s="47"/>
      <c r="WLM99" s="47"/>
      <c r="WLN99" s="47"/>
      <c r="WLO99" s="47"/>
      <c r="WLP99" s="47"/>
      <c r="WLQ99" s="47"/>
      <c r="WLR99" s="47"/>
      <c r="WLS99" s="47"/>
      <c r="WLT99" s="47"/>
      <c r="WLU99" s="47"/>
      <c r="WLV99" s="47"/>
      <c r="WLW99" s="47"/>
      <c r="WLX99" s="47"/>
      <c r="WLY99" s="47"/>
      <c r="WLZ99" s="47"/>
      <c r="WMA99" s="47"/>
      <c r="WMB99" s="47"/>
      <c r="WMC99" s="47"/>
      <c r="WMD99" s="47"/>
      <c r="WME99" s="47"/>
      <c r="WMF99" s="47"/>
      <c r="WMG99" s="47"/>
      <c r="WMH99" s="47"/>
      <c r="WMI99" s="47"/>
      <c r="WMJ99" s="47"/>
      <c r="WMK99" s="47"/>
      <c r="WML99" s="47"/>
      <c r="WMM99" s="47"/>
      <c r="WMN99" s="47"/>
      <c r="WMO99" s="47"/>
      <c r="WMP99" s="47"/>
      <c r="WMQ99" s="47"/>
      <c r="WMR99" s="47"/>
      <c r="WMS99" s="47"/>
      <c r="WMT99" s="47"/>
      <c r="WMU99" s="47"/>
      <c r="WMV99" s="47"/>
      <c r="WMW99" s="47"/>
      <c r="WMX99" s="47"/>
      <c r="WMY99" s="47"/>
      <c r="WMZ99" s="47"/>
      <c r="WNA99" s="47"/>
      <c r="WNB99" s="47"/>
      <c r="WNC99" s="47"/>
      <c r="WND99" s="47"/>
      <c r="WNE99" s="47"/>
      <c r="WNF99" s="47"/>
      <c r="WNG99" s="47"/>
      <c r="WNH99" s="47"/>
      <c r="WNI99" s="47"/>
      <c r="WNJ99" s="47"/>
      <c r="WNK99" s="47"/>
      <c r="WNL99" s="47"/>
      <c r="WNM99" s="47"/>
      <c r="WNN99" s="47"/>
      <c r="WNO99" s="47"/>
      <c r="WNP99" s="47"/>
      <c r="WNQ99" s="47"/>
      <c r="WNR99" s="47"/>
      <c r="WNS99" s="47"/>
      <c r="WNT99" s="47"/>
      <c r="WNU99" s="47"/>
      <c r="WNV99" s="47"/>
      <c r="WNW99" s="47"/>
      <c r="WNX99" s="47"/>
      <c r="WNY99" s="47"/>
      <c r="WNZ99" s="47"/>
      <c r="WOA99" s="47"/>
      <c r="WOB99" s="47"/>
      <c r="WOC99" s="47"/>
      <c r="WOD99" s="47"/>
      <c r="WOE99" s="47"/>
      <c r="WOF99" s="47"/>
      <c r="WOG99" s="47"/>
      <c r="WOH99" s="47"/>
      <c r="WOI99" s="47"/>
      <c r="WOJ99" s="47"/>
      <c r="WOK99" s="47"/>
      <c r="WOL99" s="47"/>
      <c r="WOM99" s="47"/>
      <c r="WON99" s="47"/>
      <c r="WOO99" s="47"/>
      <c r="WOP99" s="47"/>
      <c r="WOQ99" s="47"/>
      <c r="WOR99" s="47"/>
      <c r="WOS99" s="47"/>
      <c r="WOT99" s="47"/>
      <c r="WOU99" s="47"/>
      <c r="WOV99" s="47"/>
      <c r="WOW99" s="47"/>
      <c r="WOX99" s="47"/>
      <c r="WOY99" s="47"/>
      <c r="WOZ99" s="47"/>
      <c r="WPA99" s="47"/>
      <c r="WPB99" s="47"/>
      <c r="WPC99" s="47"/>
      <c r="WPD99" s="47"/>
      <c r="WPE99" s="47"/>
      <c r="WPF99" s="47"/>
      <c r="WPG99" s="47"/>
      <c r="WPH99" s="47"/>
      <c r="WPI99" s="47"/>
      <c r="WPJ99" s="47"/>
      <c r="WPK99" s="47"/>
      <c r="WPL99" s="47"/>
      <c r="WPM99" s="47"/>
      <c r="WPN99" s="47"/>
      <c r="WPO99" s="47"/>
      <c r="WPP99" s="47"/>
      <c r="WPQ99" s="47"/>
      <c r="WPR99" s="47"/>
      <c r="WPS99" s="47"/>
      <c r="WPT99" s="47"/>
      <c r="WPU99" s="47"/>
      <c r="WPV99" s="47"/>
      <c r="WPW99" s="47"/>
      <c r="WPX99" s="47"/>
      <c r="WPY99" s="47"/>
      <c r="WPZ99" s="47"/>
      <c r="WQA99" s="47"/>
      <c r="WQB99" s="47"/>
      <c r="WQC99" s="47"/>
      <c r="WQD99" s="47"/>
      <c r="WQE99" s="47"/>
      <c r="WQF99" s="47"/>
      <c r="WQG99" s="47"/>
      <c r="WQH99" s="47"/>
      <c r="WQI99" s="47"/>
      <c r="WQJ99" s="47"/>
      <c r="WQK99" s="47"/>
      <c r="WQL99" s="47"/>
      <c r="WQM99" s="47"/>
      <c r="WQN99" s="47"/>
      <c r="WQO99" s="47"/>
      <c r="WQP99" s="47"/>
      <c r="WQQ99" s="47"/>
      <c r="WQR99" s="47"/>
      <c r="WQS99" s="47"/>
      <c r="WQT99" s="47"/>
      <c r="WQU99" s="47"/>
      <c r="WQV99" s="47"/>
      <c r="WQW99" s="47"/>
      <c r="WQX99" s="47"/>
      <c r="WQY99" s="47"/>
      <c r="WQZ99" s="47"/>
      <c r="WRA99" s="47"/>
      <c r="WRB99" s="47"/>
      <c r="WRC99" s="47"/>
      <c r="WRD99" s="47"/>
      <c r="WRE99" s="47"/>
      <c r="WRF99" s="47"/>
      <c r="WRG99" s="47"/>
      <c r="WRH99" s="47"/>
      <c r="WRI99" s="47"/>
      <c r="WRJ99" s="47"/>
      <c r="WRK99" s="47"/>
      <c r="WRL99" s="47"/>
      <c r="WRM99" s="47"/>
      <c r="WRN99" s="47"/>
      <c r="WRO99" s="47"/>
      <c r="WRP99" s="47"/>
      <c r="WRQ99" s="47"/>
      <c r="WRR99" s="47"/>
      <c r="WRS99" s="47"/>
      <c r="WRT99" s="47"/>
      <c r="WRU99" s="47"/>
      <c r="WRV99" s="47"/>
      <c r="WRW99" s="47"/>
      <c r="WRX99" s="47"/>
      <c r="WRY99" s="47"/>
      <c r="WRZ99" s="47"/>
      <c r="WSA99" s="47"/>
      <c r="WSB99" s="47"/>
      <c r="WSC99" s="47"/>
      <c r="WSD99" s="47"/>
      <c r="WSE99" s="47"/>
      <c r="WSF99" s="47"/>
      <c r="WSG99" s="47"/>
      <c r="WSH99" s="47"/>
      <c r="WSI99" s="47"/>
      <c r="WSJ99" s="47"/>
      <c r="WSK99" s="47"/>
      <c r="WSL99" s="47"/>
      <c r="WSM99" s="47"/>
      <c r="WSN99" s="47"/>
      <c r="WSO99" s="47"/>
      <c r="WSP99" s="47"/>
      <c r="WSQ99" s="47"/>
      <c r="WSR99" s="47"/>
      <c r="WSS99" s="47"/>
      <c r="WST99" s="47"/>
      <c r="WSU99" s="47"/>
      <c r="WSV99" s="47"/>
      <c r="WSW99" s="47"/>
      <c r="WSX99" s="47"/>
      <c r="WSY99" s="47"/>
      <c r="WSZ99" s="47"/>
      <c r="WTA99" s="47"/>
      <c r="WTB99" s="47"/>
      <c r="WTC99" s="47"/>
      <c r="WTD99" s="47"/>
      <c r="WTE99" s="47"/>
      <c r="WTF99" s="47"/>
      <c r="WTG99" s="47"/>
      <c r="WTH99" s="47"/>
      <c r="WTI99" s="47"/>
      <c r="WTJ99" s="47"/>
      <c r="WTK99" s="47"/>
      <c r="WTL99" s="47"/>
      <c r="WTM99" s="47"/>
      <c r="WTN99" s="47"/>
      <c r="WTO99" s="47"/>
      <c r="WTP99" s="47"/>
      <c r="WTQ99" s="47"/>
      <c r="WTR99" s="47"/>
      <c r="WTS99" s="47"/>
      <c r="WTT99" s="47"/>
      <c r="WTU99" s="47"/>
      <c r="WTV99" s="47"/>
      <c r="WTW99" s="47"/>
      <c r="WTX99" s="47"/>
      <c r="WTY99" s="47"/>
      <c r="WTZ99" s="47"/>
      <c r="WUA99" s="47"/>
      <c r="WUB99" s="47"/>
      <c r="WUC99" s="47"/>
      <c r="WUD99" s="47"/>
      <c r="WUE99" s="47"/>
      <c r="WUF99" s="47"/>
      <c r="WUG99" s="47"/>
      <c r="WUH99" s="47"/>
      <c r="WUI99" s="47"/>
      <c r="WUJ99" s="47"/>
      <c r="WUK99" s="47"/>
      <c r="WUL99" s="47"/>
      <c r="WUM99" s="47"/>
      <c r="WUN99" s="47"/>
      <c r="WUO99" s="47"/>
      <c r="WUP99" s="47"/>
      <c r="WUQ99" s="47"/>
      <c r="WUR99" s="47"/>
      <c r="WUS99" s="47"/>
      <c r="WUT99" s="47"/>
      <c r="WUU99" s="47"/>
      <c r="WUV99" s="47"/>
      <c r="WUW99" s="47"/>
      <c r="WUX99" s="47"/>
      <c r="WUY99" s="47"/>
      <c r="WUZ99" s="47"/>
      <c r="WVA99" s="47"/>
      <c r="WVB99" s="47"/>
      <c r="WVC99" s="47"/>
      <c r="WVD99" s="47"/>
      <c r="WVE99" s="47"/>
      <c r="WVF99" s="47"/>
      <c r="WVG99" s="47"/>
      <c r="WVH99" s="47"/>
      <c r="WVI99" s="47"/>
      <c r="WVJ99" s="47"/>
      <c r="WVK99" s="47"/>
      <c r="WVL99" s="47"/>
      <c r="WVM99" s="47"/>
      <c r="WVN99" s="47"/>
      <c r="WVO99" s="47"/>
      <c r="WVP99" s="47"/>
      <c r="WVQ99" s="47"/>
      <c r="WVR99" s="47"/>
      <c r="WVS99" s="47"/>
      <c r="WVT99" s="47"/>
      <c r="WVU99" s="47"/>
      <c r="WVV99" s="47"/>
      <c r="WVW99" s="47"/>
      <c r="WVX99" s="47"/>
      <c r="WVY99" s="47"/>
      <c r="WVZ99" s="47"/>
      <c r="WWA99" s="47"/>
      <c r="WWB99" s="47"/>
      <c r="WWC99" s="47"/>
      <c r="WWD99" s="47"/>
      <c r="WWE99" s="47"/>
      <c r="WWF99" s="47"/>
      <c r="WWG99" s="47"/>
      <c r="WWH99" s="47"/>
      <c r="WWI99" s="47"/>
      <c r="WWJ99" s="47"/>
      <c r="WWK99" s="47"/>
      <c r="WWL99" s="47"/>
      <c r="WWM99" s="47"/>
      <c r="WWN99" s="47"/>
      <c r="WWO99" s="47"/>
      <c r="WWP99" s="47"/>
      <c r="WWQ99" s="47"/>
      <c r="WWR99" s="47"/>
      <c r="WWS99" s="47"/>
      <c r="WWT99" s="47"/>
      <c r="WWU99" s="47"/>
      <c r="WWV99" s="47"/>
      <c r="WWW99" s="47"/>
      <c r="WWX99" s="47"/>
      <c r="WWY99" s="47"/>
      <c r="WWZ99" s="47"/>
      <c r="WXA99" s="47"/>
      <c r="WXB99" s="47"/>
      <c r="WXC99" s="47"/>
      <c r="WXD99" s="47"/>
      <c r="WXE99" s="47"/>
      <c r="WXF99" s="47"/>
      <c r="WXG99" s="47"/>
      <c r="WXH99" s="47"/>
      <c r="WXI99" s="47"/>
      <c r="WXJ99" s="47"/>
      <c r="WXK99" s="47"/>
      <c r="WXL99" s="47"/>
      <c r="WXM99" s="47"/>
      <c r="WXN99" s="47"/>
      <c r="WXO99" s="47"/>
      <c r="WXP99" s="47"/>
      <c r="WXQ99" s="47"/>
      <c r="WXR99" s="47"/>
      <c r="WXS99" s="47"/>
      <c r="WXT99" s="47"/>
      <c r="WXU99" s="47"/>
      <c r="WXV99" s="47"/>
      <c r="WXW99" s="47"/>
      <c r="WXX99" s="47"/>
      <c r="WXY99" s="47"/>
      <c r="WXZ99" s="47"/>
      <c r="WYA99" s="47"/>
      <c r="WYB99" s="47"/>
      <c r="WYC99" s="47"/>
      <c r="WYD99" s="47"/>
      <c r="WYE99" s="47"/>
      <c r="WYF99" s="47"/>
      <c r="WYG99" s="47"/>
      <c r="WYH99" s="47"/>
      <c r="WYI99" s="47"/>
      <c r="WYJ99" s="47"/>
      <c r="WYK99" s="47"/>
      <c r="WYL99" s="47"/>
      <c r="WYM99" s="47"/>
      <c r="WYN99" s="47"/>
      <c r="WYO99" s="47"/>
      <c r="WYP99" s="47"/>
      <c r="WYQ99" s="47"/>
      <c r="WYR99" s="47"/>
      <c r="WYS99" s="47"/>
      <c r="WYT99" s="47"/>
      <c r="WYU99" s="47"/>
      <c r="WYV99" s="47"/>
      <c r="WYW99" s="47"/>
      <c r="WYX99" s="47"/>
      <c r="WYY99" s="47"/>
      <c r="WYZ99" s="47"/>
      <c r="WZA99" s="47"/>
      <c r="WZB99" s="47"/>
      <c r="WZC99" s="47"/>
      <c r="WZD99" s="47"/>
      <c r="WZE99" s="47"/>
      <c r="WZF99" s="47"/>
      <c r="WZG99" s="47"/>
      <c r="WZH99" s="47"/>
      <c r="WZI99" s="47"/>
      <c r="WZJ99" s="47"/>
      <c r="WZK99" s="47"/>
      <c r="WZL99" s="47"/>
      <c r="WZM99" s="47"/>
      <c r="WZN99" s="47"/>
      <c r="WZO99" s="47"/>
      <c r="WZP99" s="47"/>
      <c r="WZQ99" s="47"/>
      <c r="WZR99" s="47"/>
      <c r="WZS99" s="47"/>
      <c r="WZT99" s="47"/>
      <c r="WZU99" s="47"/>
      <c r="WZV99" s="47"/>
      <c r="WZW99" s="47"/>
      <c r="WZX99" s="47"/>
      <c r="WZY99" s="47"/>
      <c r="WZZ99" s="47"/>
      <c r="XAA99" s="47"/>
      <c r="XAB99" s="47"/>
      <c r="XAC99" s="47"/>
      <c r="XAD99" s="47"/>
      <c r="XAE99" s="47"/>
      <c r="XAF99" s="47"/>
      <c r="XAG99" s="47"/>
      <c r="XAH99" s="47"/>
      <c r="XAI99" s="47"/>
      <c r="XAJ99" s="47"/>
      <c r="XAK99" s="47"/>
      <c r="XAL99" s="47"/>
      <c r="XAM99" s="47"/>
      <c r="XAN99" s="47"/>
      <c r="XAO99" s="47"/>
      <c r="XAP99" s="47"/>
      <c r="XAQ99" s="47"/>
      <c r="XAR99" s="47"/>
      <c r="XAS99" s="47"/>
      <c r="XAT99" s="47"/>
      <c r="XAU99" s="47"/>
      <c r="XAV99" s="47"/>
      <c r="XAW99" s="47"/>
      <c r="XAX99" s="47"/>
      <c r="XAY99" s="47"/>
      <c r="XAZ99" s="47"/>
      <c r="XBA99" s="47"/>
      <c r="XBB99" s="47"/>
      <c r="XBC99" s="47"/>
      <c r="XBD99" s="47"/>
      <c r="XBE99" s="47"/>
      <c r="XBF99" s="47"/>
      <c r="XBG99" s="47"/>
      <c r="XBH99" s="47"/>
      <c r="XBI99" s="47"/>
      <c r="XBJ99" s="47"/>
      <c r="XBK99" s="47"/>
      <c r="XBL99" s="47"/>
      <c r="XBM99" s="47"/>
      <c r="XBN99" s="47"/>
      <c r="XBO99" s="47"/>
      <c r="XBP99" s="47"/>
      <c r="XBQ99" s="47"/>
      <c r="XBR99" s="47"/>
      <c r="XBS99" s="47"/>
      <c r="XBT99" s="47"/>
      <c r="XBU99" s="47"/>
      <c r="XBV99" s="47"/>
      <c r="XBW99" s="47"/>
      <c r="XBX99" s="47"/>
      <c r="XBY99" s="47"/>
      <c r="XBZ99" s="47"/>
      <c r="XCA99" s="47"/>
      <c r="XCB99" s="47"/>
      <c r="XCC99" s="47"/>
      <c r="XCD99" s="47"/>
      <c r="XCE99" s="47"/>
      <c r="XCF99" s="47"/>
      <c r="XCG99" s="47"/>
      <c r="XCH99" s="47"/>
      <c r="XCI99" s="47"/>
      <c r="XCJ99" s="47"/>
      <c r="XCK99" s="47"/>
      <c r="XCL99" s="47"/>
      <c r="XCM99" s="47"/>
      <c r="XCN99" s="47"/>
      <c r="XCO99" s="47"/>
      <c r="XCP99" s="47"/>
      <c r="XCQ99" s="47"/>
      <c r="XCR99" s="47"/>
      <c r="XCS99" s="47"/>
      <c r="XCT99" s="47"/>
      <c r="XCU99" s="47"/>
      <c r="XCV99" s="47"/>
      <c r="XCW99" s="47"/>
      <c r="XCX99" s="47"/>
      <c r="XCY99" s="47"/>
      <c r="XCZ99" s="47"/>
      <c r="XDA99" s="47"/>
      <c r="XDB99" s="47"/>
      <c r="XDC99" s="47"/>
      <c r="XDD99" s="47"/>
      <c r="XDE99" s="47"/>
      <c r="XDF99" s="47"/>
      <c r="XDG99" s="47"/>
      <c r="XDH99" s="47"/>
      <c r="XDI99" s="47"/>
      <c r="XDJ99" s="47"/>
      <c r="XDK99" s="47"/>
      <c r="XDL99" s="47"/>
      <c r="XDM99" s="47"/>
      <c r="XDN99" s="47"/>
      <c r="XDO99" s="47"/>
      <c r="XDP99" s="47"/>
      <c r="XDQ99" s="47"/>
      <c r="XDR99" s="47"/>
      <c r="XDS99" s="47"/>
      <c r="XDT99" s="47"/>
      <c r="XDU99" s="47"/>
      <c r="XDV99" s="47"/>
      <c r="XDW99" s="47"/>
      <c r="XDX99" s="47"/>
      <c r="XDY99" s="47"/>
      <c r="XDZ99" s="47"/>
      <c r="XEA99" s="47"/>
      <c r="XEB99" s="47"/>
      <c r="XEC99" s="47"/>
      <c r="XED99" s="47"/>
      <c r="XEE99" s="47"/>
      <c r="XEF99" s="47"/>
      <c r="XEG99" s="47"/>
      <c r="XEH99" s="47"/>
      <c r="XEI99" s="47"/>
      <c r="XEJ99" s="47"/>
      <c r="XEK99" s="47"/>
      <c r="XEL99" s="47"/>
      <c r="XEM99" s="47"/>
      <c r="XEN99" s="47"/>
      <c r="XEO99" s="47"/>
      <c r="XEP99" s="47"/>
      <c r="XEQ99" s="47"/>
      <c r="XER99" s="47"/>
    </row>
    <row r="100" s="29" customFormat="1" ht="39.5" customHeight="1" spans="1:1024 1025:16372">
      <c r="A100" s="36">
        <v>99</v>
      </c>
      <c r="B100" s="36" t="s">
        <v>25257</v>
      </c>
      <c r="C100" s="36" t="s">
        <v>137</v>
      </c>
      <c r="D100" s="36" t="s">
        <v>25249</v>
      </c>
      <c r="E100" s="36" t="s">
        <v>25258</v>
      </c>
      <c r="F100" s="36" t="s">
        <v>25259</v>
      </c>
      <c r="G100" s="36" t="s">
        <v>25260</v>
      </c>
      <c r="H100" s="38">
        <v>46023</v>
      </c>
      <c r="I100" s="36">
        <v>79</v>
      </c>
      <c r="J100" s="36" t="str">
        <f>_xlfn.DISPIMG("ID_3C95CCBEBF7C43F597201F1500CA2478",1)</f>
        <v>=DISPIMG("ID_3C95CCBEBF7C43F597201F1500CA2478",1)</v>
      </c>
      <c r="K100" s="45" t="s">
        <v>25261</v>
      </c>
      <c r="L100" s="36"/>
      <c r="M100" s="36"/>
      <c r="N100" s="36"/>
      <c r="O100" s="36"/>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c r="AM100" s="36"/>
      <c r="AN100" s="36"/>
      <c r="AO100" s="36"/>
      <c r="AP100" s="36"/>
      <c r="AQ100" s="36"/>
      <c r="AR100" s="36"/>
      <c r="AS100" s="36"/>
      <c r="AT100" s="36"/>
      <c r="AU100" s="36"/>
      <c r="AV100" s="36"/>
      <c r="AW100" s="36"/>
      <c r="AX100" s="36"/>
      <c r="AY100" s="36"/>
      <c r="AZ100" s="36"/>
      <c r="BA100" s="36"/>
      <c r="BB100" s="36"/>
      <c r="BC100" s="36"/>
      <c r="BD100" s="36"/>
      <c r="BE100" s="36"/>
      <c r="BF100" s="36"/>
      <c r="BG100" s="36"/>
      <c r="BH100" s="36"/>
      <c r="BI100" s="36"/>
      <c r="BJ100" s="36"/>
      <c r="BK100" s="36"/>
      <c r="BL100" s="36"/>
      <c r="BM100" s="36"/>
      <c r="BN100" s="36"/>
      <c r="BO100" s="36"/>
      <c r="BP100" s="36"/>
      <c r="BQ100" s="36"/>
      <c r="BR100" s="36"/>
      <c r="BS100" s="36"/>
      <c r="BT100" s="36"/>
      <c r="BU100" s="36"/>
      <c r="BV100" s="36"/>
      <c r="BW100" s="36"/>
      <c r="BX100" s="36"/>
      <c r="BY100" s="36"/>
      <c r="BZ100" s="36"/>
      <c r="CA100" s="36"/>
      <c r="CB100" s="36"/>
      <c r="CC100" s="36"/>
      <c r="CD100" s="36"/>
      <c r="CE100" s="36"/>
      <c r="CF100" s="36"/>
      <c r="CG100" s="36"/>
      <c r="CH100" s="36"/>
      <c r="CI100" s="36"/>
      <c r="CJ100" s="36"/>
      <c r="CK100" s="36"/>
      <c r="CL100" s="36"/>
      <c r="CM100" s="36"/>
      <c r="CN100" s="36"/>
      <c r="CO100" s="36"/>
      <c r="CP100" s="36"/>
      <c r="CQ100" s="36"/>
      <c r="CR100" s="36"/>
      <c r="CS100" s="36"/>
      <c r="CT100" s="36"/>
      <c r="CU100" s="36"/>
      <c r="CV100" s="36"/>
      <c r="CW100" s="36"/>
      <c r="CX100" s="36"/>
      <c r="CY100" s="36"/>
      <c r="CZ100" s="36"/>
      <c r="DA100" s="36"/>
      <c r="DB100" s="36"/>
      <c r="DC100" s="36"/>
      <c r="DD100" s="36"/>
      <c r="DE100" s="36"/>
      <c r="DF100" s="36"/>
      <c r="DG100" s="36"/>
      <c r="DH100" s="36"/>
      <c r="DI100" s="36"/>
      <c r="DJ100" s="36"/>
      <c r="DK100" s="36"/>
      <c r="DL100" s="36"/>
      <c r="DM100" s="36"/>
      <c r="DN100" s="36"/>
      <c r="DO100" s="36"/>
      <c r="DP100" s="36"/>
      <c r="DQ100" s="36"/>
      <c r="DR100" s="36"/>
      <c r="DS100" s="36"/>
      <c r="DT100" s="36"/>
      <c r="DU100" s="36"/>
      <c r="DV100" s="36"/>
      <c r="DW100" s="36"/>
      <c r="DX100" s="36"/>
      <c r="DY100" s="36"/>
      <c r="DZ100" s="36"/>
      <c r="EA100" s="36"/>
      <c r="EB100" s="36"/>
      <c r="EC100" s="36"/>
      <c r="ED100" s="36"/>
      <c r="EE100" s="36"/>
      <c r="EF100" s="36"/>
      <c r="EG100" s="36"/>
      <c r="EH100" s="36"/>
      <c r="EI100" s="36"/>
      <c r="EJ100" s="36"/>
      <c r="EK100" s="36"/>
      <c r="EL100" s="36"/>
      <c r="EM100" s="36"/>
      <c r="EN100" s="36"/>
      <c r="EO100" s="36"/>
      <c r="EP100" s="36"/>
      <c r="EQ100" s="36"/>
      <c r="ER100" s="36"/>
      <c r="ES100" s="36"/>
      <c r="ET100" s="36"/>
      <c r="EU100" s="36"/>
      <c r="EV100" s="36"/>
      <c r="EW100" s="36"/>
      <c r="EX100" s="36"/>
      <c r="EY100" s="36"/>
      <c r="EZ100" s="36"/>
      <c r="FA100" s="36"/>
      <c r="FB100" s="36"/>
      <c r="FC100" s="36"/>
      <c r="FD100" s="36"/>
      <c r="FE100" s="36"/>
      <c r="FF100" s="36"/>
      <c r="FG100" s="36"/>
      <c r="FH100" s="36"/>
      <c r="FI100" s="36"/>
      <c r="FJ100" s="36"/>
      <c r="FK100" s="36"/>
      <c r="FL100" s="36"/>
      <c r="FM100" s="36"/>
      <c r="FN100" s="36"/>
      <c r="FO100" s="36"/>
      <c r="FP100" s="36"/>
      <c r="FQ100" s="36"/>
      <c r="FR100" s="36"/>
      <c r="FS100" s="36"/>
      <c r="FT100" s="36"/>
      <c r="FU100" s="36"/>
      <c r="FV100" s="36"/>
      <c r="FW100" s="36"/>
      <c r="FX100" s="36"/>
      <c r="FY100" s="36"/>
      <c r="FZ100" s="36"/>
      <c r="GA100" s="36"/>
      <c r="GB100" s="36"/>
      <c r="GC100" s="36"/>
      <c r="GD100" s="36"/>
      <c r="GE100" s="36"/>
      <c r="GF100" s="36"/>
      <c r="GG100" s="36"/>
      <c r="GH100" s="36"/>
      <c r="GI100" s="36"/>
      <c r="GJ100" s="36"/>
      <c r="GK100" s="36"/>
      <c r="GL100" s="36"/>
      <c r="GM100" s="36"/>
      <c r="GN100" s="36"/>
      <c r="GO100" s="36"/>
      <c r="GP100" s="36"/>
      <c r="GQ100" s="36"/>
      <c r="GR100" s="36"/>
      <c r="GS100" s="36"/>
      <c r="GT100" s="36"/>
      <c r="GU100" s="36"/>
      <c r="GV100" s="36"/>
      <c r="GW100" s="36"/>
      <c r="GX100" s="36"/>
      <c r="GY100" s="36"/>
      <c r="GZ100" s="36"/>
      <c r="HA100" s="36"/>
      <c r="HB100" s="36"/>
      <c r="HC100" s="36"/>
      <c r="HD100" s="36"/>
      <c r="HE100" s="36"/>
      <c r="HF100" s="36"/>
      <c r="HG100" s="36"/>
      <c r="HH100" s="36"/>
      <c r="HI100" s="36"/>
      <c r="HJ100" s="36"/>
      <c r="HK100" s="36"/>
      <c r="HL100" s="36"/>
      <c r="HM100" s="36"/>
      <c r="HN100" s="36"/>
      <c r="HO100" s="36"/>
      <c r="HP100" s="36"/>
      <c r="HQ100" s="36"/>
      <c r="HR100" s="36"/>
      <c r="HS100" s="36"/>
      <c r="HT100" s="36"/>
      <c r="HU100" s="36"/>
      <c r="HV100" s="36"/>
      <c r="HW100" s="36"/>
      <c r="HX100" s="36"/>
      <c r="HY100" s="36"/>
      <c r="HZ100" s="36"/>
      <c r="IA100" s="36"/>
      <c r="IB100" s="36"/>
      <c r="IC100" s="36"/>
      <c r="ID100" s="36"/>
      <c r="IE100" s="36"/>
      <c r="IF100" s="36"/>
      <c r="IG100" s="36"/>
      <c r="IH100" s="36"/>
      <c r="II100" s="36"/>
      <c r="IJ100" s="36"/>
      <c r="IK100" s="36"/>
      <c r="IL100" s="36"/>
      <c r="IM100" s="36"/>
      <c r="IN100" s="36"/>
      <c r="IO100" s="36"/>
      <c r="IP100" s="36"/>
      <c r="IQ100" s="36"/>
      <c r="IR100" s="36"/>
      <c r="IS100" s="36"/>
      <c r="IT100" s="36"/>
      <c r="IU100" s="36"/>
      <c r="IV100" s="36"/>
      <c r="IW100" s="36"/>
      <c r="IX100" s="36"/>
      <c r="IY100" s="36"/>
      <c r="IZ100" s="36"/>
      <c r="JA100" s="36"/>
      <c r="JB100" s="36"/>
      <c r="JC100" s="36"/>
      <c r="JD100" s="36"/>
      <c r="JE100" s="36"/>
      <c r="JF100" s="36"/>
      <c r="JG100" s="36"/>
      <c r="JH100" s="36"/>
      <c r="JI100" s="36"/>
      <c r="JJ100" s="36"/>
      <c r="JK100" s="36"/>
      <c r="JL100" s="36"/>
      <c r="JM100" s="36"/>
      <c r="JN100" s="36"/>
      <c r="JO100" s="36"/>
      <c r="JP100" s="36"/>
      <c r="JQ100" s="36"/>
      <c r="JR100" s="36"/>
      <c r="JS100" s="36"/>
      <c r="JT100" s="36"/>
      <c r="JU100" s="36"/>
      <c r="JV100" s="36"/>
      <c r="JW100" s="36"/>
      <c r="JX100" s="36"/>
      <c r="JY100" s="36"/>
      <c r="JZ100" s="36"/>
      <c r="KA100" s="36"/>
      <c r="KB100" s="36"/>
      <c r="KC100" s="36"/>
      <c r="KD100" s="36"/>
      <c r="KE100" s="36"/>
      <c r="KF100" s="36"/>
      <c r="KG100" s="36"/>
      <c r="KH100" s="36"/>
      <c r="KI100" s="36"/>
      <c r="KJ100" s="36"/>
      <c r="KK100" s="36"/>
      <c r="KL100" s="36"/>
      <c r="KM100" s="36"/>
      <c r="KN100" s="36"/>
      <c r="KO100" s="36"/>
      <c r="KP100" s="36"/>
      <c r="KQ100" s="36"/>
      <c r="KR100" s="36"/>
      <c r="KS100" s="36"/>
      <c r="KT100" s="36"/>
      <c r="KU100" s="36"/>
      <c r="KV100" s="36"/>
      <c r="KW100" s="36"/>
      <c r="KX100" s="36"/>
      <c r="KY100" s="36"/>
      <c r="KZ100" s="36"/>
      <c r="LA100" s="36"/>
      <c r="LB100" s="36"/>
      <c r="LC100" s="36"/>
      <c r="LD100" s="36"/>
      <c r="LE100" s="36"/>
      <c r="LF100" s="36"/>
      <c r="LG100" s="36"/>
      <c r="LH100" s="36"/>
      <c r="LI100" s="36"/>
      <c r="LJ100" s="36"/>
      <c r="LK100" s="36"/>
      <c r="LL100" s="36"/>
      <c r="LM100" s="36"/>
      <c r="LN100" s="36"/>
      <c r="LO100" s="36"/>
      <c r="LP100" s="36"/>
      <c r="LQ100" s="36"/>
      <c r="LR100" s="36"/>
      <c r="LS100" s="36"/>
      <c r="LT100" s="36"/>
      <c r="LU100" s="36"/>
      <c r="LV100" s="36"/>
      <c r="LW100" s="36"/>
      <c r="LX100" s="36"/>
      <c r="LY100" s="36"/>
      <c r="LZ100" s="36"/>
      <c r="MA100" s="36"/>
      <c r="MB100" s="36"/>
      <c r="MC100" s="36"/>
      <c r="MD100" s="36"/>
      <c r="ME100" s="36"/>
      <c r="MF100" s="36"/>
      <c r="MG100" s="36"/>
      <c r="MH100" s="36"/>
      <c r="MI100" s="36"/>
      <c r="MJ100" s="36"/>
      <c r="MK100" s="36"/>
      <c r="ML100" s="36"/>
      <c r="MM100" s="36"/>
      <c r="MN100" s="36"/>
      <c r="MO100" s="36"/>
      <c r="MP100" s="36"/>
      <c r="MQ100" s="36"/>
      <c r="MR100" s="36"/>
      <c r="MS100" s="36"/>
      <c r="MT100" s="36"/>
      <c r="MU100" s="36"/>
      <c r="MV100" s="36"/>
      <c r="MW100" s="36"/>
      <c r="MX100" s="36"/>
      <c r="MY100" s="36"/>
      <c r="MZ100" s="36"/>
      <c r="NA100" s="36"/>
      <c r="NB100" s="36"/>
      <c r="NC100" s="36"/>
      <c r="ND100" s="36"/>
      <c r="NE100" s="36"/>
      <c r="NF100" s="36"/>
      <c r="NG100" s="36"/>
      <c r="NH100" s="36"/>
      <c r="NI100" s="36"/>
      <c r="NJ100" s="36"/>
      <c r="NK100" s="36"/>
      <c r="NL100" s="36"/>
      <c r="NM100" s="36"/>
      <c r="NN100" s="36"/>
      <c r="NO100" s="36"/>
      <c r="NP100" s="36"/>
      <c r="NQ100" s="36"/>
      <c r="NR100" s="36"/>
      <c r="NS100" s="36"/>
      <c r="NT100" s="36"/>
      <c r="NU100" s="36"/>
      <c r="NV100" s="36"/>
      <c r="NW100" s="36"/>
      <c r="NX100" s="36"/>
      <c r="NY100" s="36"/>
      <c r="NZ100" s="36"/>
      <c r="OA100" s="36"/>
      <c r="OB100" s="36"/>
      <c r="OC100" s="36"/>
      <c r="OD100" s="36"/>
      <c r="OE100" s="36"/>
      <c r="OF100" s="36"/>
      <c r="OG100" s="36"/>
      <c r="OH100" s="36"/>
      <c r="OI100" s="36"/>
      <c r="OJ100" s="36"/>
      <c r="OK100" s="36"/>
      <c r="OL100" s="36"/>
      <c r="OM100" s="36"/>
      <c r="ON100" s="36"/>
      <c r="OO100" s="36"/>
      <c r="OP100" s="36"/>
      <c r="OQ100" s="36"/>
      <c r="OR100" s="36"/>
      <c r="OS100" s="36"/>
      <c r="OT100" s="36"/>
      <c r="OU100" s="36"/>
      <c r="OV100" s="36"/>
      <c r="OW100" s="36"/>
      <c r="OX100" s="36"/>
      <c r="OY100" s="36"/>
      <c r="OZ100" s="36"/>
      <c r="PA100" s="36"/>
      <c r="PB100" s="36"/>
      <c r="PC100" s="36"/>
      <c r="PD100" s="36"/>
      <c r="PE100" s="36"/>
      <c r="PF100" s="36"/>
      <c r="PG100" s="36"/>
      <c r="PH100" s="36"/>
      <c r="PI100" s="36"/>
      <c r="PJ100" s="36"/>
      <c r="PK100" s="36"/>
      <c r="PL100" s="36"/>
      <c r="PM100" s="36"/>
      <c r="PN100" s="36"/>
      <c r="PO100" s="36"/>
      <c r="PP100" s="36"/>
      <c r="PQ100" s="36"/>
      <c r="PR100" s="36"/>
      <c r="PS100" s="36"/>
      <c r="PT100" s="36"/>
      <c r="PU100" s="36"/>
      <c r="PV100" s="36"/>
      <c r="PW100" s="36"/>
      <c r="PX100" s="36"/>
      <c r="PY100" s="36"/>
      <c r="PZ100" s="36"/>
      <c r="QA100" s="36"/>
      <c r="QB100" s="36"/>
      <c r="QC100" s="36"/>
      <c r="QD100" s="36"/>
      <c r="QE100" s="36"/>
      <c r="QF100" s="36"/>
      <c r="QG100" s="36"/>
      <c r="QH100" s="36"/>
      <c r="QI100" s="36"/>
      <c r="QJ100" s="36"/>
      <c r="QK100" s="36"/>
      <c r="QL100" s="36"/>
      <c r="QM100" s="36"/>
      <c r="QN100" s="36"/>
      <c r="QO100" s="36"/>
      <c r="QP100" s="36"/>
      <c r="QQ100" s="36"/>
      <c r="QR100" s="36"/>
      <c r="QS100" s="36"/>
      <c r="QT100" s="36"/>
      <c r="QU100" s="36"/>
      <c r="QV100" s="36"/>
      <c r="QW100" s="36"/>
      <c r="QX100" s="36"/>
      <c r="QY100" s="36"/>
      <c r="QZ100" s="36"/>
      <c r="RA100" s="36"/>
      <c r="RB100" s="36"/>
      <c r="RC100" s="36"/>
      <c r="RD100" s="36"/>
      <c r="RE100" s="36"/>
      <c r="RF100" s="36"/>
      <c r="RG100" s="36"/>
      <c r="RH100" s="36"/>
      <c r="RI100" s="36"/>
      <c r="RJ100" s="36"/>
      <c r="RK100" s="36"/>
      <c r="RL100" s="36"/>
      <c r="RM100" s="36"/>
      <c r="RN100" s="36"/>
      <c r="RO100" s="36"/>
      <c r="RP100" s="36"/>
      <c r="RQ100" s="36"/>
      <c r="RR100" s="36"/>
      <c r="RS100" s="36"/>
      <c r="RT100" s="36"/>
      <c r="RU100" s="36"/>
      <c r="RV100" s="36"/>
      <c r="RW100" s="36"/>
      <c r="RX100" s="36"/>
      <c r="RY100" s="36"/>
      <c r="RZ100" s="36"/>
      <c r="SA100" s="36"/>
      <c r="SB100" s="36"/>
      <c r="SC100" s="36"/>
      <c r="SD100" s="36"/>
      <c r="SE100" s="36"/>
      <c r="SF100" s="36"/>
      <c r="SG100" s="36"/>
      <c r="SH100" s="36"/>
      <c r="SI100" s="36"/>
      <c r="SJ100" s="36"/>
      <c r="SK100" s="36"/>
      <c r="SL100" s="36"/>
      <c r="SM100" s="36"/>
      <c r="SN100" s="36"/>
      <c r="SO100" s="36"/>
      <c r="SP100" s="36"/>
      <c r="SQ100" s="36"/>
      <c r="SR100" s="36"/>
      <c r="SS100" s="36"/>
      <c r="ST100" s="36"/>
      <c r="SU100" s="36"/>
      <c r="SV100" s="36"/>
      <c r="SW100" s="36"/>
      <c r="SX100" s="36"/>
      <c r="SY100" s="36"/>
      <c r="SZ100" s="36"/>
      <c r="TA100" s="36"/>
      <c r="TB100" s="36"/>
      <c r="TC100" s="36"/>
      <c r="TD100" s="36"/>
      <c r="TE100" s="36"/>
      <c r="TF100" s="36"/>
      <c r="TG100" s="36"/>
      <c r="TH100" s="36"/>
      <c r="TI100" s="36"/>
      <c r="TJ100" s="36"/>
      <c r="TK100" s="36"/>
      <c r="TL100" s="36"/>
      <c r="TM100" s="36"/>
      <c r="TN100" s="36"/>
      <c r="TO100" s="36"/>
      <c r="TP100" s="36"/>
      <c r="TQ100" s="36"/>
      <c r="TR100" s="36"/>
      <c r="TS100" s="36"/>
      <c r="TT100" s="36"/>
      <c r="TU100" s="36"/>
      <c r="TV100" s="36"/>
      <c r="TW100" s="36"/>
      <c r="TX100" s="36"/>
      <c r="TY100" s="36"/>
      <c r="TZ100" s="36"/>
      <c r="UA100" s="36"/>
      <c r="UB100" s="36"/>
      <c r="UC100" s="36"/>
      <c r="UD100" s="36"/>
      <c r="UE100" s="36"/>
      <c r="UF100" s="36"/>
      <c r="UG100" s="36"/>
      <c r="UH100" s="36"/>
      <c r="UI100" s="36"/>
      <c r="UJ100" s="36"/>
      <c r="UK100" s="36"/>
      <c r="UL100" s="36"/>
      <c r="UM100" s="36"/>
      <c r="UN100" s="36"/>
      <c r="UO100" s="36"/>
      <c r="UP100" s="36"/>
      <c r="UQ100" s="36"/>
      <c r="UR100" s="36"/>
      <c r="US100" s="36"/>
      <c r="UT100" s="36"/>
      <c r="UU100" s="36"/>
      <c r="UV100" s="36"/>
      <c r="UW100" s="36"/>
      <c r="UX100" s="36"/>
      <c r="UY100" s="36"/>
      <c r="UZ100" s="36"/>
      <c r="VA100" s="36"/>
      <c r="VB100" s="36"/>
      <c r="VC100" s="36"/>
      <c r="VD100" s="36"/>
      <c r="VE100" s="36"/>
      <c r="VF100" s="36"/>
      <c r="VG100" s="36"/>
      <c r="VH100" s="36"/>
      <c r="VI100" s="36"/>
      <c r="VJ100" s="36"/>
      <c r="VK100" s="36"/>
      <c r="VL100" s="36"/>
      <c r="VM100" s="36"/>
      <c r="VN100" s="36"/>
      <c r="VO100" s="36"/>
      <c r="VP100" s="36"/>
      <c r="VQ100" s="36"/>
      <c r="VR100" s="36"/>
      <c r="VS100" s="36"/>
      <c r="VT100" s="36"/>
      <c r="VU100" s="36"/>
      <c r="VV100" s="36"/>
      <c r="VW100" s="36"/>
      <c r="VX100" s="36"/>
      <c r="VY100" s="36"/>
      <c r="VZ100" s="36"/>
      <c r="WA100" s="36"/>
      <c r="WB100" s="36"/>
      <c r="WC100" s="36"/>
      <c r="WD100" s="36"/>
      <c r="WE100" s="36"/>
      <c r="WF100" s="36"/>
      <c r="WG100" s="36"/>
      <c r="WH100" s="36"/>
      <c r="WI100" s="36"/>
      <c r="WJ100" s="36"/>
      <c r="WK100" s="36"/>
      <c r="WL100" s="36"/>
      <c r="WM100" s="36"/>
      <c r="WN100" s="36"/>
      <c r="WO100" s="36"/>
      <c r="WP100" s="36"/>
      <c r="WQ100" s="36"/>
      <c r="WR100" s="36"/>
      <c r="WS100" s="36"/>
      <c r="WT100" s="36"/>
      <c r="WU100" s="36"/>
      <c r="WV100" s="36"/>
      <c r="WW100" s="36"/>
      <c r="WX100" s="36"/>
      <c r="WY100" s="36"/>
      <c r="WZ100" s="36"/>
      <c r="XA100" s="36"/>
      <c r="XB100" s="36"/>
      <c r="XC100" s="36"/>
      <c r="XD100" s="36"/>
      <c r="XE100" s="36"/>
      <c r="XF100" s="36"/>
      <c r="XG100" s="36"/>
      <c r="XH100" s="36"/>
      <c r="XI100" s="36"/>
      <c r="XJ100" s="36"/>
      <c r="XK100" s="36"/>
      <c r="XL100" s="36"/>
      <c r="XM100" s="36"/>
      <c r="XN100" s="36"/>
      <c r="XO100" s="36"/>
      <c r="XP100" s="36"/>
      <c r="XQ100" s="36"/>
      <c r="XR100" s="36"/>
      <c r="XS100" s="36"/>
      <c r="XT100" s="36"/>
      <c r="XU100" s="36"/>
      <c r="XV100" s="36"/>
      <c r="XW100" s="36"/>
      <c r="XX100" s="36"/>
      <c r="XY100" s="36"/>
      <c r="XZ100" s="36"/>
      <c r="YA100" s="36"/>
      <c r="YB100" s="36"/>
      <c r="YC100" s="36"/>
      <c r="YD100" s="36"/>
      <c r="YE100" s="36"/>
      <c r="YF100" s="36"/>
      <c r="YG100" s="36"/>
      <c r="YH100" s="36"/>
      <c r="YI100" s="36"/>
      <c r="YJ100" s="36"/>
      <c r="YK100" s="36"/>
      <c r="YL100" s="36"/>
      <c r="YM100" s="36"/>
      <c r="YN100" s="36"/>
      <c r="YO100" s="36"/>
      <c r="YP100" s="36"/>
      <c r="YQ100" s="36"/>
      <c r="YR100" s="36"/>
      <c r="YS100" s="36"/>
      <c r="YT100" s="36"/>
      <c r="YU100" s="36"/>
      <c r="YV100" s="36"/>
      <c r="YW100" s="36"/>
      <c r="YX100" s="36"/>
      <c r="YY100" s="36"/>
      <c r="YZ100" s="36"/>
      <c r="ZA100" s="36"/>
      <c r="ZB100" s="36"/>
      <c r="ZC100" s="36"/>
      <c r="ZD100" s="36"/>
      <c r="ZE100" s="36"/>
      <c r="ZF100" s="36"/>
      <c r="ZG100" s="36"/>
      <c r="ZH100" s="36"/>
      <c r="ZI100" s="36"/>
      <c r="ZJ100" s="36"/>
      <c r="ZK100" s="36"/>
      <c r="ZL100" s="36"/>
      <c r="ZM100" s="36"/>
      <c r="ZN100" s="36"/>
      <c r="ZO100" s="36"/>
      <c r="ZP100" s="36"/>
      <c r="ZQ100" s="36"/>
      <c r="ZR100" s="36"/>
      <c r="ZS100" s="36"/>
      <c r="ZT100" s="36"/>
      <c r="ZU100" s="36"/>
      <c r="ZV100" s="36"/>
      <c r="ZW100" s="36"/>
      <c r="ZX100" s="36"/>
      <c r="ZY100" s="36"/>
      <c r="ZZ100" s="36"/>
      <c r="AAA100" s="36"/>
      <c r="AAB100" s="36"/>
      <c r="AAC100" s="36"/>
      <c r="AAD100" s="36"/>
      <c r="AAE100" s="36"/>
      <c r="AAF100" s="36"/>
      <c r="AAG100" s="36"/>
      <c r="AAH100" s="36"/>
      <c r="AAI100" s="36"/>
      <c r="AAJ100" s="36"/>
      <c r="AAK100" s="36"/>
      <c r="AAL100" s="36"/>
      <c r="AAM100" s="36"/>
      <c r="AAN100" s="36"/>
      <c r="AAO100" s="36"/>
      <c r="AAP100" s="36"/>
      <c r="AAQ100" s="36"/>
      <c r="AAR100" s="36"/>
      <c r="AAS100" s="36"/>
      <c r="AAT100" s="36"/>
      <c r="AAU100" s="36"/>
      <c r="AAV100" s="36"/>
      <c r="AAW100" s="36"/>
      <c r="AAX100" s="36"/>
      <c r="AAY100" s="36"/>
      <c r="AAZ100" s="36"/>
      <c r="ABA100" s="36"/>
      <c r="ABB100" s="36"/>
      <c r="ABC100" s="36"/>
      <c r="ABD100" s="36"/>
      <c r="ABE100" s="36"/>
      <c r="ABF100" s="36"/>
      <c r="ABG100" s="36"/>
      <c r="ABH100" s="36"/>
      <c r="ABI100" s="36"/>
      <c r="ABJ100" s="36"/>
      <c r="ABK100" s="36"/>
      <c r="ABL100" s="36"/>
      <c r="ABM100" s="36"/>
      <c r="ABN100" s="36"/>
      <c r="ABO100" s="36"/>
      <c r="ABP100" s="36"/>
      <c r="ABQ100" s="36"/>
      <c r="ABR100" s="36"/>
      <c r="ABS100" s="36"/>
      <c r="ABT100" s="36"/>
      <c r="ABU100" s="36"/>
      <c r="ABV100" s="36"/>
      <c r="ABW100" s="36"/>
      <c r="ABX100" s="36"/>
      <c r="ABY100" s="36"/>
      <c r="ABZ100" s="36"/>
      <c r="ACA100" s="36"/>
      <c r="ACB100" s="36"/>
      <c r="ACC100" s="36"/>
      <c r="ACD100" s="36"/>
      <c r="ACE100" s="36"/>
      <c r="ACF100" s="36"/>
      <c r="ACG100" s="36"/>
      <c r="ACH100" s="36"/>
      <c r="ACI100" s="36"/>
      <c r="ACJ100" s="36"/>
      <c r="ACK100" s="36"/>
      <c r="ACL100" s="36"/>
      <c r="ACM100" s="36"/>
      <c r="ACN100" s="36"/>
      <c r="ACO100" s="36"/>
      <c r="ACP100" s="36"/>
      <c r="ACQ100" s="36"/>
      <c r="ACR100" s="36"/>
      <c r="ACS100" s="36"/>
      <c r="ACT100" s="36"/>
      <c r="ACU100" s="36"/>
      <c r="ACV100" s="36"/>
      <c r="ACW100" s="36"/>
      <c r="ACX100" s="36"/>
      <c r="ACY100" s="36"/>
      <c r="ACZ100" s="36"/>
      <c r="ADA100" s="36"/>
      <c r="ADB100" s="36"/>
      <c r="ADC100" s="36"/>
      <c r="ADD100" s="36"/>
      <c r="ADE100" s="36"/>
      <c r="ADF100" s="36"/>
      <c r="ADG100" s="36"/>
      <c r="ADH100" s="36"/>
      <c r="ADI100" s="36"/>
      <c r="ADJ100" s="36"/>
      <c r="ADK100" s="36"/>
      <c r="ADL100" s="36"/>
      <c r="ADM100" s="36"/>
      <c r="ADN100" s="36"/>
      <c r="ADO100" s="36"/>
      <c r="ADP100" s="36"/>
      <c r="ADQ100" s="36"/>
      <c r="ADR100" s="36"/>
      <c r="ADS100" s="36"/>
      <c r="ADT100" s="36"/>
      <c r="ADU100" s="36"/>
      <c r="ADV100" s="36"/>
      <c r="ADW100" s="36"/>
      <c r="ADX100" s="36"/>
      <c r="ADY100" s="36"/>
      <c r="ADZ100" s="36"/>
      <c r="AEA100" s="36"/>
      <c r="AEB100" s="36"/>
      <c r="AEC100" s="36"/>
      <c r="AED100" s="36"/>
      <c r="AEE100" s="36"/>
      <c r="AEF100" s="36"/>
      <c r="AEG100" s="36"/>
      <c r="AEH100" s="36"/>
      <c r="AEI100" s="36"/>
      <c r="AEJ100" s="36"/>
      <c r="AEK100" s="36"/>
      <c r="AEL100" s="36"/>
      <c r="AEM100" s="36"/>
      <c r="AEN100" s="36"/>
      <c r="AEO100" s="36"/>
      <c r="AEP100" s="36"/>
      <c r="AEQ100" s="36"/>
      <c r="AER100" s="36"/>
      <c r="AES100" s="36"/>
      <c r="AET100" s="36"/>
      <c r="AEU100" s="36"/>
      <c r="AEV100" s="36"/>
      <c r="AEW100" s="36"/>
      <c r="AEX100" s="36"/>
      <c r="AEY100" s="36"/>
      <c r="AEZ100" s="36"/>
      <c r="AFA100" s="36"/>
      <c r="AFB100" s="36"/>
      <c r="AFC100" s="36"/>
      <c r="AFD100" s="36"/>
      <c r="AFE100" s="36"/>
      <c r="AFF100" s="36"/>
      <c r="AFG100" s="36"/>
      <c r="AFH100" s="36"/>
      <c r="AFI100" s="36"/>
      <c r="AFJ100" s="36"/>
      <c r="AFK100" s="36"/>
      <c r="AFL100" s="36"/>
      <c r="AFM100" s="36"/>
      <c r="AFN100" s="36"/>
      <c r="AFO100" s="36"/>
      <c r="AFP100" s="36"/>
      <c r="AFQ100" s="36"/>
      <c r="AFR100" s="36"/>
      <c r="AFS100" s="36"/>
      <c r="AFT100" s="36"/>
      <c r="AFU100" s="36"/>
      <c r="AFV100" s="36"/>
      <c r="AFW100" s="36"/>
      <c r="AFX100" s="36"/>
      <c r="AFY100" s="36"/>
      <c r="AFZ100" s="36"/>
      <c r="AGA100" s="36"/>
      <c r="AGB100" s="36"/>
      <c r="AGC100" s="36"/>
      <c r="AGD100" s="36"/>
      <c r="AGE100" s="36"/>
      <c r="AGF100" s="36"/>
      <c r="AGG100" s="36"/>
      <c r="AGH100" s="36"/>
      <c r="AGI100" s="36"/>
      <c r="AGJ100" s="36"/>
      <c r="AGK100" s="36"/>
      <c r="AGL100" s="36"/>
      <c r="AGM100" s="36"/>
      <c r="AGN100" s="36"/>
      <c r="AGO100" s="36"/>
      <c r="AGP100" s="36"/>
      <c r="AGQ100" s="36"/>
      <c r="AGR100" s="36"/>
      <c r="AGS100" s="36"/>
      <c r="AGT100" s="36"/>
      <c r="AGU100" s="36"/>
      <c r="AGV100" s="36"/>
      <c r="AGW100" s="36"/>
      <c r="AGX100" s="36"/>
      <c r="AGY100" s="36"/>
      <c r="AGZ100" s="36"/>
      <c r="AHA100" s="36"/>
      <c r="AHB100" s="36"/>
      <c r="AHC100" s="36"/>
      <c r="AHD100" s="36"/>
      <c r="AHE100" s="36"/>
      <c r="AHF100" s="36"/>
      <c r="AHG100" s="36"/>
      <c r="AHH100" s="36"/>
      <c r="AHI100" s="36"/>
      <c r="AHJ100" s="36"/>
      <c r="AHK100" s="36"/>
      <c r="AHL100" s="36"/>
      <c r="AHM100" s="36"/>
      <c r="AHN100" s="36"/>
      <c r="AHO100" s="36"/>
      <c r="AHP100" s="36"/>
      <c r="AHQ100" s="36"/>
      <c r="AHR100" s="36"/>
      <c r="AHS100" s="36"/>
      <c r="AHT100" s="36"/>
      <c r="AHU100" s="36"/>
      <c r="AHV100" s="36"/>
      <c r="AHW100" s="36"/>
      <c r="AHX100" s="36"/>
      <c r="AHY100" s="36"/>
      <c r="AHZ100" s="36"/>
      <c r="AIA100" s="36"/>
      <c r="AIB100" s="36"/>
      <c r="AIC100" s="36"/>
      <c r="AID100" s="36"/>
      <c r="AIE100" s="36"/>
      <c r="AIF100" s="36"/>
      <c r="AIG100" s="36"/>
      <c r="AIH100" s="36"/>
      <c r="AII100" s="36"/>
      <c r="AIJ100" s="36"/>
      <c r="AIK100" s="36"/>
      <c r="AIL100" s="36"/>
      <c r="AIM100" s="36"/>
      <c r="AIN100" s="36"/>
      <c r="AIO100" s="36"/>
      <c r="AIP100" s="36"/>
      <c r="AIQ100" s="36"/>
      <c r="AIR100" s="36"/>
      <c r="AIS100" s="36"/>
      <c r="AIT100" s="36"/>
      <c r="AIU100" s="36"/>
      <c r="AIV100" s="36"/>
      <c r="AIW100" s="36"/>
      <c r="AIX100" s="36"/>
      <c r="AIY100" s="36"/>
      <c r="AIZ100" s="36"/>
      <c r="AJA100" s="36"/>
      <c r="AJB100" s="36"/>
      <c r="AJC100" s="36"/>
      <c r="AJD100" s="36"/>
      <c r="AJE100" s="36"/>
      <c r="AJF100" s="36"/>
      <c r="AJG100" s="36"/>
      <c r="AJH100" s="36"/>
      <c r="AJI100" s="36"/>
      <c r="AJJ100" s="36"/>
      <c r="AJK100" s="36"/>
      <c r="AJL100" s="36"/>
      <c r="AJM100" s="36"/>
      <c r="AJN100" s="36"/>
      <c r="AJO100" s="36"/>
      <c r="AJP100" s="36"/>
      <c r="AJQ100" s="36"/>
      <c r="AJR100" s="36"/>
      <c r="AJS100" s="36"/>
      <c r="AJT100" s="36"/>
      <c r="AJU100" s="36"/>
      <c r="AJV100" s="36"/>
      <c r="AJW100" s="36"/>
      <c r="AJX100" s="36"/>
      <c r="AJY100" s="36"/>
      <c r="AJZ100" s="36"/>
      <c r="AKA100" s="36"/>
      <c r="AKB100" s="36"/>
      <c r="AKC100" s="36"/>
      <c r="AKD100" s="36"/>
      <c r="AKE100" s="36"/>
      <c r="AKF100" s="36"/>
      <c r="AKG100" s="36"/>
      <c r="AKH100" s="36"/>
      <c r="AKI100" s="36"/>
      <c r="AKJ100" s="36"/>
      <c r="AKK100" s="36"/>
      <c r="AKL100" s="36"/>
      <c r="AKM100" s="36"/>
      <c r="AKN100" s="36"/>
      <c r="AKO100" s="36"/>
      <c r="AKP100" s="36"/>
      <c r="AKQ100" s="36"/>
      <c r="AKR100" s="36"/>
      <c r="AKS100" s="36"/>
      <c r="AKT100" s="36"/>
      <c r="AKU100" s="36"/>
      <c r="AKV100" s="36"/>
      <c r="AKW100" s="36"/>
      <c r="AKX100" s="36"/>
      <c r="AKY100" s="36"/>
      <c r="AKZ100" s="36"/>
      <c r="ALA100" s="36"/>
      <c r="ALB100" s="36"/>
      <c r="ALC100" s="36"/>
      <c r="ALD100" s="36"/>
      <c r="ALE100" s="36"/>
      <c r="ALF100" s="36"/>
      <c r="ALG100" s="36"/>
      <c r="ALH100" s="36"/>
      <c r="ALI100" s="36"/>
      <c r="ALJ100" s="36"/>
      <c r="ALK100" s="36"/>
      <c r="ALL100" s="36"/>
      <c r="ALM100" s="36"/>
      <c r="ALN100" s="36"/>
      <c r="ALO100" s="36"/>
      <c r="ALP100" s="36"/>
      <c r="ALQ100" s="36"/>
      <c r="ALR100" s="36"/>
      <c r="ALS100" s="36"/>
      <c r="ALT100" s="36"/>
      <c r="ALU100" s="36"/>
      <c r="ALV100" s="36"/>
      <c r="ALW100" s="36"/>
      <c r="ALX100" s="36"/>
      <c r="ALY100" s="36"/>
      <c r="ALZ100" s="36"/>
      <c r="AMA100" s="36"/>
      <c r="AMB100" s="36"/>
      <c r="AMC100" s="36"/>
      <c r="AMD100" s="36"/>
      <c r="AME100" s="36"/>
      <c r="AMF100" s="36"/>
      <c r="AMG100" s="36"/>
      <c r="AMH100" s="36"/>
      <c r="AMI100" s="36"/>
      <c r="AMJ100" s="36"/>
      <c r="AMK100" s="36"/>
      <c r="AML100" s="36"/>
      <c r="AMM100" s="36"/>
      <c r="AMN100" s="36"/>
      <c r="AMO100" s="36"/>
      <c r="AMP100" s="36"/>
      <c r="AMQ100" s="36"/>
      <c r="AMR100" s="36"/>
      <c r="AMS100" s="36"/>
      <c r="AMT100" s="36"/>
      <c r="AMU100" s="36"/>
      <c r="AMV100" s="36"/>
      <c r="AMW100" s="36"/>
      <c r="AMX100" s="36"/>
      <c r="AMY100" s="36"/>
      <c r="AMZ100" s="36"/>
      <c r="ANA100" s="36"/>
      <c r="ANB100" s="36"/>
      <c r="ANC100" s="36"/>
      <c r="AND100" s="36"/>
      <c r="ANE100" s="36"/>
      <c r="ANF100" s="36"/>
      <c r="ANG100" s="36"/>
      <c r="ANH100" s="36"/>
      <c r="ANI100" s="36"/>
      <c r="ANJ100" s="36"/>
      <c r="ANK100" s="36"/>
      <c r="ANL100" s="36"/>
      <c r="ANM100" s="36"/>
      <c r="ANN100" s="36"/>
      <c r="ANO100" s="36"/>
      <c r="ANP100" s="36"/>
      <c r="ANQ100" s="36"/>
      <c r="ANR100" s="36"/>
      <c r="ANS100" s="36"/>
      <c r="ANT100" s="36"/>
      <c r="ANU100" s="36"/>
      <c r="ANV100" s="36"/>
      <c r="ANW100" s="36"/>
      <c r="ANX100" s="36"/>
      <c r="ANY100" s="36"/>
      <c r="ANZ100" s="36"/>
      <c r="AOA100" s="36"/>
      <c r="AOB100" s="36"/>
      <c r="AOC100" s="36"/>
      <c r="AOD100" s="36"/>
      <c r="AOE100" s="36"/>
      <c r="AOF100" s="36"/>
      <c r="AOG100" s="36"/>
      <c r="AOH100" s="36"/>
      <c r="AOI100" s="36"/>
      <c r="AOJ100" s="36"/>
      <c r="AOK100" s="36"/>
      <c r="AOL100" s="36"/>
      <c r="AOM100" s="36"/>
      <c r="AON100" s="36"/>
      <c r="AOO100" s="36"/>
      <c r="AOP100" s="36"/>
      <c r="AOQ100" s="36"/>
      <c r="AOR100" s="36"/>
      <c r="AOS100" s="36"/>
      <c r="AOT100" s="36"/>
      <c r="AOU100" s="36"/>
      <c r="AOV100" s="36"/>
      <c r="AOW100" s="36"/>
      <c r="AOX100" s="36"/>
      <c r="AOY100" s="36"/>
      <c r="AOZ100" s="36"/>
      <c r="APA100" s="36"/>
      <c r="APB100" s="36"/>
      <c r="APC100" s="36"/>
      <c r="APD100" s="36"/>
      <c r="APE100" s="36"/>
      <c r="APF100" s="36"/>
      <c r="APG100" s="36"/>
      <c r="APH100" s="36"/>
      <c r="API100" s="36"/>
      <c r="APJ100" s="36"/>
      <c r="APK100" s="36"/>
      <c r="APL100" s="36"/>
      <c r="APM100" s="36"/>
      <c r="APN100" s="36"/>
      <c r="APO100" s="36"/>
      <c r="APP100" s="36"/>
      <c r="APQ100" s="36"/>
      <c r="APR100" s="36"/>
      <c r="APS100" s="36"/>
      <c r="APT100" s="36"/>
      <c r="APU100" s="36"/>
      <c r="APV100" s="36"/>
      <c r="APW100" s="36"/>
      <c r="APX100" s="36"/>
      <c r="APY100" s="36"/>
      <c r="APZ100" s="36"/>
      <c r="AQA100" s="36"/>
      <c r="AQB100" s="36"/>
      <c r="AQC100" s="36"/>
      <c r="AQD100" s="36"/>
      <c r="AQE100" s="36"/>
      <c r="AQF100" s="36"/>
      <c r="AQG100" s="36"/>
      <c r="AQH100" s="36"/>
      <c r="AQI100" s="36"/>
      <c r="AQJ100" s="36"/>
      <c r="AQK100" s="36"/>
      <c r="AQL100" s="36"/>
      <c r="AQM100" s="36"/>
      <c r="AQN100" s="36"/>
      <c r="AQO100" s="36"/>
      <c r="AQP100" s="36"/>
      <c r="AQQ100" s="36"/>
      <c r="AQR100" s="36"/>
      <c r="AQS100" s="36"/>
      <c r="AQT100" s="36"/>
      <c r="AQU100" s="36"/>
      <c r="AQV100" s="36"/>
      <c r="AQW100" s="36"/>
      <c r="AQX100" s="36"/>
      <c r="AQY100" s="36"/>
      <c r="AQZ100" s="36"/>
      <c r="ARA100" s="36"/>
      <c r="ARB100" s="36"/>
      <c r="ARC100" s="36"/>
      <c r="ARD100" s="36"/>
      <c r="ARE100" s="36"/>
      <c r="ARF100" s="36"/>
      <c r="ARG100" s="36"/>
      <c r="ARH100" s="36"/>
      <c r="ARI100" s="36"/>
      <c r="ARJ100" s="36"/>
      <c r="ARK100" s="36"/>
      <c r="ARL100" s="36"/>
      <c r="ARM100" s="36"/>
      <c r="ARN100" s="36"/>
      <c r="ARO100" s="36"/>
      <c r="ARP100" s="36"/>
      <c r="ARQ100" s="36"/>
      <c r="ARR100" s="36"/>
      <c r="ARS100" s="36"/>
      <c r="ART100" s="36"/>
      <c r="ARU100" s="36"/>
      <c r="ARV100" s="36"/>
      <c r="ARW100" s="36"/>
      <c r="ARX100" s="36"/>
      <c r="ARY100" s="36"/>
      <c r="ARZ100" s="36"/>
      <c r="ASA100" s="36"/>
      <c r="ASB100" s="36"/>
      <c r="ASC100" s="36"/>
      <c r="ASD100" s="36"/>
      <c r="ASE100" s="36"/>
      <c r="ASF100" s="36"/>
      <c r="ASG100" s="36"/>
      <c r="ASH100" s="36"/>
      <c r="ASI100" s="36"/>
      <c r="ASJ100" s="36"/>
      <c r="ASK100" s="36"/>
      <c r="ASL100" s="36"/>
      <c r="ASM100" s="36"/>
      <c r="ASN100" s="36"/>
      <c r="ASO100" s="36"/>
      <c r="ASP100" s="36"/>
      <c r="ASQ100" s="36"/>
      <c r="ASR100" s="36"/>
      <c r="ASS100" s="36"/>
      <c r="AST100" s="36"/>
      <c r="ASU100" s="36"/>
      <c r="ASV100" s="36"/>
      <c r="ASW100" s="36"/>
      <c r="ASX100" s="36"/>
      <c r="ASY100" s="36"/>
      <c r="ASZ100" s="36"/>
      <c r="ATA100" s="36"/>
      <c r="ATB100" s="36"/>
      <c r="ATC100" s="36"/>
      <c r="ATD100" s="36"/>
      <c r="ATE100" s="36"/>
      <c r="ATF100" s="36"/>
      <c r="ATG100" s="36"/>
      <c r="ATH100" s="36"/>
      <c r="ATI100" s="36"/>
      <c r="ATJ100" s="36"/>
      <c r="ATK100" s="36"/>
      <c r="ATL100" s="36"/>
      <c r="ATM100" s="36"/>
      <c r="ATN100" s="36"/>
      <c r="ATO100" s="36"/>
      <c r="ATP100" s="36"/>
      <c r="ATQ100" s="36"/>
      <c r="ATR100" s="36"/>
      <c r="ATS100" s="36"/>
      <c r="ATT100" s="36"/>
      <c r="ATU100" s="36"/>
      <c r="ATV100" s="36"/>
      <c r="ATW100" s="36"/>
      <c r="ATX100" s="36"/>
      <c r="ATY100" s="36"/>
      <c r="ATZ100" s="36"/>
      <c r="AUA100" s="36"/>
      <c r="AUB100" s="36"/>
      <c r="AUC100" s="36"/>
      <c r="AUD100" s="36"/>
      <c r="AUE100" s="36"/>
      <c r="AUF100" s="36"/>
      <c r="AUG100" s="36"/>
      <c r="AUH100" s="36"/>
      <c r="AUI100" s="36"/>
      <c r="AUJ100" s="36"/>
      <c r="AUK100" s="36"/>
      <c r="AUL100" s="36"/>
      <c r="AUM100" s="36"/>
      <c r="AUN100" s="36"/>
      <c r="AUO100" s="36"/>
      <c r="AUP100" s="36"/>
      <c r="AUQ100" s="36"/>
      <c r="AUR100" s="36"/>
      <c r="AUS100" s="36"/>
      <c r="AUT100" s="36"/>
      <c r="AUU100" s="36"/>
      <c r="AUV100" s="36"/>
      <c r="AUW100" s="36"/>
      <c r="AUX100" s="36"/>
      <c r="AUY100" s="36"/>
      <c r="AUZ100" s="36"/>
      <c r="AVA100" s="36"/>
      <c r="AVB100" s="36"/>
      <c r="AVC100" s="36"/>
      <c r="AVD100" s="36"/>
      <c r="AVE100" s="36"/>
      <c r="AVF100" s="36"/>
      <c r="AVG100" s="36"/>
      <c r="AVH100" s="36"/>
      <c r="AVI100" s="36"/>
      <c r="AVJ100" s="36"/>
      <c r="AVK100" s="36"/>
      <c r="AVL100" s="36"/>
      <c r="AVM100" s="36"/>
      <c r="AVN100" s="36"/>
      <c r="AVO100" s="36"/>
      <c r="AVP100" s="36"/>
      <c r="AVQ100" s="36"/>
      <c r="AVR100" s="36"/>
      <c r="AVS100" s="36"/>
      <c r="AVT100" s="36"/>
      <c r="AVU100" s="36"/>
      <c r="AVV100" s="36"/>
      <c r="AVW100" s="36"/>
      <c r="AVX100" s="36"/>
      <c r="AVY100" s="36"/>
      <c r="AVZ100" s="36"/>
      <c r="AWA100" s="36"/>
      <c r="AWB100" s="36"/>
      <c r="AWC100" s="36"/>
      <c r="AWD100" s="36"/>
      <c r="AWE100" s="36"/>
      <c r="AWF100" s="36"/>
      <c r="AWG100" s="36"/>
      <c r="AWH100" s="36"/>
      <c r="AWI100" s="36"/>
      <c r="AWJ100" s="36"/>
      <c r="AWK100" s="36"/>
      <c r="AWL100" s="36"/>
      <c r="AWM100" s="36"/>
      <c r="AWN100" s="36"/>
      <c r="AWO100" s="36"/>
      <c r="AWP100" s="36"/>
      <c r="AWQ100" s="36"/>
      <c r="AWR100" s="36"/>
      <c r="AWS100" s="36"/>
      <c r="AWT100" s="36"/>
      <c r="AWU100" s="36"/>
      <c r="AWV100" s="36"/>
      <c r="AWW100" s="36"/>
      <c r="AWX100" s="36"/>
      <c r="AWY100" s="36"/>
      <c r="AWZ100" s="36"/>
      <c r="AXA100" s="36"/>
      <c r="AXB100" s="36"/>
      <c r="AXC100" s="36"/>
      <c r="AXD100" s="36"/>
      <c r="AXE100" s="36"/>
      <c r="AXF100" s="36"/>
      <c r="AXG100" s="36"/>
      <c r="AXH100" s="36"/>
      <c r="AXI100" s="36"/>
      <c r="AXJ100" s="36"/>
      <c r="AXK100" s="36"/>
      <c r="AXL100" s="36"/>
      <c r="AXM100" s="36"/>
      <c r="AXN100" s="36"/>
      <c r="AXO100" s="36"/>
      <c r="AXP100" s="36"/>
      <c r="AXQ100" s="36"/>
      <c r="AXR100" s="36"/>
      <c r="AXS100" s="36"/>
      <c r="AXT100" s="36"/>
      <c r="AXU100" s="36"/>
      <c r="AXV100" s="36"/>
      <c r="AXW100" s="36"/>
      <c r="AXX100" s="36"/>
      <c r="AXY100" s="36"/>
      <c r="AXZ100" s="36"/>
      <c r="AYA100" s="36"/>
      <c r="AYB100" s="36"/>
      <c r="AYC100" s="36"/>
      <c r="AYD100" s="36"/>
      <c r="AYE100" s="36"/>
      <c r="AYF100" s="36"/>
      <c r="AYG100" s="36"/>
      <c r="AYH100" s="36"/>
      <c r="AYI100" s="36"/>
      <c r="AYJ100" s="36"/>
      <c r="AYK100" s="36"/>
      <c r="AYL100" s="36"/>
      <c r="AYM100" s="36"/>
      <c r="AYN100" s="36"/>
      <c r="AYO100" s="36"/>
      <c r="AYP100" s="36"/>
      <c r="AYQ100" s="36"/>
      <c r="AYR100" s="36"/>
      <c r="AYS100" s="36"/>
      <c r="AYT100" s="36"/>
      <c r="AYU100" s="36"/>
      <c r="AYV100" s="36"/>
      <c r="AYW100" s="36"/>
      <c r="AYX100" s="36"/>
      <c r="AYY100" s="36"/>
      <c r="AYZ100" s="36"/>
      <c r="AZA100" s="36"/>
      <c r="AZB100" s="36"/>
      <c r="AZC100" s="36"/>
      <c r="AZD100" s="36"/>
      <c r="AZE100" s="36"/>
      <c r="AZF100" s="36"/>
      <c r="AZG100" s="36"/>
      <c r="AZH100" s="36"/>
      <c r="AZI100" s="36"/>
      <c r="AZJ100" s="36"/>
      <c r="AZK100" s="36"/>
      <c r="AZL100" s="36"/>
      <c r="AZM100" s="36"/>
      <c r="AZN100" s="36"/>
      <c r="AZO100" s="36"/>
      <c r="AZP100" s="36"/>
      <c r="AZQ100" s="36"/>
      <c r="AZR100" s="36"/>
      <c r="AZS100" s="36"/>
      <c r="AZT100" s="36"/>
      <c r="AZU100" s="36"/>
      <c r="AZV100" s="36"/>
      <c r="AZW100" s="36"/>
      <c r="AZX100" s="36"/>
      <c r="AZY100" s="36"/>
      <c r="AZZ100" s="36"/>
      <c r="BAA100" s="36"/>
      <c r="BAB100" s="36"/>
      <c r="BAC100" s="36"/>
      <c r="BAD100" s="36"/>
      <c r="BAE100" s="36"/>
      <c r="BAF100" s="36"/>
      <c r="BAG100" s="36"/>
      <c r="BAH100" s="36"/>
      <c r="BAI100" s="36"/>
      <c r="BAJ100" s="36"/>
      <c r="BAK100" s="36"/>
      <c r="BAL100" s="36"/>
      <c r="BAM100" s="36"/>
      <c r="BAN100" s="36"/>
      <c r="BAO100" s="36"/>
      <c r="BAP100" s="36"/>
      <c r="BAQ100" s="36"/>
      <c r="BAR100" s="36"/>
      <c r="BAS100" s="36"/>
      <c r="BAT100" s="36"/>
      <c r="BAU100" s="36"/>
      <c r="BAV100" s="36"/>
      <c r="BAW100" s="36"/>
      <c r="BAX100" s="36"/>
      <c r="BAY100" s="36"/>
      <c r="BAZ100" s="36"/>
      <c r="BBA100" s="36"/>
      <c r="BBB100" s="36"/>
      <c r="BBC100" s="36"/>
      <c r="BBD100" s="36"/>
      <c r="BBE100" s="36"/>
      <c r="BBF100" s="36"/>
      <c r="BBG100" s="36"/>
      <c r="BBH100" s="36"/>
      <c r="BBI100" s="36"/>
      <c r="BBJ100" s="36"/>
      <c r="BBK100" s="36"/>
      <c r="BBL100" s="36"/>
      <c r="BBM100" s="36"/>
      <c r="BBN100" s="36"/>
      <c r="BBO100" s="36"/>
      <c r="BBP100" s="36"/>
      <c r="BBQ100" s="36"/>
      <c r="BBR100" s="36"/>
      <c r="BBS100" s="36"/>
      <c r="BBT100" s="36"/>
      <c r="BBU100" s="36"/>
      <c r="BBV100" s="36"/>
      <c r="BBW100" s="36"/>
      <c r="BBX100" s="36"/>
      <c r="BBY100" s="36"/>
      <c r="BBZ100" s="36"/>
      <c r="BCA100" s="36"/>
      <c r="BCB100" s="36"/>
      <c r="BCC100" s="36"/>
      <c r="BCD100" s="36"/>
      <c r="BCE100" s="36"/>
      <c r="BCF100" s="36"/>
      <c r="BCG100" s="36"/>
      <c r="BCH100" s="36"/>
      <c r="BCI100" s="36"/>
      <c r="BCJ100" s="36"/>
      <c r="BCK100" s="36"/>
      <c r="BCL100" s="36"/>
      <c r="BCM100" s="36"/>
      <c r="BCN100" s="36"/>
      <c r="BCO100" s="36"/>
      <c r="BCP100" s="36"/>
      <c r="BCQ100" s="36"/>
      <c r="BCR100" s="36"/>
      <c r="BCS100" s="36"/>
      <c r="BCT100" s="36"/>
      <c r="BCU100" s="36"/>
      <c r="BCV100" s="36"/>
      <c r="BCW100" s="36"/>
      <c r="BCX100" s="36"/>
      <c r="BCY100" s="36"/>
      <c r="BCZ100" s="36"/>
      <c r="BDA100" s="36"/>
      <c r="BDB100" s="36"/>
      <c r="BDC100" s="36"/>
      <c r="BDD100" s="36"/>
      <c r="BDE100" s="36"/>
      <c r="BDF100" s="36"/>
      <c r="BDG100" s="36"/>
      <c r="BDH100" s="36"/>
      <c r="BDI100" s="36"/>
      <c r="BDJ100" s="36"/>
      <c r="BDK100" s="36"/>
      <c r="BDL100" s="36"/>
      <c r="BDM100" s="36"/>
      <c r="BDN100" s="36"/>
      <c r="BDO100" s="36"/>
      <c r="BDP100" s="36"/>
      <c r="BDQ100" s="36"/>
      <c r="BDR100" s="36"/>
      <c r="BDS100" s="36"/>
      <c r="BDT100" s="36"/>
      <c r="BDU100" s="36"/>
      <c r="BDV100" s="36"/>
      <c r="BDW100" s="36"/>
      <c r="BDX100" s="36"/>
      <c r="BDY100" s="36"/>
      <c r="BDZ100" s="36"/>
      <c r="BEA100" s="36"/>
      <c r="BEB100" s="36"/>
      <c r="BEC100" s="36"/>
      <c r="BED100" s="36"/>
      <c r="BEE100" s="36"/>
      <c r="BEF100" s="36"/>
      <c r="BEG100" s="36"/>
      <c r="BEH100" s="36"/>
      <c r="BEI100" s="36"/>
      <c r="BEJ100" s="36"/>
      <c r="BEK100" s="36"/>
      <c r="BEL100" s="36"/>
      <c r="BEM100" s="36"/>
      <c r="BEN100" s="36"/>
      <c r="BEO100" s="36"/>
      <c r="BEP100" s="36"/>
      <c r="BEQ100" s="36"/>
      <c r="BER100" s="36"/>
      <c r="BES100" s="36"/>
      <c r="BET100" s="36"/>
      <c r="BEU100" s="36"/>
      <c r="BEV100" s="36"/>
      <c r="BEW100" s="36"/>
      <c r="BEX100" s="36"/>
      <c r="BEY100" s="36"/>
      <c r="BEZ100" s="36"/>
      <c r="BFA100" s="36"/>
      <c r="BFB100" s="36"/>
      <c r="BFC100" s="36"/>
      <c r="BFD100" s="36"/>
      <c r="BFE100" s="36"/>
      <c r="BFF100" s="36"/>
      <c r="BFG100" s="36"/>
      <c r="BFH100" s="36"/>
      <c r="BFI100" s="36"/>
      <c r="BFJ100" s="36"/>
      <c r="BFK100" s="36"/>
      <c r="BFL100" s="36"/>
      <c r="BFM100" s="36"/>
      <c r="BFN100" s="36"/>
      <c r="BFO100" s="36"/>
      <c r="BFP100" s="36"/>
      <c r="BFQ100" s="36"/>
      <c r="BFR100" s="36"/>
      <c r="BFS100" s="36"/>
      <c r="BFT100" s="36"/>
      <c r="BFU100" s="36"/>
      <c r="BFV100" s="36"/>
      <c r="BFW100" s="36"/>
      <c r="BFX100" s="36"/>
      <c r="BFY100" s="36"/>
      <c r="BFZ100" s="36"/>
      <c r="BGA100" s="36"/>
      <c r="BGB100" s="36"/>
      <c r="BGC100" s="36"/>
      <c r="BGD100" s="36"/>
      <c r="BGE100" s="36"/>
      <c r="BGF100" s="36"/>
      <c r="BGG100" s="36"/>
      <c r="BGH100" s="36"/>
      <c r="BGI100" s="36"/>
      <c r="BGJ100" s="36"/>
      <c r="BGK100" s="36"/>
      <c r="BGL100" s="36"/>
      <c r="BGM100" s="36"/>
      <c r="BGN100" s="36"/>
      <c r="BGO100" s="36"/>
      <c r="BGP100" s="36"/>
      <c r="BGQ100" s="36"/>
      <c r="BGR100" s="36"/>
      <c r="BGS100" s="36"/>
      <c r="BGT100" s="36"/>
      <c r="BGU100" s="36"/>
      <c r="BGV100" s="36"/>
      <c r="BGW100" s="36"/>
      <c r="BGX100" s="36"/>
      <c r="BGY100" s="36"/>
      <c r="BGZ100" s="36"/>
      <c r="BHA100" s="36"/>
      <c r="BHB100" s="36"/>
      <c r="BHC100" s="36"/>
      <c r="BHD100" s="36"/>
      <c r="BHE100" s="36"/>
      <c r="BHF100" s="36"/>
      <c r="BHG100" s="36"/>
      <c r="BHH100" s="36"/>
      <c r="BHI100" s="36"/>
      <c r="BHJ100" s="36"/>
      <c r="BHK100" s="36"/>
      <c r="BHL100" s="36"/>
      <c r="BHM100" s="36"/>
      <c r="BHN100" s="36"/>
      <c r="BHO100" s="36"/>
      <c r="BHP100" s="36"/>
      <c r="BHQ100" s="36"/>
      <c r="BHR100" s="36"/>
      <c r="BHS100" s="36"/>
      <c r="BHT100" s="36"/>
      <c r="BHU100" s="36"/>
      <c r="BHV100" s="36"/>
      <c r="BHW100" s="36"/>
      <c r="BHX100" s="36"/>
      <c r="BHY100" s="36"/>
      <c r="BHZ100" s="36"/>
      <c r="BIA100" s="36"/>
      <c r="BIB100" s="36"/>
      <c r="BIC100" s="36"/>
      <c r="BID100" s="36"/>
      <c r="BIE100" s="36"/>
      <c r="BIF100" s="36"/>
      <c r="BIG100" s="36"/>
      <c r="BIH100" s="36"/>
      <c r="BII100" s="36"/>
      <c r="BIJ100" s="36"/>
      <c r="BIK100" s="36"/>
      <c r="BIL100" s="36"/>
      <c r="BIM100" s="36"/>
      <c r="BIN100" s="36"/>
      <c r="BIO100" s="36"/>
      <c r="BIP100" s="36"/>
      <c r="BIQ100" s="36"/>
      <c r="BIR100" s="36"/>
      <c r="BIS100" s="36"/>
      <c r="BIT100" s="36"/>
      <c r="BIU100" s="36"/>
      <c r="BIV100" s="36"/>
      <c r="BIW100" s="36"/>
      <c r="BIX100" s="36"/>
      <c r="BIY100" s="36"/>
      <c r="BIZ100" s="36"/>
      <c r="BJA100" s="36"/>
      <c r="BJB100" s="36"/>
      <c r="BJC100" s="36"/>
      <c r="BJD100" s="36"/>
      <c r="BJE100" s="36"/>
      <c r="BJF100" s="36"/>
      <c r="BJG100" s="36"/>
      <c r="BJH100" s="36"/>
      <c r="BJI100" s="36"/>
      <c r="BJJ100" s="36"/>
      <c r="BJK100" s="36"/>
      <c r="BJL100" s="36"/>
      <c r="BJM100" s="36"/>
      <c r="BJN100" s="36"/>
      <c r="BJO100" s="36"/>
      <c r="BJP100" s="36"/>
      <c r="BJQ100" s="36"/>
      <c r="BJR100" s="36"/>
      <c r="BJS100" s="36"/>
      <c r="BJT100" s="36"/>
      <c r="BJU100" s="36"/>
      <c r="BJV100" s="36"/>
      <c r="BJW100" s="36"/>
      <c r="BJX100" s="36"/>
      <c r="BJY100" s="36"/>
      <c r="BJZ100" s="36"/>
      <c r="BKA100" s="36"/>
      <c r="BKB100" s="36"/>
      <c r="BKC100" s="36"/>
      <c r="BKD100" s="36"/>
      <c r="BKE100" s="36"/>
      <c r="BKF100" s="36"/>
      <c r="BKG100" s="36"/>
      <c r="BKH100" s="36"/>
      <c r="BKI100" s="36"/>
      <c r="BKJ100" s="36"/>
      <c r="BKK100" s="36"/>
      <c r="BKL100" s="36"/>
      <c r="BKM100" s="36"/>
      <c r="BKN100" s="36"/>
      <c r="BKO100" s="36"/>
      <c r="BKP100" s="36"/>
      <c r="BKQ100" s="36"/>
      <c r="BKR100" s="36"/>
      <c r="BKS100" s="36"/>
      <c r="BKT100" s="36"/>
      <c r="BKU100" s="36"/>
      <c r="BKV100" s="36"/>
      <c r="BKW100" s="36"/>
      <c r="BKX100" s="36"/>
      <c r="BKY100" s="36"/>
      <c r="BKZ100" s="36"/>
      <c r="BLA100" s="36"/>
      <c r="BLB100" s="36"/>
      <c r="BLC100" s="36"/>
      <c r="BLD100" s="36"/>
      <c r="BLE100" s="36"/>
      <c r="BLF100" s="36"/>
      <c r="BLG100" s="36"/>
      <c r="BLH100" s="36"/>
      <c r="BLI100" s="36"/>
      <c r="BLJ100" s="36"/>
      <c r="BLK100" s="36"/>
      <c r="BLL100" s="36"/>
      <c r="BLM100" s="36"/>
      <c r="BLN100" s="36"/>
      <c r="BLO100" s="36"/>
      <c r="BLP100" s="36"/>
      <c r="BLQ100" s="36"/>
      <c r="BLR100" s="36"/>
      <c r="BLS100" s="36"/>
      <c r="BLT100" s="36"/>
      <c r="BLU100" s="36"/>
      <c r="BLV100" s="36"/>
      <c r="BLW100" s="36"/>
      <c r="BLX100" s="36"/>
      <c r="BLY100" s="36"/>
      <c r="BLZ100" s="36"/>
      <c r="BMA100" s="36"/>
      <c r="BMB100" s="36"/>
      <c r="BMC100" s="36"/>
      <c r="BMD100" s="36"/>
      <c r="BME100" s="36"/>
      <c r="BMF100" s="36"/>
      <c r="BMG100" s="36"/>
      <c r="BMH100" s="36"/>
      <c r="BMI100" s="36"/>
      <c r="BMJ100" s="36"/>
      <c r="BMK100" s="36"/>
      <c r="BML100" s="36"/>
      <c r="BMM100" s="36"/>
      <c r="BMN100" s="36"/>
      <c r="BMO100" s="36"/>
      <c r="BMP100" s="36"/>
      <c r="BMQ100" s="36"/>
      <c r="BMR100" s="36"/>
      <c r="BMS100" s="36"/>
      <c r="BMT100" s="36"/>
      <c r="BMU100" s="36"/>
      <c r="BMV100" s="36"/>
      <c r="BMW100" s="36"/>
      <c r="BMX100" s="36"/>
      <c r="BMY100" s="36"/>
      <c r="BMZ100" s="36"/>
      <c r="BNA100" s="36"/>
      <c r="BNB100" s="36"/>
      <c r="BNC100" s="36"/>
      <c r="BND100" s="36"/>
      <c r="BNE100" s="36"/>
      <c r="BNF100" s="36"/>
      <c r="BNG100" s="36"/>
      <c r="BNH100" s="36"/>
      <c r="BNI100" s="36"/>
      <c r="BNJ100" s="36"/>
      <c r="BNK100" s="36"/>
      <c r="BNL100" s="36"/>
      <c r="BNM100" s="36"/>
      <c r="BNN100" s="36"/>
      <c r="BNO100" s="36"/>
      <c r="BNP100" s="36"/>
      <c r="BNQ100" s="36"/>
      <c r="BNR100" s="36"/>
      <c r="BNS100" s="36"/>
      <c r="BNT100" s="36"/>
      <c r="BNU100" s="36"/>
      <c r="BNV100" s="36"/>
      <c r="BNW100" s="36"/>
      <c r="BNX100" s="36"/>
      <c r="BNY100" s="36"/>
      <c r="BNZ100" s="36"/>
      <c r="BOA100" s="36"/>
      <c r="BOB100" s="36"/>
      <c r="BOC100" s="36"/>
      <c r="BOD100" s="36"/>
      <c r="BOE100" s="36"/>
      <c r="BOF100" s="36"/>
      <c r="BOG100" s="36"/>
      <c r="BOH100" s="36"/>
      <c r="BOI100" s="36"/>
      <c r="BOJ100" s="36"/>
      <c r="BOK100" s="36"/>
      <c r="BOL100" s="36"/>
      <c r="BOM100" s="36"/>
      <c r="BON100" s="36"/>
      <c r="BOO100" s="36"/>
      <c r="BOP100" s="36"/>
      <c r="BOQ100" s="36"/>
      <c r="BOR100" s="36"/>
      <c r="BOS100" s="36"/>
      <c r="BOT100" s="36"/>
      <c r="BOU100" s="36"/>
      <c r="BOV100" s="36"/>
      <c r="BOW100" s="36"/>
      <c r="BOX100" s="36"/>
      <c r="BOY100" s="36"/>
      <c r="BOZ100" s="36"/>
      <c r="BPA100" s="36"/>
      <c r="BPB100" s="36"/>
      <c r="BPC100" s="36"/>
      <c r="BPD100" s="36"/>
      <c r="BPE100" s="36"/>
      <c r="BPF100" s="36"/>
      <c r="BPG100" s="36"/>
      <c r="BPH100" s="36"/>
      <c r="BPI100" s="36"/>
      <c r="BPJ100" s="36"/>
      <c r="BPK100" s="36"/>
      <c r="BPL100" s="36"/>
      <c r="BPM100" s="36"/>
      <c r="BPN100" s="36"/>
      <c r="BPO100" s="36"/>
      <c r="BPP100" s="36"/>
      <c r="BPQ100" s="36"/>
      <c r="BPR100" s="36"/>
      <c r="BPS100" s="36"/>
      <c r="BPT100" s="36"/>
      <c r="BPU100" s="36"/>
      <c r="BPV100" s="36"/>
      <c r="BPW100" s="36"/>
      <c r="BPX100" s="36"/>
      <c r="BPY100" s="36"/>
      <c r="BPZ100" s="36"/>
      <c r="BQA100" s="36"/>
      <c r="BQB100" s="36"/>
      <c r="BQC100" s="36"/>
      <c r="BQD100" s="36"/>
      <c r="BQE100" s="36"/>
      <c r="BQF100" s="36"/>
      <c r="BQG100" s="36"/>
      <c r="BQH100" s="36"/>
      <c r="BQI100" s="36"/>
      <c r="BQJ100" s="36"/>
      <c r="BQK100" s="36"/>
      <c r="BQL100" s="36"/>
      <c r="BQM100" s="36"/>
      <c r="BQN100" s="36"/>
      <c r="BQO100" s="36"/>
      <c r="BQP100" s="36"/>
      <c r="BQQ100" s="36"/>
      <c r="BQR100" s="36"/>
      <c r="BQS100" s="36"/>
      <c r="BQT100" s="36"/>
      <c r="BQU100" s="36"/>
      <c r="BQV100" s="36"/>
      <c r="BQW100" s="36"/>
      <c r="BQX100" s="36"/>
      <c r="BQY100" s="36"/>
      <c r="BQZ100" s="36"/>
      <c r="BRA100" s="36"/>
      <c r="BRB100" s="36"/>
      <c r="BRC100" s="36"/>
      <c r="BRD100" s="36"/>
      <c r="BRE100" s="36"/>
      <c r="BRF100" s="36"/>
      <c r="BRG100" s="36"/>
      <c r="BRH100" s="36"/>
      <c r="BRI100" s="36"/>
      <c r="BRJ100" s="36"/>
      <c r="BRK100" s="36"/>
      <c r="BRL100" s="36"/>
      <c r="BRM100" s="36"/>
      <c r="BRN100" s="36"/>
      <c r="BRO100" s="36"/>
      <c r="BRP100" s="36"/>
      <c r="BRQ100" s="36"/>
      <c r="BRR100" s="36"/>
      <c r="BRS100" s="36"/>
      <c r="BRT100" s="36"/>
      <c r="BRU100" s="36"/>
      <c r="BRV100" s="36"/>
      <c r="BRW100" s="36"/>
      <c r="BRX100" s="36"/>
      <c r="BRY100" s="36"/>
      <c r="BRZ100" s="36"/>
      <c r="BSA100" s="36"/>
      <c r="BSB100" s="36"/>
      <c r="BSC100" s="36"/>
      <c r="BSD100" s="36"/>
      <c r="BSE100" s="36"/>
      <c r="BSF100" s="36"/>
      <c r="BSG100" s="36"/>
      <c r="BSH100" s="36"/>
      <c r="BSI100" s="36"/>
      <c r="BSJ100" s="36"/>
      <c r="BSK100" s="36"/>
      <c r="BSL100" s="36"/>
      <c r="BSM100" s="36"/>
      <c r="BSN100" s="36"/>
      <c r="BSO100" s="36"/>
      <c r="BSP100" s="36"/>
      <c r="BSQ100" s="36"/>
      <c r="BSR100" s="36"/>
      <c r="BSS100" s="36"/>
      <c r="BST100" s="36"/>
      <c r="BSU100" s="36"/>
      <c r="BSV100" s="36"/>
      <c r="BSW100" s="36"/>
      <c r="BSX100" s="36"/>
      <c r="BSY100" s="36"/>
      <c r="BSZ100" s="36"/>
      <c r="BTA100" s="36"/>
      <c r="BTB100" s="36"/>
      <c r="BTC100" s="36"/>
      <c r="BTD100" s="36"/>
      <c r="BTE100" s="36"/>
      <c r="BTF100" s="36"/>
      <c r="BTG100" s="36"/>
      <c r="BTH100" s="36"/>
      <c r="BTI100" s="36"/>
      <c r="BTJ100" s="36"/>
      <c r="BTK100" s="36"/>
      <c r="BTL100" s="36"/>
      <c r="BTM100" s="36"/>
      <c r="BTN100" s="36"/>
      <c r="BTO100" s="36"/>
      <c r="BTP100" s="36"/>
      <c r="BTQ100" s="36"/>
      <c r="BTR100" s="36"/>
      <c r="BTS100" s="36"/>
      <c r="BTT100" s="36"/>
      <c r="BTU100" s="36"/>
      <c r="BTV100" s="36"/>
      <c r="BTW100" s="36"/>
      <c r="BTX100" s="36"/>
      <c r="BTY100" s="36"/>
      <c r="BTZ100" s="36"/>
      <c r="BUA100" s="36"/>
      <c r="BUB100" s="36"/>
      <c r="BUC100" s="36"/>
      <c r="BUD100" s="36"/>
      <c r="BUE100" s="36"/>
      <c r="BUF100" s="36"/>
      <c r="BUG100" s="36"/>
      <c r="BUH100" s="36"/>
      <c r="BUI100" s="36"/>
      <c r="BUJ100" s="36"/>
      <c r="BUK100" s="36"/>
      <c r="BUL100" s="36"/>
      <c r="BUM100" s="36"/>
      <c r="BUN100" s="36"/>
      <c r="BUO100" s="36"/>
      <c r="BUP100" s="36"/>
      <c r="BUQ100" s="36"/>
      <c r="BUR100" s="36"/>
      <c r="BUS100" s="36"/>
      <c r="BUT100" s="36"/>
      <c r="BUU100" s="36"/>
      <c r="BUV100" s="36"/>
      <c r="BUW100" s="36"/>
      <c r="BUX100" s="36"/>
      <c r="BUY100" s="36"/>
      <c r="BUZ100" s="36"/>
      <c r="BVA100" s="36"/>
      <c r="BVB100" s="36"/>
      <c r="BVC100" s="36"/>
      <c r="BVD100" s="36"/>
      <c r="BVE100" s="36"/>
      <c r="BVF100" s="36"/>
      <c r="BVG100" s="36"/>
      <c r="BVH100" s="36"/>
      <c r="BVI100" s="36"/>
      <c r="BVJ100" s="36"/>
      <c r="BVK100" s="36"/>
      <c r="BVL100" s="36"/>
      <c r="BVM100" s="36"/>
      <c r="BVN100" s="36"/>
      <c r="BVO100" s="36"/>
      <c r="BVP100" s="36"/>
      <c r="BVQ100" s="36"/>
      <c r="BVR100" s="36"/>
      <c r="BVS100" s="36"/>
      <c r="BVT100" s="36"/>
      <c r="BVU100" s="36"/>
      <c r="BVV100" s="36"/>
      <c r="BVW100" s="36"/>
      <c r="BVX100" s="36"/>
      <c r="BVY100" s="36"/>
      <c r="BVZ100" s="36"/>
      <c r="BWA100" s="36"/>
      <c r="BWB100" s="36"/>
      <c r="BWC100" s="36"/>
      <c r="BWD100" s="36"/>
      <c r="BWE100" s="36"/>
      <c r="BWF100" s="36"/>
      <c r="BWG100" s="36"/>
      <c r="BWH100" s="36"/>
      <c r="BWI100" s="36"/>
      <c r="BWJ100" s="36"/>
      <c r="BWK100" s="36"/>
      <c r="BWL100" s="36"/>
      <c r="BWM100" s="36"/>
      <c r="BWN100" s="36"/>
      <c r="BWO100" s="36"/>
      <c r="BWP100" s="36"/>
      <c r="BWQ100" s="36"/>
      <c r="BWR100" s="36"/>
      <c r="BWS100" s="36"/>
      <c r="BWT100" s="36"/>
      <c r="BWU100" s="36"/>
      <c r="BWV100" s="36"/>
      <c r="BWW100" s="36"/>
      <c r="BWX100" s="36"/>
      <c r="BWY100" s="36"/>
      <c r="BWZ100" s="36"/>
      <c r="BXA100" s="36"/>
      <c r="BXB100" s="36"/>
      <c r="BXC100" s="36"/>
      <c r="BXD100" s="36"/>
      <c r="BXE100" s="36"/>
      <c r="BXF100" s="36"/>
      <c r="BXG100" s="36"/>
      <c r="BXH100" s="36"/>
      <c r="BXI100" s="36"/>
      <c r="BXJ100" s="36"/>
      <c r="BXK100" s="36"/>
      <c r="BXL100" s="36"/>
      <c r="BXM100" s="36"/>
      <c r="BXN100" s="36"/>
      <c r="BXO100" s="36"/>
      <c r="BXP100" s="36"/>
      <c r="BXQ100" s="36"/>
      <c r="BXR100" s="36"/>
      <c r="BXS100" s="36"/>
      <c r="BXT100" s="36"/>
      <c r="BXU100" s="36"/>
      <c r="BXV100" s="36"/>
      <c r="BXW100" s="36"/>
      <c r="BXX100" s="36"/>
      <c r="BXY100" s="36"/>
      <c r="BXZ100" s="36"/>
      <c r="BYA100" s="36"/>
      <c r="BYB100" s="36"/>
      <c r="BYC100" s="36"/>
      <c r="BYD100" s="36"/>
      <c r="BYE100" s="36"/>
      <c r="BYF100" s="36"/>
      <c r="BYG100" s="36"/>
      <c r="BYH100" s="36"/>
      <c r="BYI100" s="36"/>
      <c r="BYJ100" s="36"/>
      <c r="BYK100" s="36"/>
      <c r="BYL100" s="36"/>
      <c r="BYM100" s="36"/>
      <c r="BYN100" s="36"/>
      <c r="BYO100" s="36"/>
      <c r="BYP100" s="36"/>
      <c r="BYQ100" s="36"/>
      <c r="BYR100" s="36"/>
      <c r="BYS100" s="36"/>
      <c r="BYT100" s="36"/>
      <c r="BYU100" s="36"/>
      <c r="BYV100" s="36"/>
      <c r="BYW100" s="36"/>
      <c r="BYX100" s="36"/>
      <c r="BYY100" s="36"/>
      <c r="BYZ100" s="36"/>
      <c r="BZA100" s="36"/>
      <c r="BZB100" s="36"/>
      <c r="BZC100" s="36"/>
      <c r="BZD100" s="36"/>
      <c r="BZE100" s="36"/>
      <c r="BZF100" s="36"/>
      <c r="BZG100" s="36"/>
      <c r="BZH100" s="36"/>
      <c r="BZI100" s="36"/>
      <c r="BZJ100" s="36"/>
      <c r="BZK100" s="36"/>
      <c r="BZL100" s="36"/>
      <c r="BZM100" s="36"/>
      <c r="BZN100" s="36"/>
      <c r="BZO100" s="36"/>
      <c r="BZP100" s="36"/>
      <c r="BZQ100" s="36"/>
      <c r="BZR100" s="36"/>
      <c r="BZS100" s="36"/>
      <c r="BZT100" s="36"/>
      <c r="BZU100" s="36"/>
      <c r="BZV100" s="36"/>
      <c r="BZW100" s="36"/>
      <c r="BZX100" s="36"/>
      <c r="BZY100" s="36"/>
      <c r="BZZ100" s="36"/>
      <c r="CAA100" s="36"/>
      <c r="CAB100" s="36"/>
      <c r="CAC100" s="36"/>
      <c r="CAD100" s="36"/>
      <c r="CAE100" s="36"/>
      <c r="CAF100" s="36"/>
      <c r="CAG100" s="36"/>
      <c r="CAH100" s="36"/>
      <c r="CAI100" s="36"/>
      <c r="CAJ100" s="36"/>
      <c r="CAK100" s="36"/>
      <c r="CAL100" s="36"/>
      <c r="CAM100" s="36"/>
      <c r="CAN100" s="36"/>
      <c r="CAO100" s="36"/>
      <c r="CAP100" s="36"/>
      <c r="CAQ100" s="36"/>
      <c r="CAR100" s="36"/>
      <c r="CAS100" s="36"/>
      <c r="CAT100" s="36"/>
      <c r="CAU100" s="36"/>
      <c r="CAV100" s="36"/>
      <c r="CAW100" s="36"/>
      <c r="CAX100" s="36"/>
      <c r="CAY100" s="36"/>
      <c r="CAZ100" s="36"/>
      <c r="CBA100" s="36"/>
      <c r="CBB100" s="36"/>
      <c r="CBC100" s="36"/>
      <c r="CBD100" s="36"/>
      <c r="CBE100" s="36"/>
      <c r="CBF100" s="36"/>
      <c r="CBG100" s="36"/>
      <c r="CBH100" s="36"/>
      <c r="CBI100" s="36"/>
      <c r="CBJ100" s="36"/>
      <c r="CBK100" s="36"/>
      <c r="CBL100" s="36"/>
      <c r="CBM100" s="36"/>
      <c r="CBN100" s="36"/>
      <c r="CBO100" s="36"/>
      <c r="CBP100" s="36"/>
      <c r="CBQ100" s="36"/>
      <c r="CBR100" s="36"/>
      <c r="CBS100" s="36"/>
      <c r="CBT100" s="36"/>
      <c r="CBU100" s="36"/>
      <c r="CBV100" s="36"/>
      <c r="CBW100" s="36"/>
      <c r="CBX100" s="36"/>
      <c r="CBY100" s="36"/>
      <c r="CBZ100" s="36"/>
      <c r="CCA100" s="36"/>
      <c r="CCB100" s="36"/>
      <c r="CCC100" s="36"/>
      <c r="CCD100" s="36"/>
      <c r="CCE100" s="36"/>
      <c r="CCF100" s="36"/>
      <c r="CCG100" s="36"/>
      <c r="CCH100" s="36"/>
      <c r="CCI100" s="36"/>
      <c r="CCJ100" s="36"/>
      <c r="CCK100" s="36"/>
      <c r="CCL100" s="36"/>
      <c r="CCM100" s="36"/>
      <c r="CCN100" s="36"/>
      <c r="CCO100" s="36"/>
      <c r="CCP100" s="36"/>
      <c r="CCQ100" s="36"/>
      <c r="CCR100" s="36"/>
      <c r="CCS100" s="36"/>
      <c r="CCT100" s="36"/>
      <c r="CCU100" s="36"/>
      <c r="CCV100" s="36"/>
      <c r="CCW100" s="36"/>
      <c r="CCX100" s="36"/>
      <c r="CCY100" s="36"/>
      <c r="CCZ100" s="36"/>
      <c r="CDA100" s="36"/>
      <c r="CDB100" s="36"/>
      <c r="CDC100" s="36"/>
      <c r="CDD100" s="36"/>
      <c r="CDE100" s="36"/>
      <c r="CDF100" s="36"/>
      <c r="CDG100" s="36"/>
      <c r="CDH100" s="36"/>
      <c r="CDI100" s="36"/>
      <c r="CDJ100" s="36"/>
      <c r="CDK100" s="36"/>
      <c r="CDL100" s="36"/>
      <c r="CDM100" s="36"/>
      <c r="CDN100" s="36"/>
      <c r="CDO100" s="36"/>
      <c r="CDP100" s="36"/>
      <c r="CDQ100" s="36"/>
      <c r="CDR100" s="36"/>
      <c r="CDS100" s="36"/>
      <c r="CDT100" s="36"/>
      <c r="CDU100" s="36"/>
      <c r="CDV100" s="36"/>
      <c r="CDW100" s="36"/>
      <c r="CDX100" s="36"/>
      <c r="CDY100" s="36"/>
      <c r="CDZ100" s="36"/>
      <c r="CEA100" s="36"/>
      <c r="CEB100" s="36"/>
      <c r="CEC100" s="36"/>
      <c r="CED100" s="36"/>
      <c r="CEE100" s="36"/>
      <c r="CEF100" s="36"/>
      <c r="CEG100" s="36"/>
      <c r="CEH100" s="36"/>
      <c r="CEI100" s="36"/>
      <c r="CEJ100" s="36"/>
      <c r="CEK100" s="36"/>
      <c r="CEL100" s="36"/>
      <c r="CEM100" s="36"/>
      <c r="CEN100" s="36"/>
      <c r="CEO100" s="36"/>
      <c r="CEP100" s="36"/>
      <c r="CEQ100" s="36"/>
      <c r="CER100" s="36"/>
      <c r="CES100" s="36"/>
      <c r="CET100" s="36"/>
      <c r="CEU100" s="36"/>
      <c r="CEV100" s="36"/>
      <c r="CEW100" s="36"/>
      <c r="CEX100" s="36"/>
      <c r="CEY100" s="36"/>
      <c r="CEZ100" s="36"/>
      <c r="CFA100" s="36"/>
      <c r="CFB100" s="36"/>
      <c r="CFC100" s="36"/>
      <c r="CFD100" s="36"/>
      <c r="CFE100" s="36"/>
      <c r="CFF100" s="36"/>
      <c r="CFG100" s="36"/>
      <c r="CFH100" s="36"/>
      <c r="CFI100" s="36"/>
      <c r="CFJ100" s="36"/>
      <c r="CFK100" s="36"/>
      <c r="CFL100" s="36"/>
      <c r="CFM100" s="36"/>
      <c r="CFN100" s="36"/>
      <c r="CFO100" s="36"/>
      <c r="CFP100" s="36"/>
      <c r="CFQ100" s="36"/>
      <c r="CFR100" s="36"/>
      <c r="CFS100" s="36"/>
      <c r="CFT100" s="36"/>
      <c r="CFU100" s="36"/>
      <c r="CFV100" s="36"/>
      <c r="CFW100" s="36"/>
      <c r="CFX100" s="36"/>
      <c r="CFY100" s="36"/>
      <c r="CFZ100" s="36"/>
      <c r="CGA100" s="36"/>
      <c r="CGB100" s="36"/>
      <c r="CGC100" s="36"/>
      <c r="CGD100" s="36"/>
      <c r="CGE100" s="36"/>
      <c r="CGF100" s="36"/>
      <c r="CGG100" s="36"/>
      <c r="CGH100" s="36"/>
      <c r="CGI100" s="36"/>
      <c r="CGJ100" s="36"/>
      <c r="CGK100" s="36"/>
      <c r="CGL100" s="36"/>
      <c r="CGM100" s="36"/>
      <c r="CGN100" s="36"/>
      <c r="CGO100" s="36"/>
      <c r="CGP100" s="36"/>
      <c r="CGQ100" s="36"/>
      <c r="CGR100" s="36"/>
      <c r="CGS100" s="36"/>
      <c r="CGT100" s="36"/>
      <c r="CGU100" s="36"/>
      <c r="CGV100" s="36"/>
      <c r="CGW100" s="36"/>
      <c r="CGX100" s="36"/>
      <c r="CGY100" s="36"/>
      <c r="CGZ100" s="36"/>
      <c r="CHA100" s="36"/>
      <c r="CHB100" s="36"/>
      <c r="CHC100" s="36"/>
      <c r="CHD100" s="36"/>
      <c r="CHE100" s="36"/>
      <c r="CHF100" s="36"/>
      <c r="CHG100" s="36"/>
      <c r="CHH100" s="36"/>
      <c r="CHI100" s="36"/>
      <c r="CHJ100" s="36"/>
      <c r="CHK100" s="36"/>
      <c r="CHL100" s="36"/>
      <c r="CHM100" s="36"/>
      <c r="CHN100" s="36"/>
      <c r="CHO100" s="36"/>
      <c r="CHP100" s="36"/>
      <c r="CHQ100" s="36"/>
      <c r="CHR100" s="36"/>
      <c r="CHS100" s="36"/>
      <c r="CHT100" s="36"/>
      <c r="CHU100" s="36"/>
      <c r="CHV100" s="36"/>
      <c r="CHW100" s="36"/>
      <c r="CHX100" s="36"/>
      <c r="CHY100" s="36"/>
      <c r="CHZ100" s="36"/>
      <c r="CIA100" s="36"/>
      <c r="CIB100" s="36"/>
      <c r="CIC100" s="36"/>
      <c r="CID100" s="36"/>
      <c r="CIE100" s="36"/>
      <c r="CIF100" s="36"/>
      <c r="CIG100" s="36"/>
      <c r="CIH100" s="36"/>
      <c r="CII100" s="36"/>
      <c r="CIJ100" s="36"/>
      <c r="CIK100" s="36"/>
      <c r="CIL100" s="36"/>
      <c r="CIM100" s="36"/>
      <c r="CIN100" s="36"/>
      <c r="CIO100" s="36"/>
      <c r="CIP100" s="36"/>
      <c r="CIQ100" s="36"/>
      <c r="CIR100" s="36"/>
      <c r="CIS100" s="36"/>
      <c r="CIT100" s="36"/>
      <c r="CIU100" s="36"/>
      <c r="CIV100" s="36"/>
      <c r="CIW100" s="36"/>
      <c r="CIX100" s="36"/>
      <c r="CIY100" s="36"/>
      <c r="CIZ100" s="36"/>
      <c r="CJA100" s="36"/>
      <c r="CJB100" s="36"/>
      <c r="CJC100" s="36"/>
      <c r="CJD100" s="36"/>
      <c r="CJE100" s="36"/>
      <c r="CJF100" s="36"/>
      <c r="CJG100" s="36"/>
      <c r="CJH100" s="36"/>
      <c r="CJI100" s="36"/>
      <c r="CJJ100" s="36"/>
      <c r="CJK100" s="36"/>
      <c r="CJL100" s="36"/>
      <c r="CJM100" s="36"/>
      <c r="CJN100" s="36"/>
      <c r="CJO100" s="36"/>
      <c r="CJP100" s="36"/>
      <c r="CJQ100" s="36"/>
      <c r="CJR100" s="36"/>
      <c r="CJS100" s="36"/>
      <c r="CJT100" s="36"/>
      <c r="CJU100" s="36"/>
      <c r="CJV100" s="36"/>
      <c r="CJW100" s="36"/>
      <c r="CJX100" s="36"/>
      <c r="CJY100" s="36"/>
      <c r="CJZ100" s="36"/>
      <c r="CKA100" s="36"/>
      <c r="CKB100" s="36"/>
      <c r="CKC100" s="36"/>
      <c r="CKD100" s="36"/>
      <c r="CKE100" s="36"/>
      <c r="CKF100" s="36"/>
      <c r="CKG100" s="36"/>
      <c r="CKH100" s="36"/>
      <c r="CKI100" s="36"/>
      <c r="CKJ100" s="36"/>
      <c r="CKK100" s="36"/>
      <c r="CKL100" s="36"/>
      <c r="CKM100" s="36"/>
      <c r="CKN100" s="36"/>
      <c r="CKO100" s="36"/>
      <c r="CKP100" s="36"/>
      <c r="CKQ100" s="36"/>
      <c r="CKR100" s="36"/>
      <c r="CKS100" s="36"/>
      <c r="CKT100" s="36"/>
      <c r="CKU100" s="36"/>
      <c r="CKV100" s="36"/>
      <c r="CKW100" s="36"/>
      <c r="CKX100" s="36"/>
      <c r="CKY100" s="36"/>
      <c r="CKZ100" s="36"/>
      <c r="CLA100" s="36"/>
      <c r="CLB100" s="36"/>
      <c r="CLC100" s="36"/>
      <c r="CLD100" s="36"/>
      <c r="CLE100" s="36"/>
      <c r="CLF100" s="36"/>
      <c r="CLG100" s="36"/>
      <c r="CLH100" s="36"/>
      <c r="CLI100" s="36"/>
      <c r="CLJ100" s="36"/>
      <c r="CLK100" s="36"/>
      <c r="CLL100" s="36"/>
      <c r="CLM100" s="36"/>
      <c r="CLN100" s="36"/>
      <c r="CLO100" s="36"/>
      <c r="CLP100" s="36"/>
      <c r="CLQ100" s="36"/>
      <c r="CLR100" s="36"/>
      <c r="CLS100" s="36"/>
      <c r="CLT100" s="36"/>
      <c r="CLU100" s="36"/>
      <c r="CLV100" s="36"/>
      <c r="CLW100" s="36"/>
      <c r="CLX100" s="36"/>
      <c r="CLY100" s="36"/>
      <c r="CLZ100" s="36"/>
      <c r="CMA100" s="36"/>
      <c r="CMB100" s="36"/>
      <c r="CMC100" s="36"/>
      <c r="CMD100" s="36"/>
      <c r="CME100" s="36"/>
      <c r="CMF100" s="36"/>
      <c r="CMG100" s="36"/>
      <c r="CMH100" s="36"/>
      <c r="CMI100" s="36"/>
      <c r="CMJ100" s="36"/>
      <c r="CMK100" s="36"/>
      <c r="CML100" s="36"/>
      <c r="CMM100" s="36"/>
      <c r="CMN100" s="36"/>
      <c r="CMO100" s="36"/>
      <c r="CMP100" s="36"/>
      <c r="CMQ100" s="36"/>
      <c r="CMR100" s="36"/>
      <c r="CMS100" s="36"/>
      <c r="CMT100" s="36"/>
      <c r="CMU100" s="36"/>
      <c r="CMV100" s="36"/>
      <c r="CMW100" s="36"/>
      <c r="CMX100" s="36"/>
      <c r="CMY100" s="36"/>
      <c r="CMZ100" s="36"/>
      <c r="CNA100" s="36"/>
      <c r="CNB100" s="36"/>
      <c r="CNC100" s="36"/>
      <c r="CND100" s="36"/>
      <c r="CNE100" s="36"/>
      <c r="CNF100" s="36"/>
      <c r="CNG100" s="36"/>
      <c r="CNH100" s="36"/>
      <c r="CNI100" s="36"/>
      <c r="CNJ100" s="36"/>
      <c r="CNK100" s="36"/>
      <c r="CNL100" s="36"/>
      <c r="CNM100" s="36"/>
      <c r="CNN100" s="36"/>
      <c r="CNO100" s="36"/>
      <c r="CNP100" s="36"/>
      <c r="CNQ100" s="36"/>
      <c r="CNR100" s="36"/>
      <c r="CNS100" s="36"/>
      <c r="CNT100" s="36"/>
      <c r="CNU100" s="36"/>
      <c r="CNV100" s="36"/>
      <c r="CNW100" s="36"/>
      <c r="CNX100" s="36"/>
      <c r="CNY100" s="36"/>
      <c r="CNZ100" s="36"/>
      <c r="COA100" s="36"/>
      <c r="COB100" s="36"/>
      <c r="COC100" s="36"/>
      <c r="COD100" s="36"/>
      <c r="COE100" s="36"/>
      <c r="COF100" s="36"/>
      <c r="COG100" s="36"/>
      <c r="COH100" s="36"/>
      <c r="COI100" s="36"/>
      <c r="COJ100" s="36"/>
      <c r="COK100" s="36"/>
      <c r="COL100" s="36"/>
      <c r="COM100" s="36"/>
      <c r="CON100" s="36"/>
      <c r="COO100" s="36"/>
      <c r="COP100" s="36"/>
      <c r="COQ100" s="36"/>
      <c r="COR100" s="36"/>
      <c r="COS100" s="36"/>
      <c r="COT100" s="36"/>
      <c r="COU100" s="36"/>
      <c r="COV100" s="36"/>
      <c r="COW100" s="36"/>
      <c r="COX100" s="36"/>
      <c r="COY100" s="36"/>
      <c r="COZ100" s="36"/>
      <c r="CPA100" s="36"/>
      <c r="CPB100" s="36"/>
      <c r="CPC100" s="36"/>
      <c r="CPD100" s="36"/>
      <c r="CPE100" s="36"/>
      <c r="CPF100" s="36"/>
      <c r="CPG100" s="36"/>
      <c r="CPH100" s="36"/>
      <c r="CPI100" s="36"/>
      <c r="CPJ100" s="36"/>
      <c r="CPK100" s="36"/>
      <c r="CPL100" s="36"/>
      <c r="CPM100" s="36"/>
      <c r="CPN100" s="36"/>
      <c r="CPO100" s="36"/>
      <c r="CPP100" s="36"/>
      <c r="CPQ100" s="36"/>
      <c r="CPR100" s="36"/>
      <c r="CPS100" s="36"/>
      <c r="CPT100" s="36"/>
      <c r="CPU100" s="36"/>
      <c r="CPV100" s="36"/>
      <c r="CPW100" s="36"/>
      <c r="CPX100" s="36"/>
      <c r="CPY100" s="36"/>
      <c r="CPZ100" s="36"/>
      <c r="CQA100" s="36"/>
      <c r="CQB100" s="36"/>
      <c r="CQC100" s="36"/>
      <c r="CQD100" s="36"/>
      <c r="CQE100" s="36"/>
      <c r="CQF100" s="36"/>
      <c r="CQG100" s="36"/>
      <c r="CQH100" s="36"/>
      <c r="CQI100" s="36"/>
      <c r="CQJ100" s="36"/>
      <c r="CQK100" s="36"/>
      <c r="CQL100" s="36"/>
      <c r="CQM100" s="36"/>
      <c r="CQN100" s="36"/>
      <c r="CQO100" s="36"/>
      <c r="CQP100" s="36"/>
      <c r="CQQ100" s="36"/>
      <c r="CQR100" s="36"/>
      <c r="CQS100" s="36"/>
      <c r="CQT100" s="36"/>
      <c r="CQU100" s="36"/>
      <c r="CQV100" s="36"/>
      <c r="CQW100" s="36"/>
      <c r="CQX100" s="36"/>
      <c r="CQY100" s="36"/>
      <c r="CQZ100" s="36"/>
      <c r="CRA100" s="36"/>
      <c r="CRB100" s="36"/>
      <c r="CRC100" s="36"/>
      <c r="CRD100" s="36"/>
      <c r="CRE100" s="36"/>
      <c r="CRF100" s="36"/>
      <c r="CRG100" s="36"/>
      <c r="CRH100" s="36"/>
      <c r="CRI100" s="36"/>
      <c r="CRJ100" s="36"/>
      <c r="CRK100" s="36"/>
      <c r="CRL100" s="36"/>
      <c r="CRM100" s="36"/>
      <c r="CRN100" s="36"/>
      <c r="CRO100" s="36"/>
      <c r="CRP100" s="36"/>
      <c r="CRQ100" s="36"/>
      <c r="CRR100" s="36"/>
      <c r="CRS100" s="36"/>
      <c r="CRT100" s="36"/>
      <c r="CRU100" s="36"/>
      <c r="CRV100" s="36"/>
      <c r="CRW100" s="36"/>
      <c r="CRX100" s="36"/>
      <c r="CRY100" s="36"/>
      <c r="CRZ100" s="36"/>
      <c r="CSA100" s="36"/>
      <c r="CSB100" s="36"/>
      <c r="CSC100" s="36"/>
      <c r="CSD100" s="36"/>
      <c r="CSE100" s="36"/>
      <c r="CSF100" s="36"/>
      <c r="CSG100" s="36"/>
      <c r="CSH100" s="36"/>
      <c r="CSI100" s="36"/>
      <c r="CSJ100" s="36"/>
      <c r="CSK100" s="36"/>
      <c r="CSL100" s="36"/>
      <c r="CSM100" s="36"/>
      <c r="CSN100" s="36"/>
      <c r="CSO100" s="36"/>
      <c r="CSP100" s="36"/>
      <c r="CSQ100" s="36"/>
      <c r="CSR100" s="36"/>
      <c r="CSS100" s="36"/>
      <c r="CST100" s="36"/>
      <c r="CSU100" s="36"/>
      <c r="CSV100" s="36"/>
      <c r="CSW100" s="36"/>
      <c r="CSX100" s="36"/>
      <c r="CSY100" s="36"/>
      <c r="CSZ100" s="36"/>
      <c r="CTA100" s="36"/>
      <c r="CTB100" s="36"/>
      <c r="CTC100" s="36"/>
      <c r="CTD100" s="36"/>
      <c r="CTE100" s="36"/>
      <c r="CTF100" s="36"/>
      <c r="CTG100" s="36"/>
      <c r="CTH100" s="36"/>
      <c r="CTI100" s="36"/>
      <c r="CTJ100" s="36"/>
      <c r="CTK100" s="36"/>
      <c r="CTL100" s="36"/>
      <c r="CTM100" s="36"/>
      <c r="CTN100" s="36"/>
      <c r="CTO100" s="36"/>
      <c r="CTP100" s="36"/>
      <c r="CTQ100" s="36"/>
      <c r="CTR100" s="36"/>
      <c r="CTS100" s="36"/>
      <c r="CTT100" s="36"/>
      <c r="CTU100" s="36"/>
      <c r="CTV100" s="36"/>
      <c r="CTW100" s="36"/>
      <c r="CTX100" s="36"/>
      <c r="CTY100" s="36"/>
      <c r="CTZ100" s="36"/>
      <c r="CUA100" s="36"/>
      <c r="CUB100" s="36"/>
      <c r="CUC100" s="36"/>
      <c r="CUD100" s="36"/>
      <c r="CUE100" s="36"/>
      <c r="CUF100" s="36"/>
      <c r="CUG100" s="36"/>
      <c r="CUH100" s="36"/>
      <c r="CUI100" s="36"/>
      <c r="CUJ100" s="36"/>
      <c r="CUK100" s="36"/>
      <c r="CUL100" s="36"/>
      <c r="CUM100" s="36"/>
      <c r="CUN100" s="36"/>
      <c r="CUO100" s="36"/>
      <c r="CUP100" s="36"/>
      <c r="CUQ100" s="36"/>
      <c r="CUR100" s="36"/>
      <c r="CUS100" s="36"/>
      <c r="CUT100" s="36"/>
      <c r="CUU100" s="36"/>
      <c r="CUV100" s="36"/>
      <c r="CUW100" s="36"/>
      <c r="CUX100" s="36"/>
      <c r="CUY100" s="36"/>
      <c r="CUZ100" s="36"/>
      <c r="CVA100" s="36"/>
      <c r="CVB100" s="36"/>
      <c r="CVC100" s="36"/>
      <c r="CVD100" s="36"/>
      <c r="CVE100" s="36"/>
      <c r="CVF100" s="36"/>
      <c r="CVG100" s="36"/>
      <c r="CVH100" s="36"/>
      <c r="CVI100" s="36"/>
      <c r="CVJ100" s="36"/>
      <c r="CVK100" s="36"/>
      <c r="CVL100" s="36"/>
      <c r="CVM100" s="36"/>
      <c r="CVN100" s="36"/>
      <c r="CVO100" s="36"/>
      <c r="CVP100" s="36"/>
      <c r="CVQ100" s="36"/>
      <c r="CVR100" s="36"/>
      <c r="CVS100" s="36"/>
      <c r="CVT100" s="36"/>
      <c r="CVU100" s="36"/>
      <c r="CVV100" s="36"/>
      <c r="CVW100" s="36"/>
      <c r="CVX100" s="36"/>
      <c r="CVY100" s="36"/>
      <c r="CVZ100" s="36"/>
      <c r="CWA100" s="36"/>
      <c r="CWB100" s="36"/>
      <c r="CWC100" s="36"/>
      <c r="CWD100" s="36"/>
      <c r="CWE100" s="36"/>
      <c r="CWF100" s="36"/>
      <c r="CWG100" s="36"/>
      <c r="CWH100" s="36"/>
      <c r="CWI100" s="36"/>
      <c r="CWJ100" s="36"/>
      <c r="CWK100" s="36"/>
      <c r="CWL100" s="36"/>
      <c r="CWM100" s="36"/>
      <c r="CWN100" s="36"/>
      <c r="CWO100" s="36"/>
      <c r="CWP100" s="36"/>
      <c r="CWQ100" s="36"/>
      <c r="CWR100" s="36"/>
      <c r="CWS100" s="36"/>
      <c r="CWT100" s="36"/>
      <c r="CWU100" s="36"/>
      <c r="CWV100" s="36"/>
      <c r="CWW100" s="36"/>
      <c r="CWX100" s="36"/>
      <c r="CWY100" s="36"/>
      <c r="CWZ100" s="36"/>
      <c r="CXA100" s="36"/>
      <c r="CXB100" s="36"/>
      <c r="CXC100" s="36"/>
      <c r="CXD100" s="36"/>
      <c r="CXE100" s="36"/>
      <c r="CXF100" s="36"/>
      <c r="CXG100" s="36"/>
      <c r="CXH100" s="36"/>
      <c r="CXI100" s="36"/>
      <c r="CXJ100" s="36"/>
      <c r="CXK100" s="36"/>
      <c r="CXL100" s="36"/>
      <c r="CXM100" s="36"/>
      <c r="CXN100" s="36"/>
      <c r="CXO100" s="36"/>
      <c r="CXP100" s="36"/>
      <c r="CXQ100" s="36"/>
      <c r="CXR100" s="36"/>
      <c r="CXS100" s="36"/>
      <c r="CXT100" s="36"/>
      <c r="CXU100" s="36"/>
      <c r="CXV100" s="36"/>
      <c r="CXW100" s="36"/>
      <c r="CXX100" s="36"/>
      <c r="CXY100" s="36"/>
      <c r="CXZ100" s="36"/>
      <c r="CYA100" s="36"/>
      <c r="CYB100" s="36"/>
      <c r="CYC100" s="36"/>
      <c r="CYD100" s="36"/>
      <c r="CYE100" s="36"/>
      <c r="CYF100" s="36"/>
      <c r="CYG100" s="36"/>
      <c r="CYH100" s="36"/>
      <c r="CYI100" s="36"/>
      <c r="CYJ100" s="36"/>
      <c r="CYK100" s="36"/>
      <c r="CYL100" s="36"/>
      <c r="CYM100" s="36"/>
      <c r="CYN100" s="36"/>
      <c r="CYO100" s="36"/>
      <c r="CYP100" s="36"/>
      <c r="CYQ100" s="36"/>
      <c r="CYR100" s="36"/>
      <c r="CYS100" s="36"/>
      <c r="CYT100" s="36"/>
      <c r="CYU100" s="36"/>
      <c r="CYV100" s="36"/>
      <c r="CYW100" s="36"/>
      <c r="CYX100" s="36"/>
      <c r="CYY100" s="36"/>
      <c r="CYZ100" s="36"/>
      <c r="CZA100" s="36"/>
      <c r="CZB100" s="36"/>
      <c r="CZC100" s="36"/>
      <c r="CZD100" s="36"/>
      <c r="CZE100" s="36"/>
      <c r="CZF100" s="36"/>
      <c r="CZG100" s="36"/>
      <c r="CZH100" s="36"/>
      <c r="CZI100" s="36"/>
      <c r="CZJ100" s="36"/>
      <c r="CZK100" s="36"/>
      <c r="CZL100" s="36"/>
      <c r="CZM100" s="36"/>
      <c r="CZN100" s="36"/>
      <c r="CZO100" s="36"/>
      <c r="CZP100" s="36"/>
      <c r="CZQ100" s="36"/>
      <c r="CZR100" s="36"/>
      <c r="CZS100" s="36"/>
      <c r="CZT100" s="36"/>
      <c r="CZU100" s="36"/>
      <c r="CZV100" s="36"/>
      <c r="CZW100" s="36"/>
      <c r="CZX100" s="36"/>
      <c r="CZY100" s="36"/>
      <c r="CZZ100" s="36"/>
      <c r="DAA100" s="36"/>
      <c r="DAB100" s="36"/>
      <c r="DAC100" s="36"/>
      <c r="DAD100" s="36"/>
      <c r="DAE100" s="36"/>
      <c r="DAF100" s="36"/>
      <c r="DAG100" s="36"/>
      <c r="DAH100" s="36"/>
      <c r="DAI100" s="36"/>
      <c r="DAJ100" s="36"/>
      <c r="DAK100" s="36"/>
      <c r="DAL100" s="36"/>
      <c r="DAM100" s="36"/>
      <c r="DAN100" s="36"/>
      <c r="DAO100" s="36"/>
      <c r="DAP100" s="36"/>
      <c r="DAQ100" s="36"/>
      <c r="DAR100" s="36"/>
      <c r="DAS100" s="36"/>
      <c r="DAT100" s="36"/>
      <c r="DAU100" s="36"/>
      <c r="DAV100" s="36"/>
      <c r="DAW100" s="36"/>
      <c r="DAX100" s="36"/>
      <c r="DAY100" s="36"/>
      <c r="DAZ100" s="36"/>
      <c r="DBA100" s="36"/>
      <c r="DBB100" s="36"/>
      <c r="DBC100" s="36"/>
      <c r="DBD100" s="36"/>
      <c r="DBE100" s="36"/>
      <c r="DBF100" s="36"/>
      <c r="DBG100" s="36"/>
      <c r="DBH100" s="36"/>
      <c r="DBI100" s="36"/>
      <c r="DBJ100" s="36"/>
      <c r="DBK100" s="36"/>
      <c r="DBL100" s="36"/>
      <c r="DBM100" s="36"/>
      <c r="DBN100" s="36"/>
      <c r="DBO100" s="36"/>
      <c r="DBP100" s="36"/>
      <c r="DBQ100" s="36"/>
      <c r="DBR100" s="36"/>
      <c r="DBS100" s="36"/>
      <c r="DBT100" s="36"/>
      <c r="DBU100" s="36"/>
      <c r="DBV100" s="36"/>
      <c r="DBW100" s="36"/>
      <c r="DBX100" s="36"/>
      <c r="DBY100" s="36"/>
      <c r="DBZ100" s="36"/>
      <c r="DCA100" s="36"/>
      <c r="DCB100" s="36"/>
      <c r="DCC100" s="36"/>
      <c r="DCD100" s="36"/>
      <c r="DCE100" s="36"/>
      <c r="DCF100" s="36"/>
      <c r="DCG100" s="36"/>
      <c r="DCH100" s="36"/>
      <c r="DCI100" s="36"/>
      <c r="DCJ100" s="36"/>
      <c r="DCK100" s="36"/>
      <c r="DCL100" s="36"/>
      <c r="DCM100" s="36"/>
      <c r="DCN100" s="36"/>
      <c r="DCO100" s="36"/>
      <c r="DCP100" s="36"/>
      <c r="DCQ100" s="36"/>
      <c r="DCR100" s="36"/>
      <c r="DCS100" s="36"/>
      <c r="DCT100" s="36"/>
      <c r="DCU100" s="36"/>
      <c r="DCV100" s="36"/>
      <c r="DCW100" s="36"/>
      <c r="DCX100" s="36"/>
      <c r="DCY100" s="36"/>
      <c r="DCZ100" s="36"/>
      <c r="DDA100" s="36"/>
      <c r="DDB100" s="36"/>
      <c r="DDC100" s="36"/>
      <c r="DDD100" s="36"/>
      <c r="DDE100" s="36"/>
      <c r="DDF100" s="36"/>
      <c r="DDG100" s="36"/>
      <c r="DDH100" s="36"/>
      <c r="DDI100" s="36"/>
      <c r="DDJ100" s="36"/>
      <c r="DDK100" s="36"/>
      <c r="DDL100" s="36"/>
      <c r="DDM100" s="36"/>
      <c r="DDN100" s="36"/>
      <c r="DDO100" s="36"/>
      <c r="DDP100" s="36"/>
      <c r="DDQ100" s="36"/>
      <c r="DDR100" s="36"/>
      <c r="DDS100" s="36"/>
      <c r="DDT100" s="36"/>
      <c r="DDU100" s="36"/>
      <c r="DDV100" s="36"/>
      <c r="DDW100" s="36"/>
      <c r="DDX100" s="36"/>
      <c r="DDY100" s="36"/>
      <c r="DDZ100" s="36"/>
      <c r="DEA100" s="36"/>
      <c r="DEB100" s="36"/>
      <c r="DEC100" s="36"/>
      <c r="DED100" s="36"/>
      <c r="DEE100" s="36"/>
      <c r="DEF100" s="36"/>
      <c r="DEG100" s="36"/>
      <c r="DEH100" s="36"/>
      <c r="DEI100" s="36"/>
      <c r="DEJ100" s="36"/>
      <c r="DEK100" s="36"/>
      <c r="DEL100" s="36"/>
      <c r="DEM100" s="36"/>
      <c r="DEN100" s="36"/>
      <c r="DEO100" s="36"/>
      <c r="DEP100" s="36"/>
      <c r="DEQ100" s="36"/>
      <c r="DER100" s="36"/>
      <c r="DES100" s="36"/>
      <c r="DET100" s="36"/>
      <c r="DEU100" s="36"/>
      <c r="DEV100" s="36"/>
      <c r="DEW100" s="36"/>
      <c r="DEX100" s="36"/>
      <c r="DEY100" s="36"/>
      <c r="DEZ100" s="36"/>
      <c r="DFA100" s="36"/>
      <c r="DFB100" s="36"/>
      <c r="DFC100" s="36"/>
      <c r="DFD100" s="36"/>
      <c r="DFE100" s="36"/>
      <c r="DFF100" s="36"/>
      <c r="DFG100" s="36"/>
      <c r="DFH100" s="36"/>
      <c r="DFI100" s="36"/>
      <c r="DFJ100" s="36"/>
      <c r="DFK100" s="36"/>
      <c r="DFL100" s="36"/>
      <c r="DFM100" s="36"/>
      <c r="DFN100" s="36"/>
      <c r="DFO100" s="36"/>
      <c r="DFP100" s="36"/>
      <c r="DFQ100" s="36"/>
      <c r="DFR100" s="36"/>
      <c r="DFS100" s="36"/>
      <c r="DFT100" s="36"/>
      <c r="DFU100" s="36"/>
      <c r="DFV100" s="36"/>
      <c r="DFW100" s="36"/>
      <c r="DFX100" s="36"/>
      <c r="DFY100" s="36"/>
      <c r="DFZ100" s="36"/>
      <c r="DGA100" s="36"/>
      <c r="DGB100" s="36"/>
      <c r="DGC100" s="36"/>
      <c r="DGD100" s="36"/>
      <c r="DGE100" s="36"/>
      <c r="DGF100" s="36"/>
      <c r="DGG100" s="36"/>
      <c r="DGH100" s="36"/>
      <c r="DGI100" s="36"/>
      <c r="DGJ100" s="36"/>
      <c r="DGK100" s="36"/>
      <c r="DGL100" s="36"/>
      <c r="DGM100" s="36"/>
      <c r="DGN100" s="36"/>
      <c r="DGO100" s="36"/>
      <c r="DGP100" s="36"/>
      <c r="DGQ100" s="36"/>
      <c r="DGR100" s="36"/>
      <c r="DGS100" s="36"/>
      <c r="DGT100" s="36"/>
      <c r="DGU100" s="36"/>
      <c r="DGV100" s="36"/>
      <c r="DGW100" s="36"/>
      <c r="DGX100" s="36"/>
      <c r="DGY100" s="36"/>
      <c r="DGZ100" s="36"/>
      <c r="DHA100" s="36"/>
      <c r="DHB100" s="36"/>
      <c r="DHC100" s="36"/>
      <c r="DHD100" s="36"/>
      <c r="DHE100" s="36"/>
      <c r="DHF100" s="36"/>
      <c r="DHG100" s="36"/>
      <c r="DHH100" s="36"/>
      <c r="DHI100" s="36"/>
      <c r="DHJ100" s="36"/>
      <c r="DHK100" s="36"/>
      <c r="DHL100" s="36"/>
      <c r="DHM100" s="36"/>
      <c r="DHN100" s="36"/>
      <c r="DHO100" s="36"/>
      <c r="DHP100" s="36"/>
      <c r="DHQ100" s="36"/>
      <c r="DHR100" s="36"/>
      <c r="DHS100" s="36"/>
      <c r="DHT100" s="36"/>
      <c r="DHU100" s="36"/>
      <c r="DHV100" s="36"/>
      <c r="DHW100" s="36"/>
      <c r="DHX100" s="36"/>
      <c r="DHY100" s="36"/>
      <c r="DHZ100" s="36"/>
      <c r="DIA100" s="36"/>
      <c r="DIB100" s="36"/>
      <c r="DIC100" s="36"/>
      <c r="DID100" s="36"/>
      <c r="DIE100" s="36"/>
      <c r="DIF100" s="36"/>
      <c r="DIG100" s="36"/>
      <c r="DIH100" s="36"/>
      <c r="DII100" s="36"/>
      <c r="DIJ100" s="36"/>
      <c r="DIK100" s="36"/>
      <c r="DIL100" s="36"/>
      <c r="DIM100" s="36"/>
      <c r="DIN100" s="36"/>
      <c r="DIO100" s="36"/>
      <c r="DIP100" s="36"/>
      <c r="DIQ100" s="36"/>
      <c r="DIR100" s="36"/>
      <c r="DIS100" s="36"/>
      <c r="DIT100" s="36"/>
      <c r="DIU100" s="36"/>
      <c r="DIV100" s="36"/>
      <c r="DIW100" s="36"/>
      <c r="DIX100" s="36"/>
      <c r="DIY100" s="36"/>
      <c r="DIZ100" s="36"/>
      <c r="DJA100" s="36"/>
      <c r="DJB100" s="36"/>
      <c r="DJC100" s="36"/>
      <c r="DJD100" s="36"/>
      <c r="DJE100" s="36"/>
      <c r="DJF100" s="36"/>
      <c r="DJG100" s="36"/>
      <c r="DJH100" s="36"/>
      <c r="DJI100" s="36"/>
      <c r="DJJ100" s="36"/>
      <c r="DJK100" s="36"/>
      <c r="DJL100" s="36"/>
      <c r="DJM100" s="36"/>
      <c r="DJN100" s="36"/>
      <c r="DJO100" s="36"/>
      <c r="DJP100" s="36"/>
      <c r="DJQ100" s="36"/>
      <c r="DJR100" s="36"/>
      <c r="DJS100" s="36"/>
      <c r="DJT100" s="36"/>
      <c r="DJU100" s="36"/>
      <c r="DJV100" s="36"/>
      <c r="DJW100" s="36"/>
      <c r="DJX100" s="36"/>
      <c r="DJY100" s="36"/>
      <c r="DJZ100" s="36"/>
      <c r="DKA100" s="36"/>
      <c r="DKB100" s="36"/>
      <c r="DKC100" s="36"/>
      <c r="DKD100" s="36"/>
      <c r="DKE100" s="36"/>
      <c r="DKF100" s="36"/>
      <c r="DKG100" s="36"/>
      <c r="DKH100" s="36"/>
      <c r="DKI100" s="36"/>
      <c r="DKJ100" s="36"/>
      <c r="DKK100" s="36"/>
      <c r="DKL100" s="36"/>
      <c r="DKM100" s="36"/>
      <c r="DKN100" s="36"/>
      <c r="DKO100" s="36"/>
      <c r="DKP100" s="36"/>
      <c r="DKQ100" s="36"/>
      <c r="DKR100" s="36"/>
      <c r="DKS100" s="36"/>
      <c r="DKT100" s="36"/>
      <c r="DKU100" s="36"/>
      <c r="DKV100" s="36"/>
      <c r="DKW100" s="36"/>
      <c r="DKX100" s="36"/>
      <c r="DKY100" s="36"/>
      <c r="DKZ100" s="36"/>
      <c r="DLA100" s="36"/>
      <c r="DLB100" s="36"/>
      <c r="DLC100" s="36"/>
      <c r="DLD100" s="36"/>
      <c r="DLE100" s="36"/>
      <c r="DLF100" s="36"/>
      <c r="DLG100" s="36"/>
      <c r="DLH100" s="36"/>
      <c r="DLI100" s="36"/>
      <c r="DLJ100" s="36"/>
      <c r="DLK100" s="36"/>
      <c r="DLL100" s="36"/>
      <c r="DLM100" s="36"/>
      <c r="DLN100" s="36"/>
      <c r="DLO100" s="36"/>
      <c r="DLP100" s="36"/>
      <c r="DLQ100" s="36"/>
      <c r="DLR100" s="36"/>
      <c r="DLS100" s="36"/>
      <c r="DLT100" s="36"/>
      <c r="DLU100" s="36"/>
      <c r="DLV100" s="36"/>
      <c r="DLW100" s="36"/>
      <c r="DLX100" s="36"/>
      <c r="DLY100" s="36"/>
      <c r="DLZ100" s="36"/>
      <c r="DMA100" s="36"/>
      <c r="DMB100" s="36"/>
      <c r="DMC100" s="36"/>
      <c r="DMD100" s="36"/>
      <c r="DME100" s="36"/>
      <c r="DMF100" s="36"/>
      <c r="DMG100" s="36"/>
      <c r="DMH100" s="36"/>
      <c r="DMI100" s="36"/>
      <c r="DMJ100" s="36"/>
      <c r="DMK100" s="36"/>
      <c r="DML100" s="36"/>
      <c r="DMM100" s="36"/>
      <c r="DMN100" s="36"/>
      <c r="DMO100" s="36"/>
      <c r="DMP100" s="36"/>
      <c r="DMQ100" s="36"/>
      <c r="DMR100" s="36"/>
      <c r="DMS100" s="36"/>
      <c r="DMT100" s="36"/>
      <c r="DMU100" s="36"/>
      <c r="DMV100" s="36"/>
      <c r="DMW100" s="36"/>
      <c r="DMX100" s="36"/>
      <c r="DMY100" s="36"/>
      <c r="DMZ100" s="36"/>
      <c r="DNA100" s="36"/>
      <c r="DNB100" s="36"/>
      <c r="DNC100" s="36"/>
      <c r="DND100" s="36"/>
      <c r="DNE100" s="36"/>
      <c r="DNF100" s="36"/>
      <c r="DNG100" s="36"/>
      <c r="DNH100" s="36"/>
      <c r="DNI100" s="36"/>
      <c r="DNJ100" s="36"/>
      <c r="DNK100" s="36"/>
      <c r="DNL100" s="36"/>
      <c r="DNM100" s="36"/>
      <c r="DNN100" s="36"/>
      <c r="DNO100" s="36"/>
      <c r="DNP100" s="36"/>
      <c r="DNQ100" s="36"/>
      <c r="DNR100" s="36"/>
      <c r="DNS100" s="36"/>
      <c r="DNT100" s="36"/>
      <c r="DNU100" s="36"/>
      <c r="DNV100" s="36"/>
      <c r="DNW100" s="36"/>
      <c r="DNX100" s="36"/>
      <c r="DNY100" s="36"/>
      <c r="DNZ100" s="36"/>
      <c r="DOA100" s="36"/>
      <c r="DOB100" s="36"/>
      <c r="DOC100" s="36"/>
      <c r="DOD100" s="36"/>
      <c r="DOE100" s="36"/>
      <c r="DOF100" s="36"/>
      <c r="DOG100" s="36"/>
      <c r="DOH100" s="36"/>
      <c r="DOI100" s="36"/>
      <c r="DOJ100" s="36"/>
      <c r="DOK100" s="36"/>
      <c r="DOL100" s="36"/>
      <c r="DOM100" s="36"/>
      <c r="DON100" s="36"/>
      <c r="DOO100" s="36"/>
      <c r="DOP100" s="36"/>
      <c r="DOQ100" s="36"/>
      <c r="DOR100" s="36"/>
      <c r="DOS100" s="36"/>
      <c r="DOT100" s="36"/>
      <c r="DOU100" s="36"/>
      <c r="DOV100" s="36"/>
      <c r="DOW100" s="36"/>
      <c r="DOX100" s="36"/>
      <c r="DOY100" s="36"/>
      <c r="DOZ100" s="36"/>
      <c r="DPA100" s="36"/>
      <c r="DPB100" s="36"/>
      <c r="DPC100" s="36"/>
      <c r="DPD100" s="36"/>
      <c r="DPE100" s="36"/>
      <c r="DPF100" s="36"/>
      <c r="DPG100" s="36"/>
      <c r="DPH100" s="36"/>
      <c r="DPI100" s="36"/>
      <c r="DPJ100" s="36"/>
      <c r="DPK100" s="36"/>
      <c r="DPL100" s="36"/>
      <c r="DPM100" s="36"/>
      <c r="DPN100" s="36"/>
      <c r="DPO100" s="36"/>
      <c r="DPP100" s="36"/>
      <c r="DPQ100" s="36"/>
      <c r="DPR100" s="36"/>
      <c r="DPS100" s="36"/>
      <c r="DPT100" s="36"/>
      <c r="DPU100" s="36"/>
      <c r="DPV100" s="36"/>
      <c r="DPW100" s="36"/>
      <c r="DPX100" s="36"/>
      <c r="DPY100" s="36"/>
      <c r="DPZ100" s="36"/>
      <c r="DQA100" s="36"/>
      <c r="DQB100" s="36"/>
      <c r="DQC100" s="36"/>
      <c r="DQD100" s="36"/>
      <c r="DQE100" s="36"/>
      <c r="DQF100" s="36"/>
      <c r="DQG100" s="36"/>
      <c r="DQH100" s="36"/>
      <c r="DQI100" s="36"/>
      <c r="DQJ100" s="36"/>
      <c r="DQK100" s="36"/>
      <c r="DQL100" s="36"/>
      <c r="DQM100" s="36"/>
      <c r="DQN100" s="36"/>
      <c r="DQO100" s="36"/>
      <c r="DQP100" s="36"/>
      <c r="DQQ100" s="36"/>
      <c r="DQR100" s="36"/>
      <c r="DQS100" s="36"/>
      <c r="DQT100" s="36"/>
      <c r="DQU100" s="36"/>
      <c r="DQV100" s="36"/>
      <c r="DQW100" s="36"/>
      <c r="DQX100" s="36"/>
      <c r="DQY100" s="36"/>
      <c r="DQZ100" s="36"/>
      <c r="DRA100" s="36"/>
      <c r="DRB100" s="36"/>
      <c r="DRC100" s="36"/>
      <c r="DRD100" s="36"/>
      <c r="DRE100" s="36"/>
      <c r="DRF100" s="36"/>
      <c r="DRG100" s="36"/>
      <c r="DRH100" s="36"/>
      <c r="DRI100" s="36"/>
      <c r="DRJ100" s="36"/>
      <c r="DRK100" s="36"/>
      <c r="DRL100" s="36"/>
      <c r="DRM100" s="36"/>
      <c r="DRN100" s="36"/>
      <c r="DRO100" s="36"/>
      <c r="DRP100" s="36"/>
      <c r="DRQ100" s="36"/>
      <c r="DRR100" s="36"/>
      <c r="DRS100" s="36"/>
      <c r="DRT100" s="36"/>
      <c r="DRU100" s="36"/>
      <c r="DRV100" s="36"/>
      <c r="DRW100" s="36"/>
      <c r="DRX100" s="36"/>
      <c r="DRY100" s="36"/>
      <c r="DRZ100" s="36"/>
      <c r="DSA100" s="36"/>
      <c r="DSB100" s="36"/>
      <c r="DSC100" s="36"/>
      <c r="DSD100" s="36"/>
      <c r="DSE100" s="36"/>
      <c r="DSF100" s="36"/>
      <c r="DSG100" s="36"/>
      <c r="DSH100" s="36"/>
      <c r="DSI100" s="36"/>
      <c r="DSJ100" s="36"/>
      <c r="DSK100" s="36"/>
      <c r="DSL100" s="36"/>
      <c r="DSM100" s="36"/>
      <c r="DSN100" s="36"/>
      <c r="DSO100" s="36"/>
      <c r="DSP100" s="36"/>
      <c r="DSQ100" s="36"/>
      <c r="DSR100" s="36"/>
      <c r="DSS100" s="36"/>
      <c r="DST100" s="36"/>
      <c r="DSU100" s="36"/>
      <c r="DSV100" s="36"/>
      <c r="DSW100" s="36"/>
      <c r="DSX100" s="36"/>
      <c r="DSY100" s="36"/>
      <c r="DSZ100" s="36"/>
      <c r="DTA100" s="36"/>
      <c r="DTB100" s="36"/>
      <c r="DTC100" s="36"/>
      <c r="DTD100" s="36"/>
      <c r="DTE100" s="36"/>
      <c r="DTF100" s="36"/>
      <c r="DTG100" s="36"/>
      <c r="DTH100" s="36"/>
      <c r="DTI100" s="36"/>
      <c r="DTJ100" s="36"/>
      <c r="DTK100" s="36"/>
      <c r="DTL100" s="36"/>
      <c r="DTM100" s="36"/>
      <c r="DTN100" s="36"/>
      <c r="DTO100" s="36"/>
      <c r="DTP100" s="36"/>
      <c r="DTQ100" s="36"/>
      <c r="DTR100" s="36"/>
      <c r="DTS100" s="36"/>
      <c r="DTT100" s="36"/>
      <c r="DTU100" s="36"/>
      <c r="DTV100" s="36"/>
      <c r="DTW100" s="36"/>
      <c r="DTX100" s="36"/>
      <c r="DTY100" s="36"/>
      <c r="DTZ100" s="36"/>
      <c r="DUA100" s="36"/>
      <c r="DUB100" s="36"/>
      <c r="DUC100" s="36"/>
      <c r="DUD100" s="36"/>
      <c r="DUE100" s="36"/>
      <c r="DUF100" s="36"/>
      <c r="DUG100" s="36"/>
      <c r="DUH100" s="36"/>
      <c r="DUI100" s="36"/>
      <c r="DUJ100" s="36"/>
      <c r="DUK100" s="36"/>
      <c r="DUL100" s="36"/>
      <c r="DUM100" s="36"/>
      <c r="DUN100" s="36"/>
      <c r="DUO100" s="36"/>
      <c r="DUP100" s="36"/>
      <c r="DUQ100" s="36"/>
      <c r="DUR100" s="36"/>
      <c r="DUS100" s="36"/>
      <c r="DUT100" s="36"/>
      <c r="DUU100" s="36"/>
      <c r="DUV100" s="36"/>
      <c r="DUW100" s="36"/>
      <c r="DUX100" s="36"/>
      <c r="DUY100" s="36"/>
      <c r="DUZ100" s="36"/>
      <c r="DVA100" s="36"/>
      <c r="DVB100" s="36"/>
      <c r="DVC100" s="36"/>
      <c r="DVD100" s="36"/>
      <c r="DVE100" s="36"/>
      <c r="DVF100" s="36"/>
      <c r="DVG100" s="36"/>
      <c r="DVH100" s="36"/>
      <c r="DVI100" s="36"/>
      <c r="DVJ100" s="36"/>
      <c r="DVK100" s="36"/>
      <c r="DVL100" s="36"/>
      <c r="DVM100" s="36"/>
      <c r="DVN100" s="36"/>
      <c r="DVO100" s="36"/>
      <c r="DVP100" s="36"/>
      <c r="DVQ100" s="36"/>
      <c r="DVR100" s="36"/>
      <c r="DVS100" s="36"/>
      <c r="DVT100" s="36"/>
      <c r="DVU100" s="36"/>
      <c r="DVV100" s="36"/>
      <c r="DVW100" s="36"/>
      <c r="DVX100" s="36"/>
      <c r="DVY100" s="36"/>
      <c r="DVZ100" s="36"/>
      <c r="DWA100" s="36"/>
      <c r="DWB100" s="36"/>
      <c r="DWC100" s="36"/>
      <c r="DWD100" s="36"/>
      <c r="DWE100" s="36"/>
      <c r="DWF100" s="36"/>
      <c r="DWG100" s="36"/>
      <c r="DWH100" s="36"/>
      <c r="DWI100" s="36"/>
      <c r="DWJ100" s="36"/>
      <c r="DWK100" s="36"/>
      <c r="DWL100" s="36"/>
      <c r="DWM100" s="36"/>
      <c r="DWN100" s="36"/>
      <c r="DWO100" s="36"/>
      <c r="DWP100" s="36"/>
      <c r="DWQ100" s="36"/>
      <c r="DWR100" s="36"/>
      <c r="DWS100" s="36"/>
      <c r="DWT100" s="36"/>
      <c r="DWU100" s="36"/>
      <c r="DWV100" s="36"/>
      <c r="DWW100" s="36"/>
      <c r="DWX100" s="36"/>
      <c r="DWY100" s="36"/>
      <c r="DWZ100" s="36"/>
      <c r="DXA100" s="36"/>
      <c r="DXB100" s="36"/>
      <c r="DXC100" s="36"/>
      <c r="DXD100" s="36"/>
      <c r="DXE100" s="36"/>
      <c r="DXF100" s="36"/>
      <c r="DXG100" s="36"/>
      <c r="DXH100" s="36"/>
      <c r="DXI100" s="36"/>
      <c r="DXJ100" s="36"/>
      <c r="DXK100" s="36"/>
      <c r="DXL100" s="36"/>
      <c r="DXM100" s="36"/>
      <c r="DXN100" s="36"/>
      <c r="DXO100" s="36"/>
      <c r="DXP100" s="36"/>
      <c r="DXQ100" s="36"/>
      <c r="DXR100" s="36"/>
      <c r="DXS100" s="36"/>
      <c r="DXT100" s="36"/>
      <c r="DXU100" s="36"/>
      <c r="DXV100" s="36"/>
      <c r="DXW100" s="36"/>
      <c r="DXX100" s="36"/>
      <c r="DXY100" s="36"/>
      <c r="DXZ100" s="36"/>
      <c r="DYA100" s="36"/>
      <c r="DYB100" s="36"/>
      <c r="DYC100" s="36"/>
      <c r="DYD100" s="36"/>
      <c r="DYE100" s="36"/>
      <c r="DYF100" s="36"/>
      <c r="DYG100" s="36"/>
      <c r="DYH100" s="36"/>
      <c r="DYI100" s="36"/>
      <c r="DYJ100" s="36"/>
      <c r="DYK100" s="36"/>
      <c r="DYL100" s="36"/>
      <c r="DYM100" s="36"/>
      <c r="DYN100" s="36"/>
      <c r="DYO100" s="36"/>
      <c r="DYP100" s="36"/>
      <c r="DYQ100" s="36"/>
      <c r="DYR100" s="36"/>
      <c r="DYS100" s="36"/>
      <c r="DYT100" s="36"/>
      <c r="DYU100" s="36"/>
      <c r="DYV100" s="36"/>
      <c r="DYW100" s="36"/>
      <c r="DYX100" s="36"/>
      <c r="DYY100" s="36"/>
      <c r="DYZ100" s="36"/>
      <c r="DZA100" s="36"/>
      <c r="DZB100" s="36"/>
      <c r="DZC100" s="36"/>
      <c r="DZD100" s="36"/>
      <c r="DZE100" s="36"/>
      <c r="DZF100" s="36"/>
      <c r="DZG100" s="36"/>
      <c r="DZH100" s="36"/>
      <c r="DZI100" s="36"/>
      <c r="DZJ100" s="36"/>
      <c r="DZK100" s="36"/>
      <c r="DZL100" s="36"/>
      <c r="DZM100" s="36"/>
      <c r="DZN100" s="36"/>
      <c r="DZO100" s="36"/>
      <c r="DZP100" s="36"/>
      <c r="DZQ100" s="36"/>
      <c r="DZR100" s="36"/>
      <c r="DZS100" s="36"/>
      <c r="DZT100" s="36"/>
      <c r="DZU100" s="36"/>
      <c r="DZV100" s="36"/>
      <c r="DZW100" s="36"/>
      <c r="DZX100" s="36"/>
      <c r="DZY100" s="36"/>
      <c r="DZZ100" s="36"/>
      <c r="EAA100" s="36"/>
      <c r="EAB100" s="36"/>
      <c r="EAC100" s="36"/>
      <c r="EAD100" s="36"/>
      <c r="EAE100" s="36"/>
      <c r="EAF100" s="36"/>
      <c r="EAG100" s="36"/>
      <c r="EAH100" s="36"/>
      <c r="EAI100" s="36"/>
      <c r="EAJ100" s="36"/>
      <c r="EAK100" s="36"/>
      <c r="EAL100" s="36"/>
      <c r="EAM100" s="36"/>
      <c r="EAN100" s="36"/>
      <c r="EAO100" s="36"/>
      <c r="EAP100" s="36"/>
      <c r="EAQ100" s="36"/>
      <c r="EAR100" s="36"/>
      <c r="EAS100" s="36"/>
      <c r="EAT100" s="36"/>
      <c r="EAU100" s="36"/>
      <c r="EAV100" s="36"/>
      <c r="EAW100" s="36"/>
      <c r="EAX100" s="36"/>
      <c r="EAY100" s="36"/>
      <c r="EAZ100" s="36"/>
      <c r="EBA100" s="36"/>
      <c r="EBB100" s="36"/>
      <c r="EBC100" s="36"/>
      <c r="EBD100" s="36"/>
      <c r="EBE100" s="36"/>
      <c r="EBF100" s="36"/>
      <c r="EBG100" s="36"/>
      <c r="EBH100" s="36"/>
      <c r="EBI100" s="36"/>
      <c r="EBJ100" s="36"/>
      <c r="EBK100" s="36"/>
      <c r="EBL100" s="36"/>
      <c r="EBM100" s="36"/>
      <c r="EBN100" s="36"/>
      <c r="EBO100" s="36"/>
      <c r="EBP100" s="36"/>
      <c r="EBQ100" s="36"/>
      <c r="EBR100" s="36"/>
      <c r="EBS100" s="36"/>
      <c r="EBT100" s="36"/>
      <c r="EBU100" s="36"/>
      <c r="EBV100" s="36"/>
      <c r="EBW100" s="36"/>
      <c r="EBX100" s="36"/>
      <c r="EBY100" s="36"/>
      <c r="EBZ100" s="36"/>
      <c r="ECA100" s="36"/>
      <c r="ECB100" s="36"/>
      <c r="ECC100" s="36"/>
      <c r="ECD100" s="36"/>
      <c r="ECE100" s="36"/>
      <c r="ECF100" s="36"/>
      <c r="ECG100" s="36"/>
      <c r="ECH100" s="36"/>
      <c r="ECI100" s="36"/>
      <c r="ECJ100" s="36"/>
      <c r="ECK100" s="36"/>
      <c r="ECL100" s="36"/>
      <c r="ECM100" s="36"/>
      <c r="ECN100" s="36"/>
      <c r="ECO100" s="36"/>
      <c r="ECP100" s="36"/>
      <c r="ECQ100" s="36"/>
      <c r="ECR100" s="36"/>
      <c r="ECS100" s="36"/>
      <c r="ECT100" s="36"/>
      <c r="ECU100" s="36"/>
      <c r="ECV100" s="36"/>
      <c r="ECW100" s="36"/>
      <c r="ECX100" s="36"/>
      <c r="ECY100" s="36"/>
      <c r="ECZ100" s="36"/>
      <c r="EDA100" s="36"/>
      <c r="EDB100" s="36"/>
      <c r="EDC100" s="36"/>
      <c r="EDD100" s="36"/>
      <c r="EDE100" s="36"/>
      <c r="EDF100" s="36"/>
      <c r="EDG100" s="36"/>
      <c r="EDH100" s="36"/>
      <c r="EDI100" s="36"/>
      <c r="EDJ100" s="36"/>
      <c r="EDK100" s="36"/>
      <c r="EDL100" s="36"/>
      <c r="EDM100" s="36"/>
      <c r="EDN100" s="36"/>
      <c r="EDO100" s="36"/>
      <c r="EDP100" s="36"/>
      <c r="EDQ100" s="36"/>
      <c r="EDR100" s="36"/>
      <c r="EDS100" s="36"/>
      <c r="EDT100" s="36"/>
      <c r="EDU100" s="36"/>
      <c r="EDV100" s="36"/>
      <c r="EDW100" s="36"/>
      <c r="EDX100" s="36"/>
      <c r="EDY100" s="36"/>
      <c r="EDZ100" s="36"/>
      <c r="EEA100" s="36"/>
      <c r="EEB100" s="36"/>
      <c r="EEC100" s="36"/>
      <c r="EED100" s="36"/>
      <c r="EEE100" s="36"/>
      <c r="EEF100" s="36"/>
      <c r="EEG100" s="36"/>
      <c r="EEH100" s="36"/>
      <c r="EEI100" s="36"/>
      <c r="EEJ100" s="36"/>
      <c r="EEK100" s="36"/>
      <c r="EEL100" s="36"/>
      <c r="EEM100" s="36"/>
      <c r="EEN100" s="36"/>
      <c r="EEO100" s="36"/>
      <c r="EEP100" s="36"/>
      <c r="EEQ100" s="36"/>
      <c r="EER100" s="36"/>
      <c r="EES100" s="36"/>
      <c r="EET100" s="36"/>
      <c r="EEU100" s="36"/>
      <c r="EEV100" s="36"/>
      <c r="EEW100" s="36"/>
      <c r="EEX100" s="36"/>
      <c r="EEY100" s="36"/>
      <c r="EEZ100" s="36"/>
      <c r="EFA100" s="36"/>
      <c r="EFB100" s="36"/>
      <c r="EFC100" s="36"/>
      <c r="EFD100" s="36"/>
      <c r="EFE100" s="36"/>
      <c r="EFF100" s="36"/>
      <c r="EFG100" s="36"/>
      <c r="EFH100" s="36"/>
      <c r="EFI100" s="36"/>
      <c r="EFJ100" s="36"/>
      <c r="EFK100" s="36"/>
      <c r="EFL100" s="36"/>
      <c r="EFM100" s="36"/>
      <c r="EFN100" s="36"/>
      <c r="EFO100" s="36"/>
      <c r="EFP100" s="36"/>
      <c r="EFQ100" s="36"/>
      <c r="EFR100" s="36"/>
      <c r="EFS100" s="36"/>
      <c r="EFT100" s="36"/>
      <c r="EFU100" s="36"/>
      <c r="EFV100" s="36"/>
      <c r="EFW100" s="36"/>
      <c r="EFX100" s="36"/>
      <c r="EFY100" s="36"/>
      <c r="EFZ100" s="36"/>
      <c r="EGA100" s="36"/>
      <c r="EGB100" s="36"/>
      <c r="EGC100" s="36"/>
      <c r="EGD100" s="36"/>
      <c r="EGE100" s="36"/>
      <c r="EGF100" s="36"/>
      <c r="EGG100" s="36"/>
      <c r="EGH100" s="36"/>
      <c r="EGI100" s="36"/>
      <c r="EGJ100" s="36"/>
      <c r="EGK100" s="36"/>
      <c r="EGL100" s="36"/>
      <c r="EGM100" s="36"/>
      <c r="EGN100" s="36"/>
      <c r="EGO100" s="36"/>
      <c r="EGP100" s="36"/>
      <c r="EGQ100" s="36"/>
      <c r="EGR100" s="36"/>
      <c r="EGS100" s="36"/>
      <c r="EGT100" s="36"/>
      <c r="EGU100" s="36"/>
      <c r="EGV100" s="36"/>
      <c r="EGW100" s="36"/>
      <c r="EGX100" s="36"/>
      <c r="EGY100" s="36"/>
      <c r="EGZ100" s="36"/>
      <c r="EHA100" s="36"/>
      <c r="EHB100" s="36"/>
      <c r="EHC100" s="36"/>
      <c r="EHD100" s="36"/>
      <c r="EHE100" s="36"/>
      <c r="EHF100" s="36"/>
      <c r="EHG100" s="36"/>
      <c r="EHH100" s="36"/>
      <c r="EHI100" s="36"/>
      <c r="EHJ100" s="36"/>
      <c r="EHK100" s="36"/>
      <c r="EHL100" s="36"/>
      <c r="EHM100" s="36"/>
      <c r="EHN100" s="36"/>
      <c r="EHO100" s="36"/>
      <c r="EHP100" s="36"/>
      <c r="EHQ100" s="36"/>
      <c r="EHR100" s="36"/>
      <c r="EHS100" s="36"/>
      <c r="EHT100" s="36"/>
      <c r="EHU100" s="36"/>
      <c r="EHV100" s="36"/>
      <c r="EHW100" s="36"/>
      <c r="EHX100" s="36"/>
      <c r="EHY100" s="36"/>
      <c r="EHZ100" s="36"/>
      <c r="EIA100" s="36"/>
      <c r="EIB100" s="36"/>
      <c r="EIC100" s="36"/>
      <c r="EID100" s="36"/>
      <c r="EIE100" s="36"/>
      <c r="EIF100" s="36"/>
      <c r="EIG100" s="36"/>
      <c r="EIH100" s="36"/>
      <c r="EII100" s="36"/>
      <c r="EIJ100" s="36"/>
      <c r="EIK100" s="36"/>
      <c r="EIL100" s="36"/>
      <c r="EIM100" s="36"/>
      <c r="EIN100" s="36"/>
      <c r="EIO100" s="36"/>
      <c r="EIP100" s="36"/>
      <c r="EIQ100" s="36"/>
      <c r="EIR100" s="36"/>
      <c r="EIS100" s="36"/>
      <c r="EIT100" s="36"/>
      <c r="EIU100" s="36"/>
      <c r="EIV100" s="36"/>
      <c r="EIW100" s="36"/>
      <c r="EIX100" s="36"/>
      <c r="EIY100" s="36"/>
      <c r="EIZ100" s="36"/>
      <c r="EJA100" s="36"/>
      <c r="EJB100" s="36"/>
      <c r="EJC100" s="36"/>
      <c r="EJD100" s="36"/>
      <c r="EJE100" s="36"/>
      <c r="EJF100" s="36"/>
      <c r="EJG100" s="36"/>
      <c r="EJH100" s="36"/>
      <c r="EJI100" s="36"/>
      <c r="EJJ100" s="36"/>
      <c r="EJK100" s="36"/>
      <c r="EJL100" s="36"/>
      <c r="EJM100" s="36"/>
      <c r="EJN100" s="36"/>
      <c r="EJO100" s="36"/>
      <c r="EJP100" s="36"/>
      <c r="EJQ100" s="36"/>
      <c r="EJR100" s="36"/>
      <c r="EJS100" s="36"/>
      <c r="EJT100" s="36"/>
      <c r="EJU100" s="36"/>
      <c r="EJV100" s="36"/>
      <c r="EJW100" s="36"/>
      <c r="EJX100" s="36"/>
      <c r="EJY100" s="36"/>
      <c r="EJZ100" s="36"/>
      <c r="EKA100" s="36"/>
      <c r="EKB100" s="36"/>
      <c r="EKC100" s="36"/>
      <c r="EKD100" s="36"/>
      <c r="EKE100" s="36"/>
      <c r="EKF100" s="36"/>
      <c r="EKG100" s="36"/>
      <c r="EKH100" s="36"/>
      <c r="EKI100" s="36"/>
      <c r="EKJ100" s="36"/>
      <c r="EKK100" s="36"/>
      <c r="EKL100" s="36"/>
      <c r="EKM100" s="36"/>
      <c r="EKN100" s="36"/>
      <c r="EKO100" s="36"/>
      <c r="EKP100" s="36"/>
      <c r="EKQ100" s="36"/>
      <c r="EKR100" s="36"/>
      <c r="EKS100" s="36"/>
      <c r="EKT100" s="36"/>
      <c r="EKU100" s="36"/>
      <c r="EKV100" s="36"/>
      <c r="EKW100" s="36"/>
      <c r="EKX100" s="36"/>
      <c r="EKY100" s="36"/>
      <c r="EKZ100" s="36"/>
      <c r="ELA100" s="36"/>
      <c r="ELB100" s="36"/>
      <c r="ELC100" s="36"/>
      <c r="ELD100" s="36"/>
      <c r="ELE100" s="36"/>
      <c r="ELF100" s="36"/>
      <c r="ELG100" s="36"/>
      <c r="ELH100" s="36"/>
      <c r="ELI100" s="36"/>
      <c r="ELJ100" s="36"/>
      <c r="ELK100" s="36"/>
      <c r="ELL100" s="36"/>
      <c r="ELM100" s="36"/>
      <c r="ELN100" s="36"/>
      <c r="ELO100" s="36"/>
      <c r="ELP100" s="36"/>
      <c r="ELQ100" s="36"/>
      <c r="ELR100" s="36"/>
      <c r="ELS100" s="36"/>
      <c r="ELT100" s="36"/>
      <c r="ELU100" s="36"/>
      <c r="ELV100" s="36"/>
      <c r="ELW100" s="36"/>
      <c r="ELX100" s="36"/>
      <c r="ELY100" s="36"/>
      <c r="ELZ100" s="36"/>
      <c r="EMA100" s="36"/>
      <c r="EMB100" s="36"/>
      <c r="EMC100" s="36"/>
      <c r="EMD100" s="36"/>
      <c r="EME100" s="36"/>
      <c r="EMF100" s="36"/>
      <c r="EMG100" s="36"/>
      <c r="EMH100" s="36"/>
      <c r="EMI100" s="36"/>
      <c r="EMJ100" s="36"/>
      <c r="EMK100" s="36"/>
      <c r="EML100" s="36"/>
      <c r="EMM100" s="36"/>
      <c r="EMN100" s="36"/>
      <c r="EMO100" s="36"/>
      <c r="EMP100" s="36"/>
      <c r="EMQ100" s="36"/>
      <c r="EMR100" s="36"/>
      <c r="EMS100" s="36"/>
      <c r="EMT100" s="36"/>
      <c r="EMU100" s="36"/>
      <c r="EMV100" s="36"/>
      <c r="EMW100" s="36"/>
      <c r="EMX100" s="36"/>
      <c r="EMY100" s="36"/>
      <c r="EMZ100" s="36"/>
      <c r="ENA100" s="36"/>
      <c r="ENB100" s="36"/>
      <c r="ENC100" s="36"/>
      <c r="END100" s="36"/>
      <c r="ENE100" s="36"/>
      <c r="ENF100" s="36"/>
      <c r="ENG100" s="36"/>
      <c r="ENH100" s="36"/>
      <c r="ENI100" s="36"/>
      <c r="ENJ100" s="36"/>
      <c r="ENK100" s="36"/>
      <c r="ENL100" s="36"/>
      <c r="ENM100" s="36"/>
      <c r="ENN100" s="36"/>
      <c r="ENO100" s="36"/>
      <c r="ENP100" s="36"/>
      <c r="ENQ100" s="36"/>
      <c r="ENR100" s="36"/>
      <c r="ENS100" s="36"/>
      <c r="ENT100" s="36"/>
      <c r="ENU100" s="36"/>
      <c r="ENV100" s="36"/>
      <c r="ENW100" s="36"/>
      <c r="ENX100" s="36"/>
      <c r="ENY100" s="36"/>
      <c r="ENZ100" s="36"/>
      <c r="EOA100" s="36"/>
      <c r="EOB100" s="36"/>
      <c r="EOC100" s="36"/>
      <c r="EOD100" s="36"/>
      <c r="EOE100" s="36"/>
      <c r="EOF100" s="36"/>
      <c r="EOG100" s="36"/>
      <c r="EOH100" s="36"/>
      <c r="EOI100" s="36"/>
      <c r="EOJ100" s="36"/>
      <c r="EOK100" s="36"/>
      <c r="EOL100" s="36"/>
      <c r="EOM100" s="36"/>
      <c r="EON100" s="36"/>
      <c r="EOO100" s="36"/>
      <c r="EOP100" s="36"/>
      <c r="EOQ100" s="36"/>
      <c r="EOR100" s="36"/>
      <c r="EOS100" s="36"/>
      <c r="EOT100" s="36"/>
      <c r="EOU100" s="36"/>
      <c r="EOV100" s="36"/>
      <c r="EOW100" s="36"/>
      <c r="EOX100" s="36"/>
      <c r="EOY100" s="36"/>
      <c r="EOZ100" s="36"/>
      <c r="EPA100" s="36"/>
      <c r="EPB100" s="36"/>
      <c r="EPC100" s="36"/>
      <c r="EPD100" s="36"/>
      <c r="EPE100" s="36"/>
      <c r="EPF100" s="36"/>
      <c r="EPG100" s="36"/>
      <c r="EPH100" s="36"/>
      <c r="EPI100" s="36"/>
      <c r="EPJ100" s="36"/>
      <c r="EPK100" s="36"/>
      <c r="EPL100" s="36"/>
      <c r="EPM100" s="36"/>
      <c r="EPN100" s="36"/>
      <c r="EPO100" s="36"/>
      <c r="EPP100" s="36"/>
      <c r="EPQ100" s="36"/>
      <c r="EPR100" s="36"/>
      <c r="EPS100" s="36"/>
      <c r="EPT100" s="36"/>
      <c r="EPU100" s="36"/>
      <c r="EPV100" s="36"/>
      <c r="EPW100" s="36"/>
      <c r="EPX100" s="36"/>
      <c r="EPY100" s="36"/>
      <c r="EPZ100" s="36"/>
      <c r="EQA100" s="36"/>
      <c r="EQB100" s="36"/>
      <c r="EQC100" s="36"/>
      <c r="EQD100" s="36"/>
      <c r="EQE100" s="36"/>
      <c r="EQF100" s="36"/>
      <c r="EQG100" s="36"/>
      <c r="EQH100" s="36"/>
      <c r="EQI100" s="36"/>
      <c r="EQJ100" s="36"/>
      <c r="EQK100" s="36"/>
      <c r="EQL100" s="36"/>
      <c r="EQM100" s="36"/>
      <c r="EQN100" s="36"/>
      <c r="EQO100" s="36"/>
      <c r="EQP100" s="36"/>
      <c r="EQQ100" s="36"/>
      <c r="EQR100" s="36"/>
      <c r="EQS100" s="36"/>
      <c r="EQT100" s="36"/>
      <c r="EQU100" s="36"/>
      <c r="EQV100" s="36"/>
      <c r="EQW100" s="36"/>
      <c r="EQX100" s="36"/>
      <c r="EQY100" s="36"/>
      <c r="EQZ100" s="36"/>
      <c r="ERA100" s="36"/>
      <c r="ERB100" s="36"/>
      <c r="ERC100" s="36"/>
      <c r="ERD100" s="36"/>
      <c r="ERE100" s="36"/>
      <c r="ERF100" s="36"/>
      <c r="ERG100" s="36"/>
      <c r="ERH100" s="36"/>
      <c r="ERI100" s="36"/>
      <c r="ERJ100" s="36"/>
      <c r="ERK100" s="36"/>
      <c r="ERL100" s="36"/>
      <c r="ERM100" s="36"/>
      <c r="ERN100" s="36"/>
      <c r="ERO100" s="36"/>
      <c r="ERP100" s="36"/>
      <c r="ERQ100" s="36"/>
      <c r="ERR100" s="36"/>
      <c r="ERS100" s="36"/>
      <c r="ERT100" s="36"/>
      <c r="ERU100" s="36"/>
      <c r="ERV100" s="36"/>
      <c r="ERW100" s="36"/>
      <c r="ERX100" s="36"/>
      <c r="ERY100" s="36"/>
      <c r="ERZ100" s="36"/>
      <c r="ESA100" s="36"/>
      <c r="ESB100" s="36"/>
      <c r="ESC100" s="36"/>
      <c r="ESD100" s="36"/>
      <c r="ESE100" s="36"/>
      <c r="ESF100" s="36"/>
      <c r="ESG100" s="36"/>
      <c r="ESH100" s="36"/>
      <c r="ESI100" s="36"/>
      <c r="ESJ100" s="36"/>
      <c r="ESK100" s="36"/>
      <c r="ESL100" s="36"/>
      <c r="ESM100" s="36"/>
      <c r="ESN100" s="36"/>
      <c r="ESO100" s="36"/>
      <c r="ESP100" s="36"/>
      <c r="ESQ100" s="36"/>
      <c r="ESR100" s="36"/>
      <c r="ESS100" s="36"/>
      <c r="EST100" s="36"/>
      <c r="ESU100" s="36"/>
      <c r="ESV100" s="36"/>
      <c r="ESW100" s="36"/>
      <c r="ESX100" s="36"/>
      <c r="ESY100" s="36"/>
      <c r="ESZ100" s="36"/>
      <c r="ETA100" s="36"/>
      <c r="ETB100" s="36"/>
      <c r="ETC100" s="36"/>
      <c r="ETD100" s="36"/>
      <c r="ETE100" s="36"/>
      <c r="ETF100" s="36"/>
      <c r="ETG100" s="36"/>
      <c r="ETH100" s="36"/>
      <c r="ETI100" s="36"/>
      <c r="ETJ100" s="36"/>
      <c r="ETK100" s="36"/>
      <c r="ETL100" s="36"/>
      <c r="ETM100" s="36"/>
      <c r="ETN100" s="36"/>
      <c r="ETO100" s="36"/>
      <c r="ETP100" s="36"/>
      <c r="ETQ100" s="36"/>
      <c r="ETR100" s="36"/>
      <c r="ETS100" s="36"/>
      <c r="ETT100" s="36"/>
      <c r="ETU100" s="36"/>
      <c r="ETV100" s="36"/>
      <c r="ETW100" s="36"/>
      <c r="ETX100" s="36"/>
      <c r="ETY100" s="36"/>
      <c r="ETZ100" s="36"/>
      <c r="EUA100" s="36"/>
      <c r="EUB100" s="36"/>
      <c r="EUC100" s="36"/>
      <c r="EUD100" s="36"/>
      <c r="EUE100" s="36"/>
      <c r="EUF100" s="36"/>
      <c r="EUG100" s="36"/>
      <c r="EUH100" s="36"/>
      <c r="EUI100" s="36"/>
      <c r="EUJ100" s="36"/>
      <c r="EUK100" s="36"/>
      <c r="EUL100" s="36"/>
      <c r="EUM100" s="36"/>
      <c r="EUN100" s="36"/>
      <c r="EUO100" s="36"/>
      <c r="EUP100" s="36"/>
      <c r="EUQ100" s="36"/>
      <c r="EUR100" s="36"/>
      <c r="EUS100" s="36"/>
      <c r="EUT100" s="36"/>
      <c r="EUU100" s="36"/>
      <c r="EUV100" s="36"/>
      <c r="EUW100" s="36"/>
      <c r="EUX100" s="36"/>
      <c r="EUY100" s="36"/>
      <c r="EUZ100" s="36"/>
      <c r="EVA100" s="36"/>
      <c r="EVB100" s="36"/>
      <c r="EVC100" s="36"/>
      <c r="EVD100" s="36"/>
      <c r="EVE100" s="36"/>
      <c r="EVF100" s="36"/>
      <c r="EVG100" s="36"/>
      <c r="EVH100" s="36"/>
      <c r="EVI100" s="36"/>
      <c r="EVJ100" s="36"/>
      <c r="EVK100" s="36"/>
      <c r="EVL100" s="36"/>
      <c r="EVM100" s="36"/>
      <c r="EVN100" s="36"/>
      <c r="EVO100" s="36"/>
      <c r="EVP100" s="36"/>
      <c r="EVQ100" s="36"/>
      <c r="EVR100" s="36"/>
      <c r="EVS100" s="36"/>
      <c r="EVT100" s="36"/>
      <c r="EVU100" s="36"/>
      <c r="EVV100" s="36"/>
      <c r="EVW100" s="36"/>
      <c r="EVX100" s="36"/>
      <c r="EVY100" s="36"/>
      <c r="EVZ100" s="36"/>
      <c r="EWA100" s="36"/>
      <c r="EWB100" s="36"/>
      <c r="EWC100" s="36"/>
      <c r="EWD100" s="36"/>
      <c r="EWE100" s="36"/>
      <c r="EWF100" s="36"/>
      <c r="EWG100" s="36"/>
      <c r="EWH100" s="36"/>
      <c r="EWI100" s="36"/>
      <c r="EWJ100" s="36"/>
      <c r="EWK100" s="36"/>
      <c r="EWL100" s="36"/>
      <c r="EWM100" s="36"/>
      <c r="EWN100" s="36"/>
      <c r="EWO100" s="36"/>
      <c r="EWP100" s="36"/>
      <c r="EWQ100" s="36"/>
      <c r="EWR100" s="36"/>
      <c r="EWS100" s="36"/>
      <c r="EWT100" s="36"/>
      <c r="EWU100" s="36"/>
      <c r="EWV100" s="36"/>
      <c r="EWW100" s="36"/>
      <c r="EWX100" s="36"/>
      <c r="EWY100" s="36"/>
      <c r="EWZ100" s="36"/>
      <c r="EXA100" s="36"/>
      <c r="EXB100" s="36"/>
      <c r="EXC100" s="36"/>
      <c r="EXD100" s="36"/>
      <c r="EXE100" s="36"/>
      <c r="EXF100" s="36"/>
      <c r="EXG100" s="36"/>
      <c r="EXH100" s="36"/>
      <c r="EXI100" s="36"/>
      <c r="EXJ100" s="36"/>
      <c r="EXK100" s="36"/>
      <c r="EXL100" s="36"/>
      <c r="EXM100" s="36"/>
      <c r="EXN100" s="36"/>
      <c r="EXO100" s="36"/>
      <c r="EXP100" s="36"/>
      <c r="EXQ100" s="36"/>
      <c r="EXR100" s="36"/>
      <c r="EXS100" s="36"/>
      <c r="EXT100" s="36"/>
      <c r="EXU100" s="36"/>
      <c r="EXV100" s="36"/>
      <c r="EXW100" s="36"/>
      <c r="EXX100" s="36"/>
      <c r="EXY100" s="36"/>
      <c r="EXZ100" s="36"/>
      <c r="EYA100" s="36"/>
      <c r="EYB100" s="36"/>
      <c r="EYC100" s="36"/>
      <c r="EYD100" s="36"/>
      <c r="EYE100" s="36"/>
      <c r="EYF100" s="36"/>
      <c r="EYG100" s="36"/>
      <c r="EYH100" s="36"/>
      <c r="EYI100" s="36"/>
      <c r="EYJ100" s="36"/>
      <c r="EYK100" s="36"/>
      <c r="EYL100" s="36"/>
      <c r="EYM100" s="36"/>
      <c r="EYN100" s="36"/>
      <c r="EYO100" s="36"/>
      <c r="EYP100" s="36"/>
      <c r="EYQ100" s="36"/>
      <c r="EYR100" s="36"/>
      <c r="EYS100" s="36"/>
      <c r="EYT100" s="36"/>
      <c r="EYU100" s="36"/>
      <c r="EYV100" s="36"/>
      <c r="EYW100" s="36"/>
      <c r="EYX100" s="36"/>
      <c r="EYY100" s="36"/>
      <c r="EYZ100" s="36"/>
      <c r="EZA100" s="36"/>
      <c r="EZB100" s="36"/>
      <c r="EZC100" s="36"/>
      <c r="EZD100" s="36"/>
      <c r="EZE100" s="36"/>
      <c r="EZF100" s="36"/>
      <c r="EZG100" s="36"/>
      <c r="EZH100" s="36"/>
      <c r="EZI100" s="36"/>
      <c r="EZJ100" s="36"/>
      <c r="EZK100" s="36"/>
      <c r="EZL100" s="36"/>
      <c r="EZM100" s="36"/>
      <c r="EZN100" s="36"/>
      <c r="EZO100" s="36"/>
      <c r="EZP100" s="36"/>
      <c r="EZQ100" s="36"/>
      <c r="EZR100" s="36"/>
      <c r="EZS100" s="36"/>
      <c r="EZT100" s="36"/>
      <c r="EZU100" s="36"/>
      <c r="EZV100" s="36"/>
      <c r="EZW100" s="36"/>
      <c r="EZX100" s="36"/>
      <c r="EZY100" s="36"/>
      <c r="EZZ100" s="36"/>
      <c r="FAA100" s="36"/>
      <c r="FAB100" s="36"/>
      <c r="FAC100" s="36"/>
      <c r="FAD100" s="36"/>
      <c r="FAE100" s="36"/>
      <c r="FAF100" s="36"/>
      <c r="FAG100" s="36"/>
      <c r="FAH100" s="36"/>
      <c r="FAI100" s="36"/>
      <c r="FAJ100" s="36"/>
      <c r="FAK100" s="36"/>
      <c r="FAL100" s="36"/>
      <c r="FAM100" s="36"/>
      <c r="FAN100" s="36"/>
      <c r="FAO100" s="36"/>
      <c r="FAP100" s="36"/>
      <c r="FAQ100" s="36"/>
      <c r="FAR100" s="36"/>
      <c r="FAS100" s="36"/>
      <c r="FAT100" s="36"/>
      <c r="FAU100" s="36"/>
      <c r="FAV100" s="36"/>
      <c r="FAW100" s="36"/>
      <c r="FAX100" s="36"/>
      <c r="FAY100" s="36"/>
      <c r="FAZ100" s="36"/>
      <c r="FBA100" s="36"/>
      <c r="FBB100" s="36"/>
      <c r="FBC100" s="36"/>
      <c r="FBD100" s="36"/>
      <c r="FBE100" s="36"/>
      <c r="FBF100" s="36"/>
      <c r="FBG100" s="36"/>
      <c r="FBH100" s="36"/>
      <c r="FBI100" s="36"/>
      <c r="FBJ100" s="36"/>
      <c r="FBK100" s="36"/>
      <c r="FBL100" s="36"/>
      <c r="FBM100" s="36"/>
      <c r="FBN100" s="36"/>
      <c r="FBO100" s="36"/>
      <c r="FBP100" s="36"/>
      <c r="FBQ100" s="36"/>
      <c r="FBR100" s="36"/>
      <c r="FBS100" s="36"/>
      <c r="FBT100" s="36"/>
      <c r="FBU100" s="36"/>
      <c r="FBV100" s="36"/>
      <c r="FBW100" s="36"/>
      <c r="FBX100" s="36"/>
      <c r="FBY100" s="36"/>
      <c r="FBZ100" s="36"/>
      <c r="FCA100" s="36"/>
      <c r="FCB100" s="36"/>
      <c r="FCC100" s="36"/>
      <c r="FCD100" s="36"/>
      <c r="FCE100" s="36"/>
      <c r="FCF100" s="36"/>
      <c r="FCG100" s="36"/>
      <c r="FCH100" s="36"/>
      <c r="FCI100" s="36"/>
      <c r="FCJ100" s="36"/>
      <c r="FCK100" s="36"/>
      <c r="FCL100" s="36"/>
      <c r="FCM100" s="36"/>
      <c r="FCN100" s="36"/>
      <c r="FCO100" s="36"/>
      <c r="FCP100" s="36"/>
      <c r="FCQ100" s="36"/>
      <c r="FCR100" s="36"/>
      <c r="FCS100" s="36"/>
      <c r="FCT100" s="36"/>
      <c r="FCU100" s="36"/>
      <c r="FCV100" s="36"/>
      <c r="FCW100" s="36"/>
      <c r="FCX100" s="36"/>
      <c r="FCY100" s="36"/>
      <c r="FCZ100" s="36"/>
      <c r="FDA100" s="36"/>
      <c r="FDB100" s="36"/>
      <c r="FDC100" s="36"/>
      <c r="FDD100" s="36"/>
      <c r="FDE100" s="36"/>
      <c r="FDF100" s="36"/>
      <c r="FDG100" s="36"/>
      <c r="FDH100" s="36"/>
      <c r="FDI100" s="36"/>
      <c r="FDJ100" s="36"/>
      <c r="FDK100" s="36"/>
      <c r="FDL100" s="36"/>
      <c r="FDM100" s="36"/>
      <c r="FDN100" s="36"/>
      <c r="FDO100" s="36"/>
      <c r="FDP100" s="36"/>
      <c r="FDQ100" s="36"/>
      <c r="FDR100" s="36"/>
      <c r="FDS100" s="36"/>
      <c r="FDT100" s="36"/>
      <c r="FDU100" s="36"/>
      <c r="FDV100" s="36"/>
      <c r="FDW100" s="36"/>
      <c r="FDX100" s="36"/>
      <c r="FDY100" s="36"/>
      <c r="FDZ100" s="36"/>
      <c r="FEA100" s="36"/>
      <c r="FEB100" s="36"/>
      <c r="FEC100" s="36"/>
      <c r="FED100" s="36"/>
      <c r="FEE100" s="36"/>
      <c r="FEF100" s="36"/>
      <c r="FEG100" s="36"/>
      <c r="FEH100" s="36"/>
      <c r="FEI100" s="36"/>
      <c r="FEJ100" s="36"/>
      <c r="FEK100" s="36"/>
      <c r="FEL100" s="36"/>
      <c r="FEM100" s="36"/>
      <c r="FEN100" s="36"/>
      <c r="FEO100" s="36"/>
      <c r="FEP100" s="36"/>
      <c r="FEQ100" s="36"/>
      <c r="FER100" s="36"/>
      <c r="FES100" s="36"/>
      <c r="FET100" s="36"/>
      <c r="FEU100" s="36"/>
      <c r="FEV100" s="36"/>
      <c r="FEW100" s="36"/>
      <c r="FEX100" s="36"/>
      <c r="FEY100" s="36"/>
      <c r="FEZ100" s="36"/>
      <c r="FFA100" s="36"/>
      <c r="FFB100" s="36"/>
      <c r="FFC100" s="36"/>
      <c r="FFD100" s="36"/>
      <c r="FFE100" s="36"/>
      <c r="FFF100" s="36"/>
      <c r="FFG100" s="36"/>
      <c r="FFH100" s="36"/>
      <c r="FFI100" s="36"/>
      <c r="FFJ100" s="36"/>
      <c r="FFK100" s="36"/>
      <c r="FFL100" s="36"/>
      <c r="FFM100" s="36"/>
      <c r="FFN100" s="36"/>
      <c r="FFO100" s="36"/>
      <c r="FFP100" s="36"/>
      <c r="FFQ100" s="36"/>
      <c r="FFR100" s="36"/>
      <c r="FFS100" s="36"/>
      <c r="FFT100" s="36"/>
      <c r="FFU100" s="36"/>
      <c r="FFV100" s="36"/>
      <c r="FFW100" s="36"/>
      <c r="FFX100" s="36"/>
      <c r="FFY100" s="36"/>
      <c r="FFZ100" s="36"/>
      <c r="FGA100" s="36"/>
      <c r="FGB100" s="36"/>
      <c r="FGC100" s="36"/>
      <c r="FGD100" s="36"/>
      <c r="FGE100" s="36"/>
      <c r="FGF100" s="36"/>
      <c r="FGG100" s="36"/>
      <c r="FGH100" s="36"/>
      <c r="FGI100" s="36"/>
      <c r="FGJ100" s="36"/>
      <c r="FGK100" s="36"/>
      <c r="FGL100" s="36"/>
      <c r="FGM100" s="36"/>
      <c r="FGN100" s="36"/>
      <c r="FGO100" s="36"/>
      <c r="FGP100" s="36"/>
      <c r="FGQ100" s="36"/>
      <c r="FGR100" s="36"/>
      <c r="FGS100" s="36"/>
      <c r="FGT100" s="36"/>
      <c r="FGU100" s="36"/>
      <c r="FGV100" s="36"/>
      <c r="FGW100" s="36"/>
      <c r="FGX100" s="36"/>
      <c r="FGY100" s="36"/>
      <c r="FGZ100" s="36"/>
      <c r="FHA100" s="36"/>
      <c r="FHB100" s="36"/>
      <c r="FHC100" s="36"/>
      <c r="FHD100" s="36"/>
      <c r="FHE100" s="36"/>
      <c r="FHF100" s="36"/>
      <c r="FHG100" s="36"/>
      <c r="FHH100" s="36"/>
      <c r="FHI100" s="36"/>
      <c r="FHJ100" s="36"/>
      <c r="FHK100" s="36"/>
      <c r="FHL100" s="36"/>
      <c r="FHM100" s="36"/>
      <c r="FHN100" s="36"/>
      <c r="FHO100" s="36"/>
      <c r="FHP100" s="36"/>
      <c r="FHQ100" s="36"/>
      <c r="FHR100" s="36"/>
      <c r="FHS100" s="36"/>
      <c r="FHT100" s="36"/>
      <c r="FHU100" s="36"/>
      <c r="FHV100" s="36"/>
      <c r="FHW100" s="36"/>
      <c r="FHX100" s="36"/>
      <c r="FHY100" s="36"/>
      <c r="FHZ100" s="36"/>
      <c r="FIA100" s="36"/>
      <c r="FIB100" s="36"/>
      <c r="FIC100" s="36"/>
      <c r="FID100" s="36"/>
      <c r="FIE100" s="36"/>
      <c r="FIF100" s="36"/>
      <c r="FIG100" s="36"/>
      <c r="FIH100" s="36"/>
      <c r="FII100" s="36"/>
      <c r="FIJ100" s="36"/>
      <c r="FIK100" s="36"/>
      <c r="FIL100" s="36"/>
      <c r="FIM100" s="36"/>
      <c r="FIN100" s="36"/>
      <c r="FIO100" s="36"/>
      <c r="FIP100" s="36"/>
      <c r="FIQ100" s="36"/>
      <c r="FIR100" s="36"/>
      <c r="FIS100" s="36"/>
      <c r="FIT100" s="36"/>
      <c r="FIU100" s="36"/>
      <c r="FIV100" s="36"/>
      <c r="FIW100" s="36"/>
      <c r="FIX100" s="36"/>
      <c r="FIY100" s="36"/>
      <c r="FIZ100" s="36"/>
      <c r="FJA100" s="36"/>
      <c r="FJB100" s="36"/>
      <c r="FJC100" s="36"/>
      <c r="FJD100" s="36"/>
      <c r="FJE100" s="36"/>
      <c r="FJF100" s="36"/>
      <c r="FJG100" s="36"/>
      <c r="FJH100" s="36"/>
      <c r="FJI100" s="36"/>
      <c r="FJJ100" s="36"/>
      <c r="FJK100" s="36"/>
      <c r="FJL100" s="36"/>
      <c r="FJM100" s="36"/>
      <c r="FJN100" s="36"/>
      <c r="FJO100" s="36"/>
      <c r="FJP100" s="36"/>
      <c r="FJQ100" s="36"/>
      <c r="FJR100" s="36"/>
      <c r="FJS100" s="36"/>
      <c r="FJT100" s="36"/>
      <c r="FJU100" s="36"/>
      <c r="FJV100" s="36"/>
      <c r="FJW100" s="36"/>
      <c r="FJX100" s="36"/>
      <c r="FJY100" s="36"/>
      <c r="FJZ100" s="36"/>
      <c r="FKA100" s="36"/>
      <c r="FKB100" s="36"/>
      <c r="FKC100" s="36"/>
      <c r="FKD100" s="36"/>
      <c r="FKE100" s="36"/>
      <c r="FKF100" s="36"/>
      <c r="FKG100" s="36"/>
      <c r="FKH100" s="36"/>
      <c r="FKI100" s="36"/>
      <c r="FKJ100" s="36"/>
      <c r="FKK100" s="36"/>
      <c r="FKL100" s="36"/>
      <c r="FKM100" s="36"/>
      <c r="FKN100" s="36"/>
      <c r="FKO100" s="36"/>
      <c r="FKP100" s="36"/>
      <c r="FKQ100" s="36"/>
      <c r="FKR100" s="36"/>
      <c r="FKS100" s="36"/>
      <c r="FKT100" s="36"/>
      <c r="FKU100" s="36"/>
      <c r="FKV100" s="36"/>
      <c r="FKW100" s="36"/>
      <c r="FKX100" s="36"/>
      <c r="FKY100" s="36"/>
      <c r="FKZ100" s="36"/>
      <c r="FLA100" s="36"/>
      <c r="FLB100" s="36"/>
      <c r="FLC100" s="36"/>
      <c r="FLD100" s="36"/>
      <c r="FLE100" s="36"/>
      <c r="FLF100" s="36"/>
      <c r="FLG100" s="36"/>
      <c r="FLH100" s="36"/>
      <c r="FLI100" s="36"/>
      <c r="FLJ100" s="36"/>
      <c r="FLK100" s="36"/>
      <c r="FLL100" s="36"/>
      <c r="FLM100" s="36"/>
      <c r="FLN100" s="36"/>
      <c r="FLO100" s="36"/>
      <c r="FLP100" s="36"/>
      <c r="FLQ100" s="36"/>
      <c r="FLR100" s="36"/>
      <c r="FLS100" s="36"/>
      <c r="FLT100" s="36"/>
      <c r="FLU100" s="36"/>
      <c r="FLV100" s="36"/>
      <c r="FLW100" s="36"/>
      <c r="FLX100" s="36"/>
      <c r="FLY100" s="36"/>
      <c r="FLZ100" s="36"/>
      <c r="FMA100" s="36"/>
      <c r="FMB100" s="36"/>
      <c r="FMC100" s="36"/>
      <c r="FMD100" s="36"/>
      <c r="FME100" s="36"/>
      <c r="FMF100" s="36"/>
      <c r="FMG100" s="36"/>
      <c r="FMH100" s="36"/>
      <c r="FMI100" s="36"/>
      <c r="FMJ100" s="36"/>
      <c r="FMK100" s="36"/>
      <c r="FML100" s="36"/>
      <c r="FMM100" s="36"/>
      <c r="FMN100" s="36"/>
      <c r="FMO100" s="36"/>
      <c r="FMP100" s="36"/>
      <c r="FMQ100" s="36"/>
      <c r="FMR100" s="36"/>
      <c r="FMS100" s="36"/>
      <c r="FMT100" s="36"/>
      <c r="FMU100" s="36"/>
      <c r="FMV100" s="36"/>
      <c r="FMW100" s="36"/>
      <c r="FMX100" s="36"/>
      <c r="FMY100" s="36"/>
      <c r="FMZ100" s="36"/>
      <c r="FNA100" s="36"/>
      <c r="FNB100" s="36"/>
      <c r="FNC100" s="36"/>
      <c r="FND100" s="36"/>
      <c r="FNE100" s="36"/>
      <c r="FNF100" s="36"/>
      <c r="FNG100" s="36"/>
      <c r="FNH100" s="36"/>
      <c r="FNI100" s="36"/>
      <c r="FNJ100" s="36"/>
      <c r="FNK100" s="36"/>
      <c r="FNL100" s="36"/>
      <c r="FNM100" s="36"/>
      <c r="FNN100" s="36"/>
      <c r="FNO100" s="36"/>
      <c r="FNP100" s="36"/>
      <c r="FNQ100" s="36"/>
      <c r="FNR100" s="36"/>
      <c r="FNS100" s="36"/>
      <c r="FNT100" s="36"/>
      <c r="FNU100" s="36"/>
      <c r="FNV100" s="36"/>
      <c r="FNW100" s="36"/>
      <c r="FNX100" s="36"/>
      <c r="FNY100" s="36"/>
      <c r="FNZ100" s="36"/>
      <c r="FOA100" s="36"/>
      <c r="FOB100" s="36"/>
      <c r="FOC100" s="36"/>
      <c r="FOD100" s="36"/>
      <c r="FOE100" s="36"/>
      <c r="FOF100" s="36"/>
      <c r="FOG100" s="36"/>
      <c r="FOH100" s="36"/>
      <c r="FOI100" s="36"/>
      <c r="FOJ100" s="36"/>
      <c r="FOK100" s="36"/>
      <c r="FOL100" s="36"/>
      <c r="FOM100" s="36"/>
      <c r="FON100" s="36"/>
      <c r="FOO100" s="36"/>
      <c r="FOP100" s="36"/>
      <c r="FOQ100" s="36"/>
      <c r="FOR100" s="36"/>
      <c r="FOS100" s="36"/>
      <c r="FOT100" s="36"/>
      <c r="FOU100" s="36"/>
      <c r="FOV100" s="36"/>
      <c r="FOW100" s="36"/>
      <c r="FOX100" s="36"/>
      <c r="FOY100" s="36"/>
      <c r="FOZ100" s="36"/>
      <c r="FPA100" s="36"/>
      <c r="FPB100" s="36"/>
      <c r="FPC100" s="36"/>
      <c r="FPD100" s="36"/>
      <c r="FPE100" s="36"/>
      <c r="FPF100" s="36"/>
      <c r="FPG100" s="36"/>
      <c r="FPH100" s="36"/>
      <c r="FPI100" s="36"/>
      <c r="FPJ100" s="36"/>
      <c r="FPK100" s="36"/>
      <c r="FPL100" s="36"/>
      <c r="FPM100" s="36"/>
      <c r="FPN100" s="36"/>
      <c r="FPO100" s="36"/>
      <c r="FPP100" s="36"/>
      <c r="FPQ100" s="36"/>
      <c r="FPR100" s="36"/>
      <c r="FPS100" s="36"/>
      <c r="FPT100" s="36"/>
      <c r="FPU100" s="36"/>
      <c r="FPV100" s="36"/>
      <c r="FPW100" s="36"/>
      <c r="FPX100" s="36"/>
      <c r="FPY100" s="36"/>
      <c r="FPZ100" s="36"/>
      <c r="FQA100" s="36"/>
      <c r="FQB100" s="36"/>
      <c r="FQC100" s="36"/>
      <c r="FQD100" s="36"/>
      <c r="FQE100" s="36"/>
      <c r="FQF100" s="36"/>
      <c r="FQG100" s="36"/>
      <c r="FQH100" s="36"/>
      <c r="FQI100" s="36"/>
      <c r="FQJ100" s="36"/>
      <c r="FQK100" s="36"/>
      <c r="FQL100" s="36"/>
      <c r="FQM100" s="36"/>
      <c r="FQN100" s="36"/>
      <c r="FQO100" s="36"/>
      <c r="FQP100" s="36"/>
      <c r="FQQ100" s="36"/>
      <c r="FQR100" s="36"/>
      <c r="FQS100" s="36"/>
      <c r="FQT100" s="36"/>
      <c r="FQU100" s="36"/>
      <c r="FQV100" s="36"/>
      <c r="FQW100" s="36"/>
      <c r="FQX100" s="36"/>
      <c r="FQY100" s="36"/>
      <c r="FQZ100" s="36"/>
      <c r="FRA100" s="36"/>
      <c r="FRB100" s="36"/>
      <c r="FRC100" s="36"/>
      <c r="FRD100" s="36"/>
      <c r="FRE100" s="36"/>
      <c r="FRF100" s="36"/>
      <c r="FRG100" s="36"/>
      <c r="FRH100" s="36"/>
      <c r="FRI100" s="36"/>
      <c r="FRJ100" s="36"/>
      <c r="FRK100" s="36"/>
      <c r="FRL100" s="36"/>
      <c r="FRM100" s="36"/>
      <c r="FRN100" s="36"/>
      <c r="FRO100" s="36"/>
      <c r="FRP100" s="36"/>
      <c r="FRQ100" s="36"/>
      <c r="FRR100" s="36"/>
      <c r="FRS100" s="36"/>
      <c r="FRT100" s="36"/>
      <c r="FRU100" s="36"/>
      <c r="FRV100" s="36"/>
      <c r="FRW100" s="36"/>
      <c r="FRX100" s="36"/>
      <c r="FRY100" s="36"/>
      <c r="FRZ100" s="36"/>
      <c r="FSA100" s="36"/>
      <c r="FSB100" s="36"/>
      <c r="FSC100" s="36"/>
      <c r="FSD100" s="36"/>
      <c r="FSE100" s="36"/>
      <c r="FSF100" s="36"/>
      <c r="FSG100" s="36"/>
      <c r="FSH100" s="36"/>
      <c r="FSI100" s="36"/>
      <c r="FSJ100" s="36"/>
      <c r="FSK100" s="36"/>
      <c r="FSL100" s="36"/>
      <c r="FSM100" s="36"/>
      <c r="FSN100" s="36"/>
      <c r="FSO100" s="36"/>
      <c r="FSP100" s="36"/>
      <c r="FSQ100" s="36"/>
      <c r="FSR100" s="36"/>
      <c r="FSS100" s="36"/>
      <c r="FST100" s="36"/>
      <c r="FSU100" s="36"/>
      <c r="FSV100" s="36"/>
      <c r="FSW100" s="36"/>
      <c r="FSX100" s="36"/>
      <c r="FSY100" s="36"/>
      <c r="FSZ100" s="36"/>
      <c r="FTA100" s="36"/>
      <c r="FTB100" s="36"/>
      <c r="FTC100" s="36"/>
      <c r="FTD100" s="36"/>
      <c r="FTE100" s="36"/>
      <c r="FTF100" s="36"/>
      <c r="FTG100" s="36"/>
      <c r="FTH100" s="36"/>
      <c r="FTI100" s="36"/>
      <c r="FTJ100" s="36"/>
      <c r="FTK100" s="36"/>
      <c r="FTL100" s="36"/>
      <c r="FTM100" s="36"/>
      <c r="FTN100" s="36"/>
      <c r="FTO100" s="36"/>
      <c r="FTP100" s="36"/>
      <c r="FTQ100" s="36"/>
      <c r="FTR100" s="36"/>
      <c r="FTS100" s="36"/>
      <c r="FTT100" s="36"/>
      <c r="FTU100" s="36"/>
      <c r="FTV100" s="36"/>
      <c r="FTW100" s="36"/>
      <c r="FTX100" s="36"/>
      <c r="FTY100" s="36"/>
      <c r="FTZ100" s="36"/>
      <c r="FUA100" s="36"/>
      <c r="FUB100" s="36"/>
      <c r="FUC100" s="36"/>
      <c r="FUD100" s="36"/>
      <c r="FUE100" s="36"/>
      <c r="FUF100" s="36"/>
      <c r="FUG100" s="36"/>
      <c r="FUH100" s="36"/>
      <c r="FUI100" s="36"/>
      <c r="FUJ100" s="36"/>
      <c r="FUK100" s="36"/>
      <c r="FUL100" s="36"/>
      <c r="FUM100" s="36"/>
      <c r="FUN100" s="36"/>
      <c r="FUO100" s="36"/>
      <c r="FUP100" s="36"/>
      <c r="FUQ100" s="36"/>
      <c r="FUR100" s="36"/>
      <c r="FUS100" s="36"/>
      <c r="FUT100" s="36"/>
      <c r="FUU100" s="36"/>
      <c r="FUV100" s="36"/>
      <c r="FUW100" s="36"/>
      <c r="FUX100" s="36"/>
      <c r="FUY100" s="36"/>
      <c r="FUZ100" s="36"/>
      <c r="FVA100" s="36"/>
      <c r="FVB100" s="36"/>
      <c r="FVC100" s="36"/>
      <c r="FVD100" s="36"/>
      <c r="FVE100" s="36"/>
      <c r="FVF100" s="36"/>
      <c r="FVG100" s="36"/>
      <c r="FVH100" s="36"/>
      <c r="FVI100" s="36"/>
      <c r="FVJ100" s="36"/>
      <c r="FVK100" s="36"/>
      <c r="FVL100" s="36"/>
      <c r="FVM100" s="36"/>
      <c r="FVN100" s="36"/>
      <c r="FVO100" s="36"/>
      <c r="FVP100" s="36"/>
      <c r="FVQ100" s="36"/>
      <c r="FVR100" s="36"/>
      <c r="FVS100" s="36"/>
      <c r="FVT100" s="36"/>
      <c r="FVU100" s="36"/>
      <c r="FVV100" s="36"/>
      <c r="FVW100" s="36"/>
      <c r="FVX100" s="36"/>
      <c r="FVY100" s="36"/>
      <c r="FVZ100" s="36"/>
      <c r="FWA100" s="36"/>
      <c r="FWB100" s="36"/>
      <c r="FWC100" s="36"/>
      <c r="FWD100" s="36"/>
      <c r="FWE100" s="36"/>
      <c r="FWF100" s="36"/>
      <c r="FWG100" s="36"/>
      <c r="FWH100" s="36"/>
      <c r="FWI100" s="36"/>
      <c r="FWJ100" s="36"/>
      <c r="FWK100" s="36"/>
      <c r="FWL100" s="36"/>
      <c r="FWM100" s="36"/>
      <c r="FWN100" s="36"/>
      <c r="FWO100" s="36"/>
      <c r="FWP100" s="36"/>
      <c r="FWQ100" s="36"/>
      <c r="FWR100" s="36"/>
      <c r="FWS100" s="36"/>
      <c r="FWT100" s="36"/>
      <c r="FWU100" s="36"/>
      <c r="FWV100" s="36"/>
      <c r="FWW100" s="36"/>
      <c r="FWX100" s="36"/>
      <c r="FWY100" s="36"/>
      <c r="FWZ100" s="36"/>
      <c r="FXA100" s="36"/>
      <c r="FXB100" s="36"/>
      <c r="FXC100" s="36"/>
      <c r="FXD100" s="36"/>
      <c r="FXE100" s="36"/>
      <c r="FXF100" s="36"/>
      <c r="FXG100" s="36"/>
      <c r="FXH100" s="36"/>
      <c r="FXI100" s="36"/>
      <c r="FXJ100" s="36"/>
      <c r="FXK100" s="36"/>
      <c r="FXL100" s="36"/>
      <c r="FXM100" s="36"/>
      <c r="FXN100" s="36"/>
      <c r="FXO100" s="36"/>
      <c r="FXP100" s="36"/>
      <c r="FXQ100" s="36"/>
      <c r="FXR100" s="36"/>
      <c r="FXS100" s="36"/>
      <c r="FXT100" s="36"/>
      <c r="FXU100" s="36"/>
      <c r="FXV100" s="36"/>
      <c r="FXW100" s="36"/>
      <c r="FXX100" s="36"/>
      <c r="FXY100" s="36"/>
      <c r="FXZ100" s="36"/>
      <c r="FYA100" s="36"/>
      <c r="FYB100" s="36"/>
      <c r="FYC100" s="36"/>
      <c r="FYD100" s="36"/>
      <c r="FYE100" s="36"/>
      <c r="FYF100" s="36"/>
      <c r="FYG100" s="36"/>
      <c r="FYH100" s="36"/>
      <c r="FYI100" s="36"/>
      <c r="FYJ100" s="36"/>
      <c r="FYK100" s="36"/>
      <c r="FYL100" s="36"/>
      <c r="FYM100" s="36"/>
      <c r="FYN100" s="36"/>
      <c r="FYO100" s="36"/>
      <c r="FYP100" s="36"/>
      <c r="FYQ100" s="36"/>
      <c r="FYR100" s="36"/>
      <c r="FYS100" s="36"/>
      <c r="FYT100" s="36"/>
      <c r="FYU100" s="36"/>
      <c r="FYV100" s="36"/>
      <c r="FYW100" s="36"/>
      <c r="FYX100" s="36"/>
      <c r="FYY100" s="36"/>
      <c r="FYZ100" s="36"/>
      <c r="FZA100" s="36"/>
      <c r="FZB100" s="36"/>
      <c r="FZC100" s="36"/>
      <c r="FZD100" s="36"/>
      <c r="FZE100" s="36"/>
      <c r="FZF100" s="36"/>
      <c r="FZG100" s="36"/>
      <c r="FZH100" s="36"/>
      <c r="FZI100" s="36"/>
      <c r="FZJ100" s="36"/>
      <c r="FZK100" s="36"/>
      <c r="FZL100" s="36"/>
      <c r="FZM100" s="36"/>
      <c r="FZN100" s="36"/>
      <c r="FZO100" s="36"/>
      <c r="FZP100" s="36"/>
      <c r="FZQ100" s="36"/>
      <c r="FZR100" s="36"/>
      <c r="FZS100" s="36"/>
      <c r="FZT100" s="36"/>
      <c r="FZU100" s="36"/>
      <c r="FZV100" s="36"/>
      <c r="FZW100" s="36"/>
      <c r="FZX100" s="36"/>
      <c r="FZY100" s="36"/>
      <c r="FZZ100" s="36"/>
      <c r="GAA100" s="36"/>
      <c r="GAB100" s="36"/>
      <c r="GAC100" s="36"/>
      <c r="GAD100" s="36"/>
      <c r="GAE100" s="36"/>
      <c r="GAF100" s="36"/>
      <c r="GAG100" s="36"/>
      <c r="GAH100" s="36"/>
      <c r="GAI100" s="36"/>
      <c r="GAJ100" s="36"/>
      <c r="GAK100" s="36"/>
      <c r="GAL100" s="36"/>
      <c r="GAM100" s="36"/>
      <c r="GAN100" s="36"/>
      <c r="GAO100" s="36"/>
      <c r="GAP100" s="36"/>
      <c r="GAQ100" s="36"/>
      <c r="GAR100" s="36"/>
      <c r="GAS100" s="36"/>
      <c r="GAT100" s="36"/>
      <c r="GAU100" s="36"/>
      <c r="GAV100" s="36"/>
      <c r="GAW100" s="36"/>
      <c r="GAX100" s="36"/>
      <c r="GAY100" s="36"/>
      <c r="GAZ100" s="36"/>
      <c r="GBA100" s="36"/>
      <c r="GBB100" s="36"/>
      <c r="GBC100" s="36"/>
      <c r="GBD100" s="36"/>
      <c r="GBE100" s="36"/>
      <c r="GBF100" s="36"/>
      <c r="GBG100" s="36"/>
      <c r="GBH100" s="36"/>
      <c r="GBI100" s="36"/>
      <c r="GBJ100" s="36"/>
      <c r="GBK100" s="36"/>
      <c r="GBL100" s="36"/>
      <c r="GBM100" s="36"/>
      <c r="GBN100" s="36"/>
      <c r="GBO100" s="36"/>
      <c r="GBP100" s="36"/>
      <c r="GBQ100" s="36"/>
      <c r="GBR100" s="36"/>
      <c r="GBS100" s="36"/>
      <c r="GBT100" s="36"/>
      <c r="GBU100" s="36"/>
      <c r="GBV100" s="36"/>
      <c r="GBW100" s="36"/>
      <c r="GBX100" s="36"/>
      <c r="GBY100" s="36"/>
      <c r="GBZ100" s="36"/>
      <c r="GCA100" s="36"/>
      <c r="GCB100" s="36"/>
      <c r="GCC100" s="36"/>
      <c r="GCD100" s="36"/>
      <c r="GCE100" s="36"/>
      <c r="GCF100" s="36"/>
      <c r="GCG100" s="36"/>
      <c r="GCH100" s="36"/>
      <c r="GCI100" s="36"/>
      <c r="GCJ100" s="36"/>
      <c r="GCK100" s="36"/>
      <c r="GCL100" s="36"/>
      <c r="GCM100" s="36"/>
      <c r="GCN100" s="36"/>
      <c r="GCO100" s="36"/>
      <c r="GCP100" s="36"/>
      <c r="GCQ100" s="36"/>
      <c r="GCR100" s="36"/>
      <c r="GCS100" s="36"/>
      <c r="GCT100" s="36"/>
      <c r="GCU100" s="36"/>
      <c r="GCV100" s="36"/>
      <c r="GCW100" s="36"/>
      <c r="GCX100" s="36"/>
      <c r="GCY100" s="36"/>
      <c r="GCZ100" s="36"/>
      <c r="GDA100" s="36"/>
      <c r="GDB100" s="36"/>
      <c r="GDC100" s="36"/>
      <c r="GDD100" s="36"/>
      <c r="GDE100" s="36"/>
      <c r="GDF100" s="36"/>
      <c r="GDG100" s="36"/>
      <c r="GDH100" s="36"/>
      <c r="GDI100" s="36"/>
      <c r="GDJ100" s="36"/>
      <c r="GDK100" s="36"/>
      <c r="GDL100" s="36"/>
      <c r="GDM100" s="36"/>
      <c r="GDN100" s="36"/>
      <c r="GDO100" s="36"/>
      <c r="GDP100" s="36"/>
      <c r="GDQ100" s="36"/>
      <c r="GDR100" s="36"/>
      <c r="GDS100" s="36"/>
      <c r="GDT100" s="36"/>
      <c r="GDU100" s="36"/>
      <c r="GDV100" s="36"/>
      <c r="GDW100" s="36"/>
      <c r="GDX100" s="36"/>
      <c r="GDY100" s="36"/>
      <c r="GDZ100" s="36"/>
      <c r="GEA100" s="36"/>
      <c r="GEB100" s="36"/>
      <c r="GEC100" s="36"/>
      <c r="GED100" s="36"/>
      <c r="GEE100" s="36"/>
      <c r="GEF100" s="36"/>
      <c r="GEG100" s="36"/>
      <c r="GEH100" s="36"/>
      <c r="GEI100" s="36"/>
      <c r="GEJ100" s="36"/>
      <c r="GEK100" s="36"/>
      <c r="GEL100" s="36"/>
      <c r="GEM100" s="36"/>
      <c r="GEN100" s="36"/>
      <c r="GEO100" s="36"/>
      <c r="GEP100" s="36"/>
      <c r="GEQ100" s="36"/>
      <c r="GER100" s="36"/>
      <c r="GES100" s="36"/>
      <c r="GET100" s="36"/>
      <c r="GEU100" s="36"/>
      <c r="GEV100" s="36"/>
      <c r="GEW100" s="36"/>
      <c r="GEX100" s="36"/>
      <c r="GEY100" s="36"/>
      <c r="GEZ100" s="36"/>
      <c r="GFA100" s="36"/>
      <c r="GFB100" s="36"/>
      <c r="GFC100" s="36"/>
      <c r="GFD100" s="36"/>
      <c r="GFE100" s="36"/>
      <c r="GFF100" s="36"/>
      <c r="GFG100" s="36"/>
      <c r="GFH100" s="36"/>
      <c r="GFI100" s="36"/>
      <c r="GFJ100" s="36"/>
      <c r="GFK100" s="36"/>
      <c r="GFL100" s="36"/>
      <c r="GFM100" s="36"/>
      <c r="GFN100" s="36"/>
      <c r="GFO100" s="36"/>
      <c r="GFP100" s="36"/>
      <c r="GFQ100" s="36"/>
      <c r="GFR100" s="36"/>
      <c r="GFS100" s="36"/>
      <c r="GFT100" s="36"/>
      <c r="GFU100" s="36"/>
      <c r="GFV100" s="36"/>
      <c r="GFW100" s="36"/>
      <c r="GFX100" s="36"/>
      <c r="GFY100" s="36"/>
      <c r="GFZ100" s="36"/>
      <c r="GGA100" s="36"/>
      <c r="GGB100" s="36"/>
      <c r="GGC100" s="36"/>
      <c r="GGD100" s="36"/>
      <c r="GGE100" s="36"/>
      <c r="GGF100" s="36"/>
      <c r="GGG100" s="36"/>
      <c r="GGH100" s="36"/>
      <c r="GGI100" s="36"/>
      <c r="GGJ100" s="36"/>
      <c r="GGK100" s="36"/>
      <c r="GGL100" s="36"/>
      <c r="GGM100" s="36"/>
      <c r="GGN100" s="36"/>
      <c r="GGO100" s="36"/>
      <c r="GGP100" s="36"/>
      <c r="GGQ100" s="36"/>
      <c r="GGR100" s="36"/>
      <c r="GGS100" s="36"/>
      <c r="GGT100" s="36"/>
      <c r="GGU100" s="36"/>
      <c r="GGV100" s="36"/>
      <c r="GGW100" s="36"/>
      <c r="GGX100" s="36"/>
      <c r="GGY100" s="36"/>
      <c r="GGZ100" s="36"/>
      <c r="GHA100" s="36"/>
      <c r="GHB100" s="36"/>
      <c r="GHC100" s="36"/>
      <c r="GHD100" s="36"/>
      <c r="GHE100" s="36"/>
      <c r="GHF100" s="36"/>
      <c r="GHG100" s="36"/>
      <c r="GHH100" s="36"/>
      <c r="GHI100" s="36"/>
      <c r="GHJ100" s="36"/>
      <c r="GHK100" s="36"/>
      <c r="GHL100" s="36"/>
      <c r="GHM100" s="36"/>
      <c r="GHN100" s="36"/>
      <c r="GHO100" s="36"/>
      <c r="GHP100" s="36"/>
      <c r="GHQ100" s="36"/>
      <c r="GHR100" s="36"/>
      <c r="GHS100" s="36"/>
      <c r="GHT100" s="36"/>
      <c r="GHU100" s="36"/>
      <c r="GHV100" s="36"/>
      <c r="GHW100" s="36"/>
      <c r="GHX100" s="36"/>
      <c r="GHY100" s="36"/>
      <c r="GHZ100" s="36"/>
      <c r="GIA100" s="36"/>
      <c r="GIB100" s="36"/>
      <c r="GIC100" s="36"/>
      <c r="GID100" s="36"/>
      <c r="GIE100" s="36"/>
      <c r="GIF100" s="36"/>
      <c r="GIG100" s="36"/>
      <c r="GIH100" s="36"/>
      <c r="GII100" s="36"/>
      <c r="GIJ100" s="36"/>
      <c r="GIK100" s="36"/>
      <c r="GIL100" s="36"/>
      <c r="GIM100" s="36"/>
      <c r="GIN100" s="36"/>
      <c r="GIO100" s="36"/>
      <c r="GIP100" s="36"/>
      <c r="GIQ100" s="36"/>
      <c r="GIR100" s="36"/>
      <c r="GIS100" s="36"/>
      <c r="GIT100" s="36"/>
      <c r="GIU100" s="36"/>
      <c r="GIV100" s="36"/>
      <c r="GIW100" s="36"/>
      <c r="GIX100" s="36"/>
      <c r="GIY100" s="36"/>
      <c r="GIZ100" s="36"/>
      <c r="GJA100" s="36"/>
      <c r="GJB100" s="36"/>
      <c r="GJC100" s="36"/>
      <c r="GJD100" s="36"/>
      <c r="GJE100" s="36"/>
      <c r="GJF100" s="36"/>
      <c r="GJG100" s="36"/>
      <c r="GJH100" s="36"/>
      <c r="GJI100" s="36"/>
      <c r="GJJ100" s="36"/>
      <c r="GJK100" s="36"/>
      <c r="GJL100" s="36"/>
      <c r="GJM100" s="36"/>
      <c r="GJN100" s="36"/>
      <c r="GJO100" s="36"/>
      <c r="GJP100" s="36"/>
      <c r="GJQ100" s="36"/>
      <c r="GJR100" s="36"/>
      <c r="GJS100" s="36"/>
      <c r="GJT100" s="36"/>
      <c r="GJU100" s="36"/>
      <c r="GJV100" s="36"/>
      <c r="GJW100" s="36"/>
      <c r="GJX100" s="36"/>
      <c r="GJY100" s="36"/>
      <c r="GJZ100" s="36"/>
      <c r="GKA100" s="36"/>
      <c r="GKB100" s="36"/>
      <c r="GKC100" s="36"/>
      <c r="GKD100" s="36"/>
      <c r="GKE100" s="36"/>
      <c r="GKF100" s="36"/>
      <c r="GKG100" s="36"/>
      <c r="GKH100" s="36"/>
      <c r="GKI100" s="36"/>
      <c r="GKJ100" s="36"/>
      <c r="GKK100" s="36"/>
      <c r="GKL100" s="36"/>
      <c r="GKM100" s="36"/>
      <c r="GKN100" s="36"/>
      <c r="GKO100" s="36"/>
      <c r="GKP100" s="36"/>
      <c r="GKQ100" s="36"/>
      <c r="GKR100" s="36"/>
      <c r="GKS100" s="36"/>
      <c r="GKT100" s="36"/>
      <c r="GKU100" s="36"/>
      <c r="GKV100" s="36"/>
      <c r="GKW100" s="36"/>
      <c r="GKX100" s="36"/>
      <c r="GKY100" s="36"/>
      <c r="GKZ100" s="36"/>
      <c r="GLA100" s="36"/>
      <c r="GLB100" s="36"/>
      <c r="GLC100" s="36"/>
      <c r="GLD100" s="36"/>
      <c r="GLE100" s="36"/>
      <c r="GLF100" s="36"/>
      <c r="GLG100" s="36"/>
      <c r="GLH100" s="36"/>
      <c r="GLI100" s="36"/>
      <c r="GLJ100" s="36"/>
      <c r="GLK100" s="36"/>
      <c r="GLL100" s="36"/>
      <c r="GLM100" s="36"/>
      <c r="GLN100" s="36"/>
      <c r="GLO100" s="36"/>
      <c r="GLP100" s="36"/>
      <c r="GLQ100" s="36"/>
      <c r="GLR100" s="36"/>
      <c r="GLS100" s="36"/>
      <c r="GLT100" s="36"/>
      <c r="GLU100" s="36"/>
      <c r="GLV100" s="36"/>
      <c r="GLW100" s="36"/>
      <c r="GLX100" s="36"/>
      <c r="GLY100" s="36"/>
      <c r="GLZ100" s="36"/>
      <c r="GMA100" s="36"/>
      <c r="GMB100" s="36"/>
      <c r="GMC100" s="36"/>
      <c r="GMD100" s="36"/>
      <c r="GME100" s="36"/>
      <c r="GMF100" s="36"/>
      <c r="GMG100" s="36"/>
      <c r="GMH100" s="36"/>
      <c r="GMI100" s="36"/>
      <c r="GMJ100" s="36"/>
      <c r="GMK100" s="36"/>
      <c r="GML100" s="36"/>
      <c r="GMM100" s="36"/>
      <c r="GMN100" s="36"/>
      <c r="GMO100" s="36"/>
      <c r="GMP100" s="36"/>
      <c r="GMQ100" s="36"/>
      <c r="GMR100" s="36"/>
      <c r="GMS100" s="36"/>
      <c r="GMT100" s="36"/>
      <c r="GMU100" s="36"/>
      <c r="GMV100" s="36"/>
      <c r="GMW100" s="36"/>
      <c r="GMX100" s="36"/>
      <c r="GMY100" s="36"/>
      <c r="GMZ100" s="36"/>
      <c r="GNA100" s="36"/>
      <c r="GNB100" s="36"/>
      <c r="GNC100" s="36"/>
      <c r="GND100" s="36"/>
      <c r="GNE100" s="36"/>
      <c r="GNF100" s="36"/>
      <c r="GNG100" s="36"/>
      <c r="GNH100" s="36"/>
      <c r="GNI100" s="36"/>
      <c r="GNJ100" s="36"/>
      <c r="GNK100" s="36"/>
      <c r="GNL100" s="36"/>
      <c r="GNM100" s="36"/>
      <c r="GNN100" s="36"/>
      <c r="GNO100" s="36"/>
      <c r="GNP100" s="36"/>
      <c r="GNQ100" s="36"/>
      <c r="GNR100" s="36"/>
      <c r="GNS100" s="36"/>
      <c r="GNT100" s="36"/>
      <c r="GNU100" s="36"/>
      <c r="GNV100" s="36"/>
      <c r="GNW100" s="36"/>
      <c r="GNX100" s="36"/>
      <c r="GNY100" s="36"/>
      <c r="GNZ100" s="36"/>
      <c r="GOA100" s="36"/>
      <c r="GOB100" s="36"/>
      <c r="GOC100" s="36"/>
      <c r="GOD100" s="36"/>
      <c r="GOE100" s="36"/>
      <c r="GOF100" s="36"/>
      <c r="GOG100" s="36"/>
      <c r="GOH100" s="36"/>
      <c r="GOI100" s="36"/>
      <c r="GOJ100" s="36"/>
      <c r="GOK100" s="36"/>
      <c r="GOL100" s="36"/>
      <c r="GOM100" s="36"/>
      <c r="GON100" s="36"/>
      <c r="GOO100" s="36"/>
      <c r="GOP100" s="36"/>
      <c r="GOQ100" s="36"/>
      <c r="GOR100" s="36"/>
      <c r="GOS100" s="36"/>
      <c r="GOT100" s="36"/>
      <c r="GOU100" s="36"/>
      <c r="GOV100" s="36"/>
      <c r="GOW100" s="36"/>
      <c r="GOX100" s="36"/>
      <c r="GOY100" s="36"/>
      <c r="GOZ100" s="36"/>
      <c r="GPA100" s="36"/>
      <c r="GPB100" s="36"/>
      <c r="GPC100" s="36"/>
      <c r="GPD100" s="36"/>
      <c r="GPE100" s="36"/>
      <c r="GPF100" s="36"/>
      <c r="GPG100" s="36"/>
      <c r="GPH100" s="36"/>
      <c r="GPI100" s="36"/>
      <c r="GPJ100" s="36"/>
      <c r="GPK100" s="36"/>
      <c r="GPL100" s="36"/>
      <c r="GPM100" s="36"/>
      <c r="GPN100" s="36"/>
      <c r="GPO100" s="36"/>
      <c r="GPP100" s="36"/>
      <c r="GPQ100" s="36"/>
      <c r="GPR100" s="36"/>
      <c r="GPS100" s="36"/>
      <c r="GPT100" s="36"/>
      <c r="GPU100" s="36"/>
      <c r="GPV100" s="36"/>
      <c r="GPW100" s="36"/>
      <c r="GPX100" s="36"/>
      <c r="GPY100" s="36"/>
      <c r="GPZ100" s="36"/>
      <c r="GQA100" s="36"/>
      <c r="GQB100" s="36"/>
      <c r="GQC100" s="36"/>
      <c r="GQD100" s="36"/>
      <c r="GQE100" s="36"/>
      <c r="GQF100" s="36"/>
      <c r="GQG100" s="36"/>
      <c r="GQH100" s="36"/>
      <c r="GQI100" s="36"/>
      <c r="GQJ100" s="36"/>
      <c r="GQK100" s="36"/>
      <c r="GQL100" s="36"/>
      <c r="GQM100" s="36"/>
      <c r="GQN100" s="36"/>
      <c r="GQO100" s="36"/>
      <c r="GQP100" s="36"/>
      <c r="GQQ100" s="36"/>
      <c r="GQR100" s="36"/>
      <c r="GQS100" s="36"/>
      <c r="GQT100" s="36"/>
      <c r="GQU100" s="36"/>
      <c r="GQV100" s="36"/>
      <c r="GQW100" s="36"/>
      <c r="GQX100" s="36"/>
      <c r="GQY100" s="36"/>
      <c r="GQZ100" s="36"/>
      <c r="GRA100" s="36"/>
      <c r="GRB100" s="36"/>
      <c r="GRC100" s="36"/>
      <c r="GRD100" s="36"/>
      <c r="GRE100" s="36"/>
      <c r="GRF100" s="36"/>
      <c r="GRG100" s="36"/>
      <c r="GRH100" s="36"/>
      <c r="GRI100" s="36"/>
      <c r="GRJ100" s="36"/>
      <c r="GRK100" s="36"/>
      <c r="GRL100" s="36"/>
      <c r="GRM100" s="36"/>
      <c r="GRN100" s="36"/>
      <c r="GRO100" s="36"/>
      <c r="GRP100" s="36"/>
      <c r="GRQ100" s="36"/>
      <c r="GRR100" s="36"/>
      <c r="GRS100" s="36"/>
      <c r="GRT100" s="36"/>
      <c r="GRU100" s="36"/>
      <c r="GRV100" s="36"/>
      <c r="GRW100" s="36"/>
      <c r="GRX100" s="36"/>
      <c r="GRY100" s="36"/>
      <c r="GRZ100" s="36"/>
      <c r="GSA100" s="36"/>
      <c r="GSB100" s="36"/>
      <c r="GSC100" s="36"/>
      <c r="GSD100" s="36"/>
      <c r="GSE100" s="36"/>
      <c r="GSF100" s="36"/>
      <c r="GSG100" s="36"/>
      <c r="GSH100" s="36"/>
      <c r="GSI100" s="36"/>
      <c r="GSJ100" s="36"/>
      <c r="GSK100" s="36"/>
      <c r="GSL100" s="36"/>
      <c r="GSM100" s="36"/>
      <c r="GSN100" s="36"/>
      <c r="GSO100" s="36"/>
      <c r="GSP100" s="36"/>
      <c r="GSQ100" s="36"/>
      <c r="GSR100" s="36"/>
      <c r="GSS100" s="36"/>
      <c r="GST100" s="36"/>
      <c r="GSU100" s="36"/>
      <c r="GSV100" s="36"/>
      <c r="GSW100" s="36"/>
      <c r="GSX100" s="36"/>
      <c r="GSY100" s="36"/>
      <c r="GSZ100" s="36"/>
      <c r="GTA100" s="36"/>
      <c r="GTB100" s="36"/>
      <c r="GTC100" s="36"/>
      <c r="GTD100" s="36"/>
      <c r="GTE100" s="36"/>
      <c r="GTF100" s="36"/>
      <c r="GTG100" s="36"/>
      <c r="GTH100" s="36"/>
      <c r="GTI100" s="36"/>
      <c r="GTJ100" s="36"/>
      <c r="GTK100" s="36"/>
      <c r="GTL100" s="36"/>
      <c r="GTM100" s="36"/>
      <c r="GTN100" s="36"/>
      <c r="GTO100" s="36"/>
      <c r="GTP100" s="36"/>
      <c r="GTQ100" s="36"/>
      <c r="GTR100" s="36"/>
      <c r="GTS100" s="36"/>
      <c r="GTT100" s="36"/>
      <c r="GTU100" s="36"/>
      <c r="GTV100" s="36"/>
      <c r="GTW100" s="36"/>
      <c r="GTX100" s="36"/>
      <c r="GTY100" s="36"/>
      <c r="GTZ100" s="36"/>
      <c r="GUA100" s="36"/>
      <c r="GUB100" s="36"/>
      <c r="GUC100" s="36"/>
      <c r="GUD100" s="36"/>
      <c r="GUE100" s="36"/>
      <c r="GUF100" s="36"/>
      <c r="GUG100" s="36"/>
      <c r="GUH100" s="36"/>
      <c r="GUI100" s="36"/>
      <c r="GUJ100" s="36"/>
      <c r="GUK100" s="36"/>
      <c r="GUL100" s="36"/>
      <c r="GUM100" s="36"/>
      <c r="GUN100" s="36"/>
      <c r="GUO100" s="36"/>
      <c r="GUP100" s="36"/>
      <c r="GUQ100" s="36"/>
      <c r="GUR100" s="36"/>
      <c r="GUS100" s="36"/>
      <c r="GUT100" s="36"/>
      <c r="GUU100" s="36"/>
      <c r="GUV100" s="36"/>
      <c r="GUW100" s="36"/>
      <c r="GUX100" s="36"/>
      <c r="GUY100" s="36"/>
      <c r="GUZ100" s="36"/>
      <c r="GVA100" s="36"/>
      <c r="GVB100" s="36"/>
      <c r="GVC100" s="36"/>
      <c r="GVD100" s="36"/>
      <c r="GVE100" s="36"/>
      <c r="GVF100" s="36"/>
      <c r="GVG100" s="36"/>
      <c r="GVH100" s="36"/>
      <c r="GVI100" s="36"/>
      <c r="GVJ100" s="36"/>
      <c r="GVK100" s="36"/>
      <c r="GVL100" s="36"/>
      <c r="GVM100" s="36"/>
      <c r="GVN100" s="36"/>
      <c r="GVO100" s="36"/>
      <c r="GVP100" s="36"/>
      <c r="GVQ100" s="36"/>
      <c r="GVR100" s="36"/>
      <c r="GVS100" s="36"/>
      <c r="GVT100" s="36"/>
      <c r="GVU100" s="36"/>
      <c r="GVV100" s="36"/>
      <c r="GVW100" s="36"/>
      <c r="GVX100" s="36"/>
      <c r="GVY100" s="36"/>
      <c r="GVZ100" s="36"/>
      <c r="GWA100" s="36"/>
      <c r="GWB100" s="36"/>
      <c r="GWC100" s="36"/>
      <c r="GWD100" s="36"/>
      <c r="GWE100" s="36"/>
      <c r="GWF100" s="36"/>
      <c r="GWG100" s="36"/>
      <c r="GWH100" s="36"/>
      <c r="GWI100" s="36"/>
      <c r="GWJ100" s="36"/>
      <c r="GWK100" s="36"/>
      <c r="GWL100" s="36"/>
      <c r="GWM100" s="36"/>
      <c r="GWN100" s="36"/>
      <c r="GWO100" s="36"/>
      <c r="GWP100" s="36"/>
      <c r="GWQ100" s="36"/>
      <c r="GWR100" s="36"/>
      <c r="GWS100" s="36"/>
      <c r="GWT100" s="36"/>
      <c r="GWU100" s="36"/>
      <c r="GWV100" s="36"/>
      <c r="GWW100" s="36"/>
      <c r="GWX100" s="36"/>
      <c r="GWY100" s="36"/>
      <c r="GWZ100" s="36"/>
      <c r="GXA100" s="36"/>
      <c r="GXB100" s="36"/>
      <c r="GXC100" s="36"/>
      <c r="GXD100" s="36"/>
      <c r="GXE100" s="36"/>
      <c r="GXF100" s="36"/>
      <c r="GXG100" s="36"/>
      <c r="GXH100" s="36"/>
      <c r="GXI100" s="36"/>
      <c r="GXJ100" s="36"/>
      <c r="GXK100" s="36"/>
      <c r="GXL100" s="36"/>
      <c r="GXM100" s="36"/>
      <c r="GXN100" s="36"/>
      <c r="GXO100" s="36"/>
      <c r="GXP100" s="36"/>
      <c r="GXQ100" s="36"/>
      <c r="GXR100" s="36"/>
      <c r="GXS100" s="36"/>
      <c r="GXT100" s="36"/>
      <c r="GXU100" s="36"/>
      <c r="GXV100" s="36"/>
      <c r="GXW100" s="36"/>
      <c r="GXX100" s="36"/>
      <c r="GXY100" s="36"/>
      <c r="GXZ100" s="36"/>
      <c r="GYA100" s="36"/>
      <c r="GYB100" s="36"/>
      <c r="GYC100" s="36"/>
      <c r="GYD100" s="36"/>
      <c r="GYE100" s="36"/>
      <c r="GYF100" s="36"/>
      <c r="GYG100" s="36"/>
      <c r="GYH100" s="36"/>
      <c r="GYI100" s="36"/>
      <c r="GYJ100" s="36"/>
      <c r="GYK100" s="36"/>
      <c r="GYL100" s="36"/>
      <c r="GYM100" s="36"/>
      <c r="GYN100" s="36"/>
      <c r="GYO100" s="36"/>
      <c r="GYP100" s="36"/>
      <c r="GYQ100" s="36"/>
      <c r="GYR100" s="36"/>
      <c r="GYS100" s="36"/>
      <c r="GYT100" s="36"/>
      <c r="GYU100" s="36"/>
      <c r="GYV100" s="36"/>
      <c r="GYW100" s="36"/>
      <c r="GYX100" s="36"/>
      <c r="GYY100" s="36"/>
      <c r="GYZ100" s="36"/>
      <c r="GZA100" s="36"/>
      <c r="GZB100" s="36"/>
      <c r="GZC100" s="36"/>
      <c r="GZD100" s="36"/>
      <c r="GZE100" s="36"/>
      <c r="GZF100" s="36"/>
      <c r="GZG100" s="36"/>
      <c r="GZH100" s="36"/>
      <c r="GZI100" s="36"/>
      <c r="GZJ100" s="36"/>
      <c r="GZK100" s="36"/>
      <c r="GZL100" s="36"/>
      <c r="GZM100" s="36"/>
      <c r="GZN100" s="36"/>
      <c r="GZO100" s="36"/>
      <c r="GZP100" s="36"/>
      <c r="GZQ100" s="36"/>
      <c r="GZR100" s="36"/>
      <c r="GZS100" s="36"/>
      <c r="GZT100" s="36"/>
      <c r="GZU100" s="36"/>
      <c r="GZV100" s="36"/>
      <c r="GZW100" s="36"/>
      <c r="GZX100" s="36"/>
      <c r="GZY100" s="36"/>
      <c r="GZZ100" s="36"/>
      <c r="HAA100" s="36"/>
      <c r="HAB100" s="36"/>
      <c r="HAC100" s="36"/>
      <c r="HAD100" s="36"/>
      <c r="HAE100" s="36"/>
      <c r="HAF100" s="36"/>
      <c r="HAG100" s="36"/>
      <c r="HAH100" s="36"/>
      <c r="HAI100" s="36"/>
      <c r="HAJ100" s="36"/>
      <c r="HAK100" s="36"/>
      <c r="HAL100" s="36"/>
      <c r="HAM100" s="36"/>
      <c r="HAN100" s="36"/>
      <c r="HAO100" s="36"/>
      <c r="HAP100" s="36"/>
      <c r="HAQ100" s="36"/>
      <c r="HAR100" s="36"/>
      <c r="HAS100" s="36"/>
      <c r="HAT100" s="36"/>
      <c r="HAU100" s="36"/>
      <c r="HAV100" s="36"/>
      <c r="HAW100" s="36"/>
      <c r="HAX100" s="36"/>
      <c r="HAY100" s="36"/>
      <c r="HAZ100" s="36"/>
      <c r="HBA100" s="36"/>
      <c r="HBB100" s="36"/>
      <c r="HBC100" s="36"/>
      <c r="HBD100" s="36"/>
      <c r="HBE100" s="36"/>
      <c r="HBF100" s="36"/>
      <c r="HBG100" s="36"/>
      <c r="HBH100" s="36"/>
      <c r="HBI100" s="36"/>
      <c r="HBJ100" s="36"/>
      <c r="HBK100" s="36"/>
      <c r="HBL100" s="36"/>
      <c r="HBM100" s="36"/>
      <c r="HBN100" s="36"/>
      <c r="HBO100" s="36"/>
      <c r="HBP100" s="36"/>
      <c r="HBQ100" s="36"/>
      <c r="HBR100" s="36"/>
      <c r="HBS100" s="36"/>
      <c r="HBT100" s="36"/>
      <c r="HBU100" s="36"/>
      <c r="HBV100" s="36"/>
      <c r="HBW100" s="36"/>
      <c r="HBX100" s="36"/>
      <c r="HBY100" s="36"/>
      <c r="HBZ100" s="36"/>
      <c r="HCA100" s="36"/>
      <c r="HCB100" s="36"/>
      <c r="HCC100" s="36"/>
      <c r="HCD100" s="36"/>
      <c r="HCE100" s="36"/>
      <c r="HCF100" s="36"/>
      <c r="HCG100" s="36"/>
      <c r="HCH100" s="36"/>
      <c r="HCI100" s="36"/>
      <c r="HCJ100" s="36"/>
      <c r="HCK100" s="36"/>
      <c r="HCL100" s="36"/>
      <c r="HCM100" s="36"/>
      <c r="HCN100" s="36"/>
      <c r="HCO100" s="36"/>
      <c r="HCP100" s="36"/>
      <c r="HCQ100" s="36"/>
      <c r="HCR100" s="36"/>
      <c r="HCS100" s="36"/>
      <c r="HCT100" s="36"/>
      <c r="HCU100" s="36"/>
      <c r="HCV100" s="36"/>
      <c r="HCW100" s="36"/>
      <c r="HCX100" s="36"/>
      <c r="HCY100" s="36"/>
      <c r="HCZ100" s="36"/>
      <c r="HDA100" s="36"/>
      <c r="HDB100" s="36"/>
      <c r="HDC100" s="36"/>
      <c r="HDD100" s="36"/>
      <c r="HDE100" s="36"/>
      <c r="HDF100" s="36"/>
      <c r="HDG100" s="36"/>
      <c r="HDH100" s="36"/>
      <c r="HDI100" s="36"/>
      <c r="HDJ100" s="36"/>
      <c r="HDK100" s="36"/>
      <c r="HDL100" s="36"/>
      <c r="HDM100" s="36"/>
      <c r="HDN100" s="36"/>
      <c r="HDO100" s="36"/>
      <c r="HDP100" s="36"/>
      <c r="HDQ100" s="36"/>
      <c r="HDR100" s="36"/>
      <c r="HDS100" s="36"/>
      <c r="HDT100" s="36"/>
      <c r="HDU100" s="36"/>
      <c r="HDV100" s="36"/>
      <c r="HDW100" s="36"/>
      <c r="HDX100" s="36"/>
      <c r="HDY100" s="36"/>
      <c r="HDZ100" s="36"/>
      <c r="HEA100" s="36"/>
      <c r="HEB100" s="36"/>
      <c r="HEC100" s="36"/>
      <c r="HED100" s="36"/>
      <c r="HEE100" s="36"/>
      <c r="HEF100" s="36"/>
      <c r="HEG100" s="36"/>
      <c r="HEH100" s="36"/>
      <c r="HEI100" s="36"/>
      <c r="HEJ100" s="36"/>
      <c r="HEK100" s="36"/>
      <c r="HEL100" s="36"/>
      <c r="HEM100" s="36"/>
      <c r="HEN100" s="36"/>
      <c r="HEO100" s="36"/>
      <c r="HEP100" s="36"/>
      <c r="HEQ100" s="36"/>
      <c r="HER100" s="36"/>
      <c r="HES100" s="36"/>
      <c r="HET100" s="36"/>
      <c r="HEU100" s="36"/>
      <c r="HEV100" s="36"/>
      <c r="HEW100" s="36"/>
      <c r="HEX100" s="36"/>
      <c r="HEY100" s="36"/>
      <c r="HEZ100" s="36"/>
      <c r="HFA100" s="36"/>
      <c r="HFB100" s="36"/>
      <c r="HFC100" s="36"/>
      <c r="HFD100" s="36"/>
      <c r="HFE100" s="36"/>
      <c r="HFF100" s="36"/>
      <c r="HFG100" s="36"/>
      <c r="HFH100" s="36"/>
      <c r="HFI100" s="36"/>
      <c r="HFJ100" s="36"/>
      <c r="HFK100" s="36"/>
      <c r="HFL100" s="36"/>
      <c r="HFM100" s="36"/>
      <c r="HFN100" s="36"/>
      <c r="HFO100" s="36"/>
      <c r="HFP100" s="36"/>
      <c r="HFQ100" s="36"/>
      <c r="HFR100" s="36"/>
      <c r="HFS100" s="36"/>
      <c r="HFT100" s="36"/>
      <c r="HFU100" s="36"/>
      <c r="HFV100" s="36"/>
      <c r="HFW100" s="36"/>
      <c r="HFX100" s="36"/>
      <c r="HFY100" s="36"/>
      <c r="HFZ100" s="36"/>
      <c r="HGA100" s="36"/>
      <c r="HGB100" s="36"/>
      <c r="HGC100" s="36"/>
      <c r="HGD100" s="36"/>
      <c r="HGE100" s="36"/>
      <c r="HGF100" s="36"/>
      <c r="HGG100" s="36"/>
      <c r="HGH100" s="36"/>
      <c r="HGI100" s="36"/>
      <c r="HGJ100" s="36"/>
      <c r="HGK100" s="36"/>
      <c r="HGL100" s="36"/>
      <c r="HGM100" s="36"/>
      <c r="HGN100" s="36"/>
      <c r="HGO100" s="36"/>
      <c r="HGP100" s="36"/>
      <c r="HGQ100" s="36"/>
      <c r="HGR100" s="36"/>
      <c r="HGS100" s="36"/>
      <c r="HGT100" s="36"/>
      <c r="HGU100" s="36"/>
      <c r="HGV100" s="36"/>
      <c r="HGW100" s="36"/>
      <c r="HGX100" s="36"/>
      <c r="HGY100" s="36"/>
      <c r="HGZ100" s="36"/>
      <c r="HHA100" s="36"/>
      <c r="HHB100" s="36"/>
      <c r="HHC100" s="36"/>
      <c r="HHD100" s="36"/>
      <c r="HHE100" s="36"/>
      <c r="HHF100" s="36"/>
      <c r="HHG100" s="36"/>
      <c r="HHH100" s="36"/>
      <c r="HHI100" s="36"/>
      <c r="HHJ100" s="36"/>
      <c r="HHK100" s="36"/>
      <c r="HHL100" s="36"/>
      <c r="HHM100" s="36"/>
      <c r="HHN100" s="36"/>
      <c r="HHO100" s="36"/>
      <c r="HHP100" s="36"/>
      <c r="HHQ100" s="36"/>
      <c r="HHR100" s="36"/>
      <c r="HHS100" s="36"/>
      <c r="HHT100" s="36"/>
      <c r="HHU100" s="36"/>
      <c r="HHV100" s="36"/>
      <c r="HHW100" s="36"/>
      <c r="HHX100" s="36"/>
      <c r="HHY100" s="36"/>
      <c r="HHZ100" s="36"/>
      <c r="HIA100" s="36"/>
      <c r="HIB100" s="36"/>
      <c r="HIC100" s="36"/>
      <c r="HID100" s="36"/>
      <c r="HIE100" s="36"/>
      <c r="HIF100" s="36"/>
      <c r="HIG100" s="36"/>
      <c r="HIH100" s="36"/>
      <c r="HII100" s="36"/>
      <c r="HIJ100" s="36"/>
      <c r="HIK100" s="36"/>
      <c r="HIL100" s="36"/>
      <c r="HIM100" s="36"/>
      <c r="HIN100" s="36"/>
      <c r="HIO100" s="36"/>
      <c r="HIP100" s="36"/>
      <c r="HIQ100" s="36"/>
      <c r="HIR100" s="36"/>
      <c r="HIS100" s="36"/>
      <c r="HIT100" s="36"/>
      <c r="HIU100" s="36"/>
      <c r="HIV100" s="36"/>
      <c r="HIW100" s="36"/>
      <c r="HIX100" s="36"/>
      <c r="HIY100" s="36"/>
      <c r="HIZ100" s="36"/>
      <c r="HJA100" s="36"/>
      <c r="HJB100" s="36"/>
      <c r="HJC100" s="36"/>
      <c r="HJD100" s="36"/>
      <c r="HJE100" s="36"/>
      <c r="HJF100" s="36"/>
      <c r="HJG100" s="36"/>
      <c r="HJH100" s="36"/>
      <c r="HJI100" s="36"/>
      <c r="HJJ100" s="36"/>
      <c r="HJK100" s="36"/>
      <c r="HJL100" s="36"/>
      <c r="HJM100" s="36"/>
      <c r="HJN100" s="36"/>
      <c r="HJO100" s="36"/>
      <c r="HJP100" s="36"/>
      <c r="HJQ100" s="36"/>
      <c r="HJR100" s="36"/>
      <c r="HJS100" s="36"/>
      <c r="HJT100" s="36"/>
      <c r="HJU100" s="36"/>
      <c r="HJV100" s="36"/>
      <c r="HJW100" s="36"/>
      <c r="HJX100" s="36"/>
      <c r="HJY100" s="36"/>
      <c r="HJZ100" s="36"/>
      <c r="HKA100" s="36"/>
      <c r="HKB100" s="36"/>
      <c r="HKC100" s="36"/>
      <c r="HKD100" s="36"/>
      <c r="HKE100" s="36"/>
      <c r="HKF100" s="36"/>
      <c r="HKG100" s="36"/>
      <c r="HKH100" s="36"/>
      <c r="HKI100" s="36"/>
      <c r="HKJ100" s="36"/>
      <c r="HKK100" s="36"/>
      <c r="HKL100" s="36"/>
      <c r="HKM100" s="36"/>
      <c r="HKN100" s="36"/>
      <c r="HKO100" s="36"/>
      <c r="HKP100" s="36"/>
      <c r="HKQ100" s="36"/>
      <c r="HKR100" s="36"/>
      <c r="HKS100" s="36"/>
      <c r="HKT100" s="36"/>
      <c r="HKU100" s="36"/>
      <c r="HKV100" s="36"/>
      <c r="HKW100" s="36"/>
      <c r="HKX100" s="36"/>
      <c r="HKY100" s="36"/>
      <c r="HKZ100" s="36"/>
      <c r="HLA100" s="36"/>
      <c r="HLB100" s="36"/>
      <c r="HLC100" s="36"/>
      <c r="HLD100" s="36"/>
      <c r="HLE100" s="36"/>
      <c r="HLF100" s="36"/>
      <c r="HLG100" s="36"/>
      <c r="HLH100" s="36"/>
      <c r="HLI100" s="36"/>
      <c r="HLJ100" s="36"/>
      <c r="HLK100" s="36"/>
      <c r="HLL100" s="36"/>
      <c r="HLM100" s="36"/>
      <c r="HLN100" s="36"/>
      <c r="HLO100" s="36"/>
      <c r="HLP100" s="36"/>
      <c r="HLQ100" s="36"/>
      <c r="HLR100" s="36"/>
      <c r="HLS100" s="36"/>
      <c r="HLT100" s="36"/>
      <c r="HLU100" s="36"/>
      <c r="HLV100" s="36"/>
      <c r="HLW100" s="36"/>
      <c r="HLX100" s="36"/>
      <c r="HLY100" s="36"/>
      <c r="HLZ100" s="36"/>
      <c r="HMA100" s="36"/>
      <c r="HMB100" s="36"/>
      <c r="HMC100" s="36"/>
      <c r="HMD100" s="36"/>
      <c r="HME100" s="36"/>
      <c r="HMF100" s="36"/>
      <c r="HMG100" s="36"/>
      <c r="HMH100" s="36"/>
      <c r="HMI100" s="36"/>
      <c r="HMJ100" s="36"/>
      <c r="HMK100" s="36"/>
      <c r="HML100" s="36"/>
      <c r="HMM100" s="36"/>
      <c r="HMN100" s="36"/>
      <c r="HMO100" s="36"/>
      <c r="HMP100" s="36"/>
      <c r="HMQ100" s="36"/>
      <c r="HMR100" s="36"/>
      <c r="HMS100" s="36"/>
      <c r="HMT100" s="36"/>
      <c r="HMU100" s="36"/>
      <c r="HMV100" s="36"/>
      <c r="HMW100" s="36"/>
      <c r="HMX100" s="36"/>
      <c r="HMY100" s="36"/>
      <c r="HMZ100" s="36"/>
      <c r="HNA100" s="36"/>
      <c r="HNB100" s="36"/>
      <c r="HNC100" s="36"/>
      <c r="HND100" s="36"/>
      <c r="HNE100" s="36"/>
      <c r="HNF100" s="36"/>
      <c r="HNG100" s="36"/>
      <c r="HNH100" s="36"/>
      <c r="HNI100" s="36"/>
      <c r="HNJ100" s="36"/>
      <c r="HNK100" s="36"/>
      <c r="HNL100" s="36"/>
      <c r="HNM100" s="36"/>
      <c r="HNN100" s="36"/>
      <c r="HNO100" s="36"/>
      <c r="HNP100" s="36"/>
      <c r="HNQ100" s="36"/>
      <c r="HNR100" s="36"/>
      <c r="HNS100" s="36"/>
      <c r="HNT100" s="36"/>
      <c r="HNU100" s="36"/>
      <c r="HNV100" s="36"/>
      <c r="HNW100" s="36"/>
      <c r="HNX100" s="36"/>
      <c r="HNY100" s="36"/>
      <c r="HNZ100" s="36"/>
      <c r="HOA100" s="36"/>
      <c r="HOB100" s="36"/>
      <c r="HOC100" s="36"/>
      <c r="HOD100" s="36"/>
      <c r="HOE100" s="36"/>
      <c r="HOF100" s="36"/>
      <c r="HOG100" s="36"/>
      <c r="HOH100" s="36"/>
      <c r="HOI100" s="36"/>
      <c r="HOJ100" s="36"/>
      <c r="HOK100" s="36"/>
      <c r="HOL100" s="36"/>
      <c r="HOM100" s="36"/>
      <c r="HON100" s="36"/>
      <c r="HOO100" s="36"/>
      <c r="HOP100" s="36"/>
      <c r="HOQ100" s="36"/>
      <c r="HOR100" s="36"/>
      <c r="HOS100" s="36"/>
      <c r="HOT100" s="36"/>
      <c r="HOU100" s="36"/>
      <c r="HOV100" s="36"/>
      <c r="HOW100" s="36"/>
      <c r="HOX100" s="36"/>
      <c r="HOY100" s="36"/>
      <c r="HOZ100" s="36"/>
      <c r="HPA100" s="36"/>
      <c r="HPB100" s="36"/>
      <c r="HPC100" s="36"/>
      <c r="HPD100" s="36"/>
      <c r="HPE100" s="36"/>
      <c r="HPF100" s="36"/>
      <c r="HPG100" s="36"/>
      <c r="HPH100" s="36"/>
      <c r="HPI100" s="36"/>
      <c r="HPJ100" s="36"/>
      <c r="HPK100" s="36"/>
      <c r="HPL100" s="36"/>
      <c r="HPM100" s="36"/>
      <c r="HPN100" s="36"/>
      <c r="HPO100" s="36"/>
      <c r="HPP100" s="36"/>
      <c r="HPQ100" s="36"/>
      <c r="HPR100" s="36"/>
      <c r="HPS100" s="36"/>
      <c r="HPT100" s="36"/>
      <c r="HPU100" s="36"/>
      <c r="HPV100" s="36"/>
      <c r="HPW100" s="36"/>
      <c r="HPX100" s="36"/>
      <c r="HPY100" s="36"/>
      <c r="HPZ100" s="36"/>
      <c r="HQA100" s="36"/>
      <c r="HQB100" s="36"/>
      <c r="HQC100" s="36"/>
      <c r="HQD100" s="36"/>
      <c r="HQE100" s="36"/>
      <c r="HQF100" s="36"/>
      <c r="HQG100" s="36"/>
      <c r="HQH100" s="36"/>
      <c r="HQI100" s="36"/>
      <c r="HQJ100" s="36"/>
      <c r="HQK100" s="36"/>
      <c r="HQL100" s="36"/>
      <c r="HQM100" s="36"/>
      <c r="HQN100" s="36"/>
      <c r="HQO100" s="36"/>
      <c r="HQP100" s="36"/>
      <c r="HQQ100" s="36"/>
      <c r="HQR100" s="36"/>
      <c r="HQS100" s="36"/>
      <c r="HQT100" s="36"/>
      <c r="HQU100" s="36"/>
      <c r="HQV100" s="36"/>
      <c r="HQW100" s="36"/>
      <c r="HQX100" s="36"/>
      <c r="HQY100" s="36"/>
      <c r="HQZ100" s="36"/>
      <c r="HRA100" s="36"/>
      <c r="HRB100" s="36"/>
      <c r="HRC100" s="36"/>
      <c r="HRD100" s="36"/>
      <c r="HRE100" s="36"/>
      <c r="HRF100" s="36"/>
      <c r="HRG100" s="36"/>
      <c r="HRH100" s="36"/>
      <c r="HRI100" s="36"/>
      <c r="HRJ100" s="36"/>
      <c r="HRK100" s="36"/>
      <c r="HRL100" s="36"/>
      <c r="HRM100" s="36"/>
      <c r="HRN100" s="36"/>
      <c r="HRO100" s="36"/>
      <c r="HRP100" s="36"/>
      <c r="HRQ100" s="36"/>
      <c r="HRR100" s="36"/>
      <c r="HRS100" s="36"/>
      <c r="HRT100" s="36"/>
      <c r="HRU100" s="36"/>
      <c r="HRV100" s="36"/>
      <c r="HRW100" s="36"/>
      <c r="HRX100" s="36"/>
      <c r="HRY100" s="36"/>
      <c r="HRZ100" s="36"/>
      <c r="HSA100" s="36"/>
      <c r="HSB100" s="36"/>
      <c r="HSC100" s="36"/>
      <c r="HSD100" s="36"/>
      <c r="HSE100" s="36"/>
      <c r="HSF100" s="36"/>
      <c r="HSG100" s="36"/>
      <c r="HSH100" s="36"/>
      <c r="HSI100" s="36"/>
      <c r="HSJ100" s="36"/>
      <c r="HSK100" s="36"/>
      <c r="HSL100" s="36"/>
      <c r="HSM100" s="36"/>
      <c r="HSN100" s="36"/>
      <c r="HSO100" s="36"/>
      <c r="HSP100" s="36"/>
      <c r="HSQ100" s="36"/>
      <c r="HSR100" s="36"/>
      <c r="HSS100" s="36"/>
      <c r="HST100" s="36"/>
      <c r="HSU100" s="36"/>
      <c r="HSV100" s="36"/>
      <c r="HSW100" s="36"/>
      <c r="HSX100" s="36"/>
      <c r="HSY100" s="36"/>
      <c r="HSZ100" s="36"/>
      <c r="HTA100" s="36"/>
      <c r="HTB100" s="36"/>
      <c r="HTC100" s="36"/>
      <c r="HTD100" s="36"/>
      <c r="HTE100" s="36"/>
      <c r="HTF100" s="36"/>
      <c r="HTG100" s="36"/>
      <c r="HTH100" s="36"/>
      <c r="HTI100" s="36"/>
      <c r="HTJ100" s="36"/>
      <c r="HTK100" s="36"/>
      <c r="HTL100" s="36"/>
      <c r="HTM100" s="36"/>
      <c r="HTN100" s="36"/>
      <c r="HTO100" s="36"/>
      <c r="HTP100" s="36"/>
      <c r="HTQ100" s="36"/>
      <c r="HTR100" s="36"/>
      <c r="HTS100" s="36"/>
      <c r="HTT100" s="36"/>
      <c r="HTU100" s="36"/>
      <c r="HTV100" s="36"/>
      <c r="HTW100" s="36"/>
      <c r="HTX100" s="36"/>
      <c r="HTY100" s="36"/>
      <c r="HTZ100" s="36"/>
      <c r="HUA100" s="36"/>
      <c r="HUB100" s="36"/>
      <c r="HUC100" s="36"/>
      <c r="HUD100" s="36"/>
      <c r="HUE100" s="36"/>
      <c r="HUF100" s="36"/>
      <c r="HUG100" s="36"/>
      <c r="HUH100" s="36"/>
      <c r="HUI100" s="36"/>
      <c r="HUJ100" s="36"/>
      <c r="HUK100" s="36"/>
      <c r="HUL100" s="36"/>
      <c r="HUM100" s="36"/>
      <c r="HUN100" s="36"/>
      <c r="HUO100" s="36"/>
      <c r="HUP100" s="36"/>
      <c r="HUQ100" s="36"/>
      <c r="HUR100" s="36"/>
      <c r="HUS100" s="36"/>
      <c r="HUT100" s="36"/>
      <c r="HUU100" s="36"/>
      <c r="HUV100" s="36"/>
      <c r="HUW100" s="36"/>
      <c r="HUX100" s="36"/>
      <c r="HUY100" s="36"/>
      <c r="HUZ100" s="36"/>
      <c r="HVA100" s="36"/>
      <c r="HVB100" s="36"/>
      <c r="HVC100" s="36"/>
      <c r="HVD100" s="36"/>
      <c r="HVE100" s="36"/>
      <c r="HVF100" s="36"/>
      <c r="HVG100" s="36"/>
      <c r="HVH100" s="36"/>
      <c r="HVI100" s="36"/>
      <c r="HVJ100" s="36"/>
      <c r="HVK100" s="36"/>
      <c r="HVL100" s="36"/>
      <c r="HVM100" s="36"/>
      <c r="HVN100" s="36"/>
      <c r="HVO100" s="36"/>
      <c r="HVP100" s="36"/>
      <c r="HVQ100" s="36"/>
      <c r="HVR100" s="36"/>
      <c r="HVS100" s="36"/>
      <c r="HVT100" s="36"/>
      <c r="HVU100" s="36"/>
      <c r="HVV100" s="36"/>
      <c r="HVW100" s="36"/>
      <c r="HVX100" s="36"/>
      <c r="HVY100" s="36"/>
      <c r="HVZ100" s="36"/>
      <c r="HWA100" s="36"/>
      <c r="HWB100" s="36"/>
      <c r="HWC100" s="36"/>
      <c r="HWD100" s="36"/>
      <c r="HWE100" s="36"/>
      <c r="HWF100" s="36"/>
      <c r="HWG100" s="36"/>
      <c r="HWH100" s="36"/>
      <c r="HWI100" s="36"/>
      <c r="HWJ100" s="36"/>
      <c r="HWK100" s="36"/>
      <c r="HWL100" s="36"/>
      <c r="HWM100" s="36"/>
      <c r="HWN100" s="36"/>
      <c r="HWO100" s="36"/>
      <c r="HWP100" s="36"/>
      <c r="HWQ100" s="36"/>
      <c r="HWR100" s="36"/>
      <c r="HWS100" s="36"/>
      <c r="HWT100" s="36"/>
      <c r="HWU100" s="36"/>
      <c r="HWV100" s="36"/>
      <c r="HWW100" s="36"/>
      <c r="HWX100" s="36"/>
      <c r="HWY100" s="36"/>
      <c r="HWZ100" s="36"/>
      <c r="HXA100" s="36"/>
      <c r="HXB100" s="36"/>
      <c r="HXC100" s="36"/>
      <c r="HXD100" s="36"/>
      <c r="HXE100" s="36"/>
      <c r="HXF100" s="36"/>
      <c r="HXG100" s="36"/>
      <c r="HXH100" s="36"/>
      <c r="HXI100" s="36"/>
      <c r="HXJ100" s="36"/>
      <c r="HXK100" s="36"/>
      <c r="HXL100" s="36"/>
      <c r="HXM100" s="36"/>
      <c r="HXN100" s="36"/>
      <c r="HXO100" s="36"/>
      <c r="HXP100" s="36"/>
      <c r="HXQ100" s="36"/>
      <c r="HXR100" s="36"/>
      <c r="HXS100" s="36"/>
      <c r="HXT100" s="36"/>
      <c r="HXU100" s="36"/>
      <c r="HXV100" s="36"/>
      <c r="HXW100" s="36"/>
      <c r="HXX100" s="36"/>
      <c r="HXY100" s="36"/>
      <c r="HXZ100" s="36"/>
      <c r="HYA100" s="36"/>
      <c r="HYB100" s="36"/>
      <c r="HYC100" s="36"/>
      <c r="HYD100" s="36"/>
      <c r="HYE100" s="36"/>
      <c r="HYF100" s="36"/>
      <c r="HYG100" s="36"/>
      <c r="HYH100" s="36"/>
      <c r="HYI100" s="36"/>
      <c r="HYJ100" s="36"/>
      <c r="HYK100" s="36"/>
      <c r="HYL100" s="36"/>
      <c r="HYM100" s="36"/>
      <c r="HYN100" s="36"/>
      <c r="HYO100" s="36"/>
      <c r="HYP100" s="36"/>
      <c r="HYQ100" s="36"/>
      <c r="HYR100" s="36"/>
      <c r="HYS100" s="36"/>
      <c r="HYT100" s="36"/>
      <c r="HYU100" s="36"/>
      <c r="HYV100" s="36"/>
      <c r="HYW100" s="36"/>
      <c r="HYX100" s="36"/>
      <c r="HYY100" s="36"/>
      <c r="HYZ100" s="36"/>
      <c r="HZA100" s="36"/>
      <c r="HZB100" s="36"/>
      <c r="HZC100" s="36"/>
      <c r="HZD100" s="36"/>
      <c r="HZE100" s="36"/>
      <c r="HZF100" s="36"/>
      <c r="HZG100" s="36"/>
      <c r="HZH100" s="36"/>
      <c r="HZI100" s="36"/>
      <c r="HZJ100" s="36"/>
      <c r="HZK100" s="36"/>
      <c r="HZL100" s="36"/>
      <c r="HZM100" s="36"/>
      <c r="HZN100" s="36"/>
      <c r="HZO100" s="36"/>
      <c r="HZP100" s="36"/>
      <c r="HZQ100" s="36"/>
      <c r="HZR100" s="36"/>
      <c r="HZS100" s="36"/>
      <c r="HZT100" s="36"/>
      <c r="HZU100" s="36"/>
      <c r="HZV100" s="36"/>
      <c r="HZW100" s="36"/>
      <c r="HZX100" s="36"/>
      <c r="HZY100" s="36"/>
      <c r="HZZ100" s="36"/>
      <c r="IAA100" s="36"/>
      <c r="IAB100" s="36"/>
      <c r="IAC100" s="36"/>
      <c r="IAD100" s="36"/>
      <c r="IAE100" s="36"/>
      <c r="IAF100" s="36"/>
      <c r="IAG100" s="36"/>
      <c r="IAH100" s="36"/>
      <c r="IAI100" s="36"/>
      <c r="IAJ100" s="36"/>
      <c r="IAK100" s="36"/>
      <c r="IAL100" s="36"/>
      <c r="IAM100" s="36"/>
      <c r="IAN100" s="36"/>
      <c r="IAO100" s="36"/>
      <c r="IAP100" s="36"/>
      <c r="IAQ100" s="36"/>
      <c r="IAR100" s="36"/>
      <c r="IAS100" s="36"/>
      <c r="IAT100" s="36"/>
      <c r="IAU100" s="36"/>
      <c r="IAV100" s="36"/>
      <c r="IAW100" s="36"/>
      <c r="IAX100" s="36"/>
      <c r="IAY100" s="36"/>
      <c r="IAZ100" s="36"/>
      <c r="IBA100" s="36"/>
      <c r="IBB100" s="36"/>
      <c r="IBC100" s="36"/>
      <c r="IBD100" s="36"/>
      <c r="IBE100" s="36"/>
      <c r="IBF100" s="36"/>
      <c r="IBG100" s="36"/>
      <c r="IBH100" s="36"/>
      <c r="IBI100" s="36"/>
      <c r="IBJ100" s="36"/>
      <c r="IBK100" s="36"/>
      <c r="IBL100" s="36"/>
      <c r="IBM100" s="36"/>
      <c r="IBN100" s="36"/>
      <c r="IBO100" s="36"/>
      <c r="IBP100" s="36"/>
      <c r="IBQ100" s="36"/>
      <c r="IBR100" s="36"/>
      <c r="IBS100" s="36"/>
      <c r="IBT100" s="36"/>
      <c r="IBU100" s="36"/>
      <c r="IBV100" s="36"/>
      <c r="IBW100" s="36"/>
      <c r="IBX100" s="36"/>
      <c r="IBY100" s="36"/>
      <c r="IBZ100" s="36"/>
      <c r="ICA100" s="36"/>
      <c r="ICB100" s="36"/>
      <c r="ICC100" s="36"/>
      <c r="ICD100" s="36"/>
      <c r="ICE100" s="36"/>
      <c r="ICF100" s="36"/>
      <c r="ICG100" s="36"/>
      <c r="ICH100" s="36"/>
      <c r="ICI100" s="36"/>
      <c r="ICJ100" s="36"/>
      <c r="ICK100" s="36"/>
      <c r="ICL100" s="36"/>
      <c r="ICM100" s="36"/>
      <c r="ICN100" s="36"/>
      <c r="ICO100" s="36"/>
      <c r="ICP100" s="36"/>
      <c r="ICQ100" s="36"/>
      <c r="ICR100" s="36"/>
      <c r="ICS100" s="36"/>
      <c r="ICT100" s="36"/>
      <c r="ICU100" s="36"/>
      <c r="ICV100" s="36"/>
      <c r="ICW100" s="36"/>
      <c r="ICX100" s="36"/>
      <c r="ICY100" s="36"/>
      <c r="ICZ100" s="36"/>
      <c r="IDA100" s="36"/>
      <c r="IDB100" s="36"/>
      <c r="IDC100" s="36"/>
      <c r="IDD100" s="36"/>
      <c r="IDE100" s="36"/>
      <c r="IDF100" s="36"/>
      <c r="IDG100" s="36"/>
      <c r="IDH100" s="36"/>
      <c r="IDI100" s="36"/>
      <c r="IDJ100" s="36"/>
      <c r="IDK100" s="36"/>
      <c r="IDL100" s="36"/>
      <c r="IDM100" s="36"/>
      <c r="IDN100" s="36"/>
      <c r="IDO100" s="36"/>
      <c r="IDP100" s="36"/>
      <c r="IDQ100" s="36"/>
      <c r="IDR100" s="36"/>
      <c r="IDS100" s="36"/>
      <c r="IDT100" s="36"/>
      <c r="IDU100" s="36"/>
      <c r="IDV100" s="36"/>
      <c r="IDW100" s="36"/>
      <c r="IDX100" s="36"/>
      <c r="IDY100" s="36"/>
      <c r="IDZ100" s="36"/>
      <c r="IEA100" s="36"/>
      <c r="IEB100" s="36"/>
      <c r="IEC100" s="36"/>
      <c r="IED100" s="36"/>
      <c r="IEE100" s="36"/>
      <c r="IEF100" s="36"/>
      <c r="IEG100" s="36"/>
      <c r="IEH100" s="36"/>
      <c r="IEI100" s="36"/>
      <c r="IEJ100" s="36"/>
      <c r="IEK100" s="36"/>
      <c r="IEL100" s="36"/>
      <c r="IEM100" s="36"/>
      <c r="IEN100" s="36"/>
      <c r="IEO100" s="36"/>
      <c r="IEP100" s="36"/>
      <c r="IEQ100" s="36"/>
      <c r="IER100" s="36"/>
      <c r="IES100" s="36"/>
      <c r="IET100" s="36"/>
      <c r="IEU100" s="36"/>
      <c r="IEV100" s="36"/>
      <c r="IEW100" s="36"/>
      <c r="IEX100" s="36"/>
      <c r="IEY100" s="36"/>
      <c r="IEZ100" s="36"/>
      <c r="IFA100" s="36"/>
      <c r="IFB100" s="36"/>
      <c r="IFC100" s="36"/>
      <c r="IFD100" s="36"/>
      <c r="IFE100" s="36"/>
      <c r="IFF100" s="36"/>
      <c r="IFG100" s="36"/>
      <c r="IFH100" s="36"/>
      <c r="IFI100" s="36"/>
      <c r="IFJ100" s="36"/>
      <c r="IFK100" s="36"/>
      <c r="IFL100" s="36"/>
      <c r="IFM100" s="36"/>
      <c r="IFN100" s="36"/>
      <c r="IFO100" s="36"/>
      <c r="IFP100" s="36"/>
      <c r="IFQ100" s="36"/>
      <c r="IFR100" s="36"/>
      <c r="IFS100" s="36"/>
      <c r="IFT100" s="36"/>
      <c r="IFU100" s="36"/>
      <c r="IFV100" s="36"/>
      <c r="IFW100" s="36"/>
      <c r="IFX100" s="36"/>
      <c r="IFY100" s="36"/>
      <c r="IFZ100" s="36"/>
      <c r="IGA100" s="36"/>
      <c r="IGB100" s="36"/>
      <c r="IGC100" s="36"/>
      <c r="IGD100" s="36"/>
      <c r="IGE100" s="36"/>
      <c r="IGF100" s="36"/>
      <c r="IGG100" s="36"/>
      <c r="IGH100" s="36"/>
      <c r="IGI100" s="36"/>
      <c r="IGJ100" s="36"/>
      <c r="IGK100" s="36"/>
      <c r="IGL100" s="36"/>
      <c r="IGM100" s="36"/>
      <c r="IGN100" s="36"/>
      <c r="IGO100" s="36"/>
      <c r="IGP100" s="36"/>
      <c r="IGQ100" s="36"/>
      <c r="IGR100" s="36"/>
      <c r="IGS100" s="36"/>
      <c r="IGT100" s="36"/>
      <c r="IGU100" s="36"/>
      <c r="IGV100" s="36"/>
      <c r="IGW100" s="36"/>
      <c r="IGX100" s="36"/>
      <c r="IGY100" s="36"/>
      <c r="IGZ100" s="36"/>
      <c r="IHA100" s="36"/>
      <c r="IHB100" s="36"/>
      <c r="IHC100" s="36"/>
      <c r="IHD100" s="36"/>
      <c r="IHE100" s="36"/>
      <c r="IHF100" s="36"/>
      <c r="IHG100" s="36"/>
      <c r="IHH100" s="36"/>
      <c r="IHI100" s="36"/>
      <c r="IHJ100" s="36"/>
      <c r="IHK100" s="36"/>
      <c r="IHL100" s="36"/>
      <c r="IHM100" s="36"/>
      <c r="IHN100" s="36"/>
      <c r="IHO100" s="36"/>
      <c r="IHP100" s="36"/>
      <c r="IHQ100" s="36"/>
      <c r="IHR100" s="36"/>
      <c r="IHS100" s="36"/>
      <c r="IHT100" s="36"/>
      <c r="IHU100" s="36"/>
      <c r="IHV100" s="36"/>
      <c r="IHW100" s="36"/>
      <c r="IHX100" s="36"/>
      <c r="IHY100" s="36"/>
      <c r="IHZ100" s="36"/>
      <c r="IIA100" s="36"/>
      <c r="IIB100" s="36"/>
      <c r="IIC100" s="36"/>
      <c r="IID100" s="36"/>
      <c r="IIE100" s="36"/>
      <c r="IIF100" s="36"/>
      <c r="IIG100" s="36"/>
      <c r="IIH100" s="36"/>
      <c r="III100" s="36"/>
      <c r="IIJ100" s="36"/>
      <c r="IIK100" s="36"/>
      <c r="IIL100" s="36"/>
      <c r="IIM100" s="36"/>
      <c r="IIN100" s="36"/>
      <c r="IIO100" s="36"/>
      <c r="IIP100" s="36"/>
      <c r="IIQ100" s="36"/>
      <c r="IIR100" s="36"/>
      <c r="IIS100" s="36"/>
      <c r="IIT100" s="36"/>
      <c r="IIU100" s="36"/>
      <c r="IIV100" s="36"/>
      <c r="IIW100" s="36"/>
      <c r="IIX100" s="36"/>
      <c r="IIY100" s="36"/>
      <c r="IIZ100" s="36"/>
      <c r="IJA100" s="36"/>
      <c r="IJB100" s="36"/>
      <c r="IJC100" s="36"/>
      <c r="IJD100" s="36"/>
      <c r="IJE100" s="36"/>
      <c r="IJF100" s="36"/>
      <c r="IJG100" s="36"/>
      <c r="IJH100" s="36"/>
      <c r="IJI100" s="36"/>
      <c r="IJJ100" s="36"/>
      <c r="IJK100" s="36"/>
      <c r="IJL100" s="36"/>
      <c r="IJM100" s="36"/>
      <c r="IJN100" s="36"/>
      <c r="IJO100" s="36"/>
      <c r="IJP100" s="36"/>
      <c r="IJQ100" s="36"/>
      <c r="IJR100" s="36"/>
      <c r="IJS100" s="36"/>
      <c r="IJT100" s="36"/>
      <c r="IJU100" s="36"/>
      <c r="IJV100" s="36"/>
      <c r="IJW100" s="36"/>
      <c r="IJX100" s="36"/>
      <c r="IJY100" s="36"/>
      <c r="IJZ100" s="36"/>
      <c r="IKA100" s="36"/>
      <c r="IKB100" s="36"/>
      <c r="IKC100" s="36"/>
      <c r="IKD100" s="36"/>
      <c r="IKE100" s="36"/>
      <c r="IKF100" s="36"/>
      <c r="IKG100" s="36"/>
      <c r="IKH100" s="36"/>
      <c r="IKI100" s="36"/>
      <c r="IKJ100" s="36"/>
      <c r="IKK100" s="36"/>
      <c r="IKL100" s="36"/>
      <c r="IKM100" s="36"/>
      <c r="IKN100" s="36"/>
      <c r="IKO100" s="36"/>
      <c r="IKP100" s="36"/>
      <c r="IKQ100" s="36"/>
      <c r="IKR100" s="36"/>
      <c r="IKS100" s="36"/>
      <c r="IKT100" s="36"/>
      <c r="IKU100" s="36"/>
      <c r="IKV100" s="36"/>
      <c r="IKW100" s="36"/>
      <c r="IKX100" s="36"/>
      <c r="IKY100" s="36"/>
      <c r="IKZ100" s="36"/>
      <c r="ILA100" s="36"/>
      <c r="ILB100" s="36"/>
      <c r="ILC100" s="36"/>
      <c r="ILD100" s="36"/>
      <c r="ILE100" s="36"/>
      <c r="ILF100" s="36"/>
      <c r="ILG100" s="36"/>
      <c r="ILH100" s="36"/>
      <c r="ILI100" s="36"/>
      <c r="ILJ100" s="36"/>
      <c r="ILK100" s="36"/>
      <c r="ILL100" s="36"/>
      <c r="ILM100" s="36"/>
      <c r="ILN100" s="36"/>
      <c r="ILO100" s="36"/>
      <c r="ILP100" s="36"/>
      <c r="ILQ100" s="36"/>
      <c r="ILR100" s="36"/>
      <c r="ILS100" s="36"/>
      <c r="ILT100" s="36"/>
      <c r="ILU100" s="36"/>
      <c r="ILV100" s="36"/>
      <c r="ILW100" s="36"/>
      <c r="ILX100" s="36"/>
      <c r="ILY100" s="36"/>
      <c r="ILZ100" s="36"/>
      <c r="IMA100" s="36"/>
      <c r="IMB100" s="36"/>
      <c r="IMC100" s="36"/>
      <c r="IMD100" s="36"/>
      <c r="IME100" s="36"/>
      <c r="IMF100" s="36"/>
      <c r="IMG100" s="36"/>
      <c r="IMH100" s="36"/>
      <c r="IMI100" s="36"/>
      <c r="IMJ100" s="36"/>
      <c r="IMK100" s="36"/>
      <c r="IML100" s="36"/>
      <c r="IMM100" s="36"/>
      <c r="IMN100" s="36"/>
      <c r="IMO100" s="36"/>
      <c r="IMP100" s="36"/>
      <c r="IMQ100" s="36"/>
      <c r="IMR100" s="36"/>
      <c r="IMS100" s="36"/>
      <c r="IMT100" s="36"/>
      <c r="IMU100" s="36"/>
      <c r="IMV100" s="36"/>
      <c r="IMW100" s="36"/>
      <c r="IMX100" s="36"/>
      <c r="IMY100" s="36"/>
      <c r="IMZ100" s="36"/>
      <c r="INA100" s="36"/>
      <c r="INB100" s="36"/>
      <c r="INC100" s="36"/>
      <c r="IND100" s="36"/>
      <c r="INE100" s="36"/>
      <c r="INF100" s="36"/>
      <c r="ING100" s="36"/>
      <c r="INH100" s="36"/>
      <c r="INI100" s="36"/>
      <c r="INJ100" s="36"/>
      <c r="INK100" s="36"/>
      <c r="INL100" s="36"/>
      <c r="INM100" s="36"/>
      <c r="INN100" s="36"/>
      <c r="INO100" s="36"/>
      <c r="INP100" s="36"/>
      <c r="INQ100" s="36"/>
      <c r="INR100" s="36"/>
      <c r="INS100" s="36"/>
      <c r="INT100" s="36"/>
      <c r="INU100" s="36"/>
      <c r="INV100" s="36"/>
      <c r="INW100" s="36"/>
      <c r="INX100" s="36"/>
      <c r="INY100" s="36"/>
      <c r="INZ100" s="36"/>
      <c r="IOA100" s="36"/>
      <c r="IOB100" s="36"/>
      <c r="IOC100" s="36"/>
      <c r="IOD100" s="36"/>
      <c r="IOE100" s="36"/>
      <c r="IOF100" s="36"/>
      <c r="IOG100" s="36"/>
      <c r="IOH100" s="36"/>
      <c r="IOI100" s="36"/>
      <c r="IOJ100" s="36"/>
      <c r="IOK100" s="36"/>
      <c r="IOL100" s="36"/>
      <c r="IOM100" s="36"/>
      <c r="ION100" s="36"/>
      <c r="IOO100" s="36"/>
      <c r="IOP100" s="36"/>
      <c r="IOQ100" s="36"/>
      <c r="IOR100" s="36"/>
      <c r="IOS100" s="36"/>
      <c r="IOT100" s="36"/>
      <c r="IOU100" s="36"/>
      <c r="IOV100" s="36"/>
      <c r="IOW100" s="36"/>
      <c r="IOX100" s="36"/>
      <c r="IOY100" s="36"/>
      <c r="IOZ100" s="36"/>
      <c r="IPA100" s="36"/>
      <c r="IPB100" s="36"/>
      <c r="IPC100" s="36"/>
      <c r="IPD100" s="36"/>
      <c r="IPE100" s="36"/>
      <c r="IPF100" s="36"/>
      <c r="IPG100" s="36"/>
      <c r="IPH100" s="36"/>
      <c r="IPI100" s="36"/>
      <c r="IPJ100" s="36"/>
      <c r="IPK100" s="36"/>
      <c r="IPL100" s="36"/>
      <c r="IPM100" s="36"/>
      <c r="IPN100" s="36"/>
      <c r="IPO100" s="36"/>
      <c r="IPP100" s="36"/>
      <c r="IPQ100" s="36"/>
      <c r="IPR100" s="36"/>
      <c r="IPS100" s="36"/>
      <c r="IPT100" s="36"/>
      <c r="IPU100" s="36"/>
      <c r="IPV100" s="36"/>
      <c r="IPW100" s="36"/>
      <c r="IPX100" s="36"/>
      <c r="IPY100" s="36"/>
      <c r="IPZ100" s="36"/>
      <c r="IQA100" s="36"/>
      <c r="IQB100" s="36"/>
      <c r="IQC100" s="36"/>
      <c r="IQD100" s="36"/>
      <c r="IQE100" s="36"/>
      <c r="IQF100" s="36"/>
      <c r="IQG100" s="36"/>
      <c r="IQH100" s="36"/>
      <c r="IQI100" s="36"/>
      <c r="IQJ100" s="36"/>
      <c r="IQK100" s="36"/>
      <c r="IQL100" s="36"/>
      <c r="IQM100" s="36"/>
      <c r="IQN100" s="36"/>
      <c r="IQO100" s="36"/>
      <c r="IQP100" s="36"/>
      <c r="IQQ100" s="36"/>
      <c r="IQR100" s="36"/>
      <c r="IQS100" s="36"/>
      <c r="IQT100" s="36"/>
      <c r="IQU100" s="36"/>
      <c r="IQV100" s="36"/>
      <c r="IQW100" s="36"/>
      <c r="IQX100" s="36"/>
      <c r="IQY100" s="36"/>
      <c r="IQZ100" s="36"/>
      <c r="IRA100" s="36"/>
      <c r="IRB100" s="36"/>
      <c r="IRC100" s="36"/>
      <c r="IRD100" s="36"/>
      <c r="IRE100" s="36"/>
      <c r="IRF100" s="36"/>
      <c r="IRG100" s="36"/>
      <c r="IRH100" s="36"/>
      <c r="IRI100" s="36"/>
      <c r="IRJ100" s="36"/>
      <c r="IRK100" s="36"/>
      <c r="IRL100" s="36"/>
      <c r="IRM100" s="36"/>
      <c r="IRN100" s="36"/>
      <c r="IRO100" s="36"/>
      <c r="IRP100" s="36"/>
      <c r="IRQ100" s="36"/>
      <c r="IRR100" s="36"/>
      <c r="IRS100" s="36"/>
      <c r="IRT100" s="36"/>
      <c r="IRU100" s="36"/>
      <c r="IRV100" s="36"/>
      <c r="IRW100" s="36"/>
      <c r="IRX100" s="36"/>
      <c r="IRY100" s="36"/>
      <c r="IRZ100" s="36"/>
      <c r="ISA100" s="36"/>
      <c r="ISB100" s="36"/>
      <c r="ISC100" s="36"/>
      <c r="ISD100" s="36"/>
      <c r="ISE100" s="36"/>
      <c r="ISF100" s="36"/>
      <c r="ISG100" s="36"/>
      <c r="ISH100" s="36"/>
      <c r="ISI100" s="36"/>
      <c r="ISJ100" s="36"/>
      <c r="ISK100" s="36"/>
      <c r="ISL100" s="36"/>
      <c r="ISM100" s="36"/>
      <c r="ISN100" s="36"/>
      <c r="ISO100" s="36"/>
      <c r="ISP100" s="36"/>
      <c r="ISQ100" s="36"/>
      <c r="ISR100" s="36"/>
      <c r="ISS100" s="36"/>
      <c r="IST100" s="36"/>
      <c r="ISU100" s="36"/>
      <c r="ISV100" s="36"/>
      <c r="ISW100" s="36"/>
      <c r="ISX100" s="36"/>
      <c r="ISY100" s="36"/>
      <c r="ISZ100" s="36"/>
      <c r="ITA100" s="36"/>
      <c r="ITB100" s="36"/>
      <c r="ITC100" s="36"/>
      <c r="ITD100" s="36"/>
      <c r="ITE100" s="36"/>
      <c r="ITF100" s="36"/>
      <c r="ITG100" s="36"/>
      <c r="ITH100" s="36"/>
      <c r="ITI100" s="36"/>
      <c r="ITJ100" s="36"/>
      <c r="ITK100" s="36"/>
      <c r="ITL100" s="36"/>
      <c r="ITM100" s="36"/>
      <c r="ITN100" s="36"/>
      <c r="ITO100" s="36"/>
      <c r="ITP100" s="36"/>
      <c r="ITQ100" s="36"/>
      <c r="ITR100" s="36"/>
      <c r="ITS100" s="36"/>
      <c r="ITT100" s="36"/>
      <c r="ITU100" s="36"/>
      <c r="ITV100" s="36"/>
      <c r="ITW100" s="36"/>
      <c r="ITX100" s="36"/>
      <c r="ITY100" s="36"/>
      <c r="ITZ100" s="36"/>
      <c r="IUA100" s="36"/>
      <c r="IUB100" s="36"/>
      <c r="IUC100" s="36"/>
      <c r="IUD100" s="36"/>
      <c r="IUE100" s="36"/>
      <c r="IUF100" s="36"/>
      <c r="IUG100" s="36"/>
      <c r="IUH100" s="36"/>
      <c r="IUI100" s="36"/>
      <c r="IUJ100" s="36"/>
      <c r="IUK100" s="36"/>
      <c r="IUL100" s="36"/>
      <c r="IUM100" s="36"/>
      <c r="IUN100" s="36"/>
      <c r="IUO100" s="36"/>
      <c r="IUP100" s="36"/>
      <c r="IUQ100" s="36"/>
      <c r="IUR100" s="36"/>
      <c r="IUS100" s="36"/>
      <c r="IUT100" s="36"/>
      <c r="IUU100" s="36"/>
      <c r="IUV100" s="36"/>
      <c r="IUW100" s="36"/>
      <c r="IUX100" s="36"/>
      <c r="IUY100" s="36"/>
      <c r="IUZ100" s="36"/>
      <c r="IVA100" s="36"/>
      <c r="IVB100" s="36"/>
      <c r="IVC100" s="36"/>
      <c r="IVD100" s="36"/>
      <c r="IVE100" s="36"/>
      <c r="IVF100" s="36"/>
      <c r="IVG100" s="36"/>
      <c r="IVH100" s="36"/>
      <c r="IVI100" s="36"/>
      <c r="IVJ100" s="36"/>
      <c r="IVK100" s="36"/>
      <c r="IVL100" s="36"/>
      <c r="IVM100" s="36"/>
      <c r="IVN100" s="36"/>
      <c r="IVO100" s="36"/>
      <c r="IVP100" s="36"/>
      <c r="IVQ100" s="36"/>
      <c r="IVR100" s="36"/>
      <c r="IVS100" s="36"/>
      <c r="IVT100" s="36"/>
      <c r="IVU100" s="36"/>
      <c r="IVV100" s="36"/>
      <c r="IVW100" s="36"/>
      <c r="IVX100" s="36"/>
      <c r="IVY100" s="36"/>
      <c r="IVZ100" s="36"/>
      <c r="IWA100" s="36"/>
      <c r="IWB100" s="36"/>
      <c r="IWC100" s="36"/>
      <c r="IWD100" s="36"/>
      <c r="IWE100" s="36"/>
      <c r="IWF100" s="36"/>
      <c r="IWG100" s="36"/>
      <c r="IWH100" s="36"/>
      <c r="IWI100" s="36"/>
      <c r="IWJ100" s="36"/>
      <c r="IWK100" s="36"/>
      <c r="IWL100" s="36"/>
      <c r="IWM100" s="36"/>
      <c r="IWN100" s="36"/>
      <c r="IWO100" s="36"/>
      <c r="IWP100" s="36"/>
      <c r="IWQ100" s="36"/>
      <c r="IWR100" s="36"/>
      <c r="IWS100" s="36"/>
      <c r="IWT100" s="36"/>
      <c r="IWU100" s="36"/>
      <c r="IWV100" s="36"/>
      <c r="IWW100" s="36"/>
      <c r="IWX100" s="36"/>
      <c r="IWY100" s="36"/>
      <c r="IWZ100" s="36"/>
      <c r="IXA100" s="36"/>
      <c r="IXB100" s="36"/>
      <c r="IXC100" s="36"/>
      <c r="IXD100" s="36"/>
      <c r="IXE100" s="36"/>
      <c r="IXF100" s="36"/>
      <c r="IXG100" s="36"/>
      <c r="IXH100" s="36"/>
      <c r="IXI100" s="36"/>
      <c r="IXJ100" s="36"/>
      <c r="IXK100" s="36"/>
      <c r="IXL100" s="36"/>
      <c r="IXM100" s="36"/>
      <c r="IXN100" s="36"/>
      <c r="IXO100" s="36"/>
      <c r="IXP100" s="36"/>
      <c r="IXQ100" s="36"/>
      <c r="IXR100" s="36"/>
      <c r="IXS100" s="36"/>
      <c r="IXT100" s="36"/>
      <c r="IXU100" s="36"/>
      <c r="IXV100" s="36"/>
      <c r="IXW100" s="36"/>
      <c r="IXX100" s="36"/>
      <c r="IXY100" s="36"/>
      <c r="IXZ100" s="36"/>
      <c r="IYA100" s="36"/>
      <c r="IYB100" s="36"/>
      <c r="IYC100" s="36"/>
      <c r="IYD100" s="36"/>
      <c r="IYE100" s="36"/>
      <c r="IYF100" s="36"/>
      <c r="IYG100" s="36"/>
      <c r="IYH100" s="36"/>
      <c r="IYI100" s="36"/>
      <c r="IYJ100" s="36"/>
      <c r="IYK100" s="36"/>
      <c r="IYL100" s="36"/>
      <c r="IYM100" s="36"/>
      <c r="IYN100" s="36"/>
      <c r="IYO100" s="36"/>
      <c r="IYP100" s="36"/>
      <c r="IYQ100" s="36"/>
      <c r="IYR100" s="36"/>
      <c r="IYS100" s="36"/>
      <c r="IYT100" s="36"/>
      <c r="IYU100" s="36"/>
      <c r="IYV100" s="36"/>
      <c r="IYW100" s="36"/>
      <c r="IYX100" s="36"/>
      <c r="IYY100" s="36"/>
      <c r="IYZ100" s="36"/>
      <c r="IZA100" s="36"/>
      <c r="IZB100" s="36"/>
      <c r="IZC100" s="36"/>
      <c r="IZD100" s="36"/>
      <c r="IZE100" s="36"/>
      <c r="IZF100" s="36"/>
      <c r="IZG100" s="36"/>
      <c r="IZH100" s="36"/>
      <c r="IZI100" s="36"/>
      <c r="IZJ100" s="36"/>
      <c r="IZK100" s="36"/>
      <c r="IZL100" s="36"/>
      <c r="IZM100" s="36"/>
      <c r="IZN100" s="36"/>
      <c r="IZO100" s="36"/>
      <c r="IZP100" s="36"/>
      <c r="IZQ100" s="36"/>
      <c r="IZR100" s="36"/>
      <c r="IZS100" s="36"/>
      <c r="IZT100" s="36"/>
      <c r="IZU100" s="36"/>
      <c r="IZV100" s="36"/>
      <c r="IZW100" s="36"/>
      <c r="IZX100" s="36"/>
      <c r="IZY100" s="36"/>
      <c r="IZZ100" s="36"/>
      <c r="JAA100" s="36"/>
      <c r="JAB100" s="36"/>
      <c r="JAC100" s="36"/>
      <c r="JAD100" s="36"/>
      <c r="JAE100" s="36"/>
      <c r="JAF100" s="36"/>
      <c r="JAG100" s="36"/>
      <c r="JAH100" s="36"/>
      <c r="JAI100" s="36"/>
      <c r="JAJ100" s="36"/>
      <c r="JAK100" s="36"/>
      <c r="JAL100" s="36"/>
      <c r="JAM100" s="36"/>
      <c r="JAN100" s="36"/>
      <c r="JAO100" s="36"/>
      <c r="JAP100" s="36"/>
      <c r="JAQ100" s="36"/>
      <c r="JAR100" s="36"/>
      <c r="JAS100" s="36"/>
      <c r="JAT100" s="36"/>
      <c r="JAU100" s="36"/>
      <c r="JAV100" s="36"/>
      <c r="JAW100" s="36"/>
      <c r="JAX100" s="36"/>
      <c r="JAY100" s="36"/>
      <c r="JAZ100" s="36"/>
      <c r="JBA100" s="36"/>
      <c r="JBB100" s="36"/>
      <c r="JBC100" s="36"/>
      <c r="JBD100" s="36"/>
      <c r="JBE100" s="36"/>
      <c r="JBF100" s="36"/>
      <c r="JBG100" s="36"/>
      <c r="JBH100" s="36"/>
      <c r="JBI100" s="36"/>
      <c r="JBJ100" s="36"/>
      <c r="JBK100" s="36"/>
      <c r="JBL100" s="36"/>
      <c r="JBM100" s="36"/>
      <c r="JBN100" s="36"/>
      <c r="JBO100" s="36"/>
      <c r="JBP100" s="36"/>
      <c r="JBQ100" s="36"/>
      <c r="JBR100" s="36"/>
      <c r="JBS100" s="36"/>
      <c r="JBT100" s="36"/>
      <c r="JBU100" s="36"/>
      <c r="JBV100" s="36"/>
      <c r="JBW100" s="36"/>
      <c r="JBX100" s="36"/>
      <c r="JBY100" s="36"/>
      <c r="JBZ100" s="36"/>
      <c r="JCA100" s="36"/>
      <c r="JCB100" s="36"/>
      <c r="JCC100" s="36"/>
      <c r="JCD100" s="36"/>
      <c r="JCE100" s="36"/>
      <c r="JCF100" s="36"/>
      <c r="JCG100" s="36"/>
      <c r="JCH100" s="36"/>
      <c r="JCI100" s="36"/>
      <c r="JCJ100" s="36"/>
      <c r="JCK100" s="36"/>
      <c r="JCL100" s="36"/>
      <c r="JCM100" s="36"/>
      <c r="JCN100" s="36"/>
      <c r="JCO100" s="36"/>
      <c r="JCP100" s="36"/>
      <c r="JCQ100" s="36"/>
      <c r="JCR100" s="36"/>
      <c r="JCS100" s="36"/>
      <c r="JCT100" s="36"/>
      <c r="JCU100" s="36"/>
      <c r="JCV100" s="36"/>
      <c r="JCW100" s="36"/>
      <c r="JCX100" s="36"/>
      <c r="JCY100" s="36"/>
      <c r="JCZ100" s="36"/>
      <c r="JDA100" s="36"/>
      <c r="JDB100" s="36"/>
      <c r="JDC100" s="36"/>
      <c r="JDD100" s="36"/>
      <c r="JDE100" s="36"/>
      <c r="JDF100" s="36"/>
      <c r="JDG100" s="36"/>
      <c r="JDH100" s="36"/>
      <c r="JDI100" s="36"/>
      <c r="JDJ100" s="36"/>
      <c r="JDK100" s="36"/>
      <c r="JDL100" s="36"/>
      <c r="JDM100" s="36"/>
      <c r="JDN100" s="36"/>
      <c r="JDO100" s="36"/>
      <c r="JDP100" s="36"/>
      <c r="JDQ100" s="36"/>
      <c r="JDR100" s="36"/>
      <c r="JDS100" s="36"/>
      <c r="JDT100" s="36"/>
      <c r="JDU100" s="36"/>
      <c r="JDV100" s="36"/>
      <c r="JDW100" s="36"/>
      <c r="JDX100" s="36"/>
      <c r="JDY100" s="36"/>
      <c r="JDZ100" s="36"/>
      <c r="JEA100" s="36"/>
      <c r="JEB100" s="36"/>
      <c r="JEC100" s="36"/>
      <c r="JED100" s="36"/>
      <c r="JEE100" s="36"/>
      <c r="JEF100" s="36"/>
      <c r="JEG100" s="36"/>
      <c r="JEH100" s="36"/>
      <c r="JEI100" s="36"/>
      <c r="JEJ100" s="36"/>
      <c r="JEK100" s="36"/>
      <c r="JEL100" s="36"/>
      <c r="JEM100" s="36"/>
      <c r="JEN100" s="36"/>
      <c r="JEO100" s="36"/>
      <c r="JEP100" s="36"/>
      <c r="JEQ100" s="36"/>
      <c r="JER100" s="36"/>
      <c r="JES100" s="36"/>
      <c r="JET100" s="36"/>
      <c r="JEU100" s="36"/>
      <c r="JEV100" s="36"/>
      <c r="JEW100" s="36"/>
      <c r="JEX100" s="36"/>
      <c r="JEY100" s="36"/>
      <c r="JEZ100" s="36"/>
      <c r="JFA100" s="36"/>
      <c r="JFB100" s="36"/>
      <c r="JFC100" s="36"/>
      <c r="JFD100" s="36"/>
      <c r="JFE100" s="36"/>
      <c r="JFF100" s="36"/>
      <c r="JFG100" s="36"/>
      <c r="JFH100" s="36"/>
      <c r="JFI100" s="36"/>
      <c r="JFJ100" s="36"/>
      <c r="JFK100" s="36"/>
      <c r="JFL100" s="36"/>
      <c r="JFM100" s="36"/>
      <c r="JFN100" s="36"/>
      <c r="JFO100" s="36"/>
      <c r="JFP100" s="36"/>
      <c r="JFQ100" s="36"/>
      <c r="JFR100" s="36"/>
      <c r="JFS100" s="36"/>
      <c r="JFT100" s="36"/>
      <c r="JFU100" s="36"/>
      <c r="JFV100" s="36"/>
      <c r="JFW100" s="36"/>
      <c r="JFX100" s="36"/>
      <c r="JFY100" s="36"/>
      <c r="JFZ100" s="36"/>
      <c r="JGA100" s="36"/>
      <c r="JGB100" s="36"/>
      <c r="JGC100" s="36"/>
      <c r="JGD100" s="36"/>
      <c r="JGE100" s="36"/>
      <c r="JGF100" s="36"/>
      <c r="JGG100" s="36"/>
      <c r="JGH100" s="36"/>
      <c r="JGI100" s="36"/>
      <c r="JGJ100" s="36"/>
      <c r="JGK100" s="36"/>
      <c r="JGL100" s="36"/>
      <c r="JGM100" s="36"/>
      <c r="JGN100" s="36"/>
      <c r="JGO100" s="36"/>
      <c r="JGP100" s="36"/>
      <c r="JGQ100" s="36"/>
      <c r="JGR100" s="36"/>
      <c r="JGS100" s="36"/>
      <c r="JGT100" s="36"/>
      <c r="JGU100" s="36"/>
      <c r="JGV100" s="36"/>
      <c r="JGW100" s="36"/>
      <c r="JGX100" s="36"/>
      <c r="JGY100" s="36"/>
      <c r="JGZ100" s="36"/>
      <c r="JHA100" s="36"/>
      <c r="JHB100" s="36"/>
      <c r="JHC100" s="36"/>
      <c r="JHD100" s="36"/>
      <c r="JHE100" s="36"/>
      <c r="JHF100" s="36"/>
      <c r="JHG100" s="36"/>
      <c r="JHH100" s="36"/>
      <c r="JHI100" s="36"/>
      <c r="JHJ100" s="36"/>
      <c r="JHK100" s="36"/>
      <c r="JHL100" s="36"/>
      <c r="JHM100" s="36"/>
      <c r="JHN100" s="36"/>
      <c r="JHO100" s="36"/>
      <c r="JHP100" s="36"/>
      <c r="JHQ100" s="36"/>
      <c r="JHR100" s="36"/>
      <c r="JHS100" s="36"/>
      <c r="JHT100" s="36"/>
      <c r="JHU100" s="36"/>
      <c r="JHV100" s="36"/>
      <c r="JHW100" s="36"/>
      <c r="JHX100" s="36"/>
      <c r="JHY100" s="36"/>
      <c r="JHZ100" s="36"/>
      <c r="JIA100" s="36"/>
      <c r="JIB100" s="36"/>
      <c r="JIC100" s="36"/>
      <c r="JID100" s="36"/>
      <c r="JIE100" s="36"/>
      <c r="JIF100" s="36"/>
      <c r="JIG100" s="36"/>
      <c r="JIH100" s="36"/>
      <c r="JII100" s="36"/>
      <c r="JIJ100" s="36"/>
      <c r="JIK100" s="36"/>
      <c r="JIL100" s="36"/>
      <c r="JIM100" s="36"/>
      <c r="JIN100" s="36"/>
      <c r="JIO100" s="36"/>
      <c r="JIP100" s="36"/>
      <c r="JIQ100" s="36"/>
      <c r="JIR100" s="36"/>
      <c r="JIS100" s="36"/>
      <c r="JIT100" s="36"/>
      <c r="JIU100" s="36"/>
      <c r="JIV100" s="36"/>
      <c r="JIW100" s="36"/>
      <c r="JIX100" s="36"/>
      <c r="JIY100" s="36"/>
      <c r="JIZ100" s="36"/>
      <c r="JJA100" s="36"/>
      <c r="JJB100" s="36"/>
      <c r="JJC100" s="36"/>
      <c r="JJD100" s="36"/>
      <c r="JJE100" s="36"/>
      <c r="JJF100" s="36"/>
      <c r="JJG100" s="36"/>
      <c r="JJH100" s="36"/>
      <c r="JJI100" s="36"/>
      <c r="JJJ100" s="36"/>
      <c r="JJK100" s="36"/>
      <c r="JJL100" s="36"/>
      <c r="JJM100" s="36"/>
      <c r="JJN100" s="36"/>
      <c r="JJO100" s="36"/>
      <c r="JJP100" s="36"/>
      <c r="JJQ100" s="36"/>
      <c r="JJR100" s="36"/>
      <c r="JJS100" s="36"/>
      <c r="JJT100" s="36"/>
      <c r="JJU100" s="36"/>
      <c r="JJV100" s="36"/>
      <c r="JJW100" s="36"/>
      <c r="JJX100" s="36"/>
      <c r="JJY100" s="36"/>
      <c r="JJZ100" s="36"/>
      <c r="JKA100" s="36"/>
      <c r="JKB100" s="36"/>
      <c r="JKC100" s="36"/>
      <c r="JKD100" s="36"/>
      <c r="JKE100" s="36"/>
      <c r="JKF100" s="36"/>
      <c r="JKG100" s="36"/>
      <c r="JKH100" s="36"/>
      <c r="JKI100" s="36"/>
      <c r="JKJ100" s="36"/>
      <c r="JKK100" s="36"/>
      <c r="JKL100" s="36"/>
      <c r="JKM100" s="36"/>
      <c r="JKN100" s="36"/>
      <c r="JKO100" s="36"/>
      <c r="JKP100" s="36"/>
      <c r="JKQ100" s="36"/>
      <c r="JKR100" s="36"/>
      <c r="JKS100" s="36"/>
      <c r="JKT100" s="36"/>
      <c r="JKU100" s="36"/>
      <c r="JKV100" s="36"/>
      <c r="JKW100" s="36"/>
      <c r="JKX100" s="36"/>
      <c r="JKY100" s="36"/>
      <c r="JKZ100" s="36"/>
      <c r="JLA100" s="36"/>
      <c r="JLB100" s="36"/>
      <c r="JLC100" s="36"/>
      <c r="JLD100" s="36"/>
      <c r="JLE100" s="36"/>
      <c r="JLF100" s="36"/>
      <c r="JLG100" s="36"/>
      <c r="JLH100" s="36"/>
      <c r="JLI100" s="36"/>
      <c r="JLJ100" s="36"/>
      <c r="JLK100" s="36"/>
      <c r="JLL100" s="36"/>
      <c r="JLM100" s="36"/>
      <c r="JLN100" s="36"/>
      <c r="JLO100" s="36"/>
      <c r="JLP100" s="36"/>
      <c r="JLQ100" s="36"/>
      <c r="JLR100" s="36"/>
      <c r="JLS100" s="36"/>
      <c r="JLT100" s="36"/>
      <c r="JLU100" s="36"/>
      <c r="JLV100" s="36"/>
      <c r="JLW100" s="36"/>
      <c r="JLX100" s="36"/>
      <c r="JLY100" s="36"/>
      <c r="JLZ100" s="36"/>
      <c r="JMA100" s="36"/>
      <c r="JMB100" s="36"/>
      <c r="JMC100" s="36"/>
      <c r="JMD100" s="36"/>
      <c r="JME100" s="36"/>
      <c r="JMF100" s="36"/>
      <c r="JMG100" s="36"/>
      <c r="JMH100" s="36"/>
      <c r="JMI100" s="36"/>
      <c r="JMJ100" s="36"/>
      <c r="JMK100" s="36"/>
      <c r="JML100" s="36"/>
      <c r="JMM100" s="36"/>
      <c r="JMN100" s="36"/>
      <c r="JMO100" s="36"/>
      <c r="JMP100" s="36"/>
      <c r="JMQ100" s="36"/>
      <c r="JMR100" s="36"/>
      <c r="JMS100" s="36"/>
      <c r="JMT100" s="36"/>
      <c r="JMU100" s="36"/>
      <c r="JMV100" s="36"/>
      <c r="JMW100" s="36"/>
      <c r="JMX100" s="36"/>
      <c r="JMY100" s="36"/>
      <c r="JMZ100" s="36"/>
      <c r="JNA100" s="36"/>
      <c r="JNB100" s="36"/>
      <c r="JNC100" s="36"/>
      <c r="JND100" s="36"/>
      <c r="JNE100" s="36"/>
      <c r="JNF100" s="36"/>
      <c r="JNG100" s="36"/>
      <c r="JNH100" s="36"/>
      <c r="JNI100" s="36"/>
      <c r="JNJ100" s="36"/>
      <c r="JNK100" s="36"/>
      <c r="JNL100" s="36"/>
      <c r="JNM100" s="36"/>
      <c r="JNN100" s="36"/>
      <c r="JNO100" s="36"/>
      <c r="JNP100" s="36"/>
      <c r="JNQ100" s="36"/>
      <c r="JNR100" s="36"/>
      <c r="JNS100" s="36"/>
      <c r="JNT100" s="36"/>
      <c r="JNU100" s="36"/>
      <c r="JNV100" s="36"/>
      <c r="JNW100" s="36"/>
      <c r="JNX100" s="36"/>
      <c r="JNY100" s="36"/>
      <c r="JNZ100" s="36"/>
      <c r="JOA100" s="36"/>
      <c r="JOB100" s="36"/>
      <c r="JOC100" s="36"/>
      <c r="JOD100" s="36"/>
      <c r="JOE100" s="36"/>
      <c r="JOF100" s="36"/>
      <c r="JOG100" s="36"/>
      <c r="JOH100" s="36"/>
      <c r="JOI100" s="36"/>
      <c r="JOJ100" s="36"/>
      <c r="JOK100" s="36"/>
      <c r="JOL100" s="36"/>
      <c r="JOM100" s="36"/>
      <c r="JON100" s="36"/>
      <c r="JOO100" s="36"/>
      <c r="JOP100" s="36"/>
      <c r="JOQ100" s="36"/>
      <c r="JOR100" s="36"/>
      <c r="JOS100" s="36"/>
      <c r="JOT100" s="36"/>
      <c r="JOU100" s="36"/>
      <c r="JOV100" s="36"/>
      <c r="JOW100" s="36"/>
      <c r="JOX100" s="36"/>
      <c r="JOY100" s="36"/>
      <c r="JOZ100" s="36"/>
      <c r="JPA100" s="36"/>
      <c r="JPB100" s="36"/>
      <c r="JPC100" s="36"/>
      <c r="JPD100" s="36"/>
      <c r="JPE100" s="36"/>
      <c r="JPF100" s="36"/>
      <c r="JPG100" s="36"/>
      <c r="JPH100" s="36"/>
      <c r="JPI100" s="36"/>
      <c r="JPJ100" s="36"/>
      <c r="JPK100" s="36"/>
      <c r="JPL100" s="36"/>
      <c r="JPM100" s="36"/>
      <c r="JPN100" s="36"/>
      <c r="JPO100" s="36"/>
      <c r="JPP100" s="36"/>
      <c r="JPQ100" s="36"/>
      <c r="JPR100" s="36"/>
      <c r="JPS100" s="36"/>
      <c r="JPT100" s="36"/>
      <c r="JPU100" s="36"/>
      <c r="JPV100" s="36"/>
      <c r="JPW100" s="36"/>
      <c r="JPX100" s="36"/>
      <c r="JPY100" s="36"/>
      <c r="JPZ100" s="36"/>
      <c r="JQA100" s="36"/>
      <c r="JQB100" s="36"/>
      <c r="JQC100" s="36"/>
      <c r="JQD100" s="36"/>
      <c r="JQE100" s="36"/>
      <c r="JQF100" s="36"/>
      <c r="JQG100" s="36"/>
      <c r="JQH100" s="36"/>
      <c r="JQI100" s="36"/>
      <c r="JQJ100" s="36"/>
      <c r="JQK100" s="36"/>
      <c r="JQL100" s="36"/>
      <c r="JQM100" s="36"/>
      <c r="JQN100" s="36"/>
      <c r="JQO100" s="36"/>
      <c r="JQP100" s="36"/>
      <c r="JQQ100" s="36"/>
      <c r="JQR100" s="36"/>
      <c r="JQS100" s="36"/>
      <c r="JQT100" s="36"/>
      <c r="JQU100" s="36"/>
      <c r="JQV100" s="36"/>
      <c r="JQW100" s="36"/>
      <c r="JQX100" s="36"/>
      <c r="JQY100" s="36"/>
      <c r="JQZ100" s="36"/>
      <c r="JRA100" s="36"/>
      <c r="JRB100" s="36"/>
      <c r="JRC100" s="36"/>
      <c r="JRD100" s="36"/>
      <c r="JRE100" s="36"/>
      <c r="JRF100" s="36"/>
      <c r="JRG100" s="36"/>
      <c r="JRH100" s="36"/>
      <c r="JRI100" s="36"/>
      <c r="JRJ100" s="36"/>
      <c r="JRK100" s="36"/>
      <c r="JRL100" s="36"/>
      <c r="JRM100" s="36"/>
      <c r="JRN100" s="36"/>
      <c r="JRO100" s="36"/>
      <c r="JRP100" s="36"/>
      <c r="JRQ100" s="36"/>
      <c r="JRR100" s="36"/>
      <c r="JRS100" s="36"/>
      <c r="JRT100" s="36"/>
      <c r="JRU100" s="36"/>
      <c r="JRV100" s="36"/>
      <c r="JRW100" s="36"/>
      <c r="JRX100" s="36"/>
      <c r="JRY100" s="36"/>
      <c r="JRZ100" s="36"/>
      <c r="JSA100" s="36"/>
      <c r="JSB100" s="36"/>
      <c r="JSC100" s="36"/>
      <c r="JSD100" s="36"/>
      <c r="JSE100" s="36"/>
      <c r="JSF100" s="36"/>
      <c r="JSG100" s="36"/>
      <c r="JSH100" s="36"/>
      <c r="JSI100" s="36"/>
      <c r="JSJ100" s="36"/>
      <c r="JSK100" s="36"/>
      <c r="JSL100" s="36"/>
      <c r="JSM100" s="36"/>
      <c r="JSN100" s="36"/>
      <c r="JSO100" s="36"/>
      <c r="JSP100" s="36"/>
      <c r="JSQ100" s="36"/>
      <c r="JSR100" s="36"/>
      <c r="JSS100" s="36"/>
      <c r="JST100" s="36"/>
      <c r="JSU100" s="36"/>
      <c r="JSV100" s="36"/>
      <c r="JSW100" s="36"/>
      <c r="JSX100" s="36"/>
      <c r="JSY100" s="36"/>
      <c r="JSZ100" s="36"/>
      <c r="JTA100" s="36"/>
      <c r="JTB100" s="36"/>
      <c r="JTC100" s="36"/>
      <c r="JTD100" s="36"/>
      <c r="JTE100" s="36"/>
      <c r="JTF100" s="36"/>
      <c r="JTG100" s="36"/>
      <c r="JTH100" s="36"/>
      <c r="JTI100" s="36"/>
      <c r="JTJ100" s="36"/>
      <c r="JTK100" s="36"/>
      <c r="JTL100" s="36"/>
      <c r="JTM100" s="36"/>
      <c r="JTN100" s="36"/>
      <c r="JTO100" s="36"/>
      <c r="JTP100" s="36"/>
      <c r="JTQ100" s="36"/>
      <c r="JTR100" s="36"/>
      <c r="JTS100" s="36"/>
      <c r="JTT100" s="36"/>
      <c r="JTU100" s="36"/>
      <c r="JTV100" s="36"/>
      <c r="JTW100" s="36"/>
      <c r="JTX100" s="36"/>
      <c r="JTY100" s="36"/>
      <c r="JTZ100" s="36"/>
      <c r="JUA100" s="36"/>
      <c r="JUB100" s="36"/>
      <c r="JUC100" s="36"/>
      <c r="JUD100" s="36"/>
      <c r="JUE100" s="36"/>
      <c r="JUF100" s="36"/>
      <c r="JUG100" s="36"/>
      <c r="JUH100" s="36"/>
      <c r="JUI100" s="36"/>
      <c r="JUJ100" s="36"/>
      <c r="JUK100" s="36"/>
      <c r="JUL100" s="36"/>
      <c r="JUM100" s="36"/>
      <c r="JUN100" s="36"/>
      <c r="JUO100" s="36"/>
      <c r="JUP100" s="36"/>
      <c r="JUQ100" s="36"/>
      <c r="JUR100" s="36"/>
      <c r="JUS100" s="36"/>
      <c r="JUT100" s="36"/>
      <c r="JUU100" s="36"/>
      <c r="JUV100" s="36"/>
      <c r="JUW100" s="36"/>
      <c r="JUX100" s="36"/>
      <c r="JUY100" s="36"/>
      <c r="JUZ100" s="36"/>
      <c r="JVA100" s="36"/>
      <c r="JVB100" s="36"/>
      <c r="JVC100" s="36"/>
      <c r="JVD100" s="36"/>
      <c r="JVE100" s="36"/>
      <c r="JVF100" s="36"/>
      <c r="JVG100" s="36"/>
      <c r="JVH100" s="36"/>
      <c r="JVI100" s="36"/>
      <c r="JVJ100" s="36"/>
      <c r="JVK100" s="36"/>
      <c r="JVL100" s="36"/>
      <c r="JVM100" s="36"/>
      <c r="JVN100" s="36"/>
      <c r="JVO100" s="36"/>
      <c r="JVP100" s="36"/>
      <c r="JVQ100" s="36"/>
      <c r="JVR100" s="36"/>
      <c r="JVS100" s="36"/>
      <c r="JVT100" s="36"/>
      <c r="JVU100" s="36"/>
      <c r="JVV100" s="36"/>
      <c r="JVW100" s="36"/>
      <c r="JVX100" s="36"/>
      <c r="JVY100" s="36"/>
      <c r="JVZ100" s="36"/>
      <c r="JWA100" s="36"/>
      <c r="JWB100" s="36"/>
      <c r="JWC100" s="36"/>
      <c r="JWD100" s="36"/>
      <c r="JWE100" s="36"/>
      <c r="JWF100" s="36"/>
      <c r="JWG100" s="36"/>
      <c r="JWH100" s="36"/>
      <c r="JWI100" s="36"/>
      <c r="JWJ100" s="36"/>
      <c r="JWK100" s="36"/>
      <c r="JWL100" s="36"/>
      <c r="JWM100" s="36"/>
      <c r="JWN100" s="36"/>
      <c r="JWO100" s="36"/>
      <c r="JWP100" s="36"/>
      <c r="JWQ100" s="36"/>
      <c r="JWR100" s="36"/>
      <c r="JWS100" s="36"/>
      <c r="JWT100" s="36"/>
      <c r="JWU100" s="36"/>
      <c r="JWV100" s="36"/>
      <c r="JWW100" s="36"/>
      <c r="JWX100" s="36"/>
      <c r="JWY100" s="36"/>
      <c r="JWZ100" s="36"/>
      <c r="JXA100" s="36"/>
      <c r="JXB100" s="36"/>
      <c r="JXC100" s="36"/>
      <c r="JXD100" s="36"/>
      <c r="JXE100" s="36"/>
      <c r="JXF100" s="36"/>
      <c r="JXG100" s="36"/>
      <c r="JXH100" s="36"/>
      <c r="JXI100" s="36"/>
      <c r="JXJ100" s="36"/>
      <c r="JXK100" s="36"/>
      <c r="JXL100" s="36"/>
      <c r="JXM100" s="36"/>
      <c r="JXN100" s="36"/>
      <c r="JXO100" s="36"/>
      <c r="JXP100" s="36"/>
      <c r="JXQ100" s="36"/>
      <c r="JXR100" s="36"/>
      <c r="JXS100" s="36"/>
      <c r="JXT100" s="36"/>
      <c r="JXU100" s="36"/>
      <c r="JXV100" s="36"/>
      <c r="JXW100" s="36"/>
      <c r="JXX100" s="36"/>
      <c r="JXY100" s="36"/>
      <c r="JXZ100" s="36"/>
      <c r="JYA100" s="36"/>
      <c r="JYB100" s="36"/>
      <c r="JYC100" s="36"/>
      <c r="JYD100" s="36"/>
      <c r="JYE100" s="36"/>
      <c r="JYF100" s="36"/>
      <c r="JYG100" s="36"/>
      <c r="JYH100" s="36"/>
      <c r="JYI100" s="36"/>
      <c r="JYJ100" s="36"/>
      <c r="JYK100" s="36"/>
      <c r="JYL100" s="36"/>
      <c r="JYM100" s="36"/>
      <c r="JYN100" s="36"/>
      <c r="JYO100" s="36"/>
      <c r="JYP100" s="36"/>
      <c r="JYQ100" s="36"/>
      <c r="JYR100" s="36"/>
      <c r="JYS100" s="36"/>
      <c r="JYT100" s="36"/>
      <c r="JYU100" s="36"/>
      <c r="JYV100" s="36"/>
      <c r="JYW100" s="36"/>
      <c r="JYX100" s="36"/>
      <c r="JYY100" s="36"/>
      <c r="JYZ100" s="36"/>
      <c r="JZA100" s="36"/>
      <c r="JZB100" s="36"/>
      <c r="JZC100" s="36"/>
      <c r="JZD100" s="36"/>
      <c r="JZE100" s="36"/>
      <c r="JZF100" s="36"/>
      <c r="JZG100" s="36"/>
      <c r="JZH100" s="36"/>
      <c r="JZI100" s="36"/>
      <c r="JZJ100" s="36"/>
      <c r="JZK100" s="36"/>
      <c r="JZL100" s="36"/>
      <c r="JZM100" s="36"/>
      <c r="JZN100" s="36"/>
      <c r="JZO100" s="36"/>
      <c r="JZP100" s="36"/>
      <c r="JZQ100" s="36"/>
      <c r="JZR100" s="36"/>
      <c r="JZS100" s="36"/>
      <c r="JZT100" s="36"/>
      <c r="JZU100" s="36"/>
      <c r="JZV100" s="36"/>
      <c r="JZW100" s="36"/>
      <c r="JZX100" s="36"/>
      <c r="JZY100" s="36"/>
      <c r="JZZ100" s="36"/>
      <c r="KAA100" s="36"/>
      <c r="KAB100" s="36"/>
      <c r="KAC100" s="36"/>
      <c r="KAD100" s="36"/>
      <c r="KAE100" s="36"/>
      <c r="KAF100" s="36"/>
      <c r="KAG100" s="36"/>
      <c r="KAH100" s="36"/>
      <c r="KAI100" s="36"/>
      <c r="KAJ100" s="36"/>
      <c r="KAK100" s="36"/>
      <c r="KAL100" s="36"/>
      <c r="KAM100" s="36"/>
      <c r="KAN100" s="36"/>
      <c r="KAO100" s="36"/>
      <c r="KAP100" s="36"/>
      <c r="KAQ100" s="36"/>
      <c r="KAR100" s="36"/>
      <c r="KAS100" s="36"/>
      <c r="KAT100" s="36"/>
      <c r="KAU100" s="36"/>
      <c r="KAV100" s="36"/>
      <c r="KAW100" s="36"/>
      <c r="KAX100" s="36"/>
      <c r="KAY100" s="36"/>
      <c r="KAZ100" s="36"/>
      <c r="KBA100" s="36"/>
      <c r="KBB100" s="36"/>
      <c r="KBC100" s="36"/>
      <c r="KBD100" s="36"/>
      <c r="KBE100" s="36"/>
      <c r="KBF100" s="36"/>
      <c r="KBG100" s="36"/>
      <c r="KBH100" s="36"/>
      <c r="KBI100" s="36"/>
      <c r="KBJ100" s="36"/>
      <c r="KBK100" s="36"/>
      <c r="KBL100" s="36"/>
      <c r="KBM100" s="36"/>
      <c r="KBN100" s="36"/>
      <c r="KBO100" s="36"/>
      <c r="KBP100" s="36"/>
      <c r="KBQ100" s="36"/>
      <c r="KBR100" s="36"/>
      <c r="KBS100" s="36"/>
      <c r="KBT100" s="36"/>
      <c r="KBU100" s="36"/>
      <c r="KBV100" s="36"/>
      <c r="KBW100" s="36"/>
      <c r="KBX100" s="36"/>
      <c r="KBY100" s="36"/>
      <c r="KBZ100" s="36"/>
      <c r="KCA100" s="36"/>
      <c r="KCB100" s="36"/>
      <c r="KCC100" s="36"/>
      <c r="KCD100" s="36"/>
      <c r="KCE100" s="36"/>
      <c r="KCF100" s="36"/>
      <c r="KCG100" s="36"/>
      <c r="KCH100" s="36"/>
      <c r="KCI100" s="36"/>
      <c r="KCJ100" s="36"/>
      <c r="KCK100" s="36"/>
      <c r="KCL100" s="36"/>
      <c r="KCM100" s="36"/>
      <c r="KCN100" s="36"/>
      <c r="KCO100" s="36"/>
      <c r="KCP100" s="36"/>
      <c r="KCQ100" s="36"/>
      <c r="KCR100" s="36"/>
      <c r="KCS100" s="36"/>
      <c r="KCT100" s="36"/>
      <c r="KCU100" s="36"/>
      <c r="KCV100" s="36"/>
      <c r="KCW100" s="36"/>
      <c r="KCX100" s="36"/>
      <c r="KCY100" s="36"/>
      <c r="KCZ100" s="36"/>
      <c r="KDA100" s="36"/>
      <c r="KDB100" s="36"/>
      <c r="KDC100" s="36"/>
      <c r="KDD100" s="36"/>
      <c r="KDE100" s="36"/>
      <c r="KDF100" s="36"/>
      <c r="KDG100" s="36"/>
      <c r="KDH100" s="36"/>
      <c r="KDI100" s="36"/>
      <c r="KDJ100" s="36"/>
      <c r="KDK100" s="36"/>
      <c r="KDL100" s="36"/>
      <c r="KDM100" s="36"/>
      <c r="KDN100" s="36"/>
      <c r="KDO100" s="36"/>
      <c r="KDP100" s="36"/>
      <c r="KDQ100" s="36"/>
      <c r="KDR100" s="36"/>
      <c r="KDS100" s="36"/>
      <c r="KDT100" s="36"/>
      <c r="KDU100" s="36"/>
      <c r="KDV100" s="36"/>
      <c r="KDW100" s="36"/>
      <c r="KDX100" s="36"/>
      <c r="KDY100" s="36"/>
      <c r="KDZ100" s="36"/>
      <c r="KEA100" s="36"/>
      <c r="KEB100" s="36"/>
      <c r="KEC100" s="36"/>
      <c r="KED100" s="36"/>
      <c r="KEE100" s="36"/>
      <c r="KEF100" s="36"/>
      <c r="KEG100" s="36"/>
      <c r="KEH100" s="36"/>
      <c r="KEI100" s="36"/>
      <c r="KEJ100" s="36"/>
      <c r="KEK100" s="36"/>
      <c r="KEL100" s="36"/>
      <c r="KEM100" s="36"/>
      <c r="KEN100" s="36"/>
      <c r="KEO100" s="36"/>
      <c r="KEP100" s="36"/>
      <c r="KEQ100" s="36"/>
      <c r="KER100" s="36"/>
      <c r="KES100" s="36"/>
      <c r="KET100" s="36"/>
      <c r="KEU100" s="36"/>
      <c r="KEV100" s="36"/>
      <c r="KEW100" s="36"/>
      <c r="KEX100" s="36"/>
      <c r="KEY100" s="36"/>
      <c r="KEZ100" s="36"/>
      <c r="KFA100" s="36"/>
      <c r="KFB100" s="36"/>
      <c r="KFC100" s="36"/>
      <c r="KFD100" s="36"/>
      <c r="KFE100" s="36"/>
      <c r="KFF100" s="36"/>
      <c r="KFG100" s="36"/>
      <c r="KFH100" s="36"/>
      <c r="KFI100" s="36"/>
      <c r="KFJ100" s="36"/>
      <c r="KFK100" s="36"/>
      <c r="KFL100" s="36"/>
      <c r="KFM100" s="36"/>
      <c r="KFN100" s="36"/>
      <c r="KFO100" s="36"/>
      <c r="KFP100" s="36"/>
      <c r="KFQ100" s="36"/>
      <c r="KFR100" s="36"/>
      <c r="KFS100" s="36"/>
      <c r="KFT100" s="36"/>
      <c r="KFU100" s="36"/>
      <c r="KFV100" s="36"/>
      <c r="KFW100" s="36"/>
      <c r="KFX100" s="36"/>
      <c r="KFY100" s="36"/>
      <c r="KFZ100" s="36"/>
      <c r="KGA100" s="36"/>
      <c r="KGB100" s="36"/>
      <c r="KGC100" s="36"/>
      <c r="KGD100" s="36"/>
      <c r="KGE100" s="36"/>
      <c r="KGF100" s="36"/>
      <c r="KGG100" s="36"/>
      <c r="KGH100" s="36"/>
      <c r="KGI100" s="36"/>
      <c r="KGJ100" s="36"/>
      <c r="KGK100" s="36"/>
      <c r="KGL100" s="36"/>
      <c r="KGM100" s="36"/>
      <c r="KGN100" s="36"/>
      <c r="KGO100" s="36"/>
      <c r="KGP100" s="36"/>
      <c r="KGQ100" s="36"/>
      <c r="KGR100" s="36"/>
      <c r="KGS100" s="36"/>
      <c r="KGT100" s="36"/>
      <c r="KGU100" s="36"/>
      <c r="KGV100" s="36"/>
      <c r="KGW100" s="36"/>
      <c r="KGX100" s="36"/>
      <c r="KGY100" s="36"/>
      <c r="KGZ100" s="36"/>
      <c r="KHA100" s="36"/>
      <c r="KHB100" s="36"/>
      <c r="KHC100" s="36"/>
      <c r="KHD100" s="36"/>
      <c r="KHE100" s="36"/>
      <c r="KHF100" s="36"/>
      <c r="KHG100" s="36"/>
      <c r="KHH100" s="36"/>
      <c r="KHI100" s="36"/>
      <c r="KHJ100" s="36"/>
      <c r="KHK100" s="36"/>
      <c r="KHL100" s="36"/>
      <c r="KHM100" s="36"/>
      <c r="KHN100" s="36"/>
      <c r="KHO100" s="36"/>
      <c r="KHP100" s="36"/>
      <c r="KHQ100" s="36"/>
      <c r="KHR100" s="36"/>
      <c r="KHS100" s="36"/>
      <c r="KHT100" s="36"/>
      <c r="KHU100" s="36"/>
      <c r="KHV100" s="36"/>
      <c r="KHW100" s="36"/>
      <c r="KHX100" s="36"/>
      <c r="KHY100" s="36"/>
      <c r="KHZ100" s="36"/>
      <c r="KIA100" s="36"/>
      <c r="KIB100" s="36"/>
      <c r="KIC100" s="36"/>
      <c r="KID100" s="36"/>
      <c r="KIE100" s="36"/>
      <c r="KIF100" s="36"/>
      <c r="KIG100" s="36"/>
      <c r="KIH100" s="36"/>
      <c r="KII100" s="36"/>
      <c r="KIJ100" s="36"/>
      <c r="KIK100" s="36"/>
      <c r="KIL100" s="36"/>
      <c r="KIM100" s="36"/>
      <c r="KIN100" s="36"/>
      <c r="KIO100" s="36"/>
      <c r="KIP100" s="36"/>
      <c r="KIQ100" s="36"/>
      <c r="KIR100" s="36"/>
      <c r="KIS100" s="36"/>
      <c r="KIT100" s="36"/>
      <c r="KIU100" s="36"/>
      <c r="KIV100" s="36"/>
      <c r="KIW100" s="36"/>
      <c r="KIX100" s="36"/>
      <c r="KIY100" s="36"/>
      <c r="KIZ100" s="36"/>
      <c r="KJA100" s="36"/>
      <c r="KJB100" s="36"/>
      <c r="KJC100" s="36"/>
      <c r="KJD100" s="36"/>
      <c r="KJE100" s="36"/>
      <c r="KJF100" s="36"/>
      <c r="KJG100" s="36"/>
      <c r="KJH100" s="36"/>
      <c r="KJI100" s="36"/>
      <c r="KJJ100" s="36"/>
      <c r="KJK100" s="36"/>
      <c r="KJL100" s="36"/>
      <c r="KJM100" s="36"/>
      <c r="KJN100" s="36"/>
      <c r="KJO100" s="36"/>
      <c r="KJP100" s="36"/>
      <c r="KJQ100" s="36"/>
      <c r="KJR100" s="36"/>
      <c r="KJS100" s="36"/>
      <c r="KJT100" s="36"/>
      <c r="KJU100" s="36"/>
      <c r="KJV100" s="36"/>
      <c r="KJW100" s="36"/>
      <c r="KJX100" s="36"/>
      <c r="KJY100" s="36"/>
      <c r="KJZ100" s="36"/>
      <c r="KKA100" s="36"/>
      <c r="KKB100" s="36"/>
      <c r="KKC100" s="36"/>
      <c r="KKD100" s="36"/>
      <c r="KKE100" s="36"/>
      <c r="KKF100" s="36"/>
      <c r="KKG100" s="36"/>
      <c r="KKH100" s="36"/>
      <c r="KKI100" s="36"/>
      <c r="KKJ100" s="36"/>
      <c r="KKK100" s="36"/>
      <c r="KKL100" s="36"/>
      <c r="KKM100" s="36"/>
      <c r="KKN100" s="36"/>
      <c r="KKO100" s="36"/>
      <c r="KKP100" s="36"/>
      <c r="KKQ100" s="36"/>
      <c r="KKR100" s="36"/>
      <c r="KKS100" s="36"/>
      <c r="KKT100" s="36"/>
      <c r="KKU100" s="36"/>
      <c r="KKV100" s="36"/>
      <c r="KKW100" s="36"/>
      <c r="KKX100" s="36"/>
      <c r="KKY100" s="36"/>
      <c r="KKZ100" s="36"/>
      <c r="KLA100" s="36"/>
      <c r="KLB100" s="36"/>
      <c r="KLC100" s="36"/>
      <c r="KLD100" s="36"/>
      <c r="KLE100" s="36"/>
      <c r="KLF100" s="36"/>
      <c r="KLG100" s="36"/>
      <c r="KLH100" s="36"/>
      <c r="KLI100" s="36"/>
      <c r="KLJ100" s="36"/>
      <c r="KLK100" s="36"/>
      <c r="KLL100" s="36"/>
      <c r="KLM100" s="36"/>
      <c r="KLN100" s="36"/>
      <c r="KLO100" s="36"/>
      <c r="KLP100" s="36"/>
      <c r="KLQ100" s="36"/>
      <c r="KLR100" s="36"/>
      <c r="KLS100" s="36"/>
      <c r="KLT100" s="36"/>
      <c r="KLU100" s="36"/>
      <c r="KLV100" s="36"/>
      <c r="KLW100" s="36"/>
      <c r="KLX100" s="36"/>
      <c r="KLY100" s="36"/>
      <c r="KLZ100" s="36"/>
      <c r="KMA100" s="36"/>
      <c r="KMB100" s="36"/>
      <c r="KMC100" s="36"/>
      <c r="KMD100" s="36"/>
      <c r="KME100" s="36"/>
      <c r="KMF100" s="36"/>
      <c r="KMG100" s="36"/>
      <c r="KMH100" s="36"/>
      <c r="KMI100" s="36"/>
      <c r="KMJ100" s="36"/>
      <c r="KMK100" s="36"/>
      <c r="KML100" s="36"/>
      <c r="KMM100" s="36"/>
      <c r="KMN100" s="36"/>
      <c r="KMO100" s="36"/>
      <c r="KMP100" s="36"/>
      <c r="KMQ100" s="36"/>
      <c r="KMR100" s="36"/>
      <c r="KMS100" s="36"/>
      <c r="KMT100" s="36"/>
      <c r="KMU100" s="36"/>
      <c r="KMV100" s="36"/>
      <c r="KMW100" s="36"/>
      <c r="KMX100" s="36"/>
      <c r="KMY100" s="36"/>
      <c r="KMZ100" s="36"/>
      <c r="KNA100" s="36"/>
      <c r="KNB100" s="36"/>
      <c r="KNC100" s="36"/>
      <c r="KND100" s="36"/>
      <c r="KNE100" s="36"/>
      <c r="KNF100" s="36"/>
      <c r="KNG100" s="36"/>
      <c r="KNH100" s="36"/>
      <c r="KNI100" s="36"/>
      <c r="KNJ100" s="36"/>
      <c r="KNK100" s="36"/>
      <c r="KNL100" s="36"/>
      <c r="KNM100" s="36"/>
      <c r="KNN100" s="36"/>
      <c r="KNO100" s="36"/>
      <c r="KNP100" s="36"/>
      <c r="KNQ100" s="36"/>
      <c r="KNR100" s="36"/>
      <c r="KNS100" s="36"/>
      <c r="KNT100" s="36"/>
      <c r="KNU100" s="36"/>
      <c r="KNV100" s="36"/>
      <c r="KNW100" s="36"/>
      <c r="KNX100" s="36"/>
      <c r="KNY100" s="36"/>
      <c r="KNZ100" s="36"/>
      <c r="KOA100" s="36"/>
      <c r="KOB100" s="36"/>
      <c r="KOC100" s="36"/>
      <c r="KOD100" s="36"/>
      <c r="KOE100" s="36"/>
      <c r="KOF100" s="36"/>
      <c r="KOG100" s="36"/>
      <c r="KOH100" s="36"/>
      <c r="KOI100" s="36"/>
      <c r="KOJ100" s="36"/>
      <c r="KOK100" s="36"/>
      <c r="KOL100" s="36"/>
      <c r="KOM100" s="36"/>
      <c r="KON100" s="36"/>
      <c r="KOO100" s="36"/>
      <c r="KOP100" s="36"/>
      <c r="KOQ100" s="36"/>
      <c r="KOR100" s="36"/>
      <c r="KOS100" s="36"/>
      <c r="KOT100" s="36"/>
      <c r="KOU100" s="36"/>
      <c r="KOV100" s="36"/>
      <c r="KOW100" s="36"/>
      <c r="KOX100" s="36"/>
      <c r="KOY100" s="36"/>
      <c r="KOZ100" s="36"/>
      <c r="KPA100" s="36"/>
      <c r="KPB100" s="36"/>
      <c r="KPC100" s="36"/>
      <c r="KPD100" s="36"/>
      <c r="KPE100" s="36"/>
      <c r="KPF100" s="36"/>
      <c r="KPG100" s="36"/>
      <c r="KPH100" s="36"/>
      <c r="KPI100" s="36"/>
      <c r="KPJ100" s="36"/>
      <c r="KPK100" s="36"/>
      <c r="KPL100" s="36"/>
      <c r="KPM100" s="36"/>
      <c r="KPN100" s="36"/>
      <c r="KPO100" s="36"/>
      <c r="KPP100" s="36"/>
      <c r="KPQ100" s="36"/>
      <c r="KPR100" s="36"/>
      <c r="KPS100" s="36"/>
      <c r="KPT100" s="36"/>
      <c r="KPU100" s="36"/>
      <c r="KPV100" s="36"/>
      <c r="KPW100" s="36"/>
      <c r="KPX100" s="36"/>
      <c r="KPY100" s="36"/>
      <c r="KPZ100" s="36"/>
      <c r="KQA100" s="36"/>
      <c r="KQB100" s="36"/>
      <c r="KQC100" s="36"/>
      <c r="KQD100" s="36"/>
      <c r="KQE100" s="36"/>
      <c r="KQF100" s="36"/>
      <c r="KQG100" s="36"/>
      <c r="KQH100" s="36"/>
      <c r="KQI100" s="36"/>
      <c r="KQJ100" s="36"/>
      <c r="KQK100" s="36"/>
      <c r="KQL100" s="36"/>
      <c r="KQM100" s="36"/>
      <c r="KQN100" s="36"/>
      <c r="KQO100" s="36"/>
      <c r="KQP100" s="36"/>
      <c r="KQQ100" s="36"/>
      <c r="KQR100" s="36"/>
      <c r="KQS100" s="36"/>
      <c r="KQT100" s="36"/>
      <c r="KQU100" s="36"/>
      <c r="KQV100" s="36"/>
      <c r="KQW100" s="36"/>
      <c r="KQX100" s="36"/>
      <c r="KQY100" s="36"/>
      <c r="KQZ100" s="36"/>
      <c r="KRA100" s="36"/>
      <c r="KRB100" s="36"/>
      <c r="KRC100" s="36"/>
      <c r="KRD100" s="36"/>
      <c r="KRE100" s="36"/>
      <c r="KRF100" s="36"/>
      <c r="KRG100" s="36"/>
      <c r="KRH100" s="36"/>
      <c r="KRI100" s="36"/>
      <c r="KRJ100" s="36"/>
      <c r="KRK100" s="36"/>
      <c r="KRL100" s="36"/>
      <c r="KRM100" s="36"/>
      <c r="KRN100" s="36"/>
      <c r="KRO100" s="36"/>
      <c r="KRP100" s="36"/>
      <c r="KRQ100" s="36"/>
      <c r="KRR100" s="36"/>
      <c r="KRS100" s="36"/>
      <c r="KRT100" s="36"/>
      <c r="KRU100" s="36"/>
      <c r="KRV100" s="36"/>
      <c r="KRW100" s="36"/>
      <c r="KRX100" s="36"/>
      <c r="KRY100" s="36"/>
      <c r="KRZ100" s="36"/>
      <c r="KSA100" s="36"/>
      <c r="KSB100" s="36"/>
      <c r="KSC100" s="36"/>
      <c r="KSD100" s="36"/>
      <c r="KSE100" s="36"/>
      <c r="KSF100" s="36"/>
      <c r="KSG100" s="36"/>
      <c r="KSH100" s="36"/>
      <c r="KSI100" s="36"/>
      <c r="KSJ100" s="36"/>
      <c r="KSK100" s="36"/>
      <c r="KSL100" s="36"/>
      <c r="KSM100" s="36"/>
      <c r="KSN100" s="36"/>
      <c r="KSO100" s="36"/>
      <c r="KSP100" s="36"/>
      <c r="KSQ100" s="36"/>
      <c r="KSR100" s="36"/>
      <c r="KSS100" s="36"/>
      <c r="KST100" s="36"/>
      <c r="KSU100" s="36"/>
      <c r="KSV100" s="36"/>
      <c r="KSW100" s="36"/>
      <c r="KSX100" s="36"/>
      <c r="KSY100" s="36"/>
      <c r="KSZ100" s="36"/>
      <c r="KTA100" s="36"/>
      <c r="KTB100" s="36"/>
      <c r="KTC100" s="36"/>
      <c r="KTD100" s="36"/>
      <c r="KTE100" s="36"/>
      <c r="KTF100" s="36"/>
      <c r="KTG100" s="36"/>
      <c r="KTH100" s="36"/>
      <c r="KTI100" s="36"/>
      <c r="KTJ100" s="36"/>
      <c r="KTK100" s="36"/>
      <c r="KTL100" s="36"/>
      <c r="KTM100" s="36"/>
      <c r="KTN100" s="36"/>
      <c r="KTO100" s="36"/>
      <c r="KTP100" s="36"/>
      <c r="KTQ100" s="36"/>
      <c r="KTR100" s="36"/>
      <c r="KTS100" s="36"/>
      <c r="KTT100" s="36"/>
      <c r="KTU100" s="36"/>
      <c r="KTV100" s="36"/>
      <c r="KTW100" s="36"/>
      <c r="KTX100" s="36"/>
      <c r="KTY100" s="36"/>
      <c r="KTZ100" s="36"/>
      <c r="KUA100" s="36"/>
      <c r="KUB100" s="36"/>
      <c r="KUC100" s="36"/>
      <c r="KUD100" s="36"/>
      <c r="KUE100" s="36"/>
      <c r="KUF100" s="36"/>
      <c r="KUG100" s="36"/>
      <c r="KUH100" s="36"/>
      <c r="KUI100" s="36"/>
      <c r="KUJ100" s="36"/>
      <c r="KUK100" s="36"/>
      <c r="KUL100" s="36"/>
      <c r="KUM100" s="36"/>
      <c r="KUN100" s="36"/>
      <c r="KUO100" s="36"/>
      <c r="KUP100" s="36"/>
      <c r="KUQ100" s="36"/>
      <c r="KUR100" s="36"/>
      <c r="KUS100" s="36"/>
      <c r="KUT100" s="36"/>
      <c r="KUU100" s="36"/>
      <c r="KUV100" s="36"/>
      <c r="KUW100" s="36"/>
      <c r="KUX100" s="36"/>
      <c r="KUY100" s="36"/>
      <c r="KUZ100" s="36"/>
      <c r="KVA100" s="36"/>
      <c r="KVB100" s="36"/>
      <c r="KVC100" s="36"/>
      <c r="KVD100" s="36"/>
      <c r="KVE100" s="36"/>
      <c r="KVF100" s="36"/>
      <c r="KVG100" s="36"/>
      <c r="KVH100" s="36"/>
      <c r="KVI100" s="36"/>
      <c r="KVJ100" s="36"/>
      <c r="KVK100" s="36"/>
      <c r="KVL100" s="36"/>
      <c r="KVM100" s="36"/>
      <c r="KVN100" s="36"/>
      <c r="KVO100" s="36"/>
      <c r="KVP100" s="36"/>
      <c r="KVQ100" s="36"/>
      <c r="KVR100" s="36"/>
      <c r="KVS100" s="36"/>
      <c r="KVT100" s="36"/>
      <c r="KVU100" s="36"/>
      <c r="KVV100" s="36"/>
      <c r="KVW100" s="36"/>
      <c r="KVX100" s="36"/>
      <c r="KVY100" s="36"/>
      <c r="KVZ100" s="36"/>
      <c r="KWA100" s="36"/>
      <c r="KWB100" s="36"/>
      <c r="KWC100" s="36"/>
      <c r="KWD100" s="36"/>
      <c r="KWE100" s="36"/>
      <c r="KWF100" s="36"/>
      <c r="KWG100" s="36"/>
      <c r="KWH100" s="36"/>
      <c r="KWI100" s="36"/>
      <c r="KWJ100" s="36"/>
      <c r="KWK100" s="36"/>
      <c r="KWL100" s="36"/>
      <c r="KWM100" s="36"/>
      <c r="KWN100" s="36"/>
      <c r="KWO100" s="36"/>
      <c r="KWP100" s="36"/>
      <c r="KWQ100" s="36"/>
      <c r="KWR100" s="36"/>
      <c r="KWS100" s="36"/>
      <c r="KWT100" s="36"/>
      <c r="KWU100" s="36"/>
      <c r="KWV100" s="36"/>
      <c r="KWW100" s="36"/>
      <c r="KWX100" s="36"/>
      <c r="KWY100" s="36"/>
      <c r="KWZ100" s="36"/>
      <c r="KXA100" s="36"/>
      <c r="KXB100" s="36"/>
      <c r="KXC100" s="36"/>
      <c r="KXD100" s="36"/>
      <c r="KXE100" s="36"/>
      <c r="KXF100" s="36"/>
      <c r="KXG100" s="36"/>
      <c r="KXH100" s="36"/>
      <c r="KXI100" s="36"/>
      <c r="KXJ100" s="36"/>
      <c r="KXK100" s="36"/>
      <c r="KXL100" s="36"/>
      <c r="KXM100" s="36"/>
      <c r="KXN100" s="36"/>
      <c r="KXO100" s="36"/>
      <c r="KXP100" s="36"/>
      <c r="KXQ100" s="36"/>
      <c r="KXR100" s="36"/>
      <c r="KXS100" s="36"/>
      <c r="KXT100" s="36"/>
      <c r="KXU100" s="36"/>
      <c r="KXV100" s="36"/>
      <c r="KXW100" s="36"/>
      <c r="KXX100" s="36"/>
      <c r="KXY100" s="36"/>
      <c r="KXZ100" s="36"/>
      <c r="KYA100" s="36"/>
      <c r="KYB100" s="36"/>
      <c r="KYC100" s="36"/>
      <c r="KYD100" s="36"/>
      <c r="KYE100" s="36"/>
      <c r="KYF100" s="36"/>
      <c r="KYG100" s="36"/>
      <c r="KYH100" s="36"/>
      <c r="KYI100" s="36"/>
      <c r="KYJ100" s="36"/>
      <c r="KYK100" s="36"/>
      <c r="KYL100" s="36"/>
      <c r="KYM100" s="36"/>
      <c r="KYN100" s="36"/>
      <c r="KYO100" s="36"/>
      <c r="KYP100" s="36"/>
      <c r="KYQ100" s="36"/>
      <c r="KYR100" s="36"/>
      <c r="KYS100" s="36"/>
      <c r="KYT100" s="36"/>
      <c r="KYU100" s="36"/>
      <c r="KYV100" s="36"/>
      <c r="KYW100" s="36"/>
      <c r="KYX100" s="36"/>
      <c r="KYY100" s="36"/>
      <c r="KYZ100" s="36"/>
      <c r="KZA100" s="36"/>
      <c r="KZB100" s="36"/>
      <c r="KZC100" s="36"/>
      <c r="KZD100" s="36"/>
      <c r="KZE100" s="36"/>
      <c r="KZF100" s="36"/>
      <c r="KZG100" s="36"/>
      <c r="KZH100" s="36"/>
      <c r="KZI100" s="36"/>
      <c r="KZJ100" s="36"/>
      <c r="KZK100" s="36"/>
      <c r="KZL100" s="36"/>
      <c r="KZM100" s="36"/>
      <c r="KZN100" s="36"/>
      <c r="KZO100" s="36"/>
      <c r="KZP100" s="36"/>
      <c r="KZQ100" s="36"/>
      <c r="KZR100" s="36"/>
      <c r="KZS100" s="36"/>
      <c r="KZT100" s="36"/>
      <c r="KZU100" s="36"/>
      <c r="KZV100" s="36"/>
      <c r="KZW100" s="36"/>
      <c r="KZX100" s="36"/>
      <c r="KZY100" s="36"/>
      <c r="KZZ100" s="36"/>
      <c r="LAA100" s="36"/>
      <c r="LAB100" s="36"/>
      <c r="LAC100" s="36"/>
      <c r="LAD100" s="36"/>
      <c r="LAE100" s="36"/>
      <c r="LAF100" s="36"/>
      <c r="LAG100" s="36"/>
      <c r="LAH100" s="36"/>
      <c r="LAI100" s="36"/>
      <c r="LAJ100" s="36"/>
      <c r="LAK100" s="36"/>
      <c r="LAL100" s="36"/>
      <c r="LAM100" s="36"/>
      <c r="LAN100" s="36"/>
      <c r="LAO100" s="36"/>
      <c r="LAP100" s="36"/>
      <c r="LAQ100" s="36"/>
      <c r="LAR100" s="36"/>
      <c r="LAS100" s="36"/>
      <c r="LAT100" s="36"/>
      <c r="LAU100" s="36"/>
      <c r="LAV100" s="36"/>
      <c r="LAW100" s="36"/>
      <c r="LAX100" s="36"/>
      <c r="LAY100" s="36"/>
      <c r="LAZ100" s="36"/>
      <c r="LBA100" s="36"/>
      <c r="LBB100" s="36"/>
      <c r="LBC100" s="36"/>
      <c r="LBD100" s="36"/>
      <c r="LBE100" s="36"/>
      <c r="LBF100" s="36"/>
      <c r="LBG100" s="36"/>
      <c r="LBH100" s="36"/>
      <c r="LBI100" s="36"/>
      <c r="LBJ100" s="36"/>
      <c r="LBK100" s="36"/>
      <c r="LBL100" s="36"/>
      <c r="LBM100" s="36"/>
      <c r="LBN100" s="36"/>
      <c r="LBO100" s="36"/>
      <c r="LBP100" s="36"/>
      <c r="LBQ100" s="36"/>
      <c r="LBR100" s="36"/>
      <c r="LBS100" s="36"/>
      <c r="LBT100" s="36"/>
      <c r="LBU100" s="36"/>
      <c r="LBV100" s="36"/>
      <c r="LBW100" s="36"/>
      <c r="LBX100" s="36"/>
      <c r="LBY100" s="36"/>
      <c r="LBZ100" s="36"/>
      <c r="LCA100" s="36"/>
      <c r="LCB100" s="36"/>
      <c r="LCC100" s="36"/>
      <c r="LCD100" s="36"/>
      <c r="LCE100" s="36"/>
      <c r="LCF100" s="36"/>
      <c r="LCG100" s="36"/>
      <c r="LCH100" s="36"/>
      <c r="LCI100" s="36"/>
      <c r="LCJ100" s="36"/>
      <c r="LCK100" s="36"/>
      <c r="LCL100" s="36"/>
      <c r="LCM100" s="36"/>
      <c r="LCN100" s="36"/>
      <c r="LCO100" s="36"/>
      <c r="LCP100" s="36"/>
      <c r="LCQ100" s="36"/>
      <c r="LCR100" s="36"/>
      <c r="LCS100" s="36"/>
      <c r="LCT100" s="36"/>
      <c r="LCU100" s="36"/>
      <c r="LCV100" s="36"/>
      <c r="LCW100" s="36"/>
      <c r="LCX100" s="36"/>
      <c r="LCY100" s="36"/>
      <c r="LCZ100" s="36"/>
      <c r="LDA100" s="36"/>
      <c r="LDB100" s="36"/>
      <c r="LDC100" s="36"/>
      <c r="LDD100" s="36"/>
      <c r="LDE100" s="36"/>
      <c r="LDF100" s="36"/>
      <c r="LDG100" s="36"/>
      <c r="LDH100" s="36"/>
      <c r="LDI100" s="36"/>
      <c r="LDJ100" s="36"/>
      <c r="LDK100" s="36"/>
      <c r="LDL100" s="36"/>
      <c r="LDM100" s="36"/>
      <c r="LDN100" s="36"/>
      <c r="LDO100" s="36"/>
      <c r="LDP100" s="36"/>
      <c r="LDQ100" s="36"/>
      <c r="LDR100" s="36"/>
      <c r="LDS100" s="36"/>
      <c r="LDT100" s="36"/>
      <c r="LDU100" s="36"/>
      <c r="LDV100" s="36"/>
      <c r="LDW100" s="36"/>
      <c r="LDX100" s="36"/>
      <c r="LDY100" s="36"/>
      <c r="LDZ100" s="36"/>
      <c r="LEA100" s="36"/>
      <c r="LEB100" s="36"/>
      <c r="LEC100" s="36"/>
      <c r="LED100" s="36"/>
      <c r="LEE100" s="36"/>
      <c r="LEF100" s="36"/>
      <c r="LEG100" s="36"/>
      <c r="LEH100" s="36"/>
      <c r="LEI100" s="36"/>
      <c r="LEJ100" s="36"/>
      <c r="LEK100" s="36"/>
      <c r="LEL100" s="36"/>
      <c r="LEM100" s="36"/>
      <c r="LEN100" s="36"/>
      <c r="LEO100" s="36"/>
      <c r="LEP100" s="36"/>
      <c r="LEQ100" s="36"/>
      <c r="LER100" s="36"/>
      <c r="LES100" s="36"/>
      <c r="LET100" s="36"/>
      <c r="LEU100" s="36"/>
      <c r="LEV100" s="36"/>
      <c r="LEW100" s="36"/>
      <c r="LEX100" s="36"/>
      <c r="LEY100" s="36"/>
      <c r="LEZ100" s="36"/>
      <c r="LFA100" s="36"/>
      <c r="LFB100" s="36"/>
      <c r="LFC100" s="36"/>
      <c r="LFD100" s="36"/>
      <c r="LFE100" s="36"/>
      <c r="LFF100" s="36"/>
      <c r="LFG100" s="36"/>
      <c r="LFH100" s="36"/>
      <c r="LFI100" s="36"/>
      <c r="LFJ100" s="36"/>
      <c r="LFK100" s="36"/>
      <c r="LFL100" s="36"/>
      <c r="LFM100" s="36"/>
      <c r="LFN100" s="36"/>
      <c r="LFO100" s="36"/>
      <c r="LFP100" s="36"/>
      <c r="LFQ100" s="36"/>
      <c r="LFR100" s="36"/>
      <c r="LFS100" s="36"/>
      <c r="LFT100" s="36"/>
      <c r="LFU100" s="36"/>
      <c r="LFV100" s="36"/>
      <c r="LFW100" s="36"/>
      <c r="LFX100" s="36"/>
      <c r="LFY100" s="36"/>
      <c r="LFZ100" s="36"/>
      <c r="LGA100" s="36"/>
      <c r="LGB100" s="36"/>
      <c r="LGC100" s="36"/>
      <c r="LGD100" s="36"/>
      <c r="LGE100" s="36"/>
      <c r="LGF100" s="36"/>
      <c r="LGG100" s="36"/>
      <c r="LGH100" s="36"/>
      <c r="LGI100" s="36"/>
      <c r="LGJ100" s="36"/>
      <c r="LGK100" s="36"/>
      <c r="LGL100" s="36"/>
      <c r="LGM100" s="36"/>
      <c r="LGN100" s="36"/>
      <c r="LGO100" s="36"/>
      <c r="LGP100" s="36"/>
      <c r="LGQ100" s="36"/>
      <c r="LGR100" s="36"/>
      <c r="LGS100" s="36"/>
      <c r="LGT100" s="36"/>
      <c r="LGU100" s="36"/>
      <c r="LGV100" s="36"/>
      <c r="LGW100" s="36"/>
      <c r="LGX100" s="36"/>
      <c r="LGY100" s="36"/>
      <c r="LGZ100" s="36"/>
      <c r="LHA100" s="36"/>
      <c r="LHB100" s="36"/>
      <c r="LHC100" s="36"/>
      <c r="LHD100" s="36"/>
      <c r="LHE100" s="36"/>
      <c r="LHF100" s="36"/>
      <c r="LHG100" s="36"/>
      <c r="LHH100" s="36"/>
      <c r="LHI100" s="36"/>
      <c r="LHJ100" s="36"/>
      <c r="LHK100" s="36"/>
      <c r="LHL100" s="36"/>
      <c r="LHM100" s="36"/>
      <c r="LHN100" s="36"/>
      <c r="LHO100" s="36"/>
      <c r="LHP100" s="36"/>
      <c r="LHQ100" s="36"/>
      <c r="LHR100" s="36"/>
      <c r="LHS100" s="36"/>
      <c r="LHT100" s="36"/>
      <c r="LHU100" s="36"/>
      <c r="LHV100" s="36"/>
      <c r="LHW100" s="36"/>
      <c r="LHX100" s="36"/>
      <c r="LHY100" s="36"/>
      <c r="LHZ100" s="36"/>
      <c r="LIA100" s="36"/>
      <c r="LIB100" s="36"/>
      <c r="LIC100" s="36"/>
      <c r="LID100" s="36"/>
      <c r="LIE100" s="36"/>
      <c r="LIF100" s="36"/>
      <c r="LIG100" s="36"/>
      <c r="LIH100" s="36"/>
      <c r="LII100" s="36"/>
      <c r="LIJ100" s="36"/>
      <c r="LIK100" s="36"/>
      <c r="LIL100" s="36"/>
      <c r="LIM100" s="36"/>
      <c r="LIN100" s="36"/>
      <c r="LIO100" s="36"/>
      <c r="LIP100" s="36"/>
      <c r="LIQ100" s="36"/>
      <c r="LIR100" s="36"/>
      <c r="LIS100" s="36"/>
      <c r="LIT100" s="36"/>
      <c r="LIU100" s="36"/>
      <c r="LIV100" s="36"/>
      <c r="LIW100" s="36"/>
      <c r="LIX100" s="36"/>
      <c r="LIY100" s="36"/>
      <c r="LIZ100" s="36"/>
      <c r="LJA100" s="36"/>
      <c r="LJB100" s="36"/>
      <c r="LJC100" s="36"/>
      <c r="LJD100" s="36"/>
      <c r="LJE100" s="36"/>
      <c r="LJF100" s="36"/>
      <c r="LJG100" s="36"/>
      <c r="LJH100" s="36"/>
      <c r="LJI100" s="36"/>
      <c r="LJJ100" s="36"/>
      <c r="LJK100" s="36"/>
      <c r="LJL100" s="36"/>
      <c r="LJM100" s="36"/>
      <c r="LJN100" s="36"/>
      <c r="LJO100" s="36"/>
      <c r="LJP100" s="36"/>
      <c r="LJQ100" s="36"/>
      <c r="LJR100" s="36"/>
      <c r="LJS100" s="36"/>
      <c r="LJT100" s="36"/>
      <c r="LJU100" s="36"/>
      <c r="LJV100" s="36"/>
      <c r="LJW100" s="36"/>
      <c r="LJX100" s="36"/>
      <c r="LJY100" s="36"/>
      <c r="LJZ100" s="36"/>
      <c r="LKA100" s="36"/>
      <c r="LKB100" s="36"/>
      <c r="LKC100" s="36"/>
      <c r="LKD100" s="36"/>
      <c r="LKE100" s="36"/>
      <c r="LKF100" s="36"/>
      <c r="LKG100" s="36"/>
      <c r="LKH100" s="36"/>
      <c r="LKI100" s="36"/>
      <c r="LKJ100" s="36"/>
      <c r="LKK100" s="36"/>
      <c r="LKL100" s="36"/>
      <c r="LKM100" s="36"/>
      <c r="LKN100" s="36"/>
      <c r="LKO100" s="36"/>
      <c r="LKP100" s="36"/>
      <c r="LKQ100" s="36"/>
      <c r="LKR100" s="36"/>
      <c r="LKS100" s="36"/>
      <c r="LKT100" s="36"/>
      <c r="LKU100" s="36"/>
      <c r="LKV100" s="36"/>
      <c r="LKW100" s="36"/>
      <c r="LKX100" s="36"/>
      <c r="LKY100" s="36"/>
      <c r="LKZ100" s="36"/>
      <c r="LLA100" s="36"/>
      <c r="LLB100" s="36"/>
      <c r="LLC100" s="36"/>
      <c r="LLD100" s="36"/>
      <c r="LLE100" s="36"/>
      <c r="LLF100" s="36"/>
      <c r="LLG100" s="36"/>
      <c r="LLH100" s="36"/>
      <c r="LLI100" s="36"/>
      <c r="LLJ100" s="36"/>
      <c r="LLK100" s="36"/>
      <c r="LLL100" s="36"/>
      <c r="LLM100" s="36"/>
      <c r="LLN100" s="36"/>
      <c r="LLO100" s="36"/>
      <c r="LLP100" s="36"/>
      <c r="LLQ100" s="36"/>
      <c r="LLR100" s="36"/>
      <c r="LLS100" s="36"/>
      <c r="LLT100" s="36"/>
      <c r="LLU100" s="36"/>
      <c r="LLV100" s="36"/>
      <c r="LLW100" s="36"/>
      <c r="LLX100" s="36"/>
      <c r="LLY100" s="36"/>
      <c r="LLZ100" s="36"/>
      <c r="LMA100" s="36"/>
      <c r="LMB100" s="36"/>
      <c r="LMC100" s="36"/>
      <c r="LMD100" s="36"/>
      <c r="LME100" s="36"/>
      <c r="LMF100" s="36"/>
      <c r="LMG100" s="36"/>
      <c r="LMH100" s="36"/>
      <c r="LMI100" s="36"/>
      <c r="LMJ100" s="36"/>
      <c r="LMK100" s="36"/>
      <c r="LML100" s="36"/>
      <c r="LMM100" s="36"/>
      <c r="LMN100" s="36"/>
      <c r="LMO100" s="36"/>
      <c r="LMP100" s="36"/>
      <c r="LMQ100" s="36"/>
      <c r="LMR100" s="36"/>
      <c r="LMS100" s="36"/>
      <c r="LMT100" s="36"/>
      <c r="LMU100" s="36"/>
      <c r="LMV100" s="36"/>
      <c r="LMW100" s="36"/>
      <c r="LMX100" s="36"/>
      <c r="LMY100" s="36"/>
      <c r="LMZ100" s="36"/>
      <c r="LNA100" s="36"/>
      <c r="LNB100" s="36"/>
      <c r="LNC100" s="36"/>
      <c r="LND100" s="36"/>
      <c r="LNE100" s="36"/>
      <c r="LNF100" s="36"/>
      <c r="LNG100" s="36"/>
      <c r="LNH100" s="36"/>
      <c r="LNI100" s="36"/>
      <c r="LNJ100" s="36"/>
      <c r="LNK100" s="36"/>
      <c r="LNL100" s="36"/>
      <c r="LNM100" s="36"/>
      <c r="LNN100" s="36"/>
      <c r="LNO100" s="36"/>
      <c r="LNP100" s="36"/>
      <c r="LNQ100" s="36"/>
      <c r="LNR100" s="36"/>
      <c r="LNS100" s="36"/>
      <c r="LNT100" s="36"/>
      <c r="LNU100" s="36"/>
      <c r="LNV100" s="36"/>
      <c r="LNW100" s="36"/>
      <c r="LNX100" s="36"/>
      <c r="LNY100" s="36"/>
      <c r="LNZ100" s="36"/>
      <c r="LOA100" s="36"/>
      <c r="LOB100" s="36"/>
      <c r="LOC100" s="36"/>
      <c r="LOD100" s="36"/>
      <c r="LOE100" s="36"/>
      <c r="LOF100" s="36"/>
      <c r="LOG100" s="36"/>
      <c r="LOH100" s="36"/>
      <c r="LOI100" s="36"/>
      <c r="LOJ100" s="36"/>
      <c r="LOK100" s="36"/>
      <c r="LOL100" s="36"/>
      <c r="LOM100" s="36"/>
      <c r="LON100" s="36"/>
      <c r="LOO100" s="36"/>
      <c r="LOP100" s="36"/>
      <c r="LOQ100" s="36"/>
      <c r="LOR100" s="36"/>
      <c r="LOS100" s="36"/>
      <c r="LOT100" s="36"/>
      <c r="LOU100" s="36"/>
      <c r="LOV100" s="36"/>
      <c r="LOW100" s="36"/>
      <c r="LOX100" s="36"/>
      <c r="LOY100" s="36"/>
      <c r="LOZ100" s="36"/>
      <c r="LPA100" s="36"/>
      <c r="LPB100" s="36"/>
      <c r="LPC100" s="36"/>
      <c r="LPD100" s="36"/>
      <c r="LPE100" s="36"/>
      <c r="LPF100" s="36"/>
      <c r="LPG100" s="36"/>
      <c r="LPH100" s="36"/>
      <c r="LPI100" s="36"/>
      <c r="LPJ100" s="36"/>
      <c r="LPK100" s="36"/>
      <c r="LPL100" s="36"/>
      <c r="LPM100" s="36"/>
      <c r="LPN100" s="36"/>
      <c r="LPO100" s="36"/>
      <c r="LPP100" s="36"/>
      <c r="LPQ100" s="36"/>
      <c r="LPR100" s="36"/>
      <c r="LPS100" s="36"/>
      <c r="LPT100" s="36"/>
      <c r="LPU100" s="36"/>
      <c r="LPV100" s="36"/>
      <c r="LPW100" s="36"/>
      <c r="LPX100" s="36"/>
      <c r="LPY100" s="36"/>
      <c r="LPZ100" s="36"/>
      <c r="LQA100" s="36"/>
      <c r="LQB100" s="36"/>
      <c r="LQC100" s="36"/>
      <c r="LQD100" s="36"/>
      <c r="LQE100" s="36"/>
      <c r="LQF100" s="36"/>
      <c r="LQG100" s="36"/>
      <c r="LQH100" s="36"/>
      <c r="LQI100" s="36"/>
      <c r="LQJ100" s="36"/>
      <c r="LQK100" s="36"/>
      <c r="LQL100" s="36"/>
      <c r="LQM100" s="36"/>
      <c r="LQN100" s="36"/>
      <c r="LQO100" s="36"/>
      <c r="LQP100" s="36"/>
      <c r="LQQ100" s="36"/>
      <c r="LQR100" s="36"/>
      <c r="LQS100" s="36"/>
      <c r="LQT100" s="36"/>
      <c r="LQU100" s="36"/>
      <c r="LQV100" s="36"/>
      <c r="LQW100" s="36"/>
      <c r="LQX100" s="36"/>
      <c r="LQY100" s="36"/>
      <c r="LQZ100" s="36"/>
      <c r="LRA100" s="36"/>
      <c r="LRB100" s="36"/>
      <c r="LRC100" s="36"/>
      <c r="LRD100" s="36"/>
      <c r="LRE100" s="36"/>
      <c r="LRF100" s="36"/>
      <c r="LRG100" s="36"/>
      <c r="LRH100" s="36"/>
      <c r="LRI100" s="36"/>
      <c r="LRJ100" s="36"/>
      <c r="LRK100" s="36"/>
      <c r="LRL100" s="36"/>
      <c r="LRM100" s="36"/>
      <c r="LRN100" s="36"/>
      <c r="LRO100" s="36"/>
      <c r="LRP100" s="36"/>
      <c r="LRQ100" s="36"/>
      <c r="LRR100" s="36"/>
      <c r="LRS100" s="36"/>
      <c r="LRT100" s="36"/>
      <c r="LRU100" s="36"/>
      <c r="LRV100" s="36"/>
      <c r="LRW100" s="36"/>
      <c r="LRX100" s="36"/>
      <c r="LRY100" s="36"/>
      <c r="LRZ100" s="36"/>
      <c r="LSA100" s="36"/>
      <c r="LSB100" s="36"/>
      <c r="LSC100" s="36"/>
      <c r="LSD100" s="36"/>
      <c r="LSE100" s="36"/>
      <c r="LSF100" s="36"/>
      <c r="LSG100" s="36"/>
      <c r="LSH100" s="36"/>
      <c r="LSI100" s="36"/>
      <c r="LSJ100" s="36"/>
      <c r="LSK100" s="36"/>
      <c r="LSL100" s="36"/>
      <c r="LSM100" s="36"/>
      <c r="LSN100" s="36"/>
      <c r="LSO100" s="36"/>
      <c r="LSP100" s="36"/>
      <c r="LSQ100" s="36"/>
      <c r="LSR100" s="36"/>
      <c r="LSS100" s="36"/>
      <c r="LST100" s="36"/>
      <c r="LSU100" s="36"/>
      <c r="LSV100" s="36"/>
      <c r="LSW100" s="36"/>
      <c r="LSX100" s="36"/>
      <c r="LSY100" s="36"/>
      <c r="LSZ100" s="36"/>
      <c r="LTA100" s="36"/>
      <c r="LTB100" s="36"/>
      <c r="LTC100" s="36"/>
      <c r="LTD100" s="36"/>
      <c r="LTE100" s="36"/>
      <c r="LTF100" s="36"/>
      <c r="LTG100" s="36"/>
      <c r="LTH100" s="36"/>
      <c r="LTI100" s="36"/>
      <c r="LTJ100" s="36"/>
      <c r="LTK100" s="36"/>
      <c r="LTL100" s="36"/>
      <c r="LTM100" s="36"/>
      <c r="LTN100" s="36"/>
      <c r="LTO100" s="36"/>
      <c r="LTP100" s="36"/>
      <c r="LTQ100" s="36"/>
      <c r="LTR100" s="36"/>
      <c r="LTS100" s="36"/>
      <c r="LTT100" s="36"/>
      <c r="LTU100" s="36"/>
      <c r="LTV100" s="36"/>
      <c r="LTW100" s="36"/>
      <c r="LTX100" s="36"/>
      <c r="LTY100" s="36"/>
      <c r="LTZ100" s="36"/>
      <c r="LUA100" s="36"/>
      <c r="LUB100" s="36"/>
      <c r="LUC100" s="36"/>
      <c r="LUD100" s="36"/>
      <c r="LUE100" s="36"/>
      <c r="LUF100" s="36"/>
      <c r="LUG100" s="36"/>
      <c r="LUH100" s="36"/>
      <c r="LUI100" s="36"/>
      <c r="LUJ100" s="36"/>
      <c r="LUK100" s="36"/>
      <c r="LUL100" s="36"/>
      <c r="LUM100" s="36"/>
      <c r="LUN100" s="36"/>
      <c r="LUO100" s="36"/>
      <c r="LUP100" s="36"/>
      <c r="LUQ100" s="36"/>
      <c r="LUR100" s="36"/>
      <c r="LUS100" s="36"/>
      <c r="LUT100" s="36"/>
      <c r="LUU100" s="36"/>
      <c r="LUV100" s="36"/>
      <c r="LUW100" s="36"/>
      <c r="LUX100" s="36"/>
      <c r="LUY100" s="36"/>
      <c r="LUZ100" s="36"/>
      <c r="LVA100" s="36"/>
      <c r="LVB100" s="36"/>
      <c r="LVC100" s="36"/>
      <c r="LVD100" s="36"/>
      <c r="LVE100" s="36"/>
      <c r="LVF100" s="36"/>
      <c r="LVG100" s="36"/>
      <c r="LVH100" s="36"/>
      <c r="LVI100" s="36"/>
      <c r="LVJ100" s="36"/>
      <c r="LVK100" s="36"/>
      <c r="LVL100" s="36"/>
      <c r="LVM100" s="36"/>
      <c r="LVN100" s="36"/>
      <c r="LVO100" s="36"/>
      <c r="LVP100" s="36"/>
      <c r="LVQ100" s="36"/>
      <c r="LVR100" s="36"/>
      <c r="LVS100" s="36"/>
      <c r="LVT100" s="36"/>
      <c r="LVU100" s="36"/>
      <c r="LVV100" s="36"/>
      <c r="LVW100" s="36"/>
      <c r="LVX100" s="36"/>
      <c r="LVY100" s="36"/>
      <c r="LVZ100" s="36"/>
      <c r="LWA100" s="36"/>
      <c r="LWB100" s="36"/>
      <c r="LWC100" s="36"/>
      <c r="LWD100" s="36"/>
      <c r="LWE100" s="36"/>
      <c r="LWF100" s="36"/>
      <c r="LWG100" s="36"/>
      <c r="LWH100" s="36"/>
      <c r="LWI100" s="36"/>
      <c r="LWJ100" s="36"/>
      <c r="LWK100" s="36"/>
      <c r="LWL100" s="36"/>
      <c r="LWM100" s="36"/>
      <c r="LWN100" s="36"/>
      <c r="LWO100" s="36"/>
      <c r="LWP100" s="36"/>
      <c r="LWQ100" s="36"/>
      <c r="LWR100" s="36"/>
      <c r="LWS100" s="36"/>
      <c r="LWT100" s="36"/>
      <c r="LWU100" s="36"/>
      <c r="LWV100" s="36"/>
      <c r="LWW100" s="36"/>
      <c r="LWX100" s="36"/>
      <c r="LWY100" s="36"/>
      <c r="LWZ100" s="36"/>
      <c r="LXA100" s="36"/>
      <c r="LXB100" s="36"/>
      <c r="LXC100" s="36"/>
      <c r="LXD100" s="36"/>
      <c r="LXE100" s="36"/>
      <c r="LXF100" s="36"/>
      <c r="LXG100" s="36"/>
      <c r="LXH100" s="36"/>
      <c r="LXI100" s="36"/>
      <c r="LXJ100" s="36"/>
      <c r="LXK100" s="36"/>
      <c r="LXL100" s="36"/>
      <c r="LXM100" s="36"/>
      <c r="LXN100" s="36"/>
      <c r="LXO100" s="36"/>
      <c r="LXP100" s="36"/>
      <c r="LXQ100" s="36"/>
      <c r="LXR100" s="36"/>
      <c r="LXS100" s="36"/>
      <c r="LXT100" s="36"/>
      <c r="LXU100" s="36"/>
      <c r="LXV100" s="36"/>
      <c r="LXW100" s="36"/>
      <c r="LXX100" s="36"/>
      <c r="LXY100" s="36"/>
      <c r="LXZ100" s="36"/>
      <c r="LYA100" s="36"/>
      <c r="LYB100" s="36"/>
      <c r="LYC100" s="36"/>
      <c r="LYD100" s="36"/>
      <c r="LYE100" s="36"/>
      <c r="LYF100" s="36"/>
      <c r="LYG100" s="36"/>
      <c r="LYH100" s="36"/>
      <c r="LYI100" s="36"/>
      <c r="LYJ100" s="36"/>
      <c r="LYK100" s="36"/>
      <c r="LYL100" s="36"/>
      <c r="LYM100" s="36"/>
      <c r="LYN100" s="36"/>
      <c r="LYO100" s="36"/>
      <c r="LYP100" s="36"/>
      <c r="LYQ100" s="36"/>
      <c r="LYR100" s="36"/>
      <c r="LYS100" s="36"/>
      <c r="LYT100" s="36"/>
      <c r="LYU100" s="36"/>
      <c r="LYV100" s="36"/>
      <c r="LYW100" s="36"/>
      <c r="LYX100" s="36"/>
      <c r="LYY100" s="36"/>
      <c r="LYZ100" s="36"/>
      <c r="LZA100" s="36"/>
      <c r="LZB100" s="36"/>
      <c r="LZC100" s="36"/>
      <c r="LZD100" s="36"/>
      <c r="LZE100" s="36"/>
      <c r="LZF100" s="36"/>
      <c r="LZG100" s="36"/>
      <c r="LZH100" s="36"/>
      <c r="LZI100" s="36"/>
      <c r="LZJ100" s="36"/>
      <c r="LZK100" s="36"/>
      <c r="LZL100" s="36"/>
      <c r="LZM100" s="36"/>
      <c r="LZN100" s="36"/>
      <c r="LZO100" s="36"/>
      <c r="LZP100" s="36"/>
      <c r="LZQ100" s="36"/>
      <c r="LZR100" s="36"/>
      <c r="LZS100" s="36"/>
      <c r="LZT100" s="36"/>
      <c r="LZU100" s="36"/>
      <c r="LZV100" s="36"/>
      <c r="LZW100" s="36"/>
      <c r="LZX100" s="36"/>
      <c r="LZY100" s="36"/>
      <c r="LZZ100" s="36"/>
      <c r="MAA100" s="36"/>
      <c r="MAB100" s="36"/>
      <c r="MAC100" s="36"/>
      <c r="MAD100" s="36"/>
      <c r="MAE100" s="36"/>
      <c r="MAF100" s="36"/>
      <c r="MAG100" s="36"/>
      <c r="MAH100" s="36"/>
      <c r="MAI100" s="36"/>
      <c r="MAJ100" s="36"/>
      <c r="MAK100" s="36"/>
      <c r="MAL100" s="36"/>
      <c r="MAM100" s="36"/>
      <c r="MAN100" s="36"/>
      <c r="MAO100" s="36"/>
      <c r="MAP100" s="36"/>
      <c r="MAQ100" s="36"/>
      <c r="MAR100" s="36"/>
      <c r="MAS100" s="36"/>
      <c r="MAT100" s="36"/>
      <c r="MAU100" s="36"/>
      <c r="MAV100" s="36"/>
      <c r="MAW100" s="36"/>
      <c r="MAX100" s="36"/>
      <c r="MAY100" s="36"/>
      <c r="MAZ100" s="36"/>
      <c r="MBA100" s="36"/>
      <c r="MBB100" s="36"/>
      <c r="MBC100" s="36"/>
      <c r="MBD100" s="36"/>
      <c r="MBE100" s="36"/>
      <c r="MBF100" s="36"/>
      <c r="MBG100" s="36"/>
      <c r="MBH100" s="36"/>
      <c r="MBI100" s="36"/>
      <c r="MBJ100" s="36"/>
      <c r="MBK100" s="36"/>
      <c r="MBL100" s="36"/>
      <c r="MBM100" s="36"/>
      <c r="MBN100" s="36"/>
      <c r="MBO100" s="36"/>
      <c r="MBP100" s="36"/>
      <c r="MBQ100" s="36"/>
      <c r="MBR100" s="36"/>
      <c r="MBS100" s="36"/>
      <c r="MBT100" s="36"/>
      <c r="MBU100" s="36"/>
      <c r="MBV100" s="36"/>
      <c r="MBW100" s="36"/>
      <c r="MBX100" s="36"/>
      <c r="MBY100" s="36"/>
      <c r="MBZ100" s="36"/>
      <c r="MCA100" s="36"/>
      <c r="MCB100" s="36"/>
      <c r="MCC100" s="36"/>
      <c r="MCD100" s="36"/>
      <c r="MCE100" s="36"/>
      <c r="MCF100" s="36"/>
      <c r="MCG100" s="36"/>
      <c r="MCH100" s="36"/>
      <c r="MCI100" s="36"/>
      <c r="MCJ100" s="36"/>
      <c r="MCK100" s="36"/>
      <c r="MCL100" s="36"/>
      <c r="MCM100" s="36"/>
      <c r="MCN100" s="36"/>
      <c r="MCO100" s="36"/>
      <c r="MCP100" s="36"/>
      <c r="MCQ100" s="36"/>
      <c r="MCR100" s="36"/>
      <c r="MCS100" s="36"/>
      <c r="MCT100" s="36"/>
      <c r="MCU100" s="36"/>
      <c r="MCV100" s="36"/>
      <c r="MCW100" s="36"/>
      <c r="MCX100" s="36"/>
      <c r="MCY100" s="36"/>
      <c r="MCZ100" s="36"/>
      <c r="MDA100" s="36"/>
      <c r="MDB100" s="36"/>
      <c r="MDC100" s="36"/>
      <c r="MDD100" s="36"/>
      <c r="MDE100" s="36"/>
      <c r="MDF100" s="36"/>
      <c r="MDG100" s="36"/>
      <c r="MDH100" s="36"/>
      <c r="MDI100" s="36"/>
      <c r="MDJ100" s="36"/>
      <c r="MDK100" s="36"/>
      <c r="MDL100" s="36"/>
      <c r="MDM100" s="36"/>
      <c r="MDN100" s="36"/>
      <c r="MDO100" s="36"/>
      <c r="MDP100" s="36"/>
      <c r="MDQ100" s="36"/>
      <c r="MDR100" s="36"/>
      <c r="MDS100" s="36"/>
      <c r="MDT100" s="36"/>
      <c r="MDU100" s="36"/>
      <c r="MDV100" s="36"/>
      <c r="MDW100" s="36"/>
      <c r="MDX100" s="36"/>
      <c r="MDY100" s="36"/>
      <c r="MDZ100" s="36"/>
      <c r="MEA100" s="36"/>
      <c r="MEB100" s="36"/>
      <c r="MEC100" s="36"/>
      <c r="MED100" s="36"/>
      <c r="MEE100" s="36"/>
      <c r="MEF100" s="36"/>
      <c r="MEG100" s="36"/>
      <c r="MEH100" s="36"/>
      <c r="MEI100" s="36"/>
      <c r="MEJ100" s="36"/>
      <c r="MEK100" s="36"/>
      <c r="MEL100" s="36"/>
      <c r="MEM100" s="36"/>
      <c r="MEN100" s="36"/>
      <c r="MEO100" s="36"/>
      <c r="MEP100" s="36"/>
      <c r="MEQ100" s="36"/>
      <c r="MER100" s="36"/>
      <c r="MES100" s="36"/>
      <c r="MET100" s="36"/>
      <c r="MEU100" s="36"/>
      <c r="MEV100" s="36"/>
      <c r="MEW100" s="36"/>
      <c r="MEX100" s="36"/>
      <c r="MEY100" s="36"/>
      <c r="MEZ100" s="36"/>
      <c r="MFA100" s="36"/>
      <c r="MFB100" s="36"/>
      <c r="MFC100" s="36"/>
      <c r="MFD100" s="36"/>
      <c r="MFE100" s="36"/>
      <c r="MFF100" s="36"/>
      <c r="MFG100" s="36"/>
      <c r="MFH100" s="36"/>
      <c r="MFI100" s="36"/>
      <c r="MFJ100" s="36"/>
      <c r="MFK100" s="36"/>
      <c r="MFL100" s="36"/>
      <c r="MFM100" s="36"/>
      <c r="MFN100" s="36"/>
      <c r="MFO100" s="36"/>
      <c r="MFP100" s="36"/>
      <c r="MFQ100" s="36"/>
      <c r="MFR100" s="36"/>
      <c r="MFS100" s="36"/>
      <c r="MFT100" s="36"/>
      <c r="MFU100" s="36"/>
      <c r="MFV100" s="36"/>
      <c r="MFW100" s="36"/>
      <c r="MFX100" s="36"/>
      <c r="MFY100" s="36"/>
      <c r="MFZ100" s="36"/>
      <c r="MGA100" s="36"/>
      <c r="MGB100" s="36"/>
      <c r="MGC100" s="36"/>
      <c r="MGD100" s="36"/>
      <c r="MGE100" s="36"/>
      <c r="MGF100" s="36"/>
      <c r="MGG100" s="36"/>
      <c r="MGH100" s="36"/>
      <c r="MGI100" s="36"/>
      <c r="MGJ100" s="36"/>
      <c r="MGK100" s="36"/>
      <c r="MGL100" s="36"/>
      <c r="MGM100" s="36"/>
      <c r="MGN100" s="36"/>
      <c r="MGO100" s="36"/>
      <c r="MGP100" s="36"/>
      <c r="MGQ100" s="36"/>
      <c r="MGR100" s="36"/>
      <c r="MGS100" s="36"/>
      <c r="MGT100" s="36"/>
      <c r="MGU100" s="36"/>
      <c r="MGV100" s="36"/>
      <c r="MGW100" s="36"/>
      <c r="MGX100" s="36"/>
      <c r="MGY100" s="36"/>
      <c r="MGZ100" s="36"/>
      <c r="MHA100" s="36"/>
      <c r="MHB100" s="36"/>
      <c r="MHC100" s="36"/>
      <c r="MHD100" s="36"/>
      <c r="MHE100" s="36"/>
      <c r="MHF100" s="36"/>
      <c r="MHG100" s="36"/>
      <c r="MHH100" s="36"/>
      <c r="MHI100" s="36"/>
      <c r="MHJ100" s="36"/>
      <c r="MHK100" s="36"/>
      <c r="MHL100" s="36"/>
      <c r="MHM100" s="36"/>
      <c r="MHN100" s="36"/>
      <c r="MHO100" s="36"/>
      <c r="MHP100" s="36"/>
      <c r="MHQ100" s="36"/>
      <c r="MHR100" s="36"/>
      <c r="MHS100" s="36"/>
      <c r="MHT100" s="36"/>
      <c r="MHU100" s="36"/>
      <c r="MHV100" s="36"/>
      <c r="MHW100" s="36"/>
      <c r="MHX100" s="36"/>
      <c r="MHY100" s="36"/>
      <c r="MHZ100" s="36"/>
      <c r="MIA100" s="36"/>
      <c r="MIB100" s="36"/>
      <c r="MIC100" s="36"/>
      <c r="MID100" s="36"/>
      <c r="MIE100" s="36"/>
      <c r="MIF100" s="36"/>
      <c r="MIG100" s="36"/>
      <c r="MIH100" s="36"/>
      <c r="MII100" s="36"/>
      <c r="MIJ100" s="36"/>
      <c r="MIK100" s="36"/>
      <c r="MIL100" s="36"/>
      <c r="MIM100" s="36"/>
      <c r="MIN100" s="36"/>
      <c r="MIO100" s="36"/>
      <c r="MIP100" s="36"/>
      <c r="MIQ100" s="36"/>
      <c r="MIR100" s="36"/>
      <c r="MIS100" s="36"/>
      <c r="MIT100" s="36"/>
      <c r="MIU100" s="36"/>
      <c r="MIV100" s="36"/>
      <c r="MIW100" s="36"/>
      <c r="MIX100" s="36"/>
      <c r="MIY100" s="36"/>
      <c r="MIZ100" s="36"/>
      <c r="MJA100" s="36"/>
      <c r="MJB100" s="36"/>
      <c r="MJC100" s="36"/>
      <c r="MJD100" s="36"/>
      <c r="MJE100" s="36"/>
      <c r="MJF100" s="36"/>
      <c r="MJG100" s="36"/>
      <c r="MJH100" s="36"/>
      <c r="MJI100" s="36"/>
      <c r="MJJ100" s="36"/>
      <c r="MJK100" s="36"/>
      <c r="MJL100" s="36"/>
      <c r="MJM100" s="36"/>
      <c r="MJN100" s="36"/>
      <c r="MJO100" s="36"/>
      <c r="MJP100" s="36"/>
      <c r="MJQ100" s="36"/>
      <c r="MJR100" s="36"/>
      <c r="MJS100" s="36"/>
      <c r="MJT100" s="36"/>
      <c r="MJU100" s="36"/>
      <c r="MJV100" s="36"/>
      <c r="MJW100" s="36"/>
      <c r="MJX100" s="36"/>
      <c r="MJY100" s="36"/>
      <c r="MJZ100" s="36"/>
      <c r="MKA100" s="36"/>
      <c r="MKB100" s="36"/>
      <c r="MKC100" s="36"/>
      <c r="MKD100" s="36"/>
      <c r="MKE100" s="36"/>
      <c r="MKF100" s="36"/>
      <c r="MKG100" s="36"/>
      <c r="MKH100" s="36"/>
      <c r="MKI100" s="36"/>
      <c r="MKJ100" s="36"/>
      <c r="MKK100" s="36"/>
      <c r="MKL100" s="36"/>
      <c r="MKM100" s="36"/>
      <c r="MKN100" s="36"/>
      <c r="MKO100" s="36"/>
      <c r="MKP100" s="36"/>
      <c r="MKQ100" s="36"/>
      <c r="MKR100" s="36"/>
      <c r="MKS100" s="36"/>
      <c r="MKT100" s="36"/>
      <c r="MKU100" s="36"/>
      <c r="MKV100" s="36"/>
      <c r="MKW100" s="36"/>
      <c r="MKX100" s="36"/>
      <c r="MKY100" s="36"/>
      <c r="MKZ100" s="36"/>
      <c r="MLA100" s="36"/>
      <c r="MLB100" s="36"/>
      <c r="MLC100" s="36"/>
      <c r="MLD100" s="36"/>
      <c r="MLE100" s="36"/>
      <c r="MLF100" s="36"/>
      <c r="MLG100" s="36"/>
      <c r="MLH100" s="36"/>
      <c r="MLI100" s="36"/>
      <c r="MLJ100" s="36"/>
      <c r="MLK100" s="36"/>
      <c r="MLL100" s="36"/>
      <c r="MLM100" s="36"/>
      <c r="MLN100" s="36"/>
      <c r="MLO100" s="36"/>
      <c r="MLP100" s="36"/>
      <c r="MLQ100" s="36"/>
      <c r="MLR100" s="36"/>
      <c r="MLS100" s="36"/>
      <c r="MLT100" s="36"/>
      <c r="MLU100" s="36"/>
      <c r="MLV100" s="36"/>
      <c r="MLW100" s="36"/>
      <c r="MLX100" s="36"/>
      <c r="MLY100" s="36"/>
      <c r="MLZ100" s="36"/>
      <c r="MMA100" s="36"/>
      <c r="MMB100" s="36"/>
      <c r="MMC100" s="36"/>
      <c r="MMD100" s="36"/>
      <c r="MME100" s="36"/>
      <c r="MMF100" s="36"/>
      <c r="MMG100" s="36"/>
      <c r="MMH100" s="36"/>
      <c r="MMI100" s="36"/>
      <c r="MMJ100" s="36"/>
      <c r="MMK100" s="36"/>
      <c r="MML100" s="36"/>
      <c r="MMM100" s="36"/>
      <c r="MMN100" s="36"/>
      <c r="MMO100" s="36"/>
      <c r="MMP100" s="36"/>
      <c r="MMQ100" s="36"/>
      <c r="MMR100" s="36"/>
      <c r="MMS100" s="36"/>
      <c r="MMT100" s="36"/>
      <c r="MMU100" s="36"/>
      <c r="MMV100" s="36"/>
      <c r="MMW100" s="36"/>
      <c r="MMX100" s="36"/>
      <c r="MMY100" s="36"/>
      <c r="MMZ100" s="36"/>
      <c r="MNA100" s="36"/>
      <c r="MNB100" s="36"/>
      <c r="MNC100" s="36"/>
      <c r="MND100" s="36"/>
      <c r="MNE100" s="36"/>
      <c r="MNF100" s="36"/>
      <c r="MNG100" s="36"/>
      <c r="MNH100" s="36"/>
      <c r="MNI100" s="36"/>
      <c r="MNJ100" s="36"/>
      <c r="MNK100" s="36"/>
      <c r="MNL100" s="36"/>
      <c r="MNM100" s="36"/>
      <c r="MNN100" s="36"/>
      <c r="MNO100" s="36"/>
      <c r="MNP100" s="36"/>
      <c r="MNQ100" s="36"/>
      <c r="MNR100" s="36"/>
      <c r="MNS100" s="36"/>
      <c r="MNT100" s="36"/>
      <c r="MNU100" s="36"/>
      <c r="MNV100" s="36"/>
      <c r="MNW100" s="36"/>
      <c r="MNX100" s="36"/>
      <c r="MNY100" s="36"/>
      <c r="MNZ100" s="36"/>
      <c r="MOA100" s="36"/>
      <c r="MOB100" s="36"/>
      <c r="MOC100" s="36"/>
      <c r="MOD100" s="36"/>
      <c r="MOE100" s="36"/>
      <c r="MOF100" s="36"/>
      <c r="MOG100" s="36"/>
      <c r="MOH100" s="36"/>
      <c r="MOI100" s="36"/>
      <c r="MOJ100" s="36"/>
      <c r="MOK100" s="36"/>
      <c r="MOL100" s="36"/>
      <c r="MOM100" s="36"/>
      <c r="MON100" s="36"/>
      <c r="MOO100" s="36"/>
      <c r="MOP100" s="36"/>
      <c r="MOQ100" s="36"/>
      <c r="MOR100" s="36"/>
      <c r="MOS100" s="36"/>
      <c r="MOT100" s="36"/>
      <c r="MOU100" s="36"/>
      <c r="MOV100" s="36"/>
      <c r="MOW100" s="36"/>
      <c r="MOX100" s="36"/>
      <c r="MOY100" s="36"/>
      <c r="MOZ100" s="36"/>
      <c r="MPA100" s="36"/>
      <c r="MPB100" s="36"/>
      <c r="MPC100" s="36"/>
      <c r="MPD100" s="36"/>
      <c r="MPE100" s="36"/>
      <c r="MPF100" s="36"/>
      <c r="MPG100" s="36"/>
      <c r="MPH100" s="36"/>
      <c r="MPI100" s="36"/>
      <c r="MPJ100" s="36"/>
      <c r="MPK100" s="36"/>
      <c r="MPL100" s="36"/>
      <c r="MPM100" s="36"/>
      <c r="MPN100" s="36"/>
      <c r="MPO100" s="36"/>
      <c r="MPP100" s="36"/>
      <c r="MPQ100" s="36"/>
      <c r="MPR100" s="36"/>
      <c r="MPS100" s="36"/>
      <c r="MPT100" s="36"/>
      <c r="MPU100" s="36"/>
      <c r="MPV100" s="36"/>
      <c r="MPW100" s="36"/>
      <c r="MPX100" s="36"/>
      <c r="MPY100" s="36"/>
      <c r="MPZ100" s="36"/>
      <c r="MQA100" s="36"/>
      <c r="MQB100" s="36"/>
      <c r="MQC100" s="36"/>
      <c r="MQD100" s="36"/>
      <c r="MQE100" s="36"/>
      <c r="MQF100" s="36"/>
      <c r="MQG100" s="36"/>
      <c r="MQH100" s="36"/>
      <c r="MQI100" s="36"/>
      <c r="MQJ100" s="36"/>
      <c r="MQK100" s="36"/>
      <c r="MQL100" s="36"/>
      <c r="MQM100" s="36"/>
      <c r="MQN100" s="36"/>
      <c r="MQO100" s="36"/>
      <c r="MQP100" s="36"/>
      <c r="MQQ100" s="36"/>
      <c r="MQR100" s="36"/>
      <c r="MQS100" s="36"/>
      <c r="MQT100" s="36"/>
      <c r="MQU100" s="36"/>
      <c r="MQV100" s="36"/>
      <c r="MQW100" s="36"/>
      <c r="MQX100" s="36"/>
      <c r="MQY100" s="36"/>
      <c r="MQZ100" s="36"/>
      <c r="MRA100" s="36"/>
      <c r="MRB100" s="36"/>
      <c r="MRC100" s="36"/>
      <c r="MRD100" s="36"/>
      <c r="MRE100" s="36"/>
      <c r="MRF100" s="36"/>
      <c r="MRG100" s="36"/>
      <c r="MRH100" s="36"/>
      <c r="MRI100" s="36"/>
      <c r="MRJ100" s="36"/>
      <c r="MRK100" s="36"/>
      <c r="MRL100" s="36"/>
      <c r="MRM100" s="36"/>
      <c r="MRN100" s="36"/>
      <c r="MRO100" s="36"/>
      <c r="MRP100" s="36"/>
      <c r="MRQ100" s="36"/>
      <c r="MRR100" s="36"/>
      <c r="MRS100" s="36"/>
      <c r="MRT100" s="36"/>
      <c r="MRU100" s="36"/>
      <c r="MRV100" s="36"/>
      <c r="MRW100" s="36"/>
      <c r="MRX100" s="36"/>
      <c r="MRY100" s="36"/>
      <c r="MRZ100" s="36"/>
      <c r="MSA100" s="36"/>
      <c r="MSB100" s="36"/>
      <c r="MSC100" s="36"/>
      <c r="MSD100" s="36"/>
      <c r="MSE100" s="36"/>
      <c r="MSF100" s="36"/>
      <c r="MSG100" s="36"/>
      <c r="MSH100" s="36"/>
      <c r="MSI100" s="36"/>
      <c r="MSJ100" s="36"/>
      <c r="MSK100" s="36"/>
      <c r="MSL100" s="36"/>
      <c r="MSM100" s="36"/>
      <c r="MSN100" s="36"/>
      <c r="MSO100" s="36"/>
      <c r="MSP100" s="36"/>
      <c r="MSQ100" s="36"/>
      <c r="MSR100" s="36"/>
      <c r="MSS100" s="36"/>
      <c r="MST100" s="36"/>
      <c r="MSU100" s="36"/>
      <c r="MSV100" s="36"/>
      <c r="MSW100" s="36"/>
      <c r="MSX100" s="36"/>
      <c r="MSY100" s="36"/>
      <c r="MSZ100" s="36"/>
      <c r="MTA100" s="36"/>
      <c r="MTB100" s="36"/>
      <c r="MTC100" s="36"/>
      <c r="MTD100" s="36"/>
      <c r="MTE100" s="36"/>
      <c r="MTF100" s="36"/>
      <c r="MTG100" s="36"/>
      <c r="MTH100" s="36"/>
      <c r="MTI100" s="36"/>
      <c r="MTJ100" s="36"/>
      <c r="MTK100" s="36"/>
      <c r="MTL100" s="36"/>
      <c r="MTM100" s="36"/>
      <c r="MTN100" s="36"/>
      <c r="MTO100" s="36"/>
      <c r="MTP100" s="36"/>
      <c r="MTQ100" s="36"/>
      <c r="MTR100" s="36"/>
      <c r="MTS100" s="36"/>
      <c r="MTT100" s="36"/>
      <c r="MTU100" s="36"/>
      <c r="MTV100" s="36"/>
      <c r="MTW100" s="36"/>
      <c r="MTX100" s="36"/>
      <c r="MTY100" s="36"/>
      <c r="MTZ100" s="36"/>
      <c r="MUA100" s="36"/>
      <c r="MUB100" s="36"/>
      <c r="MUC100" s="36"/>
      <c r="MUD100" s="36"/>
      <c r="MUE100" s="36"/>
      <c r="MUF100" s="36"/>
      <c r="MUG100" s="36"/>
      <c r="MUH100" s="36"/>
      <c r="MUI100" s="36"/>
      <c r="MUJ100" s="36"/>
      <c r="MUK100" s="36"/>
      <c r="MUL100" s="36"/>
      <c r="MUM100" s="36"/>
      <c r="MUN100" s="36"/>
      <c r="MUO100" s="36"/>
      <c r="MUP100" s="36"/>
      <c r="MUQ100" s="36"/>
      <c r="MUR100" s="36"/>
      <c r="MUS100" s="36"/>
      <c r="MUT100" s="36"/>
      <c r="MUU100" s="36"/>
      <c r="MUV100" s="36"/>
      <c r="MUW100" s="36"/>
      <c r="MUX100" s="36"/>
      <c r="MUY100" s="36"/>
      <c r="MUZ100" s="36"/>
      <c r="MVA100" s="36"/>
      <c r="MVB100" s="36"/>
      <c r="MVC100" s="36"/>
      <c r="MVD100" s="36"/>
      <c r="MVE100" s="36"/>
      <c r="MVF100" s="36"/>
      <c r="MVG100" s="36"/>
      <c r="MVH100" s="36"/>
      <c r="MVI100" s="36"/>
      <c r="MVJ100" s="36"/>
      <c r="MVK100" s="36"/>
      <c r="MVL100" s="36"/>
      <c r="MVM100" s="36"/>
      <c r="MVN100" s="36"/>
      <c r="MVO100" s="36"/>
      <c r="MVP100" s="36"/>
      <c r="MVQ100" s="36"/>
      <c r="MVR100" s="36"/>
      <c r="MVS100" s="36"/>
      <c r="MVT100" s="36"/>
      <c r="MVU100" s="36"/>
      <c r="MVV100" s="36"/>
      <c r="MVW100" s="36"/>
      <c r="MVX100" s="36"/>
      <c r="MVY100" s="36"/>
      <c r="MVZ100" s="36"/>
      <c r="MWA100" s="36"/>
      <c r="MWB100" s="36"/>
      <c r="MWC100" s="36"/>
      <c r="MWD100" s="36"/>
      <c r="MWE100" s="36"/>
      <c r="MWF100" s="36"/>
      <c r="MWG100" s="36"/>
      <c r="MWH100" s="36"/>
      <c r="MWI100" s="36"/>
      <c r="MWJ100" s="36"/>
      <c r="MWK100" s="36"/>
      <c r="MWL100" s="36"/>
      <c r="MWM100" s="36"/>
      <c r="MWN100" s="36"/>
      <c r="MWO100" s="36"/>
      <c r="MWP100" s="36"/>
      <c r="MWQ100" s="36"/>
      <c r="MWR100" s="36"/>
      <c r="MWS100" s="36"/>
      <c r="MWT100" s="36"/>
      <c r="MWU100" s="36"/>
      <c r="MWV100" s="36"/>
      <c r="MWW100" s="36"/>
      <c r="MWX100" s="36"/>
      <c r="MWY100" s="36"/>
      <c r="MWZ100" s="36"/>
      <c r="MXA100" s="36"/>
      <c r="MXB100" s="36"/>
      <c r="MXC100" s="36"/>
      <c r="MXD100" s="36"/>
      <c r="MXE100" s="36"/>
      <c r="MXF100" s="36"/>
      <c r="MXG100" s="36"/>
      <c r="MXH100" s="36"/>
      <c r="MXI100" s="36"/>
      <c r="MXJ100" s="36"/>
      <c r="MXK100" s="36"/>
      <c r="MXL100" s="36"/>
      <c r="MXM100" s="36"/>
      <c r="MXN100" s="36"/>
      <c r="MXO100" s="36"/>
      <c r="MXP100" s="36"/>
      <c r="MXQ100" s="36"/>
      <c r="MXR100" s="36"/>
      <c r="MXS100" s="36"/>
      <c r="MXT100" s="36"/>
      <c r="MXU100" s="36"/>
      <c r="MXV100" s="36"/>
      <c r="MXW100" s="36"/>
      <c r="MXX100" s="36"/>
      <c r="MXY100" s="36"/>
      <c r="MXZ100" s="36"/>
      <c r="MYA100" s="36"/>
      <c r="MYB100" s="36"/>
      <c r="MYC100" s="36"/>
      <c r="MYD100" s="36"/>
      <c r="MYE100" s="36"/>
      <c r="MYF100" s="36"/>
      <c r="MYG100" s="36"/>
      <c r="MYH100" s="36"/>
      <c r="MYI100" s="36"/>
      <c r="MYJ100" s="36"/>
      <c r="MYK100" s="36"/>
      <c r="MYL100" s="36"/>
      <c r="MYM100" s="36"/>
      <c r="MYN100" s="36"/>
      <c r="MYO100" s="36"/>
      <c r="MYP100" s="36"/>
      <c r="MYQ100" s="36"/>
      <c r="MYR100" s="36"/>
      <c r="MYS100" s="36"/>
      <c r="MYT100" s="36"/>
      <c r="MYU100" s="36"/>
      <c r="MYV100" s="36"/>
      <c r="MYW100" s="36"/>
      <c r="MYX100" s="36"/>
      <c r="MYY100" s="36"/>
      <c r="MYZ100" s="36"/>
      <c r="MZA100" s="36"/>
      <c r="MZB100" s="36"/>
      <c r="MZC100" s="36"/>
      <c r="MZD100" s="36"/>
      <c r="MZE100" s="36"/>
      <c r="MZF100" s="36"/>
      <c r="MZG100" s="36"/>
      <c r="MZH100" s="36"/>
      <c r="MZI100" s="36"/>
      <c r="MZJ100" s="36"/>
      <c r="MZK100" s="36"/>
      <c r="MZL100" s="36"/>
      <c r="MZM100" s="36"/>
      <c r="MZN100" s="36"/>
      <c r="MZO100" s="36"/>
      <c r="MZP100" s="36"/>
      <c r="MZQ100" s="36"/>
      <c r="MZR100" s="36"/>
      <c r="MZS100" s="36"/>
      <c r="MZT100" s="36"/>
      <c r="MZU100" s="36"/>
      <c r="MZV100" s="36"/>
      <c r="MZW100" s="36"/>
      <c r="MZX100" s="36"/>
      <c r="MZY100" s="36"/>
      <c r="MZZ100" s="36"/>
      <c r="NAA100" s="36"/>
      <c r="NAB100" s="36"/>
      <c r="NAC100" s="36"/>
      <c r="NAD100" s="36"/>
      <c r="NAE100" s="36"/>
      <c r="NAF100" s="36"/>
      <c r="NAG100" s="36"/>
      <c r="NAH100" s="36"/>
      <c r="NAI100" s="36"/>
      <c r="NAJ100" s="36"/>
      <c r="NAK100" s="36"/>
      <c r="NAL100" s="36"/>
      <c r="NAM100" s="36"/>
      <c r="NAN100" s="36"/>
      <c r="NAO100" s="36"/>
      <c r="NAP100" s="36"/>
      <c r="NAQ100" s="36"/>
      <c r="NAR100" s="36"/>
      <c r="NAS100" s="36"/>
      <c r="NAT100" s="36"/>
      <c r="NAU100" s="36"/>
      <c r="NAV100" s="36"/>
      <c r="NAW100" s="36"/>
      <c r="NAX100" s="36"/>
      <c r="NAY100" s="36"/>
      <c r="NAZ100" s="36"/>
      <c r="NBA100" s="36"/>
      <c r="NBB100" s="36"/>
      <c r="NBC100" s="36"/>
      <c r="NBD100" s="36"/>
      <c r="NBE100" s="36"/>
      <c r="NBF100" s="36"/>
      <c r="NBG100" s="36"/>
      <c r="NBH100" s="36"/>
      <c r="NBI100" s="36"/>
      <c r="NBJ100" s="36"/>
      <c r="NBK100" s="36"/>
      <c r="NBL100" s="36"/>
      <c r="NBM100" s="36"/>
      <c r="NBN100" s="36"/>
      <c r="NBO100" s="36"/>
      <c r="NBP100" s="36"/>
      <c r="NBQ100" s="36"/>
      <c r="NBR100" s="36"/>
      <c r="NBS100" s="36"/>
      <c r="NBT100" s="36"/>
      <c r="NBU100" s="36"/>
      <c r="NBV100" s="36"/>
      <c r="NBW100" s="36"/>
      <c r="NBX100" s="36"/>
      <c r="NBY100" s="36"/>
      <c r="NBZ100" s="36"/>
      <c r="NCA100" s="36"/>
      <c r="NCB100" s="36"/>
      <c r="NCC100" s="36"/>
      <c r="NCD100" s="36"/>
      <c r="NCE100" s="36"/>
      <c r="NCF100" s="36"/>
      <c r="NCG100" s="36"/>
      <c r="NCH100" s="36"/>
      <c r="NCI100" s="36"/>
      <c r="NCJ100" s="36"/>
      <c r="NCK100" s="36"/>
      <c r="NCL100" s="36"/>
      <c r="NCM100" s="36"/>
      <c r="NCN100" s="36"/>
      <c r="NCO100" s="36"/>
      <c r="NCP100" s="36"/>
      <c r="NCQ100" s="36"/>
      <c r="NCR100" s="36"/>
      <c r="NCS100" s="36"/>
      <c r="NCT100" s="36"/>
      <c r="NCU100" s="36"/>
      <c r="NCV100" s="36"/>
      <c r="NCW100" s="36"/>
      <c r="NCX100" s="36"/>
      <c r="NCY100" s="36"/>
      <c r="NCZ100" s="36"/>
      <c r="NDA100" s="36"/>
      <c r="NDB100" s="36"/>
      <c r="NDC100" s="36"/>
      <c r="NDD100" s="36"/>
      <c r="NDE100" s="36"/>
      <c r="NDF100" s="36"/>
      <c r="NDG100" s="36"/>
      <c r="NDH100" s="36"/>
      <c r="NDI100" s="36"/>
      <c r="NDJ100" s="36"/>
      <c r="NDK100" s="36"/>
      <c r="NDL100" s="36"/>
      <c r="NDM100" s="36"/>
      <c r="NDN100" s="36"/>
      <c r="NDO100" s="36"/>
      <c r="NDP100" s="36"/>
      <c r="NDQ100" s="36"/>
      <c r="NDR100" s="36"/>
      <c r="NDS100" s="36"/>
      <c r="NDT100" s="36"/>
      <c r="NDU100" s="36"/>
      <c r="NDV100" s="36"/>
      <c r="NDW100" s="36"/>
      <c r="NDX100" s="36"/>
      <c r="NDY100" s="36"/>
      <c r="NDZ100" s="36"/>
      <c r="NEA100" s="36"/>
      <c r="NEB100" s="36"/>
      <c r="NEC100" s="36"/>
      <c r="NED100" s="36"/>
      <c r="NEE100" s="36"/>
      <c r="NEF100" s="36"/>
      <c r="NEG100" s="36"/>
      <c r="NEH100" s="36"/>
      <c r="NEI100" s="36"/>
      <c r="NEJ100" s="36"/>
      <c r="NEK100" s="36"/>
      <c r="NEL100" s="36"/>
      <c r="NEM100" s="36"/>
      <c r="NEN100" s="36"/>
      <c r="NEO100" s="36"/>
      <c r="NEP100" s="36"/>
      <c r="NEQ100" s="36"/>
      <c r="NER100" s="36"/>
      <c r="NES100" s="36"/>
      <c r="NET100" s="36"/>
      <c r="NEU100" s="36"/>
      <c r="NEV100" s="36"/>
      <c r="NEW100" s="36"/>
      <c r="NEX100" s="36"/>
      <c r="NEY100" s="36"/>
      <c r="NEZ100" s="36"/>
      <c r="NFA100" s="36"/>
      <c r="NFB100" s="36"/>
      <c r="NFC100" s="36"/>
      <c r="NFD100" s="36"/>
      <c r="NFE100" s="36"/>
      <c r="NFF100" s="36"/>
      <c r="NFG100" s="36"/>
      <c r="NFH100" s="36"/>
      <c r="NFI100" s="36"/>
      <c r="NFJ100" s="36"/>
      <c r="NFK100" s="36"/>
      <c r="NFL100" s="36"/>
      <c r="NFM100" s="36"/>
      <c r="NFN100" s="36"/>
      <c r="NFO100" s="36"/>
      <c r="NFP100" s="36"/>
      <c r="NFQ100" s="36"/>
      <c r="NFR100" s="36"/>
      <c r="NFS100" s="36"/>
      <c r="NFT100" s="36"/>
      <c r="NFU100" s="36"/>
      <c r="NFV100" s="36"/>
      <c r="NFW100" s="36"/>
      <c r="NFX100" s="36"/>
      <c r="NFY100" s="36"/>
      <c r="NFZ100" s="36"/>
      <c r="NGA100" s="36"/>
      <c r="NGB100" s="36"/>
      <c r="NGC100" s="36"/>
      <c r="NGD100" s="36"/>
      <c r="NGE100" s="36"/>
      <c r="NGF100" s="36"/>
      <c r="NGG100" s="36"/>
      <c r="NGH100" s="36"/>
      <c r="NGI100" s="36"/>
      <c r="NGJ100" s="36"/>
      <c r="NGK100" s="36"/>
      <c r="NGL100" s="36"/>
      <c r="NGM100" s="36"/>
      <c r="NGN100" s="36"/>
      <c r="NGO100" s="36"/>
      <c r="NGP100" s="36"/>
      <c r="NGQ100" s="36"/>
      <c r="NGR100" s="36"/>
      <c r="NGS100" s="36"/>
      <c r="NGT100" s="36"/>
      <c r="NGU100" s="36"/>
      <c r="NGV100" s="36"/>
      <c r="NGW100" s="36"/>
      <c r="NGX100" s="36"/>
      <c r="NGY100" s="36"/>
      <c r="NGZ100" s="36"/>
      <c r="NHA100" s="36"/>
      <c r="NHB100" s="36"/>
      <c r="NHC100" s="36"/>
      <c r="NHD100" s="36"/>
      <c r="NHE100" s="36"/>
      <c r="NHF100" s="36"/>
      <c r="NHG100" s="36"/>
      <c r="NHH100" s="36"/>
      <c r="NHI100" s="36"/>
      <c r="NHJ100" s="36"/>
      <c r="NHK100" s="36"/>
      <c r="NHL100" s="36"/>
      <c r="NHM100" s="36"/>
      <c r="NHN100" s="36"/>
      <c r="NHO100" s="36"/>
      <c r="NHP100" s="36"/>
      <c r="NHQ100" s="36"/>
      <c r="NHR100" s="36"/>
      <c r="NHS100" s="36"/>
      <c r="NHT100" s="36"/>
      <c r="NHU100" s="36"/>
      <c r="NHV100" s="36"/>
      <c r="NHW100" s="36"/>
      <c r="NHX100" s="36"/>
      <c r="NHY100" s="36"/>
      <c r="NHZ100" s="36"/>
      <c r="NIA100" s="36"/>
      <c r="NIB100" s="36"/>
      <c r="NIC100" s="36"/>
      <c r="NID100" s="36"/>
      <c r="NIE100" s="36"/>
      <c r="NIF100" s="36"/>
      <c r="NIG100" s="36"/>
      <c r="NIH100" s="36"/>
      <c r="NII100" s="36"/>
      <c r="NIJ100" s="36"/>
      <c r="NIK100" s="36"/>
      <c r="NIL100" s="36"/>
      <c r="NIM100" s="36"/>
      <c r="NIN100" s="36"/>
      <c r="NIO100" s="36"/>
      <c r="NIP100" s="36"/>
      <c r="NIQ100" s="36"/>
      <c r="NIR100" s="36"/>
      <c r="NIS100" s="36"/>
      <c r="NIT100" s="36"/>
      <c r="NIU100" s="36"/>
      <c r="NIV100" s="36"/>
      <c r="NIW100" s="36"/>
      <c r="NIX100" s="36"/>
      <c r="NIY100" s="36"/>
      <c r="NIZ100" s="36"/>
      <c r="NJA100" s="36"/>
      <c r="NJB100" s="36"/>
      <c r="NJC100" s="36"/>
      <c r="NJD100" s="36"/>
      <c r="NJE100" s="36"/>
      <c r="NJF100" s="36"/>
      <c r="NJG100" s="36"/>
      <c r="NJH100" s="36"/>
      <c r="NJI100" s="36"/>
      <c r="NJJ100" s="36"/>
      <c r="NJK100" s="36"/>
      <c r="NJL100" s="36"/>
      <c r="NJM100" s="36"/>
      <c r="NJN100" s="36"/>
      <c r="NJO100" s="36"/>
      <c r="NJP100" s="36"/>
      <c r="NJQ100" s="36"/>
      <c r="NJR100" s="36"/>
      <c r="NJS100" s="36"/>
      <c r="NJT100" s="36"/>
      <c r="NJU100" s="36"/>
      <c r="NJV100" s="36"/>
      <c r="NJW100" s="36"/>
      <c r="NJX100" s="36"/>
      <c r="NJY100" s="36"/>
      <c r="NJZ100" s="36"/>
      <c r="NKA100" s="36"/>
      <c r="NKB100" s="36"/>
      <c r="NKC100" s="36"/>
      <c r="NKD100" s="36"/>
      <c r="NKE100" s="36"/>
      <c r="NKF100" s="36"/>
      <c r="NKG100" s="36"/>
      <c r="NKH100" s="36"/>
      <c r="NKI100" s="36"/>
      <c r="NKJ100" s="36"/>
      <c r="NKK100" s="36"/>
      <c r="NKL100" s="36"/>
      <c r="NKM100" s="36"/>
      <c r="NKN100" s="36"/>
      <c r="NKO100" s="36"/>
      <c r="NKP100" s="36"/>
      <c r="NKQ100" s="36"/>
      <c r="NKR100" s="36"/>
      <c r="NKS100" s="36"/>
      <c r="NKT100" s="36"/>
      <c r="NKU100" s="36"/>
      <c r="NKV100" s="36"/>
      <c r="NKW100" s="36"/>
      <c r="NKX100" s="36"/>
      <c r="NKY100" s="36"/>
      <c r="NKZ100" s="36"/>
      <c r="NLA100" s="36"/>
      <c r="NLB100" s="36"/>
      <c r="NLC100" s="36"/>
      <c r="NLD100" s="36"/>
      <c r="NLE100" s="36"/>
      <c r="NLF100" s="36"/>
      <c r="NLG100" s="36"/>
      <c r="NLH100" s="36"/>
      <c r="NLI100" s="36"/>
      <c r="NLJ100" s="36"/>
      <c r="NLK100" s="36"/>
      <c r="NLL100" s="36"/>
      <c r="NLM100" s="36"/>
      <c r="NLN100" s="36"/>
      <c r="NLO100" s="36"/>
      <c r="NLP100" s="36"/>
      <c r="NLQ100" s="36"/>
      <c r="NLR100" s="36"/>
      <c r="NLS100" s="36"/>
      <c r="NLT100" s="36"/>
      <c r="NLU100" s="36"/>
      <c r="NLV100" s="36"/>
      <c r="NLW100" s="36"/>
      <c r="NLX100" s="36"/>
      <c r="NLY100" s="36"/>
      <c r="NLZ100" s="36"/>
      <c r="NMA100" s="36"/>
      <c r="NMB100" s="36"/>
      <c r="NMC100" s="36"/>
      <c r="NMD100" s="36"/>
      <c r="NME100" s="36"/>
      <c r="NMF100" s="36"/>
      <c r="NMG100" s="36"/>
      <c r="NMH100" s="36"/>
      <c r="NMI100" s="36"/>
      <c r="NMJ100" s="36"/>
      <c r="NMK100" s="36"/>
      <c r="NML100" s="36"/>
      <c r="NMM100" s="36"/>
      <c r="NMN100" s="36"/>
      <c r="NMO100" s="36"/>
      <c r="NMP100" s="36"/>
      <c r="NMQ100" s="36"/>
      <c r="NMR100" s="36"/>
      <c r="NMS100" s="36"/>
      <c r="NMT100" s="36"/>
      <c r="NMU100" s="36"/>
      <c r="NMV100" s="36"/>
      <c r="NMW100" s="36"/>
      <c r="NMX100" s="36"/>
      <c r="NMY100" s="36"/>
      <c r="NMZ100" s="36"/>
      <c r="NNA100" s="36"/>
      <c r="NNB100" s="36"/>
      <c r="NNC100" s="36"/>
      <c r="NND100" s="36"/>
      <c r="NNE100" s="36"/>
      <c r="NNF100" s="36"/>
      <c r="NNG100" s="36"/>
      <c r="NNH100" s="36"/>
      <c r="NNI100" s="36"/>
      <c r="NNJ100" s="36"/>
      <c r="NNK100" s="36"/>
      <c r="NNL100" s="36"/>
      <c r="NNM100" s="36"/>
      <c r="NNN100" s="36"/>
      <c r="NNO100" s="36"/>
      <c r="NNP100" s="36"/>
      <c r="NNQ100" s="36"/>
      <c r="NNR100" s="36"/>
      <c r="NNS100" s="36"/>
      <c r="NNT100" s="36"/>
      <c r="NNU100" s="36"/>
      <c r="NNV100" s="36"/>
      <c r="NNW100" s="36"/>
      <c r="NNX100" s="36"/>
      <c r="NNY100" s="36"/>
      <c r="NNZ100" s="36"/>
      <c r="NOA100" s="36"/>
      <c r="NOB100" s="36"/>
      <c r="NOC100" s="36"/>
      <c r="NOD100" s="36"/>
      <c r="NOE100" s="36"/>
      <c r="NOF100" s="36"/>
      <c r="NOG100" s="36"/>
      <c r="NOH100" s="36"/>
      <c r="NOI100" s="36"/>
      <c r="NOJ100" s="36"/>
      <c r="NOK100" s="36"/>
      <c r="NOL100" s="36"/>
      <c r="NOM100" s="36"/>
      <c r="NON100" s="36"/>
      <c r="NOO100" s="36"/>
      <c r="NOP100" s="36"/>
      <c r="NOQ100" s="36"/>
      <c r="NOR100" s="36"/>
      <c r="NOS100" s="36"/>
      <c r="NOT100" s="36"/>
      <c r="NOU100" s="36"/>
      <c r="NOV100" s="36"/>
      <c r="NOW100" s="36"/>
      <c r="NOX100" s="36"/>
      <c r="NOY100" s="36"/>
      <c r="NOZ100" s="36"/>
      <c r="NPA100" s="36"/>
      <c r="NPB100" s="36"/>
      <c r="NPC100" s="36"/>
      <c r="NPD100" s="36"/>
      <c r="NPE100" s="36"/>
      <c r="NPF100" s="36"/>
      <c r="NPG100" s="36"/>
      <c r="NPH100" s="36"/>
      <c r="NPI100" s="36"/>
      <c r="NPJ100" s="36"/>
      <c r="NPK100" s="36"/>
      <c r="NPL100" s="36"/>
      <c r="NPM100" s="36"/>
      <c r="NPN100" s="36"/>
      <c r="NPO100" s="36"/>
      <c r="NPP100" s="36"/>
      <c r="NPQ100" s="36"/>
      <c r="NPR100" s="36"/>
      <c r="NPS100" s="36"/>
      <c r="NPT100" s="36"/>
      <c r="NPU100" s="36"/>
      <c r="NPV100" s="36"/>
      <c r="NPW100" s="36"/>
      <c r="NPX100" s="36"/>
      <c r="NPY100" s="36"/>
      <c r="NPZ100" s="36"/>
      <c r="NQA100" s="36"/>
      <c r="NQB100" s="36"/>
      <c r="NQC100" s="36"/>
      <c r="NQD100" s="36"/>
      <c r="NQE100" s="36"/>
      <c r="NQF100" s="36"/>
      <c r="NQG100" s="36"/>
      <c r="NQH100" s="36"/>
      <c r="NQI100" s="36"/>
      <c r="NQJ100" s="36"/>
      <c r="NQK100" s="36"/>
      <c r="NQL100" s="36"/>
      <c r="NQM100" s="36"/>
      <c r="NQN100" s="36"/>
      <c r="NQO100" s="36"/>
      <c r="NQP100" s="36"/>
      <c r="NQQ100" s="36"/>
      <c r="NQR100" s="36"/>
      <c r="NQS100" s="36"/>
      <c r="NQT100" s="36"/>
      <c r="NQU100" s="36"/>
      <c r="NQV100" s="36"/>
      <c r="NQW100" s="36"/>
      <c r="NQX100" s="36"/>
      <c r="NQY100" s="36"/>
      <c r="NQZ100" s="36"/>
      <c r="NRA100" s="36"/>
      <c r="NRB100" s="36"/>
      <c r="NRC100" s="36"/>
      <c r="NRD100" s="36"/>
      <c r="NRE100" s="36"/>
      <c r="NRF100" s="36"/>
      <c r="NRG100" s="36"/>
      <c r="NRH100" s="36"/>
      <c r="NRI100" s="36"/>
      <c r="NRJ100" s="36"/>
      <c r="NRK100" s="36"/>
      <c r="NRL100" s="36"/>
      <c r="NRM100" s="36"/>
      <c r="NRN100" s="36"/>
      <c r="NRO100" s="36"/>
      <c r="NRP100" s="36"/>
      <c r="NRQ100" s="36"/>
      <c r="NRR100" s="36"/>
      <c r="NRS100" s="36"/>
      <c r="NRT100" s="36"/>
      <c r="NRU100" s="36"/>
      <c r="NRV100" s="36"/>
      <c r="NRW100" s="36"/>
      <c r="NRX100" s="36"/>
      <c r="NRY100" s="36"/>
      <c r="NRZ100" s="36"/>
      <c r="NSA100" s="36"/>
      <c r="NSB100" s="36"/>
      <c r="NSC100" s="36"/>
      <c r="NSD100" s="36"/>
      <c r="NSE100" s="36"/>
      <c r="NSF100" s="36"/>
      <c r="NSG100" s="36"/>
      <c r="NSH100" s="36"/>
      <c r="NSI100" s="36"/>
      <c r="NSJ100" s="36"/>
      <c r="NSK100" s="36"/>
      <c r="NSL100" s="36"/>
      <c r="NSM100" s="36"/>
      <c r="NSN100" s="36"/>
      <c r="NSO100" s="36"/>
      <c r="NSP100" s="36"/>
      <c r="NSQ100" s="36"/>
      <c r="NSR100" s="36"/>
      <c r="NSS100" s="36"/>
      <c r="NST100" s="36"/>
      <c r="NSU100" s="36"/>
      <c r="NSV100" s="36"/>
      <c r="NSW100" s="36"/>
      <c r="NSX100" s="36"/>
      <c r="NSY100" s="36"/>
      <c r="NSZ100" s="36"/>
      <c r="NTA100" s="36"/>
      <c r="NTB100" s="36"/>
      <c r="NTC100" s="36"/>
      <c r="NTD100" s="36"/>
      <c r="NTE100" s="36"/>
      <c r="NTF100" s="36"/>
      <c r="NTG100" s="36"/>
      <c r="NTH100" s="36"/>
      <c r="NTI100" s="36"/>
      <c r="NTJ100" s="36"/>
      <c r="NTK100" s="36"/>
      <c r="NTL100" s="36"/>
      <c r="NTM100" s="36"/>
      <c r="NTN100" s="36"/>
      <c r="NTO100" s="36"/>
      <c r="NTP100" s="36"/>
      <c r="NTQ100" s="36"/>
      <c r="NTR100" s="36"/>
      <c r="NTS100" s="36"/>
      <c r="NTT100" s="36"/>
      <c r="NTU100" s="36"/>
      <c r="NTV100" s="36"/>
      <c r="NTW100" s="36"/>
      <c r="NTX100" s="36"/>
      <c r="NTY100" s="36"/>
      <c r="NTZ100" s="36"/>
      <c r="NUA100" s="36"/>
      <c r="NUB100" s="36"/>
      <c r="NUC100" s="36"/>
      <c r="NUD100" s="36"/>
      <c r="NUE100" s="36"/>
      <c r="NUF100" s="36"/>
      <c r="NUG100" s="36"/>
      <c r="NUH100" s="36"/>
      <c r="NUI100" s="36"/>
      <c r="NUJ100" s="36"/>
      <c r="NUK100" s="36"/>
      <c r="NUL100" s="36"/>
      <c r="NUM100" s="36"/>
      <c r="NUN100" s="36"/>
      <c r="NUO100" s="36"/>
      <c r="NUP100" s="36"/>
      <c r="NUQ100" s="36"/>
      <c r="NUR100" s="36"/>
      <c r="NUS100" s="36"/>
      <c r="NUT100" s="36"/>
      <c r="NUU100" s="36"/>
      <c r="NUV100" s="36"/>
      <c r="NUW100" s="36"/>
      <c r="NUX100" s="36"/>
      <c r="NUY100" s="36"/>
      <c r="NUZ100" s="36"/>
      <c r="NVA100" s="36"/>
      <c r="NVB100" s="36"/>
      <c r="NVC100" s="36"/>
      <c r="NVD100" s="36"/>
      <c r="NVE100" s="36"/>
      <c r="NVF100" s="36"/>
      <c r="NVG100" s="36"/>
      <c r="NVH100" s="36"/>
      <c r="NVI100" s="36"/>
      <c r="NVJ100" s="36"/>
      <c r="NVK100" s="36"/>
      <c r="NVL100" s="36"/>
      <c r="NVM100" s="36"/>
      <c r="NVN100" s="36"/>
      <c r="NVO100" s="36"/>
      <c r="NVP100" s="36"/>
      <c r="NVQ100" s="36"/>
      <c r="NVR100" s="36"/>
      <c r="NVS100" s="36"/>
      <c r="NVT100" s="36"/>
      <c r="NVU100" s="36"/>
      <c r="NVV100" s="36"/>
      <c r="NVW100" s="36"/>
      <c r="NVX100" s="36"/>
      <c r="NVY100" s="36"/>
      <c r="NVZ100" s="36"/>
      <c r="NWA100" s="36"/>
      <c r="NWB100" s="36"/>
      <c r="NWC100" s="36"/>
      <c r="NWD100" s="36"/>
      <c r="NWE100" s="36"/>
      <c r="NWF100" s="36"/>
      <c r="NWG100" s="36"/>
      <c r="NWH100" s="36"/>
      <c r="NWI100" s="36"/>
      <c r="NWJ100" s="36"/>
      <c r="NWK100" s="36"/>
      <c r="NWL100" s="36"/>
      <c r="NWM100" s="36"/>
      <c r="NWN100" s="36"/>
      <c r="NWO100" s="36"/>
      <c r="NWP100" s="36"/>
      <c r="NWQ100" s="36"/>
      <c r="NWR100" s="36"/>
      <c r="NWS100" s="36"/>
      <c r="NWT100" s="36"/>
      <c r="NWU100" s="36"/>
      <c r="NWV100" s="36"/>
      <c r="NWW100" s="36"/>
      <c r="NWX100" s="36"/>
      <c r="NWY100" s="36"/>
      <c r="NWZ100" s="36"/>
      <c r="NXA100" s="36"/>
      <c r="NXB100" s="36"/>
      <c r="NXC100" s="36"/>
      <c r="NXD100" s="36"/>
      <c r="NXE100" s="36"/>
      <c r="NXF100" s="36"/>
      <c r="NXG100" s="36"/>
      <c r="NXH100" s="36"/>
      <c r="NXI100" s="36"/>
      <c r="NXJ100" s="36"/>
      <c r="NXK100" s="36"/>
      <c r="NXL100" s="36"/>
      <c r="NXM100" s="36"/>
      <c r="NXN100" s="36"/>
      <c r="NXO100" s="36"/>
      <c r="NXP100" s="36"/>
      <c r="NXQ100" s="36"/>
      <c r="NXR100" s="36"/>
      <c r="NXS100" s="36"/>
      <c r="NXT100" s="36"/>
      <c r="NXU100" s="36"/>
      <c r="NXV100" s="36"/>
      <c r="NXW100" s="36"/>
      <c r="NXX100" s="36"/>
      <c r="NXY100" s="36"/>
      <c r="NXZ100" s="36"/>
      <c r="NYA100" s="36"/>
      <c r="NYB100" s="36"/>
      <c r="NYC100" s="36"/>
      <c r="NYD100" s="36"/>
      <c r="NYE100" s="36"/>
      <c r="NYF100" s="36"/>
      <c r="NYG100" s="36"/>
      <c r="NYH100" s="36"/>
      <c r="NYI100" s="36"/>
      <c r="NYJ100" s="36"/>
      <c r="NYK100" s="36"/>
      <c r="NYL100" s="36"/>
      <c r="NYM100" s="36"/>
      <c r="NYN100" s="36"/>
      <c r="NYO100" s="36"/>
      <c r="NYP100" s="36"/>
      <c r="NYQ100" s="36"/>
      <c r="NYR100" s="36"/>
      <c r="NYS100" s="36"/>
      <c r="NYT100" s="36"/>
      <c r="NYU100" s="36"/>
      <c r="NYV100" s="36"/>
      <c r="NYW100" s="36"/>
      <c r="NYX100" s="36"/>
      <c r="NYY100" s="36"/>
      <c r="NYZ100" s="36"/>
      <c r="NZA100" s="36"/>
      <c r="NZB100" s="36"/>
      <c r="NZC100" s="36"/>
      <c r="NZD100" s="36"/>
      <c r="NZE100" s="36"/>
      <c r="NZF100" s="36"/>
      <c r="NZG100" s="36"/>
      <c r="NZH100" s="36"/>
      <c r="NZI100" s="36"/>
      <c r="NZJ100" s="36"/>
      <c r="NZK100" s="36"/>
      <c r="NZL100" s="36"/>
      <c r="NZM100" s="36"/>
      <c r="NZN100" s="36"/>
      <c r="NZO100" s="36"/>
      <c r="NZP100" s="36"/>
      <c r="NZQ100" s="36"/>
      <c r="NZR100" s="36"/>
      <c r="NZS100" s="36"/>
      <c r="NZT100" s="36"/>
      <c r="NZU100" s="36"/>
      <c r="NZV100" s="36"/>
      <c r="NZW100" s="36"/>
      <c r="NZX100" s="36"/>
      <c r="NZY100" s="36"/>
      <c r="NZZ100" s="36"/>
      <c r="OAA100" s="36"/>
      <c r="OAB100" s="36"/>
      <c r="OAC100" s="36"/>
      <c r="OAD100" s="36"/>
      <c r="OAE100" s="36"/>
      <c r="OAF100" s="36"/>
      <c r="OAG100" s="36"/>
      <c r="OAH100" s="36"/>
      <c r="OAI100" s="36"/>
      <c r="OAJ100" s="36"/>
      <c r="OAK100" s="36"/>
      <c r="OAL100" s="36"/>
      <c r="OAM100" s="36"/>
      <c r="OAN100" s="36"/>
      <c r="OAO100" s="36"/>
      <c r="OAP100" s="36"/>
      <c r="OAQ100" s="36"/>
      <c r="OAR100" s="36"/>
      <c r="OAS100" s="36"/>
      <c r="OAT100" s="36"/>
      <c r="OAU100" s="36"/>
      <c r="OAV100" s="36"/>
      <c r="OAW100" s="36"/>
      <c r="OAX100" s="36"/>
      <c r="OAY100" s="36"/>
      <c r="OAZ100" s="36"/>
      <c r="OBA100" s="36"/>
      <c r="OBB100" s="36"/>
      <c r="OBC100" s="36"/>
      <c r="OBD100" s="36"/>
      <c r="OBE100" s="36"/>
      <c r="OBF100" s="36"/>
      <c r="OBG100" s="36"/>
      <c r="OBH100" s="36"/>
      <c r="OBI100" s="36"/>
      <c r="OBJ100" s="36"/>
      <c r="OBK100" s="36"/>
      <c r="OBL100" s="36"/>
      <c r="OBM100" s="36"/>
      <c r="OBN100" s="36"/>
      <c r="OBO100" s="36"/>
      <c r="OBP100" s="36"/>
      <c r="OBQ100" s="36"/>
      <c r="OBR100" s="36"/>
      <c r="OBS100" s="36"/>
      <c r="OBT100" s="36"/>
      <c r="OBU100" s="36"/>
      <c r="OBV100" s="36"/>
      <c r="OBW100" s="36"/>
      <c r="OBX100" s="36"/>
      <c r="OBY100" s="36"/>
      <c r="OBZ100" s="36"/>
      <c r="OCA100" s="36"/>
      <c r="OCB100" s="36"/>
      <c r="OCC100" s="36"/>
      <c r="OCD100" s="36"/>
      <c r="OCE100" s="36"/>
      <c r="OCF100" s="36"/>
      <c r="OCG100" s="36"/>
      <c r="OCH100" s="36"/>
      <c r="OCI100" s="36"/>
      <c r="OCJ100" s="36"/>
      <c r="OCK100" s="36"/>
      <c r="OCL100" s="36"/>
      <c r="OCM100" s="36"/>
      <c r="OCN100" s="36"/>
      <c r="OCO100" s="36"/>
      <c r="OCP100" s="36"/>
      <c r="OCQ100" s="36"/>
      <c r="OCR100" s="36"/>
      <c r="OCS100" s="36"/>
      <c r="OCT100" s="36"/>
      <c r="OCU100" s="36"/>
      <c r="OCV100" s="36"/>
      <c r="OCW100" s="36"/>
      <c r="OCX100" s="36"/>
      <c r="OCY100" s="36"/>
      <c r="OCZ100" s="36"/>
      <c r="ODA100" s="36"/>
      <c r="ODB100" s="36"/>
      <c r="ODC100" s="36"/>
      <c r="ODD100" s="36"/>
      <c r="ODE100" s="36"/>
      <c r="ODF100" s="36"/>
      <c r="ODG100" s="36"/>
      <c r="ODH100" s="36"/>
      <c r="ODI100" s="36"/>
      <c r="ODJ100" s="36"/>
      <c r="ODK100" s="36"/>
      <c r="ODL100" s="36"/>
      <c r="ODM100" s="36"/>
      <c r="ODN100" s="36"/>
      <c r="ODO100" s="36"/>
      <c r="ODP100" s="36"/>
      <c r="ODQ100" s="36"/>
      <c r="ODR100" s="36"/>
      <c r="ODS100" s="36"/>
      <c r="ODT100" s="36"/>
      <c r="ODU100" s="36"/>
      <c r="ODV100" s="36"/>
      <c r="ODW100" s="36"/>
      <c r="ODX100" s="36"/>
      <c r="ODY100" s="36"/>
      <c r="ODZ100" s="36"/>
      <c r="OEA100" s="36"/>
      <c r="OEB100" s="36"/>
      <c r="OEC100" s="36"/>
      <c r="OED100" s="36"/>
      <c r="OEE100" s="36"/>
      <c r="OEF100" s="36"/>
      <c r="OEG100" s="36"/>
      <c r="OEH100" s="36"/>
      <c r="OEI100" s="36"/>
      <c r="OEJ100" s="36"/>
      <c r="OEK100" s="36"/>
      <c r="OEL100" s="36"/>
      <c r="OEM100" s="36"/>
      <c r="OEN100" s="36"/>
      <c r="OEO100" s="36"/>
      <c r="OEP100" s="36"/>
      <c r="OEQ100" s="36"/>
      <c r="OER100" s="36"/>
      <c r="OES100" s="36"/>
      <c r="OET100" s="36"/>
      <c r="OEU100" s="36"/>
      <c r="OEV100" s="36"/>
      <c r="OEW100" s="36"/>
      <c r="OEX100" s="36"/>
      <c r="OEY100" s="36"/>
      <c r="OEZ100" s="36"/>
      <c r="OFA100" s="36"/>
      <c r="OFB100" s="36"/>
      <c r="OFC100" s="36"/>
      <c r="OFD100" s="36"/>
      <c r="OFE100" s="36"/>
      <c r="OFF100" s="36"/>
      <c r="OFG100" s="36"/>
      <c r="OFH100" s="36"/>
      <c r="OFI100" s="36"/>
      <c r="OFJ100" s="36"/>
      <c r="OFK100" s="36"/>
      <c r="OFL100" s="36"/>
      <c r="OFM100" s="36"/>
      <c r="OFN100" s="36"/>
      <c r="OFO100" s="36"/>
      <c r="OFP100" s="36"/>
      <c r="OFQ100" s="36"/>
      <c r="OFR100" s="36"/>
      <c r="OFS100" s="36"/>
      <c r="OFT100" s="36"/>
      <c r="OFU100" s="36"/>
      <c r="OFV100" s="36"/>
      <c r="OFW100" s="36"/>
      <c r="OFX100" s="36"/>
      <c r="OFY100" s="36"/>
      <c r="OFZ100" s="36"/>
      <c r="OGA100" s="36"/>
      <c r="OGB100" s="36"/>
      <c r="OGC100" s="36"/>
      <c r="OGD100" s="36"/>
      <c r="OGE100" s="36"/>
      <c r="OGF100" s="36"/>
      <c r="OGG100" s="36"/>
      <c r="OGH100" s="36"/>
      <c r="OGI100" s="36"/>
      <c r="OGJ100" s="36"/>
      <c r="OGK100" s="36"/>
      <c r="OGL100" s="36"/>
      <c r="OGM100" s="36"/>
      <c r="OGN100" s="36"/>
      <c r="OGO100" s="36"/>
      <c r="OGP100" s="36"/>
      <c r="OGQ100" s="36"/>
      <c r="OGR100" s="36"/>
      <c r="OGS100" s="36"/>
      <c r="OGT100" s="36"/>
      <c r="OGU100" s="36"/>
      <c r="OGV100" s="36"/>
      <c r="OGW100" s="36"/>
      <c r="OGX100" s="36"/>
      <c r="OGY100" s="36"/>
      <c r="OGZ100" s="36"/>
      <c r="OHA100" s="36"/>
      <c r="OHB100" s="36"/>
      <c r="OHC100" s="36"/>
      <c r="OHD100" s="36"/>
      <c r="OHE100" s="36"/>
      <c r="OHF100" s="36"/>
      <c r="OHG100" s="36"/>
      <c r="OHH100" s="36"/>
      <c r="OHI100" s="36"/>
      <c r="OHJ100" s="36"/>
      <c r="OHK100" s="36"/>
      <c r="OHL100" s="36"/>
      <c r="OHM100" s="36"/>
      <c r="OHN100" s="36"/>
      <c r="OHO100" s="36"/>
      <c r="OHP100" s="36"/>
      <c r="OHQ100" s="36"/>
      <c r="OHR100" s="36"/>
      <c r="OHS100" s="36"/>
      <c r="OHT100" s="36"/>
      <c r="OHU100" s="36"/>
      <c r="OHV100" s="36"/>
      <c r="OHW100" s="36"/>
      <c r="OHX100" s="36"/>
      <c r="OHY100" s="36"/>
      <c r="OHZ100" s="36"/>
      <c r="OIA100" s="36"/>
      <c r="OIB100" s="36"/>
      <c r="OIC100" s="36"/>
      <c r="OID100" s="36"/>
      <c r="OIE100" s="36"/>
      <c r="OIF100" s="36"/>
      <c r="OIG100" s="36"/>
      <c r="OIH100" s="36"/>
      <c r="OII100" s="36"/>
      <c r="OIJ100" s="36"/>
      <c r="OIK100" s="36"/>
      <c r="OIL100" s="36"/>
      <c r="OIM100" s="36"/>
      <c r="OIN100" s="36"/>
      <c r="OIO100" s="36"/>
      <c r="OIP100" s="36"/>
      <c r="OIQ100" s="36"/>
      <c r="OIR100" s="36"/>
      <c r="OIS100" s="36"/>
      <c r="OIT100" s="36"/>
      <c r="OIU100" s="36"/>
      <c r="OIV100" s="36"/>
      <c r="OIW100" s="36"/>
      <c r="OIX100" s="36"/>
      <c r="OIY100" s="36"/>
      <c r="OIZ100" s="36"/>
      <c r="OJA100" s="36"/>
      <c r="OJB100" s="36"/>
      <c r="OJC100" s="36"/>
      <c r="OJD100" s="36"/>
      <c r="OJE100" s="36"/>
      <c r="OJF100" s="36"/>
      <c r="OJG100" s="36"/>
      <c r="OJH100" s="36"/>
      <c r="OJI100" s="36"/>
      <c r="OJJ100" s="36"/>
      <c r="OJK100" s="36"/>
      <c r="OJL100" s="36"/>
      <c r="OJM100" s="36"/>
      <c r="OJN100" s="36"/>
      <c r="OJO100" s="36"/>
      <c r="OJP100" s="36"/>
      <c r="OJQ100" s="36"/>
      <c r="OJR100" s="36"/>
      <c r="OJS100" s="36"/>
      <c r="OJT100" s="36"/>
      <c r="OJU100" s="36"/>
      <c r="OJV100" s="36"/>
      <c r="OJW100" s="36"/>
      <c r="OJX100" s="36"/>
      <c r="OJY100" s="36"/>
      <c r="OJZ100" s="36"/>
      <c r="OKA100" s="36"/>
      <c r="OKB100" s="36"/>
      <c r="OKC100" s="36"/>
      <c r="OKD100" s="36"/>
      <c r="OKE100" s="36"/>
      <c r="OKF100" s="36"/>
      <c r="OKG100" s="36"/>
      <c r="OKH100" s="36"/>
      <c r="OKI100" s="36"/>
      <c r="OKJ100" s="36"/>
      <c r="OKK100" s="36"/>
      <c r="OKL100" s="36"/>
      <c r="OKM100" s="36"/>
      <c r="OKN100" s="36"/>
      <c r="OKO100" s="36"/>
      <c r="OKP100" s="36"/>
      <c r="OKQ100" s="36"/>
      <c r="OKR100" s="36"/>
      <c r="OKS100" s="36"/>
      <c r="OKT100" s="36"/>
      <c r="OKU100" s="36"/>
      <c r="OKV100" s="36"/>
      <c r="OKW100" s="36"/>
      <c r="OKX100" s="36"/>
      <c r="OKY100" s="36"/>
      <c r="OKZ100" s="36"/>
      <c r="OLA100" s="36"/>
      <c r="OLB100" s="36"/>
      <c r="OLC100" s="36"/>
      <c r="OLD100" s="36"/>
      <c r="OLE100" s="36"/>
      <c r="OLF100" s="36"/>
      <c r="OLG100" s="36"/>
      <c r="OLH100" s="36"/>
      <c r="OLI100" s="36"/>
      <c r="OLJ100" s="36"/>
      <c r="OLK100" s="36"/>
      <c r="OLL100" s="36"/>
      <c r="OLM100" s="36"/>
      <c r="OLN100" s="36"/>
      <c r="OLO100" s="36"/>
      <c r="OLP100" s="36"/>
      <c r="OLQ100" s="36"/>
      <c r="OLR100" s="36"/>
      <c r="OLS100" s="36"/>
      <c r="OLT100" s="36"/>
      <c r="OLU100" s="36"/>
      <c r="OLV100" s="36"/>
      <c r="OLW100" s="36"/>
      <c r="OLX100" s="36"/>
      <c r="OLY100" s="36"/>
      <c r="OLZ100" s="36"/>
      <c r="OMA100" s="36"/>
      <c r="OMB100" s="36"/>
      <c r="OMC100" s="36"/>
      <c r="OMD100" s="36"/>
      <c r="OME100" s="36"/>
      <c r="OMF100" s="36"/>
      <c r="OMG100" s="36"/>
      <c r="OMH100" s="36"/>
      <c r="OMI100" s="36"/>
      <c r="OMJ100" s="36"/>
      <c r="OMK100" s="36"/>
      <c r="OML100" s="36"/>
      <c r="OMM100" s="36"/>
      <c r="OMN100" s="36"/>
      <c r="OMO100" s="36"/>
      <c r="OMP100" s="36"/>
      <c r="OMQ100" s="36"/>
      <c r="OMR100" s="36"/>
      <c r="OMS100" s="36"/>
      <c r="OMT100" s="36"/>
      <c r="OMU100" s="36"/>
      <c r="OMV100" s="36"/>
      <c r="OMW100" s="36"/>
      <c r="OMX100" s="36"/>
      <c r="OMY100" s="36"/>
      <c r="OMZ100" s="36"/>
      <c r="ONA100" s="36"/>
      <c r="ONB100" s="36"/>
      <c r="ONC100" s="36"/>
      <c r="OND100" s="36"/>
      <c r="ONE100" s="36"/>
      <c r="ONF100" s="36"/>
      <c r="ONG100" s="36"/>
      <c r="ONH100" s="36"/>
      <c r="ONI100" s="36"/>
      <c r="ONJ100" s="36"/>
      <c r="ONK100" s="36"/>
      <c r="ONL100" s="36"/>
      <c r="ONM100" s="36"/>
      <c r="ONN100" s="36"/>
      <c r="ONO100" s="36"/>
      <c r="ONP100" s="36"/>
      <c r="ONQ100" s="36"/>
      <c r="ONR100" s="36"/>
      <c r="ONS100" s="36"/>
      <c r="ONT100" s="36"/>
      <c r="ONU100" s="36"/>
      <c r="ONV100" s="36"/>
      <c r="ONW100" s="36"/>
      <c r="ONX100" s="36"/>
      <c r="ONY100" s="36"/>
      <c r="ONZ100" s="36"/>
      <c r="OOA100" s="36"/>
      <c r="OOB100" s="36"/>
      <c r="OOC100" s="36"/>
      <c r="OOD100" s="36"/>
      <c r="OOE100" s="36"/>
      <c r="OOF100" s="36"/>
      <c r="OOG100" s="36"/>
      <c r="OOH100" s="36"/>
      <c r="OOI100" s="36"/>
      <c r="OOJ100" s="36"/>
      <c r="OOK100" s="36"/>
      <c r="OOL100" s="36"/>
      <c r="OOM100" s="36"/>
      <c r="OON100" s="36"/>
      <c r="OOO100" s="36"/>
      <c r="OOP100" s="36"/>
      <c r="OOQ100" s="36"/>
      <c r="OOR100" s="36"/>
      <c r="OOS100" s="36"/>
      <c r="OOT100" s="36"/>
      <c r="OOU100" s="36"/>
      <c r="OOV100" s="36"/>
      <c r="OOW100" s="36"/>
      <c r="OOX100" s="36"/>
      <c r="OOY100" s="36"/>
      <c r="OOZ100" s="36"/>
      <c r="OPA100" s="36"/>
      <c r="OPB100" s="36"/>
      <c r="OPC100" s="36"/>
      <c r="OPD100" s="36"/>
      <c r="OPE100" s="36"/>
      <c r="OPF100" s="36"/>
      <c r="OPG100" s="36"/>
      <c r="OPH100" s="36"/>
      <c r="OPI100" s="36"/>
      <c r="OPJ100" s="36"/>
      <c r="OPK100" s="36"/>
      <c r="OPL100" s="36"/>
      <c r="OPM100" s="36"/>
      <c r="OPN100" s="36"/>
      <c r="OPO100" s="36"/>
      <c r="OPP100" s="36"/>
      <c r="OPQ100" s="36"/>
      <c r="OPR100" s="36"/>
      <c r="OPS100" s="36"/>
      <c r="OPT100" s="36"/>
      <c r="OPU100" s="36"/>
      <c r="OPV100" s="36"/>
      <c r="OPW100" s="36"/>
      <c r="OPX100" s="36"/>
      <c r="OPY100" s="36"/>
      <c r="OPZ100" s="36"/>
      <c r="OQA100" s="36"/>
      <c r="OQB100" s="36"/>
      <c r="OQC100" s="36"/>
      <c r="OQD100" s="36"/>
      <c r="OQE100" s="36"/>
      <c r="OQF100" s="36"/>
      <c r="OQG100" s="36"/>
      <c r="OQH100" s="36"/>
      <c r="OQI100" s="36"/>
      <c r="OQJ100" s="36"/>
      <c r="OQK100" s="36"/>
      <c r="OQL100" s="36"/>
      <c r="OQM100" s="36"/>
      <c r="OQN100" s="36"/>
      <c r="OQO100" s="36"/>
      <c r="OQP100" s="36"/>
      <c r="OQQ100" s="36"/>
      <c r="OQR100" s="36"/>
      <c r="OQS100" s="36"/>
      <c r="OQT100" s="36"/>
      <c r="OQU100" s="36"/>
      <c r="OQV100" s="36"/>
      <c r="OQW100" s="36"/>
      <c r="OQX100" s="36"/>
      <c r="OQY100" s="36"/>
      <c r="OQZ100" s="36"/>
      <c r="ORA100" s="36"/>
      <c r="ORB100" s="36"/>
      <c r="ORC100" s="36"/>
      <c r="ORD100" s="36"/>
      <c r="ORE100" s="36"/>
      <c r="ORF100" s="36"/>
      <c r="ORG100" s="36"/>
      <c r="ORH100" s="36"/>
      <c r="ORI100" s="36"/>
      <c r="ORJ100" s="36"/>
      <c r="ORK100" s="36"/>
      <c r="ORL100" s="36"/>
      <c r="ORM100" s="36"/>
      <c r="ORN100" s="36"/>
      <c r="ORO100" s="36"/>
      <c r="ORP100" s="36"/>
      <c r="ORQ100" s="36"/>
      <c r="ORR100" s="36"/>
      <c r="ORS100" s="36"/>
      <c r="ORT100" s="36"/>
      <c r="ORU100" s="36"/>
      <c r="ORV100" s="36"/>
      <c r="ORW100" s="36"/>
      <c r="ORX100" s="36"/>
      <c r="ORY100" s="36"/>
      <c r="ORZ100" s="36"/>
      <c r="OSA100" s="36"/>
      <c r="OSB100" s="36"/>
      <c r="OSC100" s="36"/>
      <c r="OSD100" s="36"/>
      <c r="OSE100" s="36"/>
      <c r="OSF100" s="36"/>
      <c r="OSG100" s="36"/>
      <c r="OSH100" s="36"/>
      <c r="OSI100" s="36"/>
      <c r="OSJ100" s="36"/>
      <c r="OSK100" s="36"/>
      <c r="OSL100" s="36"/>
      <c r="OSM100" s="36"/>
      <c r="OSN100" s="36"/>
      <c r="OSO100" s="36"/>
      <c r="OSP100" s="36"/>
      <c r="OSQ100" s="36"/>
      <c r="OSR100" s="36"/>
      <c r="OSS100" s="36"/>
      <c r="OST100" s="36"/>
      <c r="OSU100" s="36"/>
      <c r="OSV100" s="36"/>
      <c r="OSW100" s="36"/>
      <c r="OSX100" s="36"/>
      <c r="OSY100" s="36"/>
      <c r="OSZ100" s="36"/>
      <c r="OTA100" s="36"/>
      <c r="OTB100" s="36"/>
      <c r="OTC100" s="36"/>
      <c r="OTD100" s="36"/>
      <c r="OTE100" s="36"/>
      <c r="OTF100" s="36"/>
      <c r="OTG100" s="36"/>
      <c r="OTH100" s="36"/>
      <c r="OTI100" s="36"/>
      <c r="OTJ100" s="36"/>
      <c r="OTK100" s="36"/>
      <c r="OTL100" s="36"/>
      <c r="OTM100" s="36"/>
      <c r="OTN100" s="36"/>
      <c r="OTO100" s="36"/>
      <c r="OTP100" s="36"/>
      <c r="OTQ100" s="36"/>
      <c r="OTR100" s="36"/>
      <c r="OTS100" s="36"/>
      <c r="OTT100" s="36"/>
      <c r="OTU100" s="36"/>
      <c r="OTV100" s="36"/>
      <c r="OTW100" s="36"/>
      <c r="OTX100" s="36"/>
      <c r="OTY100" s="36"/>
      <c r="OTZ100" s="36"/>
      <c r="OUA100" s="36"/>
      <c r="OUB100" s="36"/>
      <c r="OUC100" s="36"/>
      <c r="OUD100" s="36"/>
      <c r="OUE100" s="36"/>
      <c r="OUF100" s="36"/>
      <c r="OUG100" s="36"/>
      <c r="OUH100" s="36"/>
      <c r="OUI100" s="36"/>
      <c r="OUJ100" s="36"/>
      <c r="OUK100" s="36"/>
      <c r="OUL100" s="36"/>
      <c r="OUM100" s="36"/>
      <c r="OUN100" s="36"/>
      <c r="OUO100" s="36"/>
      <c r="OUP100" s="36"/>
      <c r="OUQ100" s="36"/>
      <c r="OUR100" s="36"/>
      <c r="OUS100" s="36"/>
      <c r="OUT100" s="36"/>
      <c r="OUU100" s="36"/>
      <c r="OUV100" s="36"/>
      <c r="OUW100" s="36"/>
      <c r="OUX100" s="36"/>
      <c r="OUY100" s="36"/>
      <c r="OUZ100" s="36"/>
      <c r="OVA100" s="36"/>
      <c r="OVB100" s="36"/>
      <c r="OVC100" s="36"/>
      <c r="OVD100" s="36"/>
      <c r="OVE100" s="36"/>
      <c r="OVF100" s="36"/>
      <c r="OVG100" s="36"/>
      <c r="OVH100" s="36"/>
      <c r="OVI100" s="36"/>
      <c r="OVJ100" s="36"/>
      <c r="OVK100" s="36"/>
      <c r="OVL100" s="36"/>
      <c r="OVM100" s="36"/>
      <c r="OVN100" s="36"/>
      <c r="OVO100" s="36"/>
      <c r="OVP100" s="36"/>
      <c r="OVQ100" s="36"/>
      <c r="OVR100" s="36"/>
      <c r="OVS100" s="36"/>
      <c r="OVT100" s="36"/>
      <c r="OVU100" s="36"/>
      <c r="OVV100" s="36"/>
      <c r="OVW100" s="36"/>
      <c r="OVX100" s="36"/>
      <c r="OVY100" s="36"/>
      <c r="OVZ100" s="36"/>
      <c r="OWA100" s="36"/>
      <c r="OWB100" s="36"/>
      <c r="OWC100" s="36"/>
      <c r="OWD100" s="36"/>
      <c r="OWE100" s="36"/>
      <c r="OWF100" s="36"/>
      <c r="OWG100" s="36"/>
      <c r="OWH100" s="36"/>
      <c r="OWI100" s="36"/>
      <c r="OWJ100" s="36"/>
      <c r="OWK100" s="36"/>
      <c r="OWL100" s="36"/>
      <c r="OWM100" s="36"/>
      <c r="OWN100" s="36"/>
      <c r="OWO100" s="36"/>
      <c r="OWP100" s="36"/>
      <c r="OWQ100" s="36"/>
      <c r="OWR100" s="36"/>
      <c r="OWS100" s="36"/>
      <c r="OWT100" s="36"/>
      <c r="OWU100" s="36"/>
      <c r="OWV100" s="36"/>
      <c r="OWW100" s="36"/>
      <c r="OWX100" s="36"/>
      <c r="OWY100" s="36"/>
      <c r="OWZ100" s="36"/>
      <c r="OXA100" s="36"/>
      <c r="OXB100" s="36"/>
      <c r="OXC100" s="36"/>
      <c r="OXD100" s="36"/>
      <c r="OXE100" s="36"/>
      <c r="OXF100" s="36"/>
      <c r="OXG100" s="36"/>
      <c r="OXH100" s="36"/>
      <c r="OXI100" s="36"/>
      <c r="OXJ100" s="36"/>
      <c r="OXK100" s="36"/>
      <c r="OXL100" s="36"/>
      <c r="OXM100" s="36"/>
      <c r="OXN100" s="36"/>
      <c r="OXO100" s="36"/>
      <c r="OXP100" s="36"/>
      <c r="OXQ100" s="36"/>
      <c r="OXR100" s="36"/>
      <c r="OXS100" s="36"/>
      <c r="OXT100" s="36"/>
      <c r="OXU100" s="36"/>
      <c r="OXV100" s="36"/>
      <c r="OXW100" s="36"/>
      <c r="OXX100" s="36"/>
      <c r="OXY100" s="36"/>
      <c r="OXZ100" s="36"/>
      <c r="OYA100" s="36"/>
      <c r="OYB100" s="36"/>
      <c r="OYC100" s="36"/>
      <c r="OYD100" s="36"/>
      <c r="OYE100" s="36"/>
      <c r="OYF100" s="36"/>
      <c r="OYG100" s="36"/>
      <c r="OYH100" s="36"/>
      <c r="OYI100" s="36"/>
      <c r="OYJ100" s="36"/>
      <c r="OYK100" s="36"/>
      <c r="OYL100" s="36"/>
      <c r="OYM100" s="36"/>
      <c r="OYN100" s="36"/>
      <c r="OYO100" s="36"/>
      <c r="OYP100" s="36"/>
      <c r="OYQ100" s="36"/>
      <c r="OYR100" s="36"/>
      <c r="OYS100" s="36"/>
      <c r="OYT100" s="36"/>
      <c r="OYU100" s="36"/>
      <c r="OYV100" s="36"/>
      <c r="OYW100" s="36"/>
      <c r="OYX100" s="36"/>
      <c r="OYY100" s="36"/>
      <c r="OYZ100" s="36"/>
      <c r="OZA100" s="36"/>
      <c r="OZB100" s="36"/>
      <c r="OZC100" s="36"/>
      <c r="OZD100" s="36"/>
      <c r="OZE100" s="36"/>
      <c r="OZF100" s="36"/>
      <c r="OZG100" s="36"/>
      <c r="OZH100" s="36"/>
      <c r="OZI100" s="36"/>
      <c r="OZJ100" s="36"/>
      <c r="OZK100" s="36"/>
      <c r="OZL100" s="36"/>
      <c r="OZM100" s="36"/>
      <c r="OZN100" s="36"/>
      <c r="OZO100" s="36"/>
      <c r="OZP100" s="36"/>
      <c r="OZQ100" s="36"/>
      <c r="OZR100" s="36"/>
      <c r="OZS100" s="36"/>
      <c r="OZT100" s="36"/>
      <c r="OZU100" s="36"/>
      <c r="OZV100" s="36"/>
      <c r="OZW100" s="36"/>
      <c r="OZX100" s="36"/>
      <c r="OZY100" s="36"/>
      <c r="OZZ100" s="36"/>
      <c r="PAA100" s="36"/>
      <c r="PAB100" s="36"/>
      <c r="PAC100" s="36"/>
      <c r="PAD100" s="36"/>
      <c r="PAE100" s="36"/>
      <c r="PAF100" s="36"/>
      <c r="PAG100" s="36"/>
      <c r="PAH100" s="36"/>
      <c r="PAI100" s="36"/>
      <c r="PAJ100" s="36"/>
      <c r="PAK100" s="36"/>
      <c r="PAL100" s="36"/>
      <c r="PAM100" s="36"/>
      <c r="PAN100" s="36"/>
      <c r="PAO100" s="36"/>
      <c r="PAP100" s="36"/>
      <c r="PAQ100" s="36"/>
      <c r="PAR100" s="36"/>
      <c r="PAS100" s="36"/>
      <c r="PAT100" s="36"/>
      <c r="PAU100" s="36"/>
      <c r="PAV100" s="36"/>
      <c r="PAW100" s="36"/>
      <c r="PAX100" s="36"/>
      <c r="PAY100" s="36"/>
      <c r="PAZ100" s="36"/>
      <c r="PBA100" s="36"/>
      <c r="PBB100" s="36"/>
      <c r="PBC100" s="36"/>
      <c r="PBD100" s="36"/>
      <c r="PBE100" s="36"/>
      <c r="PBF100" s="36"/>
      <c r="PBG100" s="36"/>
      <c r="PBH100" s="36"/>
      <c r="PBI100" s="36"/>
      <c r="PBJ100" s="36"/>
      <c r="PBK100" s="36"/>
      <c r="PBL100" s="36"/>
      <c r="PBM100" s="36"/>
      <c r="PBN100" s="36"/>
      <c r="PBO100" s="36"/>
      <c r="PBP100" s="36"/>
      <c r="PBQ100" s="36"/>
      <c r="PBR100" s="36"/>
      <c r="PBS100" s="36"/>
      <c r="PBT100" s="36"/>
      <c r="PBU100" s="36"/>
      <c r="PBV100" s="36"/>
      <c r="PBW100" s="36"/>
      <c r="PBX100" s="36"/>
      <c r="PBY100" s="36"/>
      <c r="PBZ100" s="36"/>
      <c r="PCA100" s="36"/>
      <c r="PCB100" s="36"/>
      <c r="PCC100" s="36"/>
      <c r="PCD100" s="36"/>
      <c r="PCE100" s="36"/>
      <c r="PCF100" s="36"/>
      <c r="PCG100" s="36"/>
      <c r="PCH100" s="36"/>
      <c r="PCI100" s="36"/>
      <c r="PCJ100" s="36"/>
      <c r="PCK100" s="36"/>
      <c r="PCL100" s="36"/>
      <c r="PCM100" s="36"/>
      <c r="PCN100" s="36"/>
      <c r="PCO100" s="36"/>
      <c r="PCP100" s="36"/>
      <c r="PCQ100" s="36"/>
      <c r="PCR100" s="36"/>
      <c r="PCS100" s="36"/>
      <c r="PCT100" s="36"/>
      <c r="PCU100" s="36"/>
      <c r="PCV100" s="36"/>
      <c r="PCW100" s="36"/>
      <c r="PCX100" s="36"/>
      <c r="PCY100" s="36"/>
      <c r="PCZ100" s="36"/>
      <c r="PDA100" s="36"/>
      <c r="PDB100" s="36"/>
      <c r="PDC100" s="36"/>
      <c r="PDD100" s="36"/>
      <c r="PDE100" s="36"/>
      <c r="PDF100" s="36"/>
      <c r="PDG100" s="36"/>
      <c r="PDH100" s="36"/>
      <c r="PDI100" s="36"/>
      <c r="PDJ100" s="36"/>
      <c r="PDK100" s="36"/>
      <c r="PDL100" s="36"/>
      <c r="PDM100" s="36"/>
      <c r="PDN100" s="36"/>
      <c r="PDO100" s="36"/>
      <c r="PDP100" s="36"/>
      <c r="PDQ100" s="36"/>
      <c r="PDR100" s="36"/>
      <c r="PDS100" s="36"/>
      <c r="PDT100" s="36"/>
      <c r="PDU100" s="36"/>
      <c r="PDV100" s="36"/>
      <c r="PDW100" s="36"/>
      <c r="PDX100" s="36"/>
      <c r="PDY100" s="36"/>
      <c r="PDZ100" s="36"/>
      <c r="PEA100" s="36"/>
      <c r="PEB100" s="36"/>
      <c r="PEC100" s="36"/>
      <c r="PED100" s="36"/>
      <c r="PEE100" s="36"/>
      <c r="PEF100" s="36"/>
      <c r="PEG100" s="36"/>
      <c r="PEH100" s="36"/>
      <c r="PEI100" s="36"/>
      <c r="PEJ100" s="36"/>
      <c r="PEK100" s="36"/>
      <c r="PEL100" s="36"/>
      <c r="PEM100" s="36"/>
      <c r="PEN100" s="36"/>
      <c r="PEO100" s="36"/>
      <c r="PEP100" s="36"/>
      <c r="PEQ100" s="36"/>
      <c r="PER100" s="36"/>
      <c r="PES100" s="36"/>
      <c r="PET100" s="36"/>
      <c r="PEU100" s="36"/>
      <c r="PEV100" s="36"/>
      <c r="PEW100" s="36"/>
      <c r="PEX100" s="36"/>
      <c r="PEY100" s="36"/>
      <c r="PEZ100" s="36"/>
      <c r="PFA100" s="36"/>
      <c r="PFB100" s="36"/>
      <c r="PFC100" s="36"/>
      <c r="PFD100" s="36"/>
      <c r="PFE100" s="36"/>
      <c r="PFF100" s="36"/>
      <c r="PFG100" s="36"/>
      <c r="PFH100" s="36"/>
      <c r="PFI100" s="36"/>
      <c r="PFJ100" s="36"/>
      <c r="PFK100" s="36"/>
      <c r="PFL100" s="36"/>
      <c r="PFM100" s="36"/>
      <c r="PFN100" s="36"/>
      <c r="PFO100" s="36"/>
      <c r="PFP100" s="36"/>
      <c r="PFQ100" s="36"/>
      <c r="PFR100" s="36"/>
      <c r="PFS100" s="36"/>
      <c r="PFT100" s="36"/>
      <c r="PFU100" s="36"/>
      <c r="PFV100" s="36"/>
      <c r="PFW100" s="36"/>
      <c r="PFX100" s="36"/>
      <c r="PFY100" s="36"/>
      <c r="PFZ100" s="36"/>
      <c r="PGA100" s="36"/>
      <c r="PGB100" s="36"/>
      <c r="PGC100" s="36"/>
      <c r="PGD100" s="36"/>
      <c r="PGE100" s="36"/>
      <c r="PGF100" s="36"/>
      <c r="PGG100" s="36"/>
      <c r="PGH100" s="36"/>
      <c r="PGI100" s="36"/>
      <c r="PGJ100" s="36"/>
      <c r="PGK100" s="36"/>
      <c r="PGL100" s="36"/>
      <c r="PGM100" s="36"/>
      <c r="PGN100" s="36"/>
      <c r="PGO100" s="36"/>
      <c r="PGP100" s="36"/>
      <c r="PGQ100" s="36"/>
      <c r="PGR100" s="36"/>
      <c r="PGS100" s="36"/>
      <c r="PGT100" s="36"/>
      <c r="PGU100" s="36"/>
      <c r="PGV100" s="36"/>
      <c r="PGW100" s="36"/>
      <c r="PGX100" s="36"/>
      <c r="PGY100" s="36"/>
      <c r="PGZ100" s="36"/>
      <c r="PHA100" s="36"/>
      <c r="PHB100" s="36"/>
      <c r="PHC100" s="36"/>
      <c r="PHD100" s="36"/>
      <c r="PHE100" s="36"/>
      <c r="PHF100" s="36"/>
      <c r="PHG100" s="36"/>
      <c r="PHH100" s="36"/>
      <c r="PHI100" s="36"/>
      <c r="PHJ100" s="36"/>
      <c r="PHK100" s="36"/>
      <c r="PHL100" s="36"/>
      <c r="PHM100" s="36"/>
      <c r="PHN100" s="36"/>
      <c r="PHO100" s="36"/>
      <c r="PHP100" s="36"/>
      <c r="PHQ100" s="36"/>
      <c r="PHR100" s="36"/>
      <c r="PHS100" s="36"/>
      <c r="PHT100" s="36"/>
      <c r="PHU100" s="36"/>
      <c r="PHV100" s="36"/>
      <c r="PHW100" s="36"/>
      <c r="PHX100" s="36"/>
      <c r="PHY100" s="36"/>
      <c r="PHZ100" s="36"/>
      <c r="PIA100" s="36"/>
      <c r="PIB100" s="36"/>
      <c r="PIC100" s="36"/>
      <c r="PID100" s="36"/>
      <c r="PIE100" s="36"/>
      <c r="PIF100" s="36"/>
      <c r="PIG100" s="36"/>
      <c r="PIH100" s="36"/>
      <c r="PII100" s="36"/>
      <c r="PIJ100" s="36"/>
      <c r="PIK100" s="36"/>
      <c r="PIL100" s="36"/>
      <c r="PIM100" s="36"/>
      <c r="PIN100" s="36"/>
      <c r="PIO100" s="36"/>
      <c r="PIP100" s="36"/>
      <c r="PIQ100" s="36"/>
      <c r="PIR100" s="36"/>
      <c r="PIS100" s="36"/>
      <c r="PIT100" s="36"/>
      <c r="PIU100" s="36"/>
      <c r="PIV100" s="36"/>
      <c r="PIW100" s="36"/>
      <c r="PIX100" s="36"/>
      <c r="PIY100" s="36"/>
      <c r="PIZ100" s="36"/>
      <c r="PJA100" s="36"/>
      <c r="PJB100" s="36"/>
      <c r="PJC100" s="36"/>
      <c r="PJD100" s="36"/>
      <c r="PJE100" s="36"/>
      <c r="PJF100" s="36"/>
      <c r="PJG100" s="36"/>
      <c r="PJH100" s="36"/>
      <c r="PJI100" s="36"/>
      <c r="PJJ100" s="36"/>
      <c r="PJK100" s="36"/>
      <c r="PJL100" s="36"/>
      <c r="PJM100" s="36"/>
      <c r="PJN100" s="36"/>
      <c r="PJO100" s="36"/>
      <c r="PJP100" s="36"/>
      <c r="PJQ100" s="36"/>
      <c r="PJR100" s="36"/>
      <c r="PJS100" s="36"/>
      <c r="PJT100" s="36"/>
      <c r="PJU100" s="36"/>
      <c r="PJV100" s="36"/>
      <c r="PJW100" s="36"/>
      <c r="PJX100" s="36"/>
      <c r="PJY100" s="36"/>
      <c r="PJZ100" s="36"/>
      <c r="PKA100" s="36"/>
      <c r="PKB100" s="36"/>
      <c r="PKC100" s="36"/>
      <c r="PKD100" s="36"/>
      <c r="PKE100" s="36"/>
      <c r="PKF100" s="36"/>
      <c r="PKG100" s="36"/>
      <c r="PKH100" s="36"/>
      <c r="PKI100" s="36"/>
      <c r="PKJ100" s="36"/>
      <c r="PKK100" s="36"/>
      <c r="PKL100" s="36"/>
      <c r="PKM100" s="36"/>
      <c r="PKN100" s="36"/>
      <c r="PKO100" s="36"/>
      <c r="PKP100" s="36"/>
      <c r="PKQ100" s="36"/>
      <c r="PKR100" s="36"/>
      <c r="PKS100" s="36"/>
      <c r="PKT100" s="36"/>
      <c r="PKU100" s="36"/>
      <c r="PKV100" s="36"/>
      <c r="PKW100" s="36"/>
      <c r="PKX100" s="36"/>
      <c r="PKY100" s="36"/>
      <c r="PKZ100" s="36"/>
      <c r="PLA100" s="36"/>
      <c r="PLB100" s="36"/>
      <c r="PLC100" s="36"/>
      <c r="PLD100" s="36"/>
      <c r="PLE100" s="36"/>
      <c r="PLF100" s="36"/>
      <c r="PLG100" s="36"/>
      <c r="PLH100" s="36"/>
      <c r="PLI100" s="36"/>
      <c r="PLJ100" s="36"/>
      <c r="PLK100" s="36"/>
      <c r="PLL100" s="36"/>
      <c r="PLM100" s="36"/>
      <c r="PLN100" s="36"/>
      <c r="PLO100" s="36"/>
      <c r="PLP100" s="36"/>
      <c r="PLQ100" s="36"/>
      <c r="PLR100" s="36"/>
      <c r="PLS100" s="36"/>
      <c r="PLT100" s="36"/>
      <c r="PLU100" s="36"/>
      <c r="PLV100" s="36"/>
      <c r="PLW100" s="36"/>
      <c r="PLX100" s="36"/>
      <c r="PLY100" s="36"/>
      <c r="PLZ100" s="36"/>
      <c r="PMA100" s="36"/>
      <c r="PMB100" s="36"/>
      <c r="PMC100" s="36"/>
      <c r="PMD100" s="36"/>
      <c r="PME100" s="36"/>
      <c r="PMF100" s="36"/>
      <c r="PMG100" s="36"/>
      <c r="PMH100" s="36"/>
      <c r="PMI100" s="36"/>
      <c r="PMJ100" s="36"/>
      <c r="PMK100" s="36"/>
      <c r="PML100" s="36"/>
      <c r="PMM100" s="36"/>
      <c r="PMN100" s="36"/>
      <c r="PMO100" s="36"/>
      <c r="PMP100" s="36"/>
      <c r="PMQ100" s="36"/>
      <c r="PMR100" s="36"/>
      <c r="PMS100" s="36"/>
      <c r="PMT100" s="36"/>
      <c r="PMU100" s="36"/>
      <c r="PMV100" s="36"/>
      <c r="PMW100" s="36"/>
      <c r="PMX100" s="36"/>
      <c r="PMY100" s="36"/>
      <c r="PMZ100" s="36"/>
      <c r="PNA100" s="36"/>
      <c r="PNB100" s="36"/>
      <c r="PNC100" s="36"/>
      <c r="PND100" s="36"/>
      <c r="PNE100" s="36"/>
      <c r="PNF100" s="36"/>
      <c r="PNG100" s="36"/>
      <c r="PNH100" s="36"/>
      <c r="PNI100" s="36"/>
      <c r="PNJ100" s="36"/>
      <c r="PNK100" s="36"/>
      <c r="PNL100" s="36"/>
      <c r="PNM100" s="36"/>
      <c r="PNN100" s="36"/>
      <c r="PNO100" s="36"/>
      <c r="PNP100" s="36"/>
      <c r="PNQ100" s="36"/>
      <c r="PNR100" s="36"/>
      <c r="PNS100" s="36"/>
      <c r="PNT100" s="36"/>
      <c r="PNU100" s="36"/>
      <c r="PNV100" s="36"/>
      <c r="PNW100" s="36"/>
      <c r="PNX100" s="36"/>
      <c r="PNY100" s="36"/>
      <c r="PNZ100" s="36"/>
      <c r="POA100" s="36"/>
      <c r="POB100" s="36"/>
      <c r="POC100" s="36"/>
      <c r="POD100" s="36"/>
      <c r="POE100" s="36"/>
      <c r="POF100" s="36"/>
      <c r="POG100" s="36"/>
      <c r="POH100" s="36"/>
      <c r="POI100" s="36"/>
      <c r="POJ100" s="36"/>
      <c r="POK100" s="36"/>
      <c r="POL100" s="36"/>
      <c r="POM100" s="36"/>
      <c r="PON100" s="36"/>
      <c r="POO100" s="36"/>
      <c r="POP100" s="36"/>
      <c r="POQ100" s="36"/>
      <c r="POR100" s="36"/>
      <c r="POS100" s="36"/>
      <c r="POT100" s="36"/>
      <c r="POU100" s="36"/>
      <c r="POV100" s="36"/>
      <c r="POW100" s="36"/>
      <c r="POX100" s="36"/>
      <c r="POY100" s="36"/>
      <c r="POZ100" s="36"/>
      <c r="PPA100" s="36"/>
      <c r="PPB100" s="36"/>
      <c r="PPC100" s="36"/>
      <c r="PPD100" s="36"/>
      <c r="PPE100" s="36"/>
      <c r="PPF100" s="36"/>
      <c r="PPG100" s="36"/>
      <c r="PPH100" s="36"/>
      <c r="PPI100" s="36"/>
      <c r="PPJ100" s="36"/>
      <c r="PPK100" s="36"/>
      <c r="PPL100" s="36"/>
      <c r="PPM100" s="36"/>
      <c r="PPN100" s="36"/>
      <c r="PPO100" s="36"/>
      <c r="PPP100" s="36"/>
      <c r="PPQ100" s="36"/>
      <c r="PPR100" s="36"/>
      <c r="PPS100" s="36"/>
      <c r="PPT100" s="36"/>
      <c r="PPU100" s="36"/>
      <c r="PPV100" s="36"/>
      <c r="PPW100" s="36"/>
      <c r="PPX100" s="36"/>
      <c r="PPY100" s="36"/>
      <c r="PPZ100" s="36"/>
      <c r="PQA100" s="36"/>
      <c r="PQB100" s="36"/>
      <c r="PQC100" s="36"/>
      <c r="PQD100" s="36"/>
      <c r="PQE100" s="36"/>
      <c r="PQF100" s="36"/>
      <c r="PQG100" s="36"/>
      <c r="PQH100" s="36"/>
      <c r="PQI100" s="36"/>
      <c r="PQJ100" s="36"/>
      <c r="PQK100" s="36"/>
      <c r="PQL100" s="36"/>
      <c r="PQM100" s="36"/>
      <c r="PQN100" s="36"/>
      <c r="PQO100" s="36"/>
      <c r="PQP100" s="36"/>
      <c r="PQQ100" s="36"/>
      <c r="PQR100" s="36"/>
      <c r="PQS100" s="36"/>
      <c r="PQT100" s="36"/>
      <c r="PQU100" s="36"/>
      <c r="PQV100" s="36"/>
      <c r="PQW100" s="36"/>
      <c r="PQX100" s="36"/>
      <c r="PQY100" s="36"/>
      <c r="PQZ100" s="36"/>
      <c r="PRA100" s="36"/>
      <c r="PRB100" s="36"/>
      <c r="PRC100" s="36"/>
      <c r="PRD100" s="36"/>
      <c r="PRE100" s="36"/>
      <c r="PRF100" s="36"/>
      <c r="PRG100" s="36"/>
      <c r="PRH100" s="36"/>
      <c r="PRI100" s="36"/>
      <c r="PRJ100" s="36"/>
      <c r="PRK100" s="36"/>
      <c r="PRL100" s="36"/>
      <c r="PRM100" s="36"/>
      <c r="PRN100" s="36"/>
      <c r="PRO100" s="36"/>
      <c r="PRP100" s="36"/>
      <c r="PRQ100" s="36"/>
      <c r="PRR100" s="36"/>
      <c r="PRS100" s="36"/>
      <c r="PRT100" s="36"/>
      <c r="PRU100" s="36"/>
      <c r="PRV100" s="36"/>
      <c r="PRW100" s="36"/>
      <c r="PRX100" s="36"/>
      <c r="PRY100" s="36"/>
      <c r="PRZ100" s="36"/>
      <c r="PSA100" s="36"/>
      <c r="PSB100" s="36"/>
      <c r="PSC100" s="36"/>
      <c r="PSD100" s="36"/>
      <c r="PSE100" s="36"/>
      <c r="PSF100" s="36"/>
      <c r="PSG100" s="36"/>
      <c r="PSH100" s="36"/>
      <c r="PSI100" s="36"/>
      <c r="PSJ100" s="36"/>
      <c r="PSK100" s="36"/>
      <c r="PSL100" s="36"/>
      <c r="PSM100" s="36"/>
      <c r="PSN100" s="36"/>
      <c r="PSO100" s="36"/>
      <c r="PSP100" s="36"/>
      <c r="PSQ100" s="36"/>
      <c r="PSR100" s="36"/>
      <c r="PSS100" s="36"/>
      <c r="PST100" s="36"/>
      <c r="PSU100" s="36"/>
      <c r="PSV100" s="36"/>
      <c r="PSW100" s="36"/>
      <c r="PSX100" s="36"/>
      <c r="PSY100" s="36"/>
      <c r="PSZ100" s="36"/>
      <c r="PTA100" s="36"/>
      <c r="PTB100" s="36"/>
      <c r="PTC100" s="36"/>
      <c r="PTD100" s="36"/>
      <c r="PTE100" s="36"/>
      <c r="PTF100" s="36"/>
      <c r="PTG100" s="36"/>
      <c r="PTH100" s="36"/>
      <c r="PTI100" s="36"/>
      <c r="PTJ100" s="36"/>
      <c r="PTK100" s="36"/>
      <c r="PTL100" s="36"/>
      <c r="PTM100" s="36"/>
      <c r="PTN100" s="36"/>
      <c r="PTO100" s="36"/>
      <c r="PTP100" s="36"/>
      <c r="PTQ100" s="36"/>
      <c r="PTR100" s="36"/>
      <c r="PTS100" s="36"/>
      <c r="PTT100" s="36"/>
      <c r="PTU100" s="36"/>
      <c r="PTV100" s="36"/>
      <c r="PTW100" s="36"/>
      <c r="PTX100" s="36"/>
      <c r="PTY100" s="36"/>
      <c r="PTZ100" s="36"/>
      <c r="PUA100" s="36"/>
      <c r="PUB100" s="36"/>
      <c r="PUC100" s="36"/>
      <c r="PUD100" s="36"/>
      <c r="PUE100" s="36"/>
      <c r="PUF100" s="36"/>
      <c r="PUG100" s="36"/>
      <c r="PUH100" s="36"/>
      <c r="PUI100" s="36"/>
      <c r="PUJ100" s="36"/>
      <c r="PUK100" s="36"/>
      <c r="PUL100" s="36"/>
      <c r="PUM100" s="36"/>
      <c r="PUN100" s="36"/>
      <c r="PUO100" s="36"/>
      <c r="PUP100" s="36"/>
      <c r="PUQ100" s="36"/>
      <c r="PUR100" s="36"/>
      <c r="PUS100" s="36"/>
      <c r="PUT100" s="36"/>
      <c r="PUU100" s="36"/>
      <c r="PUV100" s="36"/>
      <c r="PUW100" s="36"/>
      <c r="PUX100" s="36"/>
      <c r="PUY100" s="36"/>
      <c r="PUZ100" s="36"/>
      <c r="PVA100" s="36"/>
      <c r="PVB100" s="36"/>
      <c r="PVC100" s="36"/>
      <c r="PVD100" s="36"/>
      <c r="PVE100" s="36"/>
      <c r="PVF100" s="36"/>
      <c r="PVG100" s="36"/>
      <c r="PVH100" s="36"/>
      <c r="PVI100" s="36"/>
      <c r="PVJ100" s="36"/>
      <c r="PVK100" s="36"/>
      <c r="PVL100" s="36"/>
      <c r="PVM100" s="36"/>
      <c r="PVN100" s="36"/>
      <c r="PVO100" s="36"/>
      <c r="PVP100" s="36"/>
      <c r="PVQ100" s="36"/>
      <c r="PVR100" s="36"/>
      <c r="PVS100" s="36"/>
      <c r="PVT100" s="36"/>
      <c r="PVU100" s="36"/>
      <c r="PVV100" s="36"/>
      <c r="PVW100" s="36"/>
      <c r="PVX100" s="36"/>
      <c r="PVY100" s="36"/>
      <c r="PVZ100" s="36"/>
      <c r="PWA100" s="36"/>
      <c r="PWB100" s="36"/>
      <c r="PWC100" s="36"/>
      <c r="PWD100" s="36"/>
      <c r="PWE100" s="36"/>
      <c r="PWF100" s="36"/>
      <c r="PWG100" s="36"/>
      <c r="PWH100" s="36"/>
      <c r="PWI100" s="36"/>
      <c r="PWJ100" s="36"/>
      <c r="PWK100" s="36"/>
      <c r="PWL100" s="36"/>
      <c r="PWM100" s="36"/>
      <c r="PWN100" s="36"/>
      <c r="PWO100" s="36"/>
      <c r="PWP100" s="36"/>
      <c r="PWQ100" s="36"/>
      <c r="PWR100" s="36"/>
      <c r="PWS100" s="36"/>
      <c r="PWT100" s="36"/>
      <c r="PWU100" s="36"/>
      <c r="PWV100" s="36"/>
      <c r="PWW100" s="36"/>
      <c r="PWX100" s="36"/>
      <c r="PWY100" s="36"/>
      <c r="PWZ100" s="36"/>
      <c r="PXA100" s="36"/>
      <c r="PXB100" s="36"/>
      <c r="PXC100" s="36"/>
      <c r="PXD100" s="36"/>
      <c r="PXE100" s="36"/>
      <c r="PXF100" s="36"/>
      <c r="PXG100" s="36"/>
      <c r="PXH100" s="36"/>
      <c r="PXI100" s="36"/>
      <c r="PXJ100" s="36"/>
      <c r="PXK100" s="36"/>
      <c r="PXL100" s="36"/>
      <c r="PXM100" s="36"/>
      <c r="PXN100" s="36"/>
      <c r="PXO100" s="36"/>
      <c r="PXP100" s="36"/>
      <c r="PXQ100" s="36"/>
      <c r="PXR100" s="36"/>
      <c r="PXS100" s="36"/>
      <c r="PXT100" s="36"/>
      <c r="PXU100" s="36"/>
      <c r="PXV100" s="36"/>
      <c r="PXW100" s="36"/>
      <c r="PXX100" s="36"/>
      <c r="PXY100" s="36"/>
      <c r="PXZ100" s="36"/>
      <c r="PYA100" s="36"/>
      <c r="PYB100" s="36"/>
      <c r="PYC100" s="36"/>
      <c r="PYD100" s="36"/>
      <c r="PYE100" s="36"/>
      <c r="PYF100" s="36"/>
      <c r="PYG100" s="36"/>
      <c r="PYH100" s="36"/>
      <c r="PYI100" s="36"/>
      <c r="PYJ100" s="36"/>
      <c r="PYK100" s="36"/>
      <c r="PYL100" s="36"/>
      <c r="PYM100" s="36"/>
      <c r="PYN100" s="36"/>
      <c r="PYO100" s="36"/>
      <c r="PYP100" s="36"/>
      <c r="PYQ100" s="36"/>
      <c r="PYR100" s="36"/>
      <c r="PYS100" s="36"/>
      <c r="PYT100" s="36"/>
      <c r="PYU100" s="36"/>
      <c r="PYV100" s="36"/>
      <c r="PYW100" s="36"/>
      <c r="PYX100" s="36"/>
      <c r="PYY100" s="36"/>
      <c r="PYZ100" s="36"/>
      <c r="PZA100" s="36"/>
      <c r="PZB100" s="36"/>
      <c r="PZC100" s="36"/>
      <c r="PZD100" s="36"/>
      <c r="PZE100" s="36"/>
      <c r="PZF100" s="36"/>
      <c r="PZG100" s="36"/>
      <c r="PZH100" s="36"/>
      <c r="PZI100" s="36"/>
      <c r="PZJ100" s="36"/>
      <c r="PZK100" s="36"/>
      <c r="PZL100" s="36"/>
      <c r="PZM100" s="36"/>
      <c r="PZN100" s="36"/>
      <c r="PZO100" s="36"/>
      <c r="PZP100" s="36"/>
      <c r="PZQ100" s="36"/>
      <c r="PZR100" s="36"/>
      <c r="PZS100" s="36"/>
      <c r="PZT100" s="36"/>
      <c r="PZU100" s="36"/>
      <c r="PZV100" s="36"/>
      <c r="PZW100" s="36"/>
      <c r="PZX100" s="36"/>
      <c r="PZY100" s="36"/>
      <c r="PZZ100" s="36"/>
      <c r="QAA100" s="36"/>
      <c r="QAB100" s="36"/>
      <c r="QAC100" s="36"/>
      <c r="QAD100" s="36"/>
      <c r="QAE100" s="36"/>
      <c r="QAF100" s="36"/>
      <c r="QAG100" s="36"/>
      <c r="QAH100" s="36"/>
      <c r="QAI100" s="36"/>
      <c r="QAJ100" s="36"/>
      <c r="QAK100" s="36"/>
      <c r="QAL100" s="36"/>
      <c r="QAM100" s="36"/>
      <c r="QAN100" s="36"/>
      <c r="QAO100" s="36"/>
      <c r="QAP100" s="36"/>
      <c r="QAQ100" s="36"/>
      <c r="QAR100" s="36"/>
      <c r="QAS100" s="36"/>
      <c r="QAT100" s="36"/>
      <c r="QAU100" s="36"/>
      <c r="QAV100" s="36"/>
      <c r="QAW100" s="36"/>
      <c r="QAX100" s="36"/>
      <c r="QAY100" s="36"/>
      <c r="QAZ100" s="36"/>
      <c r="QBA100" s="36"/>
      <c r="QBB100" s="36"/>
      <c r="QBC100" s="36"/>
      <c r="QBD100" s="36"/>
      <c r="QBE100" s="36"/>
      <c r="QBF100" s="36"/>
      <c r="QBG100" s="36"/>
      <c r="QBH100" s="36"/>
      <c r="QBI100" s="36"/>
      <c r="QBJ100" s="36"/>
      <c r="QBK100" s="36"/>
      <c r="QBL100" s="36"/>
      <c r="QBM100" s="36"/>
      <c r="QBN100" s="36"/>
      <c r="QBO100" s="36"/>
      <c r="QBP100" s="36"/>
      <c r="QBQ100" s="36"/>
      <c r="QBR100" s="36"/>
      <c r="QBS100" s="36"/>
      <c r="QBT100" s="36"/>
      <c r="QBU100" s="36"/>
      <c r="QBV100" s="36"/>
      <c r="QBW100" s="36"/>
      <c r="QBX100" s="36"/>
      <c r="QBY100" s="36"/>
      <c r="QBZ100" s="36"/>
      <c r="QCA100" s="36"/>
      <c r="QCB100" s="36"/>
      <c r="QCC100" s="36"/>
      <c r="QCD100" s="36"/>
      <c r="QCE100" s="36"/>
      <c r="QCF100" s="36"/>
      <c r="QCG100" s="36"/>
      <c r="QCH100" s="36"/>
      <c r="QCI100" s="36"/>
      <c r="QCJ100" s="36"/>
      <c r="QCK100" s="36"/>
      <c r="QCL100" s="36"/>
      <c r="QCM100" s="36"/>
      <c r="QCN100" s="36"/>
      <c r="QCO100" s="36"/>
      <c r="QCP100" s="36"/>
      <c r="QCQ100" s="36"/>
      <c r="QCR100" s="36"/>
      <c r="QCS100" s="36"/>
      <c r="QCT100" s="36"/>
      <c r="QCU100" s="36"/>
      <c r="QCV100" s="36"/>
      <c r="QCW100" s="36"/>
      <c r="QCX100" s="36"/>
      <c r="QCY100" s="36"/>
      <c r="QCZ100" s="36"/>
      <c r="QDA100" s="36"/>
      <c r="QDB100" s="36"/>
      <c r="QDC100" s="36"/>
      <c r="QDD100" s="36"/>
      <c r="QDE100" s="36"/>
      <c r="QDF100" s="36"/>
      <c r="QDG100" s="36"/>
      <c r="QDH100" s="36"/>
      <c r="QDI100" s="36"/>
      <c r="QDJ100" s="36"/>
      <c r="QDK100" s="36"/>
      <c r="QDL100" s="36"/>
      <c r="QDM100" s="36"/>
      <c r="QDN100" s="36"/>
      <c r="QDO100" s="36"/>
      <c r="QDP100" s="36"/>
      <c r="QDQ100" s="36"/>
      <c r="QDR100" s="36"/>
      <c r="QDS100" s="36"/>
      <c r="QDT100" s="36"/>
      <c r="QDU100" s="36"/>
      <c r="QDV100" s="36"/>
      <c r="QDW100" s="36"/>
      <c r="QDX100" s="36"/>
      <c r="QDY100" s="36"/>
      <c r="QDZ100" s="36"/>
      <c r="QEA100" s="36"/>
      <c r="QEB100" s="36"/>
      <c r="QEC100" s="36"/>
      <c r="QED100" s="36"/>
      <c r="QEE100" s="36"/>
      <c r="QEF100" s="36"/>
      <c r="QEG100" s="36"/>
      <c r="QEH100" s="36"/>
      <c r="QEI100" s="36"/>
      <c r="QEJ100" s="36"/>
      <c r="QEK100" s="36"/>
      <c r="QEL100" s="36"/>
      <c r="QEM100" s="36"/>
      <c r="QEN100" s="36"/>
      <c r="QEO100" s="36"/>
      <c r="QEP100" s="36"/>
      <c r="QEQ100" s="36"/>
      <c r="QER100" s="36"/>
      <c r="QES100" s="36"/>
      <c r="QET100" s="36"/>
      <c r="QEU100" s="36"/>
      <c r="QEV100" s="36"/>
      <c r="QEW100" s="36"/>
      <c r="QEX100" s="36"/>
      <c r="QEY100" s="36"/>
      <c r="QEZ100" s="36"/>
      <c r="QFA100" s="36"/>
      <c r="QFB100" s="36"/>
      <c r="QFC100" s="36"/>
      <c r="QFD100" s="36"/>
      <c r="QFE100" s="36"/>
      <c r="QFF100" s="36"/>
      <c r="QFG100" s="36"/>
      <c r="QFH100" s="36"/>
      <c r="QFI100" s="36"/>
      <c r="QFJ100" s="36"/>
      <c r="QFK100" s="36"/>
      <c r="QFL100" s="36"/>
      <c r="QFM100" s="36"/>
      <c r="QFN100" s="36"/>
      <c r="QFO100" s="36"/>
      <c r="QFP100" s="36"/>
      <c r="QFQ100" s="36"/>
      <c r="QFR100" s="36"/>
      <c r="QFS100" s="36"/>
      <c r="QFT100" s="36"/>
      <c r="QFU100" s="36"/>
      <c r="QFV100" s="36"/>
      <c r="QFW100" s="36"/>
      <c r="QFX100" s="36"/>
      <c r="QFY100" s="36"/>
      <c r="QFZ100" s="36"/>
      <c r="QGA100" s="36"/>
      <c r="QGB100" s="36"/>
      <c r="QGC100" s="36"/>
      <c r="QGD100" s="36"/>
      <c r="QGE100" s="36"/>
      <c r="QGF100" s="36"/>
      <c r="QGG100" s="36"/>
      <c r="QGH100" s="36"/>
      <c r="QGI100" s="36"/>
      <c r="QGJ100" s="36"/>
      <c r="QGK100" s="36"/>
      <c r="QGL100" s="36"/>
      <c r="QGM100" s="36"/>
      <c r="QGN100" s="36"/>
      <c r="QGO100" s="36"/>
      <c r="QGP100" s="36"/>
      <c r="QGQ100" s="36"/>
      <c r="QGR100" s="36"/>
      <c r="QGS100" s="36"/>
      <c r="QGT100" s="36"/>
      <c r="QGU100" s="36"/>
      <c r="QGV100" s="36"/>
      <c r="QGW100" s="36"/>
      <c r="QGX100" s="36"/>
      <c r="QGY100" s="36"/>
      <c r="QGZ100" s="36"/>
      <c r="QHA100" s="36"/>
      <c r="QHB100" s="36"/>
      <c r="QHC100" s="36"/>
      <c r="QHD100" s="36"/>
      <c r="QHE100" s="36"/>
      <c r="QHF100" s="36"/>
      <c r="QHG100" s="36"/>
      <c r="QHH100" s="36"/>
      <c r="QHI100" s="36"/>
      <c r="QHJ100" s="36"/>
      <c r="QHK100" s="36"/>
      <c r="QHL100" s="36"/>
      <c r="QHM100" s="36"/>
      <c r="QHN100" s="36"/>
      <c r="QHO100" s="36"/>
      <c r="QHP100" s="36"/>
      <c r="QHQ100" s="36"/>
      <c r="QHR100" s="36"/>
      <c r="QHS100" s="36"/>
      <c r="QHT100" s="36"/>
      <c r="QHU100" s="36"/>
      <c r="QHV100" s="36"/>
      <c r="QHW100" s="36"/>
      <c r="QHX100" s="36"/>
      <c r="QHY100" s="36"/>
      <c r="QHZ100" s="36"/>
      <c r="QIA100" s="36"/>
      <c r="QIB100" s="36"/>
      <c r="QIC100" s="36"/>
      <c r="QID100" s="36"/>
      <c r="QIE100" s="36"/>
      <c r="QIF100" s="36"/>
      <c r="QIG100" s="36"/>
      <c r="QIH100" s="36"/>
      <c r="QII100" s="36"/>
      <c r="QIJ100" s="36"/>
      <c r="QIK100" s="36"/>
      <c r="QIL100" s="36"/>
      <c r="QIM100" s="36"/>
      <c r="QIN100" s="36"/>
      <c r="QIO100" s="36"/>
      <c r="QIP100" s="36"/>
      <c r="QIQ100" s="36"/>
      <c r="QIR100" s="36"/>
      <c r="QIS100" s="36"/>
      <c r="QIT100" s="36"/>
      <c r="QIU100" s="36"/>
      <c r="QIV100" s="36"/>
      <c r="QIW100" s="36"/>
      <c r="QIX100" s="36"/>
      <c r="QIY100" s="36"/>
      <c r="QIZ100" s="36"/>
      <c r="QJA100" s="36"/>
      <c r="QJB100" s="36"/>
      <c r="QJC100" s="36"/>
      <c r="QJD100" s="36"/>
      <c r="QJE100" s="36"/>
      <c r="QJF100" s="36"/>
      <c r="QJG100" s="36"/>
      <c r="QJH100" s="36"/>
      <c r="QJI100" s="36"/>
      <c r="QJJ100" s="36"/>
      <c r="QJK100" s="36"/>
      <c r="QJL100" s="36"/>
      <c r="QJM100" s="36"/>
      <c r="QJN100" s="36"/>
      <c r="QJO100" s="36"/>
      <c r="QJP100" s="36"/>
      <c r="QJQ100" s="36"/>
      <c r="QJR100" s="36"/>
      <c r="QJS100" s="36"/>
      <c r="QJT100" s="36"/>
      <c r="QJU100" s="36"/>
      <c r="QJV100" s="36"/>
      <c r="QJW100" s="36"/>
      <c r="QJX100" s="36"/>
      <c r="QJY100" s="36"/>
      <c r="QJZ100" s="36"/>
      <c r="QKA100" s="36"/>
      <c r="QKB100" s="36"/>
      <c r="QKC100" s="36"/>
      <c r="QKD100" s="36"/>
      <c r="QKE100" s="36"/>
      <c r="QKF100" s="36"/>
      <c r="QKG100" s="36"/>
      <c r="QKH100" s="36"/>
      <c r="QKI100" s="36"/>
      <c r="QKJ100" s="36"/>
      <c r="QKK100" s="36"/>
      <c r="QKL100" s="36"/>
      <c r="QKM100" s="36"/>
      <c r="QKN100" s="36"/>
      <c r="QKO100" s="36"/>
      <c r="QKP100" s="36"/>
      <c r="QKQ100" s="36"/>
      <c r="QKR100" s="36"/>
      <c r="QKS100" s="36"/>
      <c r="QKT100" s="36"/>
      <c r="QKU100" s="36"/>
      <c r="QKV100" s="36"/>
      <c r="QKW100" s="36"/>
      <c r="QKX100" s="36"/>
      <c r="QKY100" s="36"/>
      <c r="QKZ100" s="36"/>
      <c r="QLA100" s="36"/>
      <c r="QLB100" s="36"/>
      <c r="QLC100" s="36"/>
      <c r="QLD100" s="36"/>
      <c r="QLE100" s="36"/>
      <c r="QLF100" s="36"/>
      <c r="QLG100" s="36"/>
      <c r="QLH100" s="36"/>
      <c r="QLI100" s="36"/>
      <c r="QLJ100" s="36"/>
      <c r="QLK100" s="36"/>
      <c r="QLL100" s="36"/>
      <c r="QLM100" s="36"/>
      <c r="QLN100" s="36"/>
      <c r="QLO100" s="36"/>
      <c r="QLP100" s="36"/>
      <c r="QLQ100" s="36"/>
      <c r="QLR100" s="36"/>
      <c r="QLS100" s="36"/>
      <c r="QLT100" s="36"/>
      <c r="QLU100" s="36"/>
      <c r="QLV100" s="36"/>
      <c r="QLW100" s="36"/>
      <c r="QLX100" s="36"/>
      <c r="QLY100" s="36"/>
      <c r="QLZ100" s="36"/>
      <c r="QMA100" s="36"/>
      <c r="QMB100" s="36"/>
      <c r="QMC100" s="36"/>
      <c r="QMD100" s="36"/>
      <c r="QME100" s="36"/>
      <c r="QMF100" s="36"/>
      <c r="QMG100" s="36"/>
      <c r="QMH100" s="36"/>
      <c r="QMI100" s="36"/>
      <c r="QMJ100" s="36"/>
      <c r="QMK100" s="36"/>
      <c r="QML100" s="36"/>
      <c r="QMM100" s="36"/>
      <c r="QMN100" s="36"/>
      <c r="QMO100" s="36"/>
      <c r="QMP100" s="36"/>
      <c r="QMQ100" s="36"/>
      <c r="QMR100" s="36"/>
      <c r="QMS100" s="36"/>
      <c r="QMT100" s="36"/>
      <c r="QMU100" s="36"/>
      <c r="QMV100" s="36"/>
      <c r="QMW100" s="36"/>
      <c r="QMX100" s="36"/>
      <c r="QMY100" s="36"/>
      <c r="QMZ100" s="36"/>
      <c r="QNA100" s="36"/>
      <c r="QNB100" s="36"/>
      <c r="QNC100" s="36"/>
      <c r="QND100" s="36"/>
      <c r="QNE100" s="36"/>
      <c r="QNF100" s="36"/>
      <c r="QNG100" s="36"/>
      <c r="QNH100" s="36"/>
      <c r="QNI100" s="36"/>
      <c r="QNJ100" s="36"/>
      <c r="QNK100" s="36"/>
      <c r="QNL100" s="36"/>
      <c r="QNM100" s="36"/>
      <c r="QNN100" s="36"/>
      <c r="QNO100" s="36"/>
      <c r="QNP100" s="36"/>
      <c r="QNQ100" s="36"/>
      <c r="QNR100" s="36"/>
      <c r="QNS100" s="36"/>
      <c r="QNT100" s="36"/>
      <c r="QNU100" s="36"/>
      <c r="QNV100" s="36"/>
      <c r="QNW100" s="36"/>
      <c r="QNX100" s="36"/>
      <c r="QNY100" s="36"/>
      <c r="QNZ100" s="36"/>
      <c r="QOA100" s="36"/>
      <c r="QOB100" s="36"/>
      <c r="QOC100" s="36"/>
      <c r="QOD100" s="36"/>
      <c r="QOE100" s="36"/>
      <c r="QOF100" s="36"/>
      <c r="QOG100" s="36"/>
      <c r="QOH100" s="36"/>
      <c r="QOI100" s="36"/>
      <c r="QOJ100" s="36"/>
      <c r="QOK100" s="36"/>
      <c r="QOL100" s="36"/>
      <c r="QOM100" s="36"/>
      <c r="QON100" s="36"/>
      <c r="QOO100" s="36"/>
      <c r="QOP100" s="36"/>
      <c r="QOQ100" s="36"/>
      <c r="QOR100" s="36"/>
      <c r="QOS100" s="36"/>
      <c r="QOT100" s="36"/>
      <c r="QOU100" s="36"/>
      <c r="QOV100" s="36"/>
      <c r="QOW100" s="36"/>
      <c r="QOX100" s="36"/>
      <c r="QOY100" s="36"/>
      <c r="QOZ100" s="36"/>
      <c r="QPA100" s="36"/>
      <c r="QPB100" s="36"/>
      <c r="QPC100" s="36"/>
      <c r="QPD100" s="36"/>
      <c r="QPE100" s="36"/>
      <c r="QPF100" s="36"/>
      <c r="QPG100" s="36"/>
      <c r="QPH100" s="36"/>
      <c r="QPI100" s="36"/>
      <c r="QPJ100" s="36"/>
      <c r="QPK100" s="36"/>
      <c r="QPL100" s="36"/>
      <c r="QPM100" s="36"/>
      <c r="QPN100" s="36"/>
      <c r="QPO100" s="36"/>
      <c r="QPP100" s="36"/>
      <c r="QPQ100" s="36"/>
      <c r="QPR100" s="36"/>
      <c r="QPS100" s="36"/>
      <c r="QPT100" s="36"/>
      <c r="QPU100" s="36"/>
      <c r="QPV100" s="36"/>
      <c r="QPW100" s="36"/>
      <c r="QPX100" s="36"/>
      <c r="QPY100" s="36"/>
      <c r="QPZ100" s="36"/>
      <c r="QQA100" s="36"/>
      <c r="QQB100" s="36"/>
      <c r="QQC100" s="36"/>
      <c r="QQD100" s="36"/>
      <c r="QQE100" s="36"/>
      <c r="QQF100" s="36"/>
      <c r="QQG100" s="36"/>
      <c r="QQH100" s="36"/>
      <c r="QQI100" s="36"/>
      <c r="QQJ100" s="36"/>
      <c r="QQK100" s="36"/>
      <c r="QQL100" s="36"/>
      <c r="QQM100" s="36"/>
      <c r="QQN100" s="36"/>
      <c r="QQO100" s="36"/>
      <c r="QQP100" s="36"/>
      <c r="QQQ100" s="36"/>
      <c r="QQR100" s="36"/>
      <c r="QQS100" s="36"/>
      <c r="QQT100" s="36"/>
      <c r="QQU100" s="36"/>
      <c r="QQV100" s="36"/>
      <c r="QQW100" s="36"/>
      <c r="QQX100" s="36"/>
      <c r="QQY100" s="36"/>
      <c r="QQZ100" s="36"/>
      <c r="QRA100" s="36"/>
      <c r="QRB100" s="36"/>
      <c r="QRC100" s="36"/>
      <c r="QRD100" s="36"/>
      <c r="QRE100" s="36"/>
      <c r="QRF100" s="36"/>
      <c r="QRG100" s="36"/>
      <c r="QRH100" s="36"/>
      <c r="QRI100" s="36"/>
      <c r="QRJ100" s="36"/>
      <c r="QRK100" s="36"/>
      <c r="QRL100" s="36"/>
      <c r="QRM100" s="36"/>
      <c r="QRN100" s="36"/>
      <c r="QRO100" s="36"/>
      <c r="QRP100" s="36"/>
      <c r="QRQ100" s="36"/>
      <c r="QRR100" s="36"/>
      <c r="QRS100" s="36"/>
      <c r="QRT100" s="36"/>
      <c r="QRU100" s="36"/>
      <c r="QRV100" s="36"/>
      <c r="QRW100" s="36"/>
      <c r="QRX100" s="36"/>
      <c r="QRY100" s="36"/>
      <c r="QRZ100" s="36"/>
      <c r="QSA100" s="36"/>
      <c r="QSB100" s="36"/>
      <c r="QSC100" s="36"/>
      <c r="QSD100" s="36"/>
      <c r="QSE100" s="36"/>
      <c r="QSF100" s="36"/>
      <c r="QSG100" s="36"/>
      <c r="QSH100" s="36"/>
      <c r="QSI100" s="36"/>
      <c r="QSJ100" s="36"/>
      <c r="QSK100" s="36"/>
      <c r="QSL100" s="36"/>
      <c r="QSM100" s="36"/>
      <c r="QSN100" s="36"/>
      <c r="QSO100" s="36"/>
      <c r="QSP100" s="36"/>
      <c r="QSQ100" s="36"/>
      <c r="QSR100" s="36"/>
      <c r="QSS100" s="36"/>
      <c r="QST100" s="36"/>
      <c r="QSU100" s="36"/>
      <c r="QSV100" s="36"/>
      <c r="QSW100" s="36"/>
      <c r="QSX100" s="36"/>
      <c r="QSY100" s="36"/>
      <c r="QSZ100" s="36"/>
      <c r="QTA100" s="36"/>
      <c r="QTB100" s="36"/>
      <c r="QTC100" s="36"/>
      <c r="QTD100" s="36"/>
      <c r="QTE100" s="36"/>
      <c r="QTF100" s="36"/>
      <c r="QTG100" s="36"/>
      <c r="QTH100" s="36"/>
      <c r="QTI100" s="36"/>
      <c r="QTJ100" s="36"/>
      <c r="QTK100" s="36"/>
      <c r="QTL100" s="36"/>
      <c r="QTM100" s="36"/>
      <c r="QTN100" s="36"/>
      <c r="QTO100" s="36"/>
      <c r="QTP100" s="36"/>
      <c r="QTQ100" s="36"/>
      <c r="QTR100" s="36"/>
      <c r="QTS100" s="36"/>
      <c r="QTT100" s="36"/>
      <c r="QTU100" s="36"/>
      <c r="QTV100" s="36"/>
      <c r="QTW100" s="36"/>
      <c r="QTX100" s="36"/>
      <c r="QTY100" s="36"/>
      <c r="QTZ100" s="36"/>
      <c r="QUA100" s="36"/>
      <c r="QUB100" s="36"/>
      <c r="QUC100" s="36"/>
      <c r="QUD100" s="36"/>
      <c r="QUE100" s="36"/>
      <c r="QUF100" s="36"/>
      <c r="QUG100" s="36"/>
      <c r="QUH100" s="36"/>
      <c r="QUI100" s="36"/>
      <c r="QUJ100" s="36"/>
      <c r="QUK100" s="36"/>
      <c r="QUL100" s="36"/>
      <c r="QUM100" s="36"/>
      <c r="QUN100" s="36"/>
      <c r="QUO100" s="36"/>
      <c r="QUP100" s="36"/>
      <c r="QUQ100" s="36"/>
      <c r="QUR100" s="36"/>
      <c r="QUS100" s="36"/>
      <c r="QUT100" s="36"/>
      <c r="QUU100" s="36"/>
      <c r="QUV100" s="36"/>
      <c r="QUW100" s="36"/>
      <c r="QUX100" s="36"/>
      <c r="QUY100" s="36"/>
      <c r="QUZ100" s="36"/>
      <c r="QVA100" s="36"/>
      <c r="QVB100" s="36"/>
      <c r="QVC100" s="36"/>
      <c r="QVD100" s="36"/>
      <c r="QVE100" s="36"/>
      <c r="QVF100" s="36"/>
      <c r="QVG100" s="36"/>
      <c r="QVH100" s="36"/>
      <c r="QVI100" s="36"/>
      <c r="QVJ100" s="36"/>
      <c r="QVK100" s="36"/>
      <c r="QVL100" s="36"/>
      <c r="QVM100" s="36"/>
      <c r="QVN100" s="36"/>
      <c r="QVO100" s="36"/>
      <c r="QVP100" s="36"/>
      <c r="QVQ100" s="36"/>
      <c r="QVR100" s="36"/>
      <c r="QVS100" s="36"/>
      <c r="QVT100" s="36"/>
      <c r="QVU100" s="36"/>
      <c r="QVV100" s="36"/>
      <c r="QVW100" s="36"/>
      <c r="QVX100" s="36"/>
      <c r="QVY100" s="36"/>
      <c r="QVZ100" s="36"/>
      <c r="QWA100" s="36"/>
      <c r="QWB100" s="36"/>
      <c r="QWC100" s="36"/>
      <c r="QWD100" s="36"/>
      <c r="QWE100" s="36"/>
      <c r="QWF100" s="36"/>
      <c r="QWG100" s="36"/>
      <c r="QWH100" s="36"/>
      <c r="QWI100" s="36"/>
      <c r="QWJ100" s="36"/>
      <c r="QWK100" s="36"/>
      <c r="QWL100" s="36"/>
      <c r="QWM100" s="36"/>
      <c r="QWN100" s="36"/>
      <c r="QWO100" s="36"/>
      <c r="QWP100" s="36"/>
      <c r="QWQ100" s="36"/>
      <c r="QWR100" s="36"/>
      <c r="QWS100" s="36"/>
      <c r="QWT100" s="36"/>
      <c r="QWU100" s="36"/>
      <c r="QWV100" s="36"/>
      <c r="QWW100" s="36"/>
      <c r="QWX100" s="36"/>
      <c r="QWY100" s="36"/>
      <c r="QWZ100" s="36"/>
      <c r="QXA100" s="36"/>
      <c r="QXB100" s="36"/>
      <c r="QXC100" s="36"/>
      <c r="QXD100" s="36"/>
      <c r="QXE100" s="36"/>
      <c r="QXF100" s="36"/>
      <c r="QXG100" s="36"/>
      <c r="QXH100" s="36"/>
      <c r="QXI100" s="36"/>
      <c r="QXJ100" s="36"/>
      <c r="QXK100" s="36"/>
      <c r="QXL100" s="36"/>
      <c r="QXM100" s="36"/>
      <c r="QXN100" s="36"/>
      <c r="QXO100" s="36"/>
      <c r="QXP100" s="36"/>
      <c r="QXQ100" s="36"/>
      <c r="QXR100" s="36"/>
      <c r="QXS100" s="36"/>
      <c r="QXT100" s="36"/>
      <c r="QXU100" s="36"/>
      <c r="QXV100" s="36"/>
      <c r="QXW100" s="36"/>
      <c r="QXX100" s="36"/>
      <c r="QXY100" s="36"/>
      <c r="QXZ100" s="36"/>
      <c r="QYA100" s="36"/>
      <c r="QYB100" s="36"/>
      <c r="QYC100" s="36"/>
      <c r="QYD100" s="36"/>
      <c r="QYE100" s="36"/>
      <c r="QYF100" s="36"/>
      <c r="QYG100" s="36"/>
      <c r="QYH100" s="36"/>
      <c r="QYI100" s="36"/>
      <c r="QYJ100" s="36"/>
      <c r="QYK100" s="36"/>
      <c r="QYL100" s="36"/>
      <c r="QYM100" s="36"/>
      <c r="QYN100" s="36"/>
      <c r="QYO100" s="36"/>
      <c r="QYP100" s="36"/>
      <c r="QYQ100" s="36"/>
      <c r="QYR100" s="36"/>
      <c r="QYS100" s="36"/>
      <c r="QYT100" s="36"/>
      <c r="QYU100" s="36"/>
      <c r="QYV100" s="36"/>
      <c r="QYW100" s="36"/>
      <c r="QYX100" s="36"/>
      <c r="QYY100" s="36"/>
      <c r="QYZ100" s="36"/>
      <c r="QZA100" s="36"/>
      <c r="QZB100" s="36"/>
      <c r="QZC100" s="36"/>
      <c r="QZD100" s="36"/>
      <c r="QZE100" s="36"/>
      <c r="QZF100" s="36"/>
      <c r="QZG100" s="36"/>
      <c r="QZH100" s="36"/>
      <c r="QZI100" s="36"/>
      <c r="QZJ100" s="36"/>
      <c r="QZK100" s="36"/>
      <c r="QZL100" s="36"/>
      <c r="QZM100" s="36"/>
      <c r="QZN100" s="36"/>
      <c r="QZO100" s="36"/>
      <c r="QZP100" s="36"/>
      <c r="QZQ100" s="36"/>
      <c r="QZR100" s="36"/>
      <c r="QZS100" s="36"/>
      <c r="QZT100" s="36"/>
      <c r="QZU100" s="36"/>
      <c r="QZV100" s="36"/>
      <c r="QZW100" s="36"/>
      <c r="QZX100" s="36"/>
      <c r="QZY100" s="36"/>
      <c r="QZZ100" s="36"/>
      <c r="RAA100" s="36"/>
      <c r="RAB100" s="36"/>
      <c r="RAC100" s="36"/>
      <c r="RAD100" s="36"/>
      <c r="RAE100" s="36"/>
      <c r="RAF100" s="36"/>
      <c r="RAG100" s="36"/>
      <c r="RAH100" s="36"/>
      <c r="RAI100" s="36"/>
      <c r="RAJ100" s="36"/>
      <c r="RAK100" s="36"/>
      <c r="RAL100" s="36"/>
      <c r="RAM100" s="36"/>
      <c r="RAN100" s="36"/>
      <c r="RAO100" s="36"/>
      <c r="RAP100" s="36"/>
      <c r="RAQ100" s="36"/>
      <c r="RAR100" s="36"/>
      <c r="RAS100" s="36"/>
      <c r="RAT100" s="36"/>
      <c r="RAU100" s="36"/>
      <c r="RAV100" s="36"/>
      <c r="RAW100" s="36"/>
      <c r="RAX100" s="36"/>
      <c r="RAY100" s="36"/>
      <c r="RAZ100" s="36"/>
      <c r="RBA100" s="36"/>
      <c r="RBB100" s="36"/>
      <c r="RBC100" s="36"/>
      <c r="RBD100" s="36"/>
      <c r="RBE100" s="36"/>
      <c r="RBF100" s="36"/>
      <c r="RBG100" s="36"/>
      <c r="RBH100" s="36"/>
      <c r="RBI100" s="36"/>
      <c r="RBJ100" s="36"/>
      <c r="RBK100" s="36"/>
      <c r="RBL100" s="36"/>
      <c r="RBM100" s="36"/>
      <c r="RBN100" s="36"/>
      <c r="RBO100" s="36"/>
      <c r="RBP100" s="36"/>
      <c r="RBQ100" s="36"/>
      <c r="RBR100" s="36"/>
      <c r="RBS100" s="36"/>
      <c r="RBT100" s="36"/>
      <c r="RBU100" s="36"/>
      <c r="RBV100" s="36"/>
      <c r="RBW100" s="36"/>
      <c r="RBX100" s="36"/>
      <c r="RBY100" s="36"/>
      <c r="RBZ100" s="36"/>
      <c r="RCA100" s="36"/>
      <c r="RCB100" s="36"/>
      <c r="RCC100" s="36"/>
      <c r="RCD100" s="36"/>
      <c r="RCE100" s="36"/>
      <c r="RCF100" s="36"/>
      <c r="RCG100" s="36"/>
      <c r="RCH100" s="36"/>
      <c r="RCI100" s="36"/>
      <c r="RCJ100" s="36"/>
      <c r="RCK100" s="36"/>
      <c r="RCL100" s="36"/>
      <c r="RCM100" s="36"/>
      <c r="RCN100" s="36"/>
      <c r="RCO100" s="36"/>
      <c r="RCP100" s="36"/>
      <c r="RCQ100" s="36"/>
      <c r="RCR100" s="36"/>
      <c r="RCS100" s="36"/>
      <c r="RCT100" s="36"/>
      <c r="RCU100" s="36"/>
      <c r="RCV100" s="36"/>
      <c r="RCW100" s="36"/>
      <c r="RCX100" s="36"/>
      <c r="RCY100" s="36"/>
      <c r="RCZ100" s="36"/>
      <c r="RDA100" s="36"/>
      <c r="RDB100" s="36"/>
      <c r="RDC100" s="36"/>
      <c r="RDD100" s="36"/>
      <c r="RDE100" s="36"/>
      <c r="RDF100" s="36"/>
      <c r="RDG100" s="36"/>
      <c r="RDH100" s="36"/>
      <c r="RDI100" s="36"/>
      <c r="RDJ100" s="36"/>
      <c r="RDK100" s="36"/>
      <c r="RDL100" s="36"/>
      <c r="RDM100" s="36"/>
      <c r="RDN100" s="36"/>
      <c r="RDO100" s="36"/>
      <c r="RDP100" s="36"/>
      <c r="RDQ100" s="36"/>
      <c r="RDR100" s="36"/>
      <c r="RDS100" s="36"/>
      <c r="RDT100" s="36"/>
      <c r="RDU100" s="36"/>
      <c r="RDV100" s="36"/>
      <c r="RDW100" s="36"/>
      <c r="RDX100" s="36"/>
      <c r="RDY100" s="36"/>
      <c r="RDZ100" s="36"/>
      <c r="REA100" s="36"/>
      <c r="REB100" s="36"/>
      <c r="REC100" s="36"/>
      <c r="RED100" s="36"/>
      <c r="REE100" s="36"/>
      <c r="REF100" s="36"/>
      <c r="REG100" s="36"/>
      <c r="REH100" s="36"/>
      <c r="REI100" s="36"/>
      <c r="REJ100" s="36"/>
      <c r="REK100" s="36"/>
      <c r="REL100" s="36"/>
      <c r="REM100" s="36"/>
      <c r="REN100" s="36"/>
      <c r="REO100" s="36"/>
      <c r="REP100" s="36"/>
      <c r="REQ100" s="36"/>
      <c r="RER100" s="36"/>
      <c r="RES100" s="36"/>
      <c r="RET100" s="36"/>
      <c r="REU100" s="36"/>
      <c r="REV100" s="36"/>
      <c r="REW100" s="36"/>
      <c r="REX100" s="36"/>
      <c r="REY100" s="36"/>
      <c r="REZ100" s="36"/>
      <c r="RFA100" s="36"/>
      <c r="RFB100" s="36"/>
      <c r="RFC100" s="36"/>
      <c r="RFD100" s="36"/>
      <c r="RFE100" s="36"/>
      <c r="RFF100" s="36"/>
      <c r="RFG100" s="36"/>
      <c r="RFH100" s="36"/>
      <c r="RFI100" s="36"/>
      <c r="RFJ100" s="36"/>
      <c r="RFK100" s="36"/>
      <c r="RFL100" s="36"/>
      <c r="RFM100" s="36"/>
      <c r="RFN100" s="36"/>
      <c r="RFO100" s="36"/>
      <c r="RFP100" s="36"/>
      <c r="RFQ100" s="36"/>
      <c r="RFR100" s="36"/>
      <c r="RFS100" s="36"/>
      <c r="RFT100" s="36"/>
      <c r="RFU100" s="36"/>
      <c r="RFV100" s="36"/>
      <c r="RFW100" s="36"/>
      <c r="RFX100" s="36"/>
      <c r="RFY100" s="36"/>
      <c r="RFZ100" s="36"/>
      <c r="RGA100" s="36"/>
      <c r="RGB100" s="36"/>
      <c r="RGC100" s="36"/>
      <c r="RGD100" s="36"/>
      <c r="RGE100" s="36"/>
      <c r="RGF100" s="36"/>
      <c r="RGG100" s="36"/>
      <c r="RGH100" s="36"/>
      <c r="RGI100" s="36"/>
      <c r="RGJ100" s="36"/>
      <c r="RGK100" s="36"/>
      <c r="RGL100" s="36"/>
      <c r="RGM100" s="36"/>
      <c r="RGN100" s="36"/>
      <c r="RGO100" s="36"/>
      <c r="RGP100" s="36"/>
      <c r="RGQ100" s="36"/>
      <c r="RGR100" s="36"/>
      <c r="RGS100" s="36"/>
      <c r="RGT100" s="36"/>
      <c r="RGU100" s="36"/>
      <c r="RGV100" s="36"/>
      <c r="RGW100" s="36"/>
      <c r="RGX100" s="36"/>
      <c r="RGY100" s="36"/>
      <c r="RGZ100" s="36"/>
      <c r="RHA100" s="36"/>
      <c r="RHB100" s="36"/>
      <c r="RHC100" s="36"/>
      <c r="RHD100" s="36"/>
      <c r="RHE100" s="36"/>
      <c r="RHF100" s="36"/>
      <c r="RHG100" s="36"/>
      <c r="RHH100" s="36"/>
      <c r="RHI100" s="36"/>
      <c r="RHJ100" s="36"/>
      <c r="RHK100" s="36"/>
      <c r="RHL100" s="36"/>
      <c r="RHM100" s="36"/>
      <c r="RHN100" s="36"/>
      <c r="RHO100" s="36"/>
      <c r="RHP100" s="36"/>
      <c r="RHQ100" s="36"/>
      <c r="RHR100" s="36"/>
      <c r="RHS100" s="36"/>
      <c r="RHT100" s="36"/>
      <c r="RHU100" s="36"/>
      <c r="RHV100" s="36"/>
      <c r="RHW100" s="36"/>
      <c r="RHX100" s="36"/>
      <c r="RHY100" s="36"/>
      <c r="RHZ100" s="36"/>
      <c r="RIA100" s="36"/>
      <c r="RIB100" s="36"/>
      <c r="RIC100" s="36"/>
      <c r="RID100" s="36"/>
      <c r="RIE100" s="36"/>
      <c r="RIF100" s="36"/>
      <c r="RIG100" s="36"/>
      <c r="RIH100" s="36"/>
      <c r="RII100" s="36"/>
      <c r="RIJ100" s="36"/>
      <c r="RIK100" s="36"/>
      <c r="RIL100" s="36"/>
      <c r="RIM100" s="36"/>
      <c r="RIN100" s="36"/>
      <c r="RIO100" s="36"/>
      <c r="RIP100" s="36"/>
      <c r="RIQ100" s="36"/>
      <c r="RIR100" s="36"/>
      <c r="RIS100" s="36"/>
      <c r="RIT100" s="36"/>
      <c r="RIU100" s="36"/>
      <c r="RIV100" s="36"/>
      <c r="RIW100" s="36"/>
      <c r="RIX100" s="36"/>
      <c r="RIY100" s="36"/>
      <c r="RIZ100" s="36"/>
      <c r="RJA100" s="36"/>
      <c r="RJB100" s="36"/>
      <c r="RJC100" s="36"/>
      <c r="RJD100" s="36"/>
      <c r="RJE100" s="36"/>
      <c r="RJF100" s="36"/>
      <c r="RJG100" s="36"/>
      <c r="RJH100" s="36"/>
      <c r="RJI100" s="36"/>
      <c r="RJJ100" s="36"/>
      <c r="RJK100" s="36"/>
      <c r="RJL100" s="36"/>
      <c r="RJM100" s="36"/>
      <c r="RJN100" s="36"/>
      <c r="RJO100" s="36"/>
      <c r="RJP100" s="36"/>
      <c r="RJQ100" s="36"/>
      <c r="RJR100" s="36"/>
      <c r="RJS100" s="36"/>
      <c r="RJT100" s="36"/>
      <c r="RJU100" s="36"/>
      <c r="RJV100" s="36"/>
      <c r="RJW100" s="36"/>
      <c r="RJX100" s="36"/>
      <c r="RJY100" s="36"/>
      <c r="RJZ100" s="36"/>
      <c r="RKA100" s="36"/>
      <c r="RKB100" s="36"/>
      <c r="RKC100" s="36"/>
      <c r="RKD100" s="36"/>
      <c r="RKE100" s="36"/>
      <c r="RKF100" s="36"/>
      <c r="RKG100" s="36"/>
      <c r="RKH100" s="36"/>
      <c r="RKI100" s="36"/>
      <c r="RKJ100" s="36"/>
      <c r="RKK100" s="36"/>
      <c r="RKL100" s="36"/>
      <c r="RKM100" s="36"/>
      <c r="RKN100" s="36"/>
      <c r="RKO100" s="36"/>
      <c r="RKP100" s="36"/>
      <c r="RKQ100" s="36"/>
      <c r="RKR100" s="36"/>
      <c r="RKS100" s="36"/>
      <c r="RKT100" s="36"/>
      <c r="RKU100" s="36"/>
      <c r="RKV100" s="36"/>
      <c r="RKW100" s="36"/>
      <c r="RKX100" s="36"/>
      <c r="RKY100" s="36"/>
      <c r="RKZ100" s="36"/>
      <c r="RLA100" s="36"/>
      <c r="RLB100" s="36"/>
      <c r="RLC100" s="36"/>
      <c r="RLD100" s="36"/>
      <c r="RLE100" s="36"/>
      <c r="RLF100" s="36"/>
      <c r="RLG100" s="36"/>
      <c r="RLH100" s="36"/>
      <c r="RLI100" s="36"/>
      <c r="RLJ100" s="36"/>
      <c r="RLK100" s="36"/>
      <c r="RLL100" s="36"/>
      <c r="RLM100" s="36"/>
      <c r="RLN100" s="36"/>
      <c r="RLO100" s="36"/>
      <c r="RLP100" s="36"/>
      <c r="RLQ100" s="36"/>
      <c r="RLR100" s="36"/>
      <c r="RLS100" s="36"/>
      <c r="RLT100" s="36"/>
      <c r="RLU100" s="36"/>
      <c r="RLV100" s="36"/>
      <c r="RLW100" s="36"/>
      <c r="RLX100" s="36"/>
      <c r="RLY100" s="36"/>
      <c r="RLZ100" s="36"/>
      <c r="RMA100" s="36"/>
      <c r="RMB100" s="36"/>
      <c r="RMC100" s="36"/>
      <c r="RMD100" s="36"/>
      <c r="RME100" s="36"/>
      <c r="RMF100" s="36"/>
      <c r="RMG100" s="36"/>
      <c r="RMH100" s="36"/>
      <c r="RMI100" s="36"/>
      <c r="RMJ100" s="36"/>
      <c r="RMK100" s="36"/>
      <c r="RML100" s="36"/>
      <c r="RMM100" s="36"/>
      <c r="RMN100" s="36"/>
      <c r="RMO100" s="36"/>
      <c r="RMP100" s="36"/>
      <c r="RMQ100" s="36"/>
      <c r="RMR100" s="36"/>
      <c r="RMS100" s="36"/>
      <c r="RMT100" s="36"/>
      <c r="RMU100" s="36"/>
      <c r="RMV100" s="36"/>
      <c r="RMW100" s="36"/>
      <c r="RMX100" s="36"/>
      <c r="RMY100" s="36"/>
      <c r="RMZ100" s="36"/>
      <c r="RNA100" s="36"/>
      <c r="RNB100" s="36"/>
      <c r="RNC100" s="36"/>
      <c r="RND100" s="36"/>
      <c r="RNE100" s="36"/>
      <c r="RNF100" s="36"/>
      <c r="RNG100" s="36"/>
      <c r="RNH100" s="36"/>
      <c r="RNI100" s="36"/>
      <c r="RNJ100" s="36"/>
      <c r="RNK100" s="36"/>
      <c r="RNL100" s="36"/>
      <c r="RNM100" s="36"/>
      <c r="RNN100" s="36"/>
      <c r="RNO100" s="36"/>
      <c r="RNP100" s="36"/>
      <c r="RNQ100" s="36"/>
      <c r="RNR100" s="36"/>
      <c r="RNS100" s="36"/>
      <c r="RNT100" s="36"/>
      <c r="RNU100" s="36"/>
      <c r="RNV100" s="36"/>
      <c r="RNW100" s="36"/>
      <c r="RNX100" s="36"/>
      <c r="RNY100" s="36"/>
      <c r="RNZ100" s="36"/>
      <c r="ROA100" s="36"/>
      <c r="ROB100" s="36"/>
      <c r="ROC100" s="36"/>
      <c r="ROD100" s="36"/>
      <c r="ROE100" s="36"/>
      <c r="ROF100" s="36"/>
      <c r="ROG100" s="36"/>
      <c r="ROH100" s="36"/>
      <c r="ROI100" s="36"/>
      <c r="ROJ100" s="36"/>
      <c r="ROK100" s="36"/>
      <c r="ROL100" s="36"/>
      <c r="ROM100" s="36"/>
      <c r="RON100" s="36"/>
      <c r="ROO100" s="36"/>
      <c r="ROP100" s="36"/>
      <c r="ROQ100" s="36"/>
      <c r="ROR100" s="36"/>
      <c r="ROS100" s="36"/>
      <c r="ROT100" s="36"/>
      <c r="ROU100" s="36"/>
      <c r="ROV100" s="36"/>
      <c r="ROW100" s="36"/>
      <c r="ROX100" s="36"/>
      <c r="ROY100" s="36"/>
      <c r="ROZ100" s="36"/>
      <c r="RPA100" s="36"/>
      <c r="RPB100" s="36"/>
      <c r="RPC100" s="36"/>
      <c r="RPD100" s="36"/>
      <c r="RPE100" s="36"/>
      <c r="RPF100" s="36"/>
      <c r="RPG100" s="36"/>
      <c r="RPH100" s="36"/>
      <c r="RPI100" s="36"/>
      <c r="RPJ100" s="36"/>
      <c r="RPK100" s="36"/>
      <c r="RPL100" s="36"/>
      <c r="RPM100" s="36"/>
      <c r="RPN100" s="36"/>
      <c r="RPO100" s="36"/>
      <c r="RPP100" s="36"/>
      <c r="RPQ100" s="36"/>
      <c r="RPR100" s="36"/>
      <c r="RPS100" s="36"/>
      <c r="RPT100" s="36"/>
      <c r="RPU100" s="36"/>
      <c r="RPV100" s="36"/>
      <c r="RPW100" s="36"/>
      <c r="RPX100" s="36"/>
      <c r="RPY100" s="36"/>
      <c r="RPZ100" s="36"/>
      <c r="RQA100" s="36"/>
      <c r="RQB100" s="36"/>
      <c r="RQC100" s="36"/>
      <c r="RQD100" s="36"/>
      <c r="RQE100" s="36"/>
      <c r="RQF100" s="36"/>
      <c r="RQG100" s="36"/>
      <c r="RQH100" s="36"/>
      <c r="RQI100" s="36"/>
      <c r="RQJ100" s="36"/>
      <c r="RQK100" s="36"/>
      <c r="RQL100" s="36"/>
      <c r="RQM100" s="36"/>
      <c r="RQN100" s="36"/>
      <c r="RQO100" s="36"/>
      <c r="RQP100" s="36"/>
      <c r="RQQ100" s="36"/>
      <c r="RQR100" s="36"/>
      <c r="RQS100" s="36"/>
      <c r="RQT100" s="36"/>
      <c r="RQU100" s="36"/>
      <c r="RQV100" s="36"/>
      <c r="RQW100" s="36"/>
      <c r="RQX100" s="36"/>
      <c r="RQY100" s="36"/>
      <c r="RQZ100" s="36"/>
      <c r="RRA100" s="36"/>
      <c r="RRB100" s="36"/>
      <c r="RRC100" s="36"/>
      <c r="RRD100" s="36"/>
      <c r="RRE100" s="36"/>
      <c r="RRF100" s="36"/>
      <c r="RRG100" s="36"/>
      <c r="RRH100" s="36"/>
      <c r="RRI100" s="36"/>
      <c r="RRJ100" s="36"/>
      <c r="RRK100" s="36"/>
      <c r="RRL100" s="36"/>
      <c r="RRM100" s="36"/>
      <c r="RRN100" s="36"/>
      <c r="RRO100" s="36"/>
      <c r="RRP100" s="36"/>
      <c r="RRQ100" s="36"/>
      <c r="RRR100" s="36"/>
      <c r="RRS100" s="36"/>
      <c r="RRT100" s="36"/>
      <c r="RRU100" s="36"/>
      <c r="RRV100" s="36"/>
      <c r="RRW100" s="36"/>
      <c r="RRX100" s="36"/>
      <c r="RRY100" s="36"/>
      <c r="RRZ100" s="36"/>
      <c r="RSA100" s="36"/>
      <c r="RSB100" s="36"/>
      <c r="RSC100" s="36"/>
      <c r="RSD100" s="36"/>
      <c r="RSE100" s="36"/>
      <c r="RSF100" s="36"/>
      <c r="RSG100" s="36"/>
      <c r="RSH100" s="36"/>
      <c r="RSI100" s="36"/>
      <c r="RSJ100" s="36"/>
      <c r="RSK100" s="36"/>
      <c r="RSL100" s="36"/>
      <c r="RSM100" s="36"/>
      <c r="RSN100" s="36"/>
      <c r="RSO100" s="36"/>
      <c r="RSP100" s="36"/>
      <c r="RSQ100" s="36"/>
      <c r="RSR100" s="36"/>
      <c r="RSS100" s="36"/>
      <c r="RST100" s="36"/>
      <c r="RSU100" s="36"/>
      <c r="RSV100" s="36"/>
      <c r="RSW100" s="36"/>
      <c r="RSX100" s="36"/>
      <c r="RSY100" s="36"/>
      <c r="RSZ100" s="36"/>
      <c r="RTA100" s="36"/>
      <c r="RTB100" s="36"/>
      <c r="RTC100" s="36"/>
      <c r="RTD100" s="36"/>
      <c r="RTE100" s="36"/>
      <c r="RTF100" s="36"/>
      <c r="RTG100" s="36"/>
      <c r="RTH100" s="36"/>
      <c r="RTI100" s="36"/>
      <c r="RTJ100" s="36"/>
      <c r="RTK100" s="36"/>
      <c r="RTL100" s="36"/>
      <c r="RTM100" s="36"/>
      <c r="RTN100" s="36"/>
      <c r="RTO100" s="36"/>
      <c r="RTP100" s="36"/>
      <c r="RTQ100" s="36"/>
      <c r="RTR100" s="36"/>
      <c r="RTS100" s="36"/>
      <c r="RTT100" s="36"/>
      <c r="RTU100" s="36"/>
      <c r="RTV100" s="36"/>
      <c r="RTW100" s="36"/>
      <c r="RTX100" s="36"/>
      <c r="RTY100" s="36"/>
      <c r="RTZ100" s="36"/>
      <c r="RUA100" s="36"/>
      <c r="RUB100" s="36"/>
      <c r="RUC100" s="36"/>
      <c r="RUD100" s="36"/>
      <c r="RUE100" s="36"/>
      <c r="RUF100" s="36"/>
      <c r="RUG100" s="36"/>
      <c r="RUH100" s="36"/>
      <c r="RUI100" s="36"/>
      <c r="RUJ100" s="36"/>
      <c r="RUK100" s="36"/>
      <c r="RUL100" s="36"/>
      <c r="RUM100" s="36"/>
      <c r="RUN100" s="36"/>
      <c r="RUO100" s="36"/>
      <c r="RUP100" s="36"/>
      <c r="RUQ100" s="36"/>
      <c r="RUR100" s="36"/>
      <c r="RUS100" s="36"/>
      <c r="RUT100" s="36"/>
      <c r="RUU100" s="36"/>
      <c r="RUV100" s="36"/>
      <c r="RUW100" s="36"/>
      <c r="RUX100" s="36"/>
      <c r="RUY100" s="36"/>
      <c r="RUZ100" s="36"/>
      <c r="RVA100" s="36"/>
      <c r="RVB100" s="36"/>
      <c r="RVC100" s="36"/>
      <c r="RVD100" s="36"/>
      <c r="RVE100" s="36"/>
      <c r="RVF100" s="36"/>
      <c r="RVG100" s="36"/>
      <c r="RVH100" s="36"/>
      <c r="RVI100" s="36"/>
      <c r="RVJ100" s="36"/>
      <c r="RVK100" s="36"/>
      <c r="RVL100" s="36"/>
      <c r="RVM100" s="36"/>
      <c r="RVN100" s="36"/>
      <c r="RVO100" s="36"/>
      <c r="RVP100" s="36"/>
      <c r="RVQ100" s="36"/>
      <c r="RVR100" s="36"/>
      <c r="RVS100" s="36"/>
      <c r="RVT100" s="36"/>
      <c r="RVU100" s="36"/>
      <c r="RVV100" s="36"/>
      <c r="RVW100" s="36"/>
      <c r="RVX100" s="36"/>
      <c r="RVY100" s="36"/>
      <c r="RVZ100" s="36"/>
      <c r="RWA100" s="36"/>
      <c r="RWB100" s="36"/>
      <c r="RWC100" s="36"/>
      <c r="RWD100" s="36"/>
      <c r="RWE100" s="36"/>
      <c r="RWF100" s="36"/>
      <c r="RWG100" s="36"/>
      <c r="RWH100" s="36"/>
      <c r="RWI100" s="36"/>
      <c r="RWJ100" s="36"/>
      <c r="RWK100" s="36"/>
      <c r="RWL100" s="36"/>
      <c r="RWM100" s="36"/>
      <c r="RWN100" s="36"/>
      <c r="RWO100" s="36"/>
      <c r="RWP100" s="36"/>
      <c r="RWQ100" s="36"/>
      <c r="RWR100" s="36"/>
      <c r="RWS100" s="36"/>
      <c r="RWT100" s="36"/>
      <c r="RWU100" s="36"/>
      <c r="RWV100" s="36"/>
      <c r="RWW100" s="36"/>
      <c r="RWX100" s="36"/>
      <c r="RWY100" s="36"/>
      <c r="RWZ100" s="36"/>
      <c r="RXA100" s="36"/>
      <c r="RXB100" s="36"/>
      <c r="RXC100" s="36"/>
      <c r="RXD100" s="36"/>
      <c r="RXE100" s="36"/>
      <c r="RXF100" s="36"/>
      <c r="RXG100" s="36"/>
      <c r="RXH100" s="36"/>
      <c r="RXI100" s="36"/>
      <c r="RXJ100" s="36"/>
      <c r="RXK100" s="36"/>
      <c r="RXL100" s="36"/>
      <c r="RXM100" s="36"/>
      <c r="RXN100" s="36"/>
      <c r="RXO100" s="36"/>
      <c r="RXP100" s="36"/>
      <c r="RXQ100" s="36"/>
      <c r="RXR100" s="36"/>
      <c r="RXS100" s="36"/>
      <c r="RXT100" s="36"/>
      <c r="RXU100" s="36"/>
      <c r="RXV100" s="36"/>
      <c r="RXW100" s="36"/>
      <c r="RXX100" s="36"/>
      <c r="RXY100" s="36"/>
      <c r="RXZ100" s="36"/>
      <c r="RYA100" s="36"/>
      <c r="RYB100" s="36"/>
      <c r="RYC100" s="36"/>
      <c r="RYD100" s="36"/>
      <c r="RYE100" s="36"/>
      <c r="RYF100" s="36"/>
      <c r="RYG100" s="36"/>
      <c r="RYH100" s="36"/>
      <c r="RYI100" s="36"/>
      <c r="RYJ100" s="36"/>
      <c r="RYK100" s="36"/>
      <c r="RYL100" s="36"/>
      <c r="RYM100" s="36"/>
      <c r="RYN100" s="36"/>
      <c r="RYO100" s="36"/>
      <c r="RYP100" s="36"/>
      <c r="RYQ100" s="36"/>
      <c r="RYR100" s="36"/>
      <c r="RYS100" s="36"/>
      <c r="RYT100" s="36"/>
      <c r="RYU100" s="36"/>
      <c r="RYV100" s="36"/>
      <c r="RYW100" s="36"/>
      <c r="RYX100" s="36"/>
      <c r="RYY100" s="36"/>
      <c r="RYZ100" s="36"/>
      <c r="RZA100" s="36"/>
      <c r="RZB100" s="36"/>
      <c r="RZC100" s="36"/>
      <c r="RZD100" s="36"/>
      <c r="RZE100" s="36"/>
      <c r="RZF100" s="36"/>
      <c r="RZG100" s="36"/>
      <c r="RZH100" s="36"/>
      <c r="RZI100" s="36"/>
      <c r="RZJ100" s="36"/>
      <c r="RZK100" s="36"/>
      <c r="RZL100" s="36"/>
      <c r="RZM100" s="36"/>
      <c r="RZN100" s="36"/>
      <c r="RZO100" s="36"/>
      <c r="RZP100" s="36"/>
      <c r="RZQ100" s="36"/>
      <c r="RZR100" s="36"/>
      <c r="RZS100" s="36"/>
      <c r="RZT100" s="36"/>
      <c r="RZU100" s="36"/>
      <c r="RZV100" s="36"/>
      <c r="RZW100" s="36"/>
      <c r="RZX100" s="36"/>
      <c r="RZY100" s="36"/>
      <c r="RZZ100" s="36"/>
      <c r="SAA100" s="36"/>
      <c r="SAB100" s="36"/>
      <c r="SAC100" s="36"/>
      <c r="SAD100" s="36"/>
      <c r="SAE100" s="36"/>
      <c r="SAF100" s="36"/>
      <c r="SAG100" s="36"/>
      <c r="SAH100" s="36"/>
      <c r="SAI100" s="36"/>
      <c r="SAJ100" s="36"/>
      <c r="SAK100" s="36"/>
      <c r="SAL100" s="36"/>
      <c r="SAM100" s="36"/>
      <c r="SAN100" s="36"/>
      <c r="SAO100" s="36"/>
      <c r="SAP100" s="36"/>
      <c r="SAQ100" s="36"/>
      <c r="SAR100" s="36"/>
      <c r="SAS100" s="36"/>
      <c r="SAT100" s="36"/>
      <c r="SAU100" s="36"/>
      <c r="SAV100" s="36"/>
      <c r="SAW100" s="36"/>
      <c r="SAX100" s="36"/>
      <c r="SAY100" s="36"/>
      <c r="SAZ100" s="36"/>
      <c r="SBA100" s="36"/>
      <c r="SBB100" s="36"/>
      <c r="SBC100" s="36"/>
      <c r="SBD100" s="36"/>
      <c r="SBE100" s="36"/>
      <c r="SBF100" s="36"/>
      <c r="SBG100" s="36"/>
      <c r="SBH100" s="36"/>
      <c r="SBI100" s="36"/>
      <c r="SBJ100" s="36"/>
      <c r="SBK100" s="36"/>
      <c r="SBL100" s="36"/>
      <c r="SBM100" s="36"/>
      <c r="SBN100" s="36"/>
      <c r="SBO100" s="36"/>
      <c r="SBP100" s="36"/>
      <c r="SBQ100" s="36"/>
      <c r="SBR100" s="36"/>
      <c r="SBS100" s="36"/>
      <c r="SBT100" s="36"/>
      <c r="SBU100" s="36"/>
      <c r="SBV100" s="36"/>
      <c r="SBW100" s="36"/>
      <c r="SBX100" s="36"/>
      <c r="SBY100" s="36"/>
      <c r="SBZ100" s="36"/>
      <c r="SCA100" s="36"/>
      <c r="SCB100" s="36"/>
      <c r="SCC100" s="36"/>
      <c r="SCD100" s="36"/>
      <c r="SCE100" s="36"/>
      <c r="SCF100" s="36"/>
      <c r="SCG100" s="36"/>
      <c r="SCH100" s="36"/>
      <c r="SCI100" s="36"/>
      <c r="SCJ100" s="36"/>
      <c r="SCK100" s="36"/>
      <c r="SCL100" s="36"/>
      <c r="SCM100" s="36"/>
      <c r="SCN100" s="36"/>
      <c r="SCO100" s="36"/>
      <c r="SCP100" s="36"/>
      <c r="SCQ100" s="36"/>
      <c r="SCR100" s="36"/>
      <c r="SCS100" s="36"/>
      <c r="SCT100" s="36"/>
      <c r="SCU100" s="36"/>
      <c r="SCV100" s="36"/>
      <c r="SCW100" s="36"/>
      <c r="SCX100" s="36"/>
      <c r="SCY100" s="36"/>
      <c r="SCZ100" s="36"/>
      <c r="SDA100" s="36"/>
      <c r="SDB100" s="36"/>
      <c r="SDC100" s="36"/>
      <c r="SDD100" s="36"/>
      <c r="SDE100" s="36"/>
      <c r="SDF100" s="36"/>
      <c r="SDG100" s="36"/>
      <c r="SDH100" s="36"/>
      <c r="SDI100" s="36"/>
      <c r="SDJ100" s="36"/>
      <c r="SDK100" s="36"/>
      <c r="SDL100" s="36"/>
      <c r="SDM100" s="36"/>
      <c r="SDN100" s="36"/>
      <c r="SDO100" s="36"/>
      <c r="SDP100" s="36"/>
      <c r="SDQ100" s="36"/>
      <c r="SDR100" s="36"/>
      <c r="SDS100" s="36"/>
      <c r="SDT100" s="36"/>
      <c r="SDU100" s="36"/>
      <c r="SDV100" s="36"/>
      <c r="SDW100" s="36"/>
      <c r="SDX100" s="36"/>
      <c r="SDY100" s="36"/>
      <c r="SDZ100" s="36"/>
      <c r="SEA100" s="36"/>
      <c r="SEB100" s="36"/>
      <c r="SEC100" s="36"/>
      <c r="SED100" s="36"/>
      <c r="SEE100" s="36"/>
      <c r="SEF100" s="36"/>
      <c r="SEG100" s="36"/>
      <c r="SEH100" s="36"/>
      <c r="SEI100" s="36"/>
      <c r="SEJ100" s="36"/>
      <c r="SEK100" s="36"/>
      <c r="SEL100" s="36"/>
      <c r="SEM100" s="36"/>
      <c r="SEN100" s="36"/>
      <c r="SEO100" s="36"/>
      <c r="SEP100" s="36"/>
      <c r="SEQ100" s="36"/>
      <c r="SER100" s="36"/>
      <c r="SES100" s="36"/>
      <c r="SET100" s="36"/>
      <c r="SEU100" s="36"/>
      <c r="SEV100" s="36"/>
      <c r="SEW100" s="36"/>
      <c r="SEX100" s="36"/>
      <c r="SEY100" s="36"/>
      <c r="SEZ100" s="36"/>
      <c r="SFA100" s="36"/>
      <c r="SFB100" s="36"/>
      <c r="SFC100" s="36"/>
      <c r="SFD100" s="36"/>
      <c r="SFE100" s="36"/>
      <c r="SFF100" s="36"/>
      <c r="SFG100" s="36"/>
      <c r="SFH100" s="36"/>
      <c r="SFI100" s="36"/>
      <c r="SFJ100" s="36"/>
      <c r="SFK100" s="36"/>
      <c r="SFL100" s="36"/>
      <c r="SFM100" s="36"/>
      <c r="SFN100" s="36"/>
      <c r="SFO100" s="36"/>
      <c r="SFP100" s="36"/>
      <c r="SFQ100" s="36"/>
      <c r="SFR100" s="36"/>
      <c r="SFS100" s="36"/>
      <c r="SFT100" s="36"/>
      <c r="SFU100" s="36"/>
      <c r="SFV100" s="36"/>
      <c r="SFW100" s="36"/>
      <c r="SFX100" s="36"/>
      <c r="SFY100" s="36"/>
      <c r="SFZ100" s="36"/>
      <c r="SGA100" s="36"/>
      <c r="SGB100" s="36"/>
      <c r="SGC100" s="36"/>
      <c r="SGD100" s="36"/>
      <c r="SGE100" s="36"/>
      <c r="SGF100" s="36"/>
      <c r="SGG100" s="36"/>
      <c r="SGH100" s="36"/>
      <c r="SGI100" s="36"/>
      <c r="SGJ100" s="36"/>
      <c r="SGK100" s="36"/>
      <c r="SGL100" s="36"/>
      <c r="SGM100" s="36"/>
      <c r="SGN100" s="36"/>
      <c r="SGO100" s="36"/>
      <c r="SGP100" s="36"/>
      <c r="SGQ100" s="36"/>
      <c r="SGR100" s="36"/>
      <c r="SGS100" s="36"/>
      <c r="SGT100" s="36"/>
      <c r="SGU100" s="36"/>
      <c r="SGV100" s="36"/>
      <c r="SGW100" s="36"/>
      <c r="SGX100" s="36"/>
      <c r="SGY100" s="36"/>
      <c r="SGZ100" s="36"/>
      <c r="SHA100" s="36"/>
      <c r="SHB100" s="36"/>
      <c r="SHC100" s="36"/>
      <c r="SHD100" s="36"/>
      <c r="SHE100" s="36"/>
      <c r="SHF100" s="36"/>
      <c r="SHG100" s="36"/>
      <c r="SHH100" s="36"/>
      <c r="SHI100" s="36"/>
      <c r="SHJ100" s="36"/>
      <c r="SHK100" s="36"/>
      <c r="SHL100" s="36"/>
      <c r="SHM100" s="36"/>
      <c r="SHN100" s="36"/>
      <c r="SHO100" s="36"/>
      <c r="SHP100" s="36"/>
      <c r="SHQ100" s="36"/>
      <c r="SHR100" s="36"/>
      <c r="SHS100" s="36"/>
      <c r="SHT100" s="36"/>
      <c r="SHU100" s="36"/>
      <c r="SHV100" s="36"/>
      <c r="SHW100" s="36"/>
      <c r="SHX100" s="36"/>
      <c r="SHY100" s="36"/>
      <c r="SHZ100" s="36"/>
      <c r="SIA100" s="36"/>
      <c r="SIB100" s="36"/>
      <c r="SIC100" s="36"/>
      <c r="SID100" s="36"/>
      <c r="SIE100" s="36"/>
      <c r="SIF100" s="36"/>
      <c r="SIG100" s="36"/>
      <c r="SIH100" s="36"/>
      <c r="SII100" s="36"/>
      <c r="SIJ100" s="36"/>
      <c r="SIK100" s="36"/>
      <c r="SIL100" s="36"/>
      <c r="SIM100" s="36"/>
      <c r="SIN100" s="36"/>
      <c r="SIO100" s="36"/>
      <c r="SIP100" s="36"/>
      <c r="SIQ100" s="36"/>
      <c r="SIR100" s="36"/>
      <c r="SIS100" s="36"/>
      <c r="SIT100" s="36"/>
      <c r="SIU100" s="36"/>
      <c r="SIV100" s="36"/>
      <c r="SIW100" s="36"/>
      <c r="SIX100" s="36"/>
      <c r="SIY100" s="36"/>
      <c r="SIZ100" s="36"/>
      <c r="SJA100" s="36"/>
      <c r="SJB100" s="36"/>
      <c r="SJC100" s="36"/>
      <c r="SJD100" s="36"/>
      <c r="SJE100" s="36"/>
      <c r="SJF100" s="36"/>
      <c r="SJG100" s="36"/>
      <c r="SJH100" s="36"/>
      <c r="SJI100" s="36"/>
      <c r="SJJ100" s="36"/>
      <c r="SJK100" s="36"/>
      <c r="SJL100" s="36"/>
      <c r="SJM100" s="36"/>
      <c r="SJN100" s="36"/>
      <c r="SJO100" s="36"/>
      <c r="SJP100" s="36"/>
      <c r="SJQ100" s="36"/>
      <c r="SJR100" s="36"/>
      <c r="SJS100" s="36"/>
      <c r="SJT100" s="36"/>
      <c r="SJU100" s="36"/>
      <c r="SJV100" s="36"/>
      <c r="SJW100" s="36"/>
      <c r="SJX100" s="36"/>
      <c r="SJY100" s="36"/>
      <c r="SJZ100" s="36"/>
      <c r="SKA100" s="36"/>
      <c r="SKB100" s="36"/>
      <c r="SKC100" s="36"/>
      <c r="SKD100" s="36"/>
      <c r="SKE100" s="36"/>
      <c r="SKF100" s="36"/>
      <c r="SKG100" s="36"/>
      <c r="SKH100" s="36"/>
      <c r="SKI100" s="36"/>
      <c r="SKJ100" s="36"/>
      <c r="SKK100" s="36"/>
      <c r="SKL100" s="36"/>
      <c r="SKM100" s="36"/>
      <c r="SKN100" s="36"/>
      <c r="SKO100" s="36"/>
      <c r="SKP100" s="36"/>
      <c r="SKQ100" s="36"/>
      <c r="SKR100" s="36"/>
      <c r="SKS100" s="36"/>
      <c r="SKT100" s="36"/>
      <c r="SKU100" s="36"/>
      <c r="SKV100" s="36"/>
      <c r="SKW100" s="36"/>
      <c r="SKX100" s="36"/>
      <c r="SKY100" s="36"/>
      <c r="SKZ100" s="36"/>
      <c r="SLA100" s="36"/>
      <c r="SLB100" s="36"/>
      <c r="SLC100" s="36"/>
      <c r="SLD100" s="36"/>
      <c r="SLE100" s="36"/>
      <c r="SLF100" s="36"/>
      <c r="SLG100" s="36"/>
      <c r="SLH100" s="36"/>
      <c r="SLI100" s="36"/>
      <c r="SLJ100" s="36"/>
      <c r="SLK100" s="36"/>
      <c r="SLL100" s="36"/>
      <c r="SLM100" s="36"/>
      <c r="SLN100" s="36"/>
      <c r="SLO100" s="36"/>
      <c r="SLP100" s="36"/>
      <c r="SLQ100" s="36"/>
      <c r="SLR100" s="36"/>
      <c r="SLS100" s="36"/>
      <c r="SLT100" s="36"/>
      <c r="SLU100" s="36"/>
      <c r="SLV100" s="36"/>
      <c r="SLW100" s="36"/>
      <c r="SLX100" s="36"/>
      <c r="SLY100" s="36"/>
      <c r="SLZ100" s="36"/>
      <c r="SMA100" s="36"/>
      <c r="SMB100" s="36"/>
      <c r="SMC100" s="36"/>
      <c r="SMD100" s="36"/>
      <c r="SME100" s="36"/>
      <c r="SMF100" s="36"/>
      <c r="SMG100" s="36"/>
      <c r="SMH100" s="36"/>
      <c r="SMI100" s="36"/>
      <c r="SMJ100" s="36"/>
      <c r="SMK100" s="36"/>
      <c r="SML100" s="36"/>
      <c r="SMM100" s="36"/>
      <c r="SMN100" s="36"/>
      <c r="SMO100" s="36"/>
      <c r="SMP100" s="36"/>
      <c r="SMQ100" s="36"/>
      <c r="SMR100" s="36"/>
      <c r="SMS100" s="36"/>
      <c r="SMT100" s="36"/>
      <c r="SMU100" s="36"/>
      <c r="SMV100" s="36"/>
      <c r="SMW100" s="36"/>
      <c r="SMX100" s="36"/>
      <c r="SMY100" s="36"/>
      <c r="SMZ100" s="36"/>
      <c r="SNA100" s="36"/>
      <c r="SNB100" s="36"/>
      <c r="SNC100" s="36"/>
      <c r="SND100" s="36"/>
      <c r="SNE100" s="36"/>
      <c r="SNF100" s="36"/>
      <c r="SNG100" s="36"/>
      <c r="SNH100" s="36"/>
      <c r="SNI100" s="36"/>
      <c r="SNJ100" s="36"/>
      <c r="SNK100" s="36"/>
      <c r="SNL100" s="36"/>
      <c r="SNM100" s="36"/>
      <c r="SNN100" s="36"/>
      <c r="SNO100" s="36"/>
      <c r="SNP100" s="36"/>
      <c r="SNQ100" s="36"/>
      <c r="SNR100" s="36"/>
      <c r="SNS100" s="36"/>
      <c r="SNT100" s="36"/>
      <c r="SNU100" s="36"/>
      <c r="SNV100" s="36"/>
      <c r="SNW100" s="36"/>
      <c r="SNX100" s="36"/>
      <c r="SNY100" s="36"/>
      <c r="SNZ100" s="36"/>
      <c r="SOA100" s="36"/>
      <c r="SOB100" s="36"/>
      <c r="SOC100" s="36"/>
      <c r="SOD100" s="36"/>
      <c r="SOE100" s="36"/>
      <c r="SOF100" s="36"/>
      <c r="SOG100" s="36"/>
      <c r="SOH100" s="36"/>
      <c r="SOI100" s="36"/>
      <c r="SOJ100" s="36"/>
      <c r="SOK100" s="36"/>
      <c r="SOL100" s="36"/>
      <c r="SOM100" s="36"/>
      <c r="SON100" s="36"/>
      <c r="SOO100" s="36"/>
      <c r="SOP100" s="36"/>
      <c r="SOQ100" s="36"/>
      <c r="SOR100" s="36"/>
      <c r="SOS100" s="36"/>
      <c r="SOT100" s="36"/>
      <c r="SOU100" s="36"/>
      <c r="SOV100" s="36"/>
      <c r="SOW100" s="36"/>
      <c r="SOX100" s="36"/>
      <c r="SOY100" s="36"/>
      <c r="SOZ100" s="36"/>
      <c r="SPA100" s="36"/>
      <c r="SPB100" s="36"/>
      <c r="SPC100" s="36"/>
      <c r="SPD100" s="36"/>
      <c r="SPE100" s="36"/>
      <c r="SPF100" s="36"/>
      <c r="SPG100" s="36"/>
      <c r="SPH100" s="36"/>
      <c r="SPI100" s="36"/>
      <c r="SPJ100" s="36"/>
      <c r="SPK100" s="36"/>
      <c r="SPL100" s="36"/>
      <c r="SPM100" s="36"/>
      <c r="SPN100" s="36"/>
      <c r="SPO100" s="36"/>
      <c r="SPP100" s="36"/>
      <c r="SPQ100" s="36"/>
      <c r="SPR100" s="36"/>
      <c r="SPS100" s="36"/>
      <c r="SPT100" s="36"/>
      <c r="SPU100" s="36"/>
      <c r="SPV100" s="36"/>
      <c r="SPW100" s="36"/>
      <c r="SPX100" s="36"/>
      <c r="SPY100" s="36"/>
      <c r="SPZ100" s="36"/>
      <c r="SQA100" s="36"/>
      <c r="SQB100" s="36"/>
      <c r="SQC100" s="36"/>
      <c r="SQD100" s="36"/>
      <c r="SQE100" s="36"/>
      <c r="SQF100" s="36"/>
      <c r="SQG100" s="36"/>
      <c r="SQH100" s="36"/>
      <c r="SQI100" s="36"/>
      <c r="SQJ100" s="36"/>
      <c r="SQK100" s="36"/>
      <c r="SQL100" s="36"/>
      <c r="SQM100" s="36"/>
      <c r="SQN100" s="36"/>
      <c r="SQO100" s="36"/>
      <c r="SQP100" s="36"/>
      <c r="SQQ100" s="36"/>
      <c r="SQR100" s="36"/>
      <c r="SQS100" s="36"/>
      <c r="SQT100" s="36"/>
      <c r="SQU100" s="36"/>
      <c r="SQV100" s="36"/>
      <c r="SQW100" s="36"/>
      <c r="SQX100" s="36"/>
      <c r="SQY100" s="36"/>
      <c r="SQZ100" s="36"/>
      <c r="SRA100" s="36"/>
      <c r="SRB100" s="36"/>
      <c r="SRC100" s="36"/>
      <c r="SRD100" s="36"/>
      <c r="SRE100" s="36"/>
      <c r="SRF100" s="36"/>
      <c r="SRG100" s="36"/>
      <c r="SRH100" s="36"/>
      <c r="SRI100" s="36"/>
      <c r="SRJ100" s="36"/>
      <c r="SRK100" s="36"/>
      <c r="SRL100" s="36"/>
      <c r="SRM100" s="36"/>
      <c r="SRN100" s="36"/>
      <c r="SRO100" s="36"/>
      <c r="SRP100" s="36"/>
      <c r="SRQ100" s="36"/>
      <c r="SRR100" s="36"/>
      <c r="SRS100" s="36"/>
      <c r="SRT100" s="36"/>
      <c r="SRU100" s="36"/>
      <c r="SRV100" s="36"/>
      <c r="SRW100" s="36"/>
      <c r="SRX100" s="36"/>
      <c r="SRY100" s="36"/>
      <c r="SRZ100" s="36"/>
      <c r="SSA100" s="36"/>
      <c r="SSB100" s="36"/>
      <c r="SSC100" s="36"/>
      <c r="SSD100" s="36"/>
      <c r="SSE100" s="36"/>
      <c r="SSF100" s="36"/>
      <c r="SSG100" s="36"/>
      <c r="SSH100" s="36"/>
      <c r="SSI100" s="36"/>
      <c r="SSJ100" s="36"/>
      <c r="SSK100" s="36"/>
      <c r="SSL100" s="36"/>
      <c r="SSM100" s="36"/>
      <c r="SSN100" s="36"/>
      <c r="SSO100" s="36"/>
      <c r="SSP100" s="36"/>
      <c r="SSQ100" s="36"/>
      <c r="SSR100" s="36"/>
      <c r="SSS100" s="36"/>
      <c r="SST100" s="36"/>
      <c r="SSU100" s="36"/>
      <c r="SSV100" s="36"/>
      <c r="SSW100" s="36"/>
      <c r="SSX100" s="36"/>
      <c r="SSY100" s="36"/>
      <c r="SSZ100" s="36"/>
      <c r="STA100" s="36"/>
      <c r="STB100" s="36"/>
      <c r="STC100" s="36"/>
      <c r="STD100" s="36"/>
      <c r="STE100" s="36"/>
      <c r="STF100" s="36"/>
      <c r="STG100" s="36"/>
      <c r="STH100" s="36"/>
      <c r="STI100" s="36"/>
      <c r="STJ100" s="36"/>
      <c r="STK100" s="36"/>
      <c r="STL100" s="36"/>
      <c r="STM100" s="36"/>
      <c r="STN100" s="36"/>
      <c r="STO100" s="36"/>
      <c r="STP100" s="36"/>
      <c r="STQ100" s="36"/>
      <c r="STR100" s="36"/>
      <c r="STS100" s="36"/>
      <c r="STT100" s="36"/>
      <c r="STU100" s="36"/>
      <c r="STV100" s="36"/>
      <c r="STW100" s="36"/>
      <c r="STX100" s="36"/>
      <c r="STY100" s="36"/>
      <c r="STZ100" s="36"/>
      <c r="SUA100" s="36"/>
      <c r="SUB100" s="36"/>
      <c r="SUC100" s="36"/>
      <c r="SUD100" s="36"/>
      <c r="SUE100" s="36"/>
      <c r="SUF100" s="36"/>
      <c r="SUG100" s="36"/>
      <c r="SUH100" s="36"/>
      <c r="SUI100" s="36"/>
      <c r="SUJ100" s="36"/>
      <c r="SUK100" s="36"/>
      <c r="SUL100" s="36"/>
      <c r="SUM100" s="36"/>
      <c r="SUN100" s="36"/>
      <c r="SUO100" s="36"/>
      <c r="SUP100" s="36"/>
      <c r="SUQ100" s="36"/>
      <c r="SUR100" s="36"/>
      <c r="SUS100" s="36"/>
      <c r="SUT100" s="36"/>
      <c r="SUU100" s="36"/>
      <c r="SUV100" s="36"/>
      <c r="SUW100" s="36"/>
      <c r="SUX100" s="36"/>
      <c r="SUY100" s="36"/>
      <c r="SUZ100" s="36"/>
      <c r="SVA100" s="36"/>
      <c r="SVB100" s="36"/>
      <c r="SVC100" s="36"/>
      <c r="SVD100" s="36"/>
      <c r="SVE100" s="36"/>
      <c r="SVF100" s="36"/>
      <c r="SVG100" s="36"/>
      <c r="SVH100" s="36"/>
      <c r="SVI100" s="36"/>
      <c r="SVJ100" s="36"/>
      <c r="SVK100" s="36"/>
      <c r="SVL100" s="36"/>
      <c r="SVM100" s="36"/>
      <c r="SVN100" s="36"/>
      <c r="SVO100" s="36"/>
      <c r="SVP100" s="36"/>
      <c r="SVQ100" s="36"/>
      <c r="SVR100" s="36"/>
      <c r="SVS100" s="36"/>
      <c r="SVT100" s="36"/>
      <c r="SVU100" s="36"/>
      <c r="SVV100" s="36"/>
      <c r="SVW100" s="36"/>
      <c r="SVX100" s="36"/>
      <c r="SVY100" s="36"/>
      <c r="SVZ100" s="36"/>
      <c r="SWA100" s="36"/>
      <c r="SWB100" s="36"/>
      <c r="SWC100" s="36"/>
      <c r="SWD100" s="36"/>
      <c r="SWE100" s="36"/>
      <c r="SWF100" s="36"/>
      <c r="SWG100" s="36"/>
      <c r="SWH100" s="36"/>
      <c r="SWI100" s="36"/>
      <c r="SWJ100" s="36"/>
      <c r="SWK100" s="36"/>
      <c r="SWL100" s="36"/>
      <c r="SWM100" s="36"/>
      <c r="SWN100" s="36"/>
      <c r="SWO100" s="36"/>
      <c r="SWP100" s="36"/>
      <c r="SWQ100" s="36"/>
      <c r="SWR100" s="36"/>
      <c r="SWS100" s="36"/>
      <c r="SWT100" s="36"/>
      <c r="SWU100" s="36"/>
      <c r="SWV100" s="36"/>
      <c r="SWW100" s="36"/>
      <c r="SWX100" s="36"/>
      <c r="SWY100" s="36"/>
      <c r="SWZ100" s="36"/>
      <c r="SXA100" s="36"/>
      <c r="SXB100" s="36"/>
      <c r="SXC100" s="36"/>
      <c r="SXD100" s="36"/>
      <c r="SXE100" s="36"/>
      <c r="SXF100" s="36"/>
      <c r="SXG100" s="36"/>
      <c r="SXH100" s="36"/>
      <c r="SXI100" s="36"/>
      <c r="SXJ100" s="36"/>
      <c r="SXK100" s="36"/>
      <c r="SXL100" s="36"/>
      <c r="SXM100" s="36"/>
      <c r="SXN100" s="36"/>
      <c r="SXO100" s="36"/>
      <c r="SXP100" s="36"/>
      <c r="SXQ100" s="36"/>
      <c r="SXR100" s="36"/>
      <c r="SXS100" s="36"/>
      <c r="SXT100" s="36"/>
      <c r="SXU100" s="36"/>
      <c r="SXV100" s="36"/>
      <c r="SXW100" s="36"/>
      <c r="SXX100" s="36"/>
      <c r="SXY100" s="36"/>
      <c r="SXZ100" s="36"/>
      <c r="SYA100" s="36"/>
      <c r="SYB100" s="36"/>
      <c r="SYC100" s="36"/>
      <c r="SYD100" s="36"/>
      <c r="SYE100" s="36"/>
      <c r="SYF100" s="36"/>
      <c r="SYG100" s="36"/>
      <c r="SYH100" s="36"/>
      <c r="SYI100" s="36"/>
      <c r="SYJ100" s="36"/>
      <c r="SYK100" s="36"/>
      <c r="SYL100" s="36"/>
      <c r="SYM100" s="36"/>
      <c r="SYN100" s="36"/>
      <c r="SYO100" s="36"/>
      <c r="SYP100" s="36"/>
      <c r="SYQ100" s="36"/>
      <c r="SYR100" s="36"/>
      <c r="SYS100" s="36"/>
      <c r="SYT100" s="36"/>
      <c r="SYU100" s="36"/>
      <c r="SYV100" s="36"/>
      <c r="SYW100" s="36"/>
      <c r="SYX100" s="36"/>
      <c r="SYY100" s="36"/>
      <c r="SYZ100" s="36"/>
      <c r="SZA100" s="36"/>
      <c r="SZB100" s="36"/>
      <c r="SZC100" s="36"/>
      <c r="SZD100" s="36"/>
      <c r="SZE100" s="36"/>
      <c r="SZF100" s="36"/>
      <c r="SZG100" s="36"/>
      <c r="SZH100" s="36"/>
      <c r="SZI100" s="36"/>
      <c r="SZJ100" s="36"/>
      <c r="SZK100" s="36"/>
      <c r="SZL100" s="36"/>
      <c r="SZM100" s="36"/>
      <c r="SZN100" s="36"/>
      <c r="SZO100" s="36"/>
      <c r="SZP100" s="36"/>
      <c r="SZQ100" s="36"/>
      <c r="SZR100" s="36"/>
      <c r="SZS100" s="36"/>
      <c r="SZT100" s="36"/>
      <c r="SZU100" s="36"/>
      <c r="SZV100" s="36"/>
      <c r="SZW100" s="36"/>
      <c r="SZX100" s="36"/>
      <c r="SZY100" s="36"/>
      <c r="SZZ100" s="36"/>
      <c r="TAA100" s="36"/>
      <c r="TAB100" s="36"/>
      <c r="TAC100" s="36"/>
      <c r="TAD100" s="36"/>
      <c r="TAE100" s="36"/>
      <c r="TAF100" s="36"/>
      <c r="TAG100" s="36"/>
      <c r="TAH100" s="36"/>
      <c r="TAI100" s="36"/>
      <c r="TAJ100" s="36"/>
      <c r="TAK100" s="36"/>
      <c r="TAL100" s="36"/>
      <c r="TAM100" s="36"/>
      <c r="TAN100" s="36"/>
      <c r="TAO100" s="36"/>
      <c r="TAP100" s="36"/>
      <c r="TAQ100" s="36"/>
      <c r="TAR100" s="36"/>
      <c r="TAS100" s="36"/>
      <c r="TAT100" s="36"/>
      <c r="TAU100" s="36"/>
      <c r="TAV100" s="36"/>
      <c r="TAW100" s="36"/>
      <c r="TAX100" s="36"/>
      <c r="TAY100" s="36"/>
      <c r="TAZ100" s="36"/>
      <c r="TBA100" s="36"/>
      <c r="TBB100" s="36"/>
      <c r="TBC100" s="36"/>
      <c r="TBD100" s="36"/>
      <c r="TBE100" s="36"/>
      <c r="TBF100" s="36"/>
      <c r="TBG100" s="36"/>
      <c r="TBH100" s="36"/>
      <c r="TBI100" s="36"/>
      <c r="TBJ100" s="36"/>
      <c r="TBK100" s="36"/>
      <c r="TBL100" s="36"/>
      <c r="TBM100" s="36"/>
      <c r="TBN100" s="36"/>
      <c r="TBO100" s="36"/>
      <c r="TBP100" s="36"/>
      <c r="TBQ100" s="36"/>
      <c r="TBR100" s="36"/>
      <c r="TBS100" s="36"/>
      <c r="TBT100" s="36"/>
      <c r="TBU100" s="36"/>
      <c r="TBV100" s="36"/>
      <c r="TBW100" s="36"/>
      <c r="TBX100" s="36"/>
      <c r="TBY100" s="36"/>
      <c r="TBZ100" s="36"/>
      <c r="TCA100" s="36"/>
      <c r="TCB100" s="36"/>
      <c r="TCC100" s="36"/>
      <c r="TCD100" s="36"/>
      <c r="TCE100" s="36"/>
      <c r="TCF100" s="36"/>
      <c r="TCG100" s="36"/>
      <c r="TCH100" s="36"/>
      <c r="TCI100" s="36"/>
      <c r="TCJ100" s="36"/>
      <c r="TCK100" s="36"/>
      <c r="TCL100" s="36"/>
      <c r="TCM100" s="36"/>
      <c r="TCN100" s="36"/>
      <c r="TCO100" s="36"/>
      <c r="TCP100" s="36"/>
      <c r="TCQ100" s="36"/>
      <c r="TCR100" s="36"/>
      <c r="TCS100" s="36"/>
      <c r="TCT100" s="36"/>
      <c r="TCU100" s="36"/>
      <c r="TCV100" s="36"/>
      <c r="TCW100" s="36"/>
      <c r="TCX100" s="36"/>
      <c r="TCY100" s="36"/>
      <c r="TCZ100" s="36"/>
      <c r="TDA100" s="36"/>
      <c r="TDB100" s="36"/>
      <c r="TDC100" s="36"/>
      <c r="TDD100" s="36"/>
      <c r="TDE100" s="36"/>
      <c r="TDF100" s="36"/>
      <c r="TDG100" s="36"/>
      <c r="TDH100" s="36"/>
      <c r="TDI100" s="36"/>
      <c r="TDJ100" s="36"/>
      <c r="TDK100" s="36"/>
      <c r="TDL100" s="36"/>
      <c r="TDM100" s="36"/>
      <c r="TDN100" s="36"/>
      <c r="TDO100" s="36"/>
      <c r="TDP100" s="36"/>
      <c r="TDQ100" s="36"/>
      <c r="TDR100" s="36"/>
      <c r="TDS100" s="36"/>
      <c r="TDT100" s="36"/>
      <c r="TDU100" s="36"/>
      <c r="TDV100" s="36"/>
      <c r="TDW100" s="36"/>
      <c r="TDX100" s="36"/>
      <c r="TDY100" s="36"/>
      <c r="TDZ100" s="36"/>
      <c r="TEA100" s="36"/>
      <c r="TEB100" s="36"/>
      <c r="TEC100" s="36"/>
      <c r="TED100" s="36"/>
      <c r="TEE100" s="36"/>
      <c r="TEF100" s="36"/>
      <c r="TEG100" s="36"/>
      <c r="TEH100" s="36"/>
      <c r="TEI100" s="36"/>
      <c r="TEJ100" s="36"/>
      <c r="TEK100" s="36"/>
      <c r="TEL100" s="36"/>
      <c r="TEM100" s="36"/>
      <c r="TEN100" s="36"/>
      <c r="TEO100" s="36"/>
      <c r="TEP100" s="36"/>
      <c r="TEQ100" s="36"/>
      <c r="TER100" s="36"/>
      <c r="TES100" s="36"/>
      <c r="TET100" s="36"/>
      <c r="TEU100" s="36"/>
      <c r="TEV100" s="36"/>
      <c r="TEW100" s="36"/>
      <c r="TEX100" s="36"/>
      <c r="TEY100" s="36"/>
      <c r="TEZ100" s="36"/>
      <c r="TFA100" s="36"/>
      <c r="TFB100" s="36"/>
      <c r="TFC100" s="36"/>
      <c r="TFD100" s="36"/>
      <c r="TFE100" s="36"/>
      <c r="TFF100" s="36"/>
      <c r="TFG100" s="36"/>
      <c r="TFH100" s="36"/>
      <c r="TFI100" s="36"/>
      <c r="TFJ100" s="36"/>
      <c r="TFK100" s="36"/>
      <c r="TFL100" s="36"/>
      <c r="TFM100" s="36"/>
      <c r="TFN100" s="36"/>
      <c r="TFO100" s="36"/>
      <c r="TFP100" s="36"/>
      <c r="TFQ100" s="36"/>
      <c r="TFR100" s="36"/>
      <c r="TFS100" s="36"/>
      <c r="TFT100" s="36"/>
      <c r="TFU100" s="36"/>
      <c r="TFV100" s="36"/>
      <c r="TFW100" s="36"/>
      <c r="TFX100" s="36"/>
      <c r="TFY100" s="36"/>
      <c r="TFZ100" s="36"/>
      <c r="TGA100" s="36"/>
      <c r="TGB100" s="36"/>
      <c r="TGC100" s="36"/>
      <c r="TGD100" s="36"/>
      <c r="TGE100" s="36"/>
      <c r="TGF100" s="36"/>
      <c r="TGG100" s="36"/>
      <c r="TGH100" s="36"/>
      <c r="TGI100" s="36"/>
      <c r="TGJ100" s="36"/>
      <c r="TGK100" s="36"/>
      <c r="TGL100" s="36"/>
      <c r="TGM100" s="36"/>
      <c r="TGN100" s="36"/>
      <c r="TGO100" s="36"/>
      <c r="TGP100" s="36"/>
      <c r="TGQ100" s="36"/>
      <c r="TGR100" s="36"/>
      <c r="TGS100" s="36"/>
      <c r="TGT100" s="36"/>
      <c r="TGU100" s="36"/>
      <c r="TGV100" s="36"/>
      <c r="TGW100" s="36"/>
      <c r="TGX100" s="36"/>
      <c r="TGY100" s="36"/>
      <c r="TGZ100" s="36"/>
      <c r="THA100" s="36"/>
      <c r="THB100" s="36"/>
      <c r="THC100" s="36"/>
      <c r="THD100" s="36"/>
      <c r="THE100" s="36"/>
      <c r="THF100" s="36"/>
      <c r="THG100" s="36"/>
      <c r="THH100" s="36"/>
      <c r="THI100" s="36"/>
      <c r="THJ100" s="36"/>
      <c r="THK100" s="36"/>
      <c r="THL100" s="36"/>
      <c r="THM100" s="36"/>
      <c r="THN100" s="36"/>
      <c r="THO100" s="36"/>
      <c r="THP100" s="36"/>
      <c r="THQ100" s="36"/>
      <c r="THR100" s="36"/>
      <c r="THS100" s="36"/>
      <c r="THT100" s="36"/>
      <c r="THU100" s="36"/>
      <c r="THV100" s="36"/>
      <c r="THW100" s="36"/>
      <c r="THX100" s="36"/>
      <c r="THY100" s="36"/>
      <c r="THZ100" s="36"/>
      <c r="TIA100" s="36"/>
      <c r="TIB100" s="36"/>
      <c r="TIC100" s="36"/>
      <c r="TID100" s="36"/>
      <c r="TIE100" s="36"/>
      <c r="TIF100" s="36"/>
      <c r="TIG100" s="36"/>
      <c r="TIH100" s="36"/>
      <c r="TII100" s="36"/>
      <c r="TIJ100" s="36"/>
      <c r="TIK100" s="36"/>
      <c r="TIL100" s="36"/>
      <c r="TIM100" s="36"/>
      <c r="TIN100" s="36"/>
      <c r="TIO100" s="36"/>
      <c r="TIP100" s="36"/>
      <c r="TIQ100" s="36"/>
      <c r="TIR100" s="36"/>
      <c r="TIS100" s="36"/>
      <c r="TIT100" s="36"/>
      <c r="TIU100" s="36"/>
      <c r="TIV100" s="36"/>
      <c r="TIW100" s="36"/>
      <c r="TIX100" s="36"/>
      <c r="TIY100" s="36"/>
      <c r="TIZ100" s="36"/>
      <c r="TJA100" s="36"/>
      <c r="TJB100" s="36"/>
      <c r="TJC100" s="36"/>
      <c r="TJD100" s="36"/>
      <c r="TJE100" s="36"/>
      <c r="TJF100" s="36"/>
      <c r="TJG100" s="36"/>
      <c r="TJH100" s="36"/>
      <c r="TJI100" s="36"/>
      <c r="TJJ100" s="36"/>
      <c r="TJK100" s="36"/>
      <c r="TJL100" s="36"/>
      <c r="TJM100" s="36"/>
      <c r="TJN100" s="36"/>
      <c r="TJO100" s="36"/>
      <c r="TJP100" s="36"/>
      <c r="TJQ100" s="36"/>
      <c r="TJR100" s="36"/>
      <c r="TJS100" s="36"/>
      <c r="TJT100" s="36"/>
      <c r="TJU100" s="36"/>
      <c r="TJV100" s="36"/>
      <c r="TJW100" s="36"/>
      <c r="TJX100" s="36"/>
      <c r="TJY100" s="36"/>
      <c r="TJZ100" s="36"/>
      <c r="TKA100" s="36"/>
      <c r="TKB100" s="36"/>
      <c r="TKC100" s="36"/>
      <c r="TKD100" s="36"/>
      <c r="TKE100" s="36"/>
      <c r="TKF100" s="36"/>
      <c r="TKG100" s="36"/>
      <c r="TKH100" s="36"/>
      <c r="TKI100" s="36"/>
      <c r="TKJ100" s="36"/>
      <c r="TKK100" s="36"/>
      <c r="TKL100" s="36"/>
      <c r="TKM100" s="36"/>
      <c r="TKN100" s="36"/>
      <c r="TKO100" s="36"/>
      <c r="TKP100" s="36"/>
      <c r="TKQ100" s="36"/>
      <c r="TKR100" s="36"/>
      <c r="TKS100" s="36"/>
      <c r="TKT100" s="36"/>
      <c r="TKU100" s="36"/>
      <c r="TKV100" s="36"/>
      <c r="TKW100" s="36"/>
      <c r="TKX100" s="36"/>
      <c r="TKY100" s="36"/>
      <c r="TKZ100" s="36"/>
      <c r="TLA100" s="36"/>
      <c r="TLB100" s="36"/>
      <c r="TLC100" s="36"/>
      <c r="TLD100" s="36"/>
      <c r="TLE100" s="36"/>
      <c r="TLF100" s="36"/>
      <c r="TLG100" s="36"/>
      <c r="TLH100" s="36"/>
      <c r="TLI100" s="36"/>
      <c r="TLJ100" s="36"/>
      <c r="TLK100" s="36"/>
      <c r="TLL100" s="36"/>
      <c r="TLM100" s="36"/>
      <c r="TLN100" s="36"/>
      <c r="TLO100" s="36"/>
      <c r="TLP100" s="36"/>
      <c r="TLQ100" s="36"/>
      <c r="TLR100" s="36"/>
      <c r="TLS100" s="36"/>
      <c r="TLT100" s="36"/>
      <c r="TLU100" s="36"/>
      <c r="TLV100" s="36"/>
      <c r="TLW100" s="36"/>
      <c r="TLX100" s="36"/>
      <c r="TLY100" s="36"/>
      <c r="TLZ100" s="36"/>
      <c r="TMA100" s="36"/>
      <c r="TMB100" s="36"/>
      <c r="TMC100" s="36"/>
      <c r="TMD100" s="36"/>
      <c r="TME100" s="36"/>
      <c r="TMF100" s="36"/>
      <c r="TMG100" s="36"/>
      <c r="TMH100" s="36"/>
      <c r="TMI100" s="36"/>
      <c r="TMJ100" s="36"/>
      <c r="TMK100" s="36"/>
      <c r="TML100" s="36"/>
      <c r="TMM100" s="36"/>
      <c r="TMN100" s="36"/>
      <c r="TMO100" s="36"/>
      <c r="TMP100" s="36"/>
      <c r="TMQ100" s="36"/>
      <c r="TMR100" s="36"/>
      <c r="TMS100" s="36"/>
      <c r="TMT100" s="36"/>
      <c r="TMU100" s="36"/>
      <c r="TMV100" s="36"/>
      <c r="TMW100" s="36"/>
      <c r="TMX100" s="36"/>
      <c r="TMY100" s="36"/>
      <c r="TMZ100" s="36"/>
      <c r="TNA100" s="36"/>
      <c r="TNB100" s="36"/>
      <c r="TNC100" s="36"/>
      <c r="TND100" s="36"/>
      <c r="TNE100" s="36"/>
      <c r="TNF100" s="36"/>
      <c r="TNG100" s="36"/>
      <c r="TNH100" s="36"/>
      <c r="TNI100" s="36"/>
      <c r="TNJ100" s="36"/>
      <c r="TNK100" s="36"/>
      <c r="TNL100" s="36"/>
      <c r="TNM100" s="36"/>
      <c r="TNN100" s="36"/>
      <c r="TNO100" s="36"/>
      <c r="TNP100" s="36"/>
      <c r="TNQ100" s="36"/>
      <c r="TNR100" s="36"/>
      <c r="TNS100" s="36"/>
      <c r="TNT100" s="36"/>
      <c r="TNU100" s="36"/>
      <c r="TNV100" s="36"/>
      <c r="TNW100" s="36"/>
      <c r="TNX100" s="36"/>
      <c r="TNY100" s="36"/>
      <c r="TNZ100" s="36"/>
      <c r="TOA100" s="36"/>
      <c r="TOB100" s="36"/>
      <c r="TOC100" s="36"/>
      <c r="TOD100" s="36"/>
      <c r="TOE100" s="36"/>
      <c r="TOF100" s="36"/>
      <c r="TOG100" s="36"/>
      <c r="TOH100" s="36"/>
      <c r="TOI100" s="36"/>
      <c r="TOJ100" s="36"/>
      <c r="TOK100" s="36"/>
      <c r="TOL100" s="36"/>
      <c r="TOM100" s="36"/>
      <c r="TON100" s="36"/>
      <c r="TOO100" s="36"/>
      <c r="TOP100" s="36"/>
      <c r="TOQ100" s="36"/>
      <c r="TOR100" s="36"/>
      <c r="TOS100" s="36"/>
      <c r="TOT100" s="36"/>
      <c r="TOU100" s="36"/>
      <c r="TOV100" s="36"/>
      <c r="TOW100" s="36"/>
      <c r="TOX100" s="36"/>
      <c r="TOY100" s="36"/>
      <c r="TOZ100" s="36"/>
      <c r="TPA100" s="36"/>
      <c r="TPB100" s="36"/>
      <c r="TPC100" s="36"/>
      <c r="TPD100" s="36"/>
      <c r="TPE100" s="36"/>
      <c r="TPF100" s="36"/>
      <c r="TPG100" s="36"/>
      <c r="TPH100" s="36"/>
      <c r="TPI100" s="36"/>
      <c r="TPJ100" s="36"/>
      <c r="TPK100" s="36"/>
      <c r="TPL100" s="36"/>
      <c r="TPM100" s="36"/>
      <c r="TPN100" s="36"/>
      <c r="TPO100" s="36"/>
      <c r="TPP100" s="36"/>
      <c r="TPQ100" s="36"/>
      <c r="TPR100" s="36"/>
      <c r="TPS100" s="36"/>
      <c r="TPT100" s="36"/>
      <c r="TPU100" s="36"/>
      <c r="TPV100" s="36"/>
      <c r="TPW100" s="36"/>
      <c r="TPX100" s="36"/>
      <c r="TPY100" s="36"/>
      <c r="TPZ100" s="36"/>
      <c r="TQA100" s="36"/>
      <c r="TQB100" s="36"/>
      <c r="TQC100" s="36"/>
      <c r="TQD100" s="36"/>
      <c r="TQE100" s="36"/>
      <c r="TQF100" s="36"/>
      <c r="TQG100" s="36"/>
      <c r="TQH100" s="36"/>
      <c r="TQI100" s="36"/>
      <c r="TQJ100" s="36"/>
      <c r="TQK100" s="36"/>
      <c r="TQL100" s="36"/>
      <c r="TQM100" s="36"/>
      <c r="TQN100" s="36"/>
      <c r="TQO100" s="36"/>
      <c r="TQP100" s="36"/>
      <c r="TQQ100" s="36"/>
      <c r="TQR100" s="36"/>
      <c r="TQS100" s="36"/>
      <c r="TQT100" s="36"/>
      <c r="TQU100" s="36"/>
      <c r="TQV100" s="36"/>
      <c r="TQW100" s="36"/>
      <c r="TQX100" s="36"/>
      <c r="TQY100" s="36"/>
      <c r="TQZ100" s="36"/>
      <c r="TRA100" s="36"/>
      <c r="TRB100" s="36"/>
      <c r="TRC100" s="36"/>
      <c r="TRD100" s="36"/>
      <c r="TRE100" s="36"/>
      <c r="TRF100" s="36"/>
      <c r="TRG100" s="36"/>
      <c r="TRH100" s="36"/>
      <c r="TRI100" s="36"/>
      <c r="TRJ100" s="36"/>
      <c r="TRK100" s="36"/>
      <c r="TRL100" s="36"/>
      <c r="TRM100" s="36"/>
      <c r="TRN100" s="36"/>
      <c r="TRO100" s="36"/>
      <c r="TRP100" s="36"/>
      <c r="TRQ100" s="36"/>
      <c r="TRR100" s="36"/>
      <c r="TRS100" s="36"/>
      <c r="TRT100" s="36"/>
      <c r="TRU100" s="36"/>
      <c r="TRV100" s="36"/>
      <c r="TRW100" s="36"/>
      <c r="TRX100" s="36"/>
      <c r="TRY100" s="36"/>
      <c r="TRZ100" s="36"/>
      <c r="TSA100" s="36"/>
      <c r="TSB100" s="36"/>
      <c r="TSC100" s="36"/>
      <c r="TSD100" s="36"/>
      <c r="TSE100" s="36"/>
      <c r="TSF100" s="36"/>
      <c r="TSG100" s="36"/>
      <c r="TSH100" s="36"/>
      <c r="TSI100" s="36"/>
      <c r="TSJ100" s="36"/>
      <c r="TSK100" s="36"/>
      <c r="TSL100" s="36"/>
      <c r="TSM100" s="36"/>
      <c r="TSN100" s="36"/>
      <c r="TSO100" s="36"/>
      <c r="TSP100" s="36"/>
      <c r="TSQ100" s="36"/>
      <c r="TSR100" s="36"/>
      <c r="TSS100" s="36"/>
      <c r="TST100" s="36"/>
      <c r="TSU100" s="36"/>
      <c r="TSV100" s="36"/>
      <c r="TSW100" s="36"/>
      <c r="TSX100" s="36"/>
      <c r="TSY100" s="36"/>
      <c r="TSZ100" s="36"/>
      <c r="TTA100" s="36"/>
      <c r="TTB100" s="36"/>
      <c r="TTC100" s="36"/>
      <c r="TTD100" s="36"/>
      <c r="TTE100" s="36"/>
      <c r="TTF100" s="36"/>
      <c r="TTG100" s="36"/>
      <c r="TTH100" s="36"/>
      <c r="TTI100" s="36"/>
      <c r="TTJ100" s="36"/>
      <c r="TTK100" s="36"/>
      <c r="TTL100" s="36"/>
      <c r="TTM100" s="36"/>
      <c r="TTN100" s="36"/>
      <c r="TTO100" s="36"/>
      <c r="TTP100" s="36"/>
      <c r="TTQ100" s="36"/>
      <c r="TTR100" s="36"/>
      <c r="TTS100" s="36"/>
      <c r="TTT100" s="36"/>
      <c r="TTU100" s="36"/>
      <c r="TTV100" s="36"/>
      <c r="TTW100" s="36"/>
      <c r="TTX100" s="36"/>
      <c r="TTY100" s="36"/>
      <c r="TTZ100" s="36"/>
      <c r="TUA100" s="36"/>
      <c r="TUB100" s="36"/>
      <c r="TUC100" s="36"/>
      <c r="TUD100" s="36"/>
      <c r="TUE100" s="36"/>
      <c r="TUF100" s="36"/>
      <c r="TUG100" s="36"/>
      <c r="TUH100" s="36"/>
      <c r="TUI100" s="36"/>
      <c r="TUJ100" s="36"/>
      <c r="TUK100" s="36"/>
      <c r="TUL100" s="36"/>
      <c r="TUM100" s="36"/>
      <c r="TUN100" s="36"/>
      <c r="TUO100" s="36"/>
      <c r="TUP100" s="36"/>
      <c r="TUQ100" s="36"/>
      <c r="TUR100" s="36"/>
      <c r="TUS100" s="36"/>
      <c r="TUT100" s="36"/>
      <c r="TUU100" s="36"/>
      <c r="TUV100" s="36"/>
      <c r="TUW100" s="36"/>
      <c r="TUX100" s="36"/>
      <c r="TUY100" s="36"/>
      <c r="TUZ100" s="36"/>
      <c r="TVA100" s="36"/>
      <c r="TVB100" s="36"/>
      <c r="TVC100" s="36"/>
      <c r="TVD100" s="36"/>
      <c r="TVE100" s="36"/>
      <c r="TVF100" s="36"/>
      <c r="TVG100" s="36"/>
      <c r="TVH100" s="36"/>
      <c r="TVI100" s="36"/>
      <c r="TVJ100" s="36"/>
      <c r="TVK100" s="36"/>
      <c r="TVL100" s="36"/>
      <c r="TVM100" s="36"/>
      <c r="TVN100" s="36"/>
      <c r="TVO100" s="36"/>
      <c r="TVP100" s="36"/>
      <c r="TVQ100" s="36"/>
      <c r="TVR100" s="36"/>
      <c r="TVS100" s="36"/>
      <c r="TVT100" s="36"/>
      <c r="TVU100" s="36"/>
      <c r="TVV100" s="36"/>
      <c r="TVW100" s="36"/>
      <c r="TVX100" s="36"/>
      <c r="TVY100" s="36"/>
      <c r="TVZ100" s="36"/>
      <c r="TWA100" s="36"/>
      <c r="TWB100" s="36"/>
      <c r="TWC100" s="36"/>
      <c r="TWD100" s="36"/>
      <c r="TWE100" s="36"/>
      <c r="TWF100" s="36"/>
      <c r="TWG100" s="36"/>
      <c r="TWH100" s="36"/>
      <c r="TWI100" s="36"/>
      <c r="TWJ100" s="36"/>
      <c r="TWK100" s="36"/>
      <c r="TWL100" s="36"/>
      <c r="TWM100" s="36"/>
      <c r="TWN100" s="36"/>
      <c r="TWO100" s="36"/>
      <c r="TWP100" s="36"/>
      <c r="TWQ100" s="36"/>
      <c r="TWR100" s="36"/>
      <c r="TWS100" s="36"/>
      <c r="TWT100" s="36"/>
      <c r="TWU100" s="36"/>
      <c r="TWV100" s="36"/>
      <c r="TWW100" s="36"/>
      <c r="TWX100" s="36"/>
      <c r="TWY100" s="36"/>
      <c r="TWZ100" s="36"/>
      <c r="TXA100" s="36"/>
      <c r="TXB100" s="36"/>
      <c r="TXC100" s="36"/>
      <c r="TXD100" s="36"/>
      <c r="TXE100" s="36"/>
      <c r="TXF100" s="36"/>
      <c r="TXG100" s="36"/>
      <c r="TXH100" s="36"/>
      <c r="TXI100" s="36"/>
      <c r="TXJ100" s="36"/>
      <c r="TXK100" s="36"/>
      <c r="TXL100" s="36"/>
      <c r="TXM100" s="36"/>
      <c r="TXN100" s="36"/>
      <c r="TXO100" s="36"/>
      <c r="TXP100" s="36"/>
      <c r="TXQ100" s="36"/>
      <c r="TXR100" s="36"/>
      <c r="TXS100" s="36"/>
      <c r="TXT100" s="36"/>
      <c r="TXU100" s="36"/>
      <c r="TXV100" s="36"/>
      <c r="TXW100" s="36"/>
      <c r="TXX100" s="36"/>
      <c r="TXY100" s="36"/>
      <c r="TXZ100" s="36"/>
      <c r="TYA100" s="36"/>
      <c r="TYB100" s="36"/>
      <c r="TYC100" s="36"/>
      <c r="TYD100" s="36"/>
      <c r="TYE100" s="36"/>
      <c r="TYF100" s="36"/>
      <c r="TYG100" s="36"/>
      <c r="TYH100" s="36"/>
      <c r="TYI100" s="36"/>
      <c r="TYJ100" s="36"/>
      <c r="TYK100" s="36"/>
      <c r="TYL100" s="36"/>
      <c r="TYM100" s="36"/>
      <c r="TYN100" s="36"/>
      <c r="TYO100" s="36"/>
      <c r="TYP100" s="36"/>
      <c r="TYQ100" s="36"/>
      <c r="TYR100" s="36"/>
      <c r="TYS100" s="36"/>
      <c r="TYT100" s="36"/>
      <c r="TYU100" s="36"/>
      <c r="TYV100" s="36"/>
      <c r="TYW100" s="36"/>
      <c r="TYX100" s="36"/>
      <c r="TYY100" s="36"/>
      <c r="TYZ100" s="36"/>
      <c r="TZA100" s="36"/>
      <c r="TZB100" s="36"/>
      <c r="TZC100" s="36"/>
      <c r="TZD100" s="36"/>
      <c r="TZE100" s="36"/>
      <c r="TZF100" s="36"/>
      <c r="TZG100" s="36"/>
      <c r="TZH100" s="36"/>
      <c r="TZI100" s="36"/>
      <c r="TZJ100" s="36"/>
      <c r="TZK100" s="36"/>
      <c r="TZL100" s="36"/>
      <c r="TZM100" s="36"/>
      <c r="TZN100" s="36"/>
      <c r="TZO100" s="36"/>
      <c r="TZP100" s="36"/>
      <c r="TZQ100" s="36"/>
      <c r="TZR100" s="36"/>
      <c r="TZS100" s="36"/>
      <c r="TZT100" s="36"/>
      <c r="TZU100" s="36"/>
      <c r="TZV100" s="36"/>
      <c r="TZW100" s="36"/>
      <c r="TZX100" s="36"/>
      <c r="TZY100" s="36"/>
      <c r="TZZ100" s="36"/>
      <c r="UAA100" s="36"/>
      <c r="UAB100" s="36"/>
      <c r="UAC100" s="36"/>
      <c r="UAD100" s="36"/>
      <c r="UAE100" s="36"/>
      <c r="UAF100" s="36"/>
      <c r="UAG100" s="36"/>
      <c r="UAH100" s="36"/>
      <c r="UAI100" s="36"/>
      <c r="UAJ100" s="36"/>
      <c r="UAK100" s="36"/>
      <c r="UAL100" s="36"/>
      <c r="UAM100" s="36"/>
      <c r="UAN100" s="36"/>
      <c r="UAO100" s="36"/>
      <c r="UAP100" s="36"/>
      <c r="UAQ100" s="36"/>
      <c r="UAR100" s="36"/>
      <c r="UAS100" s="36"/>
      <c r="UAT100" s="36"/>
      <c r="UAU100" s="36"/>
      <c r="UAV100" s="36"/>
      <c r="UAW100" s="36"/>
      <c r="UAX100" s="36"/>
      <c r="UAY100" s="36"/>
      <c r="UAZ100" s="36"/>
      <c r="UBA100" s="36"/>
      <c r="UBB100" s="36"/>
      <c r="UBC100" s="36"/>
      <c r="UBD100" s="36"/>
      <c r="UBE100" s="36"/>
      <c r="UBF100" s="36"/>
      <c r="UBG100" s="36"/>
      <c r="UBH100" s="36"/>
      <c r="UBI100" s="36"/>
      <c r="UBJ100" s="36"/>
      <c r="UBK100" s="36"/>
      <c r="UBL100" s="36"/>
      <c r="UBM100" s="36"/>
      <c r="UBN100" s="36"/>
      <c r="UBO100" s="36"/>
      <c r="UBP100" s="36"/>
      <c r="UBQ100" s="36"/>
      <c r="UBR100" s="36"/>
      <c r="UBS100" s="36"/>
      <c r="UBT100" s="36"/>
      <c r="UBU100" s="36"/>
      <c r="UBV100" s="36"/>
      <c r="UBW100" s="36"/>
      <c r="UBX100" s="36"/>
      <c r="UBY100" s="36"/>
      <c r="UBZ100" s="36"/>
      <c r="UCA100" s="36"/>
      <c r="UCB100" s="36"/>
      <c r="UCC100" s="36"/>
      <c r="UCD100" s="36"/>
      <c r="UCE100" s="36"/>
      <c r="UCF100" s="36"/>
      <c r="UCG100" s="36"/>
      <c r="UCH100" s="36"/>
      <c r="UCI100" s="36"/>
      <c r="UCJ100" s="36"/>
      <c r="UCK100" s="36"/>
      <c r="UCL100" s="36"/>
      <c r="UCM100" s="36"/>
      <c r="UCN100" s="36"/>
      <c r="UCO100" s="36"/>
      <c r="UCP100" s="36"/>
      <c r="UCQ100" s="36"/>
      <c r="UCR100" s="36"/>
      <c r="UCS100" s="36"/>
      <c r="UCT100" s="36"/>
      <c r="UCU100" s="36"/>
      <c r="UCV100" s="36"/>
      <c r="UCW100" s="36"/>
      <c r="UCX100" s="36"/>
      <c r="UCY100" s="36"/>
      <c r="UCZ100" s="36"/>
      <c r="UDA100" s="36"/>
      <c r="UDB100" s="36"/>
      <c r="UDC100" s="36"/>
      <c r="UDD100" s="36"/>
      <c r="UDE100" s="36"/>
      <c r="UDF100" s="36"/>
      <c r="UDG100" s="36"/>
      <c r="UDH100" s="36"/>
      <c r="UDI100" s="36"/>
      <c r="UDJ100" s="36"/>
      <c r="UDK100" s="36"/>
      <c r="UDL100" s="36"/>
      <c r="UDM100" s="36"/>
      <c r="UDN100" s="36"/>
      <c r="UDO100" s="36"/>
      <c r="UDP100" s="36"/>
      <c r="UDQ100" s="36"/>
      <c r="UDR100" s="36"/>
      <c r="UDS100" s="36"/>
      <c r="UDT100" s="36"/>
      <c r="UDU100" s="36"/>
      <c r="UDV100" s="36"/>
      <c r="UDW100" s="36"/>
      <c r="UDX100" s="36"/>
      <c r="UDY100" s="36"/>
      <c r="UDZ100" s="36"/>
      <c r="UEA100" s="36"/>
      <c r="UEB100" s="36"/>
      <c r="UEC100" s="36"/>
      <c r="UED100" s="36"/>
      <c r="UEE100" s="36"/>
      <c r="UEF100" s="36"/>
      <c r="UEG100" s="36"/>
      <c r="UEH100" s="36"/>
      <c r="UEI100" s="36"/>
      <c r="UEJ100" s="36"/>
      <c r="UEK100" s="36"/>
      <c r="UEL100" s="36"/>
      <c r="UEM100" s="36"/>
      <c r="UEN100" s="36"/>
      <c r="UEO100" s="36"/>
      <c r="UEP100" s="36"/>
      <c r="UEQ100" s="36"/>
      <c r="UER100" s="36"/>
      <c r="UES100" s="36"/>
      <c r="UET100" s="36"/>
      <c r="UEU100" s="36"/>
      <c r="UEV100" s="36"/>
      <c r="UEW100" s="36"/>
      <c r="UEX100" s="36"/>
      <c r="UEY100" s="36"/>
      <c r="UEZ100" s="36"/>
      <c r="UFA100" s="36"/>
      <c r="UFB100" s="36"/>
      <c r="UFC100" s="36"/>
      <c r="UFD100" s="36"/>
      <c r="UFE100" s="36"/>
      <c r="UFF100" s="36"/>
      <c r="UFG100" s="36"/>
      <c r="UFH100" s="36"/>
      <c r="UFI100" s="36"/>
      <c r="UFJ100" s="36"/>
      <c r="UFK100" s="36"/>
      <c r="UFL100" s="36"/>
      <c r="UFM100" s="36"/>
      <c r="UFN100" s="36"/>
      <c r="UFO100" s="36"/>
      <c r="UFP100" s="36"/>
      <c r="UFQ100" s="36"/>
      <c r="UFR100" s="36"/>
      <c r="UFS100" s="36"/>
      <c r="UFT100" s="36"/>
      <c r="UFU100" s="36"/>
      <c r="UFV100" s="36"/>
      <c r="UFW100" s="36"/>
      <c r="UFX100" s="36"/>
      <c r="UFY100" s="36"/>
      <c r="UFZ100" s="36"/>
      <c r="UGA100" s="36"/>
      <c r="UGB100" s="36"/>
      <c r="UGC100" s="36"/>
      <c r="UGD100" s="36"/>
      <c r="UGE100" s="36"/>
      <c r="UGF100" s="36"/>
      <c r="UGG100" s="36"/>
      <c r="UGH100" s="36"/>
      <c r="UGI100" s="36"/>
      <c r="UGJ100" s="36"/>
      <c r="UGK100" s="36"/>
      <c r="UGL100" s="36"/>
      <c r="UGM100" s="36"/>
      <c r="UGN100" s="36"/>
      <c r="UGO100" s="36"/>
      <c r="UGP100" s="36"/>
      <c r="UGQ100" s="36"/>
      <c r="UGR100" s="36"/>
      <c r="UGS100" s="36"/>
      <c r="UGT100" s="36"/>
      <c r="UGU100" s="36"/>
      <c r="UGV100" s="36"/>
      <c r="UGW100" s="36"/>
      <c r="UGX100" s="36"/>
      <c r="UGY100" s="36"/>
      <c r="UGZ100" s="36"/>
      <c r="UHA100" s="36"/>
      <c r="UHB100" s="36"/>
      <c r="UHC100" s="36"/>
      <c r="UHD100" s="36"/>
      <c r="UHE100" s="36"/>
      <c r="UHF100" s="36"/>
      <c r="UHG100" s="36"/>
      <c r="UHH100" s="36"/>
      <c r="UHI100" s="36"/>
      <c r="UHJ100" s="36"/>
      <c r="UHK100" s="36"/>
      <c r="UHL100" s="36"/>
      <c r="UHM100" s="36"/>
      <c r="UHN100" s="36"/>
      <c r="UHO100" s="36"/>
      <c r="UHP100" s="36"/>
      <c r="UHQ100" s="36"/>
      <c r="UHR100" s="36"/>
      <c r="UHS100" s="36"/>
      <c r="UHT100" s="36"/>
      <c r="UHU100" s="36"/>
      <c r="UHV100" s="36"/>
      <c r="UHW100" s="36"/>
      <c r="UHX100" s="36"/>
      <c r="UHY100" s="36"/>
      <c r="UHZ100" s="36"/>
      <c r="UIA100" s="36"/>
      <c r="UIB100" s="36"/>
      <c r="UIC100" s="36"/>
      <c r="UID100" s="36"/>
      <c r="UIE100" s="36"/>
      <c r="UIF100" s="36"/>
      <c r="UIG100" s="36"/>
      <c r="UIH100" s="36"/>
      <c r="UII100" s="36"/>
      <c r="UIJ100" s="36"/>
      <c r="UIK100" s="36"/>
      <c r="UIL100" s="36"/>
      <c r="UIM100" s="36"/>
      <c r="UIN100" s="36"/>
      <c r="UIO100" s="36"/>
      <c r="UIP100" s="36"/>
      <c r="UIQ100" s="36"/>
      <c r="UIR100" s="36"/>
      <c r="UIS100" s="36"/>
      <c r="UIT100" s="36"/>
      <c r="UIU100" s="36"/>
      <c r="UIV100" s="36"/>
      <c r="UIW100" s="36"/>
      <c r="UIX100" s="36"/>
      <c r="UIY100" s="36"/>
      <c r="UIZ100" s="36"/>
      <c r="UJA100" s="36"/>
      <c r="UJB100" s="36"/>
      <c r="UJC100" s="36"/>
      <c r="UJD100" s="36"/>
      <c r="UJE100" s="36"/>
      <c r="UJF100" s="36"/>
      <c r="UJG100" s="36"/>
      <c r="UJH100" s="36"/>
      <c r="UJI100" s="36"/>
      <c r="UJJ100" s="36"/>
      <c r="UJK100" s="36"/>
      <c r="UJL100" s="36"/>
      <c r="UJM100" s="36"/>
      <c r="UJN100" s="36"/>
      <c r="UJO100" s="36"/>
      <c r="UJP100" s="36"/>
      <c r="UJQ100" s="36"/>
      <c r="UJR100" s="36"/>
      <c r="UJS100" s="36"/>
      <c r="UJT100" s="36"/>
      <c r="UJU100" s="36"/>
      <c r="UJV100" s="36"/>
      <c r="UJW100" s="36"/>
      <c r="UJX100" s="36"/>
      <c r="UJY100" s="36"/>
      <c r="UJZ100" s="36"/>
      <c r="UKA100" s="36"/>
      <c r="UKB100" s="36"/>
      <c r="UKC100" s="36"/>
      <c r="UKD100" s="36"/>
      <c r="UKE100" s="36"/>
      <c r="UKF100" s="36"/>
      <c r="UKG100" s="36"/>
      <c r="UKH100" s="36"/>
      <c r="UKI100" s="36"/>
      <c r="UKJ100" s="36"/>
      <c r="UKK100" s="36"/>
      <c r="UKL100" s="36"/>
      <c r="UKM100" s="36"/>
      <c r="UKN100" s="36"/>
      <c r="UKO100" s="36"/>
      <c r="UKP100" s="36"/>
      <c r="UKQ100" s="36"/>
      <c r="UKR100" s="36"/>
      <c r="UKS100" s="36"/>
      <c r="UKT100" s="36"/>
      <c r="UKU100" s="36"/>
      <c r="UKV100" s="36"/>
      <c r="UKW100" s="36"/>
      <c r="UKX100" s="36"/>
      <c r="UKY100" s="36"/>
      <c r="UKZ100" s="36"/>
      <c r="ULA100" s="36"/>
      <c r="ULB100" s="36"/>
      <c r="ULC100" s="36"/>
      <c r="ULD100" s="36"/>
      <c r="ULE100" s="36"/>
      <c r="ULF100" s="36"/>
      <c r="ULG100" s="36"/>
      <c r="ULH100" s="36"/>
      <c r="ULI100" s="36"/>
      <c r="ULJ100" s="36"/>
      <c r="ULK100" s="36"/>
      <c r="ULL100" s="36"/>
      <c r="ULM100" s="36"/>
      <c r="ULN100" s="36"/>
      <c r="ULO100" s="36"/>
      <c r="ULP100" s="36"/>
      <c r="ULQ100" s="36"/>
      <c r="ULR100" s="36"/>
      <c r="ULS100" s="36"/>
      <c r="ULT100" s="36"/>
      <c r="ULU100" s="36"/>
      <c r="ULV100" s="36"/>
      <c r="ULW100" s="36"/>
      <c r="ULX100" s="36"/>
      <c r="ULY100" s="36"/>
      <c r="ULZ100" s="36"/>
      <c r="UMA100" s="36"/>
      <c r="UMB100" s="36"/>
      <c r="UMC100" s="36"/>
      <c r="UMD100" s="36"/>
      <c r="UME100" s="36"/>
      <c r="UMF100" s="36"/>
      <c r="UMG100" s="36"/>
      <c r="UMH100" s="36"/>
      <c r="UMI100" s="36"/>
      <c r="UMJ100" s="36"/>
      <c r="UMK100" s="36"/>
      <c r="UML100" s="36"/>
      <c r="UMM100" s="36"/>
      <c r="UMN100" s="36"/>
      <c r="UMO100" s="36"/>
      <c r="UMP100" s="36"/>
      <c r="UMQ100" s="36"/>
      <c r="UMR100" s="36"/>
      <c r="UMS100" s="36"/>
      <c r="UMT100" s="36"/>
      <c r="UMU100" s="36"/>
      <c r="UMV100" s="36"/>
      <c r="UMW100" s="36"/>
      <c r="UMX100" s="36"/>
      <c r="UMY100" s="36"/>
      <c r="UMZ100" s="36"/>
      <c r="UNA100" s="36"/>
      <c r="UNB100" s="36"/>
      <c r="UNC100" s="36"/>
      <c r="UND100" s="36"/>
      <c r="UNE100" s="36"/>
      <c r="UNF100" s="36"/>
      <c r="UNG100" s="36"/>
      <c r="UNH100" s="36"/>
      <c r="UNI100" s="36"/>
      <c r="UNJ100" s="36"/>
      <c r="UNK100" s="36"/>
      <c r="UNL100" s="36"/>
      <c r="UNM100" s="36"/>
      <c r="UNN100" s="36"/>
      <c r="UNO100" s="36"/>
      <c r="UNP100" s="36"/>
      <c r="UNQ100" s="36"/>
      <c r="UNR100" s="36"/>
      <c r="UNS100" s="36"/>
      <c r="UNT100" s="36"/>
      <c r="UNU100" s="36"/>
      <c r="UNV100" s="36"/>
      <c r="UNW100" s="36"/>
      <c r="UNX100" s="36"/>
      <c r="UNY100" s="36"/>
      <c r="UNZ100" s="36"/>
      <c r="UOA100" s="36"/>
      <c r="UOB100" s="36"/>
      <c r="UOC100" s="36"/>
      <c r="UOD100" s="36"/>
      <c r="UOE100" s="36"/>
      <c r="UOF100" s="36"/>
      <c r="UOG100" s="36"/>
      <c r="UOH100" s="36"/>
      <c r="UOI100" s="36"/>
      <c r="UOJ100" s="36"/>
      <c r="UOK100" s="36"/>
      <c r="UOL100" s="36"/>
      <c r="UOM100" s="36"/>
      <c r="UON100" s="36"/>
      <c r="UOO100" s="36"/>
      <c r="UOP100" s="36"/>
      <c r="UOQ100" s="36"/>
      <c r="UOR100" s="36"/>
      <c r="UOS100" s="36"/>
      <c r="UOT100" s="36"/>
      <c r="UOU100" s="36"/>
      <c r="UOV100" s="36"/>
      <c r="UOW100" s="36"/>
      <c r="UOX100" s="36"/>
      <c r="UOY100" s="36"/>
      <c r="UOZ100" s="36"/>
      <c r="UPA100" s="36"/>
      <c r="UPB100" s="36"/>
      <c r="UPC100" s="36"/>
      <c r="UPD100" s="36"/>
      <c r="UPE100" s="36"/>
      <c r="UPF100" s="36"/>
      <c r="UPG100" s="36"/>
      <c r="UPH100" s="36"/>
      <c r="UPI100" s="36"/>
      <c r="UPJ100" s="36"/>
      <c r="UPK100" s="36"/>
      <c r="UPL100" s="36"/>
      <c r="UPM100" s="36"/>
      <c r="UPN100" s="36"/>
      <c r="UPO100" s="36"/>
      <c r="UPP100" s="36"/>
      <c r="UPQ100" s="36"/>
      <c r="UPR100" s="36"/>
      <c r="UPS100" s="36"/>
      <c r="UPT100" s="36"/>
      <c r="UPU100" s="36"/>
      <c r="UPV100" s="36"/>
      <c r="UPW100" s="36"/>
      <c r="UPX100" s="36"/>
      <c r="UPY100" s="36"/>
      <c r="UPZ100" s="36"/>
      <c r="UQA100" s="36"/>
      <c r="UQB100" s="36"/>
      <c r="UQC100" s="36"/>
      <c r="UQD100" s="36"/>
      <c r="UQE100" s="36"/>
      <c r="UQF100" s="36"/>
      <c r="UQG100" s="36"/>
      <c r="UQH100" s="36"/>
      <c r="UQI100" s="36"/>
      <c r="UQJ100" s="36"/>
      <c r="UQK100" s="36"/>
      <c r="UQL100" s="36"/>
      <c r="UQM100" s="36"/>
      <c r="UQN100" s="36"/>
      <c r="UQO100" s="36"/>
      <c r="UQP100" s="36"/>
      <c r="UQQ100" s="36"/>
      <c r="UQR100" s="36"/>
      <c r="UQS100" s="36"/>
      <c r="UQT100" s="36"/>
      <c r="UQU100" s="36"/>
      <c r="UQV100" s="36"/>
      <c r="UQW100" s="36"/>
      <c r="UQX100" s="36"/>
      <c r="UQY100" s="36"/>
      <c r="UQZ100" s="36"/>
      <c r="URA100" s="36"/>
      <c r="URB100" s="36"/>
      <c r="URC100" s="36"/>
      <c r="URD100" s="36"/>
      <c r="URE100" s="36"/>
      <c r="URF100" s="36"/>
      <c r="URG100" s="36"/>
      <c r="URH100" s="36"/>
      <c r="URI100" s="36"/>
      <c r="URJ100" s="36"/>
      <c r="URK100" s="36"/>
      <c r="URL100" s="36"/>
      <c r="URM100" s="36"/>
      <c r="URN100" s="36"/>
      <c r="URO100" s="36"/>
      <c r="URP100" s="36"/>
      <c r="URQ100" s="36"/>
      <c r="URR100" s="36"/>
      <c r="URS100" s="36"/>
      <c r="URT100" s="36"/>
      <c r="URU100" s="36"/>
      <c r="URV100" s="36"/>
      <c r="URW100" s="36"/>
      <c r="URX100" s="36"/>
      <c r="URY100" s="36"/>
      <c r="URZ100" s="36"/>
      <c r="USA100" s="36"/>
      <c r="USB100" s="36"/>
      <c r="USC100" s="36"/>
      <c r="USD100" s="36"/>
      <c r="USE100" s="36"/>
      <c r="USF100" s="36"/>
      <c r="USG100" s="36"/>
      <c r="USH100" s="36"/>
      <c r="USI100" s="36"/>
      <c r="USJ100" s="36"/>
      <c r="USK100" s="36"/>
      <c r="USL100" s="36"/>
      <c r="USM100" s="36"/>
      <c r="USN100" s="36"/>
      <c r="USO100" s="36"/>
      <c r="USP100" s="36"/>
      <c r="USQ100" s="36"/>
      <c r="USR100" s="36"/>
      <c r="USS100" s="36"/>
      <c r="UST100" s="36"/>
      <c r="USU100" s="36"/>
      <c r="USV100" s="36"/>
      <c r="USW100" s="36"/>
      <c r="USX100" s="36"/>
      <c r="USY100" s="36"/>
      <c r="USZ100" s="36"/>
      <c r="UTA100" s="36"/>
      <c r="UTB100" s="36"/>
      <c r="UTC100" s="36"/>
      <c r="UTD100" s="36"/>
      <c r="UTE100" s="36"/>
      <c r="UTF100" s="36"/>
      <c r="UTG100" s="36"/>
      <c r="UTH100" s="36"/>
      <c r="UTI100" s="36"/>
      <c r="UTJ100" s="36"/>
      <c r="UTK100" s="36"/>
      <c r="UTL100" s="36"/>
      <c r="UTM100" s="36"/>
      <c r="UTN100" s="36"/>
      <c r="UTO100" s="36"/>
      <c r="UTP100" s="36"/>
      <c r="UTQ100" s="36"/>
      <c r="UTR100" s="36"/>
      <c r="UTS100" s="36"/>
      <c r="UTT100" s="36"/>
      <c r="UTU100" s="36"/>
      <c r="UTV100" s="36"/>
      <c r="UTW100" s="36"/>
      <c r="UTX100" s="36"/>
      <c r="UTY100" s="36"/>
      <c r="UTZ100" s="36"/>
      <c r="UUA100" s="36"/>
      <c r="UUB100" s="36"/>
      <c r="UUC100" s="36"/>
      <c r="UUD100" s="36"/>
      <c r="UUE100" s="36"/>
      <c r="UUF100" s="36"/>
      <c r="UUG100" s="36"/>
      <c r="UUH100" s="36"/>
      <c r="UUI100" s="36"/>
      <c r="UUJ100" s="36"/>
      <c r="UUK100" s="36"/>
      <c r="UUL100" s="36"/>
      <c r="UUM100" s="36"/>
      <c r="UUN100" s="36"/>
      <c r="UUO100" s="36"/>
      <c r="UUP100" s="36"/>
      <c r="UUQ100" s="36"/>
      <c r="UUR100" s="36"/>
      <c r="UUS100" s="36"/>
      <c r="UUT100" s="36"/>
      <c r="UUU100" s="36"/>
      <c r="UUV100" s="36"/>
      <c r="UUW100" s="36"/>
      <c r="UUX100" s="36"/>
      <c r="UUY100" s="36"/>
      <c r="UUZ100" s="36"/>
      <c r="UVA100" s="36"/>
      <c r="UVB100" s="36"/>
      <c r="UVC100" s="36"/>
      <c r="UVD100" s="36"/>
      <c r="UVE100" s="36"/>
      <c r="UVF100" s="36"/>
      <c r="UVG100" s="36"/>
      <c r="UVH100" s="36"/>
      <c r="UVI100" s="36"/>
      <c r="UVJ100" s="36"/>
      <c r="UVK100" s="36"/>
      <c r="UVL100" s="36"/>
      <c r="UVM100" s="36"/>
      <c r="UVN100" s="36"/>
      <c r="UVO100" s="36"/>
      <c r="UVP100" s="36"/>
      <c r="UVQ100" s="36"/>
      <c r="UVR100" s="36"/>
      <c r="UVS100" s="36"/>
      <c r="UVT100" s="36"/>
      <c r="UVU100" s="36"/>
      <c r="UVV100" s="36"/>
      <c r="UVW100" s="36"/>
      <c r="UVX100" s="36"/>
      <c r="UVY100" s="36"/>
      <c r="UVZ100" s="36"/>
      <c r="UWA100" s="36"/>
      <c r="UWB100" s="36"/>
      <c r="UWC100" s="36"/>
      <c r="UWD100" s="36"/>
      <c r="UWE100" s="36"/>
      <c r="UWF100" s="36"/>
      <c r="UWG100" s="36"/>
      <c r="UWH100" s="36"/>
      <c r="UWI100" s="36"/>
      <c r="UWJ100" s="36"/>
      <c r="UWK100" s="36"/>
      <c r="UWL100" s="36"/>
      <c r="UWM100" s="36"/>
      <c r="UWN100" s="36"/>
      <c r="UWO100" s="36"/>
      <c r="UWP100" s="36"/>
      <c r="UWQ100" s="36"/>
      <c r="UWR100" s="36"/>
      <c r="UWS100" s="36"/>
      <c r="UWT100" s="36"/>
      <c r="UWU100" s="36"/>
      <c r="UWV100" s="36"/>
      <c r="UWW100" s="36"/>
      <c r="UWX100" s="36"/>
      <c r="UWY100" s="36"/>
      <c r="UWZ100" s="36"/>
      <c r="UXA100" s="36"/>
      <c r="UXB100" s="36"/>
      <c r="UXC100" s="36"/>
      <c r="UXD100" s="36"/>
      <c r="UXE100" s="36"/>
      <c r="UXF100" s="36"/>
      <c r="UXG100" s="36"/>
      <c r="UXH100" s="36"/>
      <c r="UXI100" s="36"/>
      <c r="UXJ100" s="36"/>
      <c r="UXK100" s="36"/>
      <c r="UXL100" s="36"/>
      <c r="UXM100" s="36"/>
      <c r="UXN100" s="36"/>
      <c r="UXO100" s="36"/>
      <c r="UXP100" s="36"/>
      <c r="UXQ100" s="36"/>
      <c r="UXR100" s="36"/>
      <c r="UXS100" s="36"/>
      <c r="UXT100" s="36"/>
      <c r="UXU100" s="36"/>
      <c r="UXV100" s="36"/>
      <c r="UXW100" s="36"/>
      <c r="UXX100" s="36"/>
      <c r="UXY100" s="36"/>
      <c r="UXZ100" s="36"/>
      <c r="UYA100" s="36"/>
      <c r="UYB100" s="36"/>
      <c r="UYC100" s="36"/>
      <c r="UYD100" s="36"/>
      <c r="UYE100" s="36"/>
      <c r="UYF100" s="36"/>
      <c r="UYG100" s="36"/>
      <c r="UYH100" s="36"/>
      <c r="UYI100" s="36"/>
      <c r="UYJ100" s="36"/>
      <c r="UYK100" s="36"/>
      <c r="UYL100" s="36"/>
      <c r="UYM100" s="36"/>
      <c r="UYN100" s="36"/>
      <c r="UYO100" s="36"/>
      <c r="UYP100" s="36"/>
      <c r="UYQ100" s="36"/>
      <c r="UYR100" s="36"/>
      <c r="UYS100" s="36"/>
      <c r="UYT100" s="36"/>
      <c r="UYU100" s="36"/>
      <c r="UYV100" s="36"/>
      <c r="UYW100" s="36"/>
      <c r="UYX100" s="36"/>
      <c r="UYY100" s="36"/>
      <c r="UYZ100" s="36"/>
      <c r="UZA100" s="36"/>
      <c r="UZB100" s="36"/>
      <c r="UZC100" s="36"/>
      <c r="UZD100" s="36"/>
      <c r="UZE100" s="36"/>
      <c r="UZF100" s="36"/>
      <c r="UZG100" s="36"/>
      <c r="UZH100" s="36"/>
      <c r="UZI100" s="36"/>
      <c r="UZJ100" s="36"/>
      <c r="UZK100" s="36"/>
      <c r="UZL100" s="36"/>
      <c r="UZM100" s="36"/>
      <c r="UZN100" s="36"/>
      <c r="UZO100" s="36"/>
      <c r="UZP100" s="36"/>
      <c r="UZQ100" s="36"/>
      <c r="UZR100" s="36"/>
      <c r="UZS100" s="36"/>
      <c r="UZT100" s="36"/>
      <c r="UZU100" s="36"/>
      <c r="UZV100" s="36"/>
      <c r="UZW100" s="36"/>
      <c r="UZX100" s="36"/>
      <c r="UZY100" s="36"/>
      <c r="UZZ100" s="36"/>
      <c r="VAA100" s="36"/>
      <c r="VAB100" s="36"/>
      <c r="VAC100" s="36"/>
      <c r="VAD100" s="36"/>
      <c r="VAE100" s="36"/>
      <c r="VAF100" s="36"/>
      <c r="VAG100" s="36"/>
      <c r="VAH100" s="36"/>
      <c r="VAI100" s="36"/>
      <c r="VAJ100" s="36"/>
      <c r="VAK100" s="36"/>
      <c r="VAL100" s="36"/>
      <c r="VAM100" s="36"/>
      <c r="VAN100" s="36"/>
      <c r="VAO100" s="36"/>
      <c r="VAP100" s="36"/>
      <c r="VAQ100" s="36"/>
      <c r="VAR100" s="36"/>
      <c r="VAS100" s="36"/>
      <c r="VAT100" s="36"/>
      <c r="VAU100" s="36"/>
      <c r="VAV100" s="36"/>
      <c r="VAW100" s="36"/>
      <c r="VAX100" s="36"/>
      <c r="VAY100" s="36"/>
      <c r="VAZ100" s="36"/>
      <c r="VBA100" s="36"/>
      <c r="VBB100" s="36"/>
      <c r="VBC100" s="36"/>
      <c r="VBD100" s="36"/>
      <c r="VBE100" s="36"/>
      <c r="VBF100" s="36"/>
      <c r="VBG100" s="36"/>
      <c r="VBH100" s="36"/>
      <c r="VBI100" s="36"/>
      <c r="VBJ100" s="36"/>
      <c r="VBK100" s="36"/>
      <c r="VBL100" s="36"/>
      <c r="VBM100" s="36"/>
      <c r="VBN100" s="36"/>
      <c r="VBO100" s="36"/>
      <c r="VBP100" s="36"/>
      <c r="VBQ100" s="36"/>
      <c r="VBR100" s="36"/>
      <c r="VBS100" s="36"/>
      <c r="VBT100" s="36"/>
      <c r="VBU100" s="36"/>
      <c r="VBV100" s="36"/>
      <c r="VBW100" s="36"/>
      <c r="VBX100" s="36"/>
      <c r="VBY100" s="36"/>
      <c r="VBZ100" s="36"/>
      <c r="VCA100" s="36"/>
      <c r="VCB100" s="36"/>
      <c r="VCC100" s="36"/>
      <c r="VCD100" s="36"/>
      <c r="VCE100" s="36"/>
      <c r="VCF100" s="36"/>
      <c r="VCG100" s="36"/>
      <c r="VCH100" s="36"/>
      <c r="VCI100" s="36"/>
      <c r="VCJ100" s="36"/>
      <c r="VCK100" s="36"/>
      <c r="VCL100" s="36"/>
      <c r="VCM100" s="36"/>
      <c r="VCN100" s="36"/>
      <c r="VCO100" s="36"/>
      <c r="VCP100" s="36"/>
      <c r="VCQ100" s="36"/>
      <c r="VCR100" s="36"/>
      <c r="VCS100" s="36"/>
      <c r="VCT100" s="36"/>
      <c r="VCU100" s="36"/>
      <c r="VCV100" s="36"/>
      <c r="VCW100" s="36"/>
      <c r="VCX100" s="36"/>
      <c r="VCY100" s="36"/>
      <c r="VCZ100" s="36"/>
      <c r="VDA100" s="36"/>
      <c r="VDB100" s="36"/>
      <c r="VDC100" s="36"/>
      <c r="VDD100" s="36"/>
      <c r="VDE100" s="36"/>
      <c r="VDF100" s="36"/>
      <c r="VDG100" s="36"/>
      <c r="VDH100" s="36"/>
      <c r="VDI100" s="36"/>
      <c r="VDJ100" s="36"/>
      <c r="VDK100" s="36"/>
      <c r="VDL100" s="36"/>
      <c r="VDM100" s="36"/>
      <c r="VDN100" s="36"/>
      <c r="VDO100" s="36"/>
      <c r="VDP100" s="36"/>
      <c r="VDQ100" s="36"/>
      <c r="VDR100" s="36"/>
      <c r="VDS100" s="36"/>
      <c r="VDT100" s="36"/>
      <c r="VDU100" s="36"/>
      <c r="VDV100" s="36"/>
      <c r="VDW100" s="36"/>
      <c r="VDX100" s="36"/>
      <c r="VDY100" s="36"/>
      <c r="VDZ100" s="36"/>
      <c r="VEA100" s="36"/>
      <c r="VEB100" s="36"/>
      <c r="VEC100" s="36"/>
      <c r="VED100" s="36"/>
      <c r="VEE100" s="36"/>
      <c r="VEF100" s="36"/>
      <c r="VEG100" s="36"/>
      <c r="VEH100" s="36"/>
      <c r="VEI100" s="36"/>
      <c r="VEJ100" s="36"/>
      <c r="VEK100" s="36"/>
      <c r="VEL100" s="36"/>
      <c r="VEM100" s="36"/>
      <c r="VEN100" s="36"/>
      <c r="VEO100" s="36"/>
      <c r="VEP100" s="36"/>
      <c r="VEQ100" s="36"/>
      <c r="VER100" s="36"/>
      <c r="VES100" s="36"/>
      <c r="VET100" s="36"/>
      <c r="VEU100" s="36"/>
      <c r="VEV100" s="36"/>
      <c r="VEW100" s="36"/>
      <c r="VEX100" s="36"/>
      <c r="VEY100" s="36"/>
      <c r="VEZ100" s="36"/>
      <c r="VFA100" s="36"/>
      <c r="VFB100" s="36"/>
      <c r="VFC100" s="36"/>
      <c r="VFD100" s="36"/>
      <c r="VFE100" s="36"/>
      <c r="VFF100" s="36"/>
      <c r="VFG100" s="36"/>
      <c r="VFH100" s="36"/>
      <c r="VFI100" s="36"/>
      <c r="VFJ100" s="36"/>
      <c r="VFK100" s="36"/>
      <c r="VFL100" s="36"/>
      <c r="VFM100" s="36"/>
      <c r="VFN100" s="36"/>
      <c r="VFO100" s="36"/>
      <c r="VFP100" s="36"/>
      <c r="VFQ100" s="36"/>
      <c r="VFR100" s="36"/>
      <c r="VFS100" s="36"/>
      <c r="VFT100" s="36"/>
      <c r="VFU100" s="36"/>
      <c r="VFV100" s="36"/>
      <c r="VFW100" s="36"/>
      <c r="VFX100" s="36"/>
      <c r="VFY100" s="36"/>
      <c r="VFZ100" s="36"/>
      <c r="VGA100" s="36"/>
      <c r="VGB100" s="36"/>
      <c r="VGC100" s="36"/>
      <c r="VGD100" s="36"/>
      <c r="VGE100" s="36"/>
      <c r="VGF100" s="36"/>
      <c r="VGG100" s="36"/>
      <c r="VGH100" s="36"/>
      <c r="VGI100" s="36"/>
      <c r="VGJ100" s="36"/>
      <c r="VGK100" s="36"/>
      <c r="VGL100" s="36"/>
      <c r="VGM100" s="36"/>
      <c r="VGN100" s="36"/>
      <c r="VGO100" s="36"/>
      <c r="VGP100" s="36"/>
      <c r="VGQ100" s="36"/>
      <c r="VGR100" s="36"/>
      <c r="VGS100" s="36"/>
      <c r="VGT100" s="36"/>
      <c r="VGU100" s="36"/>
      <c r="VGV100" s="36"/>
      <c r="VGW100" s="36"/>
      <c r="VGX100" s="36"/>
      <c r="VGY100" s="36"/>
      <c r="VGZ100" s="36"/>
      <c r="VHA100" s="36"/>
      <c r="VHB100" s="36"/>
      <c r="VHC100" s="36"/>
      <c r="VHD100" s="36"/>
      <c r="VHE100" s="36"/>
      <c r="VHF100" s="36"/>
      <c r="VHG100" s="36"/>
      <c r="VHH100" s="36"/>
      <c r="VHI100" s="36"/>
      <c r="VHJ100" s="36"/>
      <c r="VHK100" s="36"/>
      <c r="VHL100" s="36"/>
      <c r="VHM100" s="36"/>
      <c r="VHN100" s="36"/>
      <c r="VHO100" s="36"/>
      <c r="VHP100" s="36"/>
      <c r="VHQ100" s="36"/>
      <c r="VHR100" s="36"/>
      <c r="VHS100" s="36"/>
      <c r="VHT100" s="36"/>
      <c r="VHU100" s="36"/>
      <c r="VHV100" s="36"/>
      <c r="VHW100" s="36"/>
      <c r="VHX100" s="36"/>
      <c r="VHY100" s="36"/>
      <c r="VHZ100" s="36"/>
      <c r="VIA100" s="36"/>
      <c r="VIB100" s="36"/>
      <c r="VIC100" s="36"/>
      <c r="VID100" s="36"/>
      <c r="VIE100" s="36"/>
      <c r="VIF100" s="36"/>
      <c r="VIG100" s="36"/>
      <c r="VIH100" s="36"/>
      <c r="VII100" s="36"/>
      <c r="VIJ100" s="36"/>
      <c r="VIK100" s="36"/>
      <c r="VIL100" s="36"/>
      <c r="VIM100" s="36"/>
      <c r="VIN100" s="36"/>
      <c r="VIO100" s="36"/>
      <c r="VIP100" s="36"/>
      <c r="VIQ100" s="36"/>
      <c r="VIR100" s="36"/>
      <c r="VIS100" s="36"/>
      <c r="VIT100" s="36"/>
      <c r="VIU100" s="36"/>
      <c r="VIV100" s="36"/>
      <c r="VIW100" s="36"/>
      <c r="VIX100" s="36"/>
      <c r="VIY100" s="36"/>
      <c r="VIZ100" s="36"/>
      <c r="VJA100" s="36"/>
      <c r="VJB100" s="36"/>
      <c r="VJC100" s="36"/>
      <c r="VJD100" s="36"/>
      <c r="VJE100" s="36"/>
      <c r="VJF100" s="36"/>
      <c r="VJG100" s="36"/>
      <c r="VJH100" s="36"/>
      <c r="VJI100" s="36"/>
      <c r="VJJ100" s="36"/>
      <c r="VJK100" s="36"/>
      <c r="VJL100" s="36"/>
      <c r="VJM100" s="36"/>
      <c r="VJN100" s="36"/>
      <c r="VJO100" s="36"/>
      <c r="VJP100" s="36"/>
      <c r="VJQ100" s="36"/>
      <c r="VJR100" s="36"/>
      <c r="VJS100" s="36"/>
      <c r="VJT100" s="36"/>
      <c r="VJU100" s="36"/>
      <c r="VJV100" s="36"/>
      <c r="VJW100" s="36"/>
      <c r="VJX100" s="36"/>
      <c r="VJY100" s="36"/>
      <c r="VJZ100" s="36"/>
      <c r="VKA100" s="36"/>
      <c r="VKB100" s="36"/>
      <c r="VKC100" s="36"/>
      <c r="VKD100" s="36"/>
      <c r="VKE100" s="36"/>
      <c r="VKF100" s="36"/>
      <c r="VKG100" s="36"/>
      <c r="VKH100" s="36"/>
      <c r="VKI100" s="36"/>
      <c r="VKJ100" s="36"/>
      <c r="VKK100" s="36"/>
      <c r="VKL100" s="36"/>
      <c r="VKM100" s="36"/>
      <c r="VKN100" s="36"/>
      <c r="VKO100" s="36"/>
      <c r="VKP100" s="36"/>
      <c r="VKQ100" s="36"/>
      <c r="VKR100" s="36"/>
      <c r="VKS100" s="36"/>
      <c r="VKT100" s="36"/>
      <c r="VKU100" s="36"/>
      <c r="VKV100" s="36"/>
      <c r="VKW100" s="36"/>
      <c r="VKX100" s="36"/>
      <c r="VKY100" s="36"/>
      <c r="VKZ100" s="36"/>
      <c r="VLA100" s="36"/>
      <c r="VLB100" s="36"/>
      <c r="VLC100" s="36"/>
      <c r="VLD100" s="36"/>
      <c r="VLE100" s="36"/>
      <c r="VLF100" s="36"/>
      <c r="VLG100" s="36"/>
      <c r="VLH100" s="36"/>
      <c r="VLI100" s="36"/>
      <c r="VLJ100" s="36"/>
      <c r="VLK100" s="36"/>
      <c r="VLL100" s="36"/>
      <c r="VLM100" s="36"/>
      <c r="VLN100" s="36"/>
      <c r="VLO100" s="36"/>
      <c r="VLP100" s="36"/>
      <c r="VLQ100" s="36"/>
      <c r="VLR100" s="36"/>
      <c r="VLS100" s="36"/>
      <c r="VLT100" s="36"/>
      <c r="VLU100" s="36"/>
      <c r="VLV100" s="36"/>
      <c r="VLW100" s="36"/>
      <c r="VLX100" s="36"/>
      <c r="VLY100" s="36"/>
      <c r="VLZ100" s="36"/>
      <c r="VMA100" s="36"/>
      <c r="VMB100" s="36"/>
      <c r="VMC100" s="36"/>
      <c r="VMD100" s="36"/>
      <c r="VME100" s="36"/>
      <c r="VMF100" s="36"/>
      <c r="VMG100" s="36"/>
      <c r="VMH100" s="36"/>
      <c r="VMI100" s="36"/>
      <c r="VMJ100" s="36"/>
      <c r="VMK100" s="36"/>
      <c r="VML100" s="36"/>
      <c r="VMM100" s="36"/>
      <c r="VMN100" s="36"/>
      <c r="VMO100" s="36"/>
      <c r="VMP100" s="36"/>
      <c r="VMQ100" s="36"/>
      <c r="VMR100" s="36"/>
      <c r="VMS100" s="36"/>
      <c r="VMT100" s="36"/>
      <c r="VMU100" s="36"/>
      <c r="VMV100" s="36"/>
      <c r="VMW100" s="36"/>
      <c r="VMX100" s="36"/>
      <c r="VMY100" s="36"/>
      <c r="VMZ100" s="36"/>
      <c r="VNA100" s="36"/>
      <c r="VNB100" s="36"/>
      <c r="VNC100" s="36"/>
      <c r="VND100" s="36"/>
      <c r="VNE100" s="36"/>
      <c r="VNF100" s="36"/>
      <c r="VNG100" s="36"/>
      <c r="VNH100" s="36"/>
      <c r="VNI100" s="36"/>
      <c r="VNJ100" s="36"/>
      <c r="VNK100" s="36"/>
      <c r="VNL100" s="36"/>
      <c r="VNM100" s="36"/>
      <c r="VNN100" s="36"/>
      <c r="VNO100" s="36"/>
      <c r="VNP100" s="36"/>
      <c r="VNQ100" s="36"/>
      <c r="VNR100" s="36"/>
      <c r="VNS100" s="36"/>
      <c r="VNT100" s="36"/>
      <c r="VNU100" s="36"/>
      <c r="VNV100" s="36"/>
      <c r="VNW100" s="36"/>
      <c r="VNX100" s="36"/>
      <c r="VNY100" s="36"/>
      <c r="VNZ100" s="36"/>
      <c r="VOA100" s="36"/>
      <c r="VOB100" s="36"/>
      <c r="VOC100" s="36"/>
      <c r="VOD100" s="36"/>
      <c r="VOE100" s="36"/>
      <c r="VOF100" s="36"/>
      <c r="VOG100" s="36"/>
      <c r="VOH100" s="36"/>
      <c r="VOI100" s="36"/>
      <c r="VOJ100" s="36"/>
      <c r="VOK100" s="36"/>
      <c r="VOL100" s="36"/>
      <c r="VOM100" s="36"/>
      <c r="VON100" s="36"/>
      <c r="VOO100" s="36"/>
      <c r="VOP100" s="36"/>
      <c r="VOQ100" s="36"/>
      <c r="VOR100" s="36"/>
      <c r="VOS100" s="36"/>
      <c r="VOT100" s="36"/>
      <c r="VOU100" s="36"/>
      <c r="VOV100" s="36"/>
      <c r="VOW100" s="36"/>
      <c r="VOX100" s="36"/>
      <c r="VOY100" s="36"/>
      <c r="VOZ100" s="36"/>
      <c r="VPA100" s="36"/>
      <c r="VPB100" s="36"/>
      <c r="VPC100" s="36"/>
      <c r="VPD100" s="36"/>
      <c r="VPE100" s="36"/>
      <c r="VPF100" s="36"/>
      <c r="VPG100" s="36"/>
      <c r="VPH100" s="36"/>
      <c r="VPI100" s="36"/>
      <c r="VPJ100" s="36"/>
      <c r="VPK100" s="36"/>
      <c r="VPL100" s="36"/>
      <c r="VPM100" s="36"/>
      <c r="VPN100" s="36"/>
      <c r="VPO100" s="36"/>
      <c r="VPP100" s="36"/>
      <c r="VPQ100" s="36"/>
      <c r="VPR100" s="36"/>
      <c r="VPS100" s="36"/>
      <c r="VPT100" s="36"/>
      <c r="VPU100" s="36"/>
      <c r="VPV100" s="36"/>
      <c r="VPW100" s="36"/>
      <c r="VPX100" s="36"/>
      <c r="VPY100" s="36"/>
      <c r="VPZ100" s="36"/>
      <c r="VQA100" s="36"/>
      <c r="VQB100" s="36"/>
      <c r="VQC100" s="36"/>
      <c r="VQD100" s="36"/>
      <c r="VQE100" s="36"/>
      <c r="VQF100" s="36"/>
      <c r="VQG100" s="36"/>
      <c r="VQH100" s="36"/>
      <c r="VQI100" s="36"/>
      <c r="VQJ100" s="36"/>
      <c r="VQK100" s="36"/>
      <c r="VQL100" s="36"/>
      <c r="VQM100" s="36"/>
      <c r="VQN100" s="36"/>
      <c r="VQO100" s="36"/>
      <c r="VQP100" s="36"/>
      <c r="VQQ100" s="36"/>
      <c r="VQR100" s="36"/>
      <c r="VQS100" s="36"/>
      <c r="VQT100" s="36"/>
      <c r="VQU100" s="36"/>
      <c r="VQV100" s="36"/>
      <c r="VQW100" s="36"/>
      <c r="VQX100" s="36"/>
      <c r="VQY100" s="36"/>
      <c r="VQZ100" s="36"/>
      <c r="VRA100" s="36"/>
      <c r="VRB100" s="36"/>
      <c r="VRC100" s="36"/>
      <c r="VRD100" s="36"/>
      <c r="VRE100" s="36"/>
      <c r="VRF100" s="36"/>
      <c r="VRG100" s="36"/>
      <c r="VRH100" s="36"/>
      <c r="VRI100" s="36"/>
      <c r="VRJ100" s="36"/>
      <c r="VRK100" s="36"/>
      <c r="VRL100" s="36"/>
      <c r="VRM100" s="36"/>
      <c r="VRN100" s="36"/>
      <c r="VRO100" s="36"/>
      <c r="VRP100" s="36"/>
      <c r="VRQ100" s="36"/>
      <c r="VRR100" s="36"/>
      <c r="VRS100" s="36"/>
      <c r="VRT100" s="36"/>
      <c r="VRU100" s="36"/>
      <c r="VRV100" s="36"/>
      <c r="VRW100" s="36"/>
      <c r="VRX100" s="36"/>
      <c r="VRY100" s="36"/>
      <c r="VRZ100" s="36"/>
      <c r="VSA100" s="36"/>
      <c r="VSB100" s="36"/>
      <c r="VSC100" s="36"/>
      <c r="VSD100" s="36"/>
      <c r="VSE100" s="36"/>
      <c r="VSF100" s="36"/>
      <c r="VSG100" s="36"/>
      <c r="VSH100" s="36"/>
      <c r="VSI100" s="36"/>
      <c r="VSJ100" s="36"/>
      <c r="VSK100" s="36"/>
      <c r="VSL100" s="36"/>
      <c r="VSM100" s="36"/>
      <c r="VSN100" s="36"/>
      <c r="VSO100" s="36"/>
      <c r="VSP100" s="36"/>
      <c r="VSQ100" s="36"/>
      <c r="VSR100" s="36"/>
      <c r="VSS100" s="36"/>
      <c r="VST100" s="36"/>
      <c r="VSU100" s="36"/>
      <c r="VSV100" s="36"/>
      <c r="VSW100" s="36"/>
      <c r="VSX100" s="36"/>
      <c r="VSY100" s="36"/>
      <c r="VSZ100" s="36"/>
      <c r="VTA100" s="36"/>
      <c r="VTB100" s="36"/>
      <c r="VTC100" s="36"/>
      <c r="VTD100" s="36"/>
      <c r="VTE100" s="36"/>
      <c r="VTF100" s="36"/>
      <c r="VTG100" s="36"/>
      <c r="VTH100" s="36"/>
      <c r="VTI100" s="36"/>
      <c r="VTJ100" s="36"/>
      <c r="VTK100" s="36"/>
      <c r="VTL100" s="36"/>
      <c r="VTM100" s="36"/>
      <c r="VTN100" s="36"/>
      <c r="VTO100" s="36"/>
      <c r="VTP100" s="36"/>
      <c r="VTQ100" s="36"/>
      <c r="VTR100" s="36"/>
      <c r="VTS100" s="36"/>
      <c r="VTT100" s="36"/>
      <c r="VTU100" s="36"/>
      <c r="VTV100" s="36"/>
      <c r="VTW100" s="36"/>
      <c r="VTX100" s="36"/>
      <c r="VTY100" s="36"/>
      <c r="VTZ100" s="36"/>
      <c r="VUA100" s="36"/>
      <c r="VUB100" s="36"/>
      <c r="VUC100" s="36"/>
      <c r="VUD100" s="36"/>
      <c r="VUE100" s="36"/>
      <c r="VUF100" s="36"/>
      <c r="VUG100" s="36"/>
      <c r="VUH100" s="36"/>
      <c r="VUI100" s="36"/>
      <c r="VUJ100" s="36"/>
      <c r="VUK100" s="36"/>
      <c r="VUL100" s="36"/>
      <c r="VUM100" s="36"/>
      <c r="VUN100" s="36"/>
      <c r="VUO100" s="36"/>
      <c r="VUP100" s="36"/>
      <c r="VUQ100" s="36"/>
      <c r="VUR100" s="36"/>
      <c r="VUS100" s="36"/>
      <c r="VUT100" s="36"/>
      <c r="VUU100" s="36"/>
      <c r="VUV100" s="36"/>
      <c r="VUW100" s="36"/>
      <c r="VUX100" s="36"/>
      <c r="VUY100" s="36"/>
      <c r="VUZ100" s="36"/>
      <c r="VVA100" s="36"/>
      <c r="VVB100" s="36"/>
      <c r="VVC100" s="36"/>
      <c r="VVD100" s="36"/>
      <c r="VVE100" s="36"/>
      <c r="VVF100" s="36"/>
      <c r="VVG100" s="36"/>
      <c r="VVH100" s="36"/>
      <c r="VVI100" s="36"/>
      <c r="VVJ100" s="36"/>
      <c r="VVK100" s="36"/>
      <c r="VVL100" s="36"/>
      <c r="VVM100" s="36"/>
      <c r="VVN100" s="36"/>
      <c r="VVO100" s="36"/>
      <c r="VVP100" s="36"/>
      <c r="VVQ100" s="36"/>
      <c r="VVR100" s="36"/>
      <c r="VVS100" s="36"/>
      <c r="VVT100" s="36"/>
      <c r="VVU100" s="36"/>
      <c r="VVV100" s="36"/>
      <c r="VVW100" s="36"/>
      <c r="VVX100" s="36"/>
      <c r="VVY100" s="36"/>
      <c r="VVZ100" s="36"/>
      <c r="VWA100" s="36"/>
      <c r="VWB100" s="36"/>
      <c r="VWC100" s="36"/>
      <c r="VWD100" s="36"/>
      <c r="VWE100" s="36"/>
      <c r="VWF100" s="36"/>
      <c r="VWG100" s="36"/>
      <c r="VWH100" s="36"/>
      <c r="VWI100" s="36"/>
      <c r="VWJ100" s="36"/>
      <c r="VWK100" s="36"/>
      <c r="VWL100" s="36"/>
      <c r="VWM100" s="36"/>
      <c r="VWN100" s="36"/>
      <c r="VWO100" s="36"/>
      <c r="VWP100" s="36"/>
      <c r="VWQ100" s="36"/>
      <c r="VWR100" s="36"/>
      <c r="VWS100" s="36"/>
      <c r="VWT100" s="36"/>
      <c r="VWU100" s="36"/>
      <c r="VWV100" s="36"/>
      <c r="VWW100" s="36"/>
      <c r="VWX100" s="36"/>
      <c r="VWY100" s="36"/>
      <c r="VWZ100" s="36"/>
      <c r="VXA100" s="36"/>
      <c r="VXB100" s="36"/>
      <c r="VXC100" s="36"/>
      <c r="VXD100" s="36"/>
      <c r="VXE100" s="36"/>
      <c r="VXF100" s="36"/>
      <c r="VXG100" s="36"/>
      <c r="VXH100" s="36"/>
      <c r="VXI100" s="36"/>
      <c r="VXJ100" s="36"/>
      <c r="VXK100" s="36"/>
      <c r="VXL100" s="36"/>
      <c r="VXM100" s="36"/>
      <c r="VXN100" s="36"/>
      <c r="VXO100" s="36"/>
      <c r="VXP100" s="36"/>
      <c r="VXQ100" s="36"/>
      <c r="VXR100" s="36"/>
      <c r="VXS100" s="36"/>
      <c r="VXT100" s="36"/>
      <c r="VXU100" s="36"/>
      <c r="VXV100" s="36"/>
      <c r="VXW100" s="36"/>
      <c r="VXX100" s="36"/>
      <c r="VXY100" s="36"/>
      <c r="VXZ100" s="36"/>
      <c r="VYA100" s="36"/>
      <c r="VYB100" s="36"/>
      <c r="VYC100" s="36"/>
      <c r="VYD100" s="36"/>
      <c r="VYE100" s="36"/>
      <c r="VYF100" s="36"/>
      <c r="VYG100" s="36"/>
      <c r="VYH100" s="36"/>
      <c r="VYI100" s="36"/>
      <c r="VYJ100" s="36"/>
      <c r="VYK100" s="36"/>
      <c r="VYL100" s="36"/>
      <c r="VYM100" s="36"/>
      <c r="VYN100" s="36"/>
      <c r="VYO100" s="36"/>
      <c r="VYP100" s="36"/>
      <c r="VYQ100" s="36"/>
      <c r="VYR100" s="36"/>
      <c r="VYS100" s="36"/>
      <c r="VYT100" s="36"/>
      <c r="VYU100" s="36"/>
      <c r="VYV100" s="36"/>
      <c r="VYW100" s="36"/>
      <c r="VYX100" s="36"/>
      <c r="VYY100" s="36"/>
      <c r="VYZ100" s="36"/>
      <c r="VZA100" s="36"/>
      <c r="VZB100" s="36"/>
      <c r="VZC100" s="36"/>
      <c r="VZD100" s="36"/>
      <c r="VZE100" s="36"/>
      <c r="VZF100" s="36"/>
      <c r="VZG100" s="36"/>
      <c r="VZH100" s="36"/>
      <c r="VZI100" s="36"/>
      <c r="VZJ100" s="36"/>
      <c r="VZK100" s="36"/>
      <c r="VZL100" s="36"/>
      <c r="VZM100" s="36"/>
      <c r="VZN100" s="36"/>
      <c r="VZO100" s="36"/>
      <c r="VZP100" s="36"/>
      <c r="VZQ100" s="36"/>
      <c r="VZR100" s="36"/>
      <c r="VZS100" s="36"/>
      <c r="VZT100" s="36"/>
      <c r="VZU100" s="36"/>
      <c r="VZV100" s="36"/>
      <c r="VZW100" s="36"/>
      <c r="VZX100" s="36"/>
      <c r="VZY100" s="36"/>
      <c r="VZZ100" s="36"/>
      <c r="WAA100" s="36"/>
      <c r="WAB100" s="36"/>
      <c r="WAC100" s="36"/>
      <c r="WAD100" s="36"/>
      <c r="WAE100" s="36"/>
      <c r="WAF100" s="36"/>
      <c r="WAG100" s="36"/>
      <c r="WAH100" s="36"/>
      <c r="WAI100" s="36"/>
      <c r="WAJ100" s="36"/>
      <c r="WAK100" s="36"/>
      <c r="WAL100" s="36"/>
      <c r="WAM100" s="36"/>
      <c r="WAN100" s="36"/>
      <c r="WAO100" s="36"/>
      <c r="WAP100" s="36"/>
      <c r="WAQ100" s="36"/>
      <c r="WAR100" s="36"/>
      <c r="WAS100" s="36"/>
      <c r="WAT100" s="36"/>
      <c r="WAU100" s="36"/>
      <c r="WAV100" s="36"/>
      <c r="WAW100" s="36"/>
      <c r="WAX100" s="36"/>
      <c r="WAY100" s="36"/>
      <c r="WAZ100" s="36"/>
      <c r="WBA100" s="36"/>
      <c r="WBB100" s="36"/>
      <c r="WBC100" s="36"/>
      <c r="WBD100" s="36"/>
      <c r="WBE100" s="36"/>
      <c r="WBF100" s="36"/>
      <c r="WBG100" s="36"/>
      <c r="WBH100" s="36"/>
      <c r="WBI100" s="36"/>
      <c r="WBJ100" s="36"/>
      <c r="WBK100" s="36"/>
      <c r="WBL100" s="36"/>
      <c r="WBM100" s="36"/>
      <c r="WBN100" s="36"/>
      <c r="WBO100" s="36"/>
      <c r="WBP100" s="36"/>
      <c r="WBQ100" s="36"/>
      <c r="WBR100" s="36"/>
      <c r="WBS100" s="36"/>
      <c r="WBT100" s="36"/>
      <c r="WBU100" s="36"/>
      <c r="WBV100" s="36"/>
      <c r="WBW100" s="36"/>
      <c r="WBX100" s="36"/>
      <c r="WBY100" s="36"/>
      <c r="WBZ100" s="36"/>
      <c r="WCA100" s="36"/>
      <c r="WCB100" s="36"/>
      <c r="WCC100" s="36"/>
      <c r="WCD100" s="36"/>
      <c r="WCE100" s="36"/>
      <c r="WCF100" s="36"/>
      <c r="WCG100" s="36"/>
      <c r="WCH100" s="36"/>
      <c r="WCI100" s="36"/>
      <c r="WCJ100" s="36"/>
      <c r="WCK100" s="36"/>
      <c r="WCL100" s="36"/>
      <c r="WCM100" s="36"/>
      <c r="WCN100" s="36"/>
      <c r="WCO100" s="36"/>
      <c r="WCP100" s="36"/>
      <c r="WCQ100" s="36"/>
      <c r="WCR100" s="36"/>
      <c r="WCS100" s="36"/>
      <c r="WCT100" s="36"/>
      <c r="WCU100" s="36"/>
      <c r="WCV100" s="36"/>
      <c r="WCW100" s="36"/>
      <c r="WCX100" s="36"/>
      <c r="WCY100" s="36"/>
      <c r="WCZ100" s="36"/>
      <c r="WDA100" s="36"/>
      <c r="WDB100" s="36"/>
      <c r="WDC100" s="36"/>
      <c r="WDD100" s="36"/>
      <c r="WDE100" s="36"/>
      <c r="WDF100" s="36"/>
      <c r="WDG100" s="36"/>
      <c r="WDH100" s="36"/>
      <c r="WDI100" s="36"/>
      <c r="WDJ100" s="36"/>
      <c r="WDK100" s="36"/>
      <c r="WDL100" s="36"/>
      <c r="WDM100" s="36"/>
      <c r="WDN100" s="36"/>
      <c r="WDO100" s="36"/>
      <c r="WDP100" s="36"/>
      <c r="WDQ100" s="36"/>
      <c r="WDR100" s="36"/>
      <c r="WDS100" s="36"/>
      <c r="WDT100" s="36"/>
      <c r="WDU100" s="36"/>
      <c r="WDV100" s="36"/>
      <c r="WDW100" s="36"/>
      <c r="WDX100" s="36"/>
      <c r="WDY100" s="36"/>
      <c r="WDZ100" s="36"/>
      <c r="WEA100" s="36"/>
      <c r="WEB100" s="36"/>
      <c r="WEC100" s="36"/>
      <c r="WED100" s="36"/>
      <c r="WEE100" s="36"/>
      <c r="WEF100" s="36"/>
      <c r="WEG100" s="36"/>
      <c r="WEH100" s="36"/>
      <c r="WEI100" s="36"/>
      <c r="WEJ100" s="36"/>
      <c r="WEK100" s="36"/>
      <c r="WEL100" s="36"/>
      <c r="WEM100" s="36"/>
      <c r="WEN100" s="36"/>
      <c r="WEO100" s="36"/>
      <c r="WEP100" s="36"/>
      <c r="WEQ100" s="36"/>
      <c r="WER100" s="36"/>
      <c r="WES100" s="36"/>
      <c r="WET100" s="36"/>
      <c r="WEU100" s="36"/>
      <c r="WEV100" s="36"/>
      <c r="WEW100" s="36"/>
      <c r="WEX100" s="36"/>
      <c r="WEY100" s="36"/>
      <c r="WEZ100" s="36"/>
      <c r="WFA100" s="36"/>
      <c r="WFB100" s="36"/>
      <c r="WFC100" s="36"/>
      <c r="WFD100" s="36"/>
      <c r="WFE100" s="36"/>
      <c r="WFF100" s="36"/>
      <c r="WFG100" s="36"/>
      <c r="WFH100" s="36"/>
      <c r="WFI100" s="36"/>
      <c r="WFJ100" s="36"/>
      <c r="WFK100" s="36"/>
      <c r="WFL100" s="36"/>
      <c r="WFM100" s="36"/>
      <c r="WFN100" s="36"/>
      <c r="WFO100" s="36"/>
      <c r="WFP100" s="36"/>
      <c r="WFQ100" s="36"/>
      <c r="WFR100" s="36"/>
      <c r="WFS100" s="36"/>
      <c r="WFT100" s="36"/>
      <c r="WFU100" s="36"/>
      <c r="WFV100" s="36"/>
      <c r="WFW100" s="36"/>
      <c r="WFX100" s="36"/>
      <c r="WFY100" s="36"/>
      <c r="WFZ100" s="36"/>
      <c r="WGA100" s="36"/>
      <c r="WGB100" s="36"/>
      <c r="WGC100" s="36"/>
      <c r="WGD100" s="36"/>
      <c r="WGE100" s="36"/>
      <c r="WGF100" s="36"/>
      <c r="WGG100" s="36"/>
      <c r="WGH100" s="36"/>
      <c r="WGI100" s="36"/>
      <c r="WGJ100" s="36"/>
      <c r="WGK100" s="36"/>
      <c r="WGL100" s="36"/>
      <c r="WGM100" s="36"/>
      <c r="WGN100" s="36"/>
      <c r="WGO100" s="36"/>
      <c r="WGP100" s="36"/>
      <c r="WGQ100" s="36"/>
      <c r="WGR100" s="36"/>
      <c r="WGS100" s="36"/>
      <c r="WGT100" s="36"/>
      <c r="WGU100" s="36"/>
      <c r="WGV100" s="36"/>
      <c r="WGW100" s="36"/>
      <c r="WGX100" s="36"/>
      <c r="WGY100" s="36"/>
      <c r="WGZ100" s="36"/>
      <c r="WHA100" s="36"/>
      <c r="WHB100" s="36"/>
      <c r="WHC100" s="36"/>
      <c r="WHD100" s="36"/>
      <c r="WHE100" s="36"/>
      <c r="WHF100" s="36"/>
      <c r="WHG100" s="36"/>
      <c r="WHH100" s="36"/>
      <c r="WHI100" s="36"/>
      <c r="WHJ100" s="36"/>
      <c r="WHK100" s="36"/>
      <c r="WHL100" s="36"/>
      <c r="WHM100" s="36"/>
      <c r="WHN100" s="36"/>
      <c r="WHO100" s="36"/>
      <c r="WHP100" s="36"/>
      <c r="WHQ100" s="36"/>
      <c r="WHR100" s="36"/>
      <c r="WHS100" s="36"/>
      <c r="WHT100" s="36"/>
      <c r="WHU100" s="36"/>
      <c r="WHV100" s="36"/>
      <c r="WHW100" s="36"/>
      <c r="WHX100" s="36"/>
      <c r="WHY100" s="36"/>
      <c r="WHZ100" s="36"/>
      <c r="WIA100" s="36"/>
      <c r="WIB100" s="36"/>
      <c r="WIC100" s="36"/>
      <c r="WID100" s="36"/>
      <c r="WIE100" s="36"/>
      <c r="WIF100" s="36"/>
      <c r="WIG100" s="36"/>
      <c r="WIH100" s="36"/>
      <c r="WII100" s="36"/>
      <c r="WIJ100" s="36"/>
      <c r="WIK100" s="36"/>
      <c r="WIL100" s="36"/>
      <c r="WIM100" s="36"/>
      <c r="WIN100" s="36"/>
      <c r="WIO100" s="36"/>
      <c r="WIP100" s="36"/>
      <c r="WIQ100" s="36"/>
      <c r="WIR100" s="36"/>
      <c r="WIS100" s="36"/>
      <c r="WIT100" s="36"/>
      <c r="WIU100" s="36"/>
      <c r="WIV100" s="36"/>
      <c r="WIW100" s="36"/>
      <c r="WIX100" s="36"/>
      <c r="WIY100" s="36"/>
      <c r="WIZ100" s="36"/>
      <c r="WJA100" s="36"/>
      <c r="WJB100" s="36"/>
      <c r="WJC100" s="36"/>
      <c r="WJD100" s="36"/>
      <c r="WJE100" s="36"/>
      <c r="WJF100" s="36"/>
      <c r="WJG100" s="36"/>
      <c r="WJH100" s="36"/>
      <c r="WJI100" s="36"/>
      <c r="WJJ100" s="36"/>
      <c r="WJK100" s="36"/>
      <c r="WJL100" s="36"/>
      <c r="WJM100" s="36"/>
      <c r="WJN100" s="36"/>
      <c r="WJO100" s="36"/>
      <c r="WJP100" s="36"/>
      <c r="WJQ100" s="36"/>
      <c r="WJR100" s="36"/>
      <c r="WJS100" s="36"/>
      <c r="WJT100" s="36"/>
      <c r="WJU100" s="36"/>
      <c r="WJV100" s="36"/>
      <c r="WJW100" s="36"/>
      <c r="WJX100" s="36"/>
      <c r="WJY100" s="36"/>
      <c r="WJZ100" s="36"/>
      <c r="WKA100" s="36"/>
      <c r="WKB100" s="36"/>
      <c r="WKC100" s="36"/>
      <c r="WKD100" s="36"/>
      <c r="WKE100" s="36"/>
      <c r="WKF100" s="36"/>
      <c r="WKG100" s="36"/>
      <c r="WKH100" s="36"/>
      <c r="WKI100" s="36"/>
      <c r="WKJ100" s="36"/>
      <c r="WKK100" s="36"/>
      <c r="WKL100" s="36"/>
      <c r="WKM100" s="36"/>
      <c r="WKN100" s="36"/>
      <c r="WKO100" s="36"/>
      <c r="WKP100" s="36"/>
      <c r="WKQ100" s="36"/>
      <c r="WKR100" s="36"/>
      <c r="WKS100" s="36"/>
      <c r="WKT100" s="36"/>
      <c r="WKU100" s="36"/>
      <c r="WKV100" s="36"/>
      <c r="WKW100" s="36"/>
      <c r="WKX100" s="36"/>
      <c r="WKY100" s="36"/>
      <c r="WKZ100" s="36"/>
      <c r="WLA100" s="36"/>
      <c r="WLB100" s="36"/>
      <c r="WLC100" s="36"/>
      <c r="WLD100" s="36"/>
      <c r="WLE100" s="36"/>
      <c r="WLF100" s="36"/>
      <c r="WLG100" s="36"/>
      <c r="WLH100" s="36"/>
      <c r="WLI100" s="36"/>
      <c r="WLJ100" s="36"/>
      <c r="WLK100" s="36"/>
      <c r="WLL100" s="36"/>
      <c r="WLM100" s="36"/>
      <c r="WLN100" s="36"/>
      <c r="WLO100" s="36"/>
      <c r="WLP100" s="36"/>
      <c r="WLQ100" s="36"/>
      <c r="WLR100" s="36"/>
      <c r="WLS100" s="36"/>
      <c r="WLT100" s="36"/>
      <c r="WLU100" s="36"/>
      <c r="WLV100" s="36"/>
      <c r="WLW100" s="36"/>
      <c r="WLX100" s="36"/>
      <c r="WLY100" s="36"/>
      <c r="WLZ100" s="36"/>
      <c r="WMA100" s="36"/>
      <c r="WMB100" s="36"/>
      <c r="WMC100" s="36"/>
      <c r="WMD100" s="36"/>
      <c r="WME100" s="36"/>
      <c r="WMF100" s="36"/>
      <c r="WMG100" s="36"/>
      <c r="WMH100" s="36"/>
      <c r="WMI100" s="36"/>
      <c r="WMJ100" s="36"/>
      <c r="WMK100" s="36"/>
      <c r="WML100" s="36"/>
      <c r="WMM100" s="36"/>
      <c r="WMN100" s="36"/>
      <c r="WMO100" s="36"/>
      <c r="WMP100" s="36"/>
      <c r="WMQ100" s="36"/>
      <c r="WMR100" s="36"/>
      <c r="WMS100" s="36"/>
      <c r="WMT100" s="36"/>
      <c r="WMU100" s="36"/>
      <c r="WMV100" s="36"/>
      <c r="WMW100" s="36"/>
      <c r="WMX100" s="36"/>
      <c r="WMY100" s="36"/>
      <c r="WMZ100" s="36"/>
      <c r="WNA100" s="36"/>
      <c r="WNB100" s="36"/>
      <c r="WNC100" s="36"/>
      <c r="WND100" s="36"/>
      <c r="WNE100" s="36"/>
      <c r="WNF100" s="36"/>
      <c r="WNG100" s="36"/>
      <c r="WNH100" s="36"/>
      <c r="WNI100" s="36"/>
      <c r="WNJ100" s="36"/>
      <c r="WNK100" s="36"/>
      <c r="WNL100" s="36"/>
      <c r="WNM100" s="36"/>
      <c r="WNN100" s="36"/>
      <c r="WNO100" s="36"/>
      <c r="WNP100" s="36"/>
      <c r="WNQ100" s="36"/>
      <c r="WNR100" s="36"/>
      <c r="WNS100" s="36"/>
      <c r="WNT100" s="36"/>
      <c r="WNU100" s="36"/>
      <c r="WNV100" s="36"/>
      <c r="WNW100" s="36"/>
      <c r="WNX100" s="36"/>
      <c r="WNY100" s="36"/>
      <c r="WNZ100" s="36"/>
      <c r="WOA100" s="36"/>
      <c r="WOB100" s="36"/>
      <c r="WOC100" s="36"/>
      <c r="WOD100" s="36"/>
      <c r="WOE100" s="36"/>
      <c r="WOF100" s="36"/>
      <c r="WOG100" s="36"/>
      <c r="WOH100" s="36"/>
      <c r="WOI100" s="36"/>
      <c r="WOJ100" s="36"/>
      <c r="WOK100" s="36"/>
      <c r="WOL100" s="36"/>
      <c r="WOM100" s="36"/>
      <c r="WON100" s="36"/>
      <c r="WOO100" s="36"/>
      <c r="WOP100" s="36"/>
      <c r="WOQ100" s="36"/>
      <c r="WOR100" s="36"/>
      <c r="WOS100" s="36"/>
      <c r="WOT100" s="36"/>
      <c r="WOU100" s="36"/>
      <c r="WOV100" s="36"/>
      <c r="WOW100" s="36"/>
      <c r="WOX100" s="36"/>
      <c r="WOY100" s="36"/>
      <c r="WOZ100" s="36"/>
      <c r="WPA100" s="36"/>
      <c r="WPB100" s="36"/>
      <c r="WPC100" s="36"/>
      <c r="WPD100" s="36"/>
      <c r="WPE100" s="36"/>
      <c r="WPF100" s="36"/>
      <c r="WPG100" s="36"/>
      <c r="WPH100" s="36"/>
      <c r="WPI100" s="36"/>
      <c r="WPJ100" s="36"/>
      <c r="WPK100" s="36"/>
      <c r="WPL100" s="36"/>
      <c r="WPM100" s="36"/>
      <c r="WPN100" s="36"/>
      <c r="WPO100" s="36"/>
      <c r="WPP100" s="36"/>
      <c r="WPQ100" s="36"/>
      <c r="WPR100" s="36"/>
      <c r="WPS100" s="36"/>
      <c r="WPT100" s="36"/>
      <c r="WPU100" s="36"/>
      <c r="WPV100" s="36"/>
      <c r="WPW100" s="36"/>
      <c r="WPX100" s="36"/>
      <c r="WPY100" s="36"/>
      <c r="WPZ100" s="36"/>
      <c r="WQA100" s="36"/>
      <c r="WQB100" s="36"/>
      <c r="WQC100" s="36"/>
      <c r="WQD100" s="36"/>
      <c r="WQE100" s="36"/>
      <c r="WQF100" s="36"/>
      <c r="WQG100" s="36"/>
      <c r="WQH100" s="36"/>
      <c r="WQI100" s="36"/>
      <c r="WQJ100" s="36"/>
      <c r="WQK100" s="36"/>
      <c r="WQL100" s="36"/>
      <c r="WQM100" s="36"/>
      <c r="WQN100" s="36"/>
      <c r="WQO100" s="36"/>
      <c r="WQP100" s="36"/>
      <c r="WQQ100" s="36"/>
      <c r="WQR100" s="36"/>
      <c r="WQS100" s="36"/>
      <c r="WQT100" s="36"/>
      <c r="WQU100" s="36"/>
      <c r="WQV100" s="36"/>
      <c r="WQW100" s="36"/>
      <c r="WQX100" s="36"/>
      <c r="WQY100" s="36"/>
      <c r="WQZ100" s="36"/>
      <c r="WRA100" s="36"/>
      <c r="WRB100" s="36"/>
      <c r="WRC100" s="36"/>
      <c r="WRD100" s="36"/>
      <c r="WRE100" s="36"/>
      <c r="WRF100" s="36"/>
      <c r="WRG100" s="36"/>
      <c r="WRH100" s="36"/>
      <c r="WRI100" s="36"/>
      <c r="WRJ100" s="36"/>
      <c r="WRK100" s="36"/>
      <c r="WRL100" s="36"/>
      <c r="WRM100" s="36"/>
      <c r="WRN100" s="36"/>
      <c r="WRO100" s="36"/>
      <c r="WRP100" s="36"/>
      <c r="WRQ100" s="36"/>
      <c r="WRR100" s="36"/>
      <c r="WRS100" s="36"/>
      <c r="WRT100" s="36"/>
      <c r="WRU100" s="36"/>
      <c r="WRV100" s="36"/>
      <c r="WRW100" s="36"/>
      <c r="WRX100" s="36"/>
      <c r="WRY100" s="36"/>
      <c r="WRZ100" s="36"/>
      <c r="WSA100" s="36"/>
      <c r="WSB100" s="36"/>
      <c r="WSC100" s="36"/>
      <c r="WSD100" s="36"/>
      <c r="WSE100" s="36"/>
      <c r="WSF100" s="36"/>
      <c r="WSG100" s="36"/>
      <c r="WSH100" s="36"/>
      <c r="WSI100" s="36"/>
      <c r="WSJ100" s="36"/>
      <c r="WSK100" s="36"/>
      <c r="WSL100" s="36"/>
      <c r="WSM100" s="36"/>
      <c r="WSN100" s="36"/>
      <c r="WSO100" s="36"/>
      <c r="WSP100" s="36"/>
      <c r="WSQ100" s="36"/>
      <c r="WSR100" s="36"/>
      <c r="WSS100" s="36"/>
      <c r="WST100" s="36"/>
      <c r="WSU100" s="36"/>
      <c r="WSV100" s="36"/>
      <c r="WSW100" s="36"/>
      <c r="WSX100" s="36"/>
      <c r="WSY100" s="36"/>
      <c r="WSZ100" s="36"/>
      <c r="WTA100" s="36"/>
      <c r="WTB100" s="36"/>
      <c r="WTC100" s="36"/>
      <c r="WTD100" s="36"/>
      <c r="WTE100" s="36"/>
      <c r="WTF100" s="36"/>
      <c r="WTG100" s="36"/>
      <c r="WTH100" s="36"/>
      <c r="WTI100" s="36"/>
      <c r="WTJ100" s="36"/>
      <c r="WTK100" s="36"/>
      <c r="WTL100" s="36"/>
      <c r="WTM100" s="36"/>
      <c r="WTN100" s="36"/>
      <c r="WTO100" s="36"/>
      <c r="WTP100" s="36"/>
      <c r="WTQ100" s="36"/>
      <c r="WTR100" s="36"/>
      <c r="WTS100" s="36"/>
      <c r="WTT100" s="36"/>
      <c r="WTU100" s="36"/>
      <c r="WTV100" s="36"/>
      <c r="WTW100" s="36"/>
      <c r="WTX100" s="36"/>
      <c r="WTY100" s="36"/>
      <c r="WTZ100" s="36"/>
      <c r="WUA100" s="36"/>
      <c r="WUB100" s="36"/>
      <c r="WUC100" s="36"/>
      <c r="WUD100" s="36"/>
      <c r="WUE100" s="36"/>
      <c r="WUF100" s="36"/>
      <c r="WUG100" s="36"/>
      <c r="WUH100" s="36"/>
      <c r="WUI100" s="36"/>
      <c r="WUJ100" s="36"/>
      <c r="WUK100" s="36"/>
      <c r="WUL100" s="36"/>
      <c r="WUM100" s="36"/>
      <c r="WUN100" s="36"/>
      <c r="WUO100" s="36"/>
      <c r="WUP100" s="36"/>
      <c r="WUQ100" s="36"/>
      <c r="WUR100" s="36"/>
      <c r="WUS100" s="36"/>
      <c r="WUT100" s="36"/>
      <c r="WUU100" s="36"/>
      <c r="WUV100" s="36"/>
      <c r="WUW100" s="36"/>
      <c r="WUX100" s="36"/>
      <c r="WUY100" s="36"/>
      <c r="WUZ100" s="36"/>
      <c r="WVA100" s="36"/>
      <c r="WVB100" s="36"/>
      <c r="WVC100" s="36"/>
      <c r="WVD100" s="36"/>
      <c r="WVE100" s="36"/>
      <c r="WVF100" s="36"/>
      <c r="WVG100" s="36"/>
      <c r="WVH100" s="36"/>
      <c r="WVI100" s="36"/>
      <c r="WVJ100" s="36"/>
      <c r="WVK100" s="36"/>
      <c r="WVL100" s="36"/>
      <c r="WVM100" s="36"/>
      <c r="WVN100" s="36"/>
      <c r="WVO100" s="36"/>
      <c r="WVP100" s="36"/>
      <c r="WVQ100" s="36"/>
      <c r="WVR100" s="36"/>
      <c r="WVS100" s="36"/>
      <c r="WVT100" s="36"/>
      <c r="WVU100" s="36"/>
      <c r="WVV100" s="36"/>
      <c r="WVW100" s="36"/>
      <c r="WVX100" s="36"/>
      <c r="WVY100" s="36"/>
      <c r="WVZ100" s="36"/>
      <c r="WWA100" s="36"/>
      <c r="WWB100" s="36"/>
      <c r="WWC100" s="36"/>
      <c r="WWD100" s="36"/>
      <c r="WWE100" s="36"/>
      <c r="WWF100" s="36"/>
      <c r="WWG100" s="36"/>
      <c r="WWH100" s="36"/>
      <c r="WWI100" s="36"/>
      <c r="WWJ100" s="36"/>
      <c r="WWK100" s="36"/>
      <c r="WWL100" s="36"/>
      <c r="WWM100" s="36"/>
      <c r="WWN100" s="36"/>
      <c r="WWO100" s="36"/>
      <c r="WWP100" s="36"/>
      <c r="WWQ100" s="36"/>
      <c r="WWR100" s="36"/>
      <c r="WWS100" s="36"/>
      <c r="WWT100" s="36"/>
      <c r="WWU100" s="36"/>
      <c r="WWV100" s="36"/>
      <c r="WWW100" s="36"/>
      <c r="WWX100" s="36"/>
      <c r="WWY100" s="36"/>
      <c r="WWZ100" s="36"/>
      <c r="WXA100" s="36"/>
      <c r="WXB100" s="36"/>
      <c r="WXC100" s="36"/>
      <c r="WXD100" s="36"/>
      <c r="WXE100" s="36"/>
      <c r="WXF100" s="36"/>
      <c r="WXG100" s="36"/>
      <c r="WXH100" s="36"/>
      <c r="WXI100" s="36"/>
      <c r="WXJ100" s="36"/>
      <c r="WXK100" s="36"/>
      <c r="WXL100" s="36"/>
      <c r="WXM100" s="36"/>
      <c r="WXN100" s="36"/>
      <c r="WXO100" s="36"/>
      <c r="WXP100" s="36"/>
      <c r="WXQ100" s="36"/>
      <c r="WXR100" s="36"/>
      <c r="WXS100" s="36"/>
      <c r="WXT100" s="36"/>
      <c r="WXU100" s="36"/>
      <c r="WXV100" s="36"/>
      <c r="WXW100" s="36"/>
      <c r="WXX100" s="36"/>
      <c r="WXY100" s="36"/>
      <c r="WXZ100" s="36"/>
      <c r="WYA100" s="36"/>
      <c r="WYB100" s="36"/>
      <c r="WYC100" s="36"/>
      <c r="WYD100" s="36"/>
      <c r="WYE100" s="36"/>
      <c r="WYF100" s="36"/>
      <c r="WYG100" s="36"/>
      <c r="WYH100" s="36"/>
      <c r="WYI100" s="36"/>
      <c r="WYJ100" s="36"/>
      <c r="WYK100" s="36"/>
      <c r="WYL100" s="36"/>
      <c r="WYM100" s="36"/>
      <c r="WYN100" s="36"/>
      <c r="WYO100" s="36"/>
      <c r="WYP100" s="36"/>
      <c r="WYQ100" s="36"/>
      <c r="WYR100" s="36"/>
      <c r="WYS100" s="36"/>
      <c r="WYT100" s="36"/>
      <c r="WYU100" s="36"/>
      <c r="WYV100" s="36"/>
      <c r="WYW100" s="36"/>
      <c r="WYX100" s="36"/>
      <c r="WYY100" s="36"/>
      <c r="WYZ100" s="36"/>
      <c r="WZA100" s="36"/>
      <c r="WZB100" s="36"/>
      <c r="WZC100" s="36"/>
      <c r="WZD100" s="36"/>
      <c r="WZE100" s="36"/>
      <c r="WZF100" s="36"/>
      <c r="WZG100" s="36"/>
      <c r="WZH100" s="36"/>
      <c r="WZI100" s="36"/>
      <c r="WZJ100" s="36"/>
      <c r="WZK100" s="36"/>
      <c r="WZL100" s="36"/>
      <c r="WZM100" s="36"/>
      <c r="WZN100" s="36"/>
      <c r="WZO100" s="36"/>
      <c r="WZP100" s="36"/>
      <c r="WZQ100" s="36"/>
      <c r="WZR100" s="36"/>
      <c r="WZS100" s="36"/>
      <c r="WZT100" s="36"/>
      <c r="WZU100" s="36"/>
      <c r="WZV100" s="36"/>
      <c r="WZW100" s="36"/>
      <c r="WZX100" s="36"/>
      <c r="WZY100" s="36"/>
      <c r="WZZ100" s="36"/>
      <c r="XAA100" s="36"/>
      <c r="XAB100" s="36"/>
      <c r="XAC100" s="36"/>
      <c r="XAD100" s="36"/>
      <c r="XAE100" s="36"/>
      <c r="XAF100" s="36"/>
      <c r="XAG100" s="36"/>
      <c r="XAH100" s="36"/>
      <c r="XAI100" s="36"/>
      <c r="XAJ100" s="36"/>
      <c r="XAK100" s="36"/>
      <c r="XAL100" s="36"/>
      <c r="XAM100" s="36"/>
      <c r="XAN100" s="36"/>
      <c r="XAO100" s="36"/>
      <c r="XAP100" s="36"/>
      <c r="XAQ100" s="36"/>
      <c r="XAR100" s="36"/>
      <c r="XAS100" s="36"/>
      <c r="XAT100" s="36"/>
      <c r="XAU100" s="36"/>
      <c r="XAV100" s="36"/>
      <c r="XAW100" s="36"/>
      <c r="XAX100" s="36"/>
      <c r="XAY100" s="36"/>
      <c r="XAZ100" s="36"/>
      <c r="XBA100" s="36"/>
      <c r="XBB100" s="36"/>
      <c r="XBC100" s="36"/>
      <c r="XBD100" s="36"/>
      <c r="XBE100" s="36"/>
      <c r="XBF100" s="36"/>
      <c r="XBG100" s="36"/>
      <c r="XBH100" s="36"/>
      <c r="XBI100" s="36"/>
      <c r="XBJ100" s="36"/>
      <c r="XBK100" s="36"/>
      <c r="XBL100" s="36"/>
      <c r="XBM100" s="36"/>
      <c r="XBN100" s="36"/>
      <c r="XBO100" s="36"/>
      <c r="XBP100" s="36"/>
      <c r="XBQ100" s="36"/>
      <c r="XBR100" s="36"/>
      <c r="XBS100" s="36"/>
      <c r="XBT100" s="36"/>
      <c r="XBU100" s="36"/>
      <c r="XBV100" s="36"/>
      <c r="XBW100" s="36"/>
      <c r="XBX100" s="36"/>
      <c r="XBY100" s="36"/>
      <c r="XBZ100" s="36"/>
      <c r="XCA100" s="36"/>
      <c r="XCB100" s="36"/>
      <c r="XCC100" s="36"/>
      <c r="XCD100" s="36"/>
      <c r="XCE100" s="36"/>
      <c r="XCF100" s="36"/>
      <c r="XCG100" s="36"/>
      <c r="XCH100" s="36"/>
      <c r="XCI100" s="36"/>
      <c r="XCJ100" s="36"/>
      <c r="XCK100" s="36"/>
      <c r="XCL100" s="36"/>
      <c r="XCM100" s="36"/>
      <c r="XCN100" s="36"/>
      <c r="XCO100" s="36"/>
      <c r="XCP100" s="36"/>
      <c r="XCQ100" s="36"/>
      <c r="XCR100" s="36"/>
      <c r="XCS100" s="36"/>
      <c r="XCT100" s="36"/>
      <c r="XCU100" s="36"/>
      <c r="XCV100" s="36"/>
      <c r="XCW100" s="36"/>
      <c r="XCX100" s="36"/>
      <c r="XCY100" s="36"/>
      <c r="XCZ100" s="36"/>
      <c r="XDA100" s="36"/>
      <c r="XDB100" s="36"/>
      <c r="XDC100" s="36"/>
      <c r="XDD100" s="36"/>
      <c r="XDE100" s="36"/>
      <c r="XDF100" s="36"/>
      <c r="XDG100" s="36"/>
      <c r="XDH100" s="36"/>
      <c r="XDI100" s="36"/>
      <c r="XDJ100" s="36"/>
      <c r="XDK100" s="36"/>
      <c r="XDL100" s="36"/>
      <c r="XDM100" s="36"/>
      <c r="XDN100" s="36"/>
      <c r="XDO100" s="36"/>
      <c r="XDP100" s="36"/>
      <c r="XDQ100" s="36"/>
      <c r="XDR100" s="36"/>
      <c r="XDS100" s="36"/>
      <c r="XDT100" s="36"/>
      <c r="XDU100" s="36"/>
      <c r="XDV100" s="36"/>
      <c r="XDW100" s="36"/>
      <c r="XDX100" s="36"/>
      <c r="XDY100" s="36"/>
      <c r="XDZ100" s="36"/>
      <c r="XEA100" s="36"/>
      <c r="XEB100" s="36"/>
      <c r="XEC100" s="36"/>
      <c r="XED100" s="36"/>
      <c r="XEE100" s="36"/>
      <c r="XEF100" s="36"/>
      <c r="XEG100" s="36"/>
      <c r="XEH100" s="36"/>
      <c r="XEI100" s="36"/>
      <c r="XEJ100" s="36"/>
      <c r="XEK100" s="36"/>
      <c r="XEL100" s="36"/>
      <c r="XEM100" s="36"/>
      <c r="XEN100" s="36"/>
      <c r="XEO100" s="36"/>
      <c r="XEP100" s="36"/>
      <c r="XEQ100" s="36"/>
      <c r="XER100" s="36"/>
    </row>
    <row r="101" s="29" customFormat="1" ht="39.5" customHeight="1" spans="1:1024 1025:16372">
      <c r="A101" s="36">
        <v>100</v>
      </c>
      <c r="B101" s="36" t="s">
        <v>25262</v>
      </c>
      <c r="C101" s="36" t="s">
        <v>137</v>
      </c>
      <c r="D101" s="36" t="s">
        <v>25249</v>
      </c>
      <c r="E101" s="36" t="s">
        <v>25263</v>
      </c>
      <c r="F101" s="36" t="s">
        <v>20661</v>
      </c>
      <c r="G101" s="36" t="s">
        <v>20662</v>
      </c>
      <c r="H101" s="38">
        <v>45870</v>
      </c>
      <c r="I101" s="36">
        <v>69</v>
      </c>
      <c r="J101" s="36" t="str">
        <f>_xlfn.DISPIMG("ID_AFE64F5E930A4439BE442474B23A84C8",1)</f>
        <v>=DISPIMG("ID_AFE64F5E930A4439BE442474B23A84C8",1)</v>
      </c>
      <c r="K101" s="45" t="s">
        <v>25264</v>
      </c>
      <c r="L101" s="36"/>
      <c r="M101" s="36"/>
      <c r="N101" s="36"/>
      <c r="O101" s="36"/>
      <c r="P101" s="36"/>
      <c r="Q101" s="36"/>
      <c r="R101" s="36"/>
      <c r="S101" s="36"/>
      <c r="T101" s="36"/>
      <c r="U101" s="36"/>
      <c r="V101" s="36"/>
      <c r="W101" s="36"/>
      <c r="X101" s="36"/>
      <c r="Y101" s="36"/>
      <c r="Z101" s="36"/>
      <c r="AA101" s="36"/>
      <c r="AB101" s="36"/>
      <c r="AC101" s="36"/>
      <c r="AD101" s="36"/>
      <c r="AE101" s="36"/>
      <c r="AF101" s="36"/>
      <c r="AG101" s="36"/>
      <c r="AH101" s="36"/>
      <c r="AI101" s="36"/>
      <c r="AJ101" s="36"/>
      <c r="AK101" s="36"/>
      <c r="AL101" s="36"/>
      <c r="AM101" s="36"/>
      <c r="AN101" s="36"/>
      <c r="AO101" s="36"/>
      <c r="AP101" s="36"/>
      <c r="AQ101" s="36"/>
      <c r="AR101" s="36"/>
      <c r="AS101" s="36"/>
      <c r="AT101" s="36"/>
      <c r="AU101" s="36"/>
      <c r="AV101" s="36"/>
      <c r="AW101" s="36"/>
      <c r="AX101" s="36"/>
      <c r="AY101" s="36"/>
      <c r="AZ101" s="36"/>
      <c r="BA101" s="36"/>
      <c r="BB101" s="36"/>
      <c r="BC101" s="36"/>
      <c r="BD101" s="36"/>
      <c r="BE101" s="36"/>
      <c r="BF101" s="36"/>
      <c r="BG101" s="36"/>
      <c r="BH101" s="36"/>
      <c r="BI101" s="36"/>
      <c r="BJ101" s="36"/>
      <c r="BK101" s="36"/>
      <c r="BL101" s="36"/>
      <c r="BM101" s="36"/>
      <c r="BN101" s="36"/>
      <c r="BO101" s="36"/>
      <c r="BP101" s="36"/>
      <c r="BQ101" s="36"/>
      <c r="BR101" s="36"/>
      <c r="BS101" s="36"/>
      <c r="BT101" s="36"/>
      <c r="BU101" s="36"/>
      <c r="BV101" s="36"/>
      <c r="BW101" s="36"/>
      <c r="BX101" s="36"/>
      <c r="BY101" s="36"/>
      <c r="BZ101" s="36"/>
      <c r="CA101" s="36"/>
      <c r="CB101" s="36"/>
      <c r="CC101" s="36"/>
      <c r="CD101" s="36"/>
      <c r="CE101" s="36"/>
      <c r="CF101" s="36"/>
      <c r="CG101" s="36"/>
      <c r="CH101" s="36"/>
      <c r="CI101" s="36"/>
      <c r="CJ101" s="36"/>
      <c r="CK101" s="36"/>
      <c r="CL101" s="36"/>
      <c r="CM101" s="36"/>
      <c r="CN101" s="36"/>
      <c r="CO101" s="36"/>
      <c r="CP101" s="36"/>
      <c r="CQ101" s="36"/>
      <c r="CR101" s="36"/>
      <c r="CS101" s="36"/>
      <c r="CT101" s="36"/>
      <c r="CU101" s="36"/>
      <c r="CV101" s="36"/>
      <c r="CW101" s="36"/>
      <c r="CX101" s="36"/>
      <c r="CY101" s="36"/>
      <c r="CZ101" s="36"/>
      <c r="DA101" s="36"/>
      <c r="DB101" s="36"/>
      <c r="DC101" s="36"/>
      <c r="DD101" s="36"/>
      <c r="DE101" s="36"/>
      <c r="DF101" s="36"/>
      <c r="DG101" s="36"/>
      <c r="DH101" s="36"/>
      <c r="DI101" s="36"/>
      <c r="DJ101" s="36"/>
      <c r="DK101" s="36"/>
      <c r="DL101" s="36"/>
      <c r="DM101" s="36"/>
      <c r="DN101" s="36"/>
      <c r="DO101" s="36"/>
      <c r="DP101" s="36"/>
      <c r="DQ101" s="36"/>
      <c r="DR101" s="36"/>
      <c r="DS101" s="36"/>
      <c r="DT101" s="36"/>
      <c r="DU101" s="36"/>
      <c r="DV101" s="36"/>
      <c r="DW101" s="36"/>
      <c r="DX101" s="36"/>
      <c r="DY101" s="36"/>
      <c r="DZ101" s="36"/>
      <c r="EA101" s="36"/>
      <c r="EB101" s="36"/>
      <c r="EC101" s="36"/>
      <c r="ED101" s="36"/>
      <c r="EE101" s="36"/>
      <c r="EF101" s="36"/>
      <c r="EG101" s="36"/>
      <c r="EH101" s="36"/>
      <c r="EI101" s="36"/>
      <c r="EJ101" s="36"/>
      <c r="EK101" s="36"/>
      <c r="EL101" s="36"/>
      <c r="EM101" s="36"/>
      <c r="EN101" s="36"/>
      <c r="EO101" s="36"/>
      <c r="EP101" s="36"/>
      <c r="EQ101" s="36"/>
      <c r="ER101" s="36"/>
      <c r="ES101" s="36"/>
      <c r="ET101" s="36"/>
      <c r="EU101" s="36"/>
      <c r="EV101" s="36"/>
      <c r="EW101" s="36"/>
      <c r="EX101" s="36"/>
      <c r="EY101" s="36"/>
      <c r="EZ101" s="36"/>
      <c r="FA101" s="36"/>
      <c r="FB101" s="36"/>
      <c r="FC101" s="36"/>
      <c r="FD101" s="36"/>
      <c r="FE101" s="36"/>
      <c r="FF101" s="36"/>
      <c r="FG101" s="36"/>
      <c r="FH101" s="36"/>
      <c r="FI101" s="36"/>
      <c r="FJ101" s="36"/>
      <c r="FK101" s="36"/>
      <c r="FL101" s="36"/>
      <c r="FM101" s="36"/>
      <c r="FN101" s="36"/>
      <c r="FO101" s="36"/>
      <c r="FP101" s="36"/>
      <c r="FQ101" s="36"/>
      <c r="FR101" s="36"/>
      <c r="FS101" s="36"/>
      <c r="FT101" s="36"/>
      <c r="FU101" s="36"/>
      <c r="FV101" s="36"/>
      <c r="FW101" s="36"/>
      <c r="FX101" s="36"/>
      <c r="FY101" s="36"/>
      <c r="FZ101" s="36"/>
      <c r="GA101" s="36"/>
      <c r="GB101" s="36"/>
      <c r="GC101" s="36"/>
      <c r="GD101" s="36"/>
      <c r="GE101" s="36"/>
      <c r="GF101" s="36"/>
      <c r="GG101" s="36"/>
      <c r="GH101" s="36"/>
      <c r="GI101" s="36"/>
      <c r="GJ101" s="36"/>
      <c r="GK101" s="36"/>
      <c r="GL101" s="36"/>
      <c r="GM101" s="36"/>
      <c r="GN101" s="36"/>
      <c r="GO101" s="36"/>
      <c r="GP101" s="36"/>
      <c r="GQ101" s="36"/>
      <c r="GR101" s="36"/>
      <c r="GS101" s="36"/>
      <c r="GT101" s="36"/>
      <c r="GU101" s="36"/>
      <c r="GV101" s="36"/>
      <c r="GW101" s="36"/>
      <c r="GX101" s="36"/>
      <c r="GY101" s="36"/>
      <c r="GZ101" s="36"/>
      <c r="HA101" s="36"/>
      <c r="HB101" s="36"/>
      <c r="HC101" s="36"/>
      <c r="HD101" s="36"/>
      <c r="HE101" s="36"/>
      <c r="HF101" s="36"/>
      <c r="HG101" s="36"/>
      <c r="HH101" s="36"/>
      <c r="HI101" s="36"/>
      <c r="HJ101" s="36"/>
      <c r="HK101" s="36"/>
      <c r="HL101" s="36"/>
      <c r="HM101" s="36"/>
      <c r="HN101" s="36"/>
      <c r="HO101" s="36"/>
      <c r="HP101" s="36"/>
      <c r="HQ101" s="36"/>
      <c r="HR101" s="36"/>
      <c r="HS101" s="36"/>
      <c r="HT101" s="36"/>
      <c r="HU101" s="36"/>
      <c r="HV101" s="36"/>
      <c r="HW101" s="36"/>
      <c r="HX101" s="36"/>
      <c r="HY101" s="36"/>
      <c r="HZ101" s="36"/>
      <c r="IA101" s="36"/>
      <c r="IB101" s="36"/>
      <c r="IC101" s="36"/>
      <c r="ID101" s="36"/>
      <c r="IE101" s="36"/>
      <c r="IF101" s="36"/>
      <c r="IG101" s="36"/>
      <c r="IH101" s="36"/>
      <c r="II101" s="36"/>
      <c r="IJ101" s="36"/>
      <c r="IK101" s="36"/>
      <c r="IL101" s="36"/>
      <c r="IM101" s="36"/>
      <c r="IN101" s="36"/>
      <c r="IO101" s="36"/>
      <c r="IP101" s="36"/>
      <c r="IQ101" s="36"/>
      <c r="IR101" s="36"/>
      <c r="IS101" s="36"/>
      <c r="IT101" s="36"/>
      <c r="IU101" s="36"/>
      <c r="IV101" s="36"/>
      <c r="IW101" s="36"/>
      <c r="IX101" s="36"/>
      <c r="IY101" s="36"/>
      <c r="IZ101" s="36"/>
      <c r="JA101" s="36"/>
      <c r="JB101" s="36"/>
      <c r="JC101" s="36"/>
      <c r="JD101" s="36"/>
      <c r="JE101" s="36"/>
      <c r="JF101" s="36"/>
      <c r="JG101" s="36"/>
      <c r="JH101" s="36"/>
      <c r="JI101" s="36"/>
      <c r="JJ101" s="36"/>
      <c r="JK101" s="36"/>
      <c r="JL101" s="36"/>
      <c r="JM101" s="36"/>
      <c r="JN101" s="36"/>
      <c r="JO101" s="36"/>
      <c r="JP101" s="36"/>
      <c r="JQ101" s="36"/>
      <c r="JR101" s="36"/>
      <c r="JS101" s="36"/>
      <c r="JT101" s="36"/>
      <c r="JU101" s="36"/>
      <c r="JV101" s="36"/>
      <c r="JW101" s="36"/>
      <c r="JX101" s="36"/>
      <c r="JY101" s="36"/>
      <c r="JZ101" s="36"/>
      <c r="KA101" s="36"/>
      <c r="KB101" s="36"/>
      <c r="KC101" s="36"/>
      <c r="KD101" s="36"/>
      <c r="KE101" s="36"/>
      <c r="KF101" s="36"/>
      <c r="KG101" s="36"/>
      <c r="KH101" s="36"/>
      <c r="KI101" s="36"/>
      <c r="KJ101" s="36"/>
      <c r="KK101" s="36"/>
      <c r="KL101" s="36"/>
      <c r="KM101" s="36"/>
      <c r="KN101" s="36"/>
      <c r="KO101" s="36"/>
      <c r="KP101" s="36"/>
      <c r="KQ101" s="36"/>
      <c r="KR101" s="36"/>
      <c r="KS101" s="36"/>
      <c r="KT101" s="36"/>
      <c r="KU101" s="36"/>
      <c r="KV101" s="36"/>
      <c r="KW101" s="36"/>
      <c r="KX101" s="36"/>
      <c r="KY101" s="36"/>
      <c r="KZ101" s="36"/>
      <c r="LA101" s="36"/>
      <c r="LB101" s="36"/>
      <c r="LC101" s="36"/>
      <c r="LD101" s="36"/>
      <c r="LE101" s="36"/>
      <c r="LF101" s="36"/>
      <c r="LG101" s="36"/>
      <c r="LH101" s="36"/>
      <c r="LI101" s="36"/>
      <c r="LJ101" s="36"/>
      <c r="LK101" s="36"/>
      <c r="LL101" s="36"/>
      <c r="LM101" s="36"/>
      <c r="LN101" s="36"/>
      <c r="LO101" s="36"/>
      <c r="LP101" s="36"/>
      <c r="LQ101" s="36"/>
      <c r="LR101" s="36"/>
      <c r="LS101" s="36"/>
      <c r="LT101" s="36"/>
      <c r="LU101" s="36"/>
      <c r="LV101" s="36"/>
      <c r="LW101" s="36"/>
      <c r="LX101" s="36"/>
      <c r="LY101" s="36"/>
      <c r="LZ101" s="36"/>
      <c r="MA101" s="36"/>
      <c r="MB101" s="36"/>
      <c r="MC101" s="36"/>
      <c r="MD101" s="36"/>
      <c r="ME101" s="36"/>
      <c r="MF101" s="36"/>
      <c r="MG101" s="36"/>
      <c r="MH101" s="36"/>
      <c r="MI101" s="36"/>
      <c r="MJ101" s="36"/>
      <c r="MK101" s="36"/>
      <c r="ML101" s="36"/>
      <c r="MM101" s="36"/>
      <c r="MN101" s="36"/>
      <c r="MO101" s="36"/>
      <c r="MP101" s="36"/>
      <c r="MQ101" s="36"/>
      <c r="MR101" s="36"/>
      <c r="MS101" s="36"/>
      <c r="MT101" s="36"/>
      <c r="MU101" s="36"/>
      <c r="MV101" s="36"/>
      <c r="MW101" s="36"/>
      <c r="MX101" s="36"/>
      <c r="MY101" s="36"/>
      <c r="MZ101" s="36"/>
      <c r="NA101" s="36"/>
      <c r="NB101" s="36"/>
      <c r="NC101" s="36"/>
      <c r="ND101" s="36"/>
      <c r="NE101" s="36"/>
      <c r="NF101" s="36"/>
      <c r="NG101" s="36"/>
      <c r="NH101" s="36"/>
      <c r="NI101" s="36"/>
      <c r="NJ101" s="36"/>
      <c r="NK101" s="36"/>
      <c r="NL101" s="36"/>
      <c r="NM101" s="36"/>
      <c r="NN101" s="36"/>
      <c r="NO101" s="36"/>
      <c r="NP101" s="36"/>
      <c r="NQ101" s="36"/>
      <c r="NR101" s="36"/>
      <c r="NS101" s="36"/>
      <c r="NT101" s="36"/>
      <c r="NU101" s="36"/>
      <c r="NV101" s="36"/>
      <c r="NW101" s="36"/>
      <c r="NX101" s="36"/>
      <c r="NY101" s="36"/>
      <c r="NZ101" s="36"/>
      <c r="OA101" s="36"/>
      <c r="OB101" s="36"/>
      <c r="OC101" s="36"/>
      <c r="OD101" s="36"/>
      <c r="OE101" s="36"/>
      <c r="OF101" s="36"/>
      <c r="OG101" s="36"/>
      <c r="OH101" s="36"/>
      <c r="OI101" s="36"/>
      <c r="OJ101" s="36"/>
      <c r="OK101" s="36"/>
      <c r="OL101" s="36"/>
      <c r="OM101" s="36"/>
      <c r="ON101" s="36"/>
      <c r="OO101" s="36"/>
      <c r="OP101" s="36"/>
      <c r="OQ101" s="36"/>
      <c r="OR101" s="36"/>
      <c r="OS101" s="36"/>
      <c r="OT101" s="36"/>
      <c r="OU101" s="36"/>
      <c r="OV101" s="36"/>
      <c r="OW101" s="36"/>
      <c r="OX101" s="36"/>
      <c r="OY101" s="36"/>
      <c r="OZ101" s="36"/>
      <c r="PA101" s="36"/>
      <c r="PB101" s="36"/>
      <c r="PC101" s="36"/>
      <c r="PD101" s="36"/>
      <c r="PE101" s="36"/>
      <c r="PF101" s="36"/>
      <c r="PG101" s="36"/>
      <c r="PH101" s="36"/>
      <c r="PI101" s="36"/>
      <c r="PJ101" s="36"/>
      <c r="PK101" s="36"/>
      <c r="PL101" s="36"/>
      <c r="PM101" s="36"/>
      <c r="PN101" s="36"/>
      <c r="PO101" s="36"/>
      <c r="PP101" s="36"/>
      <c r="PQ101" s="36"/>
      <c r="PR101" s="36"/>
      <c r="PS101" s="36"/>
      <c r="PT101" s="36"/>
      <c r="PU101" s="36"/>
      <c r="PV101" s="36"/>
      <c r="PW101" s="36"/>
      <c r="PX101" s="36"/>
      <c r="PY101" s="36"/>
      <c r="PZ101" s="36"/>
      <c r="QA101" s="36"/>
      <c r="QB101" s="36"/>
      <c r="QC101" s="36"/>
      <c r="QD101" s="36"/>
      <c r="QE101" s="36"/>
      <c r="QF101" s="36"/>
      <c r="QG101" s="36"/>
      <c r="QH101" s="36"/>
      <c r="QI101" s="36"/>
      <c r="QJ101" s="36"/>
      <c r="QK101" s="36"/>
      <c r="QL101" s="36"/>
      <c r="QM101" s="36"/>
      <c r="QN101" s="36"/>
      <c r="QO101" s="36"/>
      <c r="QP101" s="36"/>
      <c r="QQ101" s="36"/>
      <c r="QR101" s="36"/>
      <c r="QS101" s="36"/>
      <c r="QT101" s="36"/>
      <c r="QU101" s="36"/>
      <c r="QV101" s="36"/>
      <c r="QW101" s="36"/>
      <c r="QX101" s="36"/>
      <c r="QY101" s="36"/>
      <c r="QZ101" s="36"/>
      <c r="RA101" s="36"/>
      <c r="RB101" s="36"/>
      <c r="RC101" s="36"/>
      <c r="RD101" s="36"/>
      <c r="RE101" s="36"/>
      <c r="RF101" s="36"/>
      <c r="RG101" s="36"/>
      <c r="RH101" s="36"/>
      <c r="RI101" s="36"/>
      <c r="RJ101" s="36"/>
      <c r="RK101" s="36"/>
      <c r="RL101" s="36"/>
      <c r="RM101" s="36"/>
      <c r="RN101" s="36"/>
      <c r="RO101" s="36"/>
      <c r="RP101" s="36"/>
      <c r="RQ101" s="36"/>
      <c r="RR101" s="36"/>
      <c r="RS101" s="36"/>
      <c r="RT101" s="36"/>
      <c r="RU101" s="36"/>
      <c r="RV101" s="36"/>
      <c r="RW101" s="36"/>
      <c r="RX101" s="36"/>
      <c r="RY101" s="36"/>
      <c r="RZ101" s="36"/>
      <c r="SA101" s="36"/>
      <c r="SB101" s="36"/>
      <c r="SC101" s="36"/>
      <c r="SD101" s="36"/>
      <c r="SE101" s="36"/>
      <c r="SF101" s="36"/>
      <c r="SG101" s="36"/>
      <c r="SH101" s="36"/>
      <c r="SI101" s="36"/>
      <c r="SJ101" s="36"/>
      <c r="SK101" s="36"/>
      <c r="SL101" s="36"/>
      <c r="SM101" s="36"/>
      <c r="SN101" s="36"/>
      <c r="SO101" s="36"/>
      <c r="SP101" s="36"/>
      <c r="SQ101" s="36"/>
      <c r="SR101" s="36"/>
      <c r="SS101" s="36"/>
      <c r="ST101" s="36"/>
      <c r="SU101" s="36"/>
      <c r="SV101" s="36"/>
      <c r="SW101" s="36"/>
      <c r="SX101" s="36"/>
      <c r="SY101" s="36"/>
      <c r="SZ101" s="36"/>
      <c r="TA101" s="36"/>
      <c r="TB101" s="36"/>
      <c r="TC101" s="36"/>
      <c r="TD101" s="36"/>
      <c r="TE101" s="36"/>
      <c r="TF101" s="36"/>
      <c r="TG101" s="36"/>
      <c r="TH101" s="36"/>
      <c r="TI101" s="36"/>
      <c r="TJ101" s="36"/>
      <c r="TK101" s="36"/>
      <c r="TL101" s="36"/>
      <c r="TM101" s="36"/>
      <c r="TN101" s="36"/>
      <c r="TO101" s="36"/>
      <c r="TP101" s="36"/>
      <c r="TQ101" s="36"/>
      <c r="TR101" s="36"/>
      <c r="TS101" s="36"/>
      <c r="TT101" s="36"/>
      <c r="TU101" s="36"/>
      <c r="TV101" s="36"/>
      <c r="TW101" s="36"/>
      <c r="TX101" s="36"/>
      <c r="TY101" s="36"/>
      <c r="TZ101" s="36"/>
      <c r="UA101" s="36"/>
      <c r="UB101" s="36"/>
      <c r="UC101" s="36"/>
      <c r="UD101" s="36"/>
      <c r="UE101" s="36"/>
      <c r="UF101" s="36"/>
      <c r="UG101" s="36"/>
      <c r="UH101" s="36"/>
      <c r="UI101" s="36"/>
      <c r="UJ101" s="36"/>
      <c r="UK101" s="36"/>
      <c r="UL101" s="36"/>
      <c r="UM101" s="36"/>
      <c r="UN101" s="36"/>
      <c r="UO101" s="36"/>
      <c r="UP101" s="36"/>
      <c r="UQ101" s="36"/>
      <c r="UR101" s="36"/>
      <c r="US101" s="36"/>
      <c r="UT101" s="36"/>
      <c r="UU101" s="36"/>
      <c r="UV101" s="36"/>
      <c r="UW101" s="36"/>
      <c r="UX101" s="36"/>
      <c r="UY101" s="36"/>
      <c r="UZ101" s="36"/>
      <c r="VA101" s="36"/>
      <c r="VB101" s="36"/>
      <c r="VC101" s="36"/>
      <c r="VD101" s="36"/>
      <c r="VE101" s="36"/>
      <c r="VF101" s="36"/>
      <c r="VG101" s="36"/>
      <c r="VH101" s="36"/>
      <c r="VI101" s="36"/>
      <c r="VJ101" s="36"/>
      <c r="VK101" s="36"/>
      <c r="VL101" s="36"/>
      <c r="VM101" s="36"/>
      <c r="VN101" s="36"/>
      <c r="VO101" s="36"/>
      <c r="VP101" s="36"/>
      <c r="VQ101" s="36"/>
      <c r="VR101" s="36"/>
      <c r="VS101" s="36"/>
      <c r="VT101" s="36"/>
      <c r="VU101" s="36"/>
      <c r="VV101" s="36"/>
      <c r="VW101" s="36"/>
      <c r="VX101" s="36"/>
      <c r="VY101" s="36"/>
      <c r="VZ101" s="36"/>
      <c r="WA101" s="36"/>
      <c r="WB101" s="36"/>
      <c r="WC101" s="36"/>
      <c r="WD101" s="36"/>
      <c r="WE101" s="36"/>
      <c r="WF101" s="36"/>
      <c r="WG101" s="36"/>
      <c r="WH101" s="36"/>
      <c r="WI101" s="36"/>
      <c r="WJ101" s="36"/>
      <c r="WK101" s="36"/>
      <c r="WL101" s="36"/>
      <c r="WM101" s="36"/>
      <c r="WN101" s="36"/>
      <c r="WO101" s="36"/>
      <c r="WP101" s="36"/>
      <c r="WQ101" s="36"/>
      <c r="WR101" s="36"/>
      <c r="WS101" s="36"/>
      <c r="WT101" s="36"/>
      <c r="WU101" s="36"/>
      <c r="WV101" s="36"/>
      <c r="WW101" s="36"/>
      <c r="WX101" s="36"/>
      <c r="WY101" s="36"/>
      <c r="WZ101" s="36"/>
      <c r="XA101" s="36"/>
      <c r="XB101" s="36"/>
      <c r="XC101" s="36"/>
      <c r="XD101" s="36"/>
      <c r="XE101" s="36"/>
      <c r="XF101" s="36"/>
      <c r="XG101" s="36"/>
      <c r="XH101" s="36"/>
      <c r="XI101" s="36"/>
      <c r="XJ101" s="36"/>
      <c r="XK101" s="36"/>
      <c r="XL101" s="36"/>
      <c r="XM101" s="36"/>
      <c r="XN101" s="36"/>
      <c r="XO101" s="36"/>
      <c r="XP101" s="36"/>
      <c r="XQ101" s="36"/>
      <c r="XR101" s="36"/>
      <c r="XS101" s="36"/>
      <c r="XT101" s="36"/>
      <c r="XU101" s="36"/>
      <c r="XV101" s="36"/>
      <c r="XW101" s="36"/>
      <c r="XX101" s="36"/>
      <c r="XY101" s="36"/>
      <c r="XZ101" s="36"/>
      <c r="YA101" s="36"/>
      <c r="YB101" s="36"/>
      <c r="YC101" s="36"/>
      <c r="YD101" s="36"/>
      <c r="YE101" s="36"/>
      <c r="YF101" s="36"/>
      <c r="YG101" s="36"/>
      <c r="YH101" s="36"/>
      <c r="YI101" s="36"/>
      <c r="YJ101" s="36"/>
      <c r="YK101" s="36"/>
      <c r="YL101" s="36"/>
      <c r="YM101" s="36"/>
      <c r="YN101" s="36"/>
      <c r="YO101" s="36"/>
      <c r="YP101" s="36"/>
      <c r="YQ101" s="36"/>
      <c r="YR101" s="36"/>
      <c r="YS101" s="36"/>
      <c r="YT101" s="36"/>
      <c r="YU101" s="36"/>
      <c r="YV101" s="36"/>
      <c r="YW101" s="36"/>
      <c r="YX101" s="36"/>
      <c r="YY101" s="36"/>
      <c r="YZ101" s="36"/>
      <c r="ZA101" s="36"/>
      <c r="ZB101" s="36"/>
      <c r="ZC101" s="36"/>
      <c r="ZD101" s="36"/>
      <c r="ZE101" s="36"/>
      <c r="ZF101" s="36"/>
      <c r="ZG101" s="36"/>
      <c r="ZH101" s="36"/>
      <c r="ZI101" s="36"/>
      <c r="ZJ101" s="36"/>
      <c r="ZK101" s="36"/>
      <c r="ZL101" s="36"/>
      <c r="ZM101" s="36"/>
      <c r="ZN101" s="36"/>
      <c r="ZO101" s="36"/>
      <c r="ZP101" s="36"/>
      <c r="ZQ101" s="36"/>
      <c r="ZR101" s="36"/>
      <c r="ZS101" s="36"/>
      <c r="ZT101" s="36"/>
      <c r="ZU101" s="36"/>
      <c r="ZV101" s="36"/>
      <c r="ZW101" s="36"/>
      <c r="ZX101" s="36"/>
      <c r="ZY101" s="36"/>
      <c r="ZZ101" s="36"/>
      <c r="AAA101" s="36"/>
      <c r="AAB101" s="36"/>
      <c r="AAC101" s="36"/>
      <c r="AAD101" s="36"/>
      <c r="AAE101" s="36"/>
      <c r="AAF101" s="36"/>
      <c r="AAG101" s="36"/>
      <c r="AAH101" s="36"/>
      <c r="AAI101" s="36"/>
      <c r="AAJ101" s="36"/>
      <c r="AAK101" s="36"/>
      <c r="AAL101" s="36"/>
      <c r="AAM101" s="36"/>
      <c r="AAN101" s="36"/>
      <c r="AAO101" s="36"/>
      <c r="AAP101" s="36"/>
      <c r="AAQ101" s="36"/>
      <c r="AAR101" s="36"/>
      <c r="AAS101" s="36"/>
      <c r="AAT101" s="36"/>
      <c r="AAU101" s="36"/>
      <c r="AAV101" s="36"/>
      <c r="AAW101" s="36"/>
      <c r="AAX101" s="36"/>
      <c r="AAY101" s="36"/>
      <c r="AAZ101" s="36"/>
      <c r="ABA101" s="36"/>
      <c r="ABB101" s="36"/>
      <c r="ABC101" s="36"/>
      <c r="ABD101" s="36"/>
      <c r="ABE101" s="36"/>
      <c r="ABF101" s="36"/>
      <c r="ABG101" s="36"/>
      <c r="ABH101" s="36"/>
      <c r="ABI101" s="36"/>
      <c r="ABJ101" s="36"/>
      <c r="ABK101" s="36"/>
      <c r="ABL101" s="36"/>
      <c r="ABM101" s="36"/>
      <c r="ABN101" s="36"/>
      <c r="ABO101" s="36"/>
      <c r="ABP101" s="36"/>
      <c r="ABQ101" s="36"/>
      <c r="ABR101" s="36"/>
      <c r="ABS101" s="36"/>
      <c r="ABT101" s="36"/>
      <c r="ABU101" s="36"/>
      <c r="ABV101" s="36"/>
      <c r="ABW101" s="36"/>
      <c r="ABX101" s="36"/>
      <c r="ABY101" s="36"/>
      <c r="ABZ101" s="36"/>
      <c r="ACA101" s="36"/>
      <c r="ACB101" s="36"/>
      <c r="ACC101" s="36"/>
      <c r="ACD101" s="36"/>
      <c r="ACE101" s="36"/>
      <c r="ACF101" s="36"/>
      <c r="ACG101" s="36"/>
      <c r="ACH101" s="36"/>
      <c r="ACI101" s="36"/>
      <c r="ACJ101" s="36"/>
      <c r="ACK101" s="36"/>
      <c r="ACL101" s="36"/>
      <c r="ACM101" s="36"/>
      <c r="ACN101" s="36"/>
      <c r="ACO101" s="36"/>
      <c r="ACP101" s="36"/>
      <c r="ACQ101" s="36"/>
      <c r="ACR101" s="36"/>
      <c r="ACS101" s="36"/>
      <c r="ACT101" s="36"/>
      <c r="ACU101" s="36"/>
      <c r="ACV101" s="36"/>
      <c r="ACW101" s="36"/>
      <c r="ACX101" s="36"/>
      <c r="ACY101" s="36"/>
      <c r="ACZ101" s="36"/>
      <c r="ADA101" s="36"/>
      <c r="ADB101" s="36"/>
      <c r="ADC101" s="36"/>
      <c r="ADD101" s="36"/>
      <c r="ADE101" s="36"/>
      <c r="ADF101" s="36"/>
      <c r="ADG101" s="36"/>
      <c r="ADH101" s="36"/>
      <c r="ADI101" s="36"/>
      <c r="ADJ101" s="36"/>
      <c r="ADK101" s="36"/>
      <c r="ADL101" s="36"/>
      <c r="ADM101" s="36"/>
      <c r="ADN101" s="36"/>
      <c r="ADO101" s="36"/>
      <c r="ADP101" s="36"/>
      <c r="ADQ101" s="36"/>
      <c r="ADR101" s="36"/>
      <c r="ADS101" s="36"/>
      <c r="ADT101" s="36"/>
      <c r="ADU101" s="36"/>
      <c r="ADV101" s="36"/>
      <c r="ADW101" s="36"/>
      <c r="ADX101" s="36"/>
      <c r="ADY101" s="36"/>
      <c r="ADZ101" s="36"/>
      <c r="AEA101" s="36"/>
      <c r="AEB101" s="36"/>
      <c r="AEC101" s="36"/>
      <c r="AED101" s="36"/>
      <c r="AEE101" s="36"/>
      <c r="AEF101" s="36"/>
      <c r="AEG101" s="36"/>
      <c r="AEH101" s="36"/>
      <c r="AEI101" s="36"/>
      <c r="AEJ101" s="36"/>
      <c r="AEK101" s="36"/>
      <c r="AEL101" s="36"/>
      <c r="AEM101" s="36"/>
      <c r="AEN101" s="36"/>
      <c r="AEO101" s="36"/>
      <c r="AEP101" s="36"/>
      <c r="AEQ101" s="36"/>
      <c r="AER101" s="36"/>
      <c r="AES101" s="36"/>
      <c r="AET101" s="36"/>
      <c r="AEU101" s="36"/>
      <c r="AEV101" s="36"/>
      <c r="AEW101" s="36"/>
      <c r="AEX101" s="36"/>
      <c r="AEY101" s="36"/>
      <c r="AEZ101" s="36"/>
      <c r="AFA101" s="36"/>
      <c r="AFB101" s="36"/>
      <c r="AFC101" s="36"/>
      <c r="AFD101" s="36"/>
      <c r="AFE101" s="36"/>
      <c r="AFF101" s="36"/>
      <c r="AFG101" s="36"/>
      <c r="AFH101" s="36"/>
      <c r="AFI101" s="36"/>
      <c r="AFJ101" s="36"/>
      <c r="AFK101" s="36"/>
      <c r="AFL101" s="36"/>
      <c r="AFM101" s="36"/>
      <c r="AFN101" s="36"/>
      <c r="AFO101" s="36"/>
      <c r="AFP101" s="36"/>
      <c r="AFQ101" s="36"/>
      <c r="AFR101" s="36"/>
      <c r="AFS101" s="36"/>
      <c r="AFT101" s="36"/>
      <c r="AFU101" s="36"/>
      <c r="AFV101" s="36"/>
      <c r="AFW101" s="36"/>
      <c r="AFX101" s="36"/>
      <c r="AFY101" s="36"/>
      <c r="AFZ101" s="36"/>
      <c r="AGA101" s="36"/>
      <c r="AGB101" s="36"/>
      <c r="AGC101" s="36"/>
      <c r="AGD101" s="36"/>
      <c r="AGE101" s="36"/>
      <c r="AGF101" s="36"/>
      <c r="AGG101" s="36"/>
      <c r="AGH101" s="36"/>
      <c r="AGI101" s="36"/>
      <c r="AGJ101" s="36"/>
      <c r="AGK101" s="36"/>
      <c r="AGL101" s="36"/>
      <c r="AGM101" s="36"/>
      <c r="AGN101" s="36"/>
      <c r="AGO101" s="36"/>
      <c r="AGP101" s="36"/>
      <c r="AGQ101" s="36"/>
      <c r="AGR101" s="36"/>
      <c r="AGS101" s="36"/>
      <c r="AGT101" s="36"/>
      <c r="AGU101" s="36"/>
      <c r="AGV101" s="36"/>
      <c r="AGW101" s="36"/>
      <c r="AGX101" s="36"/>
      <c r="AGY101" s="36"/>
      <c r="AGZ101" s="36"/>
      <c r="AHA101" s="36"/>
      <c r="AHB101" s="36"/>
      <c r="AHC101" s="36"/>
      <c r="AHD101" s="36"/>
      <c r="AHE101" s="36"/>
      <c r="AHF101" s="36"/>
      <c r="AHG101" s="36"/>
      <c r="AHH101" s="36"/>
      <c r="AHI101" s="36"/>
      <c r="AHJ101" s="36"/>
      <c r="AHK101" s="36"/>
      <c r="AHL101" s="36"/>
      <c r="AHM101" s="36"/>
      <c r="AHN101" s="36"/>
      <c r="AHO101" s="36"/>
      <c r="AHP101" s="36"/>
      <c r="AHQ101" s="36"/>
      <c r="AHR101" s="36"/>
      <c r="AHS101" s="36"/>
      <c r="AHT101" s="36"/>
      <c r="AHU101" s="36"/>
      <c r="AHV101" s="36"/>
      <c r="AHW101" s="36"/>
      <c r="AHX101" s="36"/>
      <c r="AHY101" s="36"/>
      <c r="AHZ101" s="36"/>
      <c r="AIA101" s="36"/>
      <c r="AIB101" s="36"/>
      <c r="AIC101" s="36"/>
      <c r="AID101" s="36"/>
      <c r="AIE101" s="36"/>
      <c r="AIF101" s="36"/>
      <c r="AIG101" s="36"/>
      <c r="AIH101" s="36"/>
      <c r="AII101" s="36"/>
      <c r="AIJ101" s="36"/>
      <c r="AIK101" s="36"/>
      <c r="AIL101" s="36"/>
      <c r="AIM101" s="36"/>
      <c r="AIN101" s="36"/>
      <c r="AIO101" s="36"/>
      <c r="AIP101" s="36"/>
      <c r="AIQ101" s="36"/>
      <c r="AIR101" s="36"/>
      <c r="AIS101" s="36"/>
      <c r="AIT101" s="36"/>
      <c r="AIU101" s="36"/>
      <c r="AIV101" s="36"/>
      <c r="AIW101" s="36"/>
      <c r="AIX101" s="36"/>
      <c r="AIY101" s="36"/>
      <c r="AIZ101" s="36"/>
      <c r="AJA101" s="36"/>
      <c r="AJB101" s="36"/>
      <c r="AJC101" s="36"/>
      <c r="AJD101" s="36"/>
      <c r="AJE101" s="36"/>
      <c r="AJF101" s="36"/>
      <c r="AJG101" s="36"/>
      <c r="AJH101" s="36"/>
      <c r="AJI101" s="36"/>
      <c r="AJJ101" s="36"/>
      <c r="AJK101" s="36"/>
      <c r="AJL101" s="36"/>
      <c r="AJM101" s="36"/>
      <c r="AJN101" s="36"/>
      <c r="AJO101" s="36"/>
      <c r="AJP101" s="36"/>
      <c r="AJQ101" s="36"/>
      <c r="AJR101" s="36"/>
      <c r="AJS101" s="36"/>
      <c r="AJT101" s="36"/>
      <c r="AJU101" s="36"/>
      <c r="AJV101" s="36"/>
      <c r="AJW101" s="36"/>
      <c r="AJX101" s="36"/>
      <c r="AJY101" s="36"/>
      <c r="AJZ101" s="36"/>
      <c r="AKA101" s="36"/>
      <c r="AKB101" s="36"/>
      <c r="AKC101" s="36"/>
      <c r="AKD101" s="36"/>
      <c r="AKE101" s="36"/>
      <c r="AKF101" s="36"/>
      <c r="AKG101" s="36"/>
      <c r="AKH101" s="36"/>
      <c r="AKI101" s="36"/>
      <c r="AKJ101" s="36"/>
      <c r="AKK101" s="36"/>
      <c r="AKL101" s="36"/>
      <c r="AKM101" s="36"/>
      <c r="AKN101" s="36"/>
      <c r="AKO101" s="36"/>
      <c r="AKP101" s="36"/>
      <c r="AKQ101" s="36"/>
      <c r="AKR101" s="36"/>
      <c r="AKS101" s="36"/>
      <c r="AKT101" s="36"/>
      <c r="AKU101" s="36"/>
      <c r="AKV101" s="36"/>
      <c r="AKW101" s="36"/>
      <c r="AKX101" s="36"/>
      <c r="AKY101" s="36"/>
      <c r="AKZ101" s="36"/>
      <c r="ALA101" s="36"/>
      <c r="ALB101" s="36"/>
      <c r="ALC101" s="36"/>
      <c r="ALD101" s="36"/>
      <c r="ALE101" s="36"/>
      <c r="ALF101" s="36"/>
      <c r="ALG101" s="36"/>
      <c r="ALH101" s="36"/>
      <c r="ALI101" s="36"/>
      <c r="ALJ101" s="36"/>
      <c r="ALK101" s="36"/>
      <c r="ALL101" s="36"/>
      <c r="ALM101" s="36"/>
      <c r="ALN101" s="36"/>
      <c r="ALO101" s="36"/>
      <c r="ALP101" s="36"/>
      <c r="ALQ101" s="36"/>
      <c r="ALR101" s="36"/>
      <c r="ALS101" s="36"/>
      <c r="ALT101" s="36"/>
      <c r="ALU101" s="36"/>
      <c r="ALV101" s="36"/>
      <c r="ALW101" s="36"/>
      <c r="ALX101" s="36"/>
      <c r="ALY101" s="36"/>
      <c r="ALZ101" s="36"/>
      <c r="AMA101" s="36"/>
      <c r="AMB101" s="36"/>
      <c r="AMC101" s="36"/>
      <c r="AMD101" s="36"/>
      <c r="AME101" s="36"/>
      <c r="AMF101" s="36"/>
      <c r="AMG101" s="36"/>
      <c r="AMH101" s="36"/>
      <c r="AMI101" s="36"/>
      <c r="AMJ101" s="36"/>
      <c r="AMK101" s="36"/>
      <c r="AML101" s="36"/>
      <c r="AMM101" s="36"/>
      <c r="AMN101" s="36"/>
      <c r="AMO101" s="36"/>
      <c r="AMP101" s="36"/>
      <c r="AMQ101" s="36"/>
      <c r="AMR101" s="36"/>
      <c r="AMS101" s="36"/>
      <c r="AMT101" s="36"/>
      <c r="AMU101" s="36"/>
      <c r="AMV101" s="36"/>
      <c r="AMW101" s="36"/>
      <c r="AMX101" s="36"/>
      <c r="AMY101" s="36"/>
      <c r="AMZ101" s="36"/>
      <c r="ANA101" s="36"/>
      <c r="ANB101" s="36"/>
      <c r="ANC101" s="36"/>
      <c r="AND101" s="36"/>
      <c r="ANE101" s="36"/>
      <c r="ANF101" s="36"/>
      <c r="ANG101" s="36"/>
      <c r="ANH101" s="36"/>
      <c r="ANI101" s="36"/>
      <c r="ANJ101" s="36"/>
      <c r="ANK101" s="36"/>
      <c r="ANL101" s="36"/>
      <c r="ANM101" s="36"/>
      <c r="ANN101" s="36"/>
      <c r="ANO101" s="36"/>
      <c r="ANP101" s="36"/>
      <c r="ANQ101" s="36"/>
      <c r="ANR101" s="36"/>
      <c r="ANS101" s="36"/>
      <c r="ANT101" s="36"/>
      <c r="ANU101" s="36"/>
      <c r="ANV101" s="36"/>
      <c r="ANW101" s="36"/>
      <c r="ANX101" s="36"/>
      <c r="ANY101" s="36"/>
      <c r="ANZ101" s="36"/>
      <c r="AOA101" s="36"/>
      <c r="AOB101" s="36"/>
      <c r="AOC101" s="36"/>
      <c r="AOD101" s="36"/>
      <c r="AOE101" s="36"/>
      <c r="AOF101" s="36"/>
      <c r="AOG101" s="36"/>
      <c r="AOH101" s="36"/>
      <c r="AOI101" s="36"/>
      <c r="AOJ101" s="36"/>
      <c r="AOK101" s="36"/>
      <c r="AOL101" s="36"/>
      <c r="AOM101" s="36"/>
      <c r="AON101" s="36"/>
      <c r="AOO101" s="36"/>
      <c r="AOP101" s="36"/>
      <c r="AOQ101" s="36"/>
      <c r="AOR101" s="36"/>
      <c r="AOS101" s="36"/>
      <c r="AOT101" s="36"/>
      <c r="AOU101" s="36"/>
      <c r="AOV101" s="36"/>
      <c r="AOW101" s="36"/>
      <c r="AOX101" s="36"/>
      <c r="AOY101" s="36"/>
      <c r="AOZ101" s="36"/>
      <c r="APA101" s="36"/>
      <c r="APB101" s="36"/>
      <c r="APC101" s="36"/>
      <c r="APD101" s="36"/>
      <c r="APE101" s="36"/>
      <c r="APF101" s="36"/>
      <c r="APG101" s="36"/>
      <c r="APH101" s="36"/>
      <c r="API101" s="36"/>
      <c r="APJ101" s="36"/>
      <c r="APK101" s="36"/>
      <c r="APL101" s="36"/>
      <c r="APM101" s="36"/>
      <c r="APN101" s="36"/>
      <c r="APO101" s="36"/>
      <c r="APP101" s="36"/>
      <c r="APQ101" s="36"/>
      <c r="APR101" s="36"/>
      <c r="APS101" s="36"/>
      <c r="APT101" s="36"/>
      <c r="APU101" s="36"/>
      <c r="APV101" s="36"/>
      <c r="APW101" s="36"/>
      <c r="APX101" s="36"/>
      <c r="APY101" s="36"/>
      <c r="APZ101" s="36"/>
      <c r="AQA101" s="36"/>
      <c r="AQB101" s="36"/>
      <c r="AQC101" s="36"/>
      <c r="AQD101" s="36"/>
      <c r="AQE101" s="36"/>
      <c r="AQF101" s="36"/>
      <c r="AQG101" s="36"/>
      <c r="AQH101" s="36"/>
      <c r="AQI101" s="36"/>
      <c r="AQJ101" s="36"/>
      <c r="AQK101" s="36"/>
      <c r="AQL101" s="36"/>
      <c r="AQM101" s="36"/>
      <c r="AQN101" s="36"/>
      <c r="AQO101" s="36"/>
      <c r="AQP101" s="36"/>
      <c r="AQQ101" s="36"/>
      <c r="AQR101" s="36"/>
      <c r="AQS101" s="36"/>
      <c r="AQT101" s="36"/>
      <c r="AQU101" s="36"/>
      <c r="AQV101" s="36"/>
      <c r="AQW101" s="36"/>
      <c r="AQX101" s="36"/>
      <c r="AQY101" s="36"/>
      <c r="AQZ101" s="36"/>
      <c r="ARA101" s="36"/>
      <c r="ARB101" s="36"/>
      <c r="ARC101" s="36"/>
      <c r="ARD101" s="36"/>
      <c r="ARE101" s="36"/>
      <c r="ARF101" s="36"/>
      <c r="ARG101" s="36"/>
      <c r="ARH101" s="36"/>
      <c r="ARI101" s="36"/>
      <c r="ARJ101" s="36"/>
      <c r="ARK101" s="36"/>
      <c r="ARL101" s="36"/>
      <c r="ARM101" s="36"/>
      <c r="ARN101" s="36"/>
      <c r="ARO101" s="36"/>
      <c r="ARP101" s="36"/>
      <c r="ARQ101" s="36"/>
      <c r="ARR101" s="36"/>
      <c r="ARS101" s="36"/>
      <c r="ART101" s="36"/>
      <c r="ARU101" s="36"/>
      <c r="ARV101" s="36"/>
      <c r="ARW101" s="36"/>
      <c r="ARX101" s="36"/>
      <c r="ARY101" s="36"/>
      <c r="ARZ101" s="36"/>
      <c r="ASA101" s="36"/>
      <c r="ASB101" s="36"/>
      <c r="ASC101" s="36"/>
      <c r="ASD101" s="36"/>
      <c r="ASE101" s="36"/>
      <c r="ASF101" s="36"/>
      <c r="ASG101" s="36"/>
      <c r="ASH101" s="36"/>
      <c r="ASI101" s="36"/>
      <c r="ASJ101" s="36"/>
      <c r="ASK101" s="36"/>
      <c r="ASL101" s="36"/>
      <c r="ASM101" s="36"/>
      <c r="ASN101" s="36"/>
      <c r="ASO101" s="36"/>
      <c r="ASP101" s="36"/>
      <c r="ASQ101" s="36"/>
      <c r="ASR101" s="36"/>
      <c r="ASS101" s="36"/>
      <c r="AST101" s="36"/>
      <c r="ASU101" s="36"/>
      <c r="ASV101" s="36"/>
      <c r="ASW101" s="36"/>
      <c r="ASX101" s="36"/>
      <c r="ASY101" s="36"/>
      <c r="ASZ101" s="36"/>
      <c r="ATA101" s="36"/>
      <c r="ATB101" s="36"/>
      <c r="ATC101" s="36"/>
      <c r="ATD101" s="36"/>
      <c r="ATE101" s="36"/>
      <c r="ATF101" s="36"/>
      <c r="ATG101" s="36"/>
      <c r="ATH101" s="36"/>
      <c r="ATI101" s="36"/>
      <c r="ATJ101" s="36"/>
      <c r="ATK101" s="36"/>
      <c r="ATL101" s="36"/>
      <c r="ATM101" s="36"/>
      <c r="ATN101" s="36"/>
      <c r="ATO101" s="36"/>
      <c r="ATP101" s="36"/>
      <c r="ATQ101" s="36"/>
      <c r="ATR101" s="36"/>
      <c r="ATS101" s="36"/>
      <c r="ATT101" s="36"/>
      <c r="ATU101" s="36"/>
      <c r="ATV101" s="36"/>
      <c r="ATW101" s="36"/>
      <c r="ATX101" s="36"/>
      <c r="ATY101" s="36"/>
      <c r="ATZ101" s="36"/>
      <c r="AUA101" s="36"/>
      <c r="AUB101" s="36"/>
      <c r="AUC101" s="36"/>
      <c r="AUD101" s="36"/>
      <c r="AUE101" s="36"/>
      <c r="AUF101" s="36"/>
      <c r="AUG101" s="36"/>
      <c r="AUH101" s="36"/>
      <c r="AUI101" s="36"/>
      <c r="AUJ101" s="36"/>
      <c r="AUK101" s="36"/>
      <c r="AUL101" s="36"/>
      <c r="AUM101" s="36"/>
      <c r="AUN101" s="36"/>
      <c r="AUO101" s="36"/>
      <c r="AUP101" s="36"/>
      <c r="AUQ101" s="36"/>
      <c r="AUR101" s="36"/>
      <c r="AUS101" s="36"/>
      <c r="AUT101" s="36"/>
      <c r="AUU101" s="36"/>
      <c r="AUV101" s="36"/>
      <c r="AUW101" s="36"/>
      <c r="AUX101" s="36"/>
      <c r="AUY101" s="36"/>
      <c r="AUZ101" s="36"/>
      <c r="AVA101" s="36"/>
      <c r="AVB101" s="36"/>
      <c r="AVC101" s="36"/>
      <c r="AVD101" s="36"/>
      <c r="AVE101" s="36"/>
      <c r="AVF101" s="36"/>
      <c r="AVG101" s="36"/>
      <c r="AVH101" s="36"/>
      <c r="AVI101" s="36"/>
      <c r="AVJ101" s="36"/>
      <c r="AVK101" s="36"/>
      <c r="AVL101" s="36"/>
      <c r="AVM101" s="36"/>
      <c r="AVN101" s="36"/>
      <c r="AVO101" s="36"/>
      <c r="AVP101" s="36"/>
      <c r="AVQ101" s="36"/>
      <c r="AVR101" s="36"/>
      <c r="AVS101" s="36"/>
      <c r="AVT101" s="36"/>
      <c r="AVU101" s="36"/>
      <c r="AVV101" s="36"/>
      <c r="AVW101" s="36"/>
      <c r="AVX101" s="36"/>
      <c r="AVY101" s="36"/>
      <c r="AVZ101" s="36"/>
      <c r="AWA101" s="36"/>
      <c r="AWB101" s="36"/>
      <c r="AWC101" s="36"/>
      <c r="AWD101" s="36"/>
      <c r="AWE101" s="36"/>
      <c r="AWF101" s="36"/>
      <c r="AWG101" s="36"/>
      <c r="AWH101" s="36"/>
      <c r="AWI101" s="36"/>
      <c r="AWJ101" s="36"/>
      <c r="AWK101" s="36"/>
      <c r="AWL101" s="36"/>
      <c r="AWM101" s="36"/>
      <c r="AWN101" s="36"/>
      <c r="AWO101" s="36"/>
      <c r="AWP101" s="36"/>
      <c r="AWQ101" s="36"/>
      <c r="AWR101" s="36"/>
      <c r="AWS101" s="36"/>
      <c r="AWT101" s="36"/>
      <c r="AWU101" s="36"/>
      <c r="AWV101" s="36"/>
      <c r="AWW101" s="36"/>
      <c r="AWX101" s="36"/>
      <c r="AWY101" s="36"/>
      <c r="AWZ101" s="36"/>
      <c r="AXA101" s="36"/>
      <c r="AXB101" s="36"/>
      <c r="AXC101" s="36"/>
      <c r="AXD101" s="36"/>
      <c r="AXE101" s="36"/>
      <c r="AXF101" s="36"/>
      <c r="AXG101" s="36"/>
      <c r="AXH101" s="36"/>
      <c r="AXI101" s="36"/>
      <c r="AXJ101" s="36"/>
      <c r="AXK101" s="36"/>
      <c r="AXL101" s="36"/>
      <c r="AXM101" s="36"/>
      <c r="AXN101" s="36"/>
      <c r="AXO101" s="36"/>
      <c r="AXP101" s="36"/>
      <c r="AXQ101" s="36"/>
      <c r="AXR101" s="36"/>
      <c r="AXS101" s="36"/>
      <c r="AXT101" s="36"/>
      <c r="AXU101" s="36"/>
      <c r="AXV101" s="36"/>
      <c r="AXW101" s="36"/>
      <c r="AXX101" s="36"/>
      <c r="AXY101" s="36"/>
      <c r="AXZ101" s="36"/>
      <c r="AYA101" s="36"/>
      <c r="AYB101" s="36"/>
      <c r="AYC101" s="36"/>
      <c r="AYD101" s="36"/>
      <c r="AYE101" s="36"/>
      <c r="AYF101" s="36"/>
      <c r="AYG101" s="36"/>
      <c r="AYH101" s="36"/>
      <c r="AYI101" s="36"/>
      <c r="AYJ101" s="36"/>
      <c r="AYK101" s="36"/>
      <c r="AYL101" s="36"/>
      <c r="AYM101" s="36"/>
      <c r="AYN101" s="36"/>
      <c r="AYO101" s="36"/>
      <c r="AYP101" s="36"/>
      <c r="AYQ101" s="36"/>
      <c r="AYR101" s="36"/>
      <c r="AYS101" s="36"/>
      <c r="AYT101" s="36"/>
      <c r="AYU101" s="36"/>
      <c r="AYV101" s="36"/>
      <c r="AYW101" s="36"/>
      <c r="AYX101" s="36"/>
      <c r="AYY101" s="36"/>
      <c r="AYZ101" s="36"/>
      <c r="AZA101" s="36"/>
      <c r="AZB101" s="36"/>
      <c r="AZC101" s="36"/>
      <c r="AZD101" s="36"/>
      <c r="AZE101" s="36"/>
      <c r="AZF101" s="36"/>
      <c r="AZG101" s="36"/>
      <c r="AZH101" s="36"/>
      <c r="AZI101" s="36"/>
      <c r="AZJ101" s="36"/>
      <c r="AZK101" s="36"/>
      <c r="AZL101" s="36"/>
      <c r="AZM101" s="36"/>
      <c r="AZN101" s="36"/>
      <c r="AZO101" s="36"/>
      <c r="AZP101" s="36"/>
      <c r="AZQ101" s="36"/>
      <c r="AZR101" s="36"/>
      <c r="AZS101" s="36"/>
      <c r="AZT101" s="36"/>
      <c r="AZU101" s="36"/>
      <c r="AZV101" s="36"/>
      <c r="AZW101" s="36"/>
      <c r="AZX101" s="36"/>
      <c r="AZY101" s="36"/>
      <c r="AZZ101" s="36"/>
      <c r="BAA101" s="36"/>
      <c r="BAB101" s="36"/>
      <c r="BAC101" s="36"/>
      <c r="BAD101" s="36"/>
      <c r="BAE101" s="36"/>
      <c r="BAF101" s="36"/>
      <c r="BAG101" s="36"/>
      <c r="BAH101" s="36"/>
      <c r="BAI101" s="36"/>
      <c r="BAJ101" s="36"/>
      <c r="BAK101" s="36"/>
      <c r="BAL101" s="36"/>
      <c r="BAM101" s="36"/>
      <c r="BAN101" s="36"/>
      <c r="BAO101" s="36"/>
      <c r="BAP101" s="36"/>
      <c r="BAQ101" s="36"/>
      <c r="BAR101" s="36"/>
      <c r="BAS101" s="36"/>
      <c r="BAT101" s="36"/>
      <c r="BAU101" s="36"/>
      <c r="BAV101" s="36"/>
      <c r="BAW101" s="36"/>
      <c r="BAX101" s="36"/>
      <c r="BAY101" s="36"/>
      <c r="BAZ101" s="36"/>
      <c r="BBA101" s="36"/>
      <c r="BBB101" s="36"/>
      <c r="BBC101" s="36"/>
      <c r="BBD101" s="36"/>
      <c r="BBE101" s="36"/>
      <c r="BBF101" s="36"/>
      <c r="BBG101" s="36"/>
      <c r="BBH101" s="36"/>
      <c r="BBI101" s="36"/>
      <c r="BBJ101" s="36"/>
      <c r="BBK101" s="36"/>
      <c r="BBL101" s="36"/>
      <c r="BBM101" s="36"/>
      <c r="BBN101" s="36"/>
      <c r="BBO101" s="36"/>
      <c r="BBP101" s="36"/>
      <c r="BBQ101" s="36"/>
      <c r="BBR101" s="36"/>
      <c r="BBS101" s="36"/>
      <c r="BBT101" s="36"/>
      <c r="BBU101" s="36"/>
      <c r="BBV101" s="36"/>
      <c r="BBW101" s="36"/>
      <c r="BBX101" s="36"/>
      <c r="BBY101" s="36"/>
      <c r="BBZ101" s="36"/>
      <c r="BCA101" s="36"/>
      <c r="BCB101" s="36"/>
      <c r="BCC101" s="36"/>
      <c r="BCD101" s="36"/>
      <c r="BCE101" s="36"/>
      <c r="BCF101" s="36"/>
      <c r="BCG101" s="36"/>
      <c r="BCH101" s="36"/>
      <c r="BCI101" s="36"/>
      <c r="BCJ101" s="36"/>
      <c r="BCK101" s="36"/>
      <c r="BCL101" s="36"/>
      <c r="BCM101" s="36"/>
      <c r="BCN101" s="36"/>
      <c r="BCO101" s="36"/>
      <c r="BCP101" s="36"/>
      <c r="BCQ101" s="36"/>
      <c r="BCR101" s="36"/>
      <c r="BCS101" s="36"/>
      <c r="BCT101" s="36"/>
      <c r="BCU101" s="36"/>
      <c r="BCV101" s="36"/>
      <c r="BCW101" s="36"/>
      <c r="BCX101" s="36"/>
      <c r="BCY101" s="36"/>
      <c r="BCZ101" s="36"/>
      <c r="BDA101" s="36"/>
      <c r="BDB101" s="36"/>
      <c r="BDC101" s="36"/>
      <c r="BDD101" s="36"/>
      <c r="BDE101" s="36"/>
      <c r="BDF101" s="36"/>
      <c r="BDG101" s="36"/>
      <c r="BDH101" s="36"/>
      <c r="BDI101" s="36"/>
      <c r="BDJ101" s="36"/>
      <c r="BDK101" s="36"/>
      <c r="BDL101" s="36"/>
      <c r="BDM101" s="36"/>
      <c r="BDN101" s="36"/>
      <c r="BDO101" s="36"/>
      <c r="BDP101" s="36"/>
      <c r="BDQ101" s="36"/>
      <c r="BDR101" s="36"/>
      <c r="BDS101" s="36"/>
      <c r="BDT101" s="36"/>
      <c r="BDU101" s="36"/>
      <c r="BDV101" s="36"/>
      <c r="BDW101" s="36"/>
      <c r="BDX101" s="36"/>
      <c r="BDY101" s="36"/>
      <c r="BDZ101" s="36"/>
      <c r="BEA101" s="36"/>
      <c r="BEB101" s="36"/>
      <c r="BEC101" s="36"/>
      <c r="BED101" s="36"/>
      <c r="BEE101" s="36"/>
      <c r="BEF101" s="36"/>
      <c r="BEG101" s="36"/>
      <c r="BEH101" s="36"/>
      <c r="BEI101" s="36"/>
      <c r="BEJ101" s="36"/>
      <c r="BEK101" s="36"/>
      <c r="BEL101" s="36"/>
      <c r="BEM101" s="36"/>
      <c r="BEN101" s="36"/>
      <c r="BEO101" s="36"/>
      <c r="BEP101" s="36"/>
      <c r="BEQ101" s="36"/>
      <c r="BER101" s="36"/>
      <c r="BES101" s="36"/>
      <c r="BET101" s="36"/>
      <c r="BEU101" s="36"/>
      <c r="BEV101" s="36"/>
      <c r="BEW101" s="36"/>
      <c r="BEX101" s="36"/>
      <c r="BEY101" s="36"/>
      <c r="BEZ101" s="36"/>
      <c r="BFA101" s="36"/>
      <c r="BFB101" s="36"/>
      <c r="BFC101" s="36"/>
      <c r="BFD101" s="36"/>
      <c r="BFE101" s="36"/>
      <c r="BFF101" s="36"/>
      <c r="BFG101" s="36"/>
      <c r="BFH101" s="36"/>
      <c r="BFI101" s="36"/>
      <c r="BFJ101" s="36"/>
      <c r="BFK101" s="36"/>
      <c r="BFL101" s="36"/>
      <c r="BFM101" s="36"/>
      <c r="BFN101" s="36"/>
      <c r="BFO101" s="36"/>
      <c r="BFP101" s="36"/>
      <c r="BFQ101" s="36"/>
      <c r="BFR101" s="36"/>
      <c r="BFS101" s="36"/>
      <c r="BFT101" s="36"/>
      <c r="BFU101" s="36"/>
      <c r="BFV101" s="36"/>
      <c r="BFW101" s="36"/>
      <c r="BFX101" s="36"/>
      <c r="BFY101" s="36"/>
      <c r="BFZ101" s="36"/>
      <c r="BGA101" s="36"/>
      <c r="BGB101" s="36"/>
      <c r="BGC101" s="36"/>
      <c r="BGD101" s="36"/>
      <c r="BGE101" s="36"/>
      <c r="BGF101" s="36"/>
      <c r="BGG101" s="36"/>
      <c r="BGH101" s="36"/>
      <c r="BGI101" s="36"/>
      <c r="BGJ101" s="36"/>
      <c r="BGK101" s="36"/>
      <c r="BGL101" s="36"/>
      <c r="BGM101" s="36"/>
      <c r="BGN101" s="36"/>
      <c r="BGO101" s="36"/>
      <c r="BGP101" s="36"/>
      <c r="BGQ101" s="36"/>
      <c r="BGR101" s="36"/>
      <c r="BGS101" s="36"/>
      <c r="BGT101" s="36"/>
      <c r="BGU101" s="36"/>
      <c r="BGV101" s="36"/>
      <c r="BGW101" s="36"/>
      <c r="BGX101" s="36"/>
      <c r="BGY101" s="36"/>
      <c r="BGZ101" s="36"/>
      <c r="BHA101" s="36"/>
      <c r="BHB101" s="36"/>
      <c r="BHC101" s="36"/>
      <c r="BHD101" s="36"/>
      <c r="BHE101" s="36"/>
      <c r="BHF101" s="36"/>
      <c r="BHG101" s="36"/>
      <c r="BHH101" s="36"/>
      <c r="BHI101" s="36"/>
      <c r="BHJ101" s="36"/>
      <c r="BHK101" s="36"/>
      <c r="BHL101" s="36"/>
      <c r="BHM101" s="36"/>
      <c r="BHN101" s="36"/>
      <c r="BHO101" s="36"/>
      <c r="BHP101" s="36"/>
      <c r="BHQ101" s="36"/>
      <c r="BHR101" s="36"/>
      <c r="BHS101" s="36"/>
      <c r="BHT101" s="36"/>
      <c r="BHU101" s="36"/>
      <c r="BHV101" s="36"/>
      <c r="BHW101" s="36"/>
      <c r="BHX101" s="36"/>
      <c r="BHY101" s="36"/>
      <c r="BHZ101" s="36"/>
      <c r="BIA101" s="36"/>
      <c r="BIB101" s="36"/>
      <c r="BIC101" s="36"/>
      <c r="BID101" s="36"/>
      <c r="BIE101" s="36"/>
      <c r="BIF101" s="36"/>
      <c r="BIG101" s="36"/>
      <c r="BIH101" s="36"/>
      <c r="BII101" s="36"/>
      <c r="BIJ101" s="36"/>
      <c r="BIK101" s="36"/>
      <c r="BIL101" s="36"/>
      <c r="BIM101" s="36"/>
      <c r="BIN101" s="36"/>
      <c r="BIO101" s="36"/>
      <c r="BIP101" s="36"/>
      <c r="BIQ101" s="36"/>
      <c r="BIR101" s="36"/>
      <c r="BIS101" s="36"/>
      <c r="BIT101" s="36"/>
      <c r="BIU101" s="36"/>
      <c r="BIV101" s="36"/>
      <c r="BIW101" s="36"/>
      <c r="BIX101" s="36"/>
      <c r="BIY101" s="36"/>
      <c r="BIZ101" s="36"/>
      <c r="BJA101" s="36"/>
      <c r="BJB101" s="36"/>
      <c r="BJC101" s="36"/>
      <c r="BJD101" s="36"/>
      <c r="BJE101" s="36"/>
      <c r="BJF101" s="36"/>
      <c r="BJG101" s="36"/>
      <c r="BJH101" s="36"/>
      <c r="BJI101" s="36"/>
      <c r="BJJ101" s="36"/>
      <c r="BJK101" s="36"/>
      <c r="BJL101" s="36"/>
      <c r="BJM101" s="36"/>
      <c r="BJN101" s="36"/>
      <c r="BJO101" s="36"/>
      <c r="BJP101" s="36"/>
      <c r="BJQ101" s="36"/>
      <c r="BJR101" s="36"/>
      <c r="BJS101" s="36"/>
      <c r="BJT101" s="36"/>
      <c r="BJU101" s="36"/>
      <c r="BJV101" s="36"/>
      <c r="BJW101" s="36"/>
      <c r="BJX101" s="36"/>
      <c r="BJY101" s="36"/>
      <c r="BJZ101" s="36"/>
      <c r="BKA101" s="36"/>
      <c r="BKB101" s="36"/>
      <c r="BKC101" s="36"/>
      <c r="BKD101" s="36"/>
      <c r="BKE101" s="36"/>
      <c r="BKF101" s="36"/>
      <c r="BKG101" s="36"/>
      <c r="BKH101" s="36"/>
      <c r="BKI101" s="36"/>
      <c r="BKJ101" s="36"/>
      <c r="BKK101" s="36"/>
      <c r="BKL101" s="36"/>
      <c r="BKM101" s="36"/>
      <c r="BKN101" s="36"/>
      <c r="BKO101" s="36"/>
      <c r="BKP101" s="36"/>
      <c r="BKQ101" s="36"/>
      <c r="BKR101" s="36"/>
      <c r="BKS101" s="36"/>
      <c r="BKT101" s="36"/>
      <c r="BKU101" s="36"/>
      <c r="BKV101" s="36"/>
      <c r="BKW101" s="36"/>
      <c r="BKX101" s="36"/>
      <c r="BKY101" s="36"/>
      <c r="BKZ101" s="36"/>
      <c r="BLA101" s="36"/>
      <c r="BLB101" s="36"/>
      <c r="BLC101" s="36"/>
      <c r="BLD101" s="36"/>
      <c r="BLE101" s="36"/>
      <c r="BLF101" s="36"/>
      <c r="BLG101" s="36"/>
      <c r="BLH101" s="36"/>
      <c r="BLI101" s="36"/>
      <c r="BLJ101" s="36"/>
      <c r="BLK101" s="36"/>
      <c r="BLL101" s="36"/>
      <c r="BLM101" s="36"/>
      <c r="BLN101" s="36"/>
      <c r="BLO101" s="36"/>
      <c r="BLP101" s="36"/>
      <c r="BLQ101" s="36"/>
      <c r="BLR101" s="36"/>
      <c r="BLS101" s="36"/>
      <c r="BLT101" s="36"/>
      <c r="BLU101" s="36"/>
      <c r="BLV101" s="36"/>
      <c r="BLW101" s="36"/>
      <c r="BLX101" s="36"/>
      <c r="BLY101" s="36"/>
      <c r="BLZ101" s="36"/>
      <c r="BMA101" s="36"/>
      <c r="BMB101" s="36"/>
      <c r="BMC101" s="36"/>
      <c r="BMD101" s="36"/>
      <c r="BME101" s="36"/>
      <c r="BMF101" s="36"/>
      <c r="BMG101" s="36"/>
      <c r="BMH101" s="36"/>
      <c r="BMI101" s="36"/>
      <c r="BMJ101" s="36"/>
      <c r="BMK101" s="36"/>
      <c r="BML101" s="36"/>
      <c r="BMM101" s="36"/>
      <c r="BMN101" s="36"/>
      <c r="BMO101" s="36"/>
      <c r="BMP101" s="36"/>
      <c r="BMQ101" s="36"/>
      <c r="BMR101" s="36"/>
      <c r="BMS101" s="36"/>
      <c r="BMT101" s="36"/>
      <c r="BMU101" s="36"/>
      <c r="BMV101" s="36"/>
      <c r="BMW101" s="36"/>
      <c r="BMX101" s="36"/>
      <c r="BMY101" s="36"/>
      <c r="BMZ101" s="36"/>
      <c r="BNA101" s="36"/>
      <c r="BNB101" s="36"/>
      <c r="BNC101" s="36"/>
      <c r="BND101" s="36"/>
      <c r="BNE101" s="36"/>
      <c r="BNF101" s="36"/>
      <c r="BNG101" s="36"/>
      <c r="BNH101" s="36"/>
      <c r="BNI101" s="36"/>
      <c r="BNJ101" s="36"/>
      <c r="BNK101" s="36"/>
      <c r="BNL101" s="36"/>
      <c r="BNM101" s="36"/>
      <c r="BNN101" s="36"/>
      <c r="BNO101" s="36"/>
      <c r="BNP101" s="36"/>
      <c r="BNQ101" s="36"/>
      <c r="BNR101" s="36"/>
      <c r="BNS101" s="36"/>
      <c r="BNT101" s="36"/>
      <c r="BNU101" s="36"/>
      <c r="BNV101" s="36"/>
      <c r="BNW101" s="36"/>
      <c r="BNX101" s="36"/>
      <c r="BNY101" s="36"/>
      <c r="BNZ101" s="36"/>
      <c r="BOA101" s="36"/>
      <c r="BOB101" s="36"/>
      <c r="BOC101" s="36"/>
      <c r="BOD101" s="36"/>
      <c r="BOE101" s="36"/>
      <c r="BOF101" s="36"/>
      <c r="BOG101" s="36"/>
      <c r="BOH101" s="36"/>
      <c r="BOI101" s="36"/>
      <c r="BOJ101" s="36"/>
      <c r="BOK101" s="36"/>
      <c r="BOL101" s="36"/>
      <c r="BOM101" s="36"/>
      <c r="BON101" s="36"/>
      <c r="BOO101" s="36"/>
      <c r="BOP101" s="36"/>
      <c r="BOQ101" s="36"/>
      <c r="BOR101" s="36"/>
      <c r="BOS101" s="36"/>
      <c r="BOT101" s="36"/>
      <c r="BOU101" s="36"/>
      <c r="BOV101" s="36"/>
      <c r="BOW101" s="36"/>
      <c r="BOX101" s="36"/>
      <c r="BOY101" s="36"/>
      <c r="BOZ101" s="36"/>
      <c r="BPA101" s="36"/>
      <c r="BPB101" s="36"/>
      <c r="BPC101" s="36"/>
      <c r="BPD101" s="36"/>
      <c r="BPE101" s="36"/>
      <c r="BPF101" s="36"/>
      <c r="BPG101" s="36"/>
      <c r="BPH101" s="36"/>
      <c r="BPI101" s="36"/>
      <c r="BPJ101" s="36"/>
      <c r="BPK101" s="36"/>
      <c r="BPL101" s="36"/>
      <c r="BPM101" s="36"/>
      <c r="BPN101" s="36"/>
      <c r="BPO101" s="36"/>
      <c r="BPP101" s="36"/>
      <c r="BPQ101" s="36"/>
      <c r="BPR101" s="36"/>
      <c r="BPS101" s="36"/>
      <c r="BPT101" s="36"/>
      <c r="BPU101" s="36"/>
      <c r="BPV101" s="36"/>
      <c r="BPW101" s="36"/>
      <c r="BPX101" s="36"/>
      <c r="BPY101" s="36"/>
      <c r="BPZ101" s="36"/>
      <c r="BQA101" s="36"/>
      <c r="BQB101" s="36"/>
      <c r="BQC101" s="36"/>
      <c r="BQD101" s="36"/>
      <c r="BQE101" s="36"/>
      <c r="BQF101" s="36"/>
      <c r="BQG101" s="36"/>
      <c r="BQH101" s="36"/>
      <c r="BQI101" s="36"/>
      <c r="BQJ101" s="36"/>
      <c r="BQK101" s="36"/>
      <c r="BQL101" s="36"/>
      <c r="BQM101" s="36"/>
      <c r="BQN101" s="36"/>
      <c r="BQO101" s="36"/>
      <c r="BQP101" s="36"/>
      <c r="BQQ101" s="36"/>
      <c r="BQR101" s="36"/>
      <c r="BQS101" s="36"/>
      <c r="BQT101" s="36"/>
      <c r="BQU101" s="36"/>
      <c r="BQV101" s="36"/>
      <c r="BQW101" s="36"/>
      <c r="BQX101" s="36"/>
      <c r="BQY101" s="36"/>
      <c r="BQZ101" s="36"/>
      <c r="BRA101" s="36"/>
      <c r="BRB101" s="36"/>
      <c r="BRC101" s="36"/>
      <c r="BRD101" s="36"/>
      <c r="BRE101" s="36"/>
      <c r="BRF101" s="36"/>
      <c r="BRG101" s="36"/>
      <c r="BRH101" s="36"/>
      <c r="BRI101" s="36"/>
      <c r="BRJ101" s="36"/>
      <c r="BRK101" s="36"/>
      <c r="BRL101" s="36"/>
      <c r="BRM101" s="36"/>
      <c r="BRN101" s="36"/>
      <c r="BRO101" s="36"/>
      <c r="BRP101" s="36"/>
      <c r="BRQ101" s="36"/>
      <c r="BRR101" s="36"/>
      <c r="BRS101" s="36"/>
      <c r="BRT101" s="36"/>
      <c r="BRU101" s="36"/>
      <c r="BRV101" s="36"/>
      <c r="BRW101" s="36"/>
      <c r="BRX101" s="36"/>
      <c r="BRY101" s="36"/>
      <c r="BRZ101" s="36"/>
      <c r="BSA101" s="36"/>
      <c r="BSB101" s="36"/>
      <c r="BSC101" s="36"/>
      <c r="BSD101" s="36"/>
      <c r="BSE101" s="36"/>
      <c r="BSF101" s="36"/>
      <c r="BSG101" s="36"/>
      <c r="BSH101" s="36"/>
      <c r="BSI101" s="36"/>
      <c r="BSJ101" s="36"/>
      <c r="BSK101" s="36"/>
      <c r="BSL101" s="36"/>
      <c r="BSM101" s="36"/>
      <c r="BSN101" s="36"/>
      <c r="BSO101" s="36"/>
      <c r="BSP101" s="36"/>
      <c r="BSQ101" s="36"/>
      <c r="BSR101" s="36"/>
      <c r="BSS101" s="36"/>
      <c r="BST101" s="36"/>
      <c r="BSU101" s="36"/>
      <c r="BSV101" s="36"/>
      <c r="BSW101" s="36"/>
      <c r="BSX101" s="36"/>
      <c r="BSY101" s="36"/>
      <c r="BSZ101" s="36"/>
      <c r="BTA101" s="36"/>
      <c r="BTB101" s="36"/>
      <c r="BTC101" s="36"/>
      <c r="BTD101" s="36"/>
      <c r="BTE101" s="36"/>
      <c r="BTF101" s="36"/>
      <c r="BTG101" s="36"/>
      <c r="BTH101" s="36"/>
      <c r="BTI101" s="36"/>
      <c r="BTJ101" s="36"/>
      <c r="BTK101" s="36"/>
      <c r="BTL101" s="36"/>
      <c r="BTM101" s="36"/>
      <c r="BTN101" s="36"/>
      <c r="BTO101" s="36"/>
      <c r="BTP101" s="36"/>
      <c r="BTQ101" s="36"/>
      <c r="BTR101" s="36"/>
      <c r="BTS101" s="36"/>
      <c r="BTT101" s="36"/>
      <c r="BTU101" s="36"/>
      <c r="BTV101" s="36"/>
      <c r="BTW101" s="36"/>
      <c r="BTX101" s="36"/>
      <c r="BTY101" s="36"/>
      <c r="BTZ101" s="36"/>
      <c r="BUA101" s="36"/>
      <c r="BUB101" s="36"/>
      <c r="BUC101" s="36"/>
      <c r="BUD101" s="36"/>
      <c r="BUE101" s="36"/>
      <c r="BUF101" s="36"/>
      <c r="BUG101" s="36"/>
      <c r="BUH101" s="36"/>
      <c r="BUI101" s="36"/>
      <c r="BUJ101" s="36"/>
      <c r="BUK101" s="36"/>
      <c r="BUL101" s="36"/>
      <c r="BUM101" s="36"/>
      <c r="BUN101" s="36"/>
      <c r="BUO101" s="36"/>
      <c r="BUP101" s="36"/>
      <c r="BUQ101" s="36"/>
      <c r="BUR101" s="36"/>
      <c r="BUS101" s="36"/>
      <c r="BUT101" s="36"/>
      <c r="BUU101" s="36"/>
      <c r="BUV101" s="36"/>
      <c r="BUW101" s="36"/>
      <c r="BUX101" s="36"/>
      <c r="BUY101" s="36"/>
      <c r="BUZ101" s="36"/>
      <c r="BVA101" s="36"/>
      <c r="BVB101" s="36"/>
      <c r="BVC101" s="36"/>
      <c r="BVD101" s="36"/>
      <c r="BVE101" s="36"/>
      <c r="BVF101" s="36"/>
      <c r="BVG101" s="36"/>
      <c r="BVH101" s="36"/>
      <c r="BVI101" s="36"/>
      <c r="BVJ101" s="36"/>
      <c r="BVK101" s="36"/>
      <c r="BVL101" s="36"/>
      <c r="BVM101" s="36"/>
      <c r="BVN101" s="36"/>
      <c r="BVO101" s="36"/>
      <c r="BVP101" s="36"/>
      <c r="BVQ101" s="36"/>
      <c r="BVR101" s="36"/>
      <c r="BVS101" s="36"/>
      <c r="BVT101" s="36"/>
      <c r="BVU101" s="36"/>
      <c r="BVV101" s="36"/>
      <c r="BVW101" s="36"/>
      <c r="BVX101" s="36"/>
      <c r="BVY101" s="36"/>
      <c r="BVZ101" s="36"/>
      <c r="BWA101" s="36"/>
      <c r="BWB101" s="36"/>
      <c r="BWC101" s="36"/>
      <c r="BWD101" s="36"/>
      <c r="BWE101" s="36"/>
      <c r="BWF101" s="36"/>
      <c r="BWG101" s="36"/>
      <c r="BWH101" s="36"/>
      <c r="BWI101" s="36"/>
      <c r="BWJ101" s="36"/>
      <c r="BWK101" s="36"/>
      <c r="BWL101" s="36"/>
      <c r="BWM101" s="36"/>
      <c r="BWN101" s="36"/>
      <c r="BWO101" s="36"/>
      <c r="BWP101" s="36"/>
      <c r="BWQ101" s="36"/>
      <c r="BWR101" s="36"/>
      <c r="BWS101" s="36"/>
      <c r="BWT101" s="36"/>
      <c r="BWU101" s="36"/>
      <c r="BWV101" s="36"/>
      <c r="BWW101" s="36"/>
      <c r="BWX101" s="36"/>
      <c r="BWY101" s="36"/>
      <c r="BWZ101" s="36"/>
      <c r="BXA101" s="36"/>
      <c r="BXB101" s="36"/>
      <c r="BXC101" s="36"/>
      <c r="BXD101" s="36"/>
      <c r="BXE101" s="36"/>
      <c r="BXF101" s="36"/>
      <c r="BXG101" s="36"/>
      <c r="BXH101" s="36"/>
      <c r="BXI101" s="36"/>
      <c r="BXJ101" s="36"/>
      <c r="BXK101" s="36"/>
      <c r="BXL101" s="36"/>
      <c r="BXM101" s="36"/>
      <c r="BXN101" s="36"/>
      <c r="BXO101" s="36"/>
      <c r="BXP101" s="36"/>
      <c r="BXQ101" s="36"/>
      <c r="BXR101" s="36"/>
      <c r="BXS101" s="36"/>
      <c r="BXT101" s="36"/>
      <c r="BXU101" s="36"/>
      <c r="BXV101" s="36"/>
      <c r="BXW101" s="36"/>
      <c r="BXX101" s="36"/>
      <c r="BXY101" s="36"/>
      <c r="BXZ101" s="36"/>
      <c r="BYA101" s="36"/>
      <c r="BYB101" s="36"/>
      <c r="BYC101" s="36"/>
      <c r="BYD101" s="36"/>
      <c r="BYE101" s="36"/>
      <c r="BYF101" s="36"/>
      <c r="BYG101" s="36"/>
      <c r="BYH101" s="36"/>
      <c r="BYI101" s="36"/>
      <c r="BYJ101" s="36"/>
      <c r="BYK101" s="36"/>
      <c r="BYL101" s="36"/>
      <c r="BYM101" s="36"/>
      <c r="BYN101" s="36"/>
      <c r="BYO101" s="36"/>
      <c r="BYP101" s="36"/>
      <c r="BYQ101" s="36"/>
      <c r="BYR101" s="36"/>
      <c r="BYS101" s="36"/>
      <c r="BYT101" s="36"/>
      <c r="BYU101" s="36"/>
      <c r="BYV101" s="36"/>
      <c r="BYW101" s="36"/>
      <c r="BYX101" s="36"/>
      <c r="BYY101" s="36"/>
      <c r="BYZ101" s="36"/>
      <c r="BZA101" s="36"/>
      <c r="BZB101" s="36"/>
      <c r="BZC101" s="36"/>
      <c r="BZD101" s="36"/>
      <c r="BZE101" s="36"/>
      <c r="BZF101" s="36"/>
      <c r="BZG101" s="36"/>
      <c r="BZH101" s="36"/>
      <c r="BZI101" s="36"/>
      <c r="BZJ101" s="36"/>
      <c r="BZK101" s="36"/>
      <c r="BZL101" s="36"/>
      <c r="BZM101" s="36"/>
      <c r="BZN101" s="36"/>
      <c r="BZO101" s="36"/>
      <c r="BZP101" s="36"/>
      <c r="BZQ101" s="36"/>
      <c r="BZR101" s="36"/>
      <c r="BZS101" s="36"/>
      <c r="BZT101" s="36"/>
      <c r="BZU101" s="36"/>
      <c r="BZV101" s="36"/>
      <c r="BZW101" s="36"/>
      <c r="BZX101" s="36"/>
      <c r="BZY101" s="36"/>
      <c r="BZZ101" s="36"/>
      <c r="CAA101" s="36"/>
      <c r="CAB101" s="36"/>
      <c r="CAC101" s="36"/>
      <c r="CAD101" s="36"/>
      <c r="CAE101" s="36"/>
      <c r="CAF101" s="36"/>
      <c r="CAG101" s="36"/>
      <c r="CAH101" s="36"/>
      <c r="CAI101" s="36"/>
      <c r="CAJ101" s="36"/>
      <c r="CAK101" s="36"/>
      <c r="CAL101" s="36"/>
      <c r="CAM101" s="36"/>
      <c r="CAN101" s="36"/>
      <c r="CAO101" s="36"/>
      <c r="CAP101" s="36"/>
      <c r="CAQ101" s="36"/>
      <c r="CAR101" s="36"/>
      <c r="CAS101" s="36"/>
      <c r="CAT101" s="36"/>
      <c r="CAU101" s="36"/>
      <c r="CAV101" s="36"/>
      <c r="CAW101" s="36"/>
      <c r="CAX101" s="36"/>
      <c r="CAY101" s="36"/>
      <c r="CAZ101" s="36"/>
      <c r="CBA101" s="36"/>
      <c r="CBB101" s="36"/>
      <c r="CBC101" s="36"/>
      <c r="CBD101" s="36"/>
      <c r="CBE101" s="36"/>
      <c r="CBF101" s="36"/>
      <c r="CBG101" s="36"/>
      <c r="CBH101" s="36"/>
      <c r="CBI101" s="36"/>
      <c r="CBJ101" s="36"/>
      <c r="CBK101" s="36"/>
      <c r="CBL101" s="36"/>
      <c r="CBM101" s="36"/>
      <c r="CBN101" s="36"/>
      <c r="CBO101" s="36"/>
      <c r="CBP101" s="36"/>
      <c r="CBQ101" s="36"/>
      <c r="CBR101" s="36"/>
      <c r="CBS101" s="36"/>
      <c r="CBT101" s="36"/>
      <c r="CBU101" s="36"/>
      <c r="CBV101" s="36"/>
      <c r="CBW101" s="36"/>
      <c r="CBX101" s="36"/>
      <c r="CBY101" s="36"/>
      <c r="CBZ101" s="36"/>
      <c r="CCA101" s="36"/>
      <c r="CCB101" s="36"/>
      <c r="CCC101" s="36"/>
      <c r="CCD101" s="36"/>
      <c r="CCE101" s="36"/>
      <c r="CCF101" s="36"/>
      <c r="CCG101" s="36"/>
      <c r="CCH101" s="36"/>
      <c r="CCI101" s="36"/>
      <c r="CCJ101" s="36"/>
      <c r="CCK101" s="36"/>
      <c r="CCL101" s="36"/>
      <c r="CCM101" s="36"/>
      <c r="CCN101" s="36"/>
      <c r="CCO101" s="36"/>
      <c r="CCP101" s="36"/>
      <c r="CCQ101" s="36"/>
      <c r="CCR101" s="36"/>
      <c r="CCS101" s="36"/>
      <c r="CCT101" s="36"/>
      <c r="CCU101" s="36"/>
      <c r="CCV101" s="36"/>
      <c r="CCW101" s="36"/>
      <c r="CCX101" s="36"/>
      <c r="CCY101" s="36"/>
      <c r="CCZ101" s="36"/>
      <c r="CDA101" s="36"/>
      <c r="CDB101" s="36"/>
      <c r="CDC101" s="36"/>
      <c r="CDD101" s="36"/>
      <c r="CDE101" s="36"/>
      <c r="CDF101" s="36"/>
      <c r="CDG101" s="36"/>
      <c r="CDH101" s="36"/>
      <c r="CDI101" s="36"/>
      <c r="CDJ101" s="36"/>
      <c r="CDK101" s="36"/>
      <c r="CDL101" s="36"/>
      <c r="CDM101" s="36"/>
      <c r="CDN101" s="36"/>
      <c r="CDO101" s="36"/>
      <c r="CDP101" s="36"/>
      <c r="CDQ101" s="36"/>
      <c r="CDR101" s="36"/>
      <c r="CDS101" s="36"/>
      <c r="CDT101" s="36"/>
      <c r="CDU101" s="36"/>
      <c r="CDV101" s="36"/>
      <c r="CDW101" s="36"/>
      <c r="CDX101" s="36"/>
      <c r="CDY101" s="36"/>
      <c r="CDZ101" s="36"/>
      <c r="CEA101" s="36"/>
      <c r="CEB101" s="36"/>
      <c r="CEC101" s="36"/>
      <c r="CED101" s="36"/>
      <c r="CEE101" s="36"/>
      <c r="CEF101" s="36"/>
      <c r="CEG101" s="36"/>
      <c r="CEH101" s="36"/>
      <c r="CEI101" s="36"/>
      <c r="CEJ101" s="36"/>
      <c r="CEK101" s="36"/>
      <c r="CEL101" s="36"/>
      <c r="CEM101" s="36"/>
      <c r="CEN101" s="36"/>
      <c r="CEO101" s="36"/>
      <c r="CEP101" s="36"/>
      <c r="CEQ101" s="36"/>
      <c r="CER101" s="36"/>
      <c r="CES101" s="36"/>
      <c r="CET101" s="36"/>
      <c r="CEU101" s="36"/>
      <c r="CEV101" s="36"/>
      <c r="CEW101" s="36"/>
      <c r="CEX101" s="36"/>
      <c r="CEY101" s="36"/>
      <c r="CEZ101" s="36"/>
      <c r="CFA101" s="36"/>
      <c r="CFB101" s="36"/>
      <c r="CFC101" s="36"/>
      <c r="CFD101" s="36"/>
      <c r="CFE101" s="36"/>
      <c r="CFF101" s="36"/>
      <c r="CFG101" s="36"/>
      <c r="CFH101" s="36"/>
      <c r="CFI101" s="36"/>
      <c r="CFJ101" s="36"/>
      <c r="CFK101" s="36"/>
      <c r="CFL101" s="36"/>
      <c r="CFM101" s="36"/>
      <c r="CFN101" s="36"/>
      <c r="CFO101" s="36"/>
      <c r="CFP101" s="36"/>
      <c r="CFQ101" s="36"/>
      <c r="CFR101" s="36"/>
      <c r="CFS101" s="36"/>
      <c r="CFT101" s="36"/>
      <c r="CFU101" s="36"/>
      <c r="CFV101" s="36"/>
      <c r="CFW101" s="36"/>
      <c r="CFX101" s="36"/>
      <c r="CFY101" s="36"/>
      <c r="CFZ101" s="36"/>
      <c r="CGA101" s="36"/>
      <c r="CGB101" s="36"/>
      <c r="CGC101" s="36"/>
      <c r="CGD101" s="36"/>
      <c r="CGE101" s="36"/>
      <c r="CGF101" s="36"/>
      <c r="CGG101" s="36"/>
      <c r="CGH101" s="36"/>
      <c r="CGI101" s="36"/>
      <c r="CGJ101" s="36"/>
      <c r="CGK101" s="36"/>
      <c r="CGL101" s="36"/>
      <c r="CGM101" s="36"/>
      <c r="CGN101" s="36"/>
      <c r="CGO101" s="36"/>
      <c r="CGP101" s="36"/>
      <c r="CGQ101" s="36"/>
      <c r="CGR101" s="36"/>
      <c r="CGS101" s="36"/>
      <c r="CGT101" s="36"/>
      <c r="CGU101" s="36"/>
      <c r="CGV101" s="36"/>
      <c r="CGW101" s="36"/>
      <c r="CGX101" s="36"/>
      <c r="CGY101" s="36"/>
      <c r="CGZ101" s="36"/>
      <c r="CHA101" s="36"/>
      <c r="CHB101" s="36"/>
      <c r="CHC101" s="36"/>
      <c r="CHD101" s="36"/>
      <c r="CHE101" s="36"/>
      <c r="CHF101" s="36"/>
      <c r="CHG101" s="36"/>
      <c r="CHH101" s="36"/>
      <c r="CHI101" s="36"/>
      <c r="CHJ101" s="36"/>
      <c r="CHK101" s="36"/>
      <c r="CHL101" s="36"/>
      <c r="CHM101" s="36"/>
      <c r="CHN101" s="36"/>
      <c r="CHO101" s="36"/>
      <c r="CHP101" s="36"/>
      <c r="CHQ101" s="36"/>
      <c r="CHR101" s="36"/>
      <c r="CHS101" s="36"/>
      <c r="CHT101" s="36"/>
      <c r="CHU101" s="36"/>
      <c r="CHV101" s="36"/>
      <c r="CHW101" s="36"/>
      <c r="CHX101" s="36"/>
      <c r="CHY101" s="36"/>
      <c r="CHZ101" s="36"/>
      <c r="CIA101" s="36"/>
      <c r="CIB101" s="36"/>
      <c r="CIC101" s="36"/>
      <c r="CID101" s="36"/>
      <c r="CIE101" s="36"/>
      <c r="CIF101" s="36"/>
      <c r="CIG101" s="36"/>
      <c r="CIH101" s="36"/>
      <c r="CII101" s="36"/>
      <c r="CIJ101" s="36"/>
      <c r="CIK101" s="36"/>
      <c r="CIL101" s="36"/>
      <c r="CIM101" s="36"/>
      <c r="CIN101" s="36"/>
      <c r="CIO101" s="36"/>
      <c r="CIP101" s="36"/>
      <c r="CIQ101" s="36"/>
      <c r="CIR101" s="36"/>
      <c r="CIS101" s="36"/>
      <c r="CIT101" s="36"/>
      <c r="CIU101" s="36"/>
      <c r="CIV101" s="36"/>
      <c r="CIW101" s="36"/>
      <c r="CIX101" s="36"/>
      <c r="CIY101" s="36"/>
      <c r="CIZ101" s="36"/>
      <c r="CJA101" s="36"/>
      <c r="CJB101" s="36"/>
      <c r="CJC101" s="36"/>
      <c r="CJD101" s="36"/>
      <c r="CJE101" s="36"/>
      <c r="CJF101" s="36"/>
      <c r="CJG101" s="36"/>
      <c r="CJH101" s="36"/>
      <c r="CJI101" s="36"/>
      <c r="CJJ101" s="36"/>
      <c r="CJK101" s="36"/>
      <c r="CJL101" s="36"/>
      <c r="CJM101" s="36"/>
      <c r="CJN101" s="36"/>
      <c r="CJO101" s="36"/>
      <c r="CJP101" s="36"/>
      <c r="CJQ101" s="36"/>
      <c r="CJR101" s="36"/>
      <c r="CJS101" s="36"/>
      <c r="CJT101" s="36"/>
      <c r="CJU101" s="36"/>
      <c r="CJV101" s="36"/>
      <c r="CJW101" s="36"/>
      <c r="CJX101" s="36"/>
      <c r="CJY101" s="36"/>
      <c r="CJZ101" s="36"/>
      <c r="CKA101" s="36"/>
      <c r="CKB101" s="36"/>
      <c r="CKC101" s="36"/>
      <c r="CKD101" s="36"/>
      <c r="CKE101" s="36"/>
      <c r="CKF101" s="36"/>
      <c r="CKG101" s="36"/>
      <c r="CKH101" s="36"/>
      <c r="CKI101" s="36"/>
      <c r="CKJ101" s="36"/>
      <c r="CKK101" s="36"/>
      <c r="CKL101" s="36"/>
      <c r="CKM101" s="36"/>
      <c r="CKN101" s="36"/>
      <c r="CKO101" s="36"/>
      <c r="CKP101" s="36"/>
      <c r="CKQ101" s="36"/>
      <c r="CKR101" s="36"/>
      <c r="CKS101" s="36"/>
      <c r="CKT101" s="36"/>
      <c r="CKU101" s="36"/>
      <c r="CKV101" s="36"/>
      <c r="CKW101" s="36"/>
      <c r="CKX101" s="36"/>
      <c r="CKY101" s="36"/>
      <c r="CKZ101" s="36"/>
      <c r="CLA101" s="36"/>
      <c r="CLB101" s="36"/>
      <c r="CLC101" s="36"/>
      <c r="CLD101" s="36"/>
      <c r="CLE101" s="36"/>
      <c r="CLF101" s="36"/>
      <c r="CLG101" s="36"/>
      <c r="CLH101" s="36"/>
      <c r="CLI101" s="36"/>
      <c r="CLJ101" s="36"/>
      <c r="CLK101" s="36"/>
      <c r="CLL101" s="36"/>
      <c r="CLM101" s="36"/>
      <c r="CLN101" s="36"/>
      <c r="CLO101" s="36"/>
      <c r="CLP101" s="36"/>
      <c r="CLQ101" s="36"/>
      <c r="CLR101" s="36"/>
      <c r="CLS101" s="36"/>
      <c r="CLT101" s="36"/>
      <c r="CLU101" s="36"/>
      <c r="CLV101" s="36"/>
      <c r="CLW101" s="36"/>
      <c r="CLX101" s="36"/>
      <c r="CLY101" s="36"/>
      <c r="CLZ101" s="36"/>
      <c r="CMA101" s="36"/>
      <c r="CMB101" s="36"/>
      <c r="CMC101" s="36"/>
      <c r="CMD101" s="36"/>
      <c r="CME101" s="36"/>
      <c r="CMF101" s="36"/>
      <c r="CMG101" s="36"/>
      <c r="CMH101" s="36"/>
      <c r="CMI101" s="36"/>
      <c r="CMJ101" s="36"/>
      <c r="CMK101" s="36"/>
      <c r="CML101" s="36"/>
      <c r="CMM101" s="36"/>
      <c r="CMN101" s="36"/>
      <c r="CMO101" s="36"/>
      <c r="CMP101" s="36"/>
      <c r="CMQ101" s="36"/>
      <c r="CMR101" s="36"/>
      <c r="CMS101" s="36"/>
      <c r="CMT101" s="36"/>
      <c r="CMU101" s="36"/>
      <c r="CMV101" s="36"/>
      <c r="CMW101" s="36"/>
      <c r="CMX101" s="36"/>
      <c r="CMY101" s="36"/>
      <c r="CMZ101" s="36"/>
      <c r="CNA101" s="36"/>
      <c r="CNB101" s="36"/>
      <c r="CNC101" s="36"/>
      <c r="CND101" s="36"/>
      <c r="CNE101" s="36"/>
      <c r="CNF101" s="36"/>
      <c r="CNG101" s="36"/>
      <c r="CNH101" s="36"/>
      <c r="CNI101" s="36"/>
      <c r="CNJ101" s="36"/>
      <c r="CNK101" s="36"/>
      <c r="CNL101" s="36"/>
      <c r="CNM101" s="36"/>
      <c r="CNN101" s="36"/>
      <c r="CNO101" s="36"/>
      <c r="CNP101" s="36"/>
      <c r="CNQ101" s="36"/>
      <c r="CNR101" s="36"/>
      <c r="CNS101" s="36"/>
      <c r="CNT101" s="36"/>
      <c r="CNU101" s="36"/>
      <c r="CNV101" s="36"/>
      <c r="CNW101" s="36"/>
      <c r="CNX101" s="36"/>
      <c r="CNY101" s="36"/>
      <c r="CNZ101" s="36"/>
      <c r="COA101" s="36"/>
      <c r="COB101" s="36"/>
      <c r="COC101" s="36"/>
      <c r="COD101" s="36"/>
      <c r="COE101" s="36"/>
      <c r="COF101" s="36"/>
      <c r="COG101" s="36"/>
      <c r="COH101" s="36"/>
      <c r="COI101" s="36"/>
      <c r="COJ101" s="36"/>
      <c r="COK101" s="36"/>
      <c r="COL101" s="36"/>
      <c r="COM101" s="36"/>
      <c r="CON101" s="36"/>
      <c r="COO101" s="36"/>
      <c r="COP101" s="36"/>
      <c r="COQ101" s="36"/>
      <c r="COR101" s="36"/>
      <c r="COS101" s="36"/>
      <c r="COT101" s="36"/>
      <c r="COU101" s="36"/>
      <c r="COV101" s="36"/>
      <c r="COW101" s="36"/>
      <c r="COX101" s="36"/>
      <c r="COY101" s="36"/>
      <c r="COZ101" s="36"/>
      <c r="CPA101" s="36"/>
      <c r="CPB101" s="36"/>
      <c r="CPC101" s="36"/>
      <c r="CPD101" s="36"/>
      <c r="CPE101" s="36"/>
      <c r="CPF101" s="36"/>
      <c r="CPG101" s="36"/>
      <c r="CPH101" s="36"/>
      <c r="CPI101" s="36"/>
      <c r="CPJ101" s="36"/>
      <c r="CPK101" s="36"/>
      <c r="CPL101" s="36"/>
      <c r="CPM101" s="36"/>
      <c r="CPN101" s="36"/>
      <c r="CPO101" s="36"/>
      <c r="CPP101" s="36"/>
      <c r="CPQ101" s="36"/>
      <c r="CPR101" s="36"/>
      <c r="CPS101" s="36"/>
      <c r="CPT101" s="36"/>
      <c r="CPU101" s="36"/>
      <c r="CPV101" s="36"/>
      <c r="CPW101" s="36"/>
      <c r="CPX101" s="36"/>
      <c r="CPY101" s="36"/>
      <c r="CPZ101" s="36"/>
      <c r="CQA101" s="36"/>
      <c r="CQB101" s="36"/>
      <c r="CQC101" s="36"/>
      <c r="CQD101" s="36"/>
      <c r="CQE101" s="36"/>
      <c r="CQF101" s="36"/>
      <c r="CQG101" s="36"/>
      <c r="CQH101" s="36"/>
      <c r="CQI101" s="36"/>
      <c r="CQJ101" s="36"/>
      <c r="CQK101" s="36"/>
      <c r="CQL101" s="36"/>
      <c r="CQM101" s="36"/>
      <c r="CQN101" s="36"/>
      <c r="CQO101" s="36"/>
      <c r="CQP101" s="36"/>
      <c r="CQQ101" s="36"/>
      <c r="CQR101" s="36"/>
      <c r="CQS101" s="36"/>
      <c r="CQT101" s="36"/>
      <c r="CQU101" s="36"/>
      <c r="CQV101" s="36"/>
      <c r="CQW101" s="36"/>
      <c r="CQX101" s="36"/>
      <c r="CQY101" s="36"/>
      <c r="CQZ101" s="36"/>
      <c r="CRA101" s="36"/>
      <c r="CRB101" s="36"/>
      <c r="CRC101" s="36"/>
      <c r="CRD101" s="36"/>
      <c r="CRE101" s="36"/>
      <c r="CRF101" s="36"/>
      <c r="CRG101" s="36"/>
      <c r="CRH101" s="36"/>
      <c r="CRI101" s="36"/>
      <c r="CRJ101" s="36"/>
      <c r="CRK101" s="36"/>
      <c r="CRL101" s="36"/>
      <c r="CRM101" s="36"/>
      <c r="CRN101" s="36"/>
      <c r="CRO101" s="36"/>
      <c r="CRP101" s="36"/>
      <c r="CRQ101" s="36"/>
      <c r="CRR101" s="36"/>
      <c r="CRS101" s="36"/>
      <c r="CRT101" s="36"/>
      <c r="CRU101" s="36"/>
      <c r="CRV101" s="36"/>
      <c r="CRW101" s="36"/>
      <c r="CRX101" s="36"/>
      <c r="CRY101" s="36"/>
      <c r="CRZ101" s="36"/>
      <c r="CSA101" s="36"/>
      <c r="CSB101" s="36"/>
      <c r="CSC101" s="36"/>
      <c r="CSD101" s="36"/>
      <c r="CSE101" s="36"/>
      <c r="CSF101" s="36"/>
      <c r="CSG101" s="36"/>
      <c r="CSH101" s="36"/>
      <c r="CSI101" s="36"/>
      <c r="CSJ101" s="36"/>
      <c r="CSK101" s="36"/>
      <c r="CSL101" s="36"/>
      <c r="CSM101" s="36"/>
      <c r="CSN101" s="36"/>
      <c r="CSO101" s="36"/>
      <c r="CSP101" s="36"/>
      <c r="CSQ101" s="36"/>
      <c r="CSR101" s="36"/>
      <c r="CSS101" s="36"/>
      <c r="CST101" s="36"/>
      <c r="CSU101" s="36"/>
      <c r="CSV101" s="36"/>
      <c r="CSW101" s="36"/>
      <c r="CSX101" s="36"/>
      <c r="CSY101" s="36"/>
      <c r="CSZ101" s="36"/>
      <c r="CTA101" s="36"/>
      <c r="CTB101" s="36"/>
      <c r="CTC101" s="36"/>
      <c r="CTD101" s="36"/>
      <c r="CTE101" s="36"/>
      <c r="CTF101" s="36"/>
      <c r="CTG101" s="36"/>
      <c r="CTH101" s="36"/>
      <c r="CTI101" s="36"/>
      <c r="CTJ101" s="36"/>
      <c r="CTK101" s="36"/>
      <c r="CTL101" s="36"/>
      <c r="CTM101" s="36"/>
      <c r="CTN101" s="36"/>
      <c r="CTO101" s="36"/>
      <c r="CTP101" s="36"/>
      <c r="CTQ101" s="36"/>
      <c r="CTR101" s="36"/>
      <c r="CTS101" s="36"/>
      <c r="CTT101" s="36"/>
      <c r="CTU101" s="36"/>
      <c r="CTV101" s="36"/>
      <c r="CTW101" s="36"/>
      <c r="CTX101" s="36"/>
      <c r="CTY101" s="36"/>
      <c r="CTZ101" s="36"/>
      <c r="CUA101" s="36"/>
      <c r="CUB101" s="36"/>
      <c r="CUC101" s="36"/>
      <c r="CUD101" s="36"/>
      <c r="CUE101" s="36"/>
      <c r="CUF101" s="36"/>
      <c r="CUG101" s="36"/>
      <c r="CUH101" s="36"/>
      <c r="CUI101" s="36"/>
      <c r="CUJ101" s="36"/>
      <c r="CUK101" s="36"/>
      <c r="CUL101" s="36"/>
      <c r="CUM101" s="36"/>
      <c r="CUN101" s="36"/>
      <c r="CUO101" s="36"/>
      <c r="CUP101" s="36"/>
      <c r="CUQ101" s="36"/>
      <c r="CUR101" s="36"/>
      <c r="CUS101" s="36"/>
      <c r="CUT101" s="36"/>
      <c r="CUU101" s="36"/>
      <c r="CUV101" s="36"/>
      <c r="CUW101" s="36"/>
      <c r="CUX101" s="36"/>
      <c r="CUY101" s="36"/>
      <c r="CUZ101" s="36"/>
      <c r="CVA101" s="36"/>
      <c r="CVB101" s="36"/>
      <c r="CVC101" s="36"/>
      <c r="CVD101" s="36"/>
      <c r="CVE101" s="36"/>
      <c r="CVF101" s="36"/>
      <c r="CVG101" s="36"/>
      <c r="CVH101" s="36"/>
      <c r="CVI101" s="36"/>
      <c r="CVJ101" s="36"/>
      <c r="CVK101" s="36"/>
      <c r="CVL101" s="36"/>
      <c r="CVM101" s="36"/>
      <c r="CVN101" s="36"/>
      <c r="CVO101" s="36"/>
      <c r="CVP101" s="36"/>
      <c r="CVQ101" s="36"/>
      <c r="CVR101" s="36"/>
      <c r="CVS101" s="36"/>
      <c r="CVT101" s="36"/>
      <c r="CVU101" s="36"/>
      <c r="CVV101" s="36"/>
      <c r="CVW101" s="36"/>
      <c r="CVX101" s="36"/>
      <c r="CVY101" s="36"/>
      <c r="CVZ101" s="36"/>
      <c r="CWA101" s="36"/>
      <c r="CWB101" s="36"/>
      <c r="CWC101" s="36"/>
      <c r="CWD101" s="36"/>
      <c r="CWE101" s="36"/>
      <c r="CWF101" s="36"/>
      <c r="CWG101" s="36"/>
      <c r="CWH101" s="36"/>
      <c r="CWI101" s="36"/>
      <c r="CWJ101" s="36"/>
      <c r="CWK101" s="36"/>
      <c r="CWL101" s="36"/>
      <c r="CWM101" s="36"/>
      <c r="CWN101" s="36"/>
      <c r="CWO101" s="36"/>
      <c r="CWP101" s="36"/>
      <c r="CWQ101" s="36"/>
      <c r="CWR101" s="36"/>
      <c r="CWS101" s="36"/>
      <c r="CWT101" s="36"/>
      <c r="CWU101" s="36"/>
      <c r="CWV101" s="36"/>
      <c r="CWW101" s="36"/>
      <c r="CWX101" s="36"/>
      <c r="CWY101" s="36"/>
      <c r="CWZ101" s="36"/>
      <c r="CXA101" s="36"/>
      <c r="CXB101" s="36"/>
      <c r="CXC101" s="36"/>
      <c r="CXD101" s="36"/>
      <c r="CXE101" s="36"/>
      <c r="CXF101" s="36"/>
      <c r="CXG101" s="36"/>
      <c r="CXH101" s="36"/>
      <c r="CXI101" s="36"/>
      <c r="CXJ101" s="36"/>
      <c r="CXK101" s="36"/>
      <c r="CXL101" s="36"/>
      <c r="CXM101" s="36"/>
      <c r="CXN101" s="36"/>
      <c r="CXO101" s="36"/>
      <c r="CXP101" s="36"/>
      <c r="CXQ101" s="36"/>
      <c r="CXR101" s="36"/>
      <c r="CXS101" s="36"/>
      <c r="CXT101" s="36"/>
      <c r="CXU101" s="36"/>
      <c r="CXV101" s="36"/>
      <c r="CXW101" s="36"/>
      <c r="CXX101" s="36"/>
      <c r="CXY101" s="36"/>
      <c r="CXZ101" s="36"/>
      <c r="CYA101" s="36"/>
      <c r="CYB101" s="36"/>
      <c r="CYC101" s="36"/>
      <c r="CYD101" s="36"/>
      <c r="CYE101" s="36"/>
      <c r="CYF101" s="36"/>
      <c r="CYG101" s="36"/>
      <c r="CYH101" s="36"/>
      <c r="CYI101" s="36"/>
      <c r="CYJ101" s="36"/>
      <c r="CYK101" s="36"/>
      <c r="CYL101" s="36"/>
      <c r="CYM101" s="36"/>
      <c r="CYN101" s="36"/>
      <c r="CYO101" s="36"/>
      <c r="CYP101" s="36"/>
      <c r="CYQ101" s="36"/>
      <c r="CYR101" s="36"/>
      <c r="CYS101" s="36"/>
      <c r="CYT101" s="36"/>
      <c r="CYU101" s="36"/>
      <c r="CYV101" s="36"/>
      <c r="CYW101" s="36"/>
      <c r="CYX101" s="36"/>
      <c r="CYY101" s="36"/>
      <c r="CYZ101" s="36"/>
      <c r="CZA101" s="36"/>
      <c r="CZB101" s="36"/>
      <c r="CZC101" s="36"/>
      <c r="CZD101" s="36"/>
      <c r="CZE101" s="36"/>
      <c r="CZF101" s="36"/>
      <c r="CZG101" s="36"/>
      <c r="CZH101" s="36"/>
      <c r="CZI101" s="36"/>
      <c r="CZJ101" s="36"/>
      <c r="CZK101" s="36"/>
      <c r="CZL101" s="36"/>
      <c r="CZM101" s="36"/>
      <c r="CZN101" s="36"/>
      <c r="CZO101" s="36"/>
      <c r="CZP101" s="36"/>
      <c r="CZQ101" s="36"/>
      <c r="CZR101" s="36"/>
      <c r="CZS101" s="36"/>
      <c r="CZT101" s="36"/>
      <c r="CZU101" s="36"/>
      <c r="CZV101" s="36"/>
      <c r="CZW101" s="36"/>
      <c r="CZX101" s="36"/>
      <c r="CZY101" s="36"/>
      <c r="CZZ101" s="36"/>
      <c r="DAA101" s="36"/>
      <c r="DAB101" s="36"/>
      <c r="DAC101" s="36"/>
      <c r="DAD101" s="36"/>
      <c r="DAE101" s="36"/>
      <c r="DAF101" s="36"/>
      <c r="DAG101" s="36"/>
      <c r="DAH101" s="36"/>
      <c r="DAI101" s="36"/>
      <c r="DAJ101" s="36"/>
      <c r="DAK101" s="36"/>
      <c r="DAL101" s="36"/>
      <c r="DAM101" s="36"/>
      <c r="DAN101" s="36"/>
      <c r="DAO101" s="36"/>
      <c r="DAP101" s="36"/>
      <c r="DAQ101" s="36"/>
      <c r="DAR101" s="36"/>
      <c r="DAS101" s="36"/>
      <c r="DAT101" s="36"/>
      <c r="DAU101" s="36"/>
      <c r="DAV101" s="36"/>
      <c r="DAW101" s="36"/>
      <c r="DAX101" s="36"/>
      <c r="DAY101" s="36"/>
      <c r="DAZ101" s="36"/>
      <c r="DBA101" s="36"/>
      <c r="DBB101" s="36"/>
      <c r="DBC101" s="36"/>
      <c r="DBD101" s="36"/>
      <c r="DBE101" s="36"/>
      <c r="DBF101" s="36"/>
      <c r="DBG101" s="36"/>
      <c r="DBH101" s="36"/>
      <c r="DBI101" s="36"/>
      <c r="DBJ101" s="36"/>
      <c r="DBK101" s="36"/>
      <c r="DBL101" s="36"/>
      <c r="DBM101" s="36"/>
      <c r="DBN101" s="36"/>
      <c r="DBO101" s="36"/>
      <c r="DBP101" s="36"/>
      <c r="DBQ101" s="36"/>
      <c r="DBR101" s="36"/>
      <c r="DBS101" s="36"/>
      <c r="DBT101" s="36"/>
      <c r="DBU101" s="36"/>
      <c r="DBV101" s="36"/>
      <c r="DBW101" s="36"/>
      <c r="DBX101" s="36"/>
      <c r="DBY101" s="36"/>
      <c r="DBZ101" s="36"/>
      <c r="DCA101" s="36"/>
      <c r="DCB101" s="36"/>
      <c r="DCC101" s="36"/>
      <c r="DCD101" s="36"/>
      <c r="DCE101" s="36"/>
      <c r="DCF101" s="36"/>
      <c r="DCG101" s="36"/>
      <c r="DCH101" s="36"/>
      <c r="DCI101" s="36"/>
      <c r="DCJ101" s="36"/>
      <c r="DCK101" s="36"/>
      <c r="DCL101" s="36"/>
      <c r="DCM101" s="36"/>
      <c r="DCN101" s="36"/>
      <c r="DCO101" s="36"/>
      <c r="DCP101" s="36"/>
      <c r="DCQ101" s="36"/>
      <c r="DCR101" s="36"/>
      <c r="DCS101" s="36"/>
      <c r="DCT101" s="36"/>
      <c r="DCU101" s="36"/>
      <c r="DCV101" s="36"/>
      <c r="DCW101" s="36"/>
      <c r="DCX101" s="36"/>
      <c r="DCY101" s="36"/>
      <c r="DCZ101" s="36"/>
      <c r="DDA101" s="36"/>
      <c r="DDB101" s="36"/>
      <c r="DDC101" s="36"/>
      <c r="DDD101" s="36"/>
      <c r="DDE101" s="36"/>
      <c r="DDF101" s="36"/>
      <c r="DDG101" s="36"/>
      <c r="DDH101" s="36"/>
      <c r="DDI101" s="36"/>
      <c r="DDJ101" s="36"/>
      <c r="DDK101" s="36"/>
      <c r="DDL101" s="36"/>
      <c r="DDM101" s="36"/>
      <c r="DDN101" s="36"/>
      <c r="DDO101" s="36"/>
      <c r="DDP101" s="36"/>
      <c r="DDQ101" s="36"/>
      <c r="DDR101" s="36"/>
      <c r="DDS101" s="36"/>
      <c r="DDT101" s="36"/>
      <c r="DDU101" s="36"/>
      <c r="DDV101" s="36"/>
      <c r="DDW101" s="36"/>
      <c r="DDX101" s="36"/>
      <c r="DDY101" s="36"/>
      <c r="DDZ101" s="36"/>
      <c r="DEA101" s="36"/>
      <c r="DEB101" s="36"/>
      <c r="DEC101" s="36"/>
      <c r="DED101" s="36"/>
      <c r="DEE101" s="36"/>
      <c r="DEF101" s="36"/>
      <c r="DEG101" s="36"/>
      <c r="DEH101" s="36"/>
      <c r="DEI101" s="36"/>
      <c r="DEJ101" s="36"/>
      <c r="DEK101" s="36"/>
      <c r="DEL101" s="36"/>
      <c r="DEM101" s="36"/>
      <c r="DEN101" s="36"/>
      <c r="DEO101" s="36"/>
      <c r="DEP101" s="36"/>
      <c r="DEQ101" s="36"/>
      <c r="DER101" s="36"/>
      <c r="DES101" s="36"/>
      <c r="DET101" s="36"/>
      <c r="DEU101" s="36"/>
      <c r="DEV101" s="36"/>
      <c r="DEW101" s="36"/>
      <c r="DEX101" s="36"/>
      <c r="DEY101" s="36"/>
      <c r="DEZ101" s="36"/>
      <c r="DFA101" s="36"/>
      <c r="DFB101" s="36"/>
      <c r="DFC101" s="36"/>
      <c r="DFD101" s="36"/>
      <c r="DFE101" s="36"/>
      <c r="DFF101" s="36"/>
      <c r="DFG101" s="36"/>
      <c r="DFH101" s="36"/>
      <c r="DFI101" s="36"/>
      <c r="DFJ101" s="36"/>
      <c r="DFK101" s="36"/>
      <c r="DFL101" s="36"/>
      <c r="DFM101" s="36"/>
      <c r="DFN101" s="36"/>
      <c r="DFO101" s="36"/>
      <c r="DFP101" s="36"/>
      <c r="DFQ101" s="36"/>
      <c r="DFR101" s="36"/>
      <c r="DFS101" s="36"/>
      <c r="DFT101" s="36"/>
      <c r="DFU101" s="36"/>
      <c r="DFV101" s="36"/>
      <c r="DFW101" s="36"/>
      <c r="DFX101" s="36"/>
      <c r="DFY101" s="36"/>
      <c r="DFZ101" s="36"/>
      <c r="DGA101" s="36"/>
      <c r="DGB101" s="36"/>
      <c r="DGC101" s="36"/>
      <c r="DGD101" s="36"/>
      <c r="DGE101" s="36"/>
      <c r="DGF101" s="36"/>
      <c r="DGG101" s="36"/>
      <c r="DGH101" s="36"/>
      <c r="DGI101" s="36"/>
      <c r="DGJ101" s="36"/>
      <c r="DGK101" s="36"/>
      <c r="DGL101" s="36"/>
      <c r="DGM101" s="36"/>
      <c r="DGN101" s="36"/>
      <c r="DGO101" s="36"/>
      <c r="DGP101" s="36"/>
      <c r="DGQ101" s="36"/>
      <c r="DGR101" s="36"/>
      <c r="DGS101" s="36"/>
      <c r="DGT101" s="36"/>
      <c r="DGU101" s="36"/>
      <c r="DGV101" s="36"/>
      <c r="DGW101" s="36"/>
      <c r="DGX101" s="36"/>
      <c r="DGY101" s="36"/>
      <c r="DGZ101" s="36"/>
      <c r="DHA101" s="36"/>
      <c r="DHB101" s="36"/>
      <c r="DHC101" s="36"/>
      <c r="DHD101" s="36"/>
      <c r="DHE101" s="36"/>
      <c r="DHF101" s="36"/>
      <c r="DHG101" s="36"/>
      <c r="DHH101" s="36"/>
      <c r="DHI101" s="36"/>
      <c r="DHJ101" s="36"/>
      <c r="DHK101" s="36"/>
      <c r="DHL101" s="36"/>
      <c r="DHM101" s="36"/>
      <c r="DHN101" s="36"/>
      <c r="DHO101" s="36"/>
      <c r="DHP101" s="36"/>
      <c r="DHQ101" s="36"/>
      <c r="DHR101" s="36"/>
      <c r="DHS101" s="36"/>
      <c r="DHT101" s="36"/>
      <c r="DHU101" s="36"/>
      <c r="DHV101" s="36"/>
      <c r="DHW101" s="36"/>
      <c r="DHX101" s="36"/>
      <c r="DHY101" s="36"/>
      <c r="DHZ101" s="36"/>
      <c r="DIA101" s="36"/>
      <c r="DIB101" s="36"/>
      <c r="DIC101" s="36"/>
      <c r="DID101" s="36"/>
      <c r="DIE101" s="36"/>
      <c r="DIF101" s="36"/>
      <c r="DIG101" s="36"/>
      <c r="DIH101" s="36"/>
      <c r="DII101" s="36"/>
      <c r="DIJ101" s="36"/>
      <c r="DIK101" s="36"/>
      <c r="DIL101" s="36"/>
      <c r="DIM101" s="36"/>
      <c r="DIN101" s="36"/>
      <c r="DIO101" s="36"/>
      <c r="DIP101" s="36"/>
      <c r="DIQ101" s="36"/>
      <c r="DIR101" s="36"/>
      <c r="DIS101" s="36"/>
      <c r="DIT101" s="36"/>
      <c r="DIU101" s="36"/>
      <c r="DIV101" s="36"/>
      <c r="DIW101" s="36"/>
      <c r="DIX101" s="36"/>
      <c r="DIY101" s="36"/>
      <c r="DIZ101" s="36"/>
      <c r="DJA101" s="36"/>
      <c r="DJB101" s="36"/>
      <c r="DJC101" s="36"/>
      <c r="DJD101" s="36"/>
      <c r="DJE101" s="36"/>
      <c r="DJF101" s="36"/>
      <c r="DJG101" s="36"/>
      <c r="DJH101" s="36"/>
      <c r="DJI101" s="36"/>
      <c r="DJJ101" s="36"/>
      <c r="DJK101" s="36"/>
      <c r="DJL101" s="36"/>
      <c r="DJM101" s="36"/>
      <c r="DJN101" s="36"/>
      <c r="DJO101" s="36"/>
      <c r="DJP101" s="36"/>
      <c r="DJQ101" s="36"/>
      <c r="DJR101" s="36"/>
      <c r="DJS101" s="36"/>
      <c r="DJT101" s="36"/>
      <c r="DJU101" s="36"/>
      <c r="DJV101" s="36"/>
      <c r="DJW101" s="36"/>
      <c r="DJX101" s="36"/>
      <c r="DJY101" s="36"/>
      <c r="DJZ101" s="36"/>
      <c r="DKA101" s="36"/>
      <c r="DKB101" s="36"/>
      <c r="DKC101" s="36"/>
      <c r="DKD101" s="36"/>
      <c r="DKE101" s="36"/>
      <c r="DKF101" s="36"/>
      <c r="DKG101" s="36"/>
      <c r="DKH101" s="36"/>
      <c r="DKI101" s="36"/>
      <c r="DKJ101" s="36"/>
      <c r="DKK101" s="36"/>
      <c r="DKL101" s="36"/>
      <c r="DKM101" s="36"/>
      <c r="DKN101" s="36"/>
      <c r="DKO101" s="36"/>
      <c r="DKP101" s="36"/>
      <c r="DKQ101" s="36"/>
      <c r="DKR101" s="36"/>
      <c r="DKS101" s="36"/>
      <c r="DKT101" s="36"/>
      <c r="DKU101" s="36"/>
      <c r="DKV101" s="36"/>
      <c r="DKW101" s="36"/>
      <c r="DKX101" s="36"/>
      <c r="DKY101" s="36"/>
      <c r="DKZ101" s="36"/>
      <c r="DLA101" s="36"/>
      <c r="DLB101" s="36"/>
      <c r="DLC101" s="36"/>
      <c r="DLD101" s="36"/>
      <c r="DLE101" s="36"/>
      <c r="DLF101" s="36"/>
      <c r="DLG101" s="36"/>
      <c r="DLH101" s="36"/>
      <c r="DLI101" s="36"/>
      <c r="DLJ101" s="36"/>
      <c r="DLK101" s="36"/>
      <c r="DLL101" s="36"/>
      <c r="DLM101" s="36"/>
      <c r="DLN101" s="36"/>
      <c r="DLO101" s="36"/>
      <c r="DLP101" s="36"/>
      <c r="DLQ101" s="36"/>
      <c r="DLR101" s="36"/>
      <c r="DLS101" s="36"/>
      <c r="DLT101" s="36"/>
      <c r="DLU101" s="36"/>
      <c r="DLV101" s="36"/>
      <c r="DLW101" s="36"/>
      <c r="DLX101" s="36"/>
      <c r="DLY101" s="36"/>
      <c r="DLZ101" s="36"/>
      <c r="DMA101" s="36"/>
      <c r="DMB101" s="36"/>
      <c r="DMC101" s="36"/>
      <c r="DMD101" s="36"/>
      <c r="DME101" s="36"/>
      <c r="DMF101" s="36"/>
      <c r="DMG101" s="36"/>
      <c r="DMH101" s="36"/>
      <c r="DMI101" s="36"/>
      <c r="DMJ101" s="36"/>
      <c r="DMK101" s="36"/>
      <c r="DML101" s="36"/>
      <c r="DMM101" s="36"/>
      <c r="DMN101" s="36"/>
      <c r="DMO101" s="36"/>
      <c r="DMP101" s="36"/>
      <c r="DMQ101" s="36"/>
      <c r="DMR101" s="36"/>
      <c r="DMS101" s="36"/>
      <c r="DMT101" s="36"/>
      <c r="DMU101" s="36"/>
      <c r="DMV101" s="36"/>
      <c r="DMW101" s="36"/>
      <c r="DMX101" s="36"/>
      <c r="DMY101" s="36"/>
      <c r="DMZ101" s="36"/>
      <c r="DNA101" s="36"/>
      <c r="DNB101" s="36"/>
      <c r="DNC101" s="36"/>
      <c r="DND101" s="36"/>
      <c r="DNE101" s="36"/>
      <c r="DNF101" s="36"/>
      <c r="DNG101" s="36"/>
      <c r="DNH101" s="36"/>
      <c r="DNI101" s="36"/>
      <c r="DNJ101" s="36"/>
      <c r="DNK101" s="36"/>
      <c r="DNL101" s="36"/>
      <c r="DNM101" s="36"/>
      <c r="DNN101" s="36"/>
      <c r="DNO101" s="36"/>
      <c r="DNP101" s="36"/>
      <c r="DNQ101" s="36"/>
      <c r="DNR101" s="36"/>
      <c r="DNS101" s="36"/>
      <c r="DNT101" s="36"/>
      <c r="DNU101" s="36"/>
      <c r="DNV101" s="36"/>
      <c r="DNW101" s="36"/>
      <c r="DNX101" s="36"/>
      <c r="DNY101" s="36"/>
      <c r="DNZ101" s="36"/>
      <c r="DOA101" s="36"/>
      <c r="DOB101" s="36"/>
      <c r="DOC101" s="36"/>
      <c r="DOD101" s="36"/>
      <c r="DOE101" s="36"/>
      <c r="DOF101" s="36"/>
      <c r="DOG101" s="36"/>
      <c r="DOH101" s="36"/>
      <c r="DOI101" s="36"/>
      <c r="DOJ101" s="36"/>
      <c r="DOK101" s="36"/>
      <c r="DOL101" s="36"/>
      <c r="DOM101" s="36"/>
      <c r="DON101" s="36"/>
      <c r="DOO101" s="36"/>
      <c r="DOP101" s="36"/>
      <c r="DOQ101" s="36"/>
      <c r="DOR101" s="36"/>
      <c r="DOS101" s="36"/>
      <c r="DOT101" s="36"/>
      <c r="DOU101" s="36"/>
      <c r="DOV101" s="36"/>
      <c r="DOW101" s="36"/>
      <c r="DOX101" s="36"/>
      <c r="DOY101" s="36"/>
      <c r="DOZ101" s="36"/>
      <c r="DPA101" s="36"/>
      <c r="DPB101" s="36"/>
      <c r="DPC101" s="36"/>
      <c r="DPD101" s="36"/>
      <c r="DPE101" s="36"/>
      <c r="DPF101" s="36"/>
      <c r="DPG101" s="36"/>
      <c r="DPH101" s="36"/>
      <c r="DPI101" s="36"/>
      <c r="DPJ101" s="36"/>
      <c r="DPK101" s="36"/>
      <c r="DPL101" s="36"/>
      <c r="DPM101" s="36"/>
      <c r="DPN101" s="36"/>
      <c r="DPO101" s="36"/>
      <c r="DPP101" s="36"/>
      <c r="DPQ101" s="36"/>
      <c r="DPR101" s="36"/>
      <c r="DPS101" s="36"/>
      <c r="DPT101" s="36"/>
      <c r="DPU101" s="36"/>
      <c r="DPV101" s="36"/>
      <c r="DPW101" s="36"/>
      <c r="DPX101" s="36"/>
      <c r="DPY101" s="36"/>
      <c r="DPZ101" s="36"/>
      <c r="DQA101" s="36"/>
      <c r="DQB101" s="36"/>
      <c r="DQC101" s="36"/>
      <c r="DQD101" s="36"/>
      <c r="DQE101" s="36"/>
      <c r="DQF101" s="36"/>
      <c r="DQG101" s="36"/>
      <c r="DQH101" s="36"/>
      <c r="DQI101" s="36"/>
      <c r="DQJ101" s="36"/>
      <c r="DQK101" s="36"/>
      <c r="DQL101" s="36"/>
      <c r="DQM101" s="36"/>
      <c r="DQN101" s="36"/>
      <c r="DQO101" s="36"/>
      <c r="DQP101" s="36"/>
      <c r="DQQ101" s="36"/>
      <c r="DQR101" s="36"/>
      <c r="DQS101" s="36"/>
      <c r="DQT101" s="36"/>
      <c r="DQU101" s="36"/>
      <c r="DQV101" s="36"/>
      <c r="DQW101" s="36"/>
      <c r="DQX101" s="36"/>
      <c r="DQY101" s="36"/>
      <c r="DQZ101" s="36"/>
      <c r="DRA101" s="36"/>
      <c r="DRB101" s="36"/>
      <c r="DRC101" s="36"/>
      <c r="DRD101" s="36"/>
      <c r="DRE101" s="36"/>
      <c r="DRF101" s="36"/>
      <c r="DRG101" s="36"/>
      <c r="DRH101" s="36"/>
      <c r="DRI101" s="36"/>
      <c r="DRJ101" s="36"/>
      <c r="DRK101" s="36"/>
      <c r="DRL101" s="36"/>
      <c r="DRM101" s="36"/>
      <c r="DRN101" s="36"/>
      <c r="DRO101" s="36"/>
      <c r="DRP101" s="36"/>
      <c r="DRQ101" s="36"/>
      <c r="DRR101" s="36"/>
      <c r="DRS101" s="36"/>
      <c r="DRT101" s="36"/>
      <c r="DRU101" s="36"/>
      <c r="DRV101" s="36"/>
      <c r="DRW101" s="36"/>
      <c r="DRX101" s="36"/>
      <c r="DRY101" s="36"/>
      <c r="DRZ101" s="36"/>
      <c r="DSA101" s="36"/>
      <c r="DSB101" s="36"/>
      <c r="DSC101" s="36"/>
      <c r="DSD101" s="36"/>
      <c r="DSE101" s="36"/>
      <c r="DSF101" s="36"/>
      <c r="DSG101" s="36"/>
      <c r="DSH101" s="36"/>
      <c r="DSI101" s="36"/>
      <c r="DSJ101" s="36"/>
      <c r="DSK101" s="36"/>
      <c r="DSL101" s="36"/>
      <c r="DSM101" s="36"/>
      <c r="DSN101" s="36"/>
      <c r="DSO101" s="36"/>
      <c r="DSP101" s="36"/>
      <c r="DSQ101" s="36"/>
      <c r="DSR101" s="36"/>
      <c r="DSS101" s="36"/>
      <c r="DST101" s="36"/>
      <c r="DSU101" s="36"/>
      <c r="DSV101" s="36"/>
      <c r="DSW101" s="36"/>
      <c r="DSX101" s="36"/>
      <c r="DSY101" s="36"/>
      <c r="DSZ101" s="36"/>
      <c r="DTA101" s="36"/>
      <c r="DTB101" s="36"/>
      <c r="DTC101" s="36"/>
      <c r="DTD101" s="36"/>
      <c r="DTE101" s="36"/>
      <c r="DTF101" s="36"/>
      <c r="DTG101" s="36"/>
      <c r="DTH101" s="36"/>
      <c r="DTI101" s="36"/>
      <c r="DTJ101" s="36"/>
      <c r="DTK101" s="36"/>
      <c r="DTL101" s="36"/>
      <c r="DTM101" s="36"/>
      <c r="DTN101" s="36"/>
      <c r="DTO101" s="36"/>
      <c r="DTP101" s="36"/>
      <c r="DTQ101" s="36"/>
      <c r="DTR101" s="36"/>
      <c r="DTS101" s="36"/>
      <c r="DTT101" s="36"/>
      <c r="DTU101" s="36"/>
      <c r="DTV101" s="36"/>
      <c r="DTW101" s="36"/>
      <c r="DTX101" s="36"/>
      <c r="DTY101" s="36"/>
      <c r="DTZ101" s="36"/>
      <c r="DUA101" s="36"/>
      <c r="DUB101" s="36"/>
      <c r="DUC101" s="36"/>
      <c r="DUD101" s="36"/>
      <c r="DUE101" s="36"/>
      <c r="DUF101" s="36"/>
      <c r="DUG101" s="36"/>
      <c r="DUH101" s="36"/>
      <c r="DUI101" s="36"/>
      <c r="DUJ101" s="36"/>
      <c r="DUK101" s="36"/>
      <c r="DUL101" s="36"/>
      <c r="DUM101" s="36"/>
      <c r="DUN101" s="36"/>
      <c r="DUO101" s="36"/>
      <c r="DUP101" s="36"/>
      <c r="DUQ101" s="36"/>
      <c r="DUR101" s="36"/>
      <c r="DUS101" s="36"/>
      <c r="DUT101" s="36"/>
      <c r="DUU101" s="36"/>
      <c r="DUV101" s="36"/>
      <c r="DUW101" s="36"/>
      <c r="DUX101" s="36"/>
      <c r="DUY101" s="36"/>
      <c r="DUZ101" s="36"/>
      <c r="DVA101" s="36"/>
      <c r="DVB101" s="36"/>
      <c r="DVC101" s="36"/>
      <c r="DVD101" s="36"/>
      <c r="DVE101" s="36"/>
      <c r="DVF101" s="36"/>
      <c r="DVG101" s="36"/>
      <c r="DVH101" s="36"/>
      <c r="DVI101" s="36"/>
      <c r="DVJ101" s="36"/>
      <c r="DVK101" s="36"/>
      <c r="DVL101" s="36"/>
      <c r="DVM101" s="36"/>
      <c r="DVN101" s="36"/>
      <c r="DVO101" s="36"/>
      <c r="DVP101" s="36"/>
      <c r="DVQ101" s="36"/>
      <c r="DVR101" s="36"/>
      <c r="DVS101" s="36"/>
      <c r="DVT101" s="36"/>
      <c r="DVU101" s="36"/>
      <c r="DVV101" s="36"/>
      <c r="DVW101" s="36"/>
      <c r="DVX101" s="36"/>
      <c r="DVY101" s="36"/>
      <c r="DVZ101" s="36"/>
      <c r="DWA101" s="36"/>
      <c r="DWB101" s="36"/>
      <c r="DWC101" s="36"/>
      <c r="DWD101" s="36"/>
      <c r="DWE101" s="36"/>
      <c r="DWF101" s="36"/>
      <c r="DWG101" s="36"/>
      <c r="DWH101" s="36"/>
      <c r="DWI101" s="36"/>
      <c r="DWJ101" s="36"/>
      <c r="DWK101" s="36"/>
      <c r="DWL101" s="36"/>
      <c r="DWM101" s="36"/>
      <c r="DWN101" s="36"/>
      <c r="DWO101" s="36"/>
      <c r="DWP101" s="36"/>
      <c r="DWQ101" s="36"/>
      <c r="DWR101" s="36"/>
      <c r="DWS101" s="36"/>
      <c r="DWT101" s="36"/>
      <c r="DWU101" s="36"/>
      <c r="DWV101" s="36"/>
      <c r="DWW101" s="36"/>
      <c r="DWX101" s="36"/>
      <c r="DWY101" s="36"/>
      <c r="DWZ101" s="36"/>
      <c r="DXA101" s="36"/>
      <c r="DXB101" s="36"/>
      <c r="DXC101" s="36"/>
      <c r="DXD101" s="36"/>
      <c r="DXE101" s="36"/>
      <c r="DXF101" s="36"/>
      <c r="DXG101" s="36"/>
      <c r="DXH101" s="36"/>
      <c r="DXI101" s="36"/>
      <c r="DXJ101" s="36"/>
      <c r="DXK101" s="36"/>
      <c r="DXL101" s="36"/>
      <c r="DXM101" s="36"/>
      <c r="DXN101" s="36"/>
      <c r="DXO101" s="36"/>
      <c r="DXP101" s="36"/>
      <c r="DXQ101" s="36"/>
      <c r="DXR101" s="36"/>
      <c r="DXS101" s="36"/>
      <c r="DXT101" s="36"/>
      <c r="DXU101" s="36"/>
      <c r="DXV101" s="36"/>
      <c r="DXW101" s="36"/>
      <c r="DXX101" s="36"/>
      <c r="DXY101" s="36"/>
      <c r="DXZ101" s="36"/>
      <c r="DYA101" s="36"/>
      <c r="DYB101" s="36"/>
      <c r="DYC101" s="36"/>
      <c r="DYD101" s="36"/>
      <c r="DYE101" s="36"/>
      <c r="DYF101" s="36"/>
      <c r="DYG101" s="36"/>
      <c r="DYH101" s="36"/>
      <c r="DYI101" s="36"/>
      <c r="DYJ101" s="36"/>
      <c r="DYK101" s="36"/>
      <c r="DYL101" s="36"/>
      <c r="DYM101" s="36"/>
      <c r="DYN101" s="36"/>
      <c r="DYO101" s="36"/>
      <c r="DYP101" s="36"/>
      <c r="DYQ101" s="36"/>
      <c r="DYR101" s="36"/>
      <c r="DYS101" s="36"/>
      <c r="DYT101" s="36"/>
      <c r="DYU101" s="36"/>
      <c r="DYV101" s="36"/>
      <c r="DYW101" s="36"/>
      <c r="DYX101" s="36"/>
      <c r="DYY101" s="36"/>
      <c r="DYZ101" s="36"/>
      <c r="DZA101" s="36"/>
      <c r="DZB101" s="36"/>
      <c r="DZC101" s="36"/>
      <c r="DZD101" s="36"/>
      <c r="DZE101" s="36"/>
      <c r="DZF101" s="36"/>
      <c r="DZG101" s="36"/>
      <c r="DZH101" s="36"/>
      <c r="DZI101" s="36"/>
      <c r="DZJ101" s="36"/>
      <c r="DZK101" s="36"/>
      <c r="DZL101" s="36"/>
      <c r="DZM101" s="36"/>
      <c r="DZN101" s="36"/>
      <c r="DZO101" s="36"/>
      <c r="DZP101" s="36"/>
      <c r="DZQ101" s="36"/>
      <c r="DZR101" s="36"/>
      <c r="DZS101" s="36"/>
      <c r="DZT101" s="36"/>
      <c r="DZU101" s="36"/>
      <c r="DZV101" s="36"/>
      <c r="DZW101" s="36"/>
      <c r="DZX101" s="36"/>
      <c r="DZY101" s="36"/>
      <c r="DZZ101" s="36"/>
      <c r="EAA101" s="36"/>
      <c r="EAB101" s="36"/>
      <c r="EAC101" s="36"/>
      <c r="EAD101" s="36"/>
      <c r="EAE101" s="36"/>
      <c r="EAF101" s="36"/>
      <c r="EAG101" s="36"/>
      <c r="EAH101" s="36"/>
      <c r="EAI101" s="36"/>
      <c r="EAJ101" s="36"/>
      <c r="EAK101" s="36"/>
      <c r="EAL101" s="36"/>
      <c r="EAM101" s="36"/>
      <c r="EAN101" s="36"/>
      <c r="EAO101" s="36"/>
      <c r="EAP101" s="36"/>
      <c r="EAQ101" s="36"/>
      <c r="EAR101" s="36"/>
      <c r="EAS101" s="36"/>
      <c r="EAT101" s="36"/>
      <c r="EAU101" s="36"/>
      <c r="EAV101" s="36"/>
      <c r="EAW101" s="36"/>
      <c r="EAX101" s="36"/>
      <c r="EAY101" s="36"/>
      <c r="EAZ101" s="36"/>
      <c r="EBA101" s="36"/>
      <c r="EBB101" s="36"/>
      <c r="EBC101" s="36"/>
      <c r="EBD101" s="36"/>
      <c r="EBE101" s="36"/>
      <c r="EBF101" s="36"/>
      <c r="EBG101" s="36"/>
      <c r="EBH101" s="36"/>
      <c r="EBI101" s="36"/>
      <c r="EBJ101" s="36"/>
      <c r="EBK101" s="36"/>
      <c r="EBL101" s="36"/>
      <c r="EBM101" s="36"/>
      <c r="EBN101" s="36"/>
      <c r="EBO101" s="36"/>
      <c r="EBP101" s="36"/>
      <c r="EBQ101" s="36"/>
      <c r="EBR101" s="36"/>
      <c r="EBS101" s="36"/>
      <c r="EBT101" s="36"/>
      <c r="EBU101" s="36"/>
      <c r="EBV101" s="36"/>
      <c r="EBW101" s="36"/>
      <c r="EBX101" s="36"/>
      <c r="EBY101" s="36"/>
      <c r="EBZ101" s="36"/>
      <c r="ECA101" s="36"/>
      <c r="ECB101" s="36"/>
      <c r="ECC101" s="36"/>
      <c r="ECD101" s="36"/>
      <c r="ECE101" s="36"/>
      <c r="ECF101" s="36"/>
      <c r="ECG101" s="36"/>
      <c r="ECH101" s="36"/>
      <c r="ECI101" s="36"/>
      <c r="ECJ101" s="36"/>
      <c r="ECK101" s="36"/>
      <c r="ECL101" s="36"/>
      <c r="ECM101" s="36"/>
      <c r="ECN101" s="36"/>
      <c r="ECO101" s="36"/>
      <c r="ECP101" s="36"/>
      <c r="ECQ101" s="36"/>
      <c r="ECR101" s="36"/>
      <c r="ECS101" s="36"/>
      <c r="ECT101" s="36"/>
      <c r="ECU101" s="36"/>
      <c r="ECV101" s="36"/>
      <c r="ECW101" s="36"/>
      <c r="ECX101" s="36"/>
      <c r="ECY101" s="36"/>
      <c r="ECZ101" s="36"/>
      <c r="EDA101" s="36"/>
      <c r="EDB101" s="36"/>
      <c r="EDC101" s="36"/>
      <c r="EDD101" s="36"/>
      <c r="EDE101" s="36"/>
      <c r="EDF101" s="36"/>
      <c r="EDG101" s="36"/>
      <c r="EDH101" s="36"/>
      <c r="EDI101" s="36"/>
      <c r="EDJ101" s="36"/>
      <c r="EDK101" s="36"/>
      <c r="EDL101" s="36"/>
      <c r="EDM101" s="36"/>
      <c r="EDN101" s="36"/>
      <c r="EDO101" s="36"/>
      <c r="EDP101" s="36"/>
      <c r="EDQ101" s="36"/>
      <c r="EDR101" s="36"/>
      <c r="EDS101" s="36"/>
      <c r="EDT101" s="36"/>
      <c r="EDU101" s="36"/>
      <c r="EDV101" s="36"/>
      <c r="EDW101" s="36"/>
      <c r="EDX101" s="36"/>
      <c r="EDY101" s="36"/>
      <c r="EDZ101" s="36"/>
      <c r="EEA101" s="36"/>
      <c r="EEB101" s="36"/>
      <c r="EEC101" s="36"/>
      <c r="EED101" s="36"/>
      <c r="EEE101" s="36"/>
      <c r="EEF101" s="36"/>
      <c r="EEG101" s="36"/>
      <c r="EEH101" s="36"/>
      <c r="EEI101" s="36"/>
      <c r="EEJ101" s="36"/>
      <c r="EEK101" s="36"/>
      <c r="EEL101" s="36"/>
      <c r="EEM101" s="36"/>
      <c r="EEN101" s="36"/>
      <c r="EEO101" s="36"/>
      <c r="EEP101" s="36"/>
      <c r="EEQ101" s="36"/>
      <c r="EER101" s="36"/>
      <c r="EES101" s="36"/>
      <c r="EET101" s="36"/>
      <c r="EEU101" s="36"/>
      <c r="EEV101" s="36"/>
      <c r="EEW101" s="36"/>
      <c r="EEX101" s="36"/>
      <c r="EEY101" s="36"/>
      <c r="EEZ101" s="36"/>
      <c r="EFA101" s="36"/>
      <c r="EFB101" s="36"/>
      <c r="EFC101" s="36"/>
      <c r="EFD101" s="36"/>
      <c r="EFE101" s="36"/>
      <c r="EFF101" s="36"/>
      <c r="EFG101" s="36"/>
      <c r="EFH101" s="36"/>
      <c r="EFI101" s="36"/>
      <c r="EFJ101" s="36"/>
      <c r="EFK101" s="36"/>
      <c r="EFL101" s="36"/>
      <c r="EFM101" s="36"/>
      <c r="EFN101" s="36"/>
      <c r="EFO101" s="36"/>
      <c r="EFP101" s="36"/>
      <c r="EFQ101" s="36"/>
      <c r="EFR101" s="36"/>
      <c r="EFS101" s="36"/>
      <c r="EFT101" s="36"/>
      <c r="EFU101" s="36"/>
      <c r="EFV101" s="36"/>
      <c r="EFW101" s="36"/>
      <c r="EFX101" s="36"/>
      <c r="EFY101" s="36"/>
      <c r="EFZ101" s="36"/>
      <c r="EGA101" s="36"/>
      <c r="EGB101" s="36"/>
      <c r="EGC101" s="36"/>
      <c r="EGD101" s="36"/>
      <c r="EGE101" s="36"/>
      <c r="EGF101" s="36"/>
      <c r="EGG101" s="36"/>
      <c r="EGH101" s="36"/>
      <c r="EGI101" s="36"/>
      <c r="EGJ101" s="36"/>
      <c r="EGK101" s="36"/>
      <c r="EGL101" s="36"/>
      <c r="EGM101" s="36"/>
      <c r="EGN101" s="36"/>
      <c r="EGO101" s="36"/>
      <c r="EGP101" s="36"/>
      <c r="EGQ101" s="36"/>
      <c r="EGR101" s="36"/>
      <c r="EGS101" s="36"/>
      <c r="EGT101" s="36"/>
      <c r="EGU101" s="36"/>
      <c r="EGV101" s="36"/>
      <c r="EGW101" s="36"/>
      <c r="EGX101" s="36"/>
      <c r="EGY101" s="36"/>
      <c r="EGZ101" s="36"/>
      <c r="EHA101" s="36"/>
      <c r="EHB101" s="36"/>
      <c r="EHC101" s="36"/>
      <c r="EHD101" s="36"/>
      <c r="EHE101" s="36"/>
      <c r="EHF101" s="36"/>
      <c r="EHG101" s="36"/>
      <c r="EHH101" s="36"/>
      <c r="EHI101" s="36"/>
      <c r="EHJ101" s="36"/>
      <c r="EHK101" s="36"/>
      <c r="EHL101" s="36"/>
      <c r="EHM101" s="36"/>
      <c r="EHN101" s="36"/>
      <c r="EHO101" s="36"/>
      <c r="EHP101" s="36"/>
      <c r="EHQ101" s="36"/>
      <c r="EHR101" s="36"/>
      <c r="EHS101" s="36"/>
      <c r="EHT101" s="36"/>
      <c r="EHU101" s="36"/>
      <c r="EHV101" s="36"/>
      <c r="EHW101" s="36"/>
      <c r="EHX101" s="36"/>
      <c r="EHY101" s="36"/>
      <c r="EHZ101" s="36"/>
      <c r="EIA101" s="36"/>
      <c r="EIB101" s="36"/>
      <c r="EIC101" s="36"/>
      <c r="EID101" s="36"/>
      <c r="EIE101" s="36"/>
      <c r="EIF101" s="36"/>
      <c r="EIG101" s="36"/>
      <c r="EIH101" s="36"/>
      <c r="EII101" s="36"/>
      <c r="EIJ101" s="36"/>
      <c r="EIK101" s="36"/>
      <c r="EIL101" s="36"/>
      <c r="EIM101" s="36"/>
      <c r="EIN101" s="36"/>
      <c r="EIO101" s="36"/>
      <c r="EIP101" s="36"/>
      <c r="EIQ101" s="36"/>
      <c r="EIR101" s="36"/>
      <c r="EIS101" s="36"/>
      <c r="EIT101" s="36"/>
      <c r="EIU101" s="36"/>
      <c r="EIV101" s="36"/>
      <c r="EIW101" s="36"/>
      <c r="EIX101" s="36"/>
      <c r="EIY101" s="36"/>
      <c r="EIZ101" s="36"/>
      <c r="EJA101" s="36"/>
      <c r="EJB101" s="36"/>
      <c r="EJC101" s="36"/>
      <c r="EJD101" s="36"/>
      <c r="EJE101" s="36"/>
      <c r="EJF101" s="36"/>
      <c r="EJG101" s="36"/>
      <c r="EJH101" s="36"/>
      <c r="EJI101" s="36"/>
      <c r="EJJ101" s="36"/>
      <c r="EJK101" s="36"/>
      <c r="EJL101" s="36"/>
      <c r="EJM101" s="36"/>
      <c r="EJN101" s="36"/>
      <c r="EJO101" s="36"/>
      <c r="EJP101" s="36"/>
      <c r="EJQ101" s="36"/>
      <c r="EJR101" s="36"/>
      <c r="EJS101" s="36"/>
      <c r="EJT101" s="36"/>
      <c r="EJU101" s="36"/>
      <c r="EJV101" s="36"/>
      <c r="EJW101" s="36"/>
      <c r="EJX101" s="36"/>
      <c r="EJY101" s="36"/>
      <c r="EJZ101" s="36"/>
      <c r="EKA101" s="36"/>
      <c r="EKB101" s="36"/>
      <c r="EKC101" s="36"/>
      <c r="EKD101" s="36"/>
      <c r="EKE101" s="36"/>
      <c r="EKF101" s="36"/>
      <c r="EKG101" s="36"/>
      <c r="EKH101" s="36"/>
      <c r="EKI101" s="36"/>
      <c r="EKJ101" s="36"/>
      <c r="EKK101" s="36"/>
      <c r="EKL101" s="36"/>
      <c r="EKM101" s="36"/>
      <c r="EKN101" s="36"/>
      <c r="EKO101" s="36"/>
      <c r="EKP101" s="36"/>
      <c r="EKQ101" s="36"/>
      <c r="EKR101" s="36"/>
      <c r="EKS101" s="36"/>
      <c r="EKT101" s="36"/>
      <c r="EKU101" s="36"/>
      <c r="EKV101" s="36"/>
      <c r="EKW101" s="36"/>
      <c r="EKX101" s="36"/>
      <c r="EKY101" s="36"/>
      <c r="EKZ101" s="36"/>
      <c r="ELA101" s="36"/>
      <c r="ELB101" s="36"/>
      <c r="ELC101" s="36"/>
      <c r="ELD101" s="36"/>
      <c r="ELE101" s="36"/>
      <c r="ELF101" s="36"/>
      <c r="ELG101" s="36"/>
      <c r="ELH101" s="36"/>
      <c r="ELI101" s="36"/>
      <c r="ELJ101" s="36"/>
      <c r="ELK101" s="36"/>
      <c r="ELL101" s="36"/>
      <c r="ELM101" s="36"/>
      <c r="ELN101" s="36"/>
      <c r="ELO101" s="36"/>
      <c r="ELP101" s="36"/>
      <c r="ELQ101" s="36"/>
      <c r="ELR101" s="36"/>
      <c r="ELS101" s="36"/>
      <c r="ELT101" s="36"/>
      <c r="ELU101" s="36"/>
      <c r="ELV101" s="36"/>
      <c r="ELW101" s="36"/>
      <c r="ELX101" s="36"/>
      <c r="ELY101" s="36"/>
      <c r="ELZ101" s="36"/>
      <c r="EMA101" s="36"/>
      <c r="EMB101" s="36"/>
      <c r="EMC101" s="36"/>
      <c r="EMD101" s="36"/>
      <c r="EME101" s="36"/>
      <c r="EMF101" s="36"/>
      <c r="EMG101" s="36"/>
      <c r="EMH101" s="36"/>
      <c r="EMI101" s="36"/>
      <c r="EMJ101" s="36"/>
      <c r="EMK101" s="36"/>
      <c r="EML101" s="36"/>
      <c r="EMM101" s="36"/>
      <c r="EMN101" s="36"/>
      <c r="EMO101" s="36"/>
      <c r="EMP101" s="36"/>
      <c r="EMQ101" s="36"/>
      <c r="EMR101" s="36"/>
      <c r="EMS101" s="36"/>
      <c r="EMT101" s="36"/>
      <c r="EMU101" s="36"/>
      <c r="EMV101" s="36"/>
      <c r="EMW101" s="36"/>
      <c r="EMX101" s="36"/>
      <c r="EMY101" s="36"/>
      <c r="EMZ101" s="36"/>
      <c r="ENA101" s="36"/>
      <c r="ENB101" s="36"/>
      <c r="ENC101" s="36"/>
      <c r="END101" s="36"/>
      <c r="ENE101" s="36"/>
      <c r="ENF101" s="36"/>
      <c r="ENG101" s="36"/>
      <c r="ENH101" s="36"/>
      <c r="ENI101" s="36"/>
      <c r="ENJ101" s="36"/>
      <c r="ENK101" s="36"/>
      <c r="ENL101" s="36"/>
      <c r="ENM101" s="36"/>
      <c r="ENN101" s="36"/>
      <c r="ENO101" s="36"/>
      <c r="ENP101" s="36"/>
      <c r="ENQ101" s="36"/>
      <c r="ENR101" s="36"/>
      <c r="ENS101" s="36"/>
      <c r="ENT101" s="36"/>
      <c r="ENU101" s="36"/>
      <c r="ENV101" s="36"/>
      <c r="ENW101" s="36"/>
      <c r="ENX101" s="36"/>
      <c r="ENY101" s="36"/>
      <c r="ENZ101" s="36"/>
      <c r="EOA101" s="36"/>
      <c r="EOB101" s="36"/>
      <c r="EOC101" s="36"/>
      <c r="EOD101" s="36"/>
      <c r="EOE101" s="36"/>
      <c r="EOF101" s="36"/>
      <c r="EOG101" s="36"/>
      <c r="EOH101" s="36"/>
      <c r="EOI101" s="36"/>
      <c r="EOJ101" s="36"/>
      <c r="EOK101" s="36"/>
      <c r="EOL101" s="36"/>
      <c r="EOM101" s="36"/>
      <c r="EON101" s="36"/>
      <c r="EOO101" s="36"/>
      <c r="EOP101" s="36"/>
      <c r="EOQ101" s="36"/>
      <c r="EOR101" s="36"/>
      <c r="EOS101" s="36"/>
      <c r="EOT101" s="36"/>
      <c r="EOU101" s="36"/>
      <c r="EOV101" s="36"/>
      <c r="EOW101" s="36"/>
      <c r="EOX101" s="36"/>
      <c r="EOY101" s="36"/>
      <c r="EOZ101" s="36"/>
      <c r="EPA101" s="36"/>
      <c r="EPB101" s="36"/>
      <c r="EPC101" s="36"/>
      <c r="EPD101" s="36"/>
      <c r="EPE101" s="36"/>
      <c r="EPF101" s="36"/>
      <c r="EPG101" s="36"/>
      <c r="EPH101" s="36"/>
      <c r="EPI101" s="36"/>
      <c r="EPJ101" s="36"/>
      <c r="EPK101" s="36"/>
      <c r="EPL101" s="36"/>
      <c r="EPM101" s="36"/>
      <c r="EPN101" s="36"/>
      <c r="EPO101" s="36"/>
      <c r="EPP101" s="36"/>
      <c r="EPQ101" s="36"/>
      <c r="EPR101" s="36"/>
      <c r="EPS101" s="36"/>
      <c r="EPT101" s="36"/>
      <c r="EPU101" s="36"/>
      <c r="EPV101" s="36"/>
      <c r="EPW101" s="36"/>
      <c r="EPX101" s="36"/>
      <c r="EPY101" s="36"/>
      <c r="EPZ101" s="36"/>
      <c r="EQA101" s="36"/>
      <c r="EQB101" s="36"/>
      <c r="EQC101" s="36"/>
      <c r="EQD101" s="36"/>
      <c r="EQE101" s="36"/>
      <c r="EQF101" s="36"/>
      <c r="EQG101" s="36"/>
      <c r="EQH101" s="36"/>
      <c r="EQI101" s="36"/>
      <c r="EQJ101" s="36"/>
      <c r="EQK101" s="36"/>
      <c r="EQL101" s="36"/>
      <c r="EQM101" s="36"/>
      <c r="EQN101" s="36"/>
      <c r="EQO101" s="36"/>
      <c r="EQP101" s="36"/>
      <c r="EQQ101" s="36"/>
      <c r="EQR101" s="36"/>
      <c r="EQS101" s="36"/>
      <c r="EQT101" s="36"/>
      <c r="EQU101" s="36"/>
      <c r="EQV101" s="36"/>
      <c r="EQW101" s="36"/>
      <c r="EQX101" s="36"/>
      <c r="EQY101" s="36"/>
      <c r="EQZ101" s="36"/>
      <c r="ERA101" s="36"/>
      <c r="ERB101" s="36"/>
      <c r="ERC101" s="36"/>
      <c r="ERD101" s="36"/>
      <c r="ERE101" s="36"/>
      <c r="ERF101" s="36"/>
      <c r="ERG101" s="36"/>
      <c r="ERH101" s="36"/>
      <c r="ERI101" s="36"/>
      <c r="ERJ101" s="36"/>
      <c r="ERK101" s="36"/>
      <c r="ERL101" s="36"/>
      <c r="ERM101" s="36"/>
      <c r="ERN101" s="36"/>
      <c r="ERO101" s="36"/>
      <c r="ERP101" s="36"/>
      <c r="ERQ101" s="36"/>
      <c r="ERR101" s="36"/>
      <c r="ERS101" s="36"/>
      <c r="ERT101" s="36"/>
      <c r="ERU101" s="36"/>
      <c r="ERV101" s="36"/>
      <c r="ERW101" s="36"/>
      <c r="ERX101" s="36"/>
      <c r="ERY101" s="36"/>
      <c r="ERZ101" s="36"/>
      <c r="ESA101" s="36"/>
      <c r="ESB101" s="36"/>
      <c r="ESC101" s="36"/>
      <c r="ESD101" s="36"/>
      <c r="ESE101" s="36"/>
      <c r="ESF101" s="36"/>
      <c r="ESG101" s="36"/>
      <c r="ESH101" s="36"/>
      <c r="ESI101" s="36"/>
      <c r="ESJ101" s="36"/>
      <c r="ESK101" s="36"/>
      <c r="ESL101" s="36"/>
      <c r="ESM101" s="36"/>
      <c r="ESN101" s="36"/>
      <c r="ESO101" s="36"/>
      <c r="ESP101" s="36"/>
      <c r="ESQ101" s="36"/>
      <c r="ESR101" s="36"/>
      <c r="ESS101" s="36"/>
      <c r="EST101" s="36"/>
      <c r="ESU101" s="36"/>
      <c r="ESV101" s="36"/>
      <c r="ESW101" s="36"/>
      <c r="ESX101" s="36"/>
      <c r="ESY101" s="36"/>
      <c r="ESZ101" s="36"/>
      <c r="ETA101" s="36"/>
      <c r="ETB101" s="36"/>
      <c r="ETC101" s="36"/>
      <c r="ETD101" s="36"/>
      <c r="ETE101" s="36"/>
      <c r="ETF101" s="36"/>
      <c r="ETG101" s="36"/>
      <c r="ETH101" s="36"/>
      <c r="ETI101" s="36"/>
      <c r="ETJ101" s="36"/>
      <c r="ETK101" s="36"/>
      <c r="ETL101" s="36"/>
      <c r="ETM101" s="36"/>
      <c r="ETN101" s="36"/>
      <c r="ETO101" s="36"/>
      <c r="ETP101" s="36"/>
      <c r="ETQ101" s="36"/>
      <c r="ETR101" s="36"/>
      <c r="ETS101" s="36"/>
      <c r="ETT101" s="36"/>
      <c r="ETU101" s="36"/>
      <c r="ETV101" s="36"/>
      <c r="ETW101" s="36"/>
      <c r="ETX101" s="36"/>
      <c r="ETY101" s="36"/>
      <c r="ETZ101" s="36"/>
      <c r="EUA101" s="36"/>
      <c r="EUB101" s="36"/>
      <c r="EUC101" s="36"/>
      <c r="EUD101" s="36"/>
      <c r="EUE101" s="36"/>
      <c r="EUF101" s="36"/>
      <c r="EUG101" s="36"/>
      <c r="EUH101" s="36"/>
      <c r="EUI101" s="36"/>
      <c r="EUJ101" s="36"/>
      <c r="EUK101" s="36"/>
      <c r="EUL101" s="36"/>
      <c r="EUM101" s="36"/>
      <c r="EUN101" s="36"/>
      <c r="EUO101" s="36"/>
      <c r="EUP101" s="36"/>
      <c r="EUQ101" s="36"/>
      <c r="EUR101" s="36"/>
      <c r="EUS101" s="36"/>
      <c r="EUT101" s="36"/>
      <c r="EUU101" s="36"/>
      <c r="EUV101" s="36"/>
      <c r="EUW101" s="36"/>
      <c r="EUX101" s="36"/>
      <c r="EUY101" s="36"/>
      <c r="EUZ101" s="36"/>
      <c r="EVA101" s="36"/>
      <c r="EVB101" s="36"/>
      <c r="EVC101" s="36"/>
      <c r="EVD101" s="36"/>
      <c r="EVE101" s="36"/>
      <c r="EVF101" s="36"/>
      <c r="EVG101" s="36"/>
      <c r="EVH101" s="36"/>
      <c r="EVI101" s="36"/>
      <c r="EVJ101" s="36"/>
      <c r="EVK101" s="36"/>
      <c r="EVL101" s="36"/>
      <c r="EVM101" s="36"/>
      <c r="EVN101" s="36"/>
      <c r="EVO101" s="36"/>
      <c r="EVP101" s="36"/>
      <c r="EVQ101" s="36"/>
      <c r="EVR101" s="36"/>
      <c r="EVS101" s="36"/>
      <c r="EVT101" s="36"/>
      <c r="EVU101" s="36"/>
      <c r="EVV101" s="36"/>
      <c r="EVW101" s="36"/>
      <c r="EVX101" s="36"/>
      <c r="EVY101" s="36"/>
      <c r="EVZ101" s="36"/>
      <c r="EWA101" s="36"/>
      <c r="EWB101" s="36"/>
      <c r="EWC101" s="36"/>
      <c r="EWD101" s="36"/>
      <c r="EWE101" s="36"/>
      <c r="EWF101" s="36"/>
      <c r="EWG101" s="36"/>
      <c r="EWH101" s="36"/>
      <c r="EWI101" s="36"/>
      <c r="EWJ101" s="36"/>
      <c r="EWK101" s="36"/>
      <c r="EWL101" s="36"/>
      <c r="EWM101" s="36"/>
      <c r="EWN101" s="36"/>
      <c r="EWO101" s="36"/>
      <c r="EWP101" s="36"/>
      <c r="EWQ101" s="36"/>
      <c r="EWR101" s="36"/>
      <c r="EWS101" s="36"/>
      <c r="EWT101" s="36"/>
      <c r="EWU101" s="36"/>
      <c r="EWV101" s="36"/>
      <c r="EWW101" s="36"/>
      <c r="EWX101" s="36"/>
      <c r="EWY101" s="36"/>
      <c r="EWZ101" s="36"/>
      <c r="EXA101" s="36"/>
      <c r="EXB101" s="36"/>
      <c r="EXC101" s="36"/>
      <c r="EXD101" s="36"/>
      <c r="EXE101" s="36"/>
      <c r="EXF101" s="36"/>
      <c r="EXG101" s="36"/>
      <c r="EXH101" s="36"/>
      <c r="EXI101" s="36"/>
      <c r="EXJ101" s="36"/>
      <c r="EXK101" s="36"/>
      <c r="EXL101" s="36"/>
      <c r="EXM101" s="36"/>
      <c r="EXN101" s="36"/>
      <c r="EXO101" s="36"/>
      <c r="EXP101" s="36"/>
      <c r="EXQ101" s="36"/>
      <c r="EXR101" s="36"/>
      <c r="EXS101" s="36"/>
      <c r="EXT101" s="36"/>
      <c r="EXU101" s="36"/>
      <c r="EXV101" s="36"/>
      <c r="EXW101" s="36"/>
      <c r="EXX101" s="36"/>
      <c r="EXY101" s="36"/>
      <c r="EXZ101" s="36"/>
      <c r="EYA101" s="36"/>
      <c r="EYB101" s="36"/>
      <c r="EYC101" s="36"/>
      <c r="EYD101" s="36"/>
      <c r="EYE101" s="36"/>
      <c r="EYF101" s="36"/>
      <c r="EYG101" s="36"/>
      <c r="EYH101" s="36"/>
      <c r="EYI101" s="36"/>
      <c r="EYJ101" s="36"/>
      <c r="EYK101" s="36"/>
      <c r="EYL101" s="36"/>
      <c r="EYM101" s="36"/>
      <c r="EYN101" s="36"/>
      <c r="EYO101" s="36"/>
      <c r="EYP101" s="36"/>
      <c r="EYQ101" s="36"/>
      <c r="EYR101" s="36"/>
      <c r="EYS101" s="36"/>
      <c r="EYT101" s="36"/>
      <c r="EYU101" s="36"/>
      <c r="EYV101" s="36"/>
      <c r="EYW101" s="36"/>
      <c r="EYX101" s="36"/>
      <c r="EYY101" s="36"/>
      <c r="EYZ101" s="36"/>
      <c r="EZA101" s="36"/>
      <c r="EZB101" s="36"/>
      <c r="EZC101" s="36"/>
      <c r="EZD101" s="36"/>
      <c r="EZE101" s="36"/>
      <c r="EZF101" s="36"/>
      <c r="EZG101" s="36"/>
      <c r="EZH101" s="36"/>
      <c r="EZI101" s="36"/>
      <c r="EZJ101" s="36"/>
      <c r="EZK101" s="36"/>
      <c r="EZL101" s="36"/>
      <c r="EZM101" s="36"/>
      <c r="EZN101" s="36"/>
      <c r="EZO101" s="36"/>
      <c r="EZP101" s="36"/>
      <c r="EZQ101" s="36"/>
      <c r="EZR101" s="36"/>
      <c r="EZS101" s="36"/>
      <c r="EZT101" s="36"/>
      <c r="EZU101" s="36"/>
      <c r="EZV101" s="36"/>
      <c r="EZW101" s="36"/>
      <c r="EZX101" s="36"/>
      <c r="EZY101" s="36"/>
      <c r="EZZ101" s="36"/>
      <c r="FAA101" s="36"/>
      <c r="FAB101" s="36"/>
      <c r="FAC101" s="36"/>
      <c r="FAD101" s="36"/>
      <c r="FAE101" s="36"/>
      <c r="FAF101" s="36"/>
      <c r="FAG101" s="36"/>
      <c r="FAH101" s="36"/>
      <c r="FAI101" s="36"/>
      <c r="FAJ101" s="36"/>
      <c r="FAK101" s="36"/>
      <c r="FAL101" s="36"/>
      <c r="FAM101" s="36"/>
      <c r="FAN101" s="36"/>
      <c r="FAO101" s="36"/>
      <c r="FAP101" s="36"/>
      <c r="FAQ101" s="36"/>
      <c r="FAR101" s="36"/>
      <c r="FAS101" s="36"/>
      <c r="FAT101" s="36"/>
      <c r="FAU101" s="36"/>
      <c r="FAV101" s="36"/>
      <c r="FAW101" s="36"/>
      <c r="FAX101" s="36"/>
      <c r="FAY101" s="36"/>
      <c r="FAZ101" s="36"/>
      <c r="FBA101" s="36"/>
      <c r="FBB101" s="36"/>
      <c r="FBC101" s="36"/>
      <c r="FBD101" s="36"/>
      <c r="FBE101" s="36"/>
      <c r="FBF101" s="36"/>
      <c r="FBG101" s="36"/>
      <c r="FBH101" s="36"/>
      <c r="FBI101" s="36"/>
      <c r="FBJ101" s="36"/>
      <c r="FBK101" s="36"/>
      <c r="FBL101" s="36"/>
      <c r="FBM101" s="36"/>
      <c r="FBN101" s="36"/>
      <c r="FBO101" s="36"/>
      <c r="FBP101" s="36"/>
      <c r="FBQ101" s="36"/>
      <c r="FBR101" s="36"/>
      <c r="FBS101" s="36"/>
      <c r="FBT101" s="36"/>
      <c r="FBU101" s="36"/>
      <c r="FBV101" s="36"/>
      <c r="FBW101" s="36"/>
      <c r="FBX101" s="36"/>
      <c r="FBY101" s="36"/>
      <c r="FBZ101" s="36"/>
      <c r="FCA101" s="36"/>
      <c r="FCB101" s="36"/>
      <c r="FCC101" s="36"/>
      <c r="FCD101" s="36"/>
      <c r="FCE101" s="36"/>
      <c r="FCF101" s="36"/>
      <c r="FCG101" s="36"/>
      <c r="FCH101" s="36"/>
      <c r="FCI101" s="36"/>
      <c r="FCJ101" s="36"/>
      <c r="FCK101" s="36"/>
      <c r="FCL101" s="36"/>
      <c r="FCM101" s="36"/>
      <c r="FCN101" s="36"/>
      <c r="FCO101" s="36"/>
      <c r="FCP101" s="36"/>
      <c r="FCQ101" s="36"/>
      <c r="FCR101" s="36"/>
      <c r="FCS101" s="36"/>
      <c r="FCT101" s="36"/>
      <c r="FCU101" s="36"/>
      <c r="FCV101" s="36"/>
      <c r="FCW101" s="36"/>
      <c r="FCX101" s="36"/>
      <c r="FCY101" s="36"/>
      <c r="FCZ101" s="36"/>
      <c r="FDA101" s="36"/>
      <c r="FDB101" s="36"/>
      <c r="FDC101" s="36"/>
      <c r="FDD101" s="36"/>
      <c r="FDE101" s="36"/>
      <c r="FDF101" s="36"/>
      <c r="FDG101" s="36"/>
      <c r="FDH101" s="36"/>
      <c r="FDI101" s="36"/>
      <c r="FDJ101" s="36"/>
      <c r="FDK101" s="36"/>
      <c r="FDL101" s="36"/>
      <c r="FDM101" s="36"/>
      <c r="FDN101" s="36"/>
      <c r="FDO101" s="36"/>
      <c r="FDP101" s="36"/>
      <c r="FDQ101" s="36"/>
      <c r="FDR101" s="36"/>
      <c r="FDS101" s="36"/>
      <c r="FDT101" s="36"/>
      <c r="FDU101" s="36"/>
      <c r="FDV101" s="36"/>
      <c r="FDW101" s="36"/>
      <c r="FDX101" s="36"/>
      <c r="FDY101" s="36"/>
      <c r="FDZ101" s="36"/>
      <c r="FEA101" s="36"/>
      <c r="FEB101" s="36"/>
      <c r="FEC101" s="36"/>
      <c r="FED101" s="36"/>
      <c r="FEE101" s="36"/>
      <c r="FEF101" s="36"/>
      <c r="FEG101" s="36"/>
      <c r="FEH101" s="36"/>
      <c r="FEI101" s="36"/>
      <c r="FEJ101" s="36"/>
      <c r="FEK101" s="36"/>
      <c r="FEL101" s="36"/>
      <c r="FEM101" s="36"/>
      <c r="FEN101" s="36"/>
      <c r="FEO101" s="36"/>
      <c r="FEP101" s="36"/>
      <c r="FEQ101" s="36"/>
      <c r="FER101" s="36"/>
      <c r="FES101" s="36"/>
      <c r="FET101" s="36"/>
      <c r="FEU101" s="36"/>
      <c r="FEV101" s="36"/>
      <c r="FEW101" s="36"/>
      <c r="FEX101" s="36"/>
      <c r="FEY101" s="36"/>
      <c r="FEZ101" s="36"/>
      <c r="FFA101" s="36"/>
      <c r="FFB101" s="36"/>
      <c r="FFC101" s="36"/>
      <c r="FFD101" s="36"/>
      <c r="FFE101" s="36"/>
      <c r="FFF101" s="36"/>
      <c r="FFG101" s="36"/>
      <c r="FFH101" s="36"/>
      <c r="FFI101" s="36"/>
      <c r="FFJ101" s="36"/>
      <c r="FFK101" s="36"/>
      <c r="FFL101" s="36"/>
      <c r="FFM101" s="36"/>
      <c r="FFN101" s="36"/>
      <c r="FFO101" s="36"/>
      <c r="FFP101" s="36"/>
      <c r="FFQ101" s="36"/>
      <c r="FFR101" s="36"/>
      <c r="FFS101" s="36"/>
      <c r="FFT101" s="36"/>
      <c r="FFU101" s="36"/>
      <c r="FFV101" s="36"/>
      <c r="FFW101" s="36"/>
      <c r="FFX101" s="36"/>
      <c r="FFY101" s="36"/>
      <c r="FFZ101" s="36"/>
      <c r="FGA101" s="36"/>
      <c r="FGB101" s="36"/>
      <c r="FGC101" s="36"/>
      <c r="FGD101" s="36"/>
      <c r="FGE101" s="36"/>
      <c r="FGF101" s="36"/>
      <c r="FGG101" s="36"/>
      <c r="FGH101" s="36"/>
      <c r="FGI101" s="36"/>
      <c r="FGJ101" s="36"/>
      <c r="FGK101" s="36"/>
      <c r="FGL101" s="36"/>
      <c r="FGM101" s="36"/>
      <c r="FGN101" s="36"/>
      <c r="FGO101" s="36"/>
      <c r="FGP101" s="36"/>
      <c r="FGQ101" s="36"/>
      <c r="FGR101" s="36"/>
      <c r="FGS101" s="36"/>
      <c r="FGT101" s="36"/>
      <c r="FGU101" s="36"/>
      <c r="FGV101" s="36"/>
      <c r="FGW101" s="36"/>
      <c r="FGX101" s="36"/>
      <c r="FGY101" s="36"/>
      <c r="FGZ101" s="36"/>
      <c r="FHA101" s="36"/>
      <c r="FHB101" s="36"/>
      <c r="FHC101" s="36"/>
      <c r="FHD101" s="36"/>
      <c r="FHE101" s="36"/>
      <c r="FHF101" s="36"/>
      <c r="FHG101" s="36"/>
      <c r="FHH101" s="36"/>
      <c r="FHI101" s="36"/>
      <c r="FHJ101" s="36"/>
      <c r="FHK101" s="36"/>
      <c r="FHL101" s="36"/>
      <c r="FHM101" s="36"/>
      <c r="FHN101" s="36"/>
      <c r="FHO101" s="36"/>
      <c r="FHP101" s="36"/>
      <c r="FHQ101" s="36"/>
      <c r="FHR101" s="36"/>
      <c r="FHS101" s="36"/>
      <c r="FHT101" s="36"/>
      <c r="FHU101" s="36"/>
      <c r="FHV101" s="36"/>
      <c r="FHW101" s="36"/>
      <c r="FHX101" s="36"/>
      <c r="FHY101" s="36"/>
      <c r="FHZ101" s="36"/>
      <c r="FIA101" s="36"/>
      <c r="FIB101" s="36"/>
      <c r="FIC101" s="36"/>
      <c r="FID101" s="36"/>
      <c r="FIE101" s="36"/>
      <c r="FIF101" s="36"/>
      <c r="FIG101" s="36"/>
      <c r="FIH101" s="36"/>
      <c r="FII101" s="36"/>
      <c r="FIJ101" s="36"/>
      <c r="FIK101" s="36"/>
      <c r="FIL101" s="36"/>
      <c r="FIM101" s="36"/>
      <c r="FIN101" s="36"/>
      <c r="FIO101" s="36"/>
      <c r="FIP101" s="36"/>
      <c r="FIQ101" s="36"/>
      <c r="FIR101" s="36"/>
      <c r="FIS101" s="36"/>
      <c r="FIT101" s="36"/>
      <c r="FIU101" s="36"/>
      <c r="FIV101" s="36"/>
      <c r="FIW101" s="36"/>
      <c r="FIX101" s="36"/>
      <c r="FIY101" s="36"/>
      <c r="FIZ101" s="36"/>
      <c r="FJA101" s="36"/>
      <c r="FJB101" s="36"/>
      <c r="FJC101" s="36"/>
      <c r="FJD101" s="36"/>
      <c r="FJE101" s="36"/>
      <c r="FJF101" s="36"/>
      <c r="FJG101" s="36"/>
      <c r="FJH101" s="36"/>
      <c r="FJI101" s="36"/>
      <c r="FJJ101" s="36"/>
      <c r="FJK101" s="36"/>
      <c r="FJL101" s="36"/>
      <c r="FJM101" s="36"/>
      <c r="FJN101" s="36"/>
      <c r="FJO101" s="36"/>
      <c r="FJP101" s="36"/>
      <c r="FJQ101" s="36"/>
      <c r="FJR101" s="36"/>
      <c r="FJS101" s="36"/>
      <c r="FJT101" s="36"/>
      <c r="FJU101" s="36"/>
      <c r="FJV101" s="36"/>
      <c r="FJW101" s="36"/>
      <c r="FJX101" s="36"/>
      <c r="FJY101" s="36"/>
      <c r="FJZ101" s="36"/>
      <c r="FKA101" s="36"/>
      <c r="FKB101" s="36"/>
      <c r="FKC101" s="36"/>
      <c r="FKD101" s="36"/>
      <c r="FKE101" s="36"/>
      <c r="FKF101" s="36"/>
      <c r="FKG101" s="36"/>
      <c r="FKH101" s="36"/>
      <c r="FKI101" s="36"/>
      <c r="FKJ101" s="36"/>
      <c r="FKK101" s="36"/>
      <c r="FKL101" s="36"/>
      <c r="FKM101" s="36"/>
      <c r="FKN101" s="36"/>
      <c r="FKO101" s="36"/>
      <c r="FKP101" s="36"/>
      <c r="FKQ101" s="36"/>
      <c r="FKR101" s="36"/>
      <c r="FKS101" s="36"/>
      <c r="FKT101" s="36"/>
      <c r="FKU101" s="36"/>
      <c r="FKV101" s="36"/>
      <c r="FKW101" s="36"/>
      <c r="FKX101" s="36"/>
      <c r="FKY101" s="36"/>
      <c r="FKZ101" s="36"/>
      <c r="FLA101" s="36"/>
      <c r="FLB101" s="36"/>
      <c r="FLC101" s="36"/>
      <c r="FLD101" s="36"/>
      <c r="FLE101" s="36"/>
      <c r="FLF101" s="36"/>
      <c r="FLG101" s="36"/>
      <c r="FLH101" s="36"/>
      <c r="FLI101" s="36"/>
      <c r="FLJ101" s="36"/>
      <c r="FLK101" s="36"/>
      <c r="FLL101" s="36"/>
      <c r="FLM101" s="36"/>
      <c r="FLN101" s="36"/>
      <c r="FLO101" s="36"/>
      <c r="FLP101" s="36"/>
      <c r="FLQ101" s="36"/>
      <c r="FLR101" s="36"/>
      <c r="FLS101" s="36"/>
      <c r="FLT101" s="36"/>
      <c r="FLU101" s="36"/>
      <c r="FLV101" s="36"/>
      <c r="FLW101" s="36"/>
      <c r="FLX101" s="36"/>
      <c r="FLY101" s="36"/>
      <c r="FLZ101" s="36"/>
      <c r="FMA101" s="36"/>
      <c r="FMB101" s="36"/>
      <c r="FMC101" s="36"/>
      <c r="FMD101" s="36"/>
      <c r="FME101" s="36"/>
      <c r="FMF101" s="36"/>
      <c r="FMG101" s="36"/>
      <c r="FMH101" s="36"/>
      <c r="FMI101" s="36"/>
      <c r="FMJ101" s="36"/>
      <c r="FMK101" s="36"/>
      <c r="FML101" s="36"/>
      <c r="FMM101" s="36"/>
      <c r="FMN101" s="36"/>
      <c r="FMO101" s="36"/>
      <c r="FMP101" s="36"/>
      <c r="FMQ101" s="36"/>
      <c r="FMR101" s="36"/>
      <c r="FMS101" s="36"/>
      <c r="FMT101" s="36"/>
      <c r="FMU101" s="36"/>
      <c r="FMV101" s="36"/>
      <c r="FMW101" s="36"/>
      <c r="FMX101" s="36"/>
      <c r="FMY101" s="36"/>
      <c r="FMZ101" s="36"/>
      <c r="FNA101" s="36"/>
      <c r="FNB101" s="36"/>
      <c r="FNC101" s="36"/>
      <c r="FND101" s="36"/>
      <c r="FNE101" s="36"/>
      <c r="FNF101" s="36"/>
      <c r="FNG101" s="36"/>
      <c r="FNH101" s="36"/>
      <c r="FNI101" s="36"/>
      <c r="FNJ101" s="36"/>
      <c r="FNK101" s="36"/>
      <c r="FNL101" s="36"/>
      <c r="FNM101" s="36"/>
      <c r="FNN101" s="36"/>
      <c r="FNO101" s="36"/>
      <c r="FNP101" s="36"/>
      <c r="FNQ101" s="36"/>
      <c r="FNR101" s="36"/>
      <c r="FNS101" s="36"/>
      <c r="FNT101" s="36"/>
      <c r="FNU101" s="36"/>
      <c r="FNV101" s="36"/>
      <c r="FNW101" s="36"/>
      <c r="FNX101" s="36"/>
      <c r="FNY101" s="36"/>
      <c r="FNZ101" s="36"/>
      <c r="FOA101" s="36"/>
      <c r="FOB101" s="36"/>
      <c r="FOC101" s="36"/>
      <c r="FOD101" s="36"/>
      <c r="FOE101" s="36"/>
      <c r="FOF101" s="36"/>
      <c r="FOG101" s="36"/>
      <c r="FOH101" s="36"/>
      <c r="FOI101" s="36"/>
      <c r="FOJ101" s="36"/>
      <c r="FOK101" s="36"/>
      <c r="FOL101" s="36"/>
      <c r="FOM101" s="36"/>
      <c r="FON101" s="36"/>
      <c r="FOO101" s="36"/>
      <c r="FOP101" s="36"/>
      <c r="FOQ101" s="36"/>
      <c r="FOR101" s="36"/>
      <c r="FOS101" s="36"/>
      <c r="FOT101" s="36"/>
      <c r="FOU101" s="36"/>
      <c r="FOV101" s="36"/>
      <c r="FOW101" s="36"/>
      <c r="FOX101" s="36"/>
      <c r="FOY101" s="36"/>
      <c r="FOZ101" s="36"/>
      <c r="FPA101" s="36"/>
      <c r="FPB101" s="36"/>
      <c r="FPC101" s="36"/>
      <c r="FPD101" s="36"/>
      <c r="FPE101" s="36"/>
      <c r="FPF101" s="36"/>
      <c r="FPG101" s="36"/>
      <c r="FPH101" s="36"/>
      <c r="FPI101" s="36"/>
      <c r="FPJ101" s="36"/>
      <c r="FPK101" s="36"/>
      <c r="FPL101" s="36"/>
      <c r="FPM101" s="36"/>
      <c r="FPN101" s="36"/>
      <c r="FPO101" s="36"/>
      <c r="FPP101" s="36"/>
      <c r="FPQ101" s="36"/>
      <c r="FPR101" s="36"/>
      <c r="FPS101" s="36"/>
      <c r="FPT101" s="36"/>
      <c r="FPU101" s="36"/>
      <c r="FPV101" s="36"/>
      <c r="FPW101" s="36"/>
      <c r="FPX101" s="36"/>
      <c r="FPY101" s="36"/>
      <c r="FPZ101" s="36"/>
      <c r="FQA101" s="36"/>
      <c r="FQB101" s="36"/>
      <c r="FQC101" s="36"/>
      <c r="FQD101" s="36"/>
      <c r="FQE101" s="36"/>
      <c r="FQF101" s="36"/>
      <c r="FQG101" s="36"/>
      <c r="FQH101" s="36"/>
      <c r="FQI101" s="36"/>
      <c r="FQJ101" s="36"/>
      <c r="FQK101" s="36"/>
      <c r="FQL101" s="36"/>
      <c r="FQM101" s="36"/>
      <c r="FQN101" s="36"/>
      <c r="FQO101" s="36"/>
      <c r="FQP101" s="36"/>
      <c r="FQQ101" s="36"/>
      <c r="FQR101" s="36"/>
      <c r="FQS101" s="36"/>
      <c r="FQT101" s="36"/>
      <c r="FQU101" s="36"/>
      <c r="FQV101" s="36"/>
      <c r="FQW101" s="36"/>
      <c r="FQX101" s="36"/>
      <c r="FQY101" s="36"/>
      <c r="FQZ101" s="36"/>
      <c r="FRA101" s="36"/>
      <c r="FRB101" s="36"/>
      <c r="FRC101" s="36"/>
      <c r="FRD101" s="36"/>
      <c r="FRE101" s="36"/>
      <c r="FRF101" s="36"/>
      <c r="FRG101" s="36"/>
      <c r="FRH101" s="36"/>
      <c r="FRI101" s="36"/>
      <c r="FRJ101" s="36"/>
      <c r="FRK101" s="36"/>
      <c r="FRL101" s="36"/>
      <c r="FRM101" s="36"/>
      <c r="FRN101" s="36"/>
      <c r="FRO101" s="36"/>
      <c r="FRP101" s="36"/>
      <c r="FRQ101" s="36"/>
      <c r="FRR101" s="36"/>
      <c r="FRS101" s="36"/>
      <c r="FRT101" s="36"/>
      <c r="FRU101" s="36"/>
      <c r="FRV101" s="36"/>
      <c r="FRW101" s="36"/>
      <c r="FRX101" s="36"/>
      <c r="FRY101" s="36"/>
      <c r="FRZ101" s="36"/>
      <c r="FSA101" s="36"/>
      <c r="FSB101" s="36"/>
      <c r="FSC101" s="36"/>
      <c r="FSD101" s="36"/>
      <c r="FSE101" s="36"/>
      <c r="FSF101" s="36"/>
      <c r="FSG101" s="36"/>
      <c r="FSH101" s="36"/>
      <c r="FSI101" s="36"/>
      <c r="FSJ101" s="36"/>
      <c r="FSK101" s="36"/>
      <c r="FSL101" s="36"/>
      <c r="FSM101" s="36"/>
      <c r="FSN101" s="36"/>
      <c r="FSO101" s="36"/>
      <c r="FSP101" s="36"/>
      <c r="FSQ101" s="36"/>
      <c r="FSR101" s="36"/>
      <c r="FSS101" s="36"/>
      <c r="FST101" s="36"/>
      <c r="FSU101" s="36"/>
      <c r="FSV101" s="36"/>
      <c r="FSW101" s="36"/>
      <c r="FSX101" s="36"/>
      <c r="FSY101" s="36"/>
      <c r="FSZ101" s="36"/>
      <c r="FTA101" s="36"/>
      <c r="FTB101" s="36"/>
      <c r="FTC101" s="36"/>
      <c r="FTD101" s="36"/>
      <c r="FTE101" s="36"/>
      <c r="FTF101" s="36"/>
      <c r="FTG101" s="36"/>
      <c r="FTH101" s="36"/>
      <c r="FTI101" s="36"/>
      <c r="FTJ101" s="36"/>
      <c r="FTK101" s="36"/>
      <c r="FTL101" s="36"/>
      <c r="FTM101" s="36"/>
      <c r="FTN101" s="36"/>
      <c r="FTO101" s="36"/>
      <c r="FTP101" s="36"/>
      <c r="FTQ101" s="36"/>
      <c r="FTR101" s="36"/>
      <c r="FTS101" s="36"/>
      <c r="FTT101" s="36"/>
      <c r="FTU101" s="36"/>
      <c r="FTV101" s="36"/>
      <c r="FTW101" s="36"/>
      <c r="FTX101" s="36"/>
      <c r="FTY101" s="36"/>
      <c r="FTZ101" s="36"/>
      <c r="FUA101" s="36"/>
      <c r="FUB101" s="36"/>
      <c r="FUC101" s="36"/>
      <c r="FUD101" s="36"/>
      <c r="FUE101" s="36"/>
      <c r="FUF101" s="36"/>
      <c r="FUG101" s="36"/>
      <c r="FUH101" s="36"/>
      <c r="FUI101" s="36"/>
      <c r="FUJ101" s="36"/>
      <c r="FUK101" s="36"/>
      <c r="FUL101" s="36"/>
      <c r="FUM101" s="36"/>
      <c r="FUN101" s="36"/>
      <c r="FUO101" s="36"/>
      <c r="FUP101" s="36"/>
      <c r="FUQ101" s="36"/>
      <c r="FUR101" s="36"/>
      <c r="FUS101" s="36"/>
      <c r="FUT101" s="36"/>
      <c r="FUU101" s="36"/>
      <c r="FUV101" s="36"/>
      <c r="FUW101" s="36"/>
      <c r="FUX101" s="36"/>
      <c r="FUY101" s="36"/>
      <c r="FUZ101" s="36"/>
      <c r="FVA101" s="36"/>
      <c r="FVB101" s="36"/>
      <c r="FVC101" s="36"/>
      <c r="FVD101" s="36"/>
      <c r="FVE101" s="36"/>
      <c r="FVF101" s="36"/>
      <c r="FVG101" s="36"/>
      <c r="FVH101" s="36"/>
      <c r="FVI101" s="36"/>
      <c r="FVJ101" s="36"/>
      <c r="FVK101" s="36"/>
      <c r="FVL101" s="36"/>
      <c r="FVM101" s="36"/>
      <c r="FVN101" s="36"/>
      <c r="FVO101" s="36"/>
      <c r="FVP101" s="36"/>
      <c r="FVQ101" s="36"/>
      <c r="FVR101" s="36"/>
      <c r="FVS101" s="36"/>
      <c r="FVT101" s="36"/>
      <c r="FVU101" s="36"/>
      <c r="FVV101" s="36"/>
      <c r="FVW101" s="36"/>
      <c r="FVX101" s="36"/>
      <c r="FVY101" s="36"/>
      <c r="FVZ101" s="36"/>
      <c r="FWA101" s="36"/>
      <c r="FWB101" s="36"/>
      <c r="FWC101" s="36"/>
      <c r="FWD101" s="36"/>
      <c r="FWE101" s="36"/>
      <c r="FWF101" s="36"/>
      <c r="FWG101" s="36"/>
      <c r="FWH101" s="36"/>
      <c r="FWI101" s="36"/>
      <c r="FWJ101" s="36"/>
      <c r="FWK101" s="36"/>
      <c r="FWL101" s="36"/>
      <c r="FWM101" s="36"/>
      <c r="FWN101" s="36"/>
      <c r="FWO101" s="36"/>
      <c r="FWP101" s="36"/>
      <c r="FWQ101" s="36"/>
      <c r="FWR101" s="36"/>
      <c r="FWS101" s="36"/>
      <c r="FWT101" s="36"/>
      <c r="FWU101" s="36"/>
      <c r="FWV101" s="36"/>
      <c r="FWW101" s="36"/>
      <c r="FWX101" s="36"/>
      <c r="FWY101" s="36"/>
      <c r="FWZ101" s="36"/>
      <c r="FXA101" s="36"/>
      <c r="FXB101" s="36"/>
      <c r="FXC101" s="36"/>
      <c r="FXD101" s="36"/>
      <c r="FXE101" s="36"/>
      <c r="FXF101" s="36"/>
      <c r="FXG101" s="36"/>
      <c r="FXH101" s="36"/>
      <c r="FXI101" s="36"/>
      <c r="FXJ101" s="36"/>
      <c r="FXK101" s="36"/>
      <c r="FXL101" s="36"/>
      <c r="FXM101" s="36"/>
      <c r="FXN101" s="36"/>
      <c r="FXO101" s="36"/>
      <c r="FXP101" s="36"/>
      <c r="FXQ101" s="36"/>
      <c r="FXR101" s="36"/>
      <c r="FXS101" s="36"/>
      <c r="FXT101" s="36"/>
      <c r="FXU101" s="36"/>
      <c r="FXV101" s="36"/>
      <c r="FXW101" s="36"/>
      <c r="FXX101" s="36"/>
      <c r="FXY101" s="36"/>
      <c r="FXZ101" s="36"/>
      <c r="FYA101" s="36"/>
      <c r="FYB101" s="36"/>
      <c r="FYC101" s="36"/>
      <c r="FYD101" s="36"/>
      <c r="FYE101" s="36"/>
      <c r="FYF101" s="36"/>
      <c r="FYG101" s="36"/>
      <c r="FYH101" s="36"/>
      <c r="FYI101" s="36"/>
      <c r="FYJ101" s="36"/>
      <c r="FYK101" s="36"/>
      <c r="FYL101" s="36"/>
      <c r="FYM101" s="36"/>
      <c r="FYN101" s="36"/>
      <c r="FYO101" s="36"/>
      <c r="FYP101" s="36"/>
      <c r="FYQ101" s="36"/>
      <c r="FYR101" s="36"/>
      <c r="FYS101" s="36"/>
      <c r="FYT101" s="36"/>
      <c r="FYU101" s="36"/>
      <c r="FYV101" s="36"/>
      <c r="FYW101" s="36"/>
      <c r="FYX101" s="36"/>
      <c r="FYY101" s="36"/>
      <c r="FYZ101" s="36"/>
      <c r="FZA101" s="36"/>
      <c r="FZB101" s="36"/>
      <c r="FZC101" s="36"/>
      <c r="FZD101" s="36"/>
      <c r="FZE101" s="36"/>
      <c r="FZF101" s="36"/>
      <c r="FZG101" s="36"/>
      <c r="FZH101" s="36"/>
      <c r="FZI101" s="36"/>
      <c r="FZJ101" s="36"/>
      <c r="FZK101" s="36"/>
      <c r="FZL101" s="36"/>
      <c r="FZM101" s="36"/>
      <c r="FZN101" s="36"/>
      <c r="FZO101" s="36"/>
      <c r="FZP101" s="36"/>
      <c r="FZQ101" s="36"/>
      <c r="FZR101" s="36"/>
      <c r="FZS101" s="36"/>
      <c r="FZT101" s="36"/>
      <c r="FZU101" s="36"/>
      <c r="FZV101" s="36"/>
      <c r="FZW101" s="36"/>
      <c r="FZX101" s="36"/>
      <c r="FZY101" s="36"/>
      <c r="FZZ101" s="36"/>
      <c r="GAA101" s="36"/>
      <c r="GAB101" s="36"/>
      <c r="GAC101" s="36"/>
      <c r="GAD101" s="36"/>
      <c r="GAE101" s="36"/>
      <c r="GAF101" s="36"/>
      <c r="GAG101" s="36"/>
      <c r="GAH101" s="36"/>
      <c r="GAI101" s="36"/>
      <c r="GAJ101" s="36"/>
      <c r="GAK101" s="36"/>
      <c r="GAL101" s="36"/>
      <c r="GAM101" s="36"/>
      <c r="GAN101" s="36"/>
      <c r="GAO101" s="36"/>
      <c r="GAP101" s="36"/>
      <c r="GAQ101" s="36"/>
      <c r="GAR101" s="36"/>
      <c r="GAS101" s="36"/>
      <c r="GAT101" s="36"/>
      <c r="GAU101" s="36"/>
      <c r="GAV101" s="36"/>
      <c r="GAW101" s="36"/>
      <c r="GAX101" s="36"/>
      <c r="GAY101" s="36"/>
      <c r="GAZ101" s="36"/>
      <c r="GBA101" s="36"/>
      <c r="GBB101" s="36"/>
      <c r="GBC101" s="36"/>
      <c r="GBD101" s="36"/>
      <c r="GBE101" s="36"/>
      <c r="GBF101" s="36"/>
      <c r="GBG101" s="36"/>
      <c r="GBH101" s="36"/>
      <c r="GBI101" s="36"/>
      <c r="GBJ101" s="36"/>
      <c r="GBK101" s="36"/>
      <c r="GBL101" s="36"/>
      <c r="GBM101" s="36"/>
      <c r="GBN101" s="36"/>
      <c r="GBO101" s="36"/>
      <c r="GBP101" s="36"/>
      <c r="GBQ101" s="36"/>
      <c r="GBR101" s="36"/>
      <c r="GBS101" s="36"/>
      <c r="GBT101" s="36"/>
      <c r="GBU101" s="36"/>
      <c r="GBV101" s="36"/>
      <c r="GBW101" s="36"/>
      <c r="GBX101" s="36"/>
      <c r="GBY101" s="36"/>
      <c r="GBZ101" s="36"/>
      <c r="GCA101" s="36"/>
      <c r="GCB101" s="36"/>
      <c r="GCC101" s="36"/>
      <c r="GCD101" s="36"/>
      <c r="GCE101" s="36"/>
      <c r="GCF101" s="36"/>
      <c r="GCG101" s="36"/>
      <c r="GCH101" s="36"/>
      <c r="GCI101" s="36"/>
      <c r="GCJ101" s="36"/>
      <c r="GCK101" s="36"/>
      <c r="GCL101" s="36"/>
      <c r="GCM101" s="36"/>
      <c r="GCN101" s="36"/>
      <c r="GCO101" s="36"/>
      <c r="GCP101" s="36"/>
      <c r="GCQ101" s="36"/>
      <c r="GCR101" s="36"/>
      <c r="GCS101" s="36"/>
      <c r="GCT101" s="36"/>
      <c r="GCU101" s="36"/>
      <c r="GCV101" s="36"/>
      <c r="GCW101" s="36"/>
      <c r="GCX101" s="36"/>
      <c r="GCY101" s="36"/>
      <c r="GCZ101" s="36"/>
      <c r="GDA101" s="36"/>
      <c r="GDB101" s="36"/>
      <c r="GDC101" s="36"/>
      <c r="GDD101" s="36"/>
      <c r="GDE101" s="36"/>
      <c r="GDF101" s="36"/>
      <c r="GDG101" s="36"/>
      <c r="GDH101" s="36"/>
      <c r="GDI101" s="36"/>
      <c r="GDJ101" s="36"/>
      <c r="GDK101" s="36"/>
      <c r="GDL101" s="36"/>
      <c r="GDM101" s="36"/>
      <c r="GDN101" s="36"/>
      <c r="GDO101" s="36"/>
      <c r="GDP101" s="36"/>
      <c r="GDQ101" s="36"/>
      <c r="GDR101" s="36"/>
      <c r="GDS101" s="36"/>
      <c r="GDT101" s="36"/>
      <c r="GDU101" s="36"/>
      <c r="GDV101" s="36"/>
      <c r="GDW101" s="36"/>
      <c r="GDX101" s="36"/>
      <c r="GDY101" s="36"/>
      <c r="GDZ101" s="36"/>
      <c r="GEA101" s="36"/>
      <c r="GEB101" s="36"/>
      <c r="GEC101" s="36"/>
      <c r="GED101" s="36"/>
      <c r="GEE101" s="36"/>
      <c r="GEF101" s="36"/>
      <c r="GEG101" s="36"/>
      <c r="GEH101" s="36"/>
      <c r="GEI101" s="36"/>
      <c r="GEJ101" s="36"/>
      <c r="GEK101" s="36"/>
      <c r="GEL101" s="36"/>
      <c r="GEM101" s="36"/>
      <c r="GEN101" s="36"/>
      <c r="GEO101" s="36"/>
      <c r="GEP101" s="36"/>
      <c r="GEQ101" s="36"/>
      <c r="GER101" s="36"/>
      <c r="GES101" s="36"/>
      <c r="GET101" s="36"/>
      <c r="GEU101" s="36"/>
      <c r="GEV101" s="36"/>
      <c r="GEW101" s="36"/>
      <c r="GEX101" s="36"/>
      <c r="GEY101" s="36"/>
      <c r="GEZ101" s="36"/>
      <c r="GFA101" s="36"/>
      <c r="GFB101" s="36"/>
      <c r="GFC101" s="36"/>
      <c r="GFD101" s="36"/>
      <c r="GFE101" s="36"/>
      <c r="GFF101" s="36"/>
      <c r="GFG101" s="36"/>
      <c r="GFH101" s="36"/>
      <c r="GFI101" s="36"/>
      <c r="GFJ101" s="36"/>
      <c r="GFK101" s="36"/>
      <c r="GFL101" s="36"/>
      <c r="GFM101" s="36"/>
      <c r="GFN101" s="36"/>
      <c r="GFO101" s="36"/>
      <c r="GFP101" s="36"/>
      <c r="GFQ101" s="36"/>
      <c r="GFR101" s="36"/>
      <c r="GFS101" s="36"/>
      <c r="GFT101" s="36"/>
      <c r="GFU101" s="36"/>
      <c r="GFV101" s="36"/>
      <c r="GFW101" s="36"/>
      <c r="GFX101" s="36"/>
      <c r="GFY101" s="36"/>
      <c r="GFZ101" s="36"/>
      <c r="GGA101" s="36"/>
      <c r="GGB101" s="36"/>
      <c r="GGC101" s="36"/>
      <c r="GGD101" s="36"/>
      <c r="GGE101" s="36"/>
      <c r="GGF101" s="36"/>
      <c r="GGG101" s="36"/>
      <c r="GGH101" s="36"/>
      <c r="GGI101" s="36"/>
      <c r="GGJ101" s="36"/>
      <c r="GGK101" s="36"/>
      <c r="GGL101" s="36"/>
      <c r="GGM101" s="36"/>
      <c r="GGN101" s="36"/>
      <c r="GGO101" s="36"/>
      <c r="GGP101" s="36"/>
      <c r="GGQ101" s="36"/>
      <c r="GGR101" s="36"/>
      <c r="GGS101" s="36"/>
      <c r="GGT101" s="36"/>
      <c r="GGU101" s="36"/>
      <c r="GGV101" s="36"/>
      <c r="GGW101" s="36"/>
      <c r="GGX101" s="36"/>
      <c r="GGY101" s="36"/>
      <c r="GGZ101" s="36"/>
      <c r="GHA101" s="36"/>
      <c r="GHB101" s="36"/>
      <c r="GHC101" s="36"/>
      <c r="GHD101" s="36"/>
      <c r="GHE101" s="36"/>
      <c r="GHF101" s="36"/>
      <c r="GHG101" s="36"/>
      <c r="GHH101" s="36"/>
      <c r="GHI101" s="36"/>
      <c r="GHJ101" s="36"/>
      <c r="GHK101" s="36"/>
      <c r="GHL101" s="36"/>
      <c r="GHM101" s="36"/>
      <c r="GHN101" s="36"/>
      <c r="GHO101" s="36"/>
      <c r="GHP101" s="36"/>
      <c r="GHQ101" s="36"/>
      <c r="GHR101" s="36"/>
      <c r="GHS101" s="36"/>
      <c r="GHT101" s="36"/>
      <c r="GHU101" s="36"/>
      <c r="GHV101" s="36"/>
      <c r="GHW101" s="36"/>
      <c r="GHX101" s="36"/>
      <c r="GHY101" s="36"/>
      <c r="GHZ101" s="36"/>
      <c r="GIA101" s="36"/>
      <c r="GIB101" s="36"/>
      <c r="GIC101" s="36"/>
      <c r="GID101" s="36"/>
      <c r="GIE101" s="36"/>
      <c r="GIF101" s="36"/>
      <c r="GIG101" s="36"/>
      <c r="GIH101" s="36"/>
      <c r="GII101" s="36"/>
      <c r="GIJ101" s="36"/>
      <c r="GIK101" s="36"/>
      <c r="GIL101" s="36"/>
      <c r="GIM101" s="36"/>
      <c r="GIN101" s="36"/>
      <c r="GIO101" s="36"/>
      <c r="GIP101" s="36"/>
      <c r="GIQ101" s="36"/>
      <c r="GIR101" s="36"/>
      <c r="GIS101" s="36"/>
      <c r="GIT101" s="36"/>
      <c r="GIU101" s="36"/>
      <c r="GIV101" s="36"/>
      <c r="GIW101" s="36"/>
      <c r="GIX101" s="36"/>
      <c r="GIY101" s="36"/>
      <c r="GIZ101" s="36"/>
      <c r="GJA101" s="36"/>
      <c r="GJB101" s="36"/>
      <c r="GJC101" s="36"/>
      <c r="GJD101" s="36"/>
      <c r="GJE101" s="36"/>
      <c r="GJF101" s="36"/>
      <c r="GJG101" s="36"/>
      <c r="GJH101" s="36"/>
      <c r="GJI101" s="36"/>
      <c r="GJJ101" s="36"/>
      <c r="GJK101" s="36"/>
      <c r="GJL101" s="36"/>
      <c r="GJM101" s="36"/>
      <c r="GJN101" s="36"/>
      <c r="GJO101" s="36"/>
      <c r="GJP101" s="36"/>
      <c r="GJQ101" s="36"/>
      <c r="GJR101" s="36"/>
      <c r="GJS101" s="36"/>
      <c r="GJT101" s="36"/>
      <c r="GJU101" s="36"/>
      <c r="GJV101" s="36"/>
      <c r="GJW101" s="36"/>
      <c r="GJX101" s="36"/>
      <c r="GJY101" s="36"/>
      <c r="GJZ101" s="36"/>
      <c r="GKA101" s="36"/>
      <c r="GKB101" s="36"/>
      <c r="GKC101" s="36"/>
      <c r="GKD101" s="36"/>
      <c r="GKE101" s="36"/>
      <c r="GKF101" s="36"/>
      <c r="GKG101" s="36"/>
      <c r="GKH101" s="36"/>
      <c r="GKI101" s="36"/>
      <c r="GKJ101" s="36"/>
      <c r="GKK101" s="36"/>
      <c r="GKL101" s="36"/>
      <c r="GKM101" s="36"/>
      <c r="GKN101" s="36"/>
      <c r="GKO101" s="36"/>
      <c r="GKP101" s="36"/>
      <c r="GKQ101" s="36"/>
      <c r="GKR101" s="36"/>
      <c r="GKS101" s="36"/>
      <c r="GKT101" s="36"/>
      <c r="GKU101" s="36"/>
      <c r="GKV101" s="36"/>
      <c r="GKW101" s="36"/>
      <c r="GKX101" s="36"/>
      <c r="GKY101" s="36"/>
      <c r="GKZ101" s="36"/>
      <c r="GLA101" s="36"/>
      <c r="GLB101" s="36"/>
      <c r="GLC101" s="36"/>
      <c r="GLD101" s="36"/>
      <c r="GLE101" s="36"/>
      <c r="GLF101" s="36"/>
      <c r="GLG101" s="36"/>
      <c r="GLH101" s="36"/>
      <c r="GLI101" s="36"/>
      <c r="GLJ101" s="36"/>
      <c r="GLK101" s="36"/>
      <c r="GLL101" s="36"/>
      <c r="GLM101" s="36"/>
      <c r="GLN101" s="36"/>
      <c r="GLO101" s="36"/>
      <c r="GLP101" s="36"/>
      <c r="GLQ101" s="36"/>
      <c r="GLR101" s="36"/>
      <c r="GLS101" s="36"/>
      <c r="GLT101" s="36"/>
      <c r="GLU101" s="36"/>
      <c r="GLV101" s="36"/>
      <c r="GLW101" s="36"/>
      <c r="GLX101" s="36"/>
      <c r="GLY101" s="36"/>
      <c r="GLZ101" s="36"/>
      <c r="GMA101" s="36"/>
      <c r="GMB101" s="36"/>
      <c r="GMC101" s="36"/>
      <c r="GMD101" s="36"/>
      <c r="GME101" s="36"/>
      <c r="GMF101" s="36"/>
      <c r="GMG101" s="36"/>
      <c r="GMH101" s="36"/>
      <c r="GMI101" s="36"/>
      <c r="GMJ101" s="36"/>
      <c r="GMK101" s="36"/>
      <c r="GML101" s="36"/>
      <c r="GMM101" s="36"/>
      <c r="GMN101" s="36"/>
      <c r="GMO101" s="36"/>
      <c r="GMP101" s="36"/>
      <c r="GMQ101" s="36"/>
      <c r="GMR101" s="36"/>
      <c r="GMS101" s="36"/>
      <c r="GMT101" s="36"/>
      <c r="GMU101" s="36"/>
      <c r="GMV101" s="36"/>
      <c r="GMW101" s="36"/>
      <c r="GMX101" s="36"/>
      <c r="GMY101" s="36"/>
      <c r="GMZ101" s="36"/>
      <c r="GNA101" s="36"/>
      <c r="GNB101" s="36"/>
      <c r="GNC101" s="36"/>
      <c r="GND101" s="36"/>
      <c r="GNE101" s="36"/>
      <c r="GNF101" s="36"/>
      <c r="GNG101" s="36"/>
      <c r="GNH101" s="36"/>
      <c r="GNI101" s="36"/>
      <c r="GNJ101" s="36"/>
      <c r="GNK101" s="36"/>
      <c r="GNL101" s="36"/>
      <c r="GNM101" s="36"/>
      <c r="GNN101" s="36"/>
      <c r="GNO101" s="36"/>
      <c r="GNP101" s="36"/>
      <c r="GNQ101" s="36"/>
      <c r="GNR101" s="36"/>
      <c r="GNS101" s="36"/>
      <c r="GNT101" s="36"/>
      <c r="GNU101" s="36"/>
      <c r="GNV101" s="36"/>
      <c r="GNW101" s="36"/>
      <c r="GNX101" s="36"/>
      <c r="GNY101" s="36"/>
      <c r="GNZ101" s="36"/>
      <c r="GOA101" s="36"/>
      <c r="GOB101" s="36"/>
      <c r="GOC101" s="36"/>
      <c r="GOD101" s="36"/>
      <c r="GOE101" s="36"/>
      <c r="GOF101" s="36"/>
      <c r="GOG101" s="36"/>
      <c r="GOH101" s="36"/>
      <c r="GOI101" s="36"/>
      <c r="GOJ101" s="36"/>
      <c r="GOK101" s="36"/>
      <c r="GOL101" s="36"/>
      <c r="GOM101" s="36"/>
      <c r="GON101" s="36"/>
      <c r="GOO101" s="36"/>
      <c r="GOP101" s="36"/>
      <c r="GOQ101" s="36"/>
      <c r="GOR101" s="36"/>
      <c r="GOS101" s="36"/>
      <c r="GOT101" s="36"/>
      <c r="GOU101" s="36"/>
      <c r="GOV101" s="36"/>
      <c r="GOW101" s="36"/>
      <c r="GOX101" s="36"/>
      <c r="GOY101" s="36"/>
      <c r="GOZ101" s="36"/>
      <c r="GPA101" s="36"/>
      <c r="GPB101" s="36"/>
      <c r="GPC101" s="36"/>
      <c r="GPD101" s="36"/>
      <c r="GPE101" s="36"/>
      <c r="GPF101" s="36"/>
      <c r="GPG101" s="36"/>
      <c r="GPH101" s="36"/>
      <c r="GPI101" s="36"/>
      <c r="GPJ101" s="36"/>
      <c r="GPK101" s="36"/>
      <c r="GPL101" s="36"/>
      <c r="GPM101" s="36"/>
      <c r="GPN101" s="36"/>
      <c r="GPO101" s="36"/>
      <c r="GPP101" s="36"/>
      <c r="GPQ101" s="36"/>
      <c r="GPR101" s="36"/>
      <c r="GPS101" s="36"/>
      <c r="GPT101" s="36"/>
      <c r="GPU101" s="36"/>
      <c r="GPV101" s="36"/>
      <c r="GPW101" s="36"/>
      <c r="GPX101" s="36"/>
      <c r="GPY101" s="36"/>
      <c r="GPZ101" s="36"/>
      <c r="GQA101" s="36"/>
      <c r="GQB101" s="36"/>
      <c r="GQC101" s="36"/>
      <c r="GQD101" s="36"/>
      <c r="GQE101" s="36"/>
      <c r="GQF101" s="36"/>
      <c r="GQG101" s="36"/>
      <c r="GQH101" s="36"/>
      <c r="GQI101" s="36"/>
      <c r="GQJ101" s="36"/>
      <c r="GQK101" s="36"/>
      <c r="GQL101" s="36"/>
      <c r="GQM101" s="36"/>
      <c r="GQN101" s="36"/>
      <c r="GQO101" s="36"/>
      <c r="GQP101" s="36"/>
      <c r="GQQ101" s="36"/>
      <c r="GQR101" s="36"/>
      <c r="GQS101" s="36"/>
      <c r="GQT101" s="36"/>
      <c r="GQU101" s="36"/>
      <c r="GQV101" s="36"/>
      <c r="GQW101" s="36"/>
      <c r="GQX101" s="36"/>
      <c r="GQY101" s="36"/>
      <c r="GQZ101" s="36"/>
      <c r="GRA101" s="36"/>
      <c r="GRB101" s="36"/>
      <c r="GRC101" s="36"/>
      <c r="GRD101" s="36"/>
      <c r="GRE101" s="36"/>
      <c r="GRF101" s="36"/>
      <c r="GRG101" s="36"/>
      <c r="GRH101" s="36"/>
      <c r="GRI101" s="36"/>
      <c r="GRJ101" s="36"/>
      <c r="GRK101" s="36"/>
      <c r="GRL101" s="36"/>
      <c r="GRM101" s="36"/>
      <c r="GRN101" s="36"/>
      <c r="GRO101" s="36"/>
      <c r="GRP101" s="36"/>
      <c r="GRQ101" s="36"/>
      <c r="GRR101" s="36"/>
      <c r="GRS101" s="36"/>
      <c r="GRT101" s="36"/>
      <c r="GRU101" s="36"/>
      <c r="GRV101" s="36"/>
      <c r="GRW101" s="36"/>
      <c r="GRX101" s="36"/>
      <c r="GRY101" s="36"/>
      <c r="GRZ101" s="36"/>
      <c r="GSA101" s="36"/>
      <c r="GSB101" s="36"/>
      <c r="GSC101" s="36"/>
      <c r="GSD101" s="36"/>
      <c r="GSE101" s="36"/>
      <c r="GSF101" s="36"/>
      <c r="GSG101" s="36"/>
      <c r="GSH101" s="36"/>
      <c r="GSI101" s="36"/>
      <c r="GSJ101" s="36"/>
      <c r="GSK101" s="36"/>
      <c r="GSL101" s="36"/>
      <c r="GSM101" s="36"/>
      <c r="GSN101" s="36"/>
      <c r="GSO101" s="36"/>
      <c r="GSP101" s="36"/>
      <c r="GSQ101" s="36"/>
      <c r="GSR101" s="36"/>
      <c r="GSS101" s="36"/>
      <c r="GST101" s="36"/>
      <c r="GSU101" s="36"/>
      <c r="GSV101" s="36"/>
      <c r="GSW101" s="36"/>
      <c r="GSX101" s="36"/>
      <c r="GSY101" s="36"/>
      <c r="GSZ101" s="36"/>
      <c r="GTA101" s="36"/>
      <c r="GTB101" s="36"/>
      <c r="GTC101" s="36"/>
      <c r="GTD101" s="36"/>
      <c r="GTE101" s="36"/>
      <c r="GTF101" s="36"/>
      <c r="GTG101" s="36"/>
      <c r="GTH101" s="36"/>
      <c r="GTI101" s="36"/>
      <c r="GTJ101" s="36"/>
      <c r="GTK101" s="36"/>
      <c r="GTL101" s="36"/>
      <c r="GTM101" s="36"/>
      <c r="GTN101" s="36"/>
      <c r="GTO101" s="36"/>
      <c r="GTP101" s="36"/>
      <c r="GTQ101" s="36"/>
      <c r="GTR101" s="36"/>
      <c r="GTS101" s="36"/>
      <c r="GTT101" s="36"/>
      <c r="GTU101" s="36"/>
      <c r="GTV101" s="36"/>
      <c r="GTW101" s="36"/>
      <c r="GTX101" s="36"/>
      <c r="GTY101" s="36"/>
      <c r="GTZ101" s="36"/>
      <c r="GUA101" s="36"/>
      <c r="GUB101" s="36"/>
      <c r="GUC101" s="36"/>
      <c r="GUD101" s="36"/>
      <c r="GUE101" s="36"/>
      <c r="GUF101" s="36"/>
      <c r="GUG101" s="36"/>
      <c r="GUH101" s="36"/>
      <c r="GUI101" s="36"/>
      <c r="GUJ101" s="36"/>
      <c r="GUK101" s="36"/>
      <c r="GUL101" s="36"/>
      <c r="GUM101" s="36"/>
      <c r="GUN101" s="36"/>
      <c r="GUO101" s="36"/>
      <c r="GUP101" s="36"/>
      <c r="GUQ101" s="36"/>
      <c r="GUR101" s="36"/>
      <c r="GUS101" s="36"/>
      <c r="GUT101" s="36"/>
      <c r="GUU101" s="36"/>
      <c r="GUV101" s="36"/>
      <c r="GUW101" s="36"/>
      <c r="GUX101" s="36"/>
      <c r="GUY101" s="36"/>
      <c r="GUZ101" s="36"/>
      <c r="GVA101" s="36"/>
      <c r="GVB101" s="36"/>
      <c r="GVC101" s="36"/>
      <c r="GVD101" s="36"/>
      <c r="GVE101" s="36"/>
      <c r="GVF101" s="36"/>
      <c r="GVG101" s="36"/>
      <c r="GVH101" s="36"/>
      <c r="GVI101" s="36"/>
      <c r="GVJ101" s="36"/>
      <c r="GVK101" s="36"/>
      <c r="GVL101" s="36"/>
      <c r="GVM101" s="36"/>
      <c r="GVN101" s="36"/>
      <c r="GVO101" s="36"/>
      <c r="GVP101" s="36"/>
      <c r="GVQ101" s="36"/>
      <c r="GVR101" s="36"/>
      <c r="GVS101" s="36"/>
      <c r="GVT101" s="36"/>
      <c r="GVU101" s="36"/>
      <c r="GVV101" s="36"/>
      <c r="GVW101" s="36"/>
      <c r="GVX101" s="36"/>
      <c r="GVY101" s="36"/>
      <c r="GVZ101" s="36"/>
      <c r="GWA101" s="36"/>
      <c r="GWB101" s="36"/>
      <c r="GWC101" s="36"/>
      <c r="GWD101" s="36"/>
      <c r="GWE101" s="36"/>
      <c r="GWF101" s="36"/>
      <c r="GWG101" s="36"/>
      <c r="GWH101" s="36"/>
      <c r="GWI101" s="36"/>
      <c r="GWJ101" s="36"/>
      <c r="GWK101" s="36"/>
      <c r="GWL101" s="36"/>
      <c r="GWM101" s="36"/>
      <c r="GWN101" s="36"/>
      <c r="GWO101" s="36"/>
      <c r="GWP101" s="36"/>
      <c r="GWQ101" s="36"/>
      <c r="GWR101" s="36"/>
      <c r="GWS101" s="36"/>
      <c r="GWT101" s="36"/>
      <c r="GWU101" s="36"/>
      <c r="GWV101" s="36"/>
      <c r="GWW101" s="36"/>
      <c r="GWX101" s="36"/>
      <c r="GWY101" s="36"/>
      <c r="GWZ101" s="36"/>
      <c r="GXA101" s="36"/>
      <c r="GXB101" s="36"/>
      <c r="GXC101" s="36"/>
      <c r="GXD101" s="36"/>
      <c r="GXE101" s="36"/>
      <c r="GXF101" s="36"/>
      <c r="GXG101" s="36"/>
      <c r="GXH101" s="36"/>
      <c r="GXI101" s="36"/>
      <c r="GXJ101" s="36"/>
      <c r="GXK101" s="36"/>
      <c r="GXL101" s="36"/>
      <c r="GXM101" s="36"/>
      <c r="GXN101" s="36"/>
      <c r="GXO101" s="36"/>
      <c r="GXP101" s="36"/>
      <c r="GXQ101" s="36"/>
      <c r="GXR101" s="36"/>
      <c r="GXS101" s="36"/>
      <c r="GXT101" s="36"/>
      <c r="GXU101" s="36"/>
      <c r="GXV101" s="36"/>
      <c r="GXW101" s="36"/>
      <c r="GXX101" s="36"/>
      <c r="GXY101" s="36"/>
      <c r="GXZ101" s="36"/>
      <c r="GYA101" s="36"/>
      <c r="GYB101" s="36"/>
      <c r="GYC101" s="36"/>
      <c r="GYD101" s="36"/>
      <c r="GYE101" s="36"/>
      <c r="GYF101" s="36"/>
      <c r="GYG101" s="36"/>
      <c r="GYH101" s="36"/>
      <c r="GYI101" s="36"/>
      <c r="GYJ101" s="36"/>
      <c r="GYK101" s="36"/>
      <c r="GYL101" s="36"/>
      <c r="GYM101" s="36"/>
      <c r="GYN101" s="36"/>
      <c r="GYO101" s="36"/>
      <c r="GYP101" s="36"/>
      <c r="GYQ101" s="36"/>
      <c r="GYR101" s="36"/>
      <c r="GYS101" s="36"/>
      <c r="GYT101" s="36"/>
      <c r="GYU101" s="36"/>
      <c r="GYV101" s="36"/>
      <c r="GYW101" s="36"/>
      <c r="GYX101" s="36"/>
      <c r="GYY101" s="36"/>
      <c r="GYZ101" s="36"/>
      <c r="GZA101" s="36"/>
      <c r="GZB101" s="36"/>
      <c r="GZC101" s="36"/>
      <c r="GZD101" s="36"/>
      <c r="GZE101" s="36"/>
      <c r="GZF101" s="36"/>
      <c r="GZG101" s="36"/>
      <c r="GZH101" s="36"/>
      <c r="GZI101" s="36"/>
      <c r="GZJ101" s="36"/>
      <c r="GZK101" s="36"/>
      <c r="GZL101" s="36"/>
      <c r="GZM101" s="36"/>
      <c r="GZN101" s="36"/>
      <c r="GZO101" s="36"/>
      <c r="GZP101" s="36"/>
      <c r="GZQ101" s="36"/>
      <c r="GZR101" s="36"/>
      <c r="GZS101" s="36"/>
      <c r="GZT101" s="36"/>
      <c r="GZU101" s="36"/>
      <c r="GZV101" s="36"/>
      <c r="GZW101" s="36"/>
      <c r="GZX101" s="36"/>
      <c r="GZY101" s="36"/>
      <c r="GZZ101" s="36"/>
      <c r="HAA101" s="36"/>
      <c r="HAB101" s="36"/>
      <c r="HAC101" s="36"/>
      <c r="HAD101" s="36"/>
      <c r="HAE101" s="36"/>
      <c r="HAF101" s="36"/>
      <c r="HAG101" s="36"/>
      <c r="HAH101" s="36"/>
      <c r="HAI101" s="36"/>
      <c r="HAJ101" s="36"/>
      <c r="HAK101" s="36"/>
      <c r="HAL101" s="36"/>
      <c r="HAM101" s="36"/>
      <c r="HAN101" s="36"/>
      <c r="HAO101" s="36"/>
      <c r="HAP101" s="36"/>
      <c r="HAQ101" s="36"/>
      <c r="HAR101" s="36"/>
      <c r="HAS101" s="36"/>
      <c r="HAT101" s="36"/>
      <c r="HAU101" s="36"/>
      <c r="HAV101" s="36"/>
      <c r="HAW101" s="36"/>
      <c r="HAX101" s="36"/>
      <c r="HAY101" s="36"/>
      <c r="HAZ101" s="36"/>
      <c r="HBA101" s="36"/>
      <c r="HBB101" s="36"/>
      <c r="HBC101" s="36"/>
      <c r="HBD101" s="36"/>
      <c r="HBE101" s="36"/>
      <c r="HBF101" s="36"/>
      <c r="HBG101" s="36"/>
      <c r="HBH101" s="36"/>
      <c r="HBI101" s="36"/>
      <c r="HBJ101" s="36"/>
      <c r="HBK101" s="36"/>
      <c r="HBL101" s="36"/>
      <c r="HBM101" s="36"/>
      <c r="HBN101" s="36"/>
      <c r="HBO101" s="36"/>
      <c r="HBP101" s="36"/>
      <c r="HBQ101" s="36"/>
      <c r="HBR101" s="36"/>
      <c r="HBS101" s="36"/>
      <c r="HBT101" s="36"/>
      <c r="HBU101" s="36"/>
      <c r="HBV101" s="36"/>
      <c r="HBW101" s="36"/>
      <c r="HBX101" s="36"/>
      <c r="HBY101" s="36"/>
      <c r="HBZ101" s="36"/>
      <c r="HCA101" s="36"/>
      <c r="HCB101" s="36"/>
      <c r="HCC101" s="36"/>
      <c r="HCD101" s="36"/>
      <c r="HCE101" s="36"/>
      <c r="HCF101" s="36"/>
      <c r="HCG101" s="36"/>
      <c r="HCH101" s="36"/>
      <c r="HCI101" s="36"/>
      <c r="HCJ101" s="36"/>
      <c r="HCK101" s="36"/>
      <c r="HCL101" s="36"/>
      <c r="HCM101" s="36"/>
      <c r="HCN101" s="36"/>
      <c r="HCO101" s="36"/>
      <c r="HCP101" s="36"/>
      <c r="HCQ101" s="36"/>
      <c r="HCR101" s="36"/>
      <c r="HCS101" s="36"/>
      <c r="HCT101" s="36"/>
      <c r="HCU101" s="36"/>
      <c r="HCV101" s="36"/>
      <c r="HCW101" s="36"/>
      <c r="HCX101" s="36"/>
      <c r="HCY101" s="36"/>
      <c r="HCZ101" s="36"/>
      <c r="HDA101" s="36"/>
      <c r="HDB101" s="36"/>
      <c r="HDC101" s="36"/>
      <c r="HDD101" s="36"/>
      <c r="HDE101" s="36"/>
      <c r="HDF101" s="36"/>
      <c r="HDG101" s="36"/>
      <c r="HDH101" s="36"/>
      <c r="HDI101" s="36"/>
      <c r="HDJ101" s="36"/>
      <c r="HDK101" s="36"/>
      <c r="HDL101" s="36"/>
      <c r="HDM101" s="36"/>
      <c r="HDN101" s="36"/>
      <c r="HDO101" s="36"/>
      <c r="HDP101" s="36"/>
      <c r="HDQ101" s="36"/>
      <c r="HDR101" s="36"/>
      <c r="HDS101" s="36"/>
      <c r="HDT101" s="36"/>
      <c r="HDU101" s="36"/>
      <c r="HDV101" s="36"/>
      <c r="HDW101" s="36"/>
      <c r="HDX101" s="36"/>
      <c r="HDY101" s="36"/>
      <c r="HDZ101" s="36"/>
      <c r="HEA101" s="36"/>
      <c r="HEB101" s="36"/>
      <c r="HEC101" s="36"/>
      <c r="HED101" s="36"/>
      <c r="HEE101" s="36"/>
      <c r="HEF101" s="36"/>
      <c r="HEG101" s="36"/>
      <c r="HEH101" s="36"/>
      <c r="HEI101" s="36"/>
      <c r="HEJ101" s="36"/>
      <c r="HEK101" s="36"/>
      <c r="HEL101" s="36"/>
      <c r="HEM101" s="36"/>
      <c r="HEN101" s="36"/>
      <c r="HEO101" s="36"/>
      <c r="HEP101" s="36"/>
      <c r="HEQ101" s="36"/>
      <c r="HER101" s="36"/>
      <c r="HES101" s="36"/>
      <c r="HET101" s="36"/>
      <c r="HEU101" s="36"/>
      <c r="HEV101" s="36"/>
      <c r="HEW101" s="36"/>
      <c r="HEX101" s="36"/>
      <c r="HEY101" s="36"/>
      <c r="HEZ101" s="36"/>
      <c r="HFA101" s="36"/>
      <c r="HFB101" s="36"/>
      <c r="HFC101" s="36"/>
      <c r="HFD101" s="36"/>
      <c r="HFE101" s="36"/>
      <c r="HFF101" s="36"/>
      <c r="HFG101" s="36"/>
      <c r="HFH101" s="36"/>
      <c r="HFI101" s="36"/>
      <c r="HFJ101" s="36"/>
      <c r="HFK101" s="36"/>
      <c r="HFL101" s="36"/>
      <c r="HFM101" s="36"/>
      <c r="HFN101" s="36"/>
      <c r="HFO101" s="36"/>
      <c r="HFP101" s="36"/>
      <c r="HFQ101" s="36"/>
      <c r="HFR101" s="36"/>
      <c r="HFS101" s="36"/>
      <c r="HFT101" s="36"/>
      <c r="HFU101" s="36"/>
      <c r="HFV101" s="36"/>
      <c r="HFW101" s="36"/>
      <c r="HFX101" s="36"/>
      <c r="HFY101" s="36"/>
      <c r="HFZ101" s="36"/>
      <c r="HGA101" s="36"/>
      <c r="HGB101" s="36"/>
      <c r="HGC101" s="36"/>
      <c r="HGD101" s="36"/>
      <c r="HGE101" s="36"/>
      <c r="HGF101" s="36"/>
      <c r="HGG101" s="36"/>
      <c r="HGH101" s="36"/>
      <c r="HGI101" s="36"/>
      <c r="HGJ101" s="36"/>
      <c r="HGK101" s="36"/>
      <c r="HGL101" s="36"/>
      <c r="HGM101" s="36"/>
      <c r="HGN101" s="36"/>
      <c r="HGO101" s="36"/>
      <c r="HGP101" s="36"/>
      <c r="HGQ101" s="36"/>
      <c r="HGR101" s="36"/>
      <c r="HGS101" s="36"/>
      <c r="HGT101" s="36"/>
      <c r="HGU101" s="36"/>
      <c r="HGV101" s="36"/>
      <c r="HGW101" s="36"/>
      <c r="HGX101" s="36"/>
      <c r="HGY101" s="36"/>
      <c r="HGZ101" s="36"/>
      <c r="HHA101" s="36"/>
      <c r="HHB101" s="36"/>
      <c r="HHC101" s="36"/>
      <c r="HHD101" s="36"/>
      <c r="HHE101" s="36"/>
      <c r="HHF101" s="36"/>
      <c r="HHG101" s="36"/>
      <c r="HHH101" s="36"/>
      <c r="HHI101" s="36"/>
      <c r="HHJ101" s="36"/>
      <c r="HHK101" s="36"/>
      <c r="HHL101" s="36"/>
      <c r="HHM101" s="36"/>
      <c r="HHN101" s="36"/>
      <c r="HHO101" s="36"/>
      <c r="HHP101" s="36"/>
      <c r="HHQ101" s="36"/>
      <c r="HHR101" s="36"/>
      <c r="HHS101" s="36"/>
      <c r="HHT101" s="36"/>
      <c r="HHU101" s="36"/>
      <c r="HHV101" s="36"/>
      <c r="HHW101" s="36"/>
      <c r="HHX101" s="36"/>
      <c r="HHY101" s="36"/>
      <c r="HHZ101" s="36"/>
      <c r="HIA101" s="36"/>
      <c r="HIB101" s="36"/>
      <c r="HIC101" s="36"/>
      <c r="HID101" s="36"/>
      <c r="HIE101" s="36"/>
      <c r="HIF101" s="36"/>
      <c r="HIG101" s="36"/>
      <c r="HIH101" s="36"/>
      <c r="HII101" s="36"/>
      <c r="HIJ101" s="36"/>
      <c r="HIK101" s="36"/>
      <c r="HIL101" s="36"/>
      <c r="HIM101" s="36"/>
      <c r="HIN101" s="36"/>
      <c r="HIO101" s="36"/>
      <c r="HIP101" s="36"/>
      <c r="HIQ101" s="36"/>
      <c r="HIR101" s="36"/>
      <c r="HIS101" s="36"/>
      <c r="HIT101" s="36"/>
      <c r="HIU101" s="36"/>
      <c r="HIV101" s="36"/>
      <c r="HIW101" s="36"/>
      <c r="HIX101" s="36"/>
      <c r="HIY101" s="36"/>
      <c r="HIZ101" s="36"/>
      <c r="HJA101" s="36"/>
      <c r="HJB101" s="36"/>
      <c r="HJC101" s="36"/>
      <c r="HJD101" s="36"/>
      <c r="HJE101" s="36"/>
      <c r="HJF101" s="36"/>
      <c r="HJG101" s="36"/>
      <c r="HJH101" s="36"/>
      <c r="HJI101" s="36"/>
      <c r="HJJ101" s="36"/>
      <c r="HJK101" s="36"/>
      <c r="HJL101" s="36"/>
      <c r="HJM101" s="36"/>
      <c r="HJN101" s="36"/>
      <c r="HJO101" s="36"/>
      <c r="HJP101" s="36"/>
      <c r="HJQ101" s="36"/>
      <c r="HJR101" s="36"/>
      <c r="HJS101" s="36"/>
      <c r="HJT101" s="36"/>
      <c r="HJU101" s="36"/>
      <c r="HJV101" s="36"/>
      <c r="HJW101" s="36"/>
      <c r="HJX101" s="36"/>
      <c r="HJY101" s="36"/>
      <c r="HJZ101" s="36"/>
      <c r="HKA101" s="36"/>
      <c r="HKB101" s="36"/>
      <c r="HKC101" s="36"/>
      <c r="HKD101" s="36"/>
      <c r="HKE101" s="36"/>
      <c r="HKF101" s="36"/>
      <c r="HKG101" s="36"/>
      <c r="HKH101" s="36"/>
      <c r="HKI101" s="36"/>
      <c r="HKJ101" s="36"/>
      <c r="HKK101" s="36"/>
      <c r="HKL101" s="36"/>
      <c r="HKM101" s="36"/>
      <c r="HKN101" s="36"/>
      <c r="HKO101" s="36"/>
      <c r="HKP101" s="36"/>
      <c r="HKQ101" s="36"/>
      <c r="HKR101" s="36"/>
      <c r="HKS101" s="36"/>
      <c r="HKT101" s="36"/>
      <c r="HKU101" s="36"/>
      <c r="HKV101" s="36"/>
      <c r="HKW101" s="36"/>
      <c r="HKX101" s="36"/>
      <c r="HKY101" s="36"/>
      <c r="HKZ101" s="36"/>
      <c r="HLA101" s="36"/>
      <c r="HLB101" s="36"/>
      <c r="HLC101" s="36"/>
      <c r="HLD101" s="36"/>
      <c r="HLE101" s="36"/>
      <c r="HLF101" s="36"/>
      <c r="HLG101" s="36"/>
      <c r="HLH101" s="36"/>
      <c r="HLI101" s="36"/>
      <c r="HLJ101" s="36"/>
      <c r="HLK101" s="36"/>
      <c r="HLL101" s="36"/>
      <c r="HLM101" s="36"/>
      <c r="HLN101" s="36"/>
      <c r="HLO101" s="36"/>
      <c r="HLP101" s="36"/>
      <c r="HLQ101" s="36"/>
      <c r="HLR101" s="36"/>
      <c r="HLS101" s="36"/>
      <c r="HLT101" s="36"/>
      <c r="HLU101" s="36"/>
      <c r="HLV101" s="36"/>
      <c r="HLW101" s="36"/>
      <c r="HLX101" s="36"/>
      <c r="HLY101" s="36"/>
      <c r="HLZ101" s="36"/>
      <c r="HMA101" s="36"/>
      <c r="HMB101" s="36"/>
      <c r="HMC101" s="36"/>
      <c r="HMD101" s="36"/>
      <c r="HME101" s="36"/>
      <c r="HMF101" s="36"/>
      <c r="HMG101" s="36"/>
      <c r="HMH101" s="36"/>
      <c r="HMI101" s="36"/>
      <c r="HMJ101" s="36"/>
      <c r="HMK101" s="36"/>
      <c r="HML101" s="36"/>
      <c r="HMM101" s="36"/>
      <c r="HMN101" s="36"/>
      <c r="HMO101" s="36"/>
      <c r="HMP101" s="36"/>
      <c r="HMQ101" s="36"/>
      <c r="HMR101" s="36"/>
      <c r="HMS101" s="36"/>
      <c r="HMT101" s="36"/>
      <c r="HMU101" s="36"/>
      <c r="HMV101" s="36"/>
      <c r="HMW101" s="36"/>
      <c r="HMX101" s="36"/>
      <c r="HMY101" s="36"/>
      <c r="HMZ101" s="36"/>
      <c r="HNA101" s="36"/>
      <c r="HNB101" s="36"/>
      <c r="HNC101" s="36"/>
      <c r="HND101" s="36"/>
      <c r="HNE101" s="36"/>
      <c r="HNF101" s="36"/>
      <c r="HNG101" s="36"/>
      <c r="HNH101" s="36"/>
      <c r="HNI101" s="36"/>
      <c r="HNJ101" s="36"/>
      <c r="HNK101" s="36"/>
      <c r="HNL101" s="36"/>
      <c r="HNM101" s="36"/>
      <c r="HNN101" s="36"/>
      <c r="HNO101" s="36"/>
      <c r="HNP101" s="36"/>
      <c r="HNQ101" s="36"/>
      <c r="HNR101" s="36"/>
      <c r="HNS101" s="36"/>
      <c r="HNT101" s="36"/>
      <c r="HNU101" s="36"/>
      <c r="HNV101" s="36"/>
      <c r="HNW101" s="36"/>
      <c r="HNX101" s="36"/>
      <c r="HNY101" s="36"/>
      <c r="HNZ101" s="36"/>
      <c r="HOA101" s="36"/>
      <c r="HOB101" s="36"/>
      <c r="HOC101" s="36"/>
      <c r="HOD101" s="36"/>
      <c r="HOE101" s="36"/>
      <c r="HOF101" s="36"/>
      <c r="HOG101" s="36"/>
      <c r="HOH101" s="36"/>
      <c r="HOI101" s="36"/>
      <c r="HOJ101" s="36"/>
      <c r="HOK101" s="36"/>
      <c r="HOL101" s="36"/>
      <c r="HOM101" s="36"/>
      <c r="HON101" s="36"/>
      <c r="HOO101" s="36"/>
      <c r="HOP101" s="36"/>
      <c r="HOQ101" s="36"/>
      <c r="HOR101" s="36"/>
      <c r="HOS101" s="36"/>
      <c r="HOT101" s="36"/>
      <c r="HOU101" s="36"/>
      <c r="HOV101" s="36"/>
      <c r="HOW101" s="36"/>
      <c r="HOX101" s="36"/>
      <c r="HOY101" s="36"/>
      <c r="HOZ101" s="36"/>
      <c r="HPA101" s="36"/>
      <c r="HPB101" s="36"/>
      <c r="HPC101" s="36"/>
      <c r="HPD101" s="36"/>
      <c r="HPE101" s="36"/>
      <c r="HPF101" s="36"/>
      <c r="HPG101" s="36"/>
      <c r="HPH101" s="36"/>
      <c r="HPI101" s="36"/>
      <c r="HPJ101" s="36"/>
      <c r="HPK101" s="36"/>
      <c r="HPL101" s="36"/>
      <c r="HPM101" s="36"/>
      <c r="HPN101" s="36"/>
      <c r="HPO101" s="36"/>
      <c r="HPP101" s="36"/>
      <c r="HPQ101" s="36"/>
      <c r="HPR101" s="36"/>
      <c r="HPS101" s="36"/>
      <c r="HPT101" s="36"/>
      <c r="HPU101" s="36"/>
      <c r="HPV101" s="36"/>
      <c r="HPW101" s="36"/>
      <c r="HPX101" s="36"/>
      <c r="HPY101" s="36"/>
      <c r="HPZ101" s="36"/>
      <c r="HQA101" s="36"/>
      <c r="HQB101" s="36"/>
      <c r="HQC101" s="36"/>
      <c r="HQD101" s="36"/>
      <c r="HQE101" s="36"/>
      <c r="HQF101" s="36"/>
      <c r="HQG101" s="36"/>
      <c r="HQH101" s="36"/>
      <c r="HQI101" s="36"/>
      <c r="HQJ101" s="36"/>
      <c r="HQK101" s="36"/>
      <c r="HQL101" s="36"/>
      <c r="HQM101" s="36"/>
      <c r="HQN101" s="36"/>
      <c r="HQO101" s="36"/>
      <c r="HQP101" s="36"/>
      <c r="HQQ101" s="36"/>
      <c r="HQR101" s="36"/>
      <c r="HQS101" s="36"/>
      <c r="HQT101" s="36"/>
      <c r="HQU101" s="36"/>
      <c r="HQV101" s="36"/>
      <c r="HQW101" s="36"/>
      <c r="HQX101" s="36"/>
      <c r="HQY101" s="36"/>
      <c r="HQZ101" s="36"/>
      <c r="HRA101" s="36"/>
      <c r="HRB101" s="36"/>
      <c r="HRC101" s="36"/>
      <c r="HRD101" s="36"/>
      <c r="HRE101" s="36"/>
      <c r="HRF101" s="36"/>
      <c r="HRG101" s="36"/>
      <c r="HRH101" s="36"/>
      <c r="HRI101" s="36"/>
      <c r="HRJ101" s="36"/>
      <c r="HRK101" s="36"/>
      <c r="HRL101" s="36"/>
      <c r="HRM101" s="36"/>
      <c r="HRN101" s="36"/>
      <c r="HRO101" s="36"/>
      <c r="HRP101" s="36"/>
      <c r="HRQ101" s="36"/>
      <c r="HRR101" s="36"/>
      <c r="HRS101" s="36"/>
      <c r="HRT101" s="36"/>
      <c r="HRU101" s="36"/>
      <c r="HRV101" s="36"/>
      <c r="HRW101" s="36"/>
      <c r="HRX101" s="36"/>
      <c r="HRY101" s="36"/>
      <c r="HRZ101" s="36"/>
      <c r="HSA101" s="36"/>
      <c r="HSB101" s="36"/>
      <c r="HSC101" s="36"/>
      <c r="HSD101" s="36"/>
      <c r="HSE101" s="36"/>
      <c r="HSF101" s="36"/>
      <c r="HSG101" s="36"/>
      <c r="HSH101" s="36"/>
      <c r="HSI101" s="36"/>
      <c r="HSJ101" s="36"/>
      <c r="HSK101" s="36"/>
      <c r="HSL101" s="36"/>
      <c r="HSM101" s="36"/>
      <c r="HSN101" s="36"/>
      <c r="HSO101" s="36"/>
      <c r="HSP101" s="36"/>
      <c r="HSQ101" s="36"/>
      <c r="HSR101" s="36"/>
      <c r="HSS101" s="36"/>
      <c r="HST101" s="36"/>
      <c r="HSU101" s="36"/>
      <c r="HSV101" s="36"/>
      <c r="HSW101" s="36"/>
      <c r="HSX101" s="36"/>
      <c r="HSY101" s="36"/>
      <c r="HSZ101" s="36"/>
      <c r="HTA101" s="36"/>
      <c r="HTB101" s="36"/>
      <c r="HTC101" s="36"/>
      <c r="HTD101" s="36"/>
      <c r="HTE101" s="36"/>
      <c r="HTF101" s="36"/>
      <c r="HTG101" s="36"/>
      <c r="HTH101" s="36"/>
      <c r="HTI101" s="36"/>
      <c r="HTJ101" s="36"/>
      <c r="HTK101" s="36"/>
      <c r="HTL101" s="36"/>
      <c r="HTM101" s="36"/>
      <c r="HTN101" s="36"/>
      <c r="HTO101" s="36"/>
      <c r="HTP101" s="36"/>
      <c r="HTQ101" s="36"/>
      <c r="HTR101" s="36"/>
      <c r="HTS101" s="36"/>
      <c r="HTT101" s="36"/>
      <c r="HTU101" s="36"/>
      <c r="HTV101" s="36"/>
      <c r="HTW101" s="36"/>
      <c r="HTX101" s="36"/>
      <c r="HTY101" s="36"/>
      <c r="HTZ101" s="36"/>
      <c r="HUA101" s="36"/>
      <c r="HUB101" s="36"/>
      <c r="HUC101" s="36"/>
      <c r="HUD101" s="36"/>
      <c r="HUE101" s="36"/>
      <c r="HUF101" s="36"/>
      <c r="HUG101" s="36"/>
      <c r="HUH101" s="36"/>
      <c r="HUI101" s="36"/>
      <c r="HUJ101" s="36"/>
      <c r="HUK101" s="36"/>
      <c r="HUL101" s="36"/>
      <c r="HUM101" s="36"/>
      <c r="HUN101" s="36"/>
      <c r="HUO101" s="36"/>
      <c r="HUP101" s="36"/>
      <c r="HUQ101" s="36"/>
      <c r="HUR101" s="36"/>
      <c r="HUS101" s="36"/>
      <c r="HUT101" s="36"/>
      <c r="HUU101" s="36"/>
      <c r="HUV101" s="36"/>
      <c r="HUW101" s="36"/>
      <c r="HUX101" s="36"/>
      <c r="HUY101" s="36"/>
      <c r="HUZ101" s="36"/>
      <c r="HVA101" s="36"/>
      <c r="HVB101" s="36"/>
      <c r="HVC101" s="36"/>
      <c r="HVD101" s="36"/>
      <c r="HVE101" s="36"/>
      <c r="HVF101" s="36"/>
      <c r="HVG101" s="36"/>
      <c r="HVH101" s="36"/>
      <c r="HVI101" s="36"/>
      <c r="HVJ101" s="36"/>
      <c r="HVK101" s="36"/>
      <c r="HVL101" s="36"/>
      <c r="HVM101" s="36"/>
      <c r="HVN101" s="36"/>
      <c r="HVO101" s="36"/>
      <c r="HVP101" s="36"/>
      <c r="HVQ101" s="36"/>
      <c r="HVR101" s="36"/>
      <c r="HVS101" s="36"/>
      <c r="HVT101" s="36"/>
      <c r="HVU101" s="36"/>
      <c r="HVV101" s="36"/>
      <c r="HVW101" s="36"/>
      <c r="HVX101" s="36"/>
      <c r="HVY101" s="36"/>
      <c r="HVZ101" s="36"/>
      <c r="HWA101" s="36"/>
      <c r="HWB101" s="36"/>
      <c r="HWC101" s="36"/>
      <c r="HWD101" s="36"/>
      <c r="HWE101" s="36"/>
      <c r="HWF101" s="36"/>
      <c r="HWG101" s="36"/>
      <c r="HWH101" s="36"/>
      <c r="HWI101" s="36"/>
      <c r="HWJ101" s="36"/>
      <c r="HWK101" s="36"/>
      <c r="HWL101" s="36"/>
      <c r="HWM101" s="36"/>
      <c r="HWN101" s="36"/>
      <c r="HWO101" s="36"/>
      <c r="HWP101" s="36"/>
      <c r="HWQ101" s="36"/>
      <c r="HWR101" s="36"/>
      <c r="HWS101" s="36"/>
      <c r="HWT101" s="36"/>
      <c r="HWU101" s="36"/>
      <c r="HWV101" s="36"/>
      <c r="HWW101" s="36"/>
      <c r="HWX101" s="36"/>
      <c r="HWY101" s="36"/>
      <c r="HWZ101" s="36"/>
      <c r="HXA101" s="36"/>
      <c r="HXB101" s="36"/>
      <c r="HXC101" s="36"/>
      <c r="HXD101" s="36"/>
      <c r="HXE101" s="36"/>
      <c r="HXF101" s="36"/>
      <c r="HXG101" s="36"/>
      <c r="HXH101" s="36"/>
      <c r="HXI101" s="36"/>
      <c r="HXJ101" s="36"/>
      <c r="HXK101" s="36"/>
      <c r="HXL101" s="36"/>
      <c r="HXM101" s="36"/>
      <c r="HXN101" s="36"/>
      <c r="HXO101" s="36"/>
      <c r="HXP101" s="36"/>
      <c r="HXQ101" s="36"/>
      <c r="HXR101" s="36"/>
      <c r="HXS101" s="36"/>
      <c r="HXT101" s="36"/>
      <c r="HXU101" s="36"/>
      <c r="HXV101" s="36"/>
      <c r="HXW101" s="36"/>
      <c r="HXX101" s="36"/>
      <c r="HXY101" s="36"/>
      <c r="HXZ101" s="36"/>
      <c r="HYA101" s="36"/>
      <c r="HYB101" s="36"/>
      <c r="HYC101" s="36"/>
      <c r="HYD101" s="36"/>
      <c r="HYE101" s="36"/>
      <c r="HYF101" s="36"/>
      <c r="HYG101" s="36"/>
      <c r="HYH101" s="36"/>
      <c r="HYI101" s="36"/>
      <c r="HYJ101" s="36"/>
      <c r="HYK101" s="36"/>
      <c r="HYL101" s="36"/>
      <c r="HYM101" s="36"/>
      <c r="HYN101" s="36"/>
      <c r="HYO101" s="36"/>
      <c r="HYP101" s="36"/>
      <c r="HYQ101" s="36"/>
      <c r="HYR101" s="36"/>
      <c r="HYS101" s="36"/>
      <c r="HYT101" s="36"/>
      <c r="HYU101" s="36"/>
      <c r="HYV101" s="36"/>
      <c r="HYW101" s="36"/>
      <c r="HYX101" s="36"/>
      <c r="HYY101" s="36"/>
      <c r="HYZ101" s="36"/>
      <c r="HZA101" s="36"/>
      <c r="HZB101" s="36"/>
      <c r="HZC101" s="36"/>
      <c r="HZD101" s="36"/>
      <c r="HZE101" s="36"/>
      <c r="HZF101" s="36"/>
      <c r="HZG101" s="36"/>
      <c r="HZH101" s="36"/>
      <c r="HZI101" s="36"/>
      <c r="HZJ101" s="36"/>
      <c r="HZK101" s="36"/>
      <c r="HZL101" s="36"/>
      <c r="HZM101" s="36"/>
      <c r="HZN101" s="36"/>
      <c r="HZO101" s="36"/>
      <c r="HZP101" s="36"/>
      <c r="HZQ101" s="36"/>
      <c r="HZR101" s="36"/>
      <c r="HZS101" s="36"/>
      <c r="HZT101" s="36"/>
      <c r="HZU101" s="36"/>
      <c r="HZV101" s="36"/>
      <c r="HZW101" s="36"/>
      <c r="HZX101" s="36"/>
      <c r="HZY101" s="36"/>
      <c r="HZZ101" s="36"/>
      <c r="IAA101" s="36"/>
      <c r="IAB101" s="36"/>
      <c r="IAC101" s="36"/>
      <c r="IAD101" s="36"/>
      <c r="IAE101" s="36"/>
      <c r="IAF101" s="36"/>
      <c r="IAG101" s="36"/>
      <c r="IAH101" s="36"/>
      <c r="IAI101" s="36"/>
      <c r="IAJ101" s="36"/>
      <c r="IAK101" s="36"/>
      <c r="IAL101" s="36"/>
      <c r="IAM101" s="36"/>
      <c r="IAN101" s="36"/>
      <c r="IAO101" s="36"/>
      <c r="IAP101" s="36"/>
      <c r="IAQ101" s="36"/>
      <c r="IAR101" s="36"/>
      <c r="IAS101" s="36"/>
      <c r="IAT101" s="36"/>
      <c r="IAU101" s="36"/>
      <c r="IAV101" s="36"/>
      <c r="IAW101" s="36"/>
      <c r="IAX101" s="36"/>
      <c r="IAY101" s="36"/>
      <c r="IAZ101" s="36"/>
      <c r="IBA101" s="36"/>
      <c r="IBB101" s="36"/>
      <c r="IBC101" s="36"/>
      <c r="IBD101" s="36"/>
      <c r="IBE101" s="36"/>
      <c r="IBF101" s="36"/>
      <c r="IBG101" s="36"/>
      <c r="IBH101" s="36"/>
      <c r="IBI101" s="36"/>
      <c r="IBJ101" s="36"/>
      <c r="IBK101" s="36"/>
      <c r="IBL101" s="36"/>
      <c r="IBM101" s="36"/>
      <c r="IBN101" s="36"/>
      <c r="IBO101" s="36"/>
      <c r="IBP101" s="36"/>
      <c r="IBQ101" s="36"/>
      <c r="IBR101" s="36"/>
      <c r="IBS101" s="36"/>
      <c r="IBT101" s="36"/>
      <c r="IBU101" s="36"/>
      <c r="IBV101" s="36"/>
      <c r="IBW101" s="36"/>
      <c r="IBX101" s="36"/>
      <c r="IBY101" s="36"/>
      <c r="IBZ101" s="36"/>
      <c r="ICA101" s="36"/>
      <c r="ICB101" s="36"/>
      <c r="ICC101" s="36"/>
      <c r="ICD101" s="36"/>
      <c r="ICE101" s="36"/>
      <c r="ICF101" s="36"/>
      <c r="ICG101" s="36"/>
      <c r="ICH101" s="36"/>
      <c r="ICI101" s="36"/>
      <c r="ICJ101" s="36"/>
      <c r="ICK101" s="36"/>
      <c r="ICL101" s="36"/>
      <c r="ICM101" s="36"/>
      <c r="ICN101" s="36"/>
      <c r="ICO101" s="36"/>
      <c r="ICP101" s="36"/>
      <c r="ICQ101" s="36"/>
      <c r="ICR101" s="36"/>
      <c r="ICS101" s="36"/>
      <c r="ICT101" s="36"/>
      <c r="ICU101" s="36"/>
      <c r="ICV101" s="36"/>
      <c r="ICW101" s="36"/>
      <c r="ICX101" s="36"/>
      <c r="ICY101" s="36"/>
      <c r="ICZ101" s="36"/>
      <c r="IDA101" s="36"/>
      <c r="IDB101" s="36"/>
      <c r="IDC101" s="36"/>
      <c r="IDD101" s="36"/>
      <c r="IDE101" s="36"/>
      <c r="IDF101" s="36"/>
      <c r="IDG101" s="36"/>
      <c r="IDH101" s="36"/>
      <c r="IDI101" s="36"/>
      <c r="IDJ101" s="36"/>
      <c r="IDK101" s="36"/>
      <c r="IDL101" s="36"/>
      <c r="IDM101" s="36"/>
      <c r="IDN101" s="36"/>
      <c r="IDO101" s="36"/>
      <c r="IDP101" s="36"/>
      <c r="IDQ101" s="36"/>
      <c r="IDR101" s="36"/>
      <c r="IDS101" s="36"/>
      <c r="IDT101" s="36"/>
      <c r="IDU101" s="36"/>
      <c r="IDV101" s="36"/>
      <c r="IDW101" s="36"/>
      <c r="IDX101" s="36"/>
      <c r="IDY101" s="36"/>
      <c r="IDZ101" s="36"/>
      <c r="IEA101" s="36"/>
      <c r="IEB101" s="36"/>
      <c r="IEC101" s="36"/>
      <c r="IED101" s="36"/>
      <c r="IEE101" s="36"/>
      <c r="IEF101" s="36"/>
      <c r="IEG101" s="36"/>
      <c r="IEH101" s="36"/>
      <c r="IEI101" s="36"/>
      <c r="IEJ101" s="36"/>
      <c r="IEK101" s="36"/>
      <c r="IEL101" s="36"/>
      <c r="IEM101" s="36"/>
      <c r="IEN101" s="36"/>
      <c r="IEO101" s="36"/>
      <c r="IEP101" s="36"/>
      <c r="IEQ101" s="36"/>
      <c r="IER101" s="36"/>
      <c r="IES101" s="36"/>
      <c r="IET101" s="36"/>
      <c r="IEU101" s="36"/>
      <c r="IEV101" s="36"/>
      <c r="IEW101" s="36"/>
      <c r="IEX101" s="36"/>
      <c r="IEY101" s="36"/>
      <c r="IEZ101" s="36"/>
      <c r="IFA101" s="36"/>
      <c r="IFB101" s="36"/>
      <c r="IFC101" s="36"/>
      <c r="IFD101" s="36"/>
      <c r="IFE101" s="36"/>
      <c r="IFF101" s="36"/>
      <c r="IFG101" s="36"/>
      <c r="IFH101" s="36"/>
      <c r="IFI101" s="36"/>
      <c r="IFJ101" s="36"/>
      <c r="IFK101" s="36"/>
      <c r="IFL101" s="36"/>
      <c r="IFM101" s="36"/>
      <c r="IFN101" s="36"/>
      <c r="IFO101" s="36"/>
      <c r="IFP101" s="36"/>
      <c r="IFQ101" s="36"/>
      <c r="IFR101" s="36"/>
      <c r="IFS101" s="36"/>
      <c r="IFT101" s="36"/>
      <c r="IFU101" s="36"/>
      <c r="IFV101" s="36"/>
      <c r="IFW101" s="36"/>
      <c r="IFX101" s="36"/>
      <c r="IFY101" s="36"/>
      <c r="IFZ101" s="36"/>
      <c r="IGA101" s="36"/>
      <c r="IGB101" s="36"/>
      <c r="IGC101" s="36"/>
      <c r="IGD101" s="36"/>
      <c r="IGE101" s="36"/>
      <c r="IGF101" s="36"/>
      <c r="IGG101" s="36"/>
      <c r="IGH101" s="36"/>
      <c r="IGI101" s="36"/>
      <c r="IGJ101" s="36"/>
      <c r="IGK101" s="36"/>
      <c r="IGL101" s="36"/>
      <c r="IGM101" s="36"/>
      <c r="IGN101" s="36"/>
      <c r="IGO101" s="36"/>
      <c r="IGP101" s="36"/>
      <c r="IGQ101" s="36"/>
      <c r="IGR101" s="36"/>
      <c r="IGS101" s="36"/>
      <c r="IGT101" s="36"/>
      <c r="IGU101" s="36"/>
      <c r="IGV101" s="36"/>
      <c r="IGW101" s="36"/>
      <c r="IGX101" s="36"/>
      <c r="IGY101" s="36"/>
      <c r="IGZ101" s="36"/>
      <c r="IHA101" s="36"/>
      <c r="IHB101" s="36"/>
      <c r="IHC101" s="36"/>
      <c r="IHD101" s="36"/>
      <c r="IHE101" s="36"/>
      <c r="IHF101" s="36"/>
      <c r="IHG101" s="36"/>
      <c r="IHH101" s="36"/>
      <c r="IHI101" s="36"/>
      <c r="IHJ101" s="36"/>
      <c r="IHK101" s="36"/>
      <c r="IHL101" s="36"/>
      <c r="IHM101" s="36"/>
      <c r="IHN101" s="36"/>
      <c r="IHO101" s="36"/>
      <c r="IHP101" s="36"/>
      <c r="IHQ101" s="36"/>
      <c r="IHR101" s="36"/>
      <c r="IHS101" s="36"/>
      <c r="IHT101" s="36"/>
      <c r="IHU101" s="36"/>
      <c r="IHV101" s="36"/>
      <c r="IHW101" s="36"/>
      <c r="IHX101" s="36"/>
      <c r="IHY101" s="36"/>
      <c r="IHZ101" s="36"/>
      <c r="IIA101" s="36"/>
      <c r="IIB101" s="36"/>
      <c r="IIC101" s="36"/>
      <c r="IID101" s="36"/>
      <c r="IIE101" s="36"/>
      <c r="IIF101" s="36"/>
      <c r="IIG101" s="36"/>
      <c r="IIH101" s="36"/>
      <c r="III101" s="36"/>
      <c r="IIJ101" s="36"/>
      <c r="IIK101" s="36"/>
      <c r="IIL101" s="36"/>
      <c r="IIM101" s="36"/>
      <c r="IIN101" s="36"/>
      <c r="IIO101" s="36"/>
      <c r="IIP101" s="36"/>
      <c r="IIQ101" s="36"/>
      <c r="IIR101" s="36"/>
      <c r="IIS101" s="36"/>
      <c r="IIT101" s="36"/>
      <c r="IIU101" s="36"/>
      <c r="IIV101" s="36"/>
      <c r="IIW101" s="36"/>
      <c r="IIX101" s="36"/>
      <c r="IIY101" s="36"/>
      <c r="IIZ101" s="36"/>
      <c r="IJA101" s="36"/>
      <c r="IJB101" s="36"/>
      <c r="IJC101" s="36"/>
      <c r="IJD101" s="36"/>
      <c r="IJE101" s="36"/>
      <c r="IJF101" s="36"/>
      <c r="IJG101" s="36"/>
      <c r="IJH101" s="36"/>
      <c r="IJI101" s="36"/>
      <c r="IJJ101" s="36"/>
      <c r="IJK101" s="36"/>
      <c r="IJL101" s="36"/>
      <c r="IJM101" s="36"/>
      <c r="IJN101" s="36"/>
      <c r="IJO101" s="36"/>
      <c r="IJP101" s="36"/>
      <c r="IJQ101" s="36"/>
      <c r="IJR101" s="36"/>
      <c r="IJS101" s="36"/>
      <c r="IJT101" s="36"/>
      <c r="IJU101" s="36"/>
      <c r="IJV101" s="36"/>
      <c r="IJW101" s="36"/>
      <c r="IJX101" s="36"/>
      <c r="IJY101" s="36"/>
      <c r="IJZ101" s="36"/>
      <c r="IKA101" s="36"/>
      <c r="IKB101" s="36"/>
      <c r="IKC101" s="36"/>
      <c r="IKD101" s="36"/>
      <c r="IKE101" s="36"/>
      <c r="IKF101" s="36"/>
      <c r="IKG101" s="36"/>
      <c r="IKH101" s="36"/>
      <c r="IKI101" s="36"/>
      <c r="IKJ101" s="36"/>
      <c r="IKK101" s="36"/>
      <c r="IKL101" s="36"/>
      <c r="IKM101" s="36"/>
      <c r="IKN101" s="36"/>
      <c r="IKO101" s="36"/>
      <c r="IKP101" s="36"/>
      <c r="IKQ101" s="36"/>
      <c r="IKR101" s="36"/>
      <c r="IKS101" s="36"/>
      <c r="IKT101" s="36"/>
      <c r="IKU101" s="36"/>
      <c r="IKV101" s="36"/>
      <c r="IKW101" s="36"/>
      <c r="IKX101" s="36"/>
      <c r="IKY101" s="36"/>
      <c r="IKZ101" s="36"/>
      <c r="ILA101" s="36"/>
      <c r="ILB101" s="36"/>
      <c r="ILC101" s="36"/>
      <c r="ILD101" s="36"/>
      <c r="ILE101" s="36"/>
      <c r="ILF101" s="36"/>
      <c r="ILG101" s="36"/>
      <c r="ILH101" s="36"/>
      <c r="ILI101" s="36"/>
      <c r="ILJ101" s="36"/>
      <c r="ILK101" s="36"/>
      <c r="ILL101" s="36"/>
      <c r="ILM101" s="36"/>
      <c r="ILN101" s="36"/>
      <c r="ILO101" s="36"/>
      <c r="ILP101" s="36"/>
      <c r="ILQ101" s="36"/>
      <c r="ILR101" s="36"/>
      <c r="ILS101" s="36"/>
      <c r="ILT101" s="36"/>
      <c r="ILU101" s="36"/>
      <c r="ILV101" s="36"/>
      <c r="ILW101" s="36"/>
      <c r="ILX101" s="36"/>
      <c r="ILY101" s="36"/>
      <c r="ILZ101" s="36"/>
      <c r="IMA101" s="36"/>
      <c r="IMB101" s="36"/>
      <c r="IMC101" s="36"/>
      <c r="IMD101" s="36"/>
      <c r="IME101" s="36"/>
      <c r="IMF101" s="36"/>
      <c r="IMG101" s="36"/>
      <c r="IMH101" s="36"/>
      <c r="IMI101" s="36"/>
      <c r="IMJ101" s="36"/>
      <c r="IMK101" s="36"/>
      <c r="IML101" s="36"/>
      <c r="IMM101" s="36"/>
      <c r="IMN101" s="36"/>
      <c r="IMO101" s="36"/>
      <c r="IMP101" s="36"/>
      <c r="IMQ101" s="36"/>
      <c r="IMR101" s="36"/>
      <c r="IMS101" s="36"/>
      <c r="IMT101" s="36"/>
      <c r="IMU101" s="36"/>
      <c r="IMV101" s="36"/>
      <c r="IMW101" s="36"/>
      <c r="IMX101" s="36"/>
      <c r="IMY101" s="36"/>
      <c r="IMZ101" s="36"/>
      <c r="INA101" s="36"/>
      <c r="INB101" s="36"/>
      <c r="INC101" s="36"/>
      <c r="IND101" s="36"/>
      <c r="INE101" s="36"/>
      <c r="INF101" s="36"/>
      <c r="ING101" s="36"/>
      <c r="INH101" s="36"/>
      <c r="INI101" s="36"/>
      <c r="INJ101" s="36"/>
      <c r="INK101" s="36"/>
      <c r="INL101" s="36"/>
      <c r="INM101" s="36"/>
      <c r="INN101" s="36"/>
      <c r="INO101" s="36"/>
      <c r="INP101" s="36"/>
      <c r="INQ101" s="36"/>
      <c r="INR101" s="36"/>
      <c r="INS101" s="36"/>
      <c r="INT101" s="36"/>
      <c r="INU101" s="36"/>
      <c r="INV101" s="36"/>
      <c r="INW101" s="36"/>
      <c r="INX101" s="36"/>
      <c r="INY101" s="36"/>
      <c r="INZ101" s="36"/>
      <c r="IOA101" s="36"/>
      <c r="IOB101" s="36"/>
      <c r="IOC101" s="36"/>
      <c r="IOD101" s="36"/>
      <c r="IOE101" s="36"/>
      <c r="IOF101" s="36"/>
      <c r="IOG101" s="36"/>
      <c r="IOH101" s="36"/>
      <c r="IOI101" s="36"/>
      <c r="IOJ101" s="36"/>
      <c r="IOK101" s="36"/>
      <c r="IOL101" s="36"/>
      <c r="IOM101" s="36"/>
      <c r="ION101" s="36"/>
      <c r="IOO101" s="36"/>
      <c r="IOP101" s="36"/>
      <c r="IOQ101" s="36"/>
      <c r="IOR101" s="36"/>
      <c r="IOS101" s="36"/>
      <c r="IOT101" s="36"/>
      <c r="IOU101" s="36"/>
      <c r="IOV101" s="36"/>
      <c r="IOW101" s="36"/>
      <c r="IOX101" s="36"/>
      <c r="IOY101" s="36"/>
      <c r="IOZ101" s="36"/>
      <c r="IPA101" s="36"/>
      <c r="IPB101" s="36"/>
      <c r="IPC101" s="36"/>
      <c r="IPD101" s="36"/>
      <c r="IPE101" s="36"/>
      <c r="IPF101" s="36"/>
      <c r="IPG101" s="36"/>
      <c r="IPH101" s="36"/>
      <c r="IPI101" s="36"/>
      <c r="IPJ101" s="36"/>
      <c r="IPK101" s="36"/>
      <c r="IPL101" s="36"/>
      <c r="IPM101" s="36"/>
      <c r="IPN101" s="36"/>
      <c r="IPO101" s="36"/>
      <c r="IPP101" s="36"/>
      <c r="IPQ101" s="36"/>
      <c r="IPR101" s="36"/>
      <c r="IPS101" s="36"/>
      <c r="IPT101" s="36"/>
      <c r="IPU101" s="36"/>
      <c r="IPV101" s="36"/>
      <c r="IPW101" s="36"/>
      <c r="IPX101" s="36"/>
      <c r="IPY101" s="36"/>
      <c r="IPZ101" s="36"/>
      <c r="IQA101" s="36"/>
      <c r="IQB101" s="36"/>
      <c r="IQC101" s="36"/>
      <c r="IQD101" s="36"/>
      <c r="IQE101" s="36"/>
      <c r="IQF101" s="36"/>
      <c r="IQG101" s="36"/>
      <c r="IQH101" s="36"/>
      <c r="IQI101" s="36"/>
      <c r="IQJ101" s="36"/>
      <c r="IQK101" s="36"/>
      <c r="IQL101" s="36"/>
      <c r="IQM101" s="36"/>
      <c r="IQN101" s="36"/>
      <c r="IQO101" s="36"/>
      <c r="IQP101" s="36"/>
      <c r="IQQ101" s="36"/>
      <c r="IQR101" s="36"/>
      <c r="IQS101" s="36"/>
      <c r="IQT101" s="36"/>
      <c r="IQU101" s="36"/>
      <c r="IQV101" s="36"/>
      <c r="IQW101" s="36"/>
      <c r="IQX101" s="36"/>
      <c r="IQY101" s="36"/>
      <c r="IQZ101" s="36"/>
      <c r="IRA101" s="36"/>
      <c r="IRB101" s="36"/>
      <c r="IRC101" s="36"/>
      <c r="IRD101" s="36"/>
      <c r="IRE101" s="36"/>
      <c r="IRF101" s="36"/>
      <c r="IRG101" s="36"/>
      <c r="IRH101" s="36"/>
      <c r="IRI101" s="36"/>
      <c r="IRJ101" s="36"/>
      <c r="IRK101" s="36"/>
      <c r="IRL101" s="36"/>
      <c r="IRM101" s="36"/>
      <c r="IRN101" s="36"/>
      <c r="IRO101" s="36"/>
      <c r="IRP101" s="36"/>
      <c r="IRQ101" s="36"/>
      <c r="IRR101" s="36"/>
      <c r="IRS101" s="36"/>
      <c r="IRT101" s="36"/>
      <c r="IRU101" s="36"/>
      <c r="IRV101" s="36"/>
      <c r="IRW101" s="36"/>
      <c r="IRX101" s="36"/>
      <c r="IRY101" s="36"/>
      <c r="IRZ101" s="36"/>
      <c r="ISA101" s="36"/>
      <c r="ISB101" s="36"/>
      <c r="ISC101" s="36"/>
      <c r="ISD101" s="36"/>
      <c r="ISE101" s="36"/>
      <c r="ISF101" s="36"/>
      <c r="ISG101" s="36"/>
      <c r="ISH101" s="36"/>
      <c r="ISI101" s="36"/>
      <c r="ISJ101" s="36"/>
      <c r="ISK101" s="36"/>
      <c r="ISL101" s="36"/>
      <c r="ISM101" s="36"/>
      <c r="ISN101" s="36"/>
      <c r="ISO101" s="36"/>
      <c r="ISP101" s="36"/>
      <c r="ISQ101" s="36"/>
      <c r="ISR101" s="36"/>
      <c r="ISS101" s="36"/>
      <c r="IST101" s="36"/>
      <c r="ISU101" s="36"/>
      <c r="ISV101" s="36"/>
      <c r="ISW101" s="36"/>
      <c r="ISX101" s="36"/>
      <c r="ISY101" s="36"/>
      <c r="ISZ101" s="36"/>
      <c r="ITA101" s="36"/>
      <c r="ITB101" s="36"/>
      <c r="ITC101" s="36"/>
      <c r="ITD101" s="36"/>
      <c r="ITE101" s="36"/>
      <c r="ITF101" s="36"/>
      <c r="ITG101" s="36"/>
      <c r="ITH101" s="36"/>
      <c r="ITI101" s="36"/>
      <c r="ITJ101" s="36"/>
      <c r="ITK101" s="36"/>
      <c r="ITL101" s="36"/>
      <c r="ITM101" s="36"/>
      <c r="ITN101" s="36"/>
      <c r="ITO101" s="36"/>
      <c r="ITP101" s="36"/>
      <c r="ITQ101" s="36"/>
      <c r="ITR101" s="36"/>
      <c r="ITS101" s="36"/>
      <c r="ITT101" s="36"/>
      <c r="ITU101" s="36"/>
      <c r="ITV101" s="36"/>
      <c r="ITW101" s="36"/>
      <c r="ITX101" s="36"/>
      <c r="ITY101" s="36"/>
      <c r="ITZ101" s="36"/>
      <c r="IUA101" s="36"/>
      <c r="IUB101" s="36"/>
      <c r="IUC101" s="36"/>
      <c r="IUD101" s="36"/>
      <c r="IUE101" s="36"/>
      <c r="IUF101" s="36"/>
      <c r="IUG101" s="36"/>
      <c r="IUH101" s="36"/>
      <c r="IUI101" s="36"/>
      <c r="IUJ101" s="36"/>
      <c r="IUK101" s="36"/>
      <c r="IUL101" s="36"/>
      <c r="IUM101" s="36"/>
      <c r="IUN101" s="36"/>
      <c r="IUO101" s="36"/>
      <c r="IUP101" s="36"/>
      <c r="IUQ101" s="36"/>
      <c r="IUR101" s="36"/>
      <c r="IUS101" s="36"/>
      <c r="IUT101" s="36"/>
      <c r="IUU101" s="36"/>
      <c r="IUV101" s="36"/>
      <c r="IUW101" s="36"/>
      <c r="IUX101" s="36"/>
      <c r="IUY101" s="36"/>
      <c r="IUZ101" s="36"/>
      <c r="IVA101" s="36"/>
      <c r="IVB101" s="36"/>
      <c r="IVC101" s="36"/>
      <c r="IVD101" s="36"/>
      <c r="IVE101" s="36"/>
      <c r="IVF101" s="36"/>
      <c r="IVG101" s="36"/>
      <c r="IVH101" s="36"/>
      <c r="IVI101" s="36"/>
      <c r="IVJ101" s="36"/>
      <c r="IVK101" s="36"/>
      <c r="IVL101" s="36"/>
      <c r="IVM101" s="36"/>
      <c r="IVN101" s="36"/>
      <c r="IVO101" s="36"/>
      <c r="IVP101" s="36"/>
      <c r="IVQ101" s="36"/>
      <c r="IVR101" s="36"/>
      <c r="IVS101" s="36"/>
      <c r="IVT101" s="36"/>
      <c r="IVU101" s="36"/>
      <c r="IVV101" s="36"/>
      <c r="IVW101" s="36"/>
      <c r="IVX101" s="36"/>
      <c r="IVY101" s="36"/>
      <c r="IVZ101" s="36"/>
      <c r="IWA101" s="36"/>
      <c r="IWB101" s="36"/>
      <c r="IWC101" s="36"/>
      <c r="IWD101" s="36"/>
      <c r="IWE101" s="36"/>
      <c r="IWF101" s="36"/>
      <c r="IWG101" s="36"/>
      <c r="IWH101" s="36"/>
      <c r="IWI101" s="36"/>
      <c r="IWJ101" s="36"/>
      <c r="IWK101" s="36"/>
      <c r="IWL101" s="36"/>
      <c r="IWM101" s="36"/>
      <c r="IWN101" s="36"/>
      <c r="IWO101" s="36"/>
      <c r="IWP101" s="36"/>
      <c r="IWQ101" s="36"/>
      <c r="IWR101" s="36"/>
      <c r="IWS101" s="36"/>
      <c r="IWT101" s="36"/>
      <c r="IWU101" s="36"/>
      <c r="IWV101" s="36"/>
      <c r="IWW101" s="36"/>
      <c r="IWX101" s="36"/>
      <c r="IWY101" s="36"/>
      <c r="IWZ101" s="36"/>
      <c r="IXA101" s="36"/>
      <c r="IXB101" s="36"/>
      <c r="IXC101" s="36"/>
      <c r="IXD101" s="36"/>
      <c r="IXE101" s="36"/>
      <c r="IXF101" s="36"/>
      <c r="IXG101" s="36"/>
      <c r="IXH101" s="36"/>
      <c r="IXI101" s="36"/>
      <c r="IXJ101" s="36"/>
      <c r="IXK101" s="36"/>
      <c r="IXL101" s="36"/>
      <c r="IXM101" s="36"/>
      <c r="IXN101" s="36"/>
      <c r="IXO101" s="36"/>
      <c r="IXP101" s="36"/>
      <c r="IXQ101" s="36"/>
      <c r="IXR101" s="36"/>
      <c r="IXS101" s="36"/>
      <c r="IXT101" s="36"/>
      <c r="IXU101" s="36"/>
      <c r="IXV101" s="36"/>
      <c r="IXW101" s="36"/>
      <c r="IXX101" s="36"/>
      <c r="IXY101" s="36"/>
      <c r="IXZ101" s="36"/>
      <c r="IYA101" s="36"/>
      <c r="IYB101" s="36"/>
      <c r="IYC101" s="36"/>
      <c r="IYD101" s="36"/>
      <c r="IYE101" s="36"/>
      <c r="IYF101" s="36"/>
      <c r="IYG101" s="36"/>
      <c r="IYH101" s="36"/>
      <c r="IYI101" s="36"/>
      <c r="IYJ101" s="36"/>
      <c r="IYK101" s="36"/>
      <c r="IYL101" s="36"/>
      <c r="IYM101" s="36"/>
      <c r="IYN101" s="36"/>
      <c r="IYO101" s="36"/>
      <c r="IYP101" s="36"/>
      <c r="IYQ101" s="36"/>
      <c r="IYR101" s="36"/>
      <c r="IYS101" s="36"/>
      <c r="IYT101" s="36"/>
      <c r="IYU101" s="36"/>
      <c r="IYV101" s="36"/>
      <c r="IYW101" s="36"/>
      <c r="IYX101" s="36"/>
      <c r="IYY101" s="36"/>
      <c r="IYZ101" s="36"/>
      <c r="IZA101" s="36"/>
      <c r="IZB101" s="36"/>
      <c r="IZC101" s="36"/>
      <c r="IZD101" s="36"/>
      <c r="IZE101" s="36"/>
      <c r="IZF101" s="36"/>
      <c r="IZG101" s="36"/>
      <c r="IZH101" s="36"/>
      <c r="IZI101" s="36"/>
      <c r="IZJ101" s="36"/>
      <c r="IZK101" s="36"/>
      <c r="IZL101" s="36"/>
      <c r="IZM101" s="36"/>
      <c r="IZN101" s="36"/>
      <c r="IZO101" s="36"/>
      <c r="IZP101" s="36"/>
      <c r="IZQ101" s="36"/>
      <c r="IZR101" s="36"/>
      <c r="IZS101" s="36"/>
      <c r="IZT101" s="36"/>
      <c r="IZU101" s="36"/>
      <c r="IZV101" s="36"/>
      <c r="IZW101" s="36"/>
      <c r="IZX101" s="36"/>
      <c r="IZY101" s="36"/>
      <c r="IZZ101" s="36"/>
      <c r="JAA101" s="36"/>
      <c r="JAB101" s="36"/>
      <c r="JAC101" s="36"/>
      <c r="JAD101" s="36"/>
      <c r="JAE101" s="36"/>
      <c r="JAF101" s="36"/>
      <c r="JAG101" s="36"/>
      <c r="JAH101" s="36"/>
      <c r="JAI101" s="36"/>
      <c r="JAJ101" s="36"/>
      <c r="JAK101" s="36"/>
      <c r="JAL101" s="36"/>
      <c r="JAM101" s="36"/>
      <c r="JAN101" s="36"/>
      <c r="JAO101" s="36"/>
      <c r="JAP101" s="36"/>
      <c r="JAQ101" s="36"/>
      <c r="JAR101" s="36"/>
      <c r="JAS101" s="36"/>
      <c r="JAT101" s="36"/>
      <c r="JAU101" s="36"/>
      <c r="JAV101" s="36"/>
      <c r="JAW101" s="36"/>
      <c r="JAX101" s="36"/>
      <c r="JAY101" s="36"/>
      <c r="JAZ101" s="36"/>
      <c r="JBA101" s="36"/>
      <c r="JBB101" s="36"/>
      <c r="JBC101" s="36"/>
      <c r="JBD101" s="36"/>
      <c r="JBE101" s="36"/>
      <c r="JBF101" s="36"/>
      <c r="JBG101" s="36"/>
      <c r="JBH101" s="36"/>
      <c r="JBI101" s="36"/>
      <c r="JBJ101" s="36"/>
      <c r="JBK101" s="36"/>
      <c r="JBL101" s="36"/>
      <c r="JBM101" s="36"/>
      <c r="JBN101" s="36"/>
      <c r="JBO101" s="36"/>
      <c r="JBP101" s="36"/>
      <c r="JBQ101" s="36"/>
      <c r="JBR101" s="36"/>
      <c r="JBS101" s="36"/>
      <c r="JBT101" s="36"/>
      <c r="JBU101" s="36"/>
      <c r="JBV101" s="36"/>
      <c r="JBW101" s="36"/>
      <c r="JBX101" s="36"/>
      <c r="JBY101" s="36"/>
      <c r="JBZ101" s="36"/>
      <c r="JCA101" s="36"/>
      <c r="JCB101" s="36"/>
      <c r="JCC101" s="36"/>
      <c r="JCD101" s="36"/>
      <c r="JCE101" s="36"/>
      <c r="JCF101" s="36"/>
      <c r="JCG101" s="36"/>
      <c r="JCH101" s="36"/>
      <c r="JCI101" s="36"/>
      <c r="JCJ101" s="36"/>
      <c r="JCK101" s="36"/>
      <c r="JCL101" s="36"/>
      <c r="JCM101" s="36"/>
      <c r="JCN101" s="36"/>
      <c r="JCO101" s="36"/>
      <c r="JCP101" s="36"/>
      <c r="JCQ101" s="36"/>
      <c r="JCR101" s="36"/>
      <c r="JCS101" s="36"/>
      <c r="JCT101" s="36"/>
      <c r="JCU101" s="36"/>
      <c r="JCV101" s="36"/>
      <c r="JCW101" s="36"/>
      <c r="JCX101" s="36"/>
      <c r="JCY101" s="36"/>
      <c r="JCZ101" s="36"/>
      <c r="JDA101" s="36"/>
      <c r="JDB101" s="36"/>
      <c r="JDC101" s="36"/>
      <c r="JDD101" s="36"/>
      <c r="JDE101" s="36"/>
      <c r="JDF101" s="36"/>
      <c r="JDG101" s="36"/>
      <c r="JDH101" s="36"/>
      <c r="JDI101" s="36"/>
      <c r="JDJ101" s="36"/>
      <c r="JDK101" s="36"/>
      <c r="JDL101" s="36"/>
      <c r="JDM101" s="36"/>
      <c r="JDN101" s="36"/>
      <c r="JDO101" s="36"/>
      <c r="JDP101" s="36"/>
      <c r="JDQ101" s="36"/>
      <c r="JDR101" s="36"/>
      <c r="JDS101" s="36"/>
      <c r="JDT101" s="36"/>
      <c r="JDU101" s="36"/>
      <c r="JDV101" s="36"/>
      <c r="JDW101" s="36"/>
      <c r="JDX101" s="36"/>
      <c r="JDY101" s="36"/>
      <c r="JDZ101" s="36"/>
      <c r="JEA101" s="36"/>
      <c r="JEB101" s="36"/>
      <c r="JEC101" s="36"/>
      <c r="JED101" s="36"/>
      <c r="JEE101" s="36"/>
      <c r="JEF101" s="36"/>
      <c r="JEG101" s="36"/>
      <c r="JEH101" s="36"/>
      <c r="JEI101" s="36"/>
      <c r="JEJ101" s="36"/>
      <c r="JEK101" s="36"/>
      <c r="JEL101" s="36"/>
      <c r="JEM101" s="36"/>
      <c r="JEN101" s="36"/>
      <c r="JEO101" s="36"/>
      <c r="JEP101" s="36"/>
      <c r="JEQ101" s="36"/>
      <c r="JER101" s="36"/>
      <c r="JES101" s="36"/>
      <c r="JET101" s="36"/>
      <c r="JEU101" s="36"/>
      <c r="JEV101" s="36"/>
      <c r="JEW101" s="36"/>
      <c r="JEX101" s="36"/>
      <c r="JEY101" s="36"/>
      <c r="JEZ101" s="36"/>
      <c r="JFA101" s="36"/>
      <c r="JFB101" s="36"/>
      <c r="JFC101" s="36"/>
      <c r="JFD101" s="36"/>
      <c r="JFE101" s="36"/>
      <c r="JFF101" s="36"/>
      <c r="JFG101" s="36"/>
      <c r="JFH101" s="36"/>
      <c r="JFI101" s="36"/>
      <c r="JFJ101" s="36"/>
      <c r="JFK101" s="36"/>
      <c r="JFL101" s="36"/>
      <c r="JFM101" s="36"/>
      <c r="JFN101" s="36"/>
      <c r="JFO101" s="36"/>
      <c r="JFP101" s="36"/>
      <c r="JFQ101" s="36"/>
      <c r="JFR101" s="36"/>
      <c r="JFS101" s="36"/>
      <c r="JFT101" s="36"/>
      <c r="JFU101" s="36"/>
      <c r="JFV101" s="36"/>
      <c r="JFW101" s="36"/>
      <c r="JFX101" s="36"/>
      <c r="JFY101" s="36"/>
      <c r="JFZ101" s="36"/>
      <c r="JGA101" s="36"/>
      <c r="JGB101" s="36"/>
      <c r="JGC101" s="36"/>
      <c r="JGD101" s="36"/>
      <c r="JGE101" s="36"/>
      <c r="JGF101" s="36"/>
      <c r="JGG101" s="36"/>
      <c r="JGH101" s="36"/>
      <c r="JGI101" s="36"/>
      <c r="JGJ101" s="36"/>
      <c r="JGK101" s="36"/>
      <c r="JGL101" s="36"/>
      <c r="JGM101" s="36"/>
      <c r="JGN101" s="36"/>
      <c r="JGO101" s="36"/>
      <c r="JGP101" s="36"/>
      <c r="JGQ101" s="36"/>
      <c r="JGR101" s="36"/>
      <c r="JGS101" s="36"/>
      <c r="JGT101" s="36"/>
      <c r="JGU101" s="36"/>
      <c r="JGV101" s="36"/>
      <c r="JGW101" s="36"/>
      <c r="JGX101" s="36"/>
      <c r="JGY101" s="36"/>
      <c r="JGZ101" s="36"/>
      <c r="JHA101" s="36"/>
      <c r="JHB101" s="36"/>
      <c r="JHC101" s="36"/>
      <c r="JHD101" s="36"/>
      <c r="JHE101" s="36"/>
      <c r="JHF101" s="36"/>
      <c r="JHG101" s="36"/>
      <c r="JHH101" s="36"/>
      <c r="JHI101" s="36"/>
      <c r="JHJ101" s="36"/>
      <c r="JHK101" s="36"/>
      <c r="JHL101" s="36"/>
      <c r="JHM101" s="36"/>
      <c r="JHN101" s="36"/>
      <c r="JHO101" s="36"/>
      <c r="JHP101" s="36"/>
      <c r="JHQ101" s="36"/>
      <c r="JHR101" s="36"/>
      <c r="JHS101" s="36"/>
      <c r="JHT101" s="36"/>
      <c r="JHU101" s="36"/>
      <c r="JHV101" s="36"/>
      <c r="JHW101" s="36"/>
      <c r="JHX101" s="36"/>
      <c r="JHY101" s="36"/>
      <c r="JHZ101" s="36"/>
      <c r="JIA101" s="36"/>
      <c r="JIB101" s="36"/>
      <c r="JIC101" s="36"/>
      <c r="JID101" s="36"/>
      <c r="JIE101" s="36"/>
      <c r="JIF101" s="36"/>
      <c r="JIG101" s="36"/>
      <c r="JIH101" s="36"/>
      <c r="JII101" s="36"/>
      <c r="JIJ101" s="36"/>
      <c r="JIK101" s="36"/>
      <c r="JIL101" s="36"/>
      <c r="JIM101" s="36"/>
      <c r="JIN101" s="36"/>
      <c r="JIO101" s="36"/>
      <c r="JIP101" s="36"/>
      <c r="JIQ101" s="36"/>
      <c r="JIR101" s="36"/>
      <c r="JIS101" s="36"/>
      <c r="JIT101" s="36"/>
      <c r="JIU101" s="36"/>
      <c r="JIV101" s="36"/>
      <c r="JIW101" s="36"/>
      <c r="JIX101" s="36"/>
      <c r="JIY101" s="36"/>
      <c r="JIZ101" s="36"/>
      <c r="JJA101" s="36"/>
      <c r="JJB101" s="36"/>
      <c r="JJC101" s="36"/>
      <c r="JJD101" s="36"/>
      <c r="JJE101" s="36"/>
      <c r="JJF101" s="36"/>
      <c r="JJG101" s="36"/>
      <c r="JJH101" s="36"/>
      <c r="JJI101" s="36"/>
      <c r="JJJ101" s="36"/>
      <c r="JJK101" s="36"/>
      <c r="JJL101" s="36"/>
      <c r="JJM101" s="36"/>
      <c r="JJN101" s="36"/>
      <c r="JJO101" s="36"/>
      <c r="JJP101" s="36"/>
      <c r="JJQ101" s="36"/>
      <c r="JJR101" s="36"/>
      <c r="JJS101" s="36"/>
      <c r="JJT101" s="36"/>
      <c r="JJU101" s="36"/>
      <c r="JJV101" s="36"/>
      <c r="JJW101" s="36"/>
      <c r="JJX101" s="36"/>
      <c r="JJY101" s="36"/>
      <c r="JJZ101" s="36"/>
      <c r="JKA101" s="36"/>
      <c r="JKB101" s="36"/>
      <c r="JKC101" s="36"/>
      <c r="JKD101" s="36"/>
      <c r="JKE101" s="36"/>
      <c r="JKF101" s="36"/>
      <c r="JKG101" s="36"/>
      <c r="JKH101" s="36"/>
      <c r="JKI101" s="36"/>
      <c r="JKJ101" s="36"/>
      <c r="JKK101" s="36"/>
      <c r="JKL101" s="36"/>
      <c r="JKM101" s="36"/>
      <c r="JKN101" s="36"/>
      <c r="JKO101" s="36"/>
      <c r="JKP101" s="36"/>
      <c r="JKQ101" s="36"/>
      <c r="JKR101" s="36"/>
      <c r="JKS101" s="36"/>
      <c r="JKT101" s="36"/>
      <c r="JKU101" s="36"/>
      <c r="JKV101" s="36"/>
      <c r="JKW101" s="36"/>
      <c r="JKX101" s="36"/>
      <c r="JKY101" s="36"/>
      <c r="JKZ101" s="36"/>
      <c r="JLA101" s="36"/>
      <c r="JLB101" s="36"/>
      <c r="JLC101" s="36"/>
      <c r="JLD101" s="36"/>
      <c r="JLE101" s="36"/>
      <c r="JLF101" s="36"/>
      <c r="JLG101" s="36"/>
      <c r="JLH101" s="36"/>
      <c r="JLI101" s="36"/>
      <c r="JLJ101" s="36"/>
      <c r="JLK101" s="36"/>
      <c r="JLL101" s="36"/>
      <c r="JLM101" s="36"/>
      <c r="JLN101" s="36"/>
      <c r="JLO101" s="36"/>
      <c r="JLP101" s="36"/>
      <c r="JLQ101" s="36"/>
      <c r="JLR101" s="36"/>
      <c r="JLS101" s="36"/>
      <c r="JLT101" s="36"/>
      <c r="JLU101" s="36"/>
      <c r="JLV101" s="36"/>
      <c r="JLW101" s="36"/>
      <c r="JLX101" s="36"/>
      <c r="JLY101" s="36"/>
      <c r="JLZ101" s="36"/>
      <c r="JMA101" s="36"/>
      <c r="JMB101" s="36"/>
      <c r="JMC101" s="36"/>
      <c r="JMD101" s="36"/>
      <c r="JME101" s="36"/>
      <c r="JMF101" s="36"/>
      <c r="JMG101" s="36"/>
      <c r="JMH101" s="36"/>
      <c r="JMI101" s="36"/>
      <c r="JMJ101" s="36"/>
      <c r="JMK101" s="36"/>
      <c r="JML101" s="36"/>
      <c r="JMM101" s="36"/>
      <c r="JMN101" s="36"/>
      <c r="JMO101" s="36"/>
      <c r="JMP101" s="36"/>
      <c r="JMQ101" s="36"/>
      <c r="JMR101" s="36"/>
      <c r="JMS101" s="36"/>
      <c r="JMT101" s="36"/>
      <c r="JMU101" s="36"/>
      <c r="JMV101" s="36"/>
      <c r="JMW101" s="36"/>
      <c r="JMX101" s="36"/>
      <c r="JMY101" s="36"/>
      <c r="JMZ101" s="36"/>
      <c r="JNA101" s="36"/>
      <c r="JNB101" s="36"/>
      <c r="JNC101" s="36"/>
      <c r="JND101" s="36"/>
      <c r="JNE101" s="36"/>
      <c r="JNF101" s="36"/>
      <c r="JNG101" s="36"/>
      <c r="JNH101" s="36"/>
      <c r="JNI101" s="36"/>
      <c r="JNJ101" s="36"/>
      <c r="JNK101" s="36"/>
      <c r="JNL101" s="36"/>
      <c r="JNM101" s="36"/>
      <c r="JNN101" s="36"/>
      <c r="JNO101" s="36"/>
      <c r="JNP101" s="36"/>
      <c r="JNQ101" s="36"/>
      <c r="JNR101" s="36"/>
      <c r="JNS101" s="36"/>
      <c r="JNT101" s="36"/>
      <c r="JNU101" s="36"/>
      <c r="JNV101" s="36"/>
      <c r="JNW101" s="36"/>
      <c r="JNX101" s="36"/>
      <c r="JNY101" s="36"/>
      <c r="JNZ101" s="36"/>
      <c r="JOA101" s="36"/>
      <c r="JOB101" s="36"/>
      <c r="JOC101" s="36"/>
      <c r="JOD101" s="36"/>
      <c r="JOE101" s="36"/>
      <c r="JOF101" s="36"/>
      <c r="JOG101" s="36"/>
      <c r="JOH101" s="36"/>
      <c r="JOI101" s="36"/>
      <c r="JOJ101" s="36"/>
      <c r="JOK101" s="36"/>
      <c r="JOL101" s="36"/>
      <c r="JOM101" s="36"/>
      <c r="JON101" s="36"/>
      <c r="JOO101" s="36"/>
      <c r="JOP101" s="36"/>
      <c r="JOQ101" s="36"/>
      <c r="JOR101" s="36"/>
      <c r="JOS101" s="36"/>
      <c r="JOT101" s="36"/>
      <c r="JOU101" s="36"/>
      <c r="JOV101" s="36"/>
      <c r="JOW101" s="36"/>
      <c r="JOX101" s="36"/>
      <c r="JOY101" s="36"/>
      <c r="JOZ101" s="36"/>
      <c r="JPA101" s="36"/>
      <c r="JPB101" s="36"/>
      <c r="JPC101" s="36"/>
      <c r="JPD101" s="36"/>
      <c r="JPE101" s="36"/>
      <c r="JPF101" s="36"/>
      <c r="JPG101" s="36"/>
      <c r="JPH101" s="36"/>
      <c r="JPI101" s="36"/>
      <c r="JPJ101" s="36"/>
      <c r="JPK101" s="36"/>
      <c r="JPL101" s="36"/>
      <c r="JPM101" s="36"/>
      <c r="JPN101" s="36"/>
      <c r="JPO101" s="36"/>
      <c r="JPP101" s="36"/>
      <c r="JPQ101" s="36"/>
      <c r="JPR101" s="36"/>
      <c r="JPS101" s="36"/>
      <c r="JPT101" s="36"/>
      <c r="JPU101" s="36"/>
      <c r="JPV101" s="36"/>
      <c r="JPW101" s="36"/>
      <c r="JPX101" s="36"/>
      <c r="JPY101" s="36"/>
      <c r="JPZ101" s="36"/>
      <c r="JQA101" s="36"/>
      <c r="JQB101" s="36"/>
      <c r="JQC101" s="36"/>
      <c r="JQD101" s="36"/>
      <c r="JQE101" s="36"/>
      <c r="JQF101" s="36"/>
      <c r="JQG101" s="36"/>
      <c r="JQH101" s="36"/>
      <c r="JQI101" s="36"/>
      <c r="JQJ101" s="36"/>
      <c r="JQK101" s="36"/>
      <c r="JQL101" s="36"/>
      <c r="JQM101" s="36"/>
      <c r="JQN101" s="36"/>
      <c r="JQO101" s="36"/>
      <c r="JQP101" s="36"/>
      <c r="JQQ101" s="36"/>
      <c r="JQR101" s="36"/>
      <c r="JQS101" s="36"/>
      <c r="JQT101" s="36"/>
      <c r="JQU101" s="36"/>
      <c r="JQV101" s="36"/>
      <c r="JQW101" s="36"/>
      <c r="JQX101" s="36"/>
      <c r="JQY101" s="36"/>
      <c r="JQZ101" s="36"/>
      <c r="JRA101" s="36"/>
      <c r="JRB101" s="36"/>
      <c r="JRC101" s="36"/>
      <c r="JRD101" s="36"/>
      <c r="JRE101" s="36"/>
      <c r="JRF101" s="36"/>
      <c r="JRG101" s="36"/>
      <c r="JRH101" s="36"/>
      <c r="JRI101" s="36"/>
      <c r="JRJ101" s="36"/>
      <c r="JRK101" s="36"/>
      <c r="JRL101" s="36"/>
      <c r="JRM101" s="36"/>
      <c r="JRN101" s="36"/>
      <c r="JRO101" s="36"/>
      <c r="JRP101" s="36"/>
      <c r="JRQ101" s="36"/>
      <c r="JRR101" s="36"/>
      <c r="JRS101" s="36"/>
      <c r="JRT101" s="36"/>
      <c r="JRU101" s="36"/>
      <c r="JRV101" s="36"/>
      <c r="JRW101" s="36"/>
      <c r="JRX101" s="36"/>
      <c r="JRY101" s="36"/>
      <c r="JRZ101" s="36"/>
      <c r="JSA101" s="36"/>
      <c r="JSB101" s="36"/>
      <c r="JSC101" s="36"/>
      <c r="JSD101" s="36"/>
      <c r="JSE101" s="36"/>
      <c r="JSF101" s="36"/>
      <c r="JSG101" s="36"/>
      <c r="JSH101" s="36"/>
      <c r="JSI101" s="36"/>
      <c r="JSJ101" s="36"/>
      <c r="JSK101" s="36"/>
      <c r="JSL101" s="36"/>
      <c r="JSM101" s="36"/>
      <c r="JSN101" s="36"/>
      <c r="JSO101" s="36"/>
      <c r="JSP101" s="36"/>
      <c r="JSQ101" s="36"/>
      <c r="JSR101" s="36"/>
      <c r="JSS101" s="36"/>
      <c r="JST101" s="36"/>
      <c r="JSU101" s="36"/>
      <c r="JSV101" s="36"/>
      <c r="JSW101" s="36"/>
      <c r="JSX101" s="36"/>
      <c r="JSY101" s="36"/>
      <c r="JSZ101" s="36"/>
      <c r="JTA101" s="36"/>
      <c r="JTB101" s="36"/>
      <c r="JTC101" s="36"/>
      <c r="JTD101" s="36"/>
      <c r="JTE101" s="36"/>
      <c r="JTF101" s="36"/>
      <c r="JTG101" s="36"/>
      <c r="JTH101" s="36"/>
      <c r="JTI101" s="36"/>
      <c r="JTJ101" s="36"/>
      <c r="JTK101" s="36"/>
      <c r="JTL101" s="36"/>
      <c r="JTM101" s="36"/>
      <c r="JTN101" s="36"/>
      <c r="JTO101" s="36"/>
      <c r="JTP101" s="36"/>
      <c r="JTQ101" s="36"/>
      <c r="JTR101" s="36"/>
      <c r="JTS101" s="36"/>
      <c r="JTT101" s="36"/>
      <c r="JTU101" s="36"/>
      <c r="JTV101" s="36"/>
      <c r="JTW101" s="36"/>
      <c r="JTX101" s="36"/>
      <c r="JTY101" s="36"/>
      <c r="JTZ101" s="36"/>
      <c r="JUA101" s="36"/>
      <c r="JUB101" s="36"/>
      <c r="JUC101" s="36"/>
      <c r="JUD101" s="36"/>
      <c r="JUE101" s="36"/>
      <c r="JUF101" s="36"/>
      <c r="JUG101" s="36"/>
      <c r="JUH101" s="36"/>
      <c r="JUI101" s="36"/>
      <c r="JUJ101" s="36"/>
      <c r="JUK101" s="36"/>
      <c r="JUL101" s="36"/>
      <c r="JUM101" s="36"/>
      <c r="JUN101" s="36"/>
      <c r="JUO101" s="36"/>
      <c r="JUP101" s="36"/>
      <c r="JUQ101" s="36"/>
      <c r="JUR101" s="36"/>
      <c r="JUS101" s="36"/>
      <c r="JUT101" s="36"/>
      <c r="JUU101" s="36"/>
      <c r="JUV101" s="36"/>
      <c r="JUW101" s="36"/>
      <c r="JUX101" s="36"/>
      <c r="JUY101" s="36"/>
      <c r="JUZ101" s="36"/>
      <c r="JVA101" s="36"/>
      <c r="JVB101" s="36"/>
      <c r="JVC101" s="36"/>
      <c r="JVD101" s="36"/>
      <c r="JVE101" s="36"/>
      <c r="JVF101" s="36"/>
      <c r="JVG101" s="36"/>
      <c r="JVH101" s="36"/>
      <c r="JVI101" s="36"/>
      <c r="JVJ101" s="36"/>
      <c r="JVK101" s="36"/>
      <c r="JVL101" s="36"/>
      <c r="JVM101" s="36"/>
      <c r="JVN101" s="36"/>
      <c r="JVO101" s="36"/>
      <c r="JVP101" s="36"/>
      <c r="JVQ101" s="36"/>
      <c r="JVR101" s="36"/>
      <c r="JVS101" s="36"/>
      <c r="JVT101" s="36"/>
      <c r="JVU101" s="36"/>
      <c r="JVV101" s="36"/>
      <c r="JVW101" s="36"/>
      <c r="JVX101" s="36"/>
      <c r="JVY101" s="36"/>
      <c r="JVZ101" s="36"/>
      <c r="JWA101" s="36"/>
      <c r="JWB101" s="36"/>
      <c r="JWC101" s="36"/>
      <c r="JWD101" s="36"/>
      <c r="JWE101" s="36"/>
      <c r="JWF101" s="36"/>
      <c r="JWG101" s="36"/>
      <c r="JWH101" s="36"/>
      <c r="JWI101" s="36"/>
      <c r="JWJ101" s="36"/>
      <c r="JWK101" s="36"/>
      <c r="JWL101" s="36"/>
      <c r="JWM101" s="36"/>
      <c r="JWN101" s="36"/>
      <c r="JWO101" s="36"/>
      <c r="JWP101" s="36"/>
      <c r="JWQ101" s="36"/>
      <c r="JWR101" s="36"/>
      <c r="JWS101" s="36"/>
      <c r="JWT101" s="36"/>
      <c r="JWU101" s="36"/>
      <c r="JWV101" s="36"/>
      <c r="JWW101" s="36"/>
      <c r="JWX101" s="36"/>
      <c r="JWY101" s="36"/>
      <c r="JWZ101" s="36"/>
      <c r="JXA101" s="36"/>
      <c r="JXB101" s="36"/>
      <c r="JXC101" s="36"/>
      <c r="JXD101" s="36"/>
      <c r="JXE101" s="36"/>
      <c r="JXF101" s="36"/>
      <c r="JXG101" s="36"/>
      <c r="JXH101" s="36"/>
      <c r="JXI101" s="36"/>
      <c r="JXJ101" s="36"/>
      <c r="JXK101" s="36"/>
      <c r="JXL101" s="36"/>
      <c r="JXM101" s="36"/>
      <c r="JXN101" s="36"/>
      <c r="JXO101" s="36"/>
      <c r="JXP101" s="36"/>
      <c r="JXQ101" s="36"/>
      <c r="JXR101" s="36"/>
      <c r="JXS101" s="36"/>
      <c r="JXT101" s="36"/>
      <c r="JXU101" s="36"/>
      <c r="JXV101" s="36"/>
      <c r="JXW101" s="36"/>
      <c r="JXX101" s="36"/>
      <c r="JXY101" s="36"/>
      <c r="JXZ101" s="36"/>
      <c r="JYA101" s="36"/>
      <c r="JYB101" s="36"/>
      <c r="JYC101" s="36"/>
      <c r="JYD101" s="36"/>
      <c r="JYE101" s="36"/>
      <c r="JYF101" s="36"/>
      <c r="JYG101" s="36"/>
      <c r="JYH101" s="36"/>
      <c r="JYI101" s="36"/>
      <c r="JYJ101" s="36"/>
      <c r="JYK101" s="36"/>
      <c r="JYL101" s="36"/>
      <c r="JYM101" s="36"/>
      <c r="JYN101" s="36"/>
      <c r="JYO101" s="36"/>
      <c r="JYP101" s="36"/>
      <c r="JYQ101" s="36"/>
      <c r="JYR101" s="36"/>
      <c r="JYS101" s="36"/>
      <c r="JYT101" s="36"/>
      <c r="JYU101" s="36"/>
      <c r="JYV101" s="36"/>
      <c r="JYW101" s="36"/>
      <c r="JYX101" s="36"/>
      <c r="JYY101" s="36"/>
      <c r="JYZ101" s="36"/>
      <c r="JZA101" s="36"/>
      <c r="JZB101" s="36"/>
      <c r="JZC101" s="36"/>
      <c r="JZD101" s="36"/>
      <c r="JZE101" s="36"/>
      <c r="JZF101" s="36"/>
      <c r="JZG101" s="36"/>
      <c r="JZH101" s="36"/>
      <c r="JZI101" s="36"/>
      <c r="JZJ101" s="36"/>
      <c r="JZK101" s="36"/>
      <c r="JZL101" s="36"/>
      <c r="JZM101" s="36"/>
      <c r="JZN101" s="36"/>
      <c r="JZO101" s="36"/>
      <c r="JZP101" s="36"/>
      <c r="JZQ101" s="36"/>
      <c r="JZR101" s="36"/>
      <c r="JZS101" s="36"/>
      <c r="JZT101" s="36"/>
      <c r="JZU101" s="36"/>
      <c r="JZV101" s="36"/>
      <c r="JZW101" s="36"/>
      <c r="JZX101" s="36"/>
      <c r="JZY101" s="36"/>
      <c r="JZZ101" s="36"/>
      <c r="KAA101" s="36"/>
      <c r="KAB101" s="36"/>
      <c r="KAC101" s="36"/>
      <c r="KAD101" s="36"/>
      <c r="KAE101" s="36"/>
      <c r="KAF101" s="36"/>
      <c r="KAG101" s="36"/>
      <c r="KAH101" s="36"/>
      <c r="KAI101" s="36"/>
      <c r="KAJ101" s="36"/>
      <c r="KAK101" s="36"/>
      <c r="KAL101" s="36"/>
      <c r="KAM101" s="36"/>
      <c r="KAN101" s="36"/>
      <c r="KAO101" s="36"/>
      <c r="KAP101" s="36"/>
      <c r="KAQ101" s="36"/>
      <c r="KAR101" s="36"/>
      <c r="KAS101" s="36"/>
      <c r="KAT101" s="36"/>
      <c r="KAU101" s="36"/>
      <c r="KAV101" s="36"/>
      <c r="KAW101" s="36"/>
      <c r="KAX101" s="36"/>
      <c r="KAY101" s="36"/>
      <c r="KAZ101" s="36"/>
      <c r="KBA101" s="36"/>
      <c r="KBB101" s="36"/>
      <c r="KBC101" s="36"/>
      <c r="KBD101" s="36"/>
      <c r="KBE101" s="36"/>
      <c r="KBF101" s="36"/>
      <c r="KBG101" s="36"/>
      <c r="KBH101" s="36"/>
      <c r="KBI101" s="36"/>
      <c r="KBJ101" s="36"/>
      <c r="KBK101" s="36"/>
      <c r="KBL101" s="36"/>
      <c r="KBM101" s="36"/>
      <c r="KBN101" s="36"/>
      <c r="KBO101" s="36"/>
      <c r="KBP101" s="36"/>
      <c r="KBQ101" s="36"/>
      <c r="KBR101" s="36"/>
      <c r="KBS101" s="36"/>
      <c r="KBT101" s="36"/>
      <c r="KBU101" s="36"/>
      <c r="KBV101" s="36"/>
      <c r="KBW101" s="36"/>
      <c r="KBX101" s="36"/>
      <c r="KBY101" s="36"/>
      <c r="KBZ101" s="36"/>
      <c r="KCA101" s="36"/>
      <c r="KCB101" s="36"/>
      <c r="KCC101" s="36"/>
      <c r="KCD101" s="36"/>
      <c r="KCE101" s="36"/>
      <c r="KCF101" s="36"/>
      <c r="KCG101" s="36"/>
      <c r="KCH101" s="36"/>
      <c r="KCI101" s="36"/>
      <c r="KCJ101" s="36"/>
      <c r="KCK101" s="36"/>
      <c r="KCL101" s="36"/>
      <c r="KCM101" s="36"/>
      <c r="KCN101" s="36"/>
      <c r="KCO101" s="36"/>
      <c r="KCP101" s="36"/>
      <c r="KCQ101" s="36"/>
      <c r="KCR101" s="36"/>
      <c r="KCS101" s="36"/>
      <c r="KCT101" s="36"/>
      <c r="KCU101" s="36"/>
      <c r="KCV101" s="36"/>
      <c r="KCW101" s="36"/>
      <c r="KCX101" s="36"/>
      <c r="KCY101" s="36"/>
      <c r="KCZ101" s="36"/>
      <c r="KDA101" s="36"/>
      <c r="KDB101" s="36"/>
      <c r="KDC101" s="36"/>
      <c r="KDD101" s="36"/>
      <c r="KDE101" s="36"/>
      <c r="KDF101" s="36"/>
      <c r="KDG101" s="36"/>
      <c r="KDH101" s="36"/>
      <c r="KDI101" s="36"/>
      <c r="KDJ101" s="36"/>
      <c r="KDK101" s="36"/>
      <c r="KDL101" s="36"/>
      <c r="KDM101" s="36"/>
      <c r="KDN101" s="36"/>
      <c r="KDO101" s="36"/>
      <c r="KDP101" s="36"/>
      <c r="KDQ101" s="36"/>
      <c r="KDR101" s="36"/>
      <c r="KDS101" s="36"/>
      <c r="KDT101" s="36"/>
      <c r="KDU101" s="36"/>
      <c r="KDV101" s="36"/>
      <c r="KDW101" s="36"/>
      <c r="KDX101" s="36"/>
      <c r="KDY101" s="36"/>
      <c r="KDZ101" s="36"/>
      <c r="KEA101" s="36"/>
      <c r="KEB101" s="36"/>
      <c r="KEC101" s="36"/>
      <c r="KED101" s="36"/>
      <c r="KEE101" s="36"/>
      <c r="KEF101" s="36"/>
      <c r="KEG101" s="36"/>
      <c r="KEH101" s="36"/>
      <c r="KEI101" s="36"/>
      <c r="KEJ101" s="36"/>
      <c r="KEK101" s="36"/>
      <c r="KEL101" s="36"/>
      <c r="KEM101" s="36"/>
      <c r="KEN101" s="36"/>
      <c r="KEO101" s="36"/>
      <c r="KEP101" s="36"/>
      <c r="KEQ101" s="36"/>
      <c r="KER101" s="36"/>
      <c r="KES101" s="36"/>
      <c r="KET101" s="36"/>
      <c r="KEU101" s="36"/>
      <c r="KEV101" s="36"/>
      <c r="KEW101" s="36"/>
      <c r="KEX101" s="36"/>
      <c r="KEY101" s="36"/>
      <c r="KEZ101" s="36"/>
      <c r="KFA101" s="36"/>
      <c r="KFB101" s="36"/>
      <c r="KFC101" s="36"/>
      <c r="KFD101" s="36"/>
      <c r="KFE101" s="36"/>
      <c r="KFF101" s="36"/>
      <c r="KFG101" s="36"/>
      <c r="KFH101" s="36"/>
      <c r="KFI101" s="36"/>
      <c r="KFJ101" s="36"/>
      <c r="KFK101" s="36"/>
      <c r="KFL101" s="36"/>
      <c r="KFM101" s="36"/>
      <c r="KFN101" s="36"/>
      <c r="KFO101" s="36"/>
      <c r="KFP101" s="36"/>
      <c r="KFQ101" s="36"/>
      <c r="KFR101" s="36"/>
      <c r="KFS101" s="36"/>
      <c r="KFT101" s="36"/>
      <c r="KFU101" s="36"/>
      <c r="KFV101" s="36"/>
      <c r="KFW101" s="36"/>
      <c r="KFX101" s="36"/>
      <c r="KFY101" s="36"/>
      <c r="KFZ101" s="36"/>
      <c r="KGA101" s="36"/>
      <c r="KGB101" s="36"/>
      <c r="KGC101" s="36"/>
      <c r="KGD101" s="36"/>
      <c r="KGE101" s="36"/>
      <c r="KGF101" s="36"/>
      <c r="KGG101" s="36"/>
      <c r="KGH101" s="36"/>
      <c r="KGI101" s="36"/>
      <c r="KGJ101" s="36"/>
      <c r="KGK101" s="36"/>
      <c r="KGL101" s="36"/>
      <c r="KGM101" s="36"/>
      <c r="KGN101" s="36"/>
      <c r="KGO101" s="36"/>
      <c r="KGP101" s="36"/>
      <c r="KGQ101" s="36"/>
      <c r="KGR101" s="36"/>
      <c r="KGS101" s="36"/>
      <c r="KGT101" s="36"/>
      <c r="KGU101" s="36"/>
      <c r="KGV101" s="36"/>
      <c r="KGW101" s="36"/>
      <c r="KGX101" s="36"/>
      <c r="KGY101" s="36"/>
      <c r="KGZ101" s="36"/>
      <c r="KHA101" s="36"/>
      <c r="KHB101" s="36"/>
      <c r="KHC101" s="36"/>
      <c r="KHD101" s="36"/>
      <c r="KHE101" s="36"/>
      <c r="KHF101" s="36"/>
      <c r="KHG101" s="36"/>
      <c r="KHH101" s="36"/>
      <c r="KHI101" s="36"/>
      <c r="KHJ101" s="36"/>
      <c r="KHK101" s="36"/>
      <c r="KHL101" s="36"/>
      <c r="KHM101" s="36"/>
      <c r="KHN101" s="36"/>
      <c r="KHO101" s="36"/>
      <c r="KHP101" s="36"/>
      <c r="KHQ101" s="36"/>
      <c r="KHR101" s="36"/>
      <c r="KHS101" s="36"/>
      <c r="KHT101" s="36"/>
      <c r="KHU101" s="36"/>
      <c r="KHV101" s="36"/>
      <c r="KHW101" s="36"/>
      <c r="KHX101" s="36"/>
      <c r="KHY101" s="36"/>
      <c r="KHZ101" s="36"/>
      <c r="KIA101" s="36"/>
      <c r="KIB101" s="36"/>
      <c r="KIC101" s="36"/>
      <c r="KID101" s="36"/>
      <c r="KIE101" s="36"/>
      <c r="KIF101" s="36"/>
      <c r="KIG101" s="36"/>
      <c r="KIH101" s="36"/>
      <c r="KII101" s="36"/>
      <c r="KIJ101" s="36"/>
      <c r="KIK101" s="36"/>
      <c r="KIL101" s="36"/>
      <c r="KIM101" s="36"/>
      <c r="KIN101" s="36"/>
      <c r="KIO101" s="36"/>
      <c r="KIP101" s="36"/>
      <c r="KIQ101" s="36"/>
      <c r="KIR101" s="36"/>
      <c r="KIS101" s="36"/>
      <c r="KIT101" s="36"/>
      <c r="KIU101" s="36"/>
      <c r="KIV101" s="36"/>
      <c r="KIW101" s="36"/>
      <c r="KIX101" s="36"/>
      <c r="KIY101" s="36"/>
      <c r="KIZ101" s="36"/>
      <c r="KJA101" s="36"/>
      <c r="KJB101" s="36"/>
      <c r="KJC101" s="36"/>
      <c r="KJD101" s="36"/>
      <c r="KJE101" s="36"/>
      <c r="KJF101" s="36"/>
      <c r="KJG101" s="36"/>
      <c r="KJH101" s="36"/>
      <c r="KJI101" s="36"/>
      <c r="KJJ101" s="36"/>
      <c r="KJK101" s="36"/>
      <c r="KJL101" s="36"/>
      <c r="KJM101" s="36"/>
      <c r="KJN101" s="36"/>
      <c r="KJO101" s="36"/>
      <c r="KJP101" s="36"/>
      <c r="KJQ101" s="36"/>
      <c r="KJR101" s="36"/>
      <c r="KJS101" s="36"/>
      <c r="KJT101" s="36"/>
      <c r="KJU101" s="36"/>
      <c r="KJV101" s="36"/>
      <c r="KJW101" s="36"/>
      <c r="KJX101" s="36"/>
      <c r="KJY101" s="36"/>
      <c r="KJZ101" s="36"/>
      <c r="KKA101" s="36"/>
      <c r="KKB101" s="36"/>
      <c r="KKC101" s="36"/>
      <c r="KKD101" s="36"/>
      <c r="KKE101" s="36"/>
      <c r="KKF101" s="36"/>
      <c r="KKG101" s="36"/>
      <c r="KKH101" s="36"/>
      <c r="KKI101" s="36"/>
      <c r="KKJ101" s="36"/>
      <c r="KKK101" s="36"/>
      <c r="KKL101" s="36"/>
      <c r="KKM101" s="36"/>
      <c r="KKN101" s="36"/>
      <c r="KKO101" s="36"/>
      <c r="KKP101" s="36"/>
      <c r="KKQ101" s="36"/>
      <c r="KKR101" s="36"/>
      <c r="KKS101" s="36"/>
      <c r="KKT101" s="36"/>
      <c r="KKU101" s="36"/>
      <c r="KKV101" s="36"/>
      <c r="KKW101" s="36"/>
      <c r="KKX101" s="36"/>
      <c r="KKY101" s="36"/>
      <c r="KKZ101" s="36"/>
      <c r="KLA101" s="36"/>
      <c r="KLB101" s="36"/>
      <c r="KLC101" s="36"/>
      <c r="KLD101" s="36"/>
      <c r="KLE101" s="36"/>
      <c r="KLF101" s="36"/>
      <c r="KLG101" s="36"/>
      <c r="KLH101" s="36"/>
      <c r="KLI101" s="36"/>
      <c r="KLJ101" s="36"/>
      <c r="KLK101" s="36"/>
      <c r="KLL101" s="36"/>
      <c r="KLM101" s="36"/>
      <c r="KLN101" s="36"/>
      <c r="KLO101" s="36"/>
      <c r="KLP101" s="36"/>
      <c r="KLQ101" s="36"/>
      <c r="KLR101" s="36"/>
      <c r="KLS101" s="36"/>
      <c r="KLT101" s="36"/>
      <c r="KLU101" s="36"/>
      <c r="KLV101" s="36"/>
      <c r="KLW101" s="36"/>
      <c r="KLX101" s="36"/>
      <c r="KLY101" s="36"/>
      <c r="KLZ101" s="36"/>
      <c r="KMA101" s="36"/>
      <c r="KMB101" s="36"/>
      <c r="KMC101" s="36"/>
      <c r="KMD101" s="36"/>
      <c r="KME101" s="36"/>
      <c r="KMF101" s="36"/>
      <c r="KMG101" s="36"/>
      <c r="KMH101" s="36"/>
      <c r="KMI101" s="36"/>
      <c r="KMJ101" s="36"/>
      <c r="KMK101" s="36"/>
      <c r="KML101" s="36"/>
      <c r="KMM101" s="36"/>
      <c r="KMN101" s="36"/>
      <c r="KMO101" s="36"/>
      <c r="KMP101" s="36"/>
      <c r="KMQ101" s="36"/>
      <c r="KMR101" s="36"/>
      <c r="KMS101" s="36"/>
      <c r="KMT101" s="36"/>
      <c r="KMU101" s="36"/>
      <c r="KMV101" s="36"/>
      <c r="KMW101" s="36"/>
      <c r="KMX101" s="36"/>
      <c r="KMY101" s="36"/>
      <c r="KMZ101" s="36"/>
      <c r="KNA101" s="36"/>
      <c r="KNB101" s="36"/>
      <c r="KNC101" s="36"/>
      <c r="KND101" s="36"/>
      <c r="KNE101" s="36"/>
      <c r="KNF101" s="36"/>
      <c r="KNG101" s="36"/>
      <c r="KNH101" s="36"/>
      <c r="KNI101" s="36"/>
      <c r="KNJ101" s="36"/>
      <c r="KNK101" s="36"/>
      <c r="KNL101" s="36"/>
      <c r="KNM101" s="36"/>
      <c r="KNN101" s="36"/>
      <c r="KNO101" s="36"/>
      <c r="KNP101" s="36"/>
      <c r="KNQ101" s="36"/>
      <c r="KNR101" s="36"/>
      <c r="KNS101" s="36"/>
      <c r="KNT101" s="36"/>
      <c r="KNU101" s="36"/>
      <c r="KNV101" s="36"/>
      <c r="KNW101" s="36"/>
      <c r="KNX101" s="36"/>
      <c r="KNY101" s="36"/>
      <c r="KNZ101" s="36"/>
      <c r="KOA101" s="36"/>
      <c r="KOB101" s="36"/>
      <c r="KOC101" s="36"/>
      <c r="KOD101" s="36"/>
      <c r="KOE101" s="36"/>
      <c r="KOF101" s="36"/>
      <c r="KOG101" s="36"/>
      <c r="KOH101" s="36"/>
      <c r="KOI101" s="36"/>
      <c r="KOJ101" s="36"/>
      <c r="KOK101" s="36"/>
      <c r="KOL101" s="36"/>
      <c r="KOM101" s="36"/>
      <c r="KON101" s="36"/>
      <c r="KOO101" s="36"/>
      <c r="KOP101" s="36"/>
      <c r="KOQ101" s="36"/>
      <c r="KOR101" s="36"/>
      <c r="KOS101" s="36"/>
      <c r="KOT101" s="36"/>
      <c r="KOU101" s="36"/>
      <c r="KOV101" s="36"/>
      <c r="KOW101" s="36"/>
      <c r="KOX101" s="36"/>
      <c r="KOY101" s="36"/>
      <c r="KOZ101" s="36"/>
      <c r="KPA101" s="36"/>
      <c r="KPB101" s="36"/>
      <c r="KPC101" s="36"/>
      <c r="KPD101" s="36"/>
      <c r="KPE101" s="36"/>
      <c r="KPF101" s="36"/>
      <c r="KPG101" s="36"/>
      <c r="KPH101" s="36"/>
      <c r="KPI101" s="36"/>
      <c r="KPJ101" s="36"/>
      <c r="KPK101" s="36"/>
      <c r="KPL101" s="36"/>
      <c r="KPM101" s="36"/>
      <c r="KPN101" s="36"/>
      <c r="KPO101" s="36"/>
      <c r="KPP101" s="36"/>
      <c r="KPQ101" s="36"/>
      <c r="KPR101" s="36"/>
      <c r="KPS101" s="36"/>
      <c r="KPT101" s="36"/>
      <c r="KPU101" s="36"/>
      <c r="KPV101" s="36"/>
      <c r="KPW101" s="36"/>
      <c r="KPX101" s="36"/>
      <c r="KPY101" s="36"/>
      <c r="KPZ101" s="36"/>
      <c r="KQA101" s="36"/>
      <c r="KQB101" s="36"/>
      <c r="KQC101" s="36"/>
      <c r="KQD101" s="36"/>
      <c r="KQE101" s="36"/>
      <c r="KQF101" s="36"/>
      <c r="KQG101" s="36"/>
      <c r="KQH101" s="36"/>
      <c r="KQI101" s="36"/>
      <c r="KQJ101" s="36"/>
      <c r="KQK101" s="36"/>
      <c r="KQL101" s="36"/>
      <c r="KQM101" s="36"/>
      <c r="KQN101" s="36"/>
      <c r="KQO101" s="36"/>
      <c r="KQP101" s="36"/>
      <c r="KQQ101" s="36"/>
      <c r="KQR101" s="36"/>
      <c r="KQS101" s="36"/>
      <c r="KQT101" s="36"/>
      <c r="KQU101" s="36"/>
      <c r="KQV101" s="36"/>
      <c r="KQW101" s="36"/>
      <c r="KQX101" s="36"/>
      <c r="KQY101" s="36"/>
      <c r="KQZ101" s="36"/>
      <c r="KRA101" s="36"/>
      <c r="KRB101" s="36"/>
      <c r="KRC101" s="36"/>
      <c r="KRD101" s="36"/>
      <c r="KRE101" s="36"/>
      <c r="KRF101" s="36"/>
      <c r="KRG101" s="36"/>
      <c r="KRH101" s="36"/>
      <c r="KRI101" s="36"/>
      <c r="KRJ101" s="36"/>
      <c r="KRK101" s="36"/>
      <c r="KRL101" s="36"/>
      <c r="KRM101" s="36"/>
      <c r="KRN101" s="36"/>
      <c r="KRO101" s="36"/>
      <c r="KRP101" s="36"/>
      <c r="KRQ101" s="36"/>
      <c r="KRR101" s="36"/>
      <c r="KRS101" s="36"/>
      <c r="KRT101" s="36"/>
      <c r="KRU101" s="36"/>
      <c r="KRV101" s="36"/>
      <c r="KRW101" s="36"/>
      <c r="KRX101" s="36"/>
      <c r="KRY101" s="36"/>
      <c r="KRZ101" s="36"/>
      <c r="KSA101" s="36"/>
      <c r="KSB101" s="36"/>
      <c r="KSC101" s="36"/>
      <c r="KSD101" s="36"/>
      <c r="KSE101" s="36"/>
      <c r="KSF101" s="36"/>
      <c r="KSG101" s="36"/>
      <c r="KSH101" s="36"/>
      <c r="KSI101" s="36"/>
      <c r="KSJ101" s="36"/>
      <c r="KSK101" s="36"/>
      <c r="KSL101" s="36"/>
      <c r="KSM101" s="36"/>
      <c r="KSN101" s="36"/>
      <c r="KSO101" s="36"/>
      <c r="KSP101" s="36"/>
      <c r="KSQ101" s="36"/>
      <c r="KSR101" s="36"/>
      <c r="KSS101" s="36"/>
      <c r="KST101" s="36"/>
      <c r="KSU101" s="36"/>
      <c r="KSV101" s="36"/>
      <c r="KSW101" s="36"/>
      <c r="KSX101" s="36"/>
      <c r="KSY101" s="36"/>
      <c r="KSZ101" s="36"/>
      <c r="KTA101" s="36"/>
      <c r="KTB101" s="36"/>
      <c r="KTC101" s="36"/>
      <c r="KTD101" s="36"/>
      <c r="KTE101" s="36"/>
      <c r="KTF101" s="36"/>
      <c r="KTG101" s="36"/>
      <c r="KTH101" s="36"/>
      <c r="KTI101" s="36"/>
      <c r="KTJ101" s="36"/>
      <c r="KTK101" s="36"/>
      <c r="KTL101" s="36"/>
      <c r="KTM101" s="36"/>
      <c r="KTN101" s="36"/>
      <c r="KTO101" s="36"/>
      <c r="KTP101" s="36"/>
      <c r="KTQ101" s="36"/>
      <c r="KTR101" s="36"/>
      <c r="KTS101" s="36"/>
      <c r="KTT101" s="36"/>
      <c r="KTU101" s="36"/>
      <c r="KTV101" s="36"/>
      <c r="KTW101" s="36"/>
      <c r="KTX101" s="36"/>
      <c r="KTY101" s="36"/>
      <c r="KTZ101" s="36"/>
      <c r="KUA101" s="36"/>
      <c r="KUB101" s="36"/>
      <c r="KUC101" s="36"/>
      <c r="KUD101" s="36"/>
      <c r="KUE101" s="36"/>
      <c r="KUF101" s="36"/>
      <c r="KUG101" s="36"/>
      <c r="KUH101" s="36"/>
      <c r="KUI101" s="36"/>
      <c r="KUJ101" s="36"/>
      <c r="KUK101" s="36"/>
      <c r="KUL101" s="36"/>
      <c r="KUM101" s="36"/>
      <c r="KUN101" s="36"/>
      <c r="KUO101" s="36"/>
      <c r="KUP101" s="36"/>
      <c r="KUQ101" s="36"/>
      <c r="KUR101" s="36"/>
      <c r="KUS101" s="36"/>
      <c r="KUT101" s="36"/>
      <c r="KUU101" s="36"/>
      <c r="KUV101" s="36"/>
      <c r="KUW101" s="36"/>
      <c r="KUX101" s="36"/>
      <c r="KUY101" s="36"/>
      <c r="KUZ101" s="36"/>
      <c r="KVA101" s="36"/>
      <c r="KVB101" s="36"/>
      <c r="KVC101" s="36"/>
      <c r="KVD101" s="36"/>
      <c r="KVE101" s="36"/>
      <c r="KVF101" s="36"/>
      <c r="KVG101" s="36"/>
      <c r="KVH101" s="36"/>
      <c r="KVI101" s="36"/>
      <c r="KVJ101" s="36"/>
      <c r="KVK101" s="36"/>
      <c r="KVL101" s="36"/>
      <c r="KVM101" s="36"/>
      <c r="KVN101" s="36"/>
      <c r="KVO101" s="36"/>
      <c r="KVP101" s="36"/>
      <c r="KVQ101" s="36"/>
      <c r="KVR101" s="36"/>
      <c r="KVS101" s="36"/>
      <c r="KVT101" s="36"/>
      <c r="KVU101" s="36"/>
      <c r="KVV101" s="36"/>
      <c r="KVW101" s="36"/>
      <c r="KVX101" s="36"/>
      <c r="KVY101" s="36"/>
      <c r="KVZ101" s="36"/>
      <c r="KWA101" s="36"/>
      <c r="KWB101" s="36"/>
      <c r="KWC101" s="36"/>
      <c r="KWD101" s="36"/>
      <c r="KWE101" s="36"/>
      <c r="KWF101" s="36"/>
      <c r="KWG101" s="36"/>
      <c r="KWH101" s="36"/>
      <c r="KWI101" s="36"/>
      <c r="KWJ101" s="36"/>
      <c r="KWK101" s="36"/>
      <c r="KWL101" s="36"/>
      <c r="KWM101" s="36"/>
      <c r="KWN101" s="36"/>
      <c r="KWO101" s="36"/>
      <c r="KWP101" s="36"/>
      <c r="KWQ101" s="36"/>
      <c r="KWR101" s="36"/>
      <c r="KWS101" s="36"/>
      <c r="KWT101" s="36"/>
      <c r="KWU101" s="36"/>
      <c r="KWV101" s="36"/>
      <c r="KWW101" s="36"/>
      <c r="KWX101" s="36"/>
      <c r="KWY101" s="36"/>
      <c r="KWZ101" s="36"/>
      <c r="KXA101" s="36"/>
      <c r="KXB101" s="36"/>
      <c r="KXC101" s="36"/>
      <c r="KXD101" s="36"/>
      <c r="KXE101" s="36"/>
      <c r="KXF101" s="36"/>
      <c r="KXG101" s="36"/>
      <c r="KXH101" s="36"/>
      <c r="KXI101" s="36"/>
      <c r="KXJ101" s="36"/>
      <c r="KXK101" s="36"/>
      <c r="KXL101" s="36"/>
      <c r="KXM101" s="36"/>
      <c r="KXN101" s="36"/>
      <c r="KXO101" s="36"/>
      <c r="KXP101" s="36"/>
      <c r="KXQ101" s="36"/>
      <c r="KXR101" s="36"/>
      <c r="KXS101" s="36"/>
      <c r="KXT101" s="36"/>
      <c r="KXU101" s="36"/>
      <c r="KXV101" s="36"/>
      <c r="KXW101" s="36"/>
      <c r="KXX101" s="36"/>
      <c r="KXY101" s="36"/>
      <c r="KXZ101" s="36"/>
      <c r="KYA101" s="36"/>
      <c r="KYB101" s="36"/>
      <c r="KYC101" s="36"/>
      <c r="KYD101" s="36"/>
      <c r="KYE101" s="36"/>
      <c r="KYF101" s="36"/>
      <c r="KYG101" s="36"/>
      <c r="KYH101" s="36"/>
      <c r="KYI101" s="36"/>
      <c r="KYJ101" s="36"/>
      <c r="KYK101" s="36"/>
      <c r="KYL101" s="36"/>
      <c r="KYM101" s="36"/>
      <c r="KYN101" s="36"/>
      <c r="KYO101" s="36"/>
      <c r="KYP101" s="36"/>
      <c r="KYQ101" s="36"/>
      <c r="KYR101" s="36"/>
      <c r="KYS101" s="36"/>
      <c r="KYT101" s="36"/>
      <c r="KYU101" s="36"/>
      <c r="KYV101" s="36"/>
      <c r="KYW101" s="36"/>
      <c r="KYX101" s="36"/>
      <c r="KYY101" s="36"/>
      <c r="KYZ101" s="36"/>
      <c r="KZA101" s="36"/>
      <c r="KZB101" s="36"/>
      <c r="KZC101" s="36"/>
      <c r="KZD101" s="36"/>
      <c r="KZE101" s="36"/>
      <c r="KZF101" s="36"/>
      <c r="KZG101" s="36"/>
      <c r="KZH101" s="36"/>
      <c r="KZI101" s="36"/>
      <c r="KZJ101" s="36"/>
      <c r="KZK101" s="36"/>
      <c r="KZL101" s="36"/>
      <c r="KZM101" s="36"/>
      <c r="KZN101" s="36"/>
      <c r="KZO101" s="36"/>
      <c r="KZP101" s="36"/>
      <c r="KZQ101" s="36"/>
      <c r="KZR101" s="36"/>
      <c r="KZS101" s="36"/>
      <c r="KZT101" s="36"/>
      <c r="KZU101" s="36"/>
      <c r="KZV101" s="36"/>
      <c r="KZW101" s="36"/>
      <c r="KZX101" s="36"/>
      <c r="KZY101" s="36"/>
      <c r="KZZ101" s="36"/>
      <c r="LAA101" s="36"/>
      <c r="LAB101" s="36"/>
      <c r="LAC101" s="36"/>
      <c r="LAD101" s="36"/>
      <c r="LAE101" s="36"/>
      <c r="LAF101" s="36"/>
      <c r="LAG101" s="36"/>
      <c r="LAH101" s="36"/>
      <c r="LAI101" s="36"/>
      <c r="LAJ101" s="36"/>
      <c r="LAK101" s="36"/>
      <c r="LAL101" s="36"/>
      <c r="LAM101" s="36"/>
      <c r="LAN101" s="36"/>
      <c r="LAO101" s="36"/>
      <c r="LAP101" s="36"/>
      <c r="LAQ101" s="36"/>
      <c r="LAR101" s="36"/>
      <c r="LAS101" s="36"/>
      <c r="LAT101" s="36"/>
      <c r="LAU101" s="36"/>
      <c r="LAV101" s="36"/>
      <c r="LAW101" s="36"/>
      <c r="LAX101" s="36"/>
      <c r="LAY101" s="36"/>
      <c r="LAZ101" s="36"/>
      <c r="LBA101" s="36"/>
      <c r="LBB101" s="36"/>
      <c r="LBC101" s="36"/>
      <c r="LBD101" s="36"/>
      <c r="LBE101" s="36"/>
      <c r="LBF101" s="36"/>
      <c r="LBG101" s="36"/>
      <c r="LBH101" s="36"/>
      <c r="LBI101" s="36"/>
      <c r="LBJ101" s="36"/>
      <c r="LBK101" s="36"/>
      <c r="LBL101" s="36"/>
      <c r="LBM101" s="36"/>
      <c r="LBN101" s="36"/>
      <c r="LBO101" s="36"/>
      <c r="LBP101" s="36"/>
      <c r="LBQ101" s="36"/>
      <c r="LBR101" s="36"/>
      <c r="LBS101" s="36"/>
      <c r="LBT101" s="36"/>
      <c r="LBU101" s="36"/>
      <c r="LBV101" s="36"/>
      <c r="LBW101" s="36"/>
      <c r="LBX101" s="36"/>
      <c r="LBY101" s="36"/>
      <c r="LBZ101" s="36"/>
      <c r="LCA101" s="36"/>
      <c r="LCB101" s="36"/>
      <c r="LCC101" s="36"/>
      <c r="LCD101" s="36"/>
      <c r="LCE101" s="36"/>
      <c r="LCF101" s="36"/>
      <c r="LCG101" s="36"/>
      <c r="LCH101" s="36"/>
      <c r="LCI101" s="36"/>
      <c r="LCJ101" s="36"/>
      <c r="LCK101" s="36"/>
      <c r="LCL101" s="36"/>
      <c r="LCM101" s="36"/>
      <c r="LCN101" s="36"/>
      <c r="LCO101" s="36"/>
      <c r="LCP101" s="36"/>
      <c r="LCQ101" s="36"/>
      <c r="LCR101" s="36"/>
      <c r="LCS101" s="36"/>
      <c r="LCT101" s="36"/>
      <c r="LCU101" s="36"/>
      <c r="LCV101" s="36"/>
      <c r="LCW101" s="36"/>
      <c r="LCX101" s="36"/>
      <c r="LCY101" s="36"/>
      <c r="LCZ101" s="36"/>
      <c r="LDA101" s="36"/>
      <c r="LDB101" s="36"/>
      <c r="LDC101" s="36"/>
      <c r="LDD101" s="36"/>
      <c r="LDE101" s="36"/>
      <c r="LDF101" s="36"/>
      <c r="LDG101" s="36"/>
      <c r="LDH101" s="36"/>
      <c r="LDI101" s="36"/>
      <c r="LDJ101" s="36"/>
      <c r="LDK101" s="36"/>
      <c r="LDL101" s="36"/>
      <c r="LDM101" s="36"/>
      <c r="LDN101" s="36"/>
      <c r="LDO101" s="36"/>
      <c r="LDP101" s="36"/>
      <c r="LDQ101" s="36"/>
      <c r="LDR101" s="36"/>
      <c r="LDS101" s="36"/>
      <c r="LDT101" s="36"/>
      <c r="LDU101" s="36"/>
      <c r="LDV101" s="36"/>
      <c r="LDW101" s="36"/>
      <c r="LDX101" s="36"/>
      <c r="LDY101" s="36"/>
      <c r="LDZ101" s="36"/>
      <c r="LEA101" s="36"/>
      <c r="LEB101" s="36"/>
      <c r="LEC101" s="36"/>
      <c r="LED101" s="36"/>
      <c r="LEE101" s="36"/>
      <c r="LEF101" s="36"/>
      <c r="LEG101" s="36"/>
      <c r="LEH101" s="36"/>
      <c r="LEI101" s="36"/>
      <c r="LEJ101" s="36"/>
      <c r="LEK101" s="36"/>
      <c r="LEL101" s="36"/>
      <c r="LEM101" s="36"/>
      <c r="LEN101" s="36"/>
      <c r="LEO101" s="36"/>
      <c r="LEP101" s="36"/>
      <c r="LEQ101" s="36"/>
      <c r="LER101" s="36"/>
      <c r="LES101" s="36"/>
      <c r="LET101" s="36"/>
      <c r="LEU101" s="36"/>
      <c r="LEV101" s="36"/>
      <c r="LEW101" s="36"/>
      <c r="LEX101" s="36"/>
      <c r="LEY101" s="36"/>
      <c r="LEZ101" s="36"/>
      <c r="LFA101" s="36"/>
      <c r="LFB101" s="36"/>
      <c r="LFC101" s="36"/>
      <c r="LFD101" s="36"/>
      <c r="LFE101" s="36"/>
      <c r="LFF101" s="36"/>
      <c r="LFG101" s="36"/>
      <c r="LFH101" s="36"/>
      <c r="LFI101" s="36"/>
      <c r="LFJ101" s="36"/>
      <c r="LFK101" s="36"/>
      <c r="LFL101" s="36"/>
      <c r="LFM101" s="36"/>
      <c r="LFN101" s="36"/>
      <c r="LFO101" s="36"/>
      <c r="LFP101" s="36"/>
      <c r="LFQ101" s="36"/>
      <c r="LFR101" s="36"/>
      <c r="LFS101" s="36"/>
      <c r="LFT101" s="36"/>
      <c r="LFU101" s="36"/>
      <c r="LFV101" s="36"/>
      <c r="LFW101" s="36"/>
      <c r="LFX101" s="36"/>
      <c r="LFY101" s="36"/>
      <c r="LFZ101" s="36"/>
      <c r="LGA101" s="36"/>
      <c r="LGB101" s="36"/>
      <c r="LGC101" s="36"/>
      <c r="LGD101" s="36"/>
      <c r="LGE101" s="36"/>
      <c r="LGF101" s="36"/>
      <c r="LGG101" s="36"/>
      <c r="LGH101" s="36"/>
      <c r="LGI101" s="36"/>
      <c r="LGJ101" s="36"/>
      <c r="LGK101" s="36"/>
      <c r="LGL101" s="36"/>
      <c r="LGM101" s="36"/>
      <c r="LGN101" s="36"/>
      <c r="LGO101" s="36"/>
      <c r="LGP101" s="36"/>
      <c r="LGQ101" s="36"/>
      <c r="LGR101" s="36"/>
      <c r="LGS101" s="36"/>
      <c r="LGT101" s="36"/>
      <c r="LGU101" s="36"/>
      <c r="LGV101" s="36"/>
      <c r="LGW101" s="36"/>
      <c r="LGX101" s="36"/>
      <c r="LGY101" s="36"/>
      <c r="LGZ101" s="36"/>
      <c r="LHA101" s="36"/>
      <c r="LHB101" s="36"/>
      <c r="LHC101" s="36"/>
      <c r="LHD101" s="36"/>
      <c r="LHE101" s="36"/>
      <c r="LHF101" s="36"/>
      <c r="LHG101" s="36"/>
      <c r="LHH101" s="36"/>
      <c r="LHI101" s="36"/>
      <c r="LHJ101" s="36"/>
      <c r="LHK101" s="36"/>
      <c r="LHL101" s="36"/>
      <c r="LHM101" s="36"/>
      <c r="LHN101" s="36"/>
      <c r="LHO101" s="36"/>
      <c r="LHP101" s="36"/>
      <c r="LHQ101" s="36"/>
      <c r="LHR101" s="36"/>
      <c r="LHS101" s="36"/>
      <c r="LHT101" s="36"/>
      <c r="LHU101" s="36"/>
      <c r="LHV101" s="36"/>
      <c r="LHW101" s="36"/>
      <c r="LHX101" s="36"/>
      <c r="LHY101" s="36"/>
      <c r="LHZ101" s="36"/>
      <c r="LIA101" s="36"/>
      <c r="LIB101" s="36"/>
      <c r="LIC101" s="36"/>
      <c r="LID101" s="36"/>
      <c r="LIE101" s="36"/>
      <c r="LIF101" s="36"/>
      <c r="LIG101" s="36"/>
      <c r="LIH101" s="36"/>
      <c r="LII101" s="36"/>
      <c r="LIJ101" s="36"/>
      <c r="LIK101" s="36"/>
      <c r="LIL101" s="36"/>
      <c r="LIM101" s="36"/>
      <c r="LIN101" s="36"/>
      <c r="LIO101" s="36"/>
      <c r="LIP101" s="36"/>
      <c r="LIQ101" s="36"/>
      <c r="LIR101" s="36"/>
      <c r="LIS101" s="36"/>
      <c r="LIT101" s="36"/>
      <c r="LIU101" s="36"/>
      <c r="LIV101" s="36"/>
      <c r="LIW101" s="36"/>
      <c r="LIX101" s="36"/>
      <c r="LIY101" s="36"/>
      <c r="LIZ101" s="36"/>
      <c r="LJA101" s="36"/>
      <c r="LJB101" s="36"/>
      <c r="LJC101" s="36"/>
      <c r="LJD101" s="36"/>
      <c r="LJE101" s="36"/>
      <c r="LJF101" s="36"/>
      <c r="LJG101" s="36"/>
      <c r="LJH101" s="36"/>
      <c r="LJI101" s="36"/>
      <c r="LJJ101" s="36"/>
      <c r="LJK101" s="36"/>
      <c r="LJL101" s="36"/>
      <c r="LJM101" s="36"/>
      <c r="LJN101" s="36"/>
      <c r="LJO101" s="36"/>
      <c r="LJP101" s="36"/>
      <c r="LJQ101" s="36"/>
      <c r="LJR101" s="36"/>
      <c r="LJS101" s="36"/>
      <c r="LJT101" s="36"/>
      <c r="LJU101" s="36"/>
      <c r="LJV101" s="36"/>
      <c r="LJW101" s="36"/>
      <c r="LJX101" s="36"/>
      <c r="LJY101" s="36"/>
      <c r="LJZ101" s="36"/>
      <c r="LKA101" s="36"/>
      <c r="LKB101" s="36"/>
      <c r="LKC101" s="36"/>
      <c r="LKD101" s="36"/>
      <c r="LKE101" s="36"/>
      <c r="LKF101" s="36"/>
      <c r="LKG101" s="36"/>
      <c r="LKH101" s="36"/>
      <c r="LKI101" s="36"/>
      <c r="LKJ101" s="36"/>
      <c r="LKK101" s="36"/>
      <c r="LKL101" s="36"/>
      <c r="LKM101" s="36"/>
      <c r="LKN101" s="36"/>
      <c r="LKO101" s="36"/>
      <c r="LKP101" s="36"/>
      <c r="LKQ101" s="36"/>
      <c r="LKR101" s="36"/>
      <c r="LKS101" s="36"/>
      <c r="LKT101" s="36"/>
      <c r="LKU101" s="36"/>
      <c r="LKV101" s="36"/>
      <c r="LKW101" s="36"/>
      <c r="LKX101" s="36"/>
      <c r="LKY101" s="36"/>
      <c r="LKZ101" s="36"/>
      <c r="LLA101" s="36"/>
      <c r="LLB101" s="36"/>
      <c r="LLC101" s="36"/>
      <c r="LLD101" s="36"/>
      <c r="LLE101" s="36"/>
      <c r="LLF101" s="36"/>
      <c r="LLG101" s="36"/>
      <c r="LLH101" s="36"/>
      <c r="LLI101" s="36"/>
      <c r="LLJ101" s="36"/>
      <c r="LLK101" s="36"/>
      <c r="LLL101" s="36"/>
      <c r="LLM101" s="36"/>
      <c r="LLN101" s="36"/>
      <c r="LLO101" s="36"/>
      <c r="LLP101" s="36"/>
      <c r="LLQ101" s="36"/>
      <c r="LLR101" s="36"/>
      <c r="LLS101" s="36"/>
      <c r="LLT101" s="36"/>
      <c r="LLU101" s="36"/>
      <c r="LLV101" s="36"/>
      <c r="LLW101" s="36"/>
      <c r="LLX101" s="36"/>
      <c r="LLY101" s="36"/>
      <c r="LLZ101" s="36"/>
      <c r="LMA101" s="36"/>
      <c r="LMB101" s="36"/>
      <c r="LMC101" s="36"/>
      <c r="LMD101" s="36"/>
      <c r="LME101" s="36"/>
      <c r="LMF101" s="36"/>
      <c r="LMG101" s="36"/>
      <c r="LMH101" s="36"/>
      <c r="LMI101" s="36"/>
      <c r="LMJ101" s="36"/>
      <c r="LMK101" s="36"/>
      <c r="LML101" s="36"/>
      <c r="LMM101" s="36"/>
      <c r="LMN101" s="36"/>
      <c r="LMO101" s="36"/>
      <c r="LMP101" s="36"/>
      <c r="LMQ101" s="36"/>
      <c r="LMR101" s="36"/>
      <c r="LMS101" s="36"/>
      <c r="LMT101" s="36"/>
      <c r="LMU101" s="36"/>
      <c r="LMV101" s="36"/>
      <c r="LMW101" s="36"/>
      <c r="LMX101" s="36"/>
      <c r="LMY101" s="36"/>
      <c r="LMZ101" s="36"/>
      <c r="LNA101" s="36"/>
      <c r="LNB101" s="36"/>
      <c r="LNC101" s="36"/>
      <c r="LND101" s="36"/>
      <c r="LNE101" s="36"/>
      <c r="LNF101" s="36"/>
      <c r="LNG101" s="36"/>
      <c r="LNH101" s="36"/>
      <c r="LNI101" s="36"/>
      <c r="LNJ101" s="36"/>
      <c r="LNK101" s="36"/>
      <c r="LNL101" s="36"/>
      <c r="LNM101" s="36"/>
      <c r="LNN101" s="36"/>
      <c r="LNO101" s="36"/>
      <c r="LNP101" s="36"/>
      <c r="LNQ101" s="36"/>
      <c r="LNR101" s="36"/>
      <c r="LNS101" s="36"/>
      <c r="LNT101" s="36"/>
      <c r="LNU101" s="36"/>
      <c r="LNV101" s="36"/>
      <c r="LNW101" s="36"/>
      <c r="LNX101" s="36"/>
      <c r="LNY101" s="36"/>
      <c r="LNZ101" s="36"/>
      <c r="LOA101" s="36"/>
      <c r="LOB101" s="36"/>
      <c r="LOC101" s="36"/>
      <c r="LOD101" s="36"/>
      <c r="LOE101" s="36"/>
      <c r="LOF101" s="36"/>
      <c r="LOG101" s="36"/>
      <c r="LOH101" s="36"/>
      <c r="LOI101" s="36"/>
      <c r="LOJ101" s="36"/>
      <c r="LOK101" s="36"/>
      <c r="LOL101" s="36"/>
      <c r="LOM101" s="36"/>
      <c r="LON101" s="36"/>
      <c r="LOO101" s="36"/>
      <c r="LOP101" s="36"/>
      <c r="LOQ101" s="36"/>
      <c r="LOR101" s="36"/>
      <c r="LOS101" s="36"/>
      <c r="LOT101" s="36"/>
      <c r="LOU101" s="36"/>
      <c r="LOV101" s="36"/>
      <c r="LOW101" s="36"/>
      <c r="LOX101" s="36"/>
      <c r="LOY101" s="36"/>
      <c r="LOZ101" s="36"/>
      <c r="LPA101" s="36"/>
      <c r="LPB101" s="36"/>
      <c r="LPC101" s="36"/>
      <c r="LPD101" s="36"/>
      <c r="LPE101" s="36"/>
      <c r="LPF101" s="36"/>
      <c r="LPG101" s="36"/>
      <c r="LPH101" s="36"/>
      <c r="LPI101" s="36"/>
      <c r="LPJ101" s="36"/>
      <c r="LPK101" s="36"/>
      <c r="LPL101" s="36"/>
      <c r="LPM101" s="36"/>
      <c r="LPN101" s="36"/>
      <c r="LPO101" s="36"/>
      <c r="LPP101" s="36"/>
      <c r="LPQ101" s="36"/>
      <c r="LPR101" s="36"/>
      <c r="LPS101" s="36"/>
      <c r="LPT101" s="36"/>
      <c r="LPU101" s="36"/>
      <c r="LPV101" s="36"/>
      <c r="LPW101" s="36"/>
      <c r="LPX101" s="36"/>
      <c r="LPY101" s="36"/>
      <c r="LPZ101" s="36"/>
      <c r="LQA101" s="36"/>
      <c r="LQB101" s="36"/>
      <c r="LQC101" s="36"/>
      <c r="LQD101" s="36"/>
      <c r="LQE101" s="36"/>
      <c r="LQF101" s="36"/>
      <c r="LQG101" s="36"/>
      <c r="LQH101" s="36"/>
      <c r="LQI101" s="36"/>
      <c r="LQJ101" s="36"/>
      <c r="LQK101" s="36"/>
      <c r="LQL101" s="36"/>
      <c r="LQM101" s="36"/>
      <c r="LQN101" s="36"/>
      <c r="LQO101" s="36"/>
      <c r="LQP101" s="36"/>
      <c r="LQQ101" s="36"/>
      <c r="LQR101" s="36"/>
      <c r="LQS101" s="36"/>
      <c r="LQT101" s="36"/>
      <c r="LQU101" s="36"/>
      <c r="LQV101" s="36"/>
      <c r="LQW101" s="36"/>
      <c r="LQX101" s="36"/>
      <c r="LQY101" s="36"/>
      <c r="LQZ101" s="36"/>
      <c r="LRA101" s="36"/>
      <c r="LRB101" s="36"/>
      <c r="LRC101" s="36"/>
      <c r="LRD101" s="36"/>
      <c r="LRE101" s="36"/>
      <c r="LRF101" s="36"/>
      <c r="LRG101" s="36"/>
      <c r="LRH101" s="36"/>
      <c r="LRI101" s="36"/>
      <c r="LRJ101" s="36"/>
      <c r="LRK101" s="36"/>
      <c r="LRL101" s="36"/>
      <c r="LRM101" s="36"/>
      <c r="LRN101" s="36"/>
      <c r="LRO101" s="36"/>
      <c r="LRP101" s="36"/>
      <c r="LRQ101" s="36"/>
      <c r="LRR101" s="36"/>
      <c r="LRS101" s="36"/>
      <c r="LRT101" s="36"/>
      <c r="LRU101" s="36"/>
      <c r="LRV101" s="36"/>
      <c r="LRW101" s="36"/>
      <c r="LRX101" s="36"/>
      <c r="LRY101" s="36"/>
      <c r="LRZ101" s="36"/>
      <c r="LSA101" s="36"/>
      <c r="LSB101" s="36"/>
      <c r="LSC101" s="36"/>
      <c r="LSD101" s="36"/>
      <c r="LSE101" s="36"/>
      <c r="LSF101" s="36"/>
      <c r="LSG101" s="36"/>
      <c r="LSH101" s="36"/>
      <c r="LSI101" s="36"/>
      <c r="LSJ101" s="36"/>
      <c r="LSK101" s="36"/>
      <c r="LSL101" s="36"/>
      <c r="LSM101" s="36"/>
      <c r="LSN101" s="36"/>
      <c r="LSO101" s="36"/>
      <c r="LSP101" s="36"/>
      <c r="LSQ101" s="36"/>
      <c r="LSR101" s="36"/>
      <c r="LSS101" s="36"/>
      <c r="LST101" s="36"/>
      <c r="LSU101" s="36"/>
      <c r="LSV101" s="36"/>
      <c r="LSW101" s="36"/>
      <c r="LSX101" s="36"/>
      <c r="LSY101" s="36"/>
      <c r="LSZ101" s="36"/>
      <c r="LTA101" s="36"/>
      <c r="LTB101" s="36"/>
      <c r="LTC101" s="36"/>
      <c r="LTD101" s="36"/>
      <c r="LTE101" s="36"/>
      <c r="LTF101" s="36"/>
      <c r="LTG101" s="36"/>
      <c r="LTH101" s="36"/>
      <c r="LTI101" s="36"/>
      <c r="LTJ101" s="36"/>
      <c r="LTK101" s="36"/>
      <c r="LTL101" s="36"/>
      <c r="LTM101" s="36"/>
      <c r="LTN101" s="36"/>
      <c r="LTO101" s="36"/>
      <c r="LTP101" s="36"/>
      <c r="LTQ101" s="36"/>
      <c r="LTR101" s="36"/>
      <c r="LTS101" s="36"/>
      <c r="LTT101" s="36"/>
      <c r="LTU101" s="36"/>
      <c r="LTV101" s="36"/>
      <c r="LTW101" s="36"/>
      <c r="LTX101" s="36"/>
      <c r="LTY101" s="36"/>
      <c r="LTZ101" s="36"/>
      <c r="LUA101" s="36"/>
      <c r="LUB101" s="36"/>
      <c r="LUC101" s="36"/>
      <c r="LUD101" s="36"/>
      <c r="LUE101" s="36"/>
      <c r="LUF101" s="36"/>
      <c r="LUG101" s="36"/>
      <c r="LUH101" s="36"/>
      <c r="LUI101" s="36"/>
      <c r="LUJ101" s="36"/>
      <c r="LUK101" s="36"/>
      <c r="LUL101" s="36"/>
      <c r="LUM101" s="36"/>
      <c r="LUN101" s="36"/>
      <c r="LUO101" s="36"/>
      <c r="LUP101" s="36"/>
      <c r="LUQ101" s="36"/>
      <c r="LUR101" s="36"/>
      <c r="LUS101" s="36"/>
      <c r="LUT101" s="36"/>
      <c r="LUU101" s="36"/>
      <c r="LUV101" s="36"/>
      <c r="LUW101" s="36"/>
      <c r="LUX101" s="36"/>
      <c r="LUY101" s="36"/>
      <c r="LUZ101" s="36"/>
      <c r="LVA101" s="36"/>
      <c r="LVB101" s="36"/>
      <c r="LVC101" s="36"/>
      <c r="LVD101" s="36"/>
      <c r="LVE101" s="36"/>
      <c r="LVF101" s="36"/>
      <c r="LVG101" s="36"/>
      <c r="LVH101" s="36"/>
      <c r="LVI101" s="36"/>
      <c r="LVJ101" s="36"/>
      <c r="LVK101" s="36"/>
      <c r="LVL101" s="36"/>
      <c r="LVM101" s="36"/>
      <c r="LVN101" s="36"/>
      <c r="LVO101" s="36"/>
      <c r="LVP101" s="36"/>
      <c r="LVQ101" s="36"/>
      <c r="LVR101" s="36"/>
      <c r="LVS101" s="36"/>
      <c r="LVT101" s="36"/>
      <c r="LVU101" s="36"/>
      <c r="LVV101" s="36"/>
      <c r="LVW101" s="36"/>
      <c r="LVX101" s="36"/>
      <c r="LVY101" s="36"/>
      <c r="LVZ101" s="36"/>
      <c r="LWA101" s="36"/>
      <c r="LWB101" s="36"/>
      <c r="LWC101" s="36"/>
      <c r="LWD101" s="36"/>
      <c r="LWE101" s="36"/>
      <c r="LWF101" s="36"/>
      <c r="LWG101" s="36"/>
      <c r="LWH101" s="36"/>
      <c r="LWI101" s="36"/>
      <c r="LWJ101" s="36"/>
      <c r="LWK101" s="36"/>
      <c r="LWL101" s="36"/>
      <c r="LWM101" s="36"/>
      <c r="LWN101" s="36"/>
      <c r="LWO101" s="36"/>
      <c r="LWP101" s="36"/>
      <c r="LWQ101" s="36"/>
      <c r="LWR101" s="36"/>
      <c r="LWS101" s="36"/>
      <c r="LWT101" s="36"/>
      <c r="LWU101" s="36"/>
      <c r="LWV101" s="36"/>
      <c r="LWW101" s="36"/>
      <c r="LWX101" s="36"/>
      <c r="LWY101" s="36"/>
      <c r="LWZ101" s="36"/>
      <c r="LXA101" s="36"/>
      <c r="LXB101" s="36"/>
      <c r="LXC101" s="36"/>
      <c r="LXD101" s="36"/>
      <c r="LXE101" s="36"/>
      <c r="LXF101" s="36"/>
      <c r="LXG101" s="36"/>
      <c r="LXH101" s="36"/>
      <c r="LXI101" s="36"/>
      <c r="LXJ101" s="36"/>
      <c r="LXK101" s="36"/>
      <c r="LXL101" s="36"/>
      <c r="LXM101" s="36"/>
      <c r="LXN101" s="36"/>
      <c r="LXO101" s="36"/>
      <c r="LXP101" s="36"/>
      <c r="LXQ101" s="36"/>
      <c r="LXR101" s="36"/>
      <c r="LXS101" s="36"/>
      <c r="LXT101" s="36"/>
      <c r="LXU101" s="36"/>
      <c r="LXV101" s="36"/>
      <c r="LXW101" s="36"/>
      <c r="LXX101" s="36"/>
      <c r="LXY101" s="36"/>
      <c r="LXZ101" s="36"/>
      <c r="LYA101" s="36"/>
      <c r="LYB101" s="36"/>
      <c r="LYC101" s="36"/>
      <c r="LYD101" s="36"/>
      <c r="LYE101" s="36"/>
      <c r="LYF101" s="36"/>
      <c r="LYG101" s="36"/>
      <c r="LYH101" s="36"/>
      <c r="LYI101" s="36"/>
      <c r="LYJ101" s="36"/>
      <c r="LYK101" s="36"/>
      <c r="LYL101" s="36"/>
      <c r="LYM101" s="36"/>
      <c r="LYN101" s="36"/>
      <c r="LYO101" s="36"/>
      <c r="LYP101" s="36"/>
      <c r="LYQ101" s="36"/>
      <c r="LYR101" s="36"/>
      <c r="LYS101" s="36"/>
      <c r="LYT101" s="36"/>
      <c r="LYU101" s="36"/>
      <c r="LYV101" s="36"/>
      <c r="LYW101" s="36"/>
      <c r="LYX101" s="36"/>
      <c r="LYY101" s="36"/>
      <c r="LYZ101" s="36"/>
      <c r="LZA101" s="36"/>
      <c r="LZB101" s="36"/>
      <c r="LZC101" s="36"/>
      <c r="LZD101" s="36"/>
      <c r="LZE101" s="36"/>
      <c r="LZF101" s="36"/>
      <c r="LZG101" s="36"/>
      <c r="LZH101" s="36"/>
      <c r="LZI101" s="36"/>
      <c r="LZJ101" s="36"/>
      <c r="LZK101" s="36"/>
      <c r="LZL101" s="36"/>
      <c r="LZM101" s="36"/>
      <c r="LZN101" s="36"/>
      <c r="LZO101" s="36"/>
      <c r="LZP101" s="36"/>
      <c r="LZQ101" s="36"/>
      <c r="LZR101" s="36"/>
      <c r="LZS101" s="36"/>
      <c r="LZT101" s="36"/>
      <c r="LZU101" s="36"/>
      <c r="LZV101" s="36"/>
      <c r="LZW101" s="36"/>
      <c r="LZX101" s="36"/>
      <c r="LZY101" s="36"/>
      <c r="LZZ101" s="36"/>
      <c r="MAA101" s="36"/>
      <c r="MAB101" s="36"/>
      <c r="MAC101" s="36"/>
      <c r="MAD101" s="36"/>
      <c r="MAE101" s="36"/>
      <c r="MAF101" s="36"/>
      <c r="MAG101" s="36"/>
      <c r="MAH101" s="36"/>
      <c r="MAI101" s="36"/>
      <c r="MAJ101" s="36"/>
      <c r="MAK101" s="36"/>
      <c r="MAL101" s="36"/>
      <c r="MAM101" s="36"/>
      <c r="MAN101" s="36"/>
      <c r="MAO101" s="36"/>
      <c r="MAP101" s="36"/>
      <c r="MAQ101" s="36"/>
      <c r="MAR101" s="36"/>
      <c r="MAS101" s="36"/>
      <c r="MAT101" s="36"/>
      <c r="MAU101" s="36"/>
      <c r="MAV101" s="36"/>
      <c r="MAW101" s="36"/>
      <c r="MAX101" s="36"/>
      <c r="MAY101" s="36"/>
      <c r="MAZ101" s="36"/>
      <c r="MBA101" s="36"/>
      <c r="MBB101" s="36"/>
      <c r="MBC101" s="36"/>
      <c r="MBD101" s="36"/>
      <c r="MBE101" s="36"/>
      <c r="MBF101" s="36"/>
      <c r="MBG101" s="36"/>
      <c r="MBH101" s="36"/>
      <c r="MBI101" s="36"/>
      <c r="MBJ101" s="36"/>
      <c r="MBK101" s="36"/>
      <c r="MBL101" s="36"/>
      <c r="MBM101" s="36"/>
      <c r="MBN101" s="36"/>
      <c r="MBO101" s="36"/>
      <c r="MBP101" s="36"/>
      <c r="MBQ101" s="36"/>
      <c r="MBR101" s="36"/>
      <c r="MBS101" s="36"/>
      <c r="MBT101" s="36"/>
      <c r="MBU101" s="36"/>
      <c r="MBV101" s="36"/>
      <c r="MBW101" s="36"/>
      <c r="MBX101" s="36"/>
      <c r="MBY101" s="36"/>
      <c r="MBZ101" s="36"/>
      <c r="MCA101" s="36"/>
      <c r="MCB101" s="36"/>
      <c r="MCC101" s="36"/>
      <c r="MCD101" s="36"/>
      <c r="MCE101" s="36"/>
      <c r="MCF101" s="36"/>
      <c r="MCG101" s="36"/>
      <c r="MCH101" s="36"/>
      <c r="MCI101" s="36"/>
      <c r="MCJ101" s="36"/>
      <c r="MCK101" s="36"/>
      <c r="MCL101" s="36"/>
      <c r="MCM101" s="36"/>
      <c r="MCN101" s="36"/>
      <c r="MCO101" s="36"/>
      <c r="MCP101" s="36"/>
      <c r="MCQ101" s="36"/>
      <c r="MCR101" s="36"/>
      <c r="MCS101" s="36"/>
      <c r="MCT101" s="36"/>
      <c r="MCU101" s="36"/>
      <c r="MCV101" s="36"/>
      <c r="MCW101" s="36"/>
      <c r="MCX101" s="36"/>
      <c r="MCY101" s="36"/>
      <c r="MCZ101" s="36"/>
      <c r="MDA101" s="36"/>
      <c r="MDB101" s="36"/>
      <c r="MDC101" s="36"/>
      <c r="MDD101" s="36"/>
      <c r="MDE101" s="36"/>
      <c r="MDF101" s="36"/>
      <c r="MDG101" s="36"/>
      <c r="MDH101" s="36"/>
      <c r="MDI101" s="36"/>
      <c r="MDJ101" s="36"/>
      <c r="MDK101" s="36"/>
      <c r="MDL101" s="36"/>
      <c r="MDM101" s="36"/>
      <c r="MDN101" s="36"/>
      <c r="MDO101" s="36"/>
      <c r="MDP101" s="36"/>
      <c r="MDQ101" s="36"/>
      <c r="MDR101" s="36"/>
      <c r="MDS101" s="36"/>
      <c r="MDT101" s="36"/>
      <c r="MDU101" s="36"/>
      <c r="MDV101" s="36"/>
      <c r="MDW101" s="36"/>
      <c r="MDX101" s="36"/>
      <c r="MDY101" s="36"/>
      <c r="MDZ101" s="36"/>
      <c r="MEA101" s="36"/>
      <c r="MEB101" s="36"/>
      <c r="MEC101" s="36"/>
      <c r="MED101" s="36"/>
      <c r="MEE101" s="36"/>
      <c r="MEF101" s="36"/>
      <c r="MEG101" s="36"/>
      <c r="MEH101" s="36"/>
      <c r="MEI101" s="36"/>
      <c r="MEJ101" s="36"/>
      <c r="MEK101" s="36"/>
      <c r="MEL101" s="36"/>
      <c r="MEM101" s="36"/>
      <c r="MEN101" s="36"/>
      <c r="MEO101" s="36"/>
      <c r="MEP101" s="36"/>
      <c r="MEQ101" s="36"/>
      <c r="MER101" s="36"/>
      <c r="MES101" s="36"/>
      <c r="MET101" s="36"/>
      <c r="MEU101" s="36"/>
      <c r="MEV101" s="36"/>
      <c r="MEW101" s="36"/>
      <c r="MEX101" s="36"/>
      <c r="MEY101" s="36"/>
      <c r="MEZ101" s="36"/>
      <c r="MFA101" s="36"/>
      <c r="MFB101" s="36"/>
      <c r="MFC101" s="36"/>
      <c r="MFD101" s="36"/>
      <c r="MFE101" s="36"/>
      <c r="MFF101" s="36"/>
      <c r="MFG101" s="36"/>
      <c r="MFH101" s="36"/>
      <c r="MFI101" s="36"/>
      <c r="MFJ101" s="36"/>
      <c r="MFK101" s="36"/>
      <c r="MFL101" s="36"/>
      <c r="MFM101" s="36"/>
      <c r="MFN101" s="36"/>
      <c r="MFO101" s="36"/>
      <c r="MFP101" s="36"/>
      <c r="MFQ101" s="36"/>
      <c r="MFR101" s="36"/>
      <c r="MFS101" s="36"/>
      <c r="MFT101" s="36"/>
      <c r="MFU101" s="36"/>
      <c r="MFV101" s="36"/>
      <c r="MFW101" s="36"/>
      <c r="MFX101" s="36"/>
      <c r="MFY101" s="36"/>
      <c r="MFZ101" s="36"/>
      <c r="MGA101" s="36"/>
      <c r="MGB101" s="36"/>
      <c r="MGC101" s="36"/>
      <c r="MGD101" s="36"/>
      <c r="MGE101" s="36"/>
      <c r="MGF101" s="36"/>
      <c r="MGG101" s="36"/>
      <c r="MGH101" s="36"/>
      <c r="MGI101" s="36"/>
      <c r="MGJ101" s="36"/>
      <c r="MGK101" s="36"/>
      <c r="MGL101" s="36"/>
      <c r="MGM101" s="36"/>
      <c r="MGN101" s="36"/>
      <c r="MGO101" s="36"/>
      <c r="MGP101" s="36"/>
      <c r="MGQ101" s="36"/>
      <c r="MGR101" s="36"/>
      <c r="MGS101" s="36"/>
      <c r="MGT101" s="36"/>
      <c r="MGU101" s="36"/>
      <c r="MGV101" s="36"/>
      <c r="MGW101" s="36"/>
      <c r="MGX101" s="36"/>
      <c r="MGY101" s="36"/>
      <c r="MGZ101" s="36"/>
      <c r="MHA101" s="36"/>
      <c r="MHB101" s="36"/>
      <c r="MHC101" s="36"/>
      <c r="MHD101" s="36"/>
      <c r="MHE101" s="36"/>
      <c r="MHF101" s="36"/>
      <c r="MHG101" s="36"/>
      <c r="MHH101" s="36"/>
      <c r="MHI101" s="36"/>
      <c r="MHJ101" s="36"/>
      <c r="MHK101" s="36"/>
      <c r="MHL101" s="36"/>
      <c r="MHM101" s="36"/>
      <c r="MHN101" s="36"/>
      <c r="MHO101" s="36"/>
      <c r="MHP101" s="36"/>
      <c r="MHQ101" s="36"/>
      <c r="MHR101" s="36"/>
      <c r="MHS101" s="36"/>
      <c r="MHT101" s="36"/>
      <c r="MHU101" s="36"/>
      <c r="MHV101" s="36"/>
      <c r="MHW101" s="36"/>
      <c r="MHX101" s="36"/>
      <c r="MHY101" s="36"/>
      <c r="MHZ101" s="36"/>
      <c r="MIA101" s="36"/>
      <c r="MIB101" s="36"/>
      <c r="MIC101" s="36"/>
      <c r="MID101" s="36"/>
      <c r="MIE101" s="36"/>
      <c r="MIF101" s="36"/>
      <c r="MIG101" s="36"/>
      <c r="MIH101" s="36"/>
      <c r="MII101" s="36"/>
      <c r="MIJ101" s="36"/>
      <c r="MIK101" s="36"/>
      <c r="MIL101" s="36"/>
      <c r="MIM101" s="36"/>
      <c r="MIN101" s="36"/>
      <c r="MIO101" s="36"/>
      <c r="MIP101" s="36"/>
      <c r="MIQ101" s="36"/>
      <c r="MIR101" s="36"/>
      <c r="MIS101" s="36"/>
      <c r="MIT101" s="36"/>
      <c r="MIU101" s="36"/>
      <c r="MIV101" s="36"/>
      <c r="MIW101" s="36"/>
      <c r="MIX101" s="36"/>
      <c r="MIY101" s="36"/>
      <c r="MIZ101" s="36"/>
      <c r="MJA101" s="36"/>
      <c r="MJB101" s="36"/>
      <c r="MJC101" s="36"/>
      <c r="MJD101" s="36"/>
      <c r="MJE101" s="36"/>
      <c r="MJF101" s="36"/>
      <c r="MJG101" s="36"/>
      <c r="MJH101" s="36"/>
      <c r="MJI101" s="36"/>
      <c r="MJJ101" s="36"/>
      <c r="MJK101" s="36"/>
      <c r="MJL101" s="36"/>
      <c r="MJM101" s="36"/>
      <c r="MJN101" s="36"/>
      <c r="MJO101" s="36"/>
      <c r="MJP101" s="36"/>
      <c r="MJQ101" s="36"/>
      <c r="MJR101" s="36"/>
      <c r="MJS101" s="36"/>
      <c r="MJT101" s="36"/>
      <c r="MJU101" s="36"/>
      <c r="MJV101" s="36"/>
      <c r="MJW101" s="36"/>
      <c r="MJX101" s="36"/>
      <c r="MJY101" s="36"/>
      <c r="MJZ101" s="36"/>
      <c r="MKA101" s="36"/>
      <c r="MKB101" s="36"/>
      <c r="MKC101" s="36"/>
      <c r="MKD101" s="36"/>
      <c r="MKE101" s="36"/>
      <c r="MKF101" s="36"/>
      <c r="MKG101" s="36"/>
      <c r="MKH101" s="36"/>
      <c r="MKI101" s="36"/>
      <c r="MKJ101" s="36"/>
      <c r="MKK101" s="36"/>
      <c r="MKL101" s="36"/>
      <c r="MKM101" s="36"/>
      <c r="MKN101" s="36"/>
      <c r="MKO101" s="36"/>
      <c r="MKP101" s="36"/>
      <c r="MKQ101" s="36"/>
      <c r="MKR101" s="36"/>
      <c r="MKS101" s="36"/>
      <c r="MKT101" s="36"/>
      <c r="MKU101" s="36"/>
      <c r="MKV101" s="36"/>
      <c r="MKW101" s="36"/>
      <c r="MKX101" s="36"/>
      <c r="MKY101" s="36"/>
      <c r="MKZ101" s="36"/>
      <c r="MLA101" s="36"/>
      <c r="MLB101" s="36"/>
      <c r="MLC101" s="36"/>
      <c r="MLD101" s="36"/>
      <c r="MLE101" s="36"/>
      <c r="MLF101" s="36"/>
      <c r="MLG101" s="36"/>
      <c r="MLH101" s="36"/>
      <c r="MLI101" s="36"/>
      <c r="MLJ101" s="36"/>
      <c r="MLK101" s="36"/>
      <c r="MLL101" s="36"/>
      <c r="MLM101" s="36"/>
      <c r="MLN101" s="36"/>
      <c r="MLO101" s="36"/>
      <c r="MLP101" s="36"/>
      <c r="MLQ101" s="36"/>
      <c r="MLR101" s="36"/>
      <c r="MLS101" s="36"/>
      <c r="MLT101" s="36"/>
      <c r="MLU101" s="36"/>
      <c r="MLV101" s="36"/>
      <c r="MLW101" s="36"/>
      <c r="MLX101" s="36"/>
      <c r="MLY101" s="36"/>
      <c r="MLZ101" s="36"/>
      <c r="MMA101" s="36"/>
      <c r="MMB101" s="36"/>
      <c r="MMC101" s="36"/>
      <c r="MMD101" s="36"/>
      <c r="MME101" s="36"/>
      <c r="MMF101" s="36"/>
      <c r="MMG101" s="36"/>
      <c r="MMH101" s="36"/>
      <c r="MMI101" s="36"/>
      <c r="MMJ101" s="36"/>
      <c r="MMK101" s="36"/>
      <c r="MML101" s="36"/>
      <c r="MMM101" s="36"/>
      <c r="MMN101" s="36"/>
      <c r="MMO101" s="36"/>
      <c r="MMP101" s="36"/>
      <c r="MMQ101" s="36"/>
      <c r="MMR101" s="36"/>
      <c r="MMS101" s="36"/>
      <c r="MMT101" s="36"/>
      <c r="MMU101" s="36"/>
      <c r="MMV101" s="36"/>
      <c r="MMW101" s="36"/>
      <c r="MMX101" s="36"/>
      <c r="MMY101" s="36"/>
      <c r="MMZ101" s="36"/>
      <c r="MNA101" s="36"/>
      <c r="MNB101" s="36"/>
      <c r="MNC101" s="36"/>
      <c r="MND101" s="36"/>
      <c r="MNE101" s="36"/>
      <c r="MNF101" s="36"/>
      <c r="MNG101" s="36"/>
      <c r="MNH101" s="36"/>
      <c r="MNI101" s="36"/>
      <c r="MNJ101" s="36"/>
      <c r="MNK101" s="36"/>
      <c r="MNL101" s="36"/>
      <c r="MNM101" s="36"/>
      <c r="MNN101" s="36"/>
      <c r="MNO101" s="36"/>
      <c r="MNP101" s="36"/>
      <c r="MNQ101" s="36"/>
      <c r="MNR101" s="36"/>
      <c r="MNS101" s="36"/>
      <c r="MNT101" s="36"/>
      <c r="MNU101" s="36"/>
      <c r="MNV101" s="36"/>
      <c r="MNW101" s="36"/>
      <c r="MNX101" s="36"/>
      <c r="MNY101" s="36"/>
      <c r="MNZ101" s="36"/>
      <c r="MOA101" s="36"/>
      <c r="MOB101" s="36"/>
      <c r="MOC101" s="36"/>
      <c r="MOD101" s="36"/>
      <c r="MOE101" s="36"/>
      <c r="MOF101" s="36"/>
      <c r="MOG101" s="36"/>
      <c r="MOH101" s="36"/>
      <c r="MOI101" s="36"/>
      <c r="MOJ101" s="36"/>
      <c r="MOK101" s="36"/>
      <c r="MOL101" s="36"/>
      <c r="MOM101" s="36"/>
      <c r="MON101" s="36"/>
      <c r="MOO101" s="36"/>
      <c r="MOP101" s="36"/>
      <c r="MOQ101" s="36"/>
      <c r="MOR101" s="36"/>
      <c r="MOS101" s="36"/>
      <c r="MOT101" s="36"/>
      <c r="MOU101" s="36"/>
      <c r="MOV101" s="36"/>
      <c r="MOW101" s="36"/>
      <c r="MOX101" s="36"/>
      <c r="MOY101" s="36"/>
      <c r="MOZ101" s="36"/>
      <c r="MPA101" s="36"/>
      <c r="MPB101" s="36"/>
      <c r="MPC101" s="36"/>
      <c r="MPD101" s="36"/>
      <c r="MPE101" s="36"/>
      <c r="MPF101" s="36"/>
      <c r="MPG101" s="36"/>
      <c r="MPH101" s="36"/>
      <c r="MPI101" s="36"/>
      <c r="MPJ101" s="36"/>
      <c r="MPK101" s="36"/>
      <c r="MPL101" s="36"/>
      <c r="MPM101" s="36"/>
      <c r="MPN101" s="36"/>
      <c r="MPO101" s="36"/>
      <c r="MPP101" s="36"/>
      <c r="MPQ101" s="36"/>
      <c r="MPR101" s="36"/>
      <c r="MPS101" s="36"/>
      <c r="MPT101" s="36"/>
      <c r="MPU101" s="36"/>
      <c r="MPV101" s="36"/>
      <c r="MPW101" s="36"/>
      <c r="MPX101" s="36"/>
      <c r="MPY101" s="36"/>
      <c r="MPZ101" s="36"/>
      <c r="MQA101" s="36"/>
      <c r="MQB101" s="36"/>
      <c r="MQC101" s="36"/>
      <c r="MQD101" s="36"/>
      <c r="MQE101" s="36"/>
      <c r="MQF101" s="36"/>
      <c r="MQG101" s="36"/>
      <c r="MQH101" s="36"/>
      <c r="MQI101" s="36"/>
      <c r="MQJ101" s="36"/>
      <c r="MQK101" s="36"/>
      <c r="MQL101" s="36"/>
      <c r="MQM101" s="36"/>
      <c r="MQN101" s="36"/>
      <c r="MQO101" s="36"/>
      <c r="MQP101" s="36"/>
      <c r="MQQ101" s="36"/>
      <c r="MQR101" s="36"/>
      <c r="MQS101" s="36"/>
      <c r="MQT101" s="36"/>
      <c r="MQU101" s="36"/>
      <c r="MQV101" s="36"/>
      <c r="MQW101" s="36"/>
      <c r="MQX101" s="36"/>
      <c r="MQY101" s="36"/>
      <c r="MQZ101" s="36"/>
      <c r="MRA101" s="36"/>
      <c r="MRB101" s="36"/>
      <c r="MRC101" s="36"/>
      <c r="MRD101" s="36"/>
      <c r="MRE101" s="36"/>
      <c r="MRF101" s="36"/>
      <c r="MRG101" s="36"/>
      <c r="MRH101" s="36"/>
      <c r="MRI101" s="36"/>
      <c r="MRJ101" s="36"/>
      <c r="MRK101" s="36"/>
      <c r="MRL101" s="36"/>
      <c r="MRM101" s="36"/>
      <c r="MRN101" s="36"/>
      <c r="MRO101" s="36"/>
      <c r="MRP101" s="36"/>
      <c r="MRQ101" s="36"/>
      <c r="MRR101" s="36"/>
      <c r="MRS101" s="36"/>
      <c r="MRT101" s="36"/>
      <c r="MRU101" s="36"/>
      <c r="MRV101" s="36"/>
      <c r="MRW101" s="36"/>
      <c r="MRX101" s="36"/>
      <c r="MRY101" s="36"/>
      <c r="MRZ101" s="36"/>
      <c r="MSA101" s="36"/>
      <c r="MSB101" s="36"/>
      <c r="MSC101" s="36"/>
      <c r="MSD101" s="36"/>
      <c r="MSE101" s="36"/>
      <c r="MSF101" s="36"/>
      <c r="MSG101" s="36"/>
      <c r="MSH101" s="36"/>
      <c r="MSI101" s="36"/>
      <c r="MSJ101" s="36"/>
      <c r="MSK101" s="36"/>
      <c r="MSL101" s="36"/>
      <c r="MSM101" s="36"/>
      <c r="MSN101" s="36"/>
      <c r="MSO101" s="36"/>
      <c r="MSP101" s="36"/>
      <c r="MSQ101" s="36"/>
      <c r="MSR101" s="36"/>
      <c r="MSS101" s="36"/>
      <c r="MST101" s="36"/>
      <c r="MSU101" s="36"/>
      <c r="MSV101" s="36"/>
      <c r="MSW101" s="36"/>
      <c r="MSX101" s="36"/>
      <c r="MSY101" s="36"/>
      <c r="MSZ101" s="36"/>
      <c r="MTA101" s="36"/>
      <c r="MTB101" s="36"/>
      <c r="MTC101" s="36"/>
      <c r="MTD101" s="36"/>
      <c r="MTE101" s="36"/>
      <c r="MTF101" s="36"/>
      <c r="MTG101" s="36"/>
      <c r="MTH101" s="36"/>
      <c r="MTI101" s="36"/>
      <c r="MTJ101" s="36"/>
      <c r="MTK101" s="36"/>
      <c r="MTL101" s="36"/>
      <c r="MTM101" s="36"/>
      <c r="MTN101" s="36"/>
      <c r="MTO101" s="36"/>
      <c r="MTP101" s="36"/>
      <c r="MTQ101" s="36"/>
      <c r="MTR101" s="36"/>
      <c r="MTS101" s="36"/>
      <c r="MTT101" s="36"/>
      <c r="MTU101" s="36"/>
      <c r="MTV101" s="36"/>
      <c r="MTW101" s="36"/>
      <c r="MTX101" s="36"/>
      <c r="MTY101" s="36"/>
      <c r="MTZ101" s="36"/>
      <c r="MUA101" s="36"/>
      <c r="MUB101" s="36"/>
      <c r="MUC101" s="36"/>
      <c r="MUD101" s="36"/>
      <c r="MUE101" s="36"/>
      <c r="MUF101" s="36"/>
      <c r="MUG101" s="36"/>
      <c r="MUH101" s="36"/>
      <c r="MUI101" s="36"/>
      <c r="MUJ101" s="36"/>
      <c r="MUK101" s="36"/>
      <c r="MUL101" s="36"/>
      <c r="MUM101" s="36"/>
      <c r="MUN101" s="36"/>
      <c r="MUO101" s="36"/>
      <c r="MUP101" s="36"/>
      <c r="MUQ101" s="36"/>
      <c r="MUR101" s="36"/>
      <c r="MUS101" s="36"/>
      <c r="MUT101" s="36"/>
      <c r="MUU101" s="36"/>
      <c r="MUV101" s="36"/>
      <c r="MUW101" s="36"/>
      <c r="MUX101" s="36"/>
      <c r="MUY101" s="36"/>
      <c r="MUZ101" s="36"/>
      <c r="MVA101" s="36"/>
      <c r="MVB101" s="36"/>
      <c r="MVC101" s="36"/>
      <c r="MVD101" s="36"/>
      <c r="MVE101" s="36"/>
      <c r="MVF101" s="36"/>
      <c r="MVG101" s="36"/>
      <c r="MVH101" s="36"/>
      <c r="MVI101" s="36"/>
      <c r="MVJ101" s="36"/>
      <c r="MVK101" s="36"/>
      <c r="MVL101" s="36"/>
      <c r="MVM101" s="36"/>
      <c r="MVN101" s="36"/>
      <c r="MVO101" s="36"/>
      <c r="MVP101" s="36"/>
      <c r="MVQ101" s="36"/>
      <c r="MVR101" s="36"/>
      <c r="MVS101" s="36"/>
      <c r="MVT101" s="36"/>
      <c r="MVU101" s="36"/>
      <c r="MVV101" s="36"/>
      <c r="MVW101" s="36"/>
      <c r="MVX101" s="36"/>
      <c r="MVY101" s="36"/>
      <c r="MVZ101" s="36"/>
      <c r="MWA101" s="36"/>
      <c r="MWB101" s="36"/>
      <c r="MWC101" s="36"/>
      <c r="MWD101" s="36"/>
      <c r="MWE101" s="36"/>
      <c r="MWF101" s="36"/>
      <c r="MWG101" s="36"/>
      <c r="MWH101" s="36"/>
      <c r="MWI101" s="36"/>
      <c r="MWJ101" s="36"/>
      <c r="MWK101" s="36"/>
      <c r="MWL101" s="36"/>
      <c r="MWM101" s="36"/>
      <c r="MWN101" s="36"/>
      <c r="MWO101" s="36"/>
      <c r="MWP101" s="36"/>
      <c r="MWQ101" s="36"/>
      <c r="MWR101" s="36"/>
      <c r="MWS101" s="36"/>
      <c r="MWT101" s="36"/>
      <c r="MWU101" s="36"/>
      <c r="MWV101" s="36"/>
      <c r="MWW101" s="36"/>
      <c r="MWX101" s="36"/>
      <c r="MWY101" s="36"/>
      <c r="MWZ101" s="36"/>
      <c r="MXA101" s="36"/>
      <c r="MXB101" s="36"/>
      <c r="MXC101" s="36"/>
      <c r="MXD101" s="36"/>
      <c r="MXE101" s="36"/>
      <c r="MXF101" s="36"/>
      <c r="MXG101" s="36"/>
      <c r="MXH101" s="36"/>
      <c r="MXI101" s="36"/>
      <c r="MXJ101" s="36"/>
      <c r="MXK101" s="36"/>
      <c r="MXL101" s="36"/>
      <c r="MXM101" s="36"/>
      <c r="MXN101" s="36"/>
      <c r="MXO101" s="36"/>
      <c r="MXP101" s="36"/>
      <c r="MXQ101" s="36"/>
      <c r="MXR101" s="36"/>
      <c r="MXS101" s="36"/>
      <c r="MXT101" s="36"/>
      <c r="MXU101" s="36"/>
      <c r="MXV101" s="36"/>
      <c r="MXW101" s="36"/>
      <c r="MXX101" s="36"/>
      <c r="MXY101" s="36"/>
      <c r="MXZ101" s="36"/>
      <c r="MYA101" s="36"/>
      <c r="MYB101" s="36"/>
      <c r="MYC101" s="36"/>
      <c r="MYD101" s="36"/>
      <c r="MYE101" s="36"/>
      <c r="MYF101" s="36"/>
      <c r="MYG101" s="36"/>
      <c r="MYH101" s="36"/>
      <c r="MYI101" s="36"/>
      <c r="MYJ101" s="36"/>
      <c r="MYK101" s="36"/>
      <c r="MYL101" s="36"/>
      <c r="MYM101" s="36"/>
      <c r="MYN101" s="36"/>
      <c r="MYO101" s="36"/>
      <c r="MYP101" s="36"/>
      <c r="MYQ101" s="36"/>
      <c r="MYR101" s="36"/>
      <c r="MYS101" s="36"/>
      <c r="MYT101" s="36"/>
      <c r="MYU101" s="36"/>
      <c r="MYV101" s="36"/>
      <c r="MYW101" s="36"/>
      <c r="MYX101" s="36"/>
      <c r="MYY101" s="36"/>
      <c r="MYZ101" s="36"/>
      <c r="MZA101" s="36"/>
      <c r="MZB101" s="36"/>
      <c r="MZC101" s="36"/>
      <c r="MZD101" s="36"/>
      <c r="MZE101" s="36"/>
      <c r="MZF101" s="36"/>
      <c r="MZG101" s="36"/>
      <c r="MZH101" s="36"/>
      <c r="MZI101" s="36"/>
      <c r="MZJ101" s="36"/>
      <c r="MZK101" s="36"/>
      <c r="MZL101" s="36"/>
      <c r="MZM101" s="36"/>
      <c r="MZN101" s="36"/>
      <c r="MZO101" s="36"/>
      <c r="MZP101" s="36"/>
      <c r="MZQ101" s="36"/>
      <c r="MZR101" s="36"/>
      <c r="MZS101" s="36"/>
      <c r="MZT101" s="36"/>
      <c r="MZU101" s="36"/>
      <c r="MZV101" s="36"/>
      <c r="MZW101" s="36"/>
      <c r="MZX101" s="36"/>
      <c r="MZY101" s="36"/>
      <c r="MZZ101" s="36"/>
      <c r="NAA101" s="36"/>
      <c r="NAB101" s="36"/>
      <c r="NAC101" s="36"/>
      <c r="NAD101" s="36"/>
      <c r="NAE101" s="36"/>
      <c r="NAF101" s="36"/>
      <c r="NAG101" s="36"/>
      <c r="NAH101" s="36"/>
      <c r="NAI101" s="36"/>
      <c r="NAJ101" s="36"/>
      <c r="NAK101" s="36"/>
      <c r="NAL101" s="36"/>
      <c r="NAM101" s="36"/>
      <c r="NAN101" s="36"/>
      <c r="NAO101" s="36"/>
      <c r="NAP101" s="36"/>
      <c r="NAQ101" s="36"/>
      <c r="NAR101" s="36"/>
      <c r="NAS101" s="36"/>
      <c r="NAT101" s="36"/>
      <c r="NAU101" s="36"/>
      <c r="NAV101" s="36"/>
      <c r="NAW101" s="36"/>
      <c r="NAX101" s="36"/>
      <c r="NAY101" s="36"/>
      <c r="NAZ101" s="36"/>
      <c r="NBA101" s="36"/>
      <c r="NBB101" s="36"/>
      <c r="NBC101" s="36"/>
      <c r="NBD101" s="36"/>
      <c r="NBE101" s="36"/>
      <c r="NBF101" s="36"/>
      <c r="NBG101" s="36"/>
      <c r="NBH101" s="36"/>
      <c r="NBI101" s="36"/>
      <c r="NBJ101" s="36"/>
      <c r="NBK101" s="36"/>
      <c r="NBL101" s="36"/>
      <c r="NBM101" s="36"/>
      <c r="NBN101" s="36"/>
      <c r="NBO101" s="36"/>
      <c r="NBP101" s="36"/>
      <c r="NBQ101" s="36"/>
      <c r="NBR101" s="36"/>
      <c r="NBS101" s="36"/>
      <c r="NBT101" s="36"/>
      <c r="NBU101" s="36"/>
      <c r="NBV101" s="36"/>
      <c r="NBW101" s="36"/>
      <c r="NBX101" s="36"/>
      <c r="NBY101" s="36"/>
      <c r="NBZ101" s="36"/>
      <c r="NCA101" s="36"/>
      <c r="NCB101" s="36"/>
      <c r="NCC101" s="36"/>
      <c r="NCD101" s="36"/>
      <c r="NCE101" s="36"/>
      <c r="NCF101" s="36"/>
      <c r="NCG101" s="36"/>
      <c r="NCH101" s="36"/>
      <c r="NCI101" s="36"/>
      <c r="NCJ101" s="36"/>
      <c r="NCK101" s="36"/>
      <c r="NCL101" s="36"/>
      <c r="NCM101" s="36"/>
      <c r="NCN101" s="36"/>
      <c r="NCO101" s="36"/>
      <c r="NCP101" s="36"/>
      <c r="NCQ101" s="36"/>
      <c r="NCR101" s="36"/>
      <c r="NCS101" s="36"/>
      <c r="NCT101" s="36"/>
      <c r="NCU101" s="36"/>
      <c r="NCV101" s="36"/>
      <c r="NCW101" s="36"/>
      <c r="NCX101" s="36"/>
      <c r="NCY101" s="36"/>
      <c r="NCZ101" s="36"/>
      <c r="NDA101" s="36"/>
      <c r="NDB101" s="36"/>
      <c r="NDC101" s="36"/>
      <c r="NDD101" s="36"/>
      <c r="NDE101" s="36"/>
      <c r="NDF101" s="36"/>
      <c r="NDG101" s="36"/>
      <c r="NDH101" s="36"/>
      <c r="NDI101" s="36"/>
      <c r="NDJ101" s="36"/>
      <c r="NDK101" s="36"/>
      <c r="NDL101" s="36"/>
      <c r="NDM101" s="36"/>
      <c r="NDN101" s="36"/>
      <c r="NDO101" s="36"/>
      <c r="NDP101" s="36"/>
      <c r="NDQ101" s="36"/>
      <c r="NDR101" s="36"/>
      <c r="NDS101" s="36"/>
      <c r="NDT101" s="36"/>
      <c r="NDU101" s="36"/>
      <c r="NDV101" s="36"/>
      <c r="NDW101" s="36"/>
      <c r="NDX101" s="36"/>
      <c r="NDY101" s="36"/>
      <c r="NDZ101" s="36"/>
      <c r="NEA101" s="36"/>
      <c r="NEB101" s="36"/>
      <c r="NEC101" s="36"/>
      <c r="NED101" s="36"/>
      <c r="NEE101" s="36"/>
      <c r="NEF101" s="36"/>
      <c r="NEG101" s="36"/>
      <c r="NEH101" s="36"/>
      <c r="NEI101" s="36"/>
      <c r="NEJ101" s="36"/>
      <c r="NEK101" s="36"/>
      <c r="NEL101" s="36"/>
      <c r="NEM101" s="36"/>
      <c r="NEN101" s="36"/>
      <c r="NEO101" s="36"/>
      <c r="NEP101" s="36"/>
      <c r="NEQ101" s="36"/>
      <c r="NER101" s="36"/>
      <c r="NES101" s="36"/>
      <c r="NET101" s="36"/>
      <c r="NEU101" s="36"/>
      <c r="NEV101" s="36"/>
      <c r="NEW101" s="36"/>
      <c r="NEX101" s="36"/>
      <c r="NEY101" s="36"/>
      <c r="NEZ101" s="36"/>
      <c r="NFA101" s="36"/>
      <c r="NFB101" s="36"/>
      <c r="NFC101" s="36"/>
      <c r="NFD101" s="36"/>
      <c r="NFE101" s="36"/>
      <c r="NFF101" s="36"/>
      <c r="NFG101" s="36"/>
      <c r="NFH101" s="36"/>
      <c r="NFI101" s="36"/>
      <c r="NFJ101" s="36"/>
      <c r="NFK101" s="36"/>
      <c r="NFL101" s="36"/>
      <c r="NFM101" s="36"/>
      <c r="NFN101" s="36"/>
      <c r="NFO101" s="36"/>
      <c r="NFP101" s="36"/>
      <c r="NFQ101" s="36"/>
      <c r="NFR101" s="36"/>
      <c r="NFS101" s="36"/>
      <c r="NFT101" s="36"/>
      <c r="NFU101" s="36"/>
      <c r="NFV101" s="36"/>
      <c r="NFW101" s="36"/>
      <c r="NFX101" s="36"/>
      <c r="NFY101" s="36"/>
      <c r="NFZ101" s="36"/>
      <c r="NGA101" s="36"/>
      <c r="NGB101" s="36"/>
      <c r="NGC101" s="36"/>
      <c r="NGD101" s="36"/>
      <c r="NGE101" s="36"/>
      <c r="NGF101" s="36"/>
      <c r="NGG101" s="36"/>
      <c r="NGH101" s="36"/>
      <c r="NGI101" s="36"/>
      <c r="NGJ101" s="36"/>
      <c r="NGK101" s="36"/>
      <c r="NGL101" s="36"/>
      <c r="NGM101" s="36"/>
      <c r="NGN101" s="36"/>
      <c r="NGO101" s="36"/>
      <c r="NGP101" s="36"/>
      <c r="NGQ101" s="36"/>
      <c r="NGR101" s="36"/>
      <c r="NGS101" s="36"/>
      <c r="NGT101" s="36"/>
      <c r="NGU101" s="36"/>
      <c r="NGV101" s="36"/>
      <c r="NGW101" s="36"/>
      <c r="NGX101" s="36"/>
      <c r="NGY101" s="36"/>
      <c r="NGZ101" s="36"/>
      <c r="NHA101" s="36"/>
      <c r="NHB101" s="36"/>
      <c r="NHC101" s="36"/>
      <c r="NHD101" s="36"/>
      <c r="NHE101" s="36"/>
      <c r="NHF101" s="36"/>
      <c r="NHG101" s="36"/>
      <c r="NHH101" s="36"/>
      <c r="NHI101" s="36"/>
      <c r="NHJ101" s="36"/>
      <c r="NHK101" s="36"/>
      <c r="NHL101" s="36"/>
      <c r="NHM101" s="36"/>
      <c r="NHN101" s="36"/>
      <c r="NHO101" s="36"/>
      <c r="NHP101" s="36"/>
      <c r="NHQ101" s="36"/>
      <c r="NHR101" s="36"/>
      <c r="NHS101" s="36"/>
      <c r="NHT101" s="36"/>
      <c r="NHU101" s="36"/>
      <c r="NHV101" s="36"/>
      <c r="NHW101" s="36"/>
      <c r="NHX101" s="36"/>
      <c r="NHY101" s="36"/>
      <c r="NHZ101" s="36"/>
      <c r="NIA101" s="36"/>
      <c r="NIB101" s="36"/>
      <c r="NIC101" s="36"/>
      <c r="NID101" s="36"/>
      <c r="NIE101" s="36"/>
      <c r="NIF101" s="36"/>
      <c r="NIG101" s="36"/>
      <c r="NIH101" s="36"/>
      <c r="NII101" s="36"/>
      <c r="NIJ101" s="36"/>
      <c r="NIK101" s="36"/>
      <c r="NIL101" s="36"/>
      <c r="NIM101" s="36"/>
      <c r="NIN101" s="36"/>
      <c r="NIO101" s="36"/>
      <c r="NIP101" s="36"/>
      <c r="NIQ101" s="36"/>
      <c r="NIR101" s="36"/>
      <c r="NIS101" s="36"/>
      <c r="NIT101" s="36"/>
      <c r="NIU101" s="36"/>
      <c r="NIV101" s="36"/>
      <c r="NIW101" s="36"/>
      <c r="NIX101" s="36"/>
      <c r="NIY101" s="36"/>
      <c r="NIZ101" s="36"/>
      <c r="NJA101" s="36"/>
      <c r="NJB101" s="36"/>
      <c r="NJC101" s="36"/>
      <c r="NJD101" s="36"/>
      <c r="NJE101" s="36"/>
      <c r="NJF101" s="36"/>
      <c r="NJG101" s="36"/>
      <c r="NJH101" s="36"/>
      <c r="NJI101" s="36"/>
      <c r="NJJ101" s="36"/>
      <c r="NJK101" s="36"/>
      <c r="NJL101" s="36"/>
      <c r="NJM101" s="36"/>
      <c r="NJN101" s="36"/>
      <c r="NJO101" s="36"/>
      <c r="NJP101" s="36"/>
      <c r="NJQ101" s="36"/>
      <c r="NJR101" s="36"/>
      <c r="NJS101" s="36"/>
      <c r="NJT101" s="36"/>
      <c r="NJU101" s="36"/>
      <c r="NJV101" s="36"/>
      <c r="NJW101" s="36"/>
      <c r="NJX101" s="36"/>
      <c r="NJY101" s="36"/>
      <c r="NJZ101" s="36"/>
      <c r="NKA101" s="36"/>
      <c r="NKB101" s="36"/>
      <c r="NKC101" s="36"/>
      <c r="NKD101" s="36"/>
      <c r="NKE101" s="36"/>
      <c r="NKF101" s="36"/>
      <c r="NKG101" s="36"/>
      <c r="NKH101" s="36"/>
      <c r="NKI101" s="36"/>
      <c r="NKJ101" s="36"/>
      <c r="NKK101" s="36"/>
      <c r="NKL101" s="36"/>
      <c r="NKM101" s="36"/>
      <c r="NKN101" s="36"/>
      <c r="NKO101" s="36"/>
      <c r="NKP101" s="36"/>
      <c r="NKQ101" s="36"/>
      <c r="NKR101" s="36"/>
      <c r="NKS101" s="36"/>
      <c r="NKT101" s="36"/>
      <c r="NKU101" s="36"/>
      <c r="NKV101" s="36"/>
      <c r="NKW101" s="36"/>
      <c r="NKX101" s="36"/>
      <c r="NKY101" s="36"/>
      <c r="NKZ101" s="36"/>
      <c r="NLA101" s="36"/>
      <c r="NLB101" s="36"/>
      <c r="NLC101" s="36"/>
      <c r="NLD101" s="36"/>
      <c r="NLE101" s="36"/>
      <c r="NLF101" s="36"/>
      <c r="NLG101" s="36"/>
      <c r="NLH101" s="36"/>
      <c r="NLI101" s="36"/>
      <c r="NLJ101" s="36"/>
      <c r="NLK101" s="36"/>
      <c r="NLL101" s="36"/>
      <c r="NLM101" s="36"/>
      <c r="NLN101" s="36"/>
      <c r="NLO101" s="36"/>
      <c r="NLP101" s="36"/>
      <c r="NLQ101" s="36"/>
      <c r="NLR101" s="36"/>
      <c r="NLS101" s="36"/>
      <c r="NLT101" s="36"/>
      <c r="NLU101" s="36"/>
      <c r="NLV101" s="36"/>
      <c r="NLW101" s="36"/>
      <c r="NLX101" s="36"/>
      <c r="NLY101" s="36"/>
      <c r="NLZ101" s="36"/>
      <c r="NMA101" s="36"/>
      <c r="NMB101" s="36"/>
      <c r="NMC101" s="36"/>
      <c r="NMD101" s="36"/>
      <c r="NME101" s="36"/>
      <c r="NMF101" s="36"/>
      <c r="NMG101" s="36"/>
      <c r="NMH101" s="36"/>
      <c r="NMI101" s="36"/>
      <c r="NMJ101" s="36"/>
      <c r="NMK101" s="36"/>
      <c r="NML101" s="36"/>
      <c r="NMM101" s="36"/>
      <c r="NMN101" s="36"/>
      <c r="NMO101" s="36"/>
      <c r="NMP101" s="36"/>
      <c r="NMQ101" s="36"/>
      <c r="NMR101" s="36"/>
      <c r="NMS101" s="36"/>
      <c r="NMT101" s="36"/>
      <c r="NMU101" s="36"/>
      <c r="NMV101" s="36"/>
      <c r="NMW101" s="36"/>
      <c r="NMX101" s="36"/>
      <c r="NMY101" s="36"/>
      <c r="NMZ101" s="36"/>
      <c r="NNA101" s="36"/>
      <c r="NNB101" s="36"/>
      <c r="NNC101" s="36"/>
      <c r="NND101" s="36"/>
      <c r="NNE101" s="36"/>
      <c r="NNF101" s="36"/>
      <c r="NNG101" s="36"/>
      <c r="NNH101" s="36"/>
      <c r="NNI101" s="36"/>
      <c r="NNJ101" s="36"/>
      <c r="NNK101" s="36"/>
      <c r="NNL101" s="36"/>
      <c r="NNM101" s="36"/>
      <c r="NNN101" s="36"/>
      <c r="NNO101" s="36"/>
      <c r="NNP101" s="36"/>
      <c r="NNQ101" s="36"/>
      <c r="NNR101" s="36"/>
      <c r="NNS101" s="36"/>
      <c r="NNT101" s="36"/>
      <c r="NNU101" s="36"/>
      <c r="NNV101" s="36"/>
      <c r="NNW101" s="36"/>
      <c r="NNX101" s="36"/>
      <c r="NNY101" s="36"/>
      <c r="NNZ101" s="36"/>
      <c r="NOA101" s="36"/>
      <c r="NOB101" s="36"/>
      <c r="NOC101" s="36"/>
      <c r="NOD101" s="36"/>
      <c r="NOE101" s="36"/>
      <c r="NOF101" s="36"/>
      <c r="NOG101" s="36"/>
      <c r="NOH101" s="36"/>
      <c r="NOI101" s="36"/>
      <c r="NOJ101" s="36"/>
      <c r="NOK101" s="36"/>
      <c r="NOL101" s="36"/>
      <c r="NOM101" s="36"/>
      <c r="NON101" s="36"/>
      <c r="NOO101" s="36"/>
      <c r="NOP101" s="36"/>
      <c r="NOQ101" s="36"/>
      <c r="NOR101" s="36"/>
      <c r="NOS101" s="36"/>
      <c r="NOT101" s="36"/>
      <c r="NOU101" s="36"/>
      <c r="NOV101" s="36"/>
      <c r="NOW101" s="36"/>
      <c r="NOX101" s="36"/>
      <c r="NOY101" s="36"/>
      <c r="NOZ101" s="36"/>
      <c r="NPA101" s="36"/>
      <c r="NPB101" s="36"/>
      <c r="NPC101" s="36"/>
      <c r="NPD101" s="36"/>
      <c r="NPE101" s="36"/>
      <c r="NPF101" s="36"/>
      <c r="NPG101" s="36"/>
      <c r="NPH101" s="36"/>
      <c r="NPI101" s="36"/>
      <c r="NPJ101" s="36"/>
      <c r="NPK101" s="36"/>
      <c r="NPL101" s="36"/>
      <c r="NPM101" s="36"/>
      <c r="NPN101" s="36"/>
      <c r="NPO101" s="36"/>
      <c r="NPP101" s="36"/>
      <c r="NPQ101" s="36"/>
      <c r="NPR101" s="36"/>
      <c r="NPS101" s="36"/>
      <c r="NPT101" s="36"/>
      <c r="NPU101" s="36"/>
      <c r="NPV101" s="36"/>
      <c r="NPW101" s="36"/>
      <c r="NPX101" s="36"/>
      <c r="NPY101" s="36"/>
      <c r="NPZ101" s="36"/>
      <c r="NQA101" s="36"/>
      <c r="NQB101" s="36"/>
      <c r="NQC101" s="36"/>
      <c r="NQD101" s="36"/>
      <c r="NQE101" s="36"/>
      <c r="NQF101" s="36"/>
      <c r="NQG101" s="36"/>
      <c r="NQH101" s="36"/>
      <c r="NQI101" s="36"/>
      <c r="NQJ101" s="36"/>
      <c r="NQK101" s="36"/>
      <c r="NQL101" s="36"/>
      <c r="NQM101" s="36"/>
      <c r="NQN101" s="36"/>
      <c r="NQO101" s="36"/>
      <c r="NQP101" s="36"/>
      <c r="NQQ101" s="36"/>
      <c r="NQR101" s="36"/>
      <c r="NQS101" s="36"/>
      <c r="NQT101" s="36"/>
      <c r="NQU101" s="36"/>
      <c r="NQV101" s="36"/>
      <c r="NQW101" s="36"/>
      <c r="NQX101" s="36"/>
      <c r="NQY101" s="36"/>
      <c r="NQZ101" s="36"/>
      <c r="NRA101" s="36"/>
      <c r="NRB101" s="36"/>
      <c r="NRC101" s="36"/>
      <c r="NRD101" s="36"/>
      <c r="NRE101" s="36"/>
      <c r="NRF101" s="36"/>
      <c r="NRG101" s="36"/>
      <c r="NRH101" s="36"/>
      <c r="NRI101" s="36"/>
      <c r="NRJ101" s="36"/>
      <c r="NRK101" s="36"/>
      <c r="NRL101" s="36"/>
      <c r="NRM101" s="36"/>
      <c r="NRN101" s="36"/>
      <c r="NRO101" s="36"/>
      <c r="NRP101" s="36"/>
      <c r="NRQ101" s="36"/>
      <c r="NRR101" s="36"/>
      <c r="NRS101" s="36"/>
      <c r="NRT101" s="36"/>
      <c r="NRU101" s="36"/>
      <c r="NRV101" s="36"/>
      <c r="NRW101" s="36"/>
      <c r="NRX101" s="36"/>
      <c r="NRY101" s="36"/>
      <c r="NRZ101" s="36"/>
      <c r="NSA101" s="36"/>
      <c r="NSB101" s="36"/>
      <c r="NSC101" s="36"/>
      <c r="NSD101" s="36"/>
      <c r="NSE101" s="36"/>
      <c r="NSF101" s="36"/>
      <c r="NSG101" s="36"/>
      <c r="NSH101" s="36"/>
      <c r="NSI101" s="36"/>
      <c r="NSJ101" s="36"/>
      <c r="NSK101" s="36"/>
      <c r="NSL101" s="36"/>
      <c r="NSM101" s="36"/>
      <c r="NSN101" s="36"/>
      <c r="NSO101" s="36"/>
      <c r="NSP101" s="36"/>
      <c r="NSQ101" s="36"/>
      <c r="NSR101" s="36"/>
      <c r="NSS101" s="36"/>
      <c r="NST101" s="36"/>
      <c r="NSU101" s="36"/>
      <c r="NSV101" s="36"/>
      <c r="NSW101" s="36"/>
      <c r="NSX101" s="36"/>
      <c r="NSY101" s="36"/>
      <c r="NSZ101" s="36"/>
      <c r="NTA101" s="36"/>
      <c r="NTB101" s="36"/>
      <c r="NTC101" s="36"/>
      <c r="NTD101" s="36"/>
      <c r="NTE101" s="36"/>
      <c r="NTF101" s="36"/>
      <c r="NTG101" s="36"/>
      <c r="NTH101" s="36"/>
      <c r="NTI101" s="36"/>
      <c r="NTJ101" s="36"/>
      <c r="NTK101" s="36"/>
      <c r="NTL101" s="36"/>
      <c r="NTM101" s="36"/>
      <c r="NTN101" s="36"/>
      <c r="NTO101" s="36"/>
      <c r="NTP101" s="36"/>
      <c r="NTQ101" s="36"/>
      <c r="NTR101" s="36"/>
      <c r="NTS101" s="36"/>
      <c r="NTT101" s="36"/>
      <c r="NTU101" s="36"/>
      <c r="NTV101" s="36"/>
      <c r="NTW101" s="36"/>
      <c r="NTX101" s="36"/>
      <c r="NTY101" s="36"/>
      <c r="NTZ101" s="36"/>
      <c r="NUA101" s="36"/>
      <c r="NUB101" s="36"/>
      <c r="NUC101" s="36"/>
      <c r="NUD101" s="36"/>
      <c r="NUE101" s="36"/>
      <c r="NUF101" s="36"/>
      <c r="NUG101" s="36"/>
      <c r="NUH101" s="36"/>
      <c r="NUI101" s="36"/>
      <c r="NUJ101" s="36"/>
      <c r="NUK101" s="36"/>
      <c r="NUL101" s="36"/>
      <c r="NUM101" s="36"/>
      <c r="NUN101" s="36"/>
      <c r="NUO101" s="36"/>
      <c r="NUP101" s="36"/>
      <c r="NUQ101" s="36"/>
      <c r="NUR101" s="36"/>
      <c r="NUS101" s="36"/>
      <c r="NUT101" s="36"/>
      <c r="NUU101" s="36"/>
      <c r="NUV101" s="36"/>
      <c r="NUW101" s="36"/>
      <c r="NUX101" s="36"/>
      <c r="NUY101" s="36"/>
      <c r="NUZ101" s="36"/>
      <c r="NVA101" s="36"/>
      <c r="NVB101" s="36"/>
      <c r="NVC101" s="36"/>
      <c r="NVD101" s="36"/>
      <c r="NVE101" s="36"/>
      <c r="NVF101" s="36"/>
      <c r="NVG101" s="36"/>
      <c r="NVH101" s="36"/>
      <c r="NVI101" s="36"/>
      <c r="NVJ101" s="36"/>
      <c r="NVK101" s="36"/>
      <c r="NVL101" s="36"/>
      <c r="NVM101" s="36"/>
      <c r="NVN101" s="36"/>
      <c r="NVO101" s="36"/>
      <c r="NVP101" s="36"/>
      <c r="NVQ101" s="36"/>
      <c r="NVR101" s="36"/>
      <c r="NVS101" s="36"/>
      <c r="NVT101" s="36"/>
      <c r="NVU101" s="36"/>
      <c r="NVV101" s="36"/>
      <c r="NVW101" s="36"/>
      <c r="NVX101" s="36"/>
      <c r="NVY101" s="36"/>
      <c r="NVZ101" s="36"/>
      <c r="NWA101" s="36"/>
      <c r="NWB101" s="36"/>
      <c r="NWC101" s="36"/>
      <c r="NWD101" s="36"/>
      <c r="NWE101" s="36"/>
      <c r="NWF101" s="36"/>
      <c r="NWG101" s="36"/>
      <c r="NWH101" s="36"/>
      <c r="NWI101" s="36"/>
      <c r="NWJ101" s="36"/>
      <c r="NWK101" s="36"/>
      <c r="NWL101" s="36"/>
      <c r="NWM101" s="36"/>
      <c r="NWN101" s="36"/>
      <c r="NWO101" s="36"/>
      <c r="NWP101" s="36"/>
      <c r="NWQ101" s="36"/>
      <c r="NWR101" s="36"/>
      <c r="NWS101" s="36"/>
      <c r="NWT101" s="36"/>
      <c r="NWU101" s="36"/>
      <c r="NWV101" s="36"/>
      <c r="NWW101" s="36"/>
      <c r="NWX101" s="36"/>
      <c r="NWY101" s="36"/>
      <c r="NWZ101" s="36"/>
      <c r="NXA101" s="36"/>
      <c r="NXB101" s="36"/>
      <c r="NXC101" s="36"/>
      <c r="NXD101" s="36"/>
      <c r="NXE101" s="36"/>
      <c r="NXF101" s="36"/>
      <c r="NXG101" s="36"/>
      <c r="NXH101" s="36"/>
      <c r="NXI101" s="36"/>
      <c r="NXJ101" s="36"/>
      <c r="NXK101" s="36"/>
      <c r="NXL101" s="36"/>
      <c r="NXM101" s="36"/>
      <c r="NXN101" s="36"/>
      <c r="NXO101" s="36"/>
      <c r="NXP101" s="36"/>
      <c r="NXQ101" s="36"/>
      <c r="NXR101" s="36"/>
      <c r="NXS101" s="36"/>
      <c r="NXT101" s="36"/>
      <c r="NXU101" s="36"/>
      <c r="NXV101" s="36"/>
      <c r="NXW101" s="36"/>
      <c r="NXX101" s="36"/>
      <c r="NXY101" s="36"/>
      <c r="NXZ101" s="36"/>
      <c r="NYA101" s="36"/>
      <c r="NYB101" s="36"/>
      <c r="NYC101" s="36"/>
      <c r="NYD101" s="36"/>
      <c r="NYE101" s="36"/>
      <c r="NYF101" s="36"/>
      <c r="NYG101" s="36"/>
      <c r="NYH101" s="36"/>
      <c r="NYI101" s="36"/>
      <c r="NYJ101" s="36"/>
      <c r="NYK101" s="36"/>
      <c r="NYL101" s="36"/>
      <c r="NYM101" s="36"/>
      <c r="NYN101" s="36"/>
      <c r="NYO101" s="36"/>
      <c r="NYP101" s="36"/>
      <c r="NYQ101" s="36"/>
      <c r="NYR101" s="36"/>
      <c r="NYS101" s="36"/>
      <c r="NYT101" s="36"/>
      <c r="NYU101" s="36"/>
      <c r="NYV101" s="36"/>
      <c r="NYW101" s="36"/>
      <c r="NYX101" s="36"/>
      <c r="NYY101" s="36"/>
      <c r="NYZ101" s="36"/>
      <c r="NZA101" s="36"/>
      <c r="NZB101" s="36"/>
      <c r="NZC101" s="36"/>
      <c r="NZD101" s="36"/>
      <c r="NZE101" s="36"/>
      <c r="NZF101" s="36"/>
      <c r="NZG101" s="36"/>
      <c r="NZH101" s="36"/>
      <c r="NZI101" s="36"/>
      <c r="NZJ101" s="36"/>
      <c r="NZK101" s="36"/>
      <c r="NZL101" s="36"/>
      <c r="NZM101" s="36"/>
      <c r="NZN101" s="36"/>
      <c r="NZO101" s="36"/>
      <c r="NZP101" s="36"/>
      <c r="NZQ101" s="36"/>
      <c r="NZR101" s="36"/>
      <c r="NZS101" s="36"/>
      <c r="NZT101" s="36"/>
      <c r="NZU101" s="36"/>
      <c r="NZV101" s="36"/>
      <c r="NZW101" s="36"/>
      <c r="NZX101" s="36"/>
      <c r="NZY101" s="36"/>
      <c r="NZZ101" s="36"/>
      <c r="OAA101" s="36"/>
      <c r="OAB101" s="36"/>
      <c r="OAC101" s="36"/>
      <c r="OAD101" s="36"/>
      <c r="OAE101" s="36"/>
      <c r="OAF101" s="36"/>
      <c r="OAG101" s="36"/>
      <c r="OAH101" s="36"/>
      <c r="OAI101" s="36"/>
      <c r="OAJ101" s="36"/>
      <c r="OAK101" s="36"/>
      <c r="OAL101" s="36"/>
      <c r="OAM101" s="36"/>
      <c r="OAN101" s="36"/>
      <c r="OAO101" s="36"/>
      <c r="OAP101" s="36"/>
      <c r="OAQ101" s="36"/>
      <c r="OAR101" s="36"/>
      <c r="OAS101" s="36"/>
      <c r="OAT101" s="36"/>
      <c r="OAU101" s="36"/>
      <c r="OAV101" s="36"/>
      <c r="OAW101" s="36"/>
      <c r="OAX101" s="36"/>
      <c r="OAY101" s="36"/>
      <c r="OAZ101" s="36"/>
      <c r="OBA101" s="36"/>
      <c r="OBB101" s="36"/>
      <c r="OBC101" s="36"/>
      <c r="OBD101" s="36"/>
      <c r="OBE101" s="36"/>
      <c r="OBF101" s="36"/>
      <c r="OBG101" s="36"/>
      <c r="OBH101" s="36"/>
      <c r="OBI101" s="36"/>
      <c r="OBJ101" s="36"/>
      <c r="OBK101" s="36"/>
      <c r="OBL101" s="36"/>
      <c r="OBM101" s="36"/>
      <c r="OBN101" s="36"/>
      <c r="OBO101" s="36"/>
      <c r="OBP101" s="36"/>
      <c r="OBQ101" s="36"/>
      <c r="OBR101" s="36"/>
      <c r="OBS101" s="36"/>
      <c r="OBT101" s="36"/>
      <c r="OBU101" s="36"/>
      <c r="OBV101" s="36"/>
      <c r="OBW101" s="36"/>
      <c r="OBX101" s="36"/>
      <c r="OBY101" s="36"/>
      <c r="OBZ101" s="36"/>
      <c r="OCA101" s="36"/>
      <c r="OCB101" s="36"/>
      <c r="OCC101" s="36"/>
      <c r="OCD101" s="36"/>
      <c r="OCE101" s="36"/>
      <c r="OCF101" s="36"/>
      <c r="OCG101" s="36"/>
      <c r="OCH101" s="36"/>
      <c r="OCI101" s="36"/>
      <c r="OCJ101" s="36"/>
      <c r="OCK101" s="36"/>
      <c r="OCL101" s="36"/>
      <c r="OCM101" s="36"/>
      <c r="OCN101" s="36"/>
      <c r="OCO101" s="36"/>
      <c r="OCP101" s="36"/>
      <c r="OCQ101" s="36"/>
      <c r="OCR101" s="36"/>
      <c r="OCS101" s="36"/>
      <c r="OCT101" s="36"/>
      <c r="OCU101" s="36"/>
      <c r="OCV101" s="36"/>
      <c r="OCW101" s="36"/>
      <c r="OCX101" s="36"/>
      <c r="OCY101" s="36"/>
      <c r="OCZ101" s="36"/>
      <c r="ODA101" s="36"/>
      <c r="ODB101" s="36"/>
      <c r="ODC101" s="36"/>
      <c r="ODD101" s="36"/>
      <c r="ODE101" s="36"/>
      <c r="ODF101" s="36"/>
      <c r="ODG101" s="36"/>
      <c r="ODH101" s="36"/>
      <c r="ODI101" s="36"/>
      <c r="ODJ101" s="36"/>
      <c r="ODK101" s="36"/>
      <c r="ODL101" s="36"/>
      <c r="ODM101" s="36"/>
      <c r="ODN101" s="36"/>
      <c r="ODO101" s="36"/>
      <c r="ODP101" s="36"/>
      <c r="ODQ101" s="36"/>
      <c r="ODR101" s="36"/>
      <c r="ODS101" s="36"/>
      <c r="ODT101" s="36"/>
      <c r="ODU101" s="36"/>
      <c r="ODV101" s="36"/>
      <c r="ODW101" s="36"/>
      <c r="ODX101" s="36"/>
      <c r="ODY101" s="36"/>
      <c r="ODZ101" s="36"/>
      <c r="OEA101" s="36"/>
      <c r="OEB101" s="36"/>
      <c r="OEC101" s="36"/>
      <c r="OED101" s="36"/>
      <c r="OEE101" s="36"/>
      <c r="OEF101" s="36"/>
      <c r="OEG101" s="36"/>
      <c r="OEH101" s="36"/>
      <c r="OEI101" s="36"/>
      <c r="OEJ101" s="36"/>
      <c r="OEK101" s="36"/>
      <c r="OEL101" s="36"/>
      <c r="OEM101" s="36"/>
      <c r="OEN101" s="36"/>
      <c r="OEO101" s="36"/>
      <c r="OEP101" s="36"/>
      <c r="OEQ101" s="36"/>
      <c r="OER101" s="36"/>
      <c r="OES101" s="36"/>
      <c r="OET101" s="36"/>
      <c r="OEU101" s="36"/>
      <c r="OEV101" s="36"/>
      <c r="OEW101" s="36"/>
      <c r="OEX101" s="36"/>
      <c r="OEY101" s="36"/>
      <c r="OEZ101" s="36"/>
      <c r="OFA101" s="36"/>
      <c r="OFB101" s="36"/>
      <c r="OFC101" s="36"/>
      <c r="OFD101" s="36"/>
      <c r="OFE101" s="36"/>
      <c r="OFF101" s="36"/>
      <c r="OFG101" s="36"/>
      <c r="OFH101" s="36"/>
      <c r="OFI101" s="36"/>
      <c r="OFJ101" s="36"/>
      <c r="OFK101" s="36"/>
      <c r="OFL101" s="36"/>
      <c r="OFM101" s="36"/>
      <c r="OFN101" s="36"/>
      <c r="OFO101" s="36"/>
      <c r="OFP101" s="36"/>
      <c r="OFQ101" s="36"/>
      <c r="OFR101" s="36"/>
      <c r="OFS101" s="36"/>
      <c r="OFT101" s="36"/>
      <c r="OFU101" s="36"/>
      <c r="OFV101" s="36"/>
      <c r="OFW101" s="36"/>
      <c r="OFX101" s="36"/>
      <c r="OFY101" s="36"/>
      <c r="OFZ101" s="36"/>
      <c r="OGA101" s="36"/>
      <c r="OGB101" s="36"/>
      <c r="OGC101" s="36"/>
      <c r="OGD101" s="36"/>
      <c r="OGE101" s="36"/>
      <c r="OGF101" s="36"/>
      <c r="OGG101" s="36"/>
      <c r="OGH101" s="36"/>
      <c r="OGI101" s="36"/>
      <c r="OGJ101" s="36"/>
      <c r="OGK101" s="36"/>
      <c r="OGL101" s="36"/>
      <c r="OGM101" s="36"/>
      <c r="OGN101" s="36"/>
      <c r="OGO101" s="36"/>
      <c r="OGP101" s="36"/>
      <c r="OGQ101" s="36"/>
      <c r="OGR101" s="36"/>
      <c r="OGS101" s="36"/>
      <c r="OGT101" s="36"/>
      <c r="OGU101" s="36"/>
      <c r="OGV101" s="36"/>
      <c r="OGW101" s="36"/>
      <c r="OGX101" s="36"/>
      <c r="OGY101" s="36"/>
      <c r="OGZ101" s="36"/>
      <c r="OHA101" s="36"/>
      <c r="OHB101" s="36"/>
      <c r="OHC101" s="36"/>
      <c r="OHD101" s="36"/>
      <c r="OHE101" s="36"/>
      <c r="OHF101" s="36"/>
      <c r="OHG101" s="36"/>
      <c r="OHH101" s="36"/>
      <c r="OHI101" s="36"/>
      <c r="OHJ101" s="36"/>
      <c r="OHK101" s="36"/>
      <c r="OHL101" s="36"/>
      <c r="OHM101" s="36"/>
      <c r="OHN101" s="36"/>
      <c r="OHO101" s="36"/>
      <c r="OHP101" s="36"/>
      <c r="OHQ101" s="36"/>
      <c r="OHR101" s="36"/>
      <c r="OHS101" s="36"/>
      <c r="OHT101" s="36"/>
      <c r="OHU101" s="36"/>
      <c r="OHV101" s="36"/>
      <c r="OHW101" s="36"/>
      <c r="OHX101" s="36"/>
      <c r="OHY101" s="36"/>
      <c r="OHZ101" s="36"/>
      <c r="OIA101" s="36"/>
      <c r="OIB101" s="36"/>
      <c r="OIC101" s="36"/>
      <c r="OID101" s="36"/>
      <c r="OIE101" s="36"/>
      <c r="OIF101" s="36"/>
      <c r="OIG101" s="36"/>
      <c r="OIH101" s="36"/>
      <c r="OII101" s="36"/>
      <c r="OIJ101" s="36"/>
      <c r="OIK101" s="36"/>
      <c r="OIL101" s="36"/>
      <c r="OIM101" s="36"/>
      <c r="OIN101" s="36"/>
      <c r="OIO101" s="36"/>
      <c r="OIP101" s="36"/>
      <c r="OIQ101" s="36"/>
      <c r="OIR101" s="36"/>
      <c r="OIS101" s="36"/>
      <c r="OIT101" s="36"/>
      <c r="OIU101" s="36"/>
      <c r="OIV101" s="36"/>
      <c r="OIW101" s="36"/>
      <c r="OIX101" s="36"/>
      <c r="OIY101" s="36"/>
      <c r="OIZ101" s="36"/>
      <c r="OJA101" s="36"/>
      <c r="OJB101" s="36"/>
      <c r="OJC101" s="36"/>
      <c r="OJD101" s="36"/>
      <c r="OJE101" s="36"/>
      <c r="OJF101" s="36"/>
      <c r="OJG101" s="36"/>
      <c r="OJH101" s="36"/>
      <c r="OJI101" s="36"/>
      <c r="OJJ101" s="36"/>
      <c r="OJK101" s="36"/>
      <c r="OJL101" s="36"/>
      <c r="OJM101" s="36"/>
      <c r="OJN101" s="36"/>
      <c r="OJO101" s="36"/>
      <c r="OJP101" s="36"/>
      <c r="OJQ101" s="36"/>
      <c r="OJR101" s="36"/>
      <c r="OJS101" s="36"/>
      <c r="OJT101" s="36"/>
      <c r="OJU101" s="36"/>
      <c r="OJV101" s="36"/>
      <c r="OJW101" s="36"/>
      <c r="OJX101" s="36"/>
      <c r="OJY101" s="36"/>
      <c r="OJZ101" s="36"/>
      <c r="OKA101" s="36"/>
      <c r="OKB101" s="36"/>
      <c r="OKC101" s="36"/>
      <c r="OKD101" s="36"/>
      <c r="OKE101" s="36"/>
      <c r="OKF101" s="36"/>
      <c r="OKG101" s="36"/>
      <c r="OKH101" s="36"/>
      <c r="OKI101" s="36"/>
      <c r="OKJ101" s="36"/>
      <c r="OKK101" s="36"/>
      <c r="OKL101" s="36"/>
      <c r="OKM101" s="36"/>
      <c r="OKN101" s="36"/>
      <c r="OKO101" s="36"/>
      <c r="OKP101" s="36"/>
      <c r="OKQ101" s="36"/>
      <c r="OKR101" s="36"/>
      <c r="OKS101" s="36"/>
      <c r="OKT101" s="36"/>
      <c r="OKU101" s="36"/>
      <c r="OKV101" s="36"/>
      <c r="OKW101" s="36"/>
      <c r="OKX101" s="36"/>
      <c r="OKY101" s="36"/>
      <c r="OKZ101" s="36"/>
      <c r="OLA101" s="36"/>
      <c r="OLB101" s="36"/>
      <c r="OLC101" s="36"/>
      <c r="OLD101" s="36"/>
      <c r="OLE101" s="36"/>
      <c r="OLF101" s="36"/>
      <c r="OLG101" s="36"/>
      <c r="OLH101" s="36"/>
      <c r="OLI101" s="36"/>
      <c r="OLJ101" s="36"/>
      <c r="OLK101" s="36"/>
      <c r="OLL101" s="36"/>
      <c r="OLM101" s="36"/>
      <c r="OLN101" s="36"/>
      <c r="OLO101" s="36"/>
      <c r="OLP101" s="36"/>
      <c r="OLQ101" s="36"/>
      <c r="OLR101" s="36"/>
      <c r="OLS101" s="36"/>
      <c r="OLT101" s="36"/>
      <c r="OLU101" s="36"/>
      <c r="OLV101" s="36"/>
      <c r="OLW101" s="36"/>
      <c r="OLX101" s="36"/>
      <c r="OLY101" s="36"/>
      <c r="OLZ101" s="36"/>
      <c r="OMA101" s="36"/>
      <c r="OMB101" s="36"/>
      <c r="OMC101" s="36"/>
      <c r="OMD101" s="36"/>
      <c r="OME101" s="36"/>
      <c r="OMF101" s="36"/>
      <c r="OMG101" s="36"/>
      <c r="OMH101" s="36"/>
      <c r="OMI101" s="36"/>
      <c r="OMJ101" s="36"/>
      <c r="OMK101" s="36"/>
      <c r="OML101" s="36"/>
      <c r="OMM101" s="36"/>
      <c r="OMN101" s="36"/>
      <c r="OMO101" s="36"/>
      <c r="OMP101" s="36"/>
      <c r="OMQ101" s="36"/>
      <c r="OMR101" s="36"/>
      <c r="OMS101" s="36"/>
      <c r="OMT101" s="36"/>
      <c r="OMU101" s="36"/>
      <c r="OMV101" s="36"/>
      <c r="OMW101" s="36"/>
      <c r="OMX101" s="36"/>
      <c r="OMY101" s="36"/>
      <c r="OMZ101" s="36"/>
      <c r="ONA101" s="36"/>
      <c r="ONB101" s="36"/>
      <c r="ONC101" s="36"/>
      <c r="OND101" s="36"/>
      <c r="ONE101" s="36"/>
      <c r="ONF101" s="36"/>
      <c r="ONG101" s="36"/>
      <c r="ONH101" s="36"/>
      <c r="ONI101" s="36"/>
      <c r="ONJ101" s="36"/>
      <c r="ONK101" s="36"/>
      <c r="ONL101" s="36"/>
      <c r="ONM101" s="36"/>
      <c r="ONN101" s="36"/>
      <c r="ONO101" s="36"/>
      <c r="ONP101" s="36"/>
      <c r="ONQ101" s="36"/>
      <c r="ONR101" s="36"/>
      <c r="ONS101" s="36"/>
      <c r="ONT101" s="36"/>
      <c r="ONU101" s="36"/>
      <c r="ONV101" s="36"/>
      <c r="ONW101" s="36"/>
      <c r="ONX101" s="36"/>
      <c r="ONY101" s="36"/>
      <c r="ONZ101" s="36"/>
      <c r="OOA101" s="36"/>
      <c r="OOB101" s="36"/>
      <c r="OOC101" s="36"/>
      <c r="OOD101" s="36"/>
      <c r="OOE101" s="36"/>
      <c r="OOF101" s="36"/>
      <c r="OOG101" s="36"/>
      <c r="OOH101" s="36"/>
      <c r="OOI101" s="36"/>
      <c r="OOJ101" s="36"/>
      <c r="OOK101" s="36"/>
      <c r="OOL101" s="36"/>
      <c r="OOM101" s="36"/>
      <c r="OON101" s="36"/>
      <c r="OOO101" s="36"/>
      <c r="OOP101" s="36"/>
      <c r="OOQ101" s="36"/>
      <c r="OOR101" s="36"/>
      <c r="OOS101" s="36"/>
      <c r="OOT101" s="36"/>
      <c r="OOU101" s="36"/>
      <c r="OOV101" s="36"/>
      <c r="OOW101" s="36"/>
      <c r="OOX101" s="36"/>
      <c r="OOY101" s="36"/>
      <c r="OOZ101" s="36"/>
      <c r="OPA101" s="36"/>
      <c r="OPB101" s="36"/>
      <c r="OPC101" s="36"/>
      <c r="OPD101" s="36"/>
      <c r="OPE101" s="36"/>
      <c r="OPF101" s="36"/>
      <c r="OPG101" s="36"/>
      <c r="OPH101" s="36"/>
      <c r="OPI101" s="36"/>
      <c r="OPJ101" s="36"/>
      <c r="OPK101" s="36"/>
      <c r="OPL101" s="36"/>
      <c r="OPM101" s="36"/>
      <c r="OPN101" s="36"/>
      <c r="OPO101" s="36"/>
      <c r="OPP101" s="36"/>
      <c r="OPQ101" s="36"/>
      <c r="OPR101" s="36"/>
      <c r="OPS101" s="36"/>
      <c r="OPT101" s="36"/>
      <c r="OPU101" s="36"/>
      <c r="OPV101" s="36"/>
      <c r="OPW101" s="36"/>
      <c r="OPX101" s="36"/>
      <c r="OPY101" s="36"/>
      <c r="OPZ101" s="36"/>
      <c r="OQA101" s="36"/>
      <c r="OQB101" s="36"/>
      <c r="OQC101" s="36"/>
      <c r="OQD101" s="36"/>
      <c r="OQE101" s="36"/>
      <c r="OQF101" s="36"/>
      <c r="OQG101" s="36"/>
      <c r="OQH101" s="36"/>
      <c r="OQI101" s="36"/>
      <c r="OQJ101" s="36"/>
      <c r="OQK101" s="36"/>
      <c r="OQL101" s="36"/>
      <c r="OQM101" s="36"/>
      <c r="OQN101" s="36"/>
      <c r="OQO101" s="36"/>
      <c r="OQP101" s="36"/>
      <c r="OQQ101" s="36"/>
      <c r="OQR101" s="36"/>
      <c r="OQS101" s="36"/>
      <c r="OQT101" s="36"/>
      <c r="OQU101" s="36"/>
      <c r="OQV101" s="36"/>
      <c r="OQW101" s="36"/>
      <c r="OQX101" s="36"/>
      <c r="OQY101" s="36"/>
      <c r="OQZ101" s="36"/>
      <c r="ORA101" s="36"/>
      <c r="ORB101" s="36"/>
      <c r="ORC101" s="36"/>
      <c r="ORD101" s="36"/>
      <c r="ORE101" s="36"/>
      <c r="ORF101" s="36"/>
      <c r="ORG101" s="36"/>
      <c r="ORH101" s="36"/>
      <c r="ORI101" s="36"/>
      <c r="ORJ101" s="36"/>
      <c r="ORK101" s="36"/>
      <c r="ORL101" s="36"/>
      <c r="ORM101" s="36"/>
      <c r="ORN101" s="36"/>
      <c r="ORO101" s="36"/>
      <c r="ORP101" s="36"/>
      <c r="ORQ101" s="36"/>
      <c r="ORR101" s="36"/>
      <c r="ORS101" s="36"/>
      <c r="ORT101" s="36"/>
      <c r="ORU101" s="36"/>
      <c r="ORV101" s="36"/>
      <c r="ORW101" s="36"/>
      <c r="ORX101" s="36"/>
      <c r="ORY101" s="36"/>
      <c r="ORZ101" s="36"/>
      <c r="OSA101" s="36"/>
      <c r="OSB101" s="36"/>
      <c r="OSC101" s="36"/>
      <c r="OSD101" s="36"/>
      <c r="OSE101" s="36"/>
      <c r="OSF101" s="36"/>
      <c r="OSG101" s="36"/>
      <c r="OSH101" s="36"/>
      <c r="OSI101" s="36"/>
      <c r="OSJ101" s="36"/>
      <c r="OSK101" s="36"/>
      <c r="OSL101" s="36"/>
      <c r="OSM101" s="36"/>
      <c r="OSN101" s="36"/>
      <c r="OSO101" s="36"/>
      <c r="OSP101" s="36"/>
      <c r="OSQ101" s="36"/>
      <c r="OSR101" s="36"/>
      <c r="OSS101" s="36"/>
      <c r="OST101" s="36"/>
      <c r="OSU101" s="36"/>
      <c r="OSV101" s="36"/>
      <c r="OSW101" s="36"/>
      <c r="OSX101" s="36"/>
      <c r="OSY101" s="36"/>
      <c r="OSZ101" s="36"/>
      <c r="OTA101" s="36"/>
      <c r="OTB101" s="36"/>
      <c r="OTC101" s="36"/>
      <c r="OTD101" s="36"/>
      <c r="OTE101" s="36"/>
      <c r="OTF101" s="36"/>
      <c r="OTG101" s="36"/>
      <c r="OTH101" s="36"/>
      <c r="OTI101" s="36"/>
      <c r="OTJ101" s="36"/>
      <c r="OTK101" s="36"/>
      <c r="OTL101" s="36"/>
      <c r="OTM101" s="36"/>
      <c r="OTN101" s="36"/>
      <c r="OTO101" s="36"/>
      <c r="OTP101" s="36"/>
      <c r="OTQ101" s="36"/>
      <c r="OTR101" s="36"/>
      <c r="OTS101" s="36"/>
      <c r="OTT101" s="36"/>
      <c r="OTU101" s="36"/>
      <c r="OTV101" s="36"/>
      <c r="OTW101" s="36"/>
      <c r="OTX101" s="36"/>
      <c r="OTY101" s="36"/>
      <c r="OTZ101" s="36"/>
      <c r="OUA101" s="36"/>
      <c r="OUB101" s="36"/>
      <c r="OUC101" s="36"/>
      <c r="OUD101" s="36"/>
      <c r="OUE101" s="36"/>
      <c r="OUF101" s="36"/>
      <c r="OUG101" s="36"/>
      <c r="OUH101" s="36"/>
      <c r="OUI101" s="36"/>
      <c r="OUJ101" s="36"/>
      <c r="OUK101" s="36"/>
      <c r="OUL101" s="36"/>
      <c r="OUM101" s="36"/>
      <c r="OUN101" s="36"/>
      <c r="OUO101" s="36"/>
      <c r="OUP101" s="36"/>
      <c r="OUQ101" s="36"/>
      <c r="OUR101" s="36"/>
      <c r="OUS101" s="36"/>
      <c r="OUT101" s="36"/>
      <c r="OUU101" s="36"/>
      <c r="OUV101" s="36"/>
      <c r="OUW101" s="36"/>
      <c r="OUX101" s="36"/>
      <c r="OUY101" s="36"/>
      <c r="OUZ101" s="36"/>
      <c r="OVA101" s="36"/>
      <c r="OVB101" s="36"/>
      <c r="OVC101" s="36"/>
      <c r="OVD101" s="36"/>
      <c r="OVE101" s="36"/>
      <c r="OVF101" s="36"/>
      <c r="OVG101" s="36"/>
      <c r="OVH101" s="36"/>
      <c r="OVI101" s="36"/>
      <c r="OVJ101" s="36"/>
      <c r="OVK101" s="36"/>
      <c r="OVL101" s="36"/>
      <c r="OVM101" s="36"/>
      <c r="OVN101" s="36"/>
      <c r="OVO101" s="36"/>
      <c r="OVP101" s="36"/>
      <c r="OVQ101" s="36"/>
      <c r="OVR101" s="36"/>
      <c r="OVS101" s="36"/>
      <c r="OVT101" s="36"/>
      <c r="OVU101" s="36"/>
      <c r="OVV101" s="36"/>
      <c r="OVW101" s="36"/>
      <c r="OVX101" s="36"/>
      <c r="OVY101" s="36"/>
      <c r="OVZ101" s="36"/>
      <c r="OWA101" s="36"/>
      <c r="OWB101" s="36"/>
      <c r="OWC101" s="36"/>
      <c r="OWD101" s="36"/>
      <c r="OWE101" s="36"/>
      <c r="OWF101" s="36"/>
      <c r="OWG101" s="36"/>
      <c r="OWH101" s="36"/>
      <c r="OWI101" s="36"/>
      <c r="OWJ101" s="36"/>
      <c r="OWK101" s="36"/>
      <c r="OWL101" s="36"/>
      <c r="OWM101" s="36"/>
      <c r="OWN101" s="36"/>
      <c r="OWO101" s="36"/>
      <c r="OWP101" s="36"/>
      <c r="OWQ101" s="36"/>
      <c r="OWR101" s="36"/>
      <c r="OWS101" s="36"/>
      <c r="OWT101" s="36"/>
      <c r="OWU101" s="36"/>
      <c r="OWV101" s="36"/>
      <c r="OWW101" s="36"/>
      <c r="OWX101" s="36"/>
      <c r="OWY101" s="36"/>
      <c r="OWZ101" s="36"/>
      <c r="OXA101" s="36"/>
      <c r="OXB101" s="36"/>
      <c r="OXC101" s="36"/>
      <c r="OXD101" s="36"/>
      <c r="OXE101" s="36"/>
      <c r="OXF101" s="36"/>
      <c r="OXG101" s="36"/>
      <c r="OXH101" s="36"/>
      <c r="OXI101" s="36"/>
      <c r="OXJ101" s="36"/>
      <c r="OXK101" s="36"/>
      <c r="OXL101" s="36"/>
      <c r="OXM101" s="36"/>
      <c r="OXN101" s="36"/>
      <c r="OXO101" s="36"/>
      <c r="OXP101" s="36"/>
      <c r="OXQ101" s="36"/>
      <c r="OXR101" s="36"/>
      <c r="OXS101" s="36"/>
      <c r="OXT101" s="36"/>
      <c r="OXU101" s="36"/>
      <c r="OXV101" s="36"/>
      <c r="OXW101" s="36"/>
      <c r="OXX101" s="36"/>
      <c r="OXY101" s="36"/>
      <c r="OXZ101" s="36"/>
      <c r="OYA101" s="36"/>
      <c r="OYB101" s="36"/>
      <c r="OYC101" s="36"/>
      <c r="OYD101" s="36"/>
      <c r="OYE101" s="36"/>
      <c r="OYF101" s="36"/>
      <c r="OYG101" s="36"/>
      <c r="OYH101" s="36"/>
      <c r="OYI101" s="36"/>
      <c r="OYJ101" s="36"/>
      <c r="OYK101" s="36"/>
      <c r="OYL101" s="36"/>
      <c r="OYM101" s="36"/>
      <c r="OYN101" s="36"/>
      <c r="OYO101" s="36"/>
      <c r="OYP101" s="36"/>
      <c r="OYQ101" s="36"/>
      <c r="OYR101" s="36"/>
      <c r="OYS101" s="36"/>
      <c r="OYT101" s="36"/>
      <c r="OYU101" s="36"/>
      <c r="OYV101" s="36"/>
      <c r="OYW101" s="36"/>
      <c r="OYX101" s="36"/>
      <c r="OYY101" s="36"/>
      <c r="OYZ101" s="36"/>
      <c r="OZA101" s="36"/>
      <c r="OZB101" s="36"/>
      <c r="OZC101" s="36"/>
      <c r="OZD101" s="36"/>
      <c r="OZE101" s="36"/>
      <c r="OZF101" s="36"/>
      <c r="OZG101" s="36"/>
      <c r="OZH101" s="36"/>
      <c r="OZI101" s="36"/>
      <c r="OZJ101" s="36"/>
      <c r="OZK101" s="36"/>
      <c r="OZL101" s="36"/>
      <c r="OZM101" s="36"/>
      <c r="OZN101" s="36"/>
      <c r="OZO101" s="36"/>
      <c r="OZP101" s="36"/>
      <c r="OZQ101" s="36"/>
      <c r="OZR101" s="36"/>
      <c r="OZS101" s="36"/>
      <c r="OZT101" s="36"/>
      <c r="OZU101" s="36"/>
      <c r="OZV101" s="36"/>
      <c r="OZW101" s="36"/>
      <c r="OZX101" s="36"/>
      <c r="OZY101" s="36"/>
      <c r="OZZ101" s="36"/>
      <c r="PAA101" s="36"/>
      <c r="PAB101" s="36"/>
      <c r="PAC101" s="36"/>
      <c r="PAD101" s="36"/>
      <c r="PAE101" s="36"/>
      <c r="PAF101" s="36"/>
      <c r="PAG101" s="36"/>
      <c r="PAH101" s="36"/>
      <c r="PAI101" s="36"/>
      <c r="PAJ101" s="36"/>
      <c r="PAK101" s="36"/>
      <c r="PAL101" s="36"/>
      <c r="PAM101" s="36"/>
      <c r="PAN101" s="36"/>
      <c r="PAO101" s="36"/>
      <c r="PAP101" s="36"/>
      <c r="PAQ101" s="36"/>
      <c r="PAR101" s="36"/>
      <c r="PAS101" s="36"/>
      <c r="PAT101" s="36"/>
      <c r="PAU101" s="36"/>
      <c r="PAV101" s="36"/>
      <c r="PAW101" s="36"/>
      <c r="PAX101" s="36"/>
      <c r="PAY101" s="36"/>
      <c r="PAZ101" s="36"/>
      <c r="PBA101" s="36"/>
      <c r="PBB101" s="36"/>
      <c r="PBC101" s="36"/>
      <c r="PBD101" s="36"/>
      <c r="PBE101" s="36"/>
      <c r="PBF101" s="36"/>
      <c r="PBG101" s="36"/>
      <c r="PBH101" s="36"/>
      <c r="PBI101" s="36"/>
      <c r="PBJ101" s="36"/>
      <c r="PBK101" s="36"/>
      <c r="PBL101" s="36"/>
      <c r="PBM101" s="36"/>
      <c r="PBN101" s="36"/>
      <c r="PBO101" s="36"/>
      <c r="PBP101" s="36"/>
      <c r="PBQ101" s="36"/>
      <c r="PBR101" s="36"/>
      <c r="PBS101" s="36"/>
      <c r="PBT101" s="36"/>
      <c r="PBU101" s="36"/>
      <c r="PBV101" s="36"/>
      <c r="PBW101" s="36"/>
      <c r="PBX101" s="36"/>
      <c r="PBY101" s="36"/>
      <c r="PBZ101" s="36"/>
      <c r="PCA101" s="36"/>
      <c r="PCB101" s="36"/>
      <c r="PCC101" s="36"/>
      <c r="PCD101" s="36"/>
      <c r="PCE101" s="36"/>
      <c r="PCF101" s="36"/>
      <c r="PCG101" s="36"/>
      <c r="PCH101" s="36"/>
      <c r="PCI101" s="36"/>
      <c r="PCJ101" s="36"/>
      <c r="PCK101" s="36"/>
      <c r="PCL101" s="36"/>
      <c r="PCM101" s="36"/>
      <c r="PCN101" s="36"/>
      <c r="PCO101" s="36"/>
      <c r="PCP101" s="36"/>
      <c r="PCQ101" s="36"/>
      <c r="PCR101" s="36"/>
      <c r="PCS101" s="36"/>
      <c r="PCT101" s="36"/>
      <c r="PCU101" s="36"/>
      <c r="PCV101" s="36"/>
      <c r="PCW101" s="36"/>
      <c r="PCX101" s="36"/>
      <c r="PCY101" s="36"/>
      <c r="PCZ101" s="36"/>
      <c r="PDA101" s="36"/>
      <c r="PDB101" s="36"/>
      <c r="PDC101" s="36"/>
      <c r="PDD101" s="36"/>
      <c r="PDE101" s="36"/>
      <c r="PDF101" s="36"/>
      <c r="PDG101" s="36"/>
      <c r="PDH101" s="36"/>
      <c r="PDI101" s="36"/>
      <c r="PDJ101" s="36"/>
      <c r="PDK101" s="36"/>
      <c r="PDL101" s="36"/>
      <c r="PDM101" s="36"/>
      <c r="PDN101" s="36"/>
      <c r="PDO101" s="36"/>
      <c r="PDP101" s="36"/>
      <c r="PDQ101" s="36"/>
      <c r="PDR101" s="36"/>
      <c r="PDS101" s="36"/>
      <c r="PDT101" s="36"/>
      <c r="PDU101" s="36"/>
      <c r="PDV101" s="36"/>
      <c r="PDW101" s="36"/>
      <c r="PDX101" s="36"/>
      <c r="PDY101" s="36"/>
      <c r="PDZ101" s="36"/>
      <c r="PEA101" s="36"/>
      <c r="PEB101" s="36"/>
      <c r="PEC101" s="36"/>
      <c r="PED101" s="36"/>
      <c r="PEE101" s="36"/>
      <c r="PEF101" s="36"/>
      <c r="PEG101" s="36"/>
      <c r="PEH101" s="36"/>
      <c r="PEI101" s="36"/>
      <c r="PEJ101" s="36"/>
      <c r="PEK101" s="36"/>
      <c r="PEL101" s="36"/>
      <c r="PEM101" s="36"/>
      <c r="PEN101" s="36"/>
      <c r="PEO101" s="36"/>
      <c r="PEP101" s="36"/>
      <c r="PEQ101" s="36"/>
      <c r="PER101" s="36"/>
      <c r="PES101" s="36"/>
      <c r="PET101" s="36"/>
      <c r="PEU101" s="36"/>
      <c r="PEV101" s="36"/>
      <c r="PEW101" s="36"/>
      <c r="PEX101" s="36"/>
      <c r="PEY101" s="36"/>
      <c r="PEZ101" s="36"/>
      <c r="PFA101" s="36"/>
      <c r="PFB101" s="36"/>
      <c r="PFC101" s="36"/>
      <c r="PFD101" s="36"/>
      <c r="PFE101" s="36"/>
      <c r="PFF101" s="36"/>
      <c r="PFG101" s="36"/>
      <c r="PFH101" s="36"/>
      <c r="PFI101" s="36"/>
      <c r="PFJ101" s="36"/>
      <c r="PFK101" s="36"/>
      <c r="PFL101" s="36"/>
      <c r="PFM101" s="36"/>
      <c r="PFN101" s="36"/>
      <c r="PFO101" s="36"/>
      <c r="PFP101" s="36"/>
      <c r="PFQ101" s="36"/>
      <c r="PFR101" s="36"/>
      <c r="PFS101" s="36"/>
      <c r="PFT101" s="36"/>
      <c r="PFU101" s="36"/>
      <c r="PFV101" s="36"/>
      <c r="PFW101" s="36"/>
      <c r="PFX101" s="36"/>
      <c r="PFY101" s="36"/>
      <c r="PFZ101" s="36"/>
      <c r="PGA101" s="36"/>
      <c r="PGB101" s="36"/>
      <c r="PGC101" s="36"/>
      <c r="PGD101" s="36"/>
      <c r="PGE101" s="36"/>
      <c r="PGF101" s="36"/>
      <c r="PGG101" s="36"/>
      <c r="PGH101" s="36"/>
      <c r="PGI101" s="36"/>
      <c r="PGJ101" s="36"/>
      <c r="PGK101" s="36"/>
      <c r="PGL101" s="36"/>
      <c r="PGM101" s="36"/>
      <c r="PGN101" s="36"/>
      <c r="PGO101" s="36"/>
      <c r="PGP101" s="36"/>
      <c r="PGQ101" s="36"/>
      <c r="PGR101" s="36"/>
      <c r="PGS101" s="36"/>
      <c r="PGT101" s="36"/>
      <c r="PGU101" s="36"/>
      <c r="PGV101" s="36"/>
      <c r="PGW101" s="36"/>
      <c r="PGX101" s="36"/>
      <c r="PGY101" s="36"/>
      <c r="PGZ101" s="36"/>
      <c r="PHA101" s="36"/>
      <c r="PHB101" s="36"/>
      <c r="PHC101" s="36"/>
      <c r="PHD101" s="36"/>
      <c r="PHE101" s="36"/>
      <c r="PHF101" s="36"/>
      <c r="PHG101" s="36"/>
      <c r="PHH101" s="36"/>
      <c r="PHI101" s="36"/>
      <c r="PHJ101" s="36"/>
      <c r="PHK101" s="36"/>
      <c r="PHL101" s="36"/>
      <c r="PHM101" s="36"/>
      <c r="PHN101" s="36"/>
      <c r="PHO101" s="36"/>
      <c r="PHP101" s="36"/>
      <c r="PHQ101" s="36"/>
      <c r="PHR101" s="36"/>
      <c r="PHS101" s="36"/>
      <c r="PHT101" s="36"/>
      <c r="PHU101" s="36"/>
      <c r="PHV101" s="36"/>
      <c r="PHW101" s="36"/>
      <c r="PHX101" s="36"/>
      <c r="PHY101" s="36"/>
      <c r="PHZ101" s="36"/>
      <c r="PIA101" s="36"/>
      <c r="PIB101" s="36"/>
      <c r="PIC101" s="36"/>
      <c r="PID101" s="36"/>
      <c r="PIE101" s="36"/>
      <c r="PIF101" s="36"/>
      <c r="PIG101" s="36"/>
      <c r="PIH101" s="36"/>
      <c r="PII101" s="36"/>
      <c r="PIJ101" s="36"/>
      <c r="PIK101" s="36"/>
      <c r="PIL101" s="36"/>
      <c r="PIM101" s="36"/>
      <c r="PIN101" s="36"/>
      <c r="PIO101" s="36"/>
      <c r="PIP101" s="36"/>
      <c r="PIQ101" s="36"/>
      <c r="PIR101" s="36"/>
      <c r="PIS101" s="36"/>
      <c r="PIT101" s="36"/>
      <c r="PIU101" s="36"/>
      <c r="PIV101" s="36"/>
      <c r="PIW101" s="36"/>
      <c r="PIX101" s="36"/>
      <c r="PIY101" s="36"/>
      <c r="PIZ101" s="36"/>
      <c r="PJA101" s="36"/>
      <c r="PJB101" s="36"/>
      <c r="PJC101" s="36"/>
      <c r="PJD101" s="36"/>
      <c r="PJE101" s="36"/>
      <c r="PJF101" s="36"/>
      <c r="PJG101" s="36"/>
      <c r="PJH101" s="36"/>
      <c r="PJI101" s="36"/>
      <c r="PJJ101" s="36"/>
      <c r="PJK101" s="36"/>
      <c r="PJL101" s="36"/>
      <c r="PJM101" s="36"/>
      <c r="PJN101" s="36"/>
      <c r="PJO101" s="36"/>
      <c r="PJP101" s="36"/>
      <c r="PJQ101" s="36"/>
      <c r="PJR101" s="36"/>
      <c r="PJS101" s="36"/>
      <c r="PJT101" s="36"/>
      <c r="PJU101" s="36"/>
      <c r="PJV101" s="36"/>
      <c r="PJW101" s="36"/>
      <c r="PJX101" s="36"/>
      <c r="PJY101" s="36"/>
      <c r="PJZ101" s="36"/>
      <c r="PKA101" s="36"/>
      <c r="PKB101" s="36"/>
      <c r="PKC101" s="36"/>
      <c r="PKD101" s="36"/>
      <c r="PKE101" s="36"/>
      <c r="PKF101" s="36"/>
      <c r="PKG101" s="36"/>
      <c r="PKH101" s="36"/>
      <c r="PKI101" s="36"/>
      <c r="PKJ101" s="36"/>
      <c r="PKK101" s="36"/>
      <c r="PKL101" s="36"/>
      <c r="PKM101" s="36"/>
      <c r="PKN101" s="36"/>
      <c r="PKO101" s="36"/>
      <c r="PKP101" s="36"/>
      <c r="PKQ101" s="36"/>
      <c r="PKR101" s="36"/>
      <c r="PKS101" s="36"/>
      <c r="PKT101" s="36"/>
      <c r="PKU101" s="36"/>
      <c r="PKV101" s="36"/>
      <c r="PKW101" s="36"/>
      <c r="PKX101" s="36"/>
      <c r="PKY101" s="36"/>
      <c r="PKZ101" s="36"/>
      <c r="PLA101" s="36"/>
      <c r="PLB101" s="36"/>
      <c r="PLC101" s="36"/>
      <c r="PLD101" s="36"/>
      <c r="PLE101" s="36"/>
      <c r="PLF101" s="36"/>
      <c r="PLG101" s="36"/>
      <c r="PLH101" s="36"/>
      <c r="PLI101" s="36"/>
      <c r="PLJ101" s="36"/>
      <c r="PLK101" s="36"/>
      <c r="PLL101" s="36"/>
      <c r="PLM101" s="36"/>
      <c r="PLN101" s="36"/>
      <c r="PLO101" s="36"/>
      <c r="PLP101" s="36"/>
      <c r="PLQ101" s="36"/>
      <c r="PLR101" s="36"/>
      <c r="PLS101" s="36"/>
      <c r="PLT101" s="36"/>
      <c r="PLU101" s="36"/>
      <c r="PLV101" s="36"/>
      <c r="PLW101" s="36"/>
      <c r="PLX101" s="36"/>
      <c r="PLY101" s="36"/>
      <c r="PLZ101" s="36"/>
      <c r="PMA101" s="36"/>
      <c r="PMB101" s="36"/>
      <c r="PMC101" s="36"/>
      <c r="PMD101" s="36"/>
      <c r="PME101" s="36"/>
      <c r="PMF101" s="36"/>
      <c r="PMG101" s="36"/>
      <c r="PMH101" s="36"/>
      <c r="PMI101" s="36"/>
      <c r="PMJ101" s="36"/>
      <c r="PMK101" s="36"/>
      <c r="PML101" s="36"/>
      <c r="PMM101" s="36"/>
      <c r="PMN101" s="36"/>
      <c r="PMO101" s="36"/>
      <c r="PMP101" s="36"/>
      <c r="PMQ101" s="36"/>
      <c r="PMR101" s="36"/>
      <c r="PMS101" s="36"/>
      <c r="PMT101" s="36"/>
      <c r="PMU101" s="36"/>
      <c r="PMV101" s="36"/>
      <c r="PMW101" s="36"/>
      <c r="PMX101" s="36"/>
      <c r="PMY101" s="36"/>
      <c r="PMZ101" s="36"/>
      <c r="PNA101" s="36"/>
      <c r="PNB101" s="36"/>
      <c r="PNC101" s="36"/>
      <c r="PND101" s="36"/>
      <c r="PNE101" s="36"/>
      <c r="PNF101" s="36"/>
      <c r="PNG101" s="36"/>
      <c r="PNH101" s="36"/>
      <c r="PNI101" s="36"/>
      <c r="PNJ101" s="36"/>
      <c r="PNK101" s="36"/>
      <c r="PNL101" s="36"/>
      <c r="PNM101" s="36"/>
      <c r="PNN101" s="36"/>
      <c r="PNO101" s="36"/>
      <c r="PNP101" s="36"/>
      <c r="PNQ101" s="36"/>
      <c r="PNR101" s="36"/>
      <c r="PNS101" s="36"/>
      <c r="PNT101" s="36"/>
      <c r="PNU101" s="36"/>
      <c r="PNV101" s="36"/>
      <c r="PNW101" s="36"/>
      <c r="PNX101" s="36"/>
      <c r="PNY101" s="36"/>
      <c r="PNZ101" s="36"/>
      <c r="POA101" s="36"/>
      <c r="POB101" s="36"/>
      <c r="POC101" s="36"/>
      <c r="POD101" s="36"/>
      <c r="POE101" s="36"/>
      <c r="POF101" s="36"/>
      <c r="POG101" s="36"/>
      <c r="POH101" s="36"/>
      <c r="POI101" s="36"/>
      <c r="POJ101" s="36"/>
      <c r="POK101" s="36"/>
      <c r="POL101" s="36"/>
      <c r="POM101" s="36"/>
      <c r="PON101" s="36"/>
      <c r="POO101" s="36"/>
      <c r="POP101" s="36"/>
      <c r="POQ101" s="36"/>
      <c r="POR101" s="36"/>
      <c r="POS101" s="36"/>
      <c r="POT101" s="36"/>
      <c r="POU101" s="36"/>
      <c r="POV101" s="36"/>
      <c r="POW101" s="36"/>
      <c r="POX101" s="36"/>
      <c r="POY101" s="36"/>
      <c r="POZ101" s="36"/>
      <c r="PPA101" s="36"/>
      <c r="PPB101" s="36"/>
      <c r="PPC101" s="36"/>
      <c r="PPD101" s="36"/>
      <c r="PPE101" s="36"/>
      <c r="PPF101" s="36"/>
      <c r="PPG101" s="36"/>
      <c r="PPH101" s="36"/>
      <c r="PPI101" s="36"/>
      <c r="PPJ101" s="36"/>
      <c r="PPK101" s="36"/>
      <c r="PPL101" s="36"/>
      <c r="PPM101" s="36"/>
      <c r="PPN101" s="36"/>
      <c r="PPO101" s="36"/>
      <c r="PPP101" s="36"/>
      <c r="PPQ101" s="36"/>
      <c r="PPR101" s="36"/>
      <c r="PPS101" s="36"/>
      <c r="PPT101" s="36"/>
      <c r="PPU101" s="36"/>
      <c r="PPV101" s="36"/>
      <c r="PPW101" s="36"/>
      <c r="PPX101" s="36"/>
      <c r="PPY101" s="36"/>
      <c r="PPZ101" s="36"/>
      <c r="PQA101" s="36"/>
      <c r="PQB101" s="36"/>
      <c r="PQC101" s="36"/>
      <c r="PQD101" s="36"/>
      <c r="PQE101" s="36"/>
      <c r="PQF101" s="36"/>
      <c r="PQG101" s="36"/>
      <c r="PQH101" s="36"/>
      <c r="PQI101" s="36"/>
      <c r="PQJ101" s="36"/>
      <c r="PQK101" s="36"/>
      <c r="PQL101" s="36"/>
      <c r="PQM101" s="36"/>
      <c r="PQN101" s="36"/>
      <c r="PQO101" s="36"/>
      <c r="PQP101" s="36"/>
      <c r="PQQ101" s="36"/>
      <c r="PQR101" s="36"/>
      <c r="PQS101" s="36"/>
      <c r="PQT101" s="36"/>
      <c r="PQU101" s="36"/>
      <c r="PQV101" s="36"/>
      <c r="PQW101" s="36"/>
      <c r="PQX101" s="36"/>
      <c r="PQY101" s="36"/>
      <c r="PQZ101" s="36"/>
      <c r="PRA101" s="36"/>
      <c r="PRB101" s="36"/>
      <c r="PRC101" s="36"/>
      <c r="PRD101" s="36"/>
      <c r="PRE101" s="36"/>
      <c r="PRF101" s="36"/>
      <c r="PRG101" s="36"/>
      <c r="PRH101" s="36"/>
      <c r="PRI101" s="36"/>
      <c r="PRJ101" s="36"/>
      <c r="PRK101" s="36"/>
      <c r="PRL101" s="36"/>
      <c r="PRM101" s="36"/>
      <c r="PRN101" s="36"/>
      <c r="PRO101" s="36"/>
      <c r="PRP101" s="36"/>
      <c r="PRQ101" s="36"/>
      <c r="PRR101" s="36"/>
      <c r="PRS101" s="36"/>
      <c r="PRT101" s="36"/>
      <c r="PRU101" s="36"/>
      <c r="PRV101" s="36"/>
      <c r="PRW101" s="36"/>
      <c r="PRX101" s="36"/>
      <c r="PRY101" s="36"/>
      <c r="PRZ101" s="36"/>
      <c r="PSA101" s="36"/>
      <c r="PSB101" s="36"/>
      <c r="PSC101" s="36"/>
      <c r="PSD101" s="36"/>
      <c r="PSE101" s="36"/>
      <c r="PSF101" s="36"/>
      <c r="PSG101" s="36"/>
      <c r="PSH101" s="36"/>
      <c r="PSI101" s="36"/>
      <c r="PSJ101" s="36"/>
      <c r="PSK101" s="36"/>
      <c r="PSL101" s="36"/>
      <c r="PSM101" s="36"/>
      <c r="PSN101" s="36"/>
      <c r="PSO101" s="36"/>
      <c r="PSP101" s="36"/>
      <c r="PSQ101" s="36"/>
      <c r="PSR101" s="36"/>
      <c r="PSS101" s="36"/>
      <c r="PST101" s="36"/>
      <c r="PSU101" s="36"/>
      <c r="PSV101" s="36"/>
      <c r="PSW101" s="36"/>
      <c r="PSX101" s="36"/>
      <c r="PSY101" s="36"/>
      <c r="PSZ101" s="36"/>
      <c r="PTA101" s="36"/>
      <c r="PTB101" s="36"/>
      <c r="PTC101" s="36"/>
      <c r="PTD101" s="36"/>
      <c r="PTE101" s="36"/>
      <c r="PTF101" s="36"/>
      <c r="PTG101" s="36"/>
      <c r="PTH101" s="36"/>
      <c r="PTI101" s="36"/>
      <c r="PTJ101" s="36"/>
      <c r="PTK101" s="36"/>
      <c r="PTL101" s="36"/>
      <c r="PTM101" s="36"/>
      <c r="PTN101" s="36"/>
      <c r="PTO101" s="36"/>
      <c r="PTP101" s="36"/>
      <c r="PTQ101" s="36"/>
      <c r="PTR101" s="36"/>
      <c r="PTS101" s="36"/>
      <c r="PTT101" s="36"/>
      <c r="PTU101" s="36"/>
      <c r="PTV101" s="36"/>
      <c r="PTW101" s="36"/>
      <c r="PTX101" s="36"/>
      <c r="PTY101" s="36"/>
      <c r="PTZ101" s="36"/>
      <c r="PUA101" s="36"/>
      <c r="PUB101" s="36"/>
      <c r="PUC101" s="36"/>
      <c r="PUD101" s="36"/>
      <c r="PUE101" s="36"/>
      <c r="PUF101" s="36"/>
      <c r="PUG101" s="36"/>
      <c r="PUH101" s="36"/>
      <c r="PUI101" s="36"/>
      <c r="PUJ101" s="36"/>
      <c r="PUK101" s="36"/>
      <c r="PUL101" s="36"/>
      <c r="PUM101" s="36"/>
      <c r="PUN101" s="36"/>
      <c r="PUO101" s="36"/>
      <c r="PUP101" s="36"/>
      <c r="PUQ101" s="36"/>
      <c r="PUR101" s="36"/>
      <c r="PUS101" s="36"/>
      <c r="PUT101" s="36"/>
      <c r="PUU101" s="36"/>
      <c r="PUV101" s="36"/>
      <c r="PUW101" s="36"/>
      <c r="PUX101" s="36"/>
      <c r="PUY101" s="36"/>
      <c r="PUZ101" s="36"/>
      <c r="PVA101" s="36"/>
      <c r="PVB101" s="36"/>
      <c r="PVC101" s="36"/>
      <c r="PVD101" s="36"/>
      <c r="PVE101" s="36"/>
      <c r="PVF101" s="36"/>
      <c r="PVG101" s="36"/>
      <c r="PVH101" s="36"/>
      <c r="PVI101" s="36"/>
      <c r="PVJ101" s="36"/>
      <c r="PVK101" s="36"/>
      <c r="PVL101" s="36"/>
      <c r="PVM101" s="36"/>
      <c r="PVN101" s="36"/>
      <c r="PVO101" s="36"/>
      <c r="PVP101" s="36"/>
      <c r="PVQ101" s="36"/>
      <c r="PVR101" s="36"/>
      <c r="PVS101" s="36"/>
      <c r="PVT101" s="36"/>
      <c r="PVU101" s="36"/>
      <c r="PVV101" s="36"/>
      <c r="PVW101" s="36"/>
      <c r="PVX101" s="36"/>
      <c r="PVY101" s="36"/>
      <c r="PVZ101" s="36"/>
      <c r="PWA101" s="36"/>
      <c r="PWB101" s="36"/>
      <c r="PWC101" s="36"/>
      <c r="PWD101" s="36"/>
      <c r="PWE101" s="36"/>
      <c r="PWF101" s="36"/>
      <c r="PWG101" s="36"/>
      <c r="PWH101" s="36"/>
      <c r="PWI101" s="36"/>
      <c r="PWJ101" s="36"/>
      <c r="PWK101" s="36"/>
      <c r="PWL101" s="36"/>
      <c r="PWM101" s="36"/>
      <c r="PWN101" s="36"/>
      <c r="PWO101" s="36"/>
      <c r="PWP101" s="36"/>
      <c r="PWQ101" s="36"/>
      <c r="PWR101" s="36"/>
      <c r="PWS101" s="36"/>
      <c r="PWT101" s="36"/>
      <c r="PWU101" s="36"/>
      <c r="PWV101" s="36"/>
      <c r="PWW101" s="36"/>
      <c r="PWX101" s="36"/>
      <c r="PWY101" s="36"/>
      <c r="PWZ101" s="36"/>
      <c r="PXA101" s="36"/>
      <c r="PXB101" s="36"/>
      <c r="PXC101" s="36"/>
      <c r="PXD101" s="36"/>
      <c r="PXE101" s="36"/>
      <c r="PXF101" s="36"/>
      <c r="PXG101" s="36"/>
      <c r="PXH101" s="36"/>
      <c r="PXI101" s="36"/>
      <c r="PXJ101" s="36"/>
      <c r="PXK101" s="36"/>
      <c r="PXL101" s="36"/>
      <c r="PXM101" s="36"/>
      <c r="PXN101" s="36"/>
      <c r="PXO101" s="36"/>
      <c r="PXP101" s="36"/>
      <c r="PXQ101" s="36"/>
      <c r="PXR101" s="36"/>
      <c r="PXS101" s="36"/>
      <c r="PXT101" s="36"/>
      <c r="PXU101" s="36"/>
      <c r="PXV101" s="36"/>
      <c r="PXW101" s="36"/>
      <c r="PXX101" s="36"/>
      <c r="PXY101" s="36"/>
      <c r="PXZ101" s="36"/>
      <c r="PYA101" s="36"/>
      <c r="PYB101" s="36"/>
      <c r="PYC101" s="36"/>
      <c r="PYD101" s="36"/>
      <c r="PYE101" s="36"/>
      <c r="PYF101" s="36"/>
      <c r="PYG101" s="36"/>
      <c r="PYH101" s="36"/>
      <c r="PYI101" s="36"/>
      <c r="PYJ101" s="36"/>
      <c r="PYK101" s="36"/>
      <c r="PYL101" s="36"/>
      <c r="PYM101" s="36"/>
      <c r="PYN101" s="36"/>
      <c r="PYO101" s="36"/>
      <c r="PYP101" s="36"/>
      <c r="PYQ101" s="36"/>
      <c r="PYR101" s="36"/>
      <c r="PYS101" s="36"/>
      <c r="PYT101" s="36"/>
      <c r="PYU101" s="36"/>
      <c r="PYV101" s="36"/>
      <c r="PYW101" s="36"/>
      <c r="PYX101" s="36"/>
      <c r="PYY101" s="36"/>
      <c r="PYZ101" s="36"/>
      <c r="PZA101" s="36"/>
      <c r="PZB101" s="36"/>
      <c r="PZC101" s="36"/>
      <c r="PZD101" s="36"/>
      <c r="PZE101" s="36"/>
      <c r="PZF101" s="36"/>
      <c r="PZG101" s="36"/>
      <c r="PZH101" s="36"/>
      <c r="PZI101" s="36"/>
      <c r="PZJ101" s="36"/>
      <c r="PZK101" s="36"/>
      <c r="PZL101" s="36"/>
      <c r="PZM101" s="36"/>
      <c r="PZN101" s="36"/>
      <c r="PZO101" s="36"/>
      <c r="PZP101" s="36"/>
      <c r="PZQ101" s="36"/>
      <c r="PZR101" s="36"/>
      <c r="PZS101" s="36"/>
      <c r="PZT101" s="36"/>
      <c r="PZU101" s="36"/>
      <c r="PZV101" s="36"/>
      <c r="PZW101" s="36"/>
      <c r="PZX101" s="36"/>
      <c r="PZY101" s="36"/>
      <c r="PZZ101" s="36"/>
      <c r="QAA101" s="36"/>
      <c r="QAB101" s="36"/>
      <c r="QAC101" s="36"/>
      <c r="QAD101" s="36"/>
      <c r="QAE101" s="36"/>
      <c r="QAF101" s="36"/>
      <c r="QAG101" s="36"/>
      <c r="QAH101" s="36"/>
      <c r="QAI101" s="36"/>
      <c r="QAJ101" s="36"/>
      <c r="QAK101" s="36"/>
      <c r="QAL101" s="36"/>
      <c r="QAM101" s="36"/>
      <c r="QAN101" s="36"/>
      <c r="QAO101" s="36"/>
      <c r="QAP101" s="36"/>
      <c r="QAQ101" s="36"/>
      <c r="QAR101" s="36"/>
      <c r="QAS101" s="36"/>
      <c r="QAT101" s="36"/>
      <c r="QAU101" s="36"/>
      <c r="QAV101" s="36"/>
      <c r="QAW101" s="36"/>
      <c r="QAX101" s="36"/>
      <c r="QAY101" s="36"/>
      <c r="QAZ101" s="36"/>
      <c r="QBA101" s="36"/>
      <c r="QBB101" s="36"/>
      <c r="QBC101" s="36"/>
      <c r="QBD101" s="36"/>
      <c r="QBE101" s="36"/>
      <c r="QBF101" s="36"/>
      <c r="QBG101" s="36"/>
      <c r="QBH101" s="36"/>
      <c r="QBI101" s="36"/>
      <c r="QBJ101" s="36"/>
      <c r="QBK101" s="36"/>
      <c r="QBL101" s="36"/>
      <c r="QBM101" s="36"/>
      <c r="QBN101" s="36"/>
      <c r="QBO101" s="36"/>
      <c r="QBP101" s="36"/>
      <c r="QBQ101" s="36"/>
      <c r="QBR101" s="36"/>
      <c r="QBS101" s="36"/>
      <c r="QBT101" s="36"/>
      <c r="QBU101" s="36"/>
      <c r="QBV101" s="36"/>
      <c r="QBW101" s="36"/>
      <c r="QBX101" s="36"/>
      <c r="QBY101" s="36"/>
      <c r="QBZ101" s="36"/>
      <c r="QCA101" s="36"/>
      <c r="QCB101" s="36"/>
      <c r="QCC101" s="36"/>
      <c r="QCD101" s="36"/>
      <c r="QCE101" s="36"/>
      <c r="QCF101" s="36"/>
      <c r="QCG101" s="36"/>
      <c r="QCH101" s="36"/>
      <c r="QCI101" s="36"/>
      <c r="QCJ101" s="36"/>
      <c r="QCK101" s="36"/>
      <c r="QCL101" s="36"/>
      <c r="QCM101" s="36"/>
      <c r="QCN101" s="36"/>
      <c r="QCO101" s="36"/>
      <c r="QCP101" s="36"/>
      <c r="QCQ101" s="36"/>
      <c r="QCR101" s="36"/>
      <c r="QCS101" s="36"/>
      <c r="QCT101" s="36"/>
      <c r="QCU101" s="36"/>
      <c r="QCV101" s="36"/>
      <c r="QCW101" s="36"/>
      <c r="QCX101" s="36"/>
      <c r="QCY101" s="36"/>
      <c r="QCZ101" s="36"/>
      <c r="QDA101" s="36"/>
      <c r="QDB101" s="36"/>
      <c r="QDC101" s="36"/>
      <c r="QDD101" s="36"/>
      <c r="QDE101" s="36"/>
      <c r="QDF101" s="36"/>
      <c r="QDG101" s="36"/>
      <c r="QDH101" s="36"/>
      <c r="QDI101" s="36"/>
      <c r="QDJ101" s="36"/>
      <c r="QDK101" s="36"/>
      <c r="QDL101" s="36"/>
      <c r="QDM101" s="36"/>
      <c r="QDN101" s="36"/>
      <c r="QDO101" s="36"/>
      <c r="QDP101" s="36"/>
      <c r="QDQ101" s="36"/>
      <c r="QDR101" s="36"/>
      <c r="QDS101" s="36"/>
      <c r="QDT101" s="36"/>
      <c r="QDU101" s="36"/>
      <c r="QDV101" s="36"/>
      <c r="QDW101" s="36"/>
      <c r="QDX101" s="36"/>
      <c r="QDY101" s="36"/>
      <c r="QDZ101" s="36"/>
      <c r="QEA101" s="36"/>
      <c r="QEB101" s="36"/>
      <c r="QEC101" s="36"/>
      <c r="QED101" s="36"/>
      <c r="QEE101" s="36"/>
      <c r="QEF101" s="36"/>
      <c r="QEG101" s="36"/>
      <c r="QEH101" s="36"/>
      <c r="QEI101" s="36"/>
      <c r="QEJ101" s="36"/>
      <c r="QEK101" s="36"/>
      <c r="QEL101" s="36"/>
      <c r="QEM101" s="36"/>
      <c r="QEN101" s="36"/>
      <c r="QEO101" s="36"/>
      <c r="QEP101" s="36"/>
      <c r="QEQ101" s="36"/>
      <c r="QER101" s="36"/>
      <c r="QES101" s="36"/>
      <c r="QET101" s="36"/>
      <c r="QEU101" s="36"/>
      <c r="QEV101" s="36"/>
      <c r="QEW101" s="36"/>
      <c r="QEX101" s="36"/>
      <c r="QEY101" s="36"/>
      <c r="QEZ101" s="36"/>
      <c r="QFA101" s="36"/>
      <c r="QFB101" s="36"/>
      <c r="QFC101" s="36"/>
      <c r="QFD101" s="36"/>
      <c r="QFE101" s="36"/>
      <c r="QFF101" s="36"/>
      <c r="QFG101" s="36"/>
      <c r="QFH101" s="36"/>
      <c r="QFI101" s="36"/>
      <c r="QFJ101" s="36"/>
      <c r="QFK101" s="36"/>
      <c r="QFL101" s="36"/>
      <c r="QFM101" s="36"/>
      <c r="QFN101" s="36"/>
      <c r="QFO101" s="36"/>
      <c r="QFP101" s="36"/>
      <c r="QFQ101" s="36"/>
      <c r="QFR101" s="36"/>
      <c r="QFS101" s="36"/>
      <c r="QFT101" s="36"/>
      <c r="QFU101" s="36"/>
      <c r="QFV101" s="36"/>
      <c r="QFW101" s="36"/>
      <c r="QFX101" s="36"/>
      <c r="QFY101" s="36"/>
      <c r="QFZ101" s="36"/>
      <c r="QGA101" s="36"/>
      <c r="QGB101" s="36"/>
      <c r="QGC101" s="36"/>
      <c r="QGD101" s="36"/>
      <c r="QGE101" s="36"/>
      <c r="QGF101" s="36"/>
      <c r="QGG101" s="36"/>
      <c r="QGH101" s="36"/>
      <c r="QGI101" s="36"/>
      <c r="QGJ101" s="36"/>
      <c r="QGK101" s="36"/>
      <c r="QGL101" s="36"/>
      <c r="QGM101" s="36"/>
      <c r="QGN101" s="36"/>
      <c r="QGO101" s="36"/>
      <c r="QGP101" s="36"/>
      <c r="QGQ101" s="36"/>
      <c r="QGR101" s="36"/>
      <c r="QGS101" s="36"/>
      <c r="QGT101" s="36"/>
      <c r="QGU101" s="36"/>
      <c r="QGV101" s="36"/>
      <c r="QGW101" s="36"/>
      <c r="QGX101" s="36"/>
      <c r="QGY101" s="36"/>
      <c r="QGZ101" s="36"/>
      <c r="QHA101" s="36"/>
      <c r="QHB101" s="36"/>
      <c r="QHC101" s="36"/>
      <c r="QHD101" s="36"/>
      <c r="QHE101" s="36"/>
      <c r="QHF101" s="36"/>
      <c r="QHG101" s="36"/>
      <c r="QHH101" s="36"/>
      <c r="QHI101" s="36"/>
      <c r="QHJ101" s="36"/>
      <c r="QHK101" s="36"/>
      <c r="QHL101" s="36"/>
      <c r="QHM101" s="36"/>
      <c r="QHN101" s="36"/>
      <c r="QHO101" s="36"/>
      <c r="QHP101" s="36"/>
      <c r="QHQ101" s="36"/>
      <c r="QHR101" s="36"/>
      <c r="QHS101" s="36"/>
      <c r="QHT101" s="36"/>
      <c r="QHU101" s="36"/>
      <c r="QHV101" s="36"/>
      <c r="QHW101" s="36"/>
      <c r="QHX101" s="36"/>
      <c r="QHY101" s="36"/>
      <c r="QHZ101" s="36"/>
      <c r="QIA101" s="36"/>
      <c r="QIB101" s="36"/>
      <c r="QIC101" s="36"/>
      <c r="QID101" s="36"/>
      <c r="QIE101" s="36"/>
      <c r="QIF101" s="36"/>
      <c r="QIG101" s="36"/>
      <c r="QIH101" s="36"/>
      <c r="QII101" s="36"/>
      <c r="QIJ101" s="36"/>
      <c r="QIK101" s="36"/>
      <c r="QIL101" s="36"/>
      <c r="QIM101" s="36"/>
      <c r="QIN101" s="36"/>
      <c r="QIO101" s="36"/>
      <c r="QIP101" s="36"/>
      <c r="QIQ101" s="36"/>
      <c r="QIR101" s="36"/>
      <c r="QIS101" s="36"/>
      <c r="QIT101" s="36"/>
      <c r="QIU101" s="36"/>
      <c r="QIV101" s="36"/>
      <c r="QIW101" s="36"/>
      <c r="QIX101" s="36"/>
      <c r="QIY101" s="36"/>
      <c r="QIZ101" s="36"/>
      <c r="QJA101" s="36"/>
      <c r="QJB101" s="36"/>
      <c r="QJC101" s="36"/>
      <c r="QJD101" s="36"/>
      <c r="QJE101" s="36"/>
      <c r="QJF101" s="36"/>
      <c r="QJG101" s="36"/>
      <c r="QJH101" s="36"/>
      <c r="QJI101" s="36"/>
      <c r="QJJ101" s="36"/>
      <c r="QJK101" s="36"/>
      <c r="QJL101" s="36"/>
      <c r="QJM101" s="36"/>
      <c r="QJN101" s="36"/>
      <c r="QJO101" s="36"/>
      <c r="QJP101" s="36"/>
      <c r="QJQ101" s="36"/>
      <c r="QJR101" s="36"/>
      <c r="QJS101" s="36"/>
      <c r="QJT101" s="36"/>
      <c r="QJU101" s="36"/>
      <c r="QJV101" s="36"/>
      <c r="QJW101" s="36"/>
      <c r="QJX101" s="36"/>
      <c r="QJY101" s="36"/>
      <c r="QJZ101" s="36"/>
      <c r="QKA101" s="36"/>
      <c r="QKB101" s="36"/>
      <c r="QKC101" s="36"/>
      <c r="QKD101" s="36"/>
      <c r="QKE101" s="36"/>
      <c r="QKF101" s="36"/>
      <c r="QKG101" s="36"/>
      <c r="QKH101" s="36"/>
      <c r="QKI101" s="36"/>
      <c r="QKJ101" s="36"/>
      <c r="QKK101" s="36"/>
      <c r="QKL101" s="36"/>
      <c r="QKM101" s="36"/>
      <c r="QKN101" s="36"/>
      <c r="QKO101" s="36"/>
      <c r="QKP101" s="36"/>
      <c r="QKQ101" s="36"/>
      <c r="QKR101" s="36"/>
      <c r="QKS101" s="36"/>
      <c r="QKT101" s="36"/>
      <c r="QKU101" s="36"/>
      <c r="QKV101" s="36"/>
      <c r="QKW101" s="36"/>
      <c r="QKX101" s="36"/>
      <c r="QKY101" s="36"/>
      <c r="QKZ101" s="36"/>
      <c r="QLA101" s="36"/>
      <c r="QLB101" s="36"/>
      <c r="QLC101" s="36"/>
      <c r="QLD101" s="36"/>
      <c r="QLE101" s="36"/>
      <c r="QLF101" s="36"/>
      <c r="QLG101" s="36"/>
      <c r="QLH101" s="36"/>
      <c r="QLI101" s="36"/>
      <c r="QLJ101" s="36"/>
      <c r="QLK101" s="36"/>
      <c r="QLL101" s="36"/>
      <c r="QLM101" s="36"/>
      <c r="QLN101" s="36"/>
      <c r="QLO101" s="36"/>
      <c r="QLP101" s="36"/>
      <c r="QLQ101" s="36"/>
      <c r="QLR101" s="36"/>
      <c r="QLS101" s="36"/>
      <c r="QLT101" s="36"/>
      <c r="QLU101" s="36"/>
      <c r="QLV101" s="36"/>
      <c r="QLW101" s="36"/>
      <c r="QLX101" s="36"/>
      <c r="QLY101" s="36"/>
      <c r="QLZ101" s="36"/>
      <c r="QMA101" s="36"/>
      <c r="QMB101" s="36"/>
      <c r="QMC101" s="36"/>
      <c r="QMD101" s="36"/>
      <c r="QME101" s="36"/>
      <c r="QMF101" s="36"/>
      <c r="QMG101" s="36"/>
      <c r="QMH101" s="36"/>
      <c r="QMI101" s="36"/>
      <c r="QMJ101" s="36"/>
      <c r="QMK101" s="36"/>
      <c r="QML101" s="36"/>
      <c r="QMM101" s="36"/>
      <c r="QMN101" s="36"/>
      <c r="QMO101" s="36"/>
      <c r="QMP101" s="36"/>
      <c r="QMQ101" s="36"/>
      <c r="QMR101" s="36"/>
      <c r="QMS101" s="36"/>
      <c r="QMT101" s="36"/>
      <c r="QMU101" s="36"/>
      <c r="QMV101" s="36"/>
      <c r="QMW101" s="36"/>
      <c r="QMX101" s="36"/>
      <c r="QMY101" s="36"/>
      <c r="QMZ101" s="36"/>
      <c r="QNA101" s="36"/>
      <c r="QNB101" s="36"/>
      <c r="QNC101" s="36"/>
      <c r="QND101" s="36"/>
      <c r="QNE101" s="36"/>
      <c r="QNF101" s="36"/>
      <c r="QNG101" s="36"/>
      <c r="QNH101" s="36"/>
      <c r="QNI101" s="36"/>
      <c r="QNJ101" s="36"/>
      <c r="QNK101" s="36"/>
      <c r="QNL101" s="36"/>
      <c r="QNM101" s="36"/>
      <c r="QNN101" s="36"/>
      <c r="QNO101" s="36"/>
      <c r="QNP101" s="36"/>
      <c r="QNQ101" s="36"/>
      <c r="QNR101" s="36"/>
      <c r="QNS101" s="36"/>
      <c r="QNT101" s="36"/>
      <c r="QNU101" s="36"/>
      <c r="QNV101" s="36"/>
      <c r="QNW101" s="36"/>
      <c r="QNX101" s="36"/>
      <c r="QNY101" s="36"/>
      <c r="QNZ101" s="36"/>
      <c r="QOA101" s="36"/>
      <c r="QOB101" s="36"/>
      <c r="QOC101" s="36"/>
      <c r="QOD101" s="36"/>
      <c r="QOE101" s="36"/>
      <c r="QOF101" s="36"/>
      <c r="QOG101" s="36"/>
      <c r="QOH101" s="36"/>
      <c r="QOI101" s="36"/>
      <c r="QOJ101" s="36"/>
      <c r="QOK101" s="36"/>
      <c r="QOL101" s="36"/>
      <c r="QOM101" s="36"/>
      <c r="QON101" s="36"/>
      <c r="QOO101" s="36"/>
      <c r="QOP101" s="36"/>
      <c r="QOQ101" s="36"/>
      <c r="QOR101" s="36"/>
      <c r="QOS101" s="36"/>
      <c r="QOT101" s="36"/>
      <c r="QOU101" s="36"/>
      <c r="QOV101" s="36"/>
      <c r="QOW101" s="36"/>
      <c r="QOX101" s="36"/>
      <c r="QOY101" s="36"/>
      <c r="QOZ101" s="36"/>
      <c r="QPA101" s="36"/>
      <c r="QPB101" s="36"/>
      <c r="QPC101" s="36"/>
      <c r="QPD101" s="36"/>
      <c r="QPE101" s="36"/>
      <c r="QPF101" s="36"/>
      <c r="QPG101" s="36"/>
      <c r="QPH101" s="36"/>
      <c r="QPI101" s="36"/>
      <c r="QPJ101" s="36"/>
      <c r="QPK101" s="36"/>
      <c r="QPL101" s="36"/>
      <c r="QPM101" s="36"/>
      <c r="QPN101" s="36"/>
      <c r="QPO101" s="36"/>
      <c r="QPP101" s="36"/>
      <c r="QPQ101" s="36"/>
      <c r="QPR101" s="36"/>
      <c r="QPS101" s="36"/>
      <c r="QPT101" s="36"/>
      <c r="QPU101" s="36"/>
      <c r="QPV101" s="36"/>
      <c r="QPW101" s="36"/>
      <c r="QPX101" s="36"/>
      <c r="QPY101" s="36"/>
      <c r="QPZ101" s="36"/>
      <c r="QQA101" s="36"/>
      <c r="QQB101" s="36"/>
      <c r="QQC101" s="36"/>
      <c r="QQD101" s="36"/>
      <c r="QQE101" s="36"/>
      <c r="QQF101" s="36"/>
      <c r="QQG101" s="36"/>
      <c r="QQH101" s="36"/>
      <c r="QQI101" s="36"/>
      <c r="QQJ101" s="36"/>
      <c r="QQK101" s="36"/>
      <c r="QQL101" s="36"/>
      <c r="QQM101" s="36"/>
      <c r="QQN101" s="36"/>
      <c r="QQO101" s="36"/>
      <c r="QQP101" s="36"/>
      <c r="QQQ101" s="36"/>
      <c r="QQR101" s="36"/>
      <c r="QQS101" s="36"/>
      <c r="QQT101" s="36"/>
      <c r="QQU101" s="36"/>
      <c r="QQV101" s="36"/>
      <c r="QQW101" s="36"/>
      <c r="QQX101" s="36"/>
      <c r="QQY101" s="36"/>
      <c r="QQZ101" s="36"/>
      <c r="QRA101" s="36"/>
      <c r="QRB101" s="36"/>
      <c r="QRC101" s="36"/>
      <c r="QRD101" s="36"/>
      <c r="QRE101" s="36"/>
      <c r="QRF101" s="36"/>
      <c r="QRG101" s="36"/>
      <c r="QRH101" s="36"/>
      <c r="QRI101" s="36"/>
      <c r="QRJ101" s="36"/>
      <c r="QRK101" s="36"/>
      <c r="QRL101" s="36"/>
      <c r="QRM101" s="36"/>
      <c r="QRN101" s="36"/>
      <c r="QRO101" s="36"/>
      <c r="QRP101" s="36"/>
      <c r="QRQ101" s="36"/>
      <c r="QRR101" s="36"/>
      <c r="QRS101" s="36"/>
      <c r="QRT101" s="36"/>
      <c r="QRU101" s="36"/>
      <c r="QRV101" s="36"/>
      <c r="QRW101" s="36"/>
      <c r="QRX101" s="36"/>
      <c r="QRY101" s="36"/>
      <c r="QRZ101" s="36"/>
      <c r="QSA101" s="36"/>
      <c r="QSB101" s="36"/>
      <c r="QSC101" s="36"/>
      <c r="QSD101" s="36"/>
      <c r="QSE101" s="36"/>
      <c r="QSF101" s="36"/>
      <c r="QSG101" s="36"/>
      <c r="QSH101" s="36"/>
      <c r="QSI101" s="36"/>
      <c r="QSJ101" s="36"/>
      <c r="QSK101" s="36"/>
      <c r="QSL101" s="36"/>
      <c r="QSM101" s="36"/>
      <c r="QSN101" s="36"/>
      <c r="QSO101" s="36"/>
      <c r="QSP101" s="36"/>
      <c r="QSQ101" s="36"/>
      <c r="QSR101" s="36"/>
      <c r="QSS101" s="36"/>
      <c r="QST101" s="36"/>
      <c r="QSU101" s="36"/>
      <c r="QSV101" s="36"/>
      <c r="QSW101" s="36"/>
      <c r="QSX101" s="36"/>
      <c r="QSY101" s="36"/>
      <c r="QSZ101" s="36"/>
      <c r="QTA101" s="36"/>
      <c r="QTB101" s="36"/>
      <c r="QTC101" s="36"/>
      <c r="QTD101" s="36"/>
      <c r="QTE101" s="36"/>
      <c r="QTF101" s="36"/>
      <c r="QTG101" s="36"/>
      <c r="QTH101" s="36"/>
      <c r="QTI101" s="36"/>
      <c r="QTJ101" s="36"/>
      <c r="QTK101" s="36"/>
      <c r="QTL101" s="36"/>
      <c r="QTM101" s="36"/>
      <c r="QTN101" s="36"/>
      <c r="QTO101" s="36"/>
      <c r="QTP101" s="36"/>
      <c r="QTQ101" s="36"/>
      <c r="QTR101" s="36"/>
      <c r="QTS101" s="36"/>
      <c r="QTT101" s="36"/>
      <c r="QTU101" s="36"/>
      <c r="QTV101" s="36"/>
      <c r="QTW101" s="36"/>
      <c r="QTX101" s="36"/>
      <c r="QTY101" s="36"/>
      <c r="QTZ101" s="36"/>
      <c r="QUA101" s="36"/>
      <c r="QUB101" s="36"/>
      <c r="QUC101" s="36"/>
      <c r="QUD101" s="36"/>
      <c r="QUE101" s="36"/>
      <c r="QUF101" s="36"/>
      <c r="QUG101" s="36"/>
      <c r="QUH101" s="36"/>
      <c r="QUI101" s="36"/>
      <c r="QUJ101" s="36"/>
      <c r="QUK101" s="36"/>
      <c r="QUL101" s="36"/>
      <c r="QUM101" s="36"/>
      <c r="QUN101" s="36"/>
      <c r="QUO101" s="36"/>
      <c r="QUP101" s="36"/>
      <c r="QUQ101" s="36"/>
      <c r="QUR101" s="36"/>
      <c r="QUS101" s="36"/>
      <c r="QUT101" s="36"/>
      <c r="QUU101" s="36"/>
      <c r="QUV101" s="36"/>
      <c r="QUW101" s="36"/>
      <c r="QUX101" s="36"/>
      <c r="QUY101" s="36"/>
      <c r="QUZ101" s="36"/>
      <c r="QVA101" s="36"/>
      <c r="QVB101" s="36"/>
      <c r="QVC101" s="36"/>
      <c r="QVD101" s="36"/>
      <c r="QVE101" s="36"/>
      <c r="QVF101" s="36"/>
      <c r="QVG101" s="36"/>
      <c r="QVH101" s="36"/>
      <c r="QVI101" s="36"/>
      <c r="QVJ101" s="36"/>
      <c r="QVK101" s="36"/>
      <c r="QVL101" s="36"/>
      <c r="QVM101" s="36"/>
      <c r="QVN101" s="36"/>
      <c r="QVO101" s="36"/>
      <c r="QVP101" s="36"/>
      <c r="QVQ101" s="36"/>
      <c r="QVR101" s="36"/>
      <c r="QVS101" s="36"/>
      <c r="QVT101" s="36"/>
      <c r="QVU101" s="36"/>
      <c r="QVV101" s="36"/>
      <c r="QVW101" s="36"/>
      <c r="QVX101" s="36"/>
      <c r="QVY101" s="36"/>
      <c r="QVZ101" s="36"/>
      <c r="QWA101" s="36"/>
      <c r="QWB101" s="36"/>
      <c r="QWC101" s="36"/>
      <c r="QWD101" s="36"/>
      <c r="QWE101" s="36"/>
      <c r="QWF101" s="36"/>
      <c r="QWG101" s="36"/>
      <c r="QWH101" s="36"/>
      <c r="QWI101" s="36"/>
      <c r="QWJ101" s="36"/>
      <c r="QWK101" s="36"/>
      <c r="QWL101" s="36"/>
      <c r="QWM101" s="36"/>
      <c r="QWN101" s="36"/>
      <c r="QWO101" s="36"/>
      <c r="QWP101" s="36"/>
      <c r="QWQ101" s="36"/>
      <c r="QWR101" s="36"/>
      <c r="QWS101" s="36"/>
      <c r="QWT101" s="36"/>
      <c r="QWU101" s="36"/>
      <c r="QWV101" s="36"/>
      <c r="QWW101" s="36"/>
      <c r="QWX101" s="36"/>
      <c r="QWY101" s="36"/>
      <c r="QWZ101" s="36"/>
      <c r="QXA101" s="36"/>
      <c r="QXB101" s="36"/>
      <c r="QXC101" s="36"/>
      <c r="QXD101" s="36"/>
      <c r="QXE101" s="36"/>
      <c r="QXF101" s="36"/>
      <c r="QXG101" s="36"/>
      <c r="QXH101" s="36"/>
      <c r="QXI101" s="36"/>
      <c r="QXJ101" s="36"/>
      <c r="QXK101" s="36"/>
      <c r="QXL101" s="36"/>
      <c r="QXM101" s="36"/>
      <c r="QXN101" s="36"/>
      <c r="QXO101" s="36"/>
      <c r="QXP101" s="36"/>
      <c r="QXQ101" s="36"/>
      <c r="QXR101" s="36"/>
      <c r="QXS101" s="36"/>
      <c r="QXT101" s="36"/>
      <c r="QXU101" s="36"/>
      <c r="QXV101" s="36"/>
      <c r="QXW101" s="36"/>
      <c r="QXX101" s="36"/>
      <c r="QXY101" s="36"/>
      <c r="QXZ101" s="36"/>
      <c r="QYA101" s="36"/>
      <c r="QYB101" s="36"/>
      <c r="QYC101" s="36"/>
      <c r="QYD101" s="36"/>
      <c r="QYE101" s="36"/>
      <c r="QYF101" s="36"/>
      <c r="QYG101" s="36"/>
      <c r="QYH101" s="36"/>
      <c r="QYI101" s="36"/>
      <c r="QYJ101" s="36"/>
      <c r="QYK101" s="36"/>
      <c r="QYL101" s="36"/>
      <c r="QYM101" s="36"/>
      <c r="QYN101" s="36"/>
      <c r="QYO101" s="36"/>
      <c r="QYP101" s="36"/>
      <c r="QYQ101" s="36"/>
      <c r="QYR101" s="36"/>
      <c r="QYS101" s="36"/>
      <c r="QYT101" s="36"/>
      <c r="QYU101" s="36"/>
      <c r="QYV101" s="36"/>
      <c r="QYW101" s="36"/>
      <c r="QYX101" s="36"/>
      <c r="QYY101" s="36"/>
      <c r="QYZ101" s="36"/>
      <c r="QZA101" s="36"/>
      <c r="QZB101" s="36"/>
      <c r="QZC101" s="36"/>
      <c r="QZD101" s="36"/>
      <c r="QZE101" s="36"/>
      <c r="QZF101" s="36"/>
      <c r="QZG101" s="36"/>
      <c r="QZH101" s="36"/>
      <c r="QZI101" s="36"/>
      <c r="QZJ101" s="36"/>
      <c r="QZK101" s="36"/>
      <c r="QZL101" s="36"/>
      <c r="QZM101" s="36"/>
      <c r="QZN101" s="36"/>
      <c r="QZO101" s="36"/>
      <c r="QZP101" s="36"/>
      <c r="QZQ101" s="36"/>
      <c r="QZR101" s="36"/>
      <c r="QZS101" s="36"/>
      <c r="QZT101" s="36"/>
      <c r="QZU101" s="36"/>
      <c r="QZV101" s="36"/>
      <c r="QZW101" s="36"/>
      <c r="QZX101" s="36"/>
      <c r="QZY101" s="36"/>
      <c r="QZZ101" s="36"/>
      <c r="RAA101" s="36"/>
      <c r="RAB101" s="36"/>
      <c r="RAC101" s="36"/>
      <c r="RAD101" s="36"/>
      <c r="RAE101" s="36"/>
      <c r="RAF101" s="36"/>
      <c r="RAG101" s="36"/>
      <c r="RAH101" s="36"/>
      <c r="RAI101" s="36"/>
      <c r="RAJ101" s="36"/>
      <c r="RAK101" s="36"/>
      <c r="RAL101" s="36"/>
      <c r="RAM101" s="36"/>
      <c r="RAN101" s="36"/>
      <c r="RAO101" s="36"/>
      <c r="RAP101" s="36"/>
      <c r="RAQ101" s="36"/>
      <c r="RAR101" s="36"/>
      <c r="RAS101" s="36"/>
      <c r="RAT101" s="36"/>
      <c r="RAU101" s="36"/>
      <c r="RAV101" s="36"/>
      <c r="RAW101" s="36"/>
      <c r="RAX101" s="36"/>
      <c r="RAY101" s="36"/>
      <c r="RAZ101" s="36"/>
      <c r="RBA101" s="36"/>
      <c r="RBB101" s="36"/>
      <c r="RBC101" s="36"/>
      <c r="RBD101" s="36"/>
      <c r="RBE101" s="36"/>
      <c r="RBF101" s="36"/>
      <c r="RBG101" s="36"/>
      <c r="RBH101" s="36"/>
      <c r="RBI101" s="36"/>
      <c r="RBJ101" s="36"/>
      <c r="RBK101" s="36"/>
      <c r="RBL101" s="36"/>
      <c r="RBM101" s="36"/>
      <c r="RBN101" s="36"/>
      <c r="RBO101" s="36"/>
      <c r="RBP101" s="36"/>
      <c r="RBQ101" s="36"/>
      <c r="RBR101" s="36"/>
      <c r="RBS101" s="36"/>
      <c r="RBT101" s="36"/>
      <c r="RBU101" s="36"/>
      <c r="RBV101" s="36"/>
      <c r="RBW101" s="36"/>
      <c r="RBX101" s="36"/>
      <c r="RBY101" s="36"/>
      <c r="RBZ101" s="36"/>
      <c r="RCA101" s="36"/>
      <c r="RCB101" s="36"/>
      <c r="RCC101" s="36"/>
      <c r="RCD101" s="36"/>
      <c r="RCE101" s="36"/>
      <c r="RCF101" s="36"/>
      <c r="RCG101" s="36"/>
      <c r="RCH101" s="36"/>
      <c r="RCI101" s="36"/>
      <c r="RCJ101" s="36"/>
      <c r="RCK101" s="36"/>
      <c r="RCL101" s="36"/>
      <c r="RCM101" s="36"/>
      <c r="RCN101" s="36"/>
      <c r="RCO101" s="36"/>
      <c r="RCP101" s="36"/>
      <c r="RCQ101" s="36"/>
      <c r="RCR101" s="36"/>
      <c r="RCS101" s="36"/>
      <c r="RCT101" s="36"/>
      <c r="RCU101" s="36"/>
      <c r="RCV101" s="36"/>
      <c r="RCW101" s="36"/>
      <c r="RCX101" s="36"/>
      <c r="RCY101" s="36"/>
      <c r="RCZ101" s="36"/>
      <c r="RDA101" s="36"/>
      <c r="RDB101" s="36"/>
      <c r="RDC101" s="36"/>
      <c r="RDD101" s="36"/>
      <c r="RDE101" s="36"/>
      <c r="RDF101" s="36"/>
      <c r="RDG101" s="36"/>
      <c r="RDH101" s="36"/>
      <c r="RDI101" s="36"/>
      <c r="RDJ101" s="36"/>
      <c r="RDK101" s="36"/>
      <c r="RDL101" s="36"/>
      <c r="RDM101" s="36"/>
      <c r="RDN101" s="36"/>
      <c r="RDO101" s="36"/>
      <c r="RDP101" s="36"/>
      <c r="RDQ101" s="36"/>
      <c r="RDR101" s="36"/>
      <c r="RDS101" s="36"/>
      <c r="RDT101" s="36"/>
      <c r="RDU101" s="36"/>
      <c r="RDV101" s="36"/>
      <c r="RDW101" s="36"/>
      <c r="RDX101" s="36"/>
      <c r="RDY101" s="36"/>
      <c r="RDZ101" s="36"/>
      <c r="REA101" s="36"/>
      <c r="REB101" s="36"/>
      <c r="REC101" s="36"/>
      <c r="RED101" s="36"/>
      <c r="REE101" s="36"/>
      <c r="REF101" s="36"/>
      <c r="REG101" s="36"/>
      <c r="REH101" s="36"/>
      <c r="REI101" s="36"/>
      <c r="REJ101" s="36"/>
      <c r="REK101" s="36"/>
      <c r="REL101" s="36"/>
      <c r="REM101" s="36"/>
      <c r="REN101" s="36"/>
      <c r="REO101" s="36"/>
      <c r="REP101" s="36"/>
      <c r="REQ101" s="36"/>
      <c r="RER101" s="36"/>
      <c r="RES101" s="36"/>
      <c r="RET101" s="36"/>
      <c r="REU101" s="36"/>
      <c r="REV101" s="36"/>
      <c r="REW101" s="36"/>
      <c r="REX101" s="36"/>
      <c r="REY101" s="36"/>
      <c r="REZ101" s="36"/>
      <c r="RFA101" s="36"/>
      <c r="RFB101" s="36"/>
      <c r="RFC101" s="36"/>
      <c r="RFD101" s="36"/>
      <c r="RFE101" s="36"/>
      <c r="RFF101" s="36"/>
      <c r="RFG101" s="36"/>
      <c r="RFH101" s="36"/>
      <c r="RFI101" s="36"/>
      <c r="RFJ101" s="36"/>
      <c r="RFK101" s="36"/>
      <c r="RFL101" s="36"/>
      <c r="RFM101" s="36"/>
      <c r="RFN101" s="36"/>
      <c r="RFO101" s="36"/>
      <c r="RFP101" s="36"/>
      <c r="RFQ101" s="36"/>
      <c r="RFR101" s="36"/>
      <c r="RFS101" s="36"/>
      <c r="RFT101" s="36"/>
      <c r="RFU101" s="36"/>
      <c r="RFV101" s="36"/>
      <c r="RFW101" s="36"/>
      <c r="RFX101" s="36"/>
      <c r="RFY101" s="36"/>
      <c r="RFZ101" s="36"/>
      <c r="RGA101" s="36"/>
      <c r="RGB101" s="36"/>
      <c r="RGC101" s="36"/>
      <c r="RGD101" s="36"/>
      <c r="RGE101" s="36"/>
      <c r="RGF101" s="36"/>
      <c r="RGG101" s="36"/>
      <c r="RGH101" s="36"/>
      <c r="RGI101" s="36"/>
      <c r="RGJ101" s="36"/>
      <c r="RGK101" s="36"/>
      <c r="RGL101" s="36"/>
      <c r="RGM101" s="36"/>
      <c r="RGN101" s="36"/>
      <c r="RGO101" s="36"/>
      <c r="RGP101" s="36"/>
      <c r="RGQ101" s="36"/>
      <c r="RGR101" s="36"/>
      <c r="RGS101" s="36"/>
      <c r="RGT101" s="36"/>
      <c r="RGU101" s="36"/>
      <c r="RGV101" s="36"/>
      <c r="RGW101" s="36"/>
      <c r="RGX101" s="36"/>
      <c r="RGY101" s="36"/>
      <c r="RGZ101" s="36"/>
      <c r="RHA101" s="36"/>
      <c r="RHB101" s="36"/>
      <c r="RHC101" s="36"/>
      <c r="RHD101" s="36"/>
      <c r="RHE101" s="36"/>
      <c r="RHF101" s="36"/>
      <c r="RHG101" s="36"/>
      <c r="RHH101" s="36"/>
      <c r="RHI101" s="36"/>
      <c r="RHJ101" s="36"/>
      <c r="RHK101" s="36"/>
      <c r="RHL101" s="36"/>
      <c r="RHM101" s="36"/>
      <c r="RHN101" s="36"/>
      <c r="RHO101" s="36"/>
      <c r="RHP101" s="36"/>
      <c r="RHQ101" s="36"/>
      <c r="RHR101" s="36"/>
      <c r="RHS101" s="36"/>
      <c r="RHT101" s="36"/>
      <c r="RHU101" s="36"/>
      <c r="RHV101" s="36"/>
      <c r="RHW101" s="36"/>
      <c r="RHX101" s="36"/>
      <c r="RHY101" s="36"/>
      <c r="RHZ101" s="36"/>
      <c r="RIA101" s="36"/>
      <c r="RIB101" s="36"/>
      <c r="RIC101" s="36"/>
      <c r="RID101" s="36"/>
      <c r="RIE101" s="36"/>
      <c r="RIF101" s="36"/>
      <c r="RIG101" s="36"/>
      <c r="RIH101" s="36"/>
      <c r="RII101" s="36"/>
      <c r="RIJ101" s="36"/>
      <c r="RIK101" s="36"/>
      <c r="RIL101" s="36"/>
      <c r="RIM101" s="36"/>
      <c r="RIN101" s="36"/>
      <c r="RIO101" s="36"/>
      <c r="RIP101" s="36"/>
      <c r="RIQ101" s="36"/>
      <c r="RIR101" s="36"/>
      <c r="RIS101" s="36"/>
      <c r="RIT101" s="36"/>
      <c r="RIU101" s="36"/>
      <c r="RIV101" s="36"/>
      <c r="RIW101" s="36"/>
      <c r="RIX101" s="36"/>
      <c r="RIY101" s="36"/>
      <c r="RIZ101" s="36"/>
      <c r="RJA101" s="36"/>
      <c r="RJB101" s="36"/>
      <c r="RJC101" s="36"/>
      <c r="RJD101" s="36"/>
      <c r="RJE101" s="36"/>
      <c r="RJF101" s="36"/>
      <c r="RJG101" s="36"/>
      <c r="RJH101" s="36"/>
      <c r="RJI101" s="36"/>
      <c r="RJJ101" s="36"/>
      <c r="RJK101" s="36"/>
      <c r="RJL101" s="36"/>
      <c r="RJM101" s="36"/>
      <c r="RJN101" s="36"/>
      <c r="RJO101" s="36"/>
      <c r="RJP101" s="36"/>
      <c r="RJQ101" s="36"/>
      <c r="RJR101" s="36"/>
      <c r="RJS101" s="36"/>
      <c r="RJT101" s="36"/>
      <c r="RJU101" s="36"/>
      <c r="RJV101" s="36"/>
      <c r="RJW101" s="36"/>
      <c r="RJX101" s="36"/>
      <c r="RJY101" s="36"/>
      <c r="RJZ101" s="36"/>
      <c r="RKA101" s="36"/>
      <c r="RKB101" s="36"/>
      <c r="RKC101" s="36"/>
      <c r="RKD101" s="36"/>
      <c r="RKE101" s="36"/>
      <c r="RKF101" s="36"/>
      <c r="RKG101" s="36"/>
      <c r="RKH101" s="36"/>
      <c r="RKI101" s="36"/>
      <c r="RKJ101" s="36"/>
      <c r="RKK101" s="36"/>
      <c r="RKL101" s="36"/>
      <c r="RKM101" s="36"/>
      <c r="RKN101" s="36"/>
      <c r="RKO101" s="36"/>
      <c r="RKP101" s="36"/>
      <c r="RKQ101" s="36"/>
      <c r="RKR101" s="36"/>
      <c r="RKS101" s="36"/>
      <c r="RKT101" s="36"/>
      <c r="RKU101" s="36"/>
      <c r="RKV101" s="36"/>
      <c r="RKW101" s="36"/>
      <c r="RKX101" s="36"/>
      <c r="RKY101" s="36"/>
      <c r="RKZ101" s="36"/>
      <c r="RLA101" s="36"/>
      <c r="RLB101" s="36"/>
      <c r="RLC101" s="36"/>
      <c r="RLD101" s="36"/>
      <c r="RLE101" s="36"/>
      <c r="RLF101" s="36"/>
      <c r="RLG101" s="36"/>
      <c r="RLH101" s="36"/>
      <c r="RLI101" s="36"/>
      <c r="RLJ101" s="36"/>
      <c r="RLK101" s="36"/>
      <c r="RLL101" s="36"/>
      <c r="RLM101" s="36"/>
      <c r="RLN101" s="36"/>
      <c r="RLO101" s="36"/>
      <c r="RLP101" s="36"/>
      <c r="RLQ101" s="36"/>
      <c r="RLR101" s="36"/>
      <c r="RLS101" s="36"/>
      <c r="RLT101" s="36"/>
      <c r="RLU101" s="36"/>
      <c r="RLV101" s="36"/>
      <c r="RLW101" s="36"/>
      <c r="RLX101" s="36"/>
      <c r="RLY101" s="36"/>
      <c r="RLZ101" s="36"/>
      <c r="RMA101" s="36"/>
      <c r="RMB101" s="36"/>
      <c r="RMC101" s="36"/>
      <c r="RMD101" s="36"/>
      <c r="RME101" s="36"/>
      <c r="RMF101" s="36"/>
      <c r="RMG101" s="36"/>
      <c r="RMH101" s="36"/>
      <c r="RMI101" s="36"/>
      <c r="RMJ101" s="36"/>
      <c r="RMK101" s="36"/>
      <c r="RML101" s="36"/>
      <c r="RMM101" s="36"/>
      <c r="RMN101" s="36"/>
      <c r="RMO101" s="36"/>
      <c r="RMP101" s="36"/>
      <c r="RMQ101" s="36"/>
      <c r="RMR101" s="36"/>
      <c r="RMS101" s="36"/>
      <c r="RMT101" s="36"/>
      <c r="RMU101" s="36"/>
      <c r="RMV101" s="36"/>
      <c r="RMW101" s="36"/>
      <c r="RMX101" s="36"/>
      <c r="RMY101" s="36"/>
      <c r="RMZ101" s="36"/>
      <c r="RNA101" s="36"/>
      <c r="RNB101" s="36"/>
      <c r="RNC101" s="36"/>
      <c r="RND101" s="36"/>
      <c r="RNE101" s="36"/>
      <c r="RNF101" s="36"/>
      <c r="RNG101" s="36"/>
      <c r="RNH101" s="36"/>
      <c r="RNI101" s="36"/>
      <c r="RNJ101" s="36"/>
      <c r="RNK101" s="36"/>
      <c r="RNL101" s="36"/>
      <c r="RNM101" s="36"/>
      <c r="RNN101" s="36"/>
      <c r="RNO101" s="36"/>
      <c r="RNP101" s="36"/>
      <c r="RNQ101" s="36"/>
      <c r="RNR101" s="36"/>
      <c r="RNS101" s="36"/>
      <c r="RNT101" s="36"/>
      <c r="RNU101" s="36"/>
      <c r="RNV101" s="36"/>
      <c r="RNW101" s="36"/>
      <c r="RNX101" s="36"/>
      <c r="RNY101" s="36"/>
      <c r="RNZ101" s="36"/>
      <c r="ROA101" s="36"/>
      <c r="ROB101" s="36"/>
      <c r="ROC101" s="36"/>
      <c r="ROD101" s="36"/>
      <c r="ROE101" s="36"/>
      <c r="ROF101" s="36"/>
      <c r="ROG101" s="36"/>
      <c r="ROH101" s="36"/>
      <c r="ROI101" s="36"/>
      <c r="ROJ101" s="36"/>
      <c r="ROK101" s="36"/>
      <c r="ROL101" s="36"/>
      <c r="ROM101" s="36"/>
      <c r="RON101" s="36"/>
      <c r="ROO101" s="36"/>
      <c r="ROP101" s="36"/>
      <c r="ROQ101" s="36"/>
      <c r="ROR101" s="36"/>
      <c r="ROS101" s="36"/>
      <c r="ROT101" s="36"/>
      <c r="ROU101" s="36"/>
      <c r="ROV101" s="36"/>
      <c r="ROW101" s="36"/>
      <c r="ROX101" s="36"/>
      <c r="ROY101" s="36"/>
      <c r="ROZ101" s="36"/>
      <c r="RPA101" s="36"/>
      <c r="RPB101" s="36"/>
      <c r="RPC101" s="36"/>
      <c r="RPD101" s="36"/>
      <c r="RPE101" s="36"/>
      <c r="RPF101" s="36"/>
      <c r="RPG101" s="36"/>
      <c r="RPH101" s="36"/>
      <c r="RPI101" s="36"/>
      <c r="RPJ101" s="36"/>
      <c r="RPK101" s="36"/>
      <c r="RPL101" s="36"/>
      <c r="RPM101" s="36"/>
      <c r="RPN101" s="36"/>
      <c r="RPO101" s="36"/>
      <c r="RPP101" s="36"/>
      <c r="RPQ101" s="36"/>
      <c r="RPR101" s="36"/>
      <c r="RPS101" s="36"/>
      <c r="RPT101" s="36"/>
      <c r="RPU101" s="36"/>
      <c r="RPV101" s="36"/>
      <c r="RPW101" s="36"/>
      <c r="RPX101" s="36"/>
      <c r="RPY101" s="36"/>
      <c r="RPZ101" s="36"/>
      <c r="RQA101" s="36"/>
      <c r="RQB101" s="36"/>
      <c r="RQC101" s="36"/>
      <c r="RQD101" s="36"/>
      <c r="RQE101" s="36"/>
      <c r="RQF101" s="36"/>
      <c r="RQG101" s="36"/>
      <c r="RQH101" s="36"/>
      <c r="RQI101" s="36"/>
      <c r="RQJ101" s="36"/>
      <c r="RQK101" s="36"/>
      <c r="RQL101" s="36"/>
      <c r="RQM101" s="36"/>
      <c r="RQN101" s="36"/>
      <c r="RQO101" s="36"/>
      <c r="RQP101" s="36"/>
      <c r="RQQ101" s="36"/>
      <c r="RQR101" s="36"/>
      <c r="RQS101" s="36"/>
      <c r="RQT101" s="36"/>
      <c r="RQU101" s="36"/>
      <c r="RQV101" s="36"/>
      <c r="RQW101" s="36"/>
      <c r="RQX101" s="36"/>
      <c r="RQY101" s="36"/>
      <c r="RQZ101" s="36"/>
      <c r="RRA101" s="36"/>
      <c r="RRB101" s="36"/>
      <c r="RRC101" s="36"/>
      <c r="RRD101" s="36"/>
      <c r="RRE101" s="36"/>
      <c r="RRF101" s="36"/>
      <c r="RRG101" s="36"/>
      <c r="RRH101" s="36"/>
      <c r="RRI101" s="36"/>
      <c r="RRJ101" s="36"/>
      <c r="RRK101" s="36"/>
      <c r="RRL101" s="36"/>
      <c r="RRM101" s="36"/>
      <c r="RRN101" s="36"/>
      <c r="RRO101" s="36"/>
      <c r="RRP101" s="36"/>
      <c r="RRQ101" s="36"/>
      <c r="RRR101" s="36"/>
      <c r="RRS101" s="36"/>
      <c r="RRT101" s="36"/>
      <c r="RRU101" s="36"/>
      <c r="RRV101" s="36"/>
      <c r="RRW101" s="36"/>
      <c r="RRX101" s="36"/>
      <c r="RRY101" s="36"/>
      <c r="RRZ101" s="36"/>
      <c r="RSA101" s="36"/>
      <c r="RSB101" s="36"/>
      <c r="RSC101" s="36"/>
      <c r="RSD101" s="36"/>
      <c r="RSE101" s="36"/>
      <c r="RSF101" s="36"/>
      <c r="RSG101" s="36"/>
      <c r="RSH101" s="36"/>
      <c r="RSI101" s="36"/>
      <c r="RSJ101" s="36"/>
      <c r="RSK101" s="36"/>
      <c r="RSL101" s="36"/>
      <c r="RSM101" s="36"/>
      <c r="RSN101" s="36"/>
      <c r="RSO101" s="36"/>
      <c r="RSP101" s="36"/>
      <c r="RSQ101" s="36"/>
      <c r="RSR101" s="36"/>
      <c r="RSS101" s="36"/>
      <c r="RST101" s="36"/>
      <c r="RSU101" s="36"/>
      <c r="RSV101" s="36"/>
      <c r="RSW101" s="36"/>
      <c r="RSX101" s="36"/>
      <c r="RSY101" s="36"/>
      <c r="RSZ101" s="36"/>
      <c r="RTA101" s="36"/>
      <c r="RTB101" s="36"/>
      <c r="RTC101" s="36"/>
      <c r="RTD101" s="36"/>
      <c r="RTE101" s="36"/>
      <c r="RTF101" s="36"/>
      <c r="RTG101" s="36"/>
      <c r="RTH101" s="36"/>
      <c r="RTI101" s="36"/>
      <c r="RTJ101" s="36"/>
      <c r="RTK101" s="36"/>
      <c r="RTL101" s="36"/>
      <c r="RTM101" s="36"/>
      <c r="RTN101" s="36"/>
      <c r="RTO101" s="36"/>
      <c r="RTP101" s="36"/>
      <c r="RTQ101" s="36"/>
      <c r="RTR101" s="36"/>
      <c r="RTS101" s="36"/>
      <c r="RTT101" s="36"/>
      <c r="RTU101" s="36"/>
      <c r="RTV101" s="36"/>
      <c r="RTW101" s="36"/>
      <c r="RTX101" s="36"/>
      <c r="RTY101" s="36"/>
      <c r="RTZ101" s="36"/>
      <c r="RUA101" s="36"/>
      <c r="RUB101" s="36"/>
      <c r="RUC101" s="36"/>
      <c r="RUD101" s="36"/>
      <c r="RUE101" s="36"/>
      <c r="RUF101" s="36"/>
      <c r="RUG101" s="36"/>
      <c r="RUH101" s="36"/>
      <c r="RUI101" s="36"/>
      <c r="RUJ101" s="36"/>
      <c r="RUK101" s="36"/>
      <c r="RUL101" s="36"/>
      <c r="RUM101" s="36"/>
      <c r="RUN101" s="36"/>
      <c r="RUO101" s="36"/>
      <c r="RUP101" s="36"/>
      <c r="RUQ101" s="36"/>
      <c r="RUR101" s="36"/>
      <c r="RUS101" s="36"/>
      <c r="RUT101" s="36"/>
      <c r="RUU101" s="36"/>
      <c r="RUV101" s="36"/>
      <c r="RUW101" s="36"/>
      <c r="RUX101" s="36"/>
      <c r="RUY101" s="36"/>
      <c r="RUZ101" s="36"/>
      <c r="RVA101" s="36"/>
      <c r="RVB101" s="36"/>
      <c r="RVC101" s="36"/>
      <c r="RVD101" s="36"/>
      <c r="RVE101" s="36"/>
      <c r="RVF101" s="36"/>
      <c r="RVG101" s="36"/>
      <c r="RVH101" s="36"/>
      <c r="RVI101" s="36"/>
      <c r="RVJ101" s="36"/>
      <c r="RVK101" s="36"/>
      <c r="RVL101" s="36"/>
      <c r="RVM101" s="36"/>
      <c r="RVN101" s="36"/>
      <c r="RVO101" s="36"/>
      <c r="RVP101" s="36"/>
      <c r="RVQ101" s="36"/>
      <c r="RVR101" s="36"/>
      <c r="RVS101" s="36"/>
      <c r="RVT101" s="36"/>
      <c r="RVU101" s="36"/>
      <c r="RVV101" s="36"/>
      <c r="RVW101" s="36"/>
      <c r="RVX101" s="36"/>
      <c r="RVY101" s="36"/>
      <c r="RVZ101" s="36"/>
      <c r="RWA101" s="36"/>
      <c r="RWB101" s="36"/>
      <c r="RWC101" s="36"/>
      <c r="RWD101" s="36"/>
      <c r="RWE101" s="36"/>
      <c r="RWF101" s="36"/>
      <c r="RWG101" s="36"/>
      <c r="RWH101" s="36"/>
      <c r="RWI101" s="36"/>
      <c r="RWJ101" s="36"/>
      <c r="RWK101" s="36"/>
      <c r="RWL101" s="36"/>
      <c r="RWM101" s="36"/>
      <c r="RWN101" s="36"/>
      <c r="RWO101" s="36"/>
      <c r="RWP101" s="36"/>
      <c r="RWQ101" s="36"/>
      <c r="RWR101" s="36"/>
      <c r="RWS101" s="36"/>
      <c r="RWT101" s="36"/>
      <c r="RWU101" s="36"/>
      <c r="RWV101" s="36"/>
      <c r="RWW101" s="36"/>
      <c r="RWX101" s="36"/>
      <c r="RWY101" s="36"/>
      <c r="RWZ101" s="36"/>
      <c r="RXA101" s="36"/>
      <c r="RXB101" s="36"/>
      <c r="RXC101" s="36"/>
      <c r="RXD101" s="36"/>
      <c r="RXE101" s="36"/>
      <c r="RXF101" s="36"/>
      <c r="RXG101" s="36"/>
      <c r="RXH101" s="36"/>
      <c r="RXI101" s="36"/>
      <c r="RXJ101" s="36"/>
      <c r="RXK101" s="36"/>
      <c r="RXL101" s="36"/>
      <c r="RXM101" s="36"/>
      <c r="RXN101" s="36"/>
      <c r="RXO101" s="36"/>
      <c r="RXP101" s="36"/>
      <c r="RXQ101" s="36"/>
      <c r="RXR101" s="36"/>
      <c r="RXS101" s="36"/>
      <c r="RXT101" s="36"/>
      <c r="RXU101" s="36"/>
      <c r="RXV101" s="36"/>
      <c r="RXW101" s="36"/>
      <c r="RXX101" s="36"/>
      <c r="RXY101" s="36"/>
      <c r="RXZ101" s="36"/>
      <c r="RYA101" s="36"/>
      <c r="RYB101" s="36"/>
      <c r="RYC101" s="36"/>
      <c r="RYD101" s="36"/>
      <c r="RYE101" s="36"/>
      <c r="RYF101" s="36"/>
      <c r="RYG101" s="36"/>
      <c r="RYH101" s="36"/>
      <c r="RYI101" s="36"/>
      <c r="RYJ101" s="36"/>
      <c r="RYK101" s="36"/>
      <c r="RYL101" s="36"/>
      <c r="RYM101" s="36"/>
      <c r="RYN101" s="36"/>
      <c r="RYO101" s="36"/>
      <c r="RYP101" s="36"/>
      <c r="RYQ101" s="36"/>
      <c r="RYR101" s="36"/>
      <c r="RYS101" s="36"/>
      <c r="RYT101" s="36"/>
      <c r="RYU101" s="36"/>
      <c r="RYV101" s="36"/>
      <c r="RYW101" s="36"/>
      <c r="RYX101" s="36"/>
      <c r="RYY101" s="36"/>
      <c r="RYZ101" s="36"/>
      <c r="RZA101" s="36"/>
      <c r="RZB101" s="36"/>
      <c r="RZC101" s="36"/>
      <c r="RZD101" s="36"/>
      <c r="RZE101" s="36"/>
      <c r="RZF101" s="36"/>
      <c r="RZG101" s="36"/>
      <c r="RZH101" s="36"/>
      <c r="RZI101" s="36"/>
      <c r="RZJ101" s="36"/>
      <c r="RZK101" s="36"/>
      <c r="RZL101" s="36"/>
      <c r="RZM101" s="36"/>
      <c r="RZN101" s="36"/>
      <c r="RZO101" s="36"/>
      <c r="RZP101" s="36"/>
      <c r="RZQ101" s="36"/>
      <c r="RZR101" s="36"/>
      <c r="RZS101" s="36"/>
      <c r="RZT101" s="36"/>
      <c r="RZU101" s="36"/>
      <c r="RZV101" s="36"/>
      <c r="RZW101" s="36"/>
      <c r="RZX101" s="36"/>
      <c r="RZY101" s="36"/>
      <c r="RZZ101" s="36"/>
      <c r="SAA101" s="36"/>
      <c r="SAB101" s="36"/>
      <c r="SAC101" s="36"/>
      <c r="SAD101" s="36"/>
      <c r="SAE101" s="36"/>
      <c r="SAF101" s="36"/>
      <c r="SAG101" s="36"/>
      <c r="SAH101" s="36"/>
      <c r="SAI101" s="36"/>
      <c r="SAJ101" s="36"/>
      <c r="SAK101" s="36"/>
      <c r="SAL101" s="36"/>
      <c r="SAM101" s="36"/>
      <c r="SAN101" s="36"/>
      <c r="SAO101" s="36"/>
      <c r="SAP101" s="36"/>
      <c r="SAQ101" s="36"/>
      <c r="SAR101" s="36"/>
      <c r="SAS101" s="36"/>
      <c r="SAT101" s="36"/>
      <c r="SAU101" s="36"/>
      <c r="SAV101" s="36"/>
      <c r="SAW101" s="36"/>
      <c r="SAX101" s="36"/>
      <c r="SAY101" s="36"/>
      <c r="SAZ101" s="36"/>
      <c r="SBA101" s="36"/>
      <c r="SBB101" s="36"/>
      <c r="SBC101" s="36"/>
      <c r="SBD101" s="36"/>
      <c r="SBE101" s="36"/>
      <c r="SBF101" s="36"/>
      <c r="SBG101" s="36"/>
      <c r="SBH101" s="36"/>
      <c r="SBI101" s="36"/>
      <c r="SBJ101" s="36"/>
      <c r="SBK101" s="36"/>
      <c r="SBL101" s="36"/>
      <c r="SBM101" s="36"/>
      <c r="SBN101" s="36"/>
      <c r="SBO101" s="36"/>
      <c r="SBP101" s="36"/>
      <c r="SBQ101" s="36"/>
      <c r="SBR101" s="36"/>
      <c r="SBS101" s="36"/>
      <c r="SBT101" s="36"/>
      <c r="SBU101" s="36"/>
      <c r="SBV101" s="36"/>
      <c r="SBW101" s="36"/>
      <c r="SBX101" s="36"/>
      <c r="SBY101" s="36"/>
      <c r="SBZ101" s="36"/>
      <c r="SCA101" s="36"/>
      <c r="SCB101" s="36"/>
      <c r="SCC101" s="36"/>
      <c r="SCD101" s="36"/>
      <c r="SCE101" s="36"/>
      <c r="SCF101" s="36"/>
      <c r="SCG101" s="36"/>
      <c r="SCH101" s="36"/>
      <c r="SCI101" s="36"/>
      <c r="SCJ101" s="36"/>
      <c r="SCK101" s="36"/>
      <c r="SCL101" s="36"/>
      <c r="SCM101" s="36"/>
      <c r="SCN101" s="36"/>
      <c r="SCO101" s="36"/>
      <c r="SCP101" s="36"/>
      <c r="SCQ101" s="36"/>
      <c r="SCR101" s="36"/>
      <c r="SCS101" s="36"/>
      <c r="SCT101" s="36"/>
      <c r="SCU101" s="36"/>
      <c r="SCV101" s="36"/>
      <c r="SCW101" s="36"/>
      <c r="SCX101" s="36"/>
      <c r="SCY101" s="36"/>
      <c r="SCZ101" s="36"/>
      <c r="SDA101" s="36"/>
      <c r="SDB101" s="36"/>
      <c r="SDC101" s="36"/>
      <c r="SDD101" s="36"/>
      <c r="SDE101" s="36"/>
      <c r="SDF101" s="36"/>
      <c r="SDG101" s="36"/>
      <c r="SDH101" s="36"/>
      <c r="SDI101" s="36"/>
      <c r="SDJ101" s="36"/>
      <c r="SDK101" s="36"/>
      <c r="SDL101" s="36"/>
      <c r="SDM101" s="36"/>
      <c r="SDN101" s="36"/>
      <c r="SDO101" s="36"/>
      <c r="SDP101" s="36"/>
      <c r="SDQ101" s="36"/>
      <c r="SDR101" s="36"/>
      <c r="SDS101" s="36"/>
      <c r="SDT101" s="36"/>
      <c r="SDU101" s="36"/>
      <c r="SDV101" s="36"/>
      <c r="SDW101" s="36"/>
      <c r="SDX101" s="36"/>
      <c r="SDY101" s="36"/>
      <c r="SDZ101" s="36"/>
      <c r="SEA101" s="36"/>
      <c r="SEB101" s="36"/>
      <c r="SEC101" s="36"/>
      <c r="SED101" s="36"/>
      <c r="SEE101" s="36"/>
      <c r="SEF101" s="36"/>
      <c r="SEG101" s="36"/>
      <c r="SEH101" s="36"/>
      <c r="SEI101" s="36"/>
      <c r="SEJ101" s="36"/>
      <c r="SEK101" s="36"/>
      <c r="SEL101" s="36"/>
      <c r="SEM101" s="36"/>
      <c r="SEN101" s="36"/>
      <c r="SEO101" s="36"/>
      <c r="SEP101" s="36"/>
      <c r="SEQ101" s="36"/>
      <c r="SER101" s="36"/>
      <c r="SES101" s="36"/>
      <c r="SET101" s="36"/>
      <c r="SEU101" s="36"/>
      <c r="SEV101" s="36"/>
      <c r="SEW101" s="36"/>
      <c r="SEX101" s="36"/>
      <c r="SEY101" s="36"/>
      <c r="SEZ101" s="36"/>
      <c r="SFA101" s="36"/>
      <c r="SFB101" s="36"/>
      <c r="SFC101" s="36"/>
      <c r="SFD101" s="36"/>
      <c r="SFE101" s="36"/>
      <c r="SFF101" s="36"/>
      <c r="SFG101" s="36"/>
      <c r="SFH101" s="36"/>
      <c r="SFI101" s="36"/>
      <c r="SFJ101" s="36"/>
      <c r="SFK101" s="36"/>
      <c r="SFL101" s="36"/>
      <c r="SFM101" s="36"/>
      <c r="SFN101" s="36"/>
      <c r="SFO101" s="36"/>
      <c r="SFP101" s="36"/>
      <c r="SFQ101" s="36"/>
      <c r="SFR101" s="36"/>
      <c r="SFS101" s="36"/>
      <c r="SFT101" s="36"/>
      <c r="SFU101" s="36"/>
      <c r="SFV101" s="36"/>
      <c r="SFW101" s="36"/>
      <c r="SFX101" s="36"/>
      <c r="SFY101" s="36"/>
      <c r="SFZ101" s="36"/>
      <c r="SGA101" s="36"/>
      <c r="SGB101" s="36"/>
      <c r="SGC101" s="36"/>
      <c r="SGD101" s="36"/>
      <c r="SGE101" s="36"/>
      <c r="SGF101" s="36"/>
      <c r="SGG101" s="36"/>
      <c r="SGH101" s="36"/>
      <c r="SGI101" s="36"/>
      <c r="SGJ101" s="36"/>
      <c r="SGK101" s="36"/>
      <c r="SGL101" s="36"/>
      <c r="SGM101" s="36"/>
      <c r="SGN101" s="36"/>
      <c r="SGO101" s="36"/>
      <c r="SGP101" s="36"/>
      <c r="SGQ101" s="36"/>
      <c r="SGR101" s="36"/>
      <c r="SGS101" s="36"/>
      <c r="SGT101" s="36"/>
      <c r="SGU101" s="36"/>
      <c r="SGV101" s="36"/>
      <c r="SGW101" s="36"/>
      <c r="SGX101" s="36"/>
      <c r="SGY101" s="36"/>
      <c r="SGZ101" s="36"/>
      <c r="SHA101" s="36"/>
      <c r="SHB101" s="36"/>
      <c r="SHC101" s="36"/>
      <c r="SHD101" s="36"/>
      <c r="SHE101" s="36"/>
      <c r="SHF101" s="36"/>
      <c r="SHG101" s="36"/>
      <c r="SHH101" s="36"/>
      <c r="SHI101" s="36"/>
      <c r="SHJ101" s="36"/>
      <c r="SHK101" s="36"/>
      <c r="SHL101" s="36"/>
      <c r="SHM101" s="36"/>
      <c r="SHN101" s="36"/>
      <c r="SHO101" s="36"/>
      <c r="SHP101" s="36"/>
      <c r="SHQ101" s="36"/>
      <c r="SHR101" s="36"/>
      <c r="SHS101" s="36"/>
      <c r="SHT101" s="36"/>
      <c r="SHU101" s="36"/>
      <c r="SHV101" s="36"/>
      <c r="SHW101" s="36"/>
      <c r="SHX101" s="36"/>
      <c r="SHY101" s="36"/>
      <c r="SHZ101" s="36"/>
      <c r="SIA101" s="36"/>
      <c r="SIB101" s="36"/>
      <c r="SIC101" s="36"/>
      <c r="SID101" s="36"/>
      <c r="SIE101" s="36"/>
      <c r="SIF101" s="36"/>
      <c r="SIG101" s="36"/>
      <c r="SIH101" s="36"/>
      <c r="SII101" s="36"/>
      <c r="SIJ101" s="36"/>
      <c r="SIK101" s="36"/>
      <c r="SIL101" s="36"/>
      <c r="SIM101" s="36"/>
      <c r="SIN101" s="36"/>
      <c r="SIO101" s="36"/>
      <c r="SIP101" s="36"/>
      <c r="SIQ101" s="36"/>
      <c r="SIR101" s="36"/>
      <c r="SIS101" s="36"/>
      <c r="SIT101" s="36"/>
      <c r="SIU101" s="36"/>
      <c r="SIV101" s="36"/>
      <c r="SIW101" s="36"/>
      <c r="SIX101" s="36"/>
      <c r="SIY101" s="36"/>
      <c r="SIZ101" s="36"/>
      <c r="SJA101" s="36"/>
      <c r="SJB101" s="36"/>
      <c r="SJC101" s="36"/>
      <c r="SJD101" s="36"/>
      <c r="SJE101" s="36"/>
      <c r="SJF101" s="36"/>
      <c r="SJG101" s="36"/>
      <c r="SJH101" s="36"/>
      <c r="SJI101" s="36"/>
      <c r="SJJ101" s="36"/>
      <c r="SJK101" s="36"/>
      <c r="SJL101" s="36"/>
      <c r="SJM101" s="36"/>
      <c r="SJN101" s="36"/>
      <c r="SJO101" s="36"/>
      <c r="SJP101" s="36"/>
      <c r="SJQ101" s="36"/>
      <c r="SJR101" s="36"/>
      <c r="SJS101" s="36"/>
      <c r="SJT101" s="36"/>
      <c r="SJU101" s="36"/>
      <c r="SJV101" s="36"/>
      <c r="SJW101" s="36"/>
      <c r="SJX101" s="36"/>
      <c r="SJY101" s="36"/>
      <c r="SJZ101" s="36"/>
      <c r="SKA101" s="36"/>
      <c r="SKB101" s="36"/>
      <c r="SKC101" s="36"/>
      <c r="SKD101" s="36"/>
      <c r="SKE101" s="36"/>
      <c r="SKF101" s="36"/>
      <c r="SKG101" s="36"/>
      <c r="SKH101" s="36"/>
      <c r="SKI101" s="36"/>
      <c r="SKJ101" s="36"/>
      <c r="SKK101" s="36"/>
      <c r="SKL101" s="36"/>
      <c r="SKM101" s="36"/>
      <c r="SKN101" s="36"/>
      <c r="SKO101" s="36"/>
      <c r="SKP101" s="36"/>
      <c r="SKQ101" s="36"/>
      <c r="SKR101" s="36"/>
      <c r="SKS101" s="36"/>
      <c r="SKT101" s="36"/>
      <c r="SKU101" s="36"/>
      <c r="SKV101" s="36"/>
      <c r="SKW101" s="36"/>
      <c r="SKX101" s="36"/>
      <c r="SKY101" s="36"/>
      <c r="SKZ101" s="36"/>
      <c r="SLA101" s="36"/>
      <c r="SLB101" s="36"/>
      <c r="SLC101" s="36"/>
      <c r="SLD101" s="36"/>
      <c r="SLE101" s="36"/>
      <c r="SLF101" s="36"/>
      <c r="SLG101" s="36"/>
      <c r="SLH101" s="36"/>
      <c r="SLI101" s="36"/>
      <c r="SLJ101" s="36"/>
      <c r="SLK101" s="36"/>
      <c r="SLL101" s="36"/>
      <c r="SLM101" s="36"/>
      <c r="SLN101" s="36"/>
      <c r="SLO101" s="36"/>
      <c r="SLP101" s="36"/>
      <c r="SLQ101" s="36"/>
      <c r="SLR101" s="36"/>
      <c r="SLS101" s="36"/>
      <c r="SLT101" s="36"/>
      <c r="SLU101" s="36"/>
      <c r="SLV101" s="36"/>
      <c r="SLW101" s="36"/>
      <c r="SLX101" s="36"/>
      <c r="SLY101" s="36"/>
      <c r="SLZ101" s="36"/>
      <c r="SMA101" s="36"/>
      <c r="SMB101" s="36"/>
      <c r="SMC101" s="36"/>
      <c r="SMD101" s="36"/>
      <c r="SME101" s="36"/>
      <c r="SMF101" s="36"/>
      <c r="SMG101" s="36"/>
      <c r="SMH101" s="36"/>
      <c r="SMI101" s="36"/>
      <c r="SMJ101" s="36"/>
      <c r="SMK101" s="36"/>
      <c r="SML101" s="36"/>
      <c r="SMM101" s="36"/>
      <c r="SMN101" s="36"/>
      <c r="SMO101" s="36"/>
      <c r="SMP101" s="36"/>
      <c r="SMQ101" s="36"/>
      <c r="SMR101" s="36"/>
      <c r="SMS101" s="36"/>
      <c r="SMT101" s="36"/>
      <c r="SMU101" s="36"/>
      <c r="SMV101" s="36"/>
      <c r="SMW101" s="36"/>
      <c r="SMX101" s="36"/>
      <c r="SMY101" s="36"/>
      <c r="SMZ101" s="36"/>
      <c r="SNA101" s="36"/>
      <c r="SNB101" s="36"/>
      <c r="SNC101" s="36"/>
      <c r="SND101" s="36"/>
      <c r="SNE101" s="36"/>
      <c r="SNF101" s="36"/>
      <c r="SNG101" s="36"/>
      <c r="SNH101" s="36"/>
      <c r="SNI101" s="36"/>
      <c r="SNJ101" s="36"/>
      <c r="SNK101" s="36"/>
      <c r="SNL101" s="36"/>
      <c r="SNM101" s="36"/>
      <c r="SNN101" s="36"/>
      <c r="SNO101" s="36"/>
      <c r="SNP101" s="36"/>
      <c r="SNQ101" s="36"/>
      <c r="SNR101" s="36"/>
      <c r="SNS101" s="36"/>
      <c r="SNT101" s="36"/>
      <c r="SNU101" s="36"/>
      <c r="SNV101" s="36"/>
      <c r="SNW101" s="36"/>
      <c r="SNX101" s="36"/>
      <c r="SNY101" s="36"/>
      <c r="SNZ101" s="36"/>
      <c r="SOA101" s="36"/>
      <c r="SOB101" s="36"/>
      <c r="SOC101" s="36"/>
      <c r="SOD101" s="36"/>
      <c r="SOE101" s="36"/>
      <c r="SOF101" s="36"/>
      <c r="SOG101" s="36"/>
      <c r="SOH101" s="36"/>
      <c r="SOI101" s="36"/>
      <c r="SOJ101" s="36"/>
      <c r="SOK101" s="36"/>
      <c r="SOL101" s="36"/>
      <c r="SOM101" s="36"/>
      <c r="SON101" s="36"/>
      <c r="SOO101" s="36"/>
      <c r="SOP101" s="36"/>
      <c r="SOQ101" s="36"/>
      <c r="SOR101" s="36"/>
      <c r="SOS101" s="36"/>
      <c r="SOT101" s="36"/>
      <c r="SOU101" s="36"/>
      <c r="SOV101" s="36"/>
      <c r="SOW101" s="36"/>
      <c r="SOX101" s="36"/>
      <c r="SOY101" s="36"/>
      <c r="SOZ101" s="36"/>
      <c r="SPA101" s="36"/>
      <c r="SPB101" s="36"/>
      <c r="SPC101" s="36"/>
      <c r="SPD101" s="36"/>
      <c r="SPE101" s="36"/>
      <c r="SPF101" s="36"/>
      <c r="SPG101" s="36"/>
      <c r="SPH101" s="36"/>
      <c r="SPI101" s="36"/>
      <c r="SPJ101" s="36"/>
      <c r="SPK101" s="36"/>
      <c r="SPL101" s="36"/>
      <c r="SPM101" s="36"/>
      <c r="SPN101" s="36"/>
      <c r="SPO101" s="36"/>
      <c r="SPP101" s="36"/>
      <c r="SPQ101" s="36"/>
      <c r="SPR101" s="36"/>
      <c r="SPS101" s="36"/>
      <c r="SPT101" s="36"/>
      <c r="SPU101" s="36"/>
      <c r="SPV101" s="36"/>
      <c r="SPW101" s="36"/>
      <c r="SPX101" s="36"/>
      <c r="SPY101" s="36"/>
      <c r="SPZ101" s="36"/>
      <c r="SQA101" s="36"/>
      <c r="SQB101" s="36"/>
      <c r="SQC101" s="36"/>
      <c r="SQD101" s="36"/>
      <c r="SQE101" s="36"/>
      <c r="SQF101" s="36"/>
      <c r="SQG101" s="36"/>
      <c r="SQH101" s="36"/>
      <c r="SQI101" s="36"/>
      <c r="SQJ101" s="36"/>
      <c r="SQK101" s="36"/>
      <c r="SQL101" s="36"/>
      <c r="SQM101" s="36"/>
      <c r="SQN101" s="36"/>
      <c r="SQO101" s="36"/>
      <c r="SQP101" s="36"/>
      <c r="SQQ101" s="36"/>
      <c r="SQR101" s="36"/>
      <c r="SQS101" s="36"/>
      <c r="SQT101" s="36"/>
      <c r="SQU101" s="36"/>
      <c r="SQV101" s="36"/>
      <c r="SQW101" s="36"/>
      <c r="SQX101" s="36"/>
      <c r="SQY101" s="36"/>
      <c r="SQZ101" s="36"/>
      <c r="SRA101" s="36"/>
      <c r="SRB101" s="36"/>
      <c r="SRC101" s="36"/>
      <c r="SRD101" s="36"/>
      <c r="SRE101" s="36"/>
      <c r="SRF101" s="36"/>
      <c r="SRG101" s="36"/>
      <c r="SRH101" s="36"/>
      <c r="SRI101" s="36"/>
      <c r="SRJ101" s="36"/>
      <c r="SRK101" s="36"/>
      <c r="SRL101" s="36"/>
      <c r="SRM101" s="36"/>
      <c r="SRN101" s="36"/>
      <c r="SRO101" s="36"/>
      <c r="SRP101" s="36"/>
      <c r="SRQ101" s="36"/>
      <c r="SRR101" s="36"/>
      <c r="SRS101" s="36"/>
      <c r="SRT101" s="36"/>
      <c r="SRU101" s="36"/>
      <c r="SRV101" s="36"/>
      <c r="SRW101" s="36"/>
      <c r="SRX101" s="36"/>
      <c r="SRY101" s="36"/>
      <c r="SRZ101" s="36"/>
      <c r="SSA101" s="36"/>
      <c r="SSB101" s="36"/>
      <c r="SSC101" s="36"/>
      <c r="SSD101" s="36"/>
      <c r="SSE101" s="36"/>
      <c r="SSF101" s="36"/>
      <c r="SSG101" s="36"/>
      <c r="SSH101" s="36"/>
      <c r="SSI101" s="36"/>
      <c r="SSJ101" s="36"/>
      <c r="SSK101" s="36"/>
      <c r="SSL101" s="36"/>
      <c r="SSM101" s="36"/>
      <c r="SSN101" s="36"/>
      <c r="SSO101" s="36"/>
      <c r="SSP101" s="36"/>
      <c r="SSQ101" s="36"/>
      <c r="SSR101" s="36"/>
      <c r="SSS101" s="36"/>
      <c r="SST101" s="36"/>
      <c r="SSU101" s="36"/>
      <c r="SSV101" s="36"/>
      <c r="SSW101" s="36"/>
      <c r="SSX101" s="36"/>
      <c r="SSY101" s="36"/>
      <c r="SSZ101" s="36"/>
      <c r="STA101" s="36"/>
      <c r="STB101" s="36"/>
      <c r="STC101" s="36"/>
      <c r="STD101" s="36"/>
      <c r="STE101" s="36"/>
      <c r="STF101" s="36"/>
      <c r="STG101" s="36"/>
      <c r="STH101" s="36"/>
      <c r="STI101" s="36"/>
      <c r="STJ101" s="36"/>
      <c r="STK101" s="36"/>
      <c r="STL101" s="36"/>
      <c r="STM101" s="36"/>
      <c r="STN101" s="36"/>
      <c r="STO101" s="36"/>
      <c r="STP101" s="36"/>
      <c r="STQ101" s="36"/>
      <c r="STR101" s="36"/>
      <c r="STS101" s="36"/>
      <c r="STT101" s="36"/>
      <c r="STU101" s="36"/>
      <c r="STV101" s="36"/>
      <c r="STW101" s="36"/>
      <c r="STX101" s="36"/>
      <c r="STY101" s="36"/>
      <c r="STZ101" s="36"/>
      <c r="SUA101" s="36"/>
      <c r="SUB101" s="36"/>
      <c r="SUC101" s="36"/>
      <c r="SUD101" s="36"/>
      <c r="SUE101" s="36"/>
      <c r="SUF101" s="36"/>
      <c r="SUG101" s="36"/>
      <c r="SUH101" s="36"/>
      <c r="SUI101" s="36"/>
      <c r="SUJ101" s="36"/>
      <c r="SUK101" s="36"/>
      <c r="SUL101" s="36"/>
      <c r="SUM101" s="36"/>
      <c r="SUN101" s="36"/>
      <c r="SUO101" s="36"/>
      <c r="SUP101" s="36"/>
      <c r="SUQ101" s="36"/>
      <c r="SUR101" s="36"/>
      <c r="SUS101" s="36"/>
      <c r="SUT101" s="36"/>
      <c r="SUU101" s="36"/>
      <c r="SUV101" s="36"/>
      <c r="SUW101" s="36"/>
      <c r="SUX101" s="36"/>
      <c r="SUY101" s="36"/>
      <c r="SUZ101" s="36"/>
      <c r="SVA101" s="36"/>
      <c r="SVB101" s="36"/>
      <c r="SVC101" s="36"/>
      <c r="SVD101" s="36"/>
      <c r="SVE101" s="36"/>
      <c r="SVF101" s="36"/>
      <c r="SVG101" s="36"/>
      <c r="SVH101" s="36"/>
      <c r="SVI101" s="36"/>
      <c r="SVJ101" s="36"/>
      <c r="SVK101" s="36"/>
      <c r="SVL101" s="36"/>
      <c r="SVM101" s="36"/>
      <c r="SVN101" s="36"/>
      <c r="SVO101" s="36"/>
      <c r="SVP101" s="36"/>
      <c r="SVQ101" s="36"/>
      <c r="SVR101" s="36"/>
      <c r="SVS101" s="36"/>
      <c r="SVT101" s="36"/>
      <c r="SVU101" s="36"/>
      <c r="SVV101" s="36"/>
      <c r="SVW101" s="36"/>
      <c r="SVX101" s="36"/>
      <c r="SVY101" s="36"/>
      <c r="SVZ101" s="36"/>
      <c r="SWA101" s="36"/>
      <c r="SWB101" s="36"/>
      <c r="SWC101" s="36"/>
      <c r="SWD101" s="36"/>
      <c r="SWE101" s="36"/>
      <c r="SWF101" s="36"/>
      <c r="SWG101" s="36"/>
      <c r="SWH101" s="36"/>
      <c r="SWI101" s="36"/>
      <c r="SWJ101" s="36"/>
      <c r="SWK101" s="36"/>
      <c r="SWL101" s="36"/>
      <c r="SWM101" s="36"/>
      <c r="SWN101" s="36"/>
      <c r="SWO101" s="36"/>
      <c r="SWP101" s="36"/>
      <c r="SWQ101" s="36"/>
      <c r="SWR101" s="36"/>
      <c r="SWS101" s="36"/>
      <c r="SWT101" s="36"/>
      <c r="SWU101" s="36"/>
      <c r="SWV101" s="36"/>
      <c r="SWW101" s="36"/>
      <c r="SWX101" s="36"/>
      <c r="SWY101" s="36"/>
      <c r="SWZ101" s="36"/>
      <c r="SXA101" s="36"/>
      <c r="SXB101" s="36"/>
      <c r="SXC101" s="36"/>
      <c r="SXD101" s="36"/>
      <c r="SXE101" s="36"/>
      <c r="SXF101" s="36"/>
      <c r="SXG101" s="36"/>
      <c r="SXH101" s="36"/>
      <c r="SXI101" s="36"/>
      <c r="SXJ101" s="36"/>
      <c r="SXK101" s="36"/>
      <c r="SXL101" s="36"/>
      <c r="SXM101" s="36"/>
      <c r="SXN101" s="36"/>
      <c r="SXO101" s="36"/>
      <c r="SXP101" s="36"/>
      <c r="SXQ101" s="36"/>
      <c r="SXR101" s="36"/>
      <c r="SXS101" s="36"/>
      <c r="SXT101" s="36"/>
      <c r="SXU101" s="36"/>
      <c r="SXV101" s="36"/>
      <c r="SXW101" s="36"/>
      <c r="SXX101" s="36"/>
      <c r="SXY101" s="36"/>
      <c r="SXZ101" s="36"/>
      <c r="SYA101" s="36"/>
      <c r="SYB101" s="36"/>
      <c r="SYC101" s="36"/>
      <c r="SYD101" s="36"/>
      <c r="SYE101" s="36"/>
      <c r="SYF101" s="36"/>
      <c r="SYG101" s="36"/>
      <c r="SYH101" s="36"/>
      <c r="SYI101" s="36"/>
      <c r="SYJ101" s="36"/>
      <c r="SYK101" s="36"/>
      <c r="SYL101" s="36"/>
      <c r="SYM101" s="36"/>
      <c r="SYN101" s="36"/>
      <c r="SYO101" s="36"/>
      <c r="SYP101" s="36"/>
      <c r="SYQ101" s="36"/>
      <c r="SYR101" s="36"/>
      <c r="SYS101" s="36"/>
      <c r="SYT101" s="36"/>
      <c r="SYU101" s="36"/>
      <c r="SYV101" s="36"/>
      <c r="SYW101" s="36"/>
      <c r="SYX101" s="36"/>
      <c r="SYY101" s="36"/>
      <c r="SYZ101" s="36"/>
      <c r="SZA101" s="36"/>
      <c r="SZB101" s="36"/>
      <c r="SZC101" s="36"/>
      <c r="SZD101" s="36"/>
      <c r="SZE101" s="36"/>
      <c r="SZF101" s="36"/>
      <c r="SZG101" s="36"/>
      <c r="SZH101" s="36"/>
      <c r="SZI101" s="36"/>
      <c r="SZJ101" s="36"/>
      <c r="SZK101" s="36"/>
      <c r="SZL101" s="36"/>
      <c r="SZM101" s="36"/>
      <c r="SZN101" s="36"/>
      <c r="SZO101" s="36"/>
      <c r="SZP101" s="36"/>
      <c r="SZQ101" s="36"/>
      <c r="SZR101" s="36"/>
      <c r="SZS101" s="36"/>
      <c r="SZT101" s="36"/>
      <c r="SZU101" s="36"/>
      <c r="SZV101" s="36"/>
      <c r="SZW101" s="36"/>
      <c r="SZX101" s="36"/>
      <c r="SZY101" s="36"/>
      <c r="SZZ101" s="36"/>
      <c r="TAA101" s="36"/>
      <c r="TAB101" s="36"/>
      <c r="TAC101" s="36"/>
      <c r="TAD101" s="36"/>
      <c r="TAE101" s="36"/>
      <c r="TAF101" s="36"/>
      <c r="TAG101" s="36"/>
      <c r="TAH101" s="36"/>
      <c r="TAI101" s="36"/>
      <c r="TAJ101" s="36"/>
      <c r="TAK101" s="36"/>
      <c r="TAL101" s="36"/>
      <c r="TAM101" s="36"/>
      <c r="TAN101" s="36"/>
      <c r="TAO101" s="36"/>
      <c r="TAP101" s="36"/>
      <c r="TAQ101" s="36"/>
      <c r="TAR101" s="36"/>
      <c r="TAS101" s="36"/>
      <c r="TAT101" s="36"/>
      <c r="TAU101" s="36"/>
      <c r="TAV101" s="36"/>
      <c r="TAW101" s="36"/>
      <c r="TAX101" s="36"/>
      <c r="TAY101" s="36"/>
      <c r="TAZ101" s="36"/>
      <c r="TBA101" s="36"/>
      <c r="TBB101" s="36"/>
      <c r="TBC101" s="36"/>
      <c r="TBD101" s="36"/>
      <c r="TBE101" s="36"/>
      <c r="TBF101" s="36"/>
      <c r="TBG101" s="36"/>
      <c r="TBH101" s="36"/>
      <c r="TBI101" s="36"/>
      <c r="TBJ101" s="36"/>
      <c r="TBK101" s="36"/>
      <c r="TBL101" s="36"/>
      <c r="TBM101" s="36"/>
      <c r="TBN101" s="36"/>
      <c r="TBO101" s="36"/>
      <c r="TBP101" s="36"/>
      <c r="TBQ101" s="36"/>
      <c r="TBR101" s="36"/>
      <c r="TBS101" s="36"/>
      <c r="TBT101" s="36"/>
      <c r="TBU101" s="36"/>
      <c r="TBV101" s="36"/>
      <c r="TBW101" s="36"/>
      <c r="TBX101" s="36"/>
      <c r="TBY101" s="36"/>
      <c r="TBZ101" s="36"/>
      <c r="TCA101" s="36"/>
      <c r="TCB101" s="36"/>
      <c r="TCC101" s="36"/>
      <c r="TCD101" s="36"/>
      <c r="TCE101" s="36"/>
      <c r="TCF101" s="36"/>
      <c r="TCG101" s="36"/>
      <c r="TCH101" s="36"/>
      <c r="TCI101" s="36"/>
      <c r="TCJ101" s="36"/>
      <c r="TCK101" s="36"/>
      <c r="TCL101" s="36"/>
      <c r="TCM101" s="36"/>
      <c r="TCN101" s="36"/>
      <c r="TCO101" s="36"/>
      <c r="TCP101" s="36"/>
      <c r="TCQ101" s="36"/>
      <c r="TCR101" s="36"/>
      <c r="TCS101" s="36"/>
      <c r="TCT101" s="36"/>
      <c r="TCU101" s="36"/>
      <c r="TCV101" s="36"/>
      <c r="TCW101" s="36"/>
      <c r="TCX101" s="36"/>
      <c r="TCY101" s="36"/>
      <c r="TCZ101" s="36"/>
      <c r="TDA101" s="36"/>
      <c r="TDB101" s="36"/>
      <c r="TDC101" s="36"/>
      <c r="TDD101" s="36"/>
      <c r="TDE101" s="36"/>
      <c r="TDF101" s="36"/>
      <c r="TDG101" s="36"/>
      <c r="TDH101" s="36"/>
      <c r="TDI101" s="36"/>
      <c r="TDJ101" s="36"/>
      <c r="TDK101" s="36"/>
      <c r="TDL101" s="36"/>
      <c r="TDM101" s="36"/>
      <c r="TDN101" s="36"/>
      <c r="TDO101" s="36"/>
      <c r="TDP101" s="36"/>
      <c r="TDQ101" s="36"/>
      <c r="TDR101" s="36"/>
      <c r="TDS101" s="36"/>
      <c r="TDT101" s="36"/>
      <c r="TDU101" s="36"/>
      <c r="TDV101" s="36"/>
      <c r="TDW101" s="36"/>
      <c r="TDX101" s="36"/>
      <c r="TDY101" s="36"/>
      <c r="TDZ101" s="36"/>
      <c r="TEA101" s="36"/>
      <c r="TEB101" s="36"/>
      <c r="TEC101" s="36"/>
      <c r="TED101" s="36"/>
      <c r="TEE101" s="36"/>
      <c r="TEF101" s="36"/>
      <c r="TEG101" s="36"/>
      <c r="TEH101" s="36"/>
      <c r="TEI101" s="36"/>
      <c r="TEJ101" s="36"/>
      <c r="TEK101" s="36"/>
      <c r="TEL101" s="36"/>
      <c r="TEM101" s="36"/>
      <c r="TEN101" s="36"/>
      <c r="TEO101" s="36"/>
      <c r="TEP101" s="36"/>
      <c r="TEQ101" s="36"/>
      <c r="TER101" s="36"/>
      <c r="TES101" s="36"/>
      <c r="TET101" s="36"/>
      <c r="TEU101" s="36"/>
      <c r="TEV101" s="36"/>
      <c r="TEW101" s="36"/>
      <c r="TEX101" s="36"/>
      <c r="TEY101" s="36"/>
      <c r="TEZ101" s="36"/>
      <c r="TFA101" s="36"/>
      <c r="TFB101" s="36"/>
      <c r="TFC101" s="36"/>
      <c r="TFD101" s="36"/>
      <c r="TFE101" s="36"/>
      <c r="TFF101" s="36"/>
      <c r="TFG101" s="36"/>
      <c r="TFH101" s="36"/>
      <c r="TFI101" s="36"/>
      <c r="TFJ101" s="36"/>
      <c r="TFK101" s="36"/>
      <c r="TFL101" s="36"/>
      <c r="TFM101" s="36"/>
      <c r="TFN101" s="36"/>
      <c r="TFO101" s="36"/>
      <c r="TFP101" s="36"/>
      <c r="TFQ101" s="36"/>
      <c r="TFR101" s="36"/>
      <c r="TFS101" s="36"/>
      <c r="TFT101" s="36"/>
      <c r="TFU101" s="36"/>
      <c r="TFV101" s="36"/>
      <c r="TFW101" s="36"/>
      <c r="TFX101" s="36"/>
      <c r="TFY101" s="36"/>
      <c r="TFZ101" s="36"/>
      <c r="TGA101" s="36"/>
      <c r="TGB101" s="36"/>
      <c r="TGC101" s="36"/>
      <c r="TGD101" s="36"/>
      <c r="TGE101" s="36"/>
      <c r="TGF101" s="36"/>
      <c r="TGG101" s="36"/>
      <c r="TGH101" s="36"/>
      <c r="TGI101" s="36"/>
      <c r="TGJ101" s="36"/>
      <c r="TGK101" s="36"/>
      <c r="TGL101" s="36"/>
      <c r="TGM101" s="36"/>
      <c r="TGN101" s="36"/>
      <c r="TGO101" s="36"/>
      <c r="TGP101" s="36"/>
      <c r="TGQ101" s="36"/>
      <c r="TGR101" s="36"/>
      <c r="TGS101" s="36"/>
      <c r="TGT101" s="36"/>
      <c r="TGU101" s="36"/>
      <c r="TGV101" s="36"/>
      <c r="TGW101" s="36"/>
      <c r="TGX101" s="36"/>
      <c r="TGY101" s="36"/>
      <c r="TGZ101" s="36"/>
      <c r="THA101" s="36"/>
      <c r="THB101" s="36"/>
      <c r="THC101" s="36"/>
      <c r="THD101" s="36"/>
      <c r="THE101" s="36"/>
      <c r="THF101" s="36"/>
      <c r="THG101" s="36"/>
      <c r="THH101" s="36"/>
      <c r="THI101" s="36"/>
      <c r="THJ101" s="36"/>
      <c r="THK101" s="36"/>
      <c r="THL101" s="36"/>
      <c r="THM101" s="36"/>
      <c r="THN101" s="36"/>
      <c r="THO101" s="36"/>
      <c r="THP101" s="36"/>
      <c r="THQ101" s="36"/>
      <c r="THR101" s="36"/>
      <c r="THS101" s="36"/>
      <c r="THT101" s="36"/>
      <c r="THU101" s="36"/>
      <c r="THV101" s="36"/>
      <c r="THW101" s="36"/>
      <c r="THX101" s="36"/>
      <c r="THY101" s="36"/>
      <c r="THZ101" s="36"/>
      <c r="TIA101" s="36"/>
      <c r="TIB101" s="36"/>
      <c r="TIC101" s="36"/>
      <c r="TID101" s="36"/>
      <c r="TIE101" s="36"/>
      <c r="TIF101" s="36"/>
      <c r="TIG101" s="36"/>
      <c r="TIH101" s="36"/>
      <c r="TII101" s="36"/>
      <c r="TIJ101" s="36"/>
      <c r="TIK101" s="36"/>
      <c r="TIL101" s="36"/>
      <c r="TIM101" s="36"/>
      <c r="TIN101" s="36"/>
      <c r="TIO101" s="36"/>
      <c r="TIP101" s="36"/>
      <c r="TIQ101" s="36"/>
      <c r="TIR101" s="36"/>
      <c r="TIS101" s="36"/>
      <c r="TIT101" s="36"/>
      <c r="TIU101" s="36"/>
      <c r="TIV101" s="36"/>
      <c r="TIW101" s="36"/>
      <c r="TIX101" s="36"/>
      <c r="TIY101" s="36"/>
      <c r="TIZ101" s="36"/>
      <c r="TJA101" s="36"/>
      <c r="TJB101" s="36"/>
      <c r="TJC101" s="36"/>
      <c r="TJD101" s="36"/>
      <c r="TJE101" s="36"/>
      <c r="TJF101" s="36"/>
      <c r="TJG101" s="36"/>
      <c r="TJH101" s="36"/>
      <c r="TJI101" s="36"/>
      <c r="TJJ101" s="36"/>
      <c r="TJK101" s="36"/>
      <c r="TJL101" s="36"/>
      <c r="TJM101" s="36"/>
      <c r="TJN101" s="36"/>
      <c r="TJO101" s="36"/>
      <c r="TJP101" s="36"/>
      <c r="TJQ101" s="36"/>
      <c r="TJR101" s="36"/>
      <c r="TJS101" s="36"/>
      <c r="TJT101" s="36"/>
      <c r="TJU101" s="36"/>
      <c r="TJV101" s="36"/>
      <c r="TJW101" s="36"/>
      <c r="TJX101" s="36"/>
      <c r="TJY101" s="36"/>
      <c r="TJZ101" s="36"/>
      <c r="TKA101" s="36"/>
      <c r="TKB101" s="36"/>
      <c r="TKC101" s="36"/>
      <c r="TKD101" s="36"/>
      <c r="TKE101" s="36"/>
      <c r="TKF101" s="36"/>
      <c r="TKG101" s="36"/>
      <c r="TKH101" s="36"/>
      <c r="TKI101" s="36"/>
      <c r="TKJ101" s="36"/>
      <c r="TKK101" s="36"/>
      <c r="TKL101" s="36"/>
      <c r="TKM101" s="36"/>
      <c r="TKN101" s="36"/>
      <c r="TKO101" s="36"/>
      <c r="TKP101" s="36"/>
      <c r="TKQ101" s="36"/>
      <c r="TKR101" s="36"/>
      <c r="TKS101" s="36"/>
      <c r="TKT101" s="36"/>
      <c r="TKU101" s="36"/>
      <c r="TKV101" s="36"/>
      <c r="TKW101" s="36"/>
      <c r="TKX101" s="36"/>
      <c r="TKY101" s="36"/>
      <c r="TKZ101" s="36"/>
      <c r="TLA101" s="36"/>
      <c r="TLB101" s="36"/>
      <c r="TLC101" s="36"/>
      <c r="TLD101" s="36"/>
      <c r="TLE101" s="36"/>
      <c r="TLF101" s="36"/>
      <c r="TLG101" s="36"/>
      <c r="TLH101" s="36"/>
      <c r="TLI101" s="36"/>
      <c r="TLJ101" s="36"/>
      <c r="TLK101" s="36"/>
      <c r="TLL101" s="36"/>
      <c r="TLM101" s="36"/>
      <c r="TLN101" s="36"/>
      <c r="TLO101" s="36"/>
      <c r="TLP101" s="36"/>
      <c r="TLQ101" s="36"/>
      <c r="TLR101" s="36"/>
      <c r="TLS101" s="36"/>
      <c r="TLT101" s="36"/>
      <c r="TLU101" s="36"/>
      <c r="TLV101" s="36"/>
      <c r="TLW101" s="36"/>
      <c r="TLX101" s="36"/>
      <c r="TLY101" s="36"/>
      <c r="TLZ101" s="36"/>
      <c r="TMA101" s="36"/>
      <c r="TMB101" s="36"/>
      <c r="TMC101" s="36"/>
      <c r="TMD101" s="36"/>
      <c r="TME101" s="36"/>
      <c r="TMF101" s="36"/>
      <c r="TMG101" s="36"/>
      <c r="TMH101" s="36"/>
      <c r="TMI101" s="36"/>
      <c r="TMJ101" s="36"/>
      <c r="TMK101" s="36"/>
      <c r="TML101" s="36"/>
      <c r="TMM101" s="36"/>
      <c r="TMN101" s="36"/>
      <c r="TMO101" s="36"/>
      <c r="TMP101" s="36"/>
      <c r="TMQ101" s="36"/>
      <c r="TMR101" s="36"/>
      <c r="TMS101" s="36"/>
      <c r="TMT101" s="36"/>
      <c r="TMU101" s="36"/>
      <c r="TMV101" s="36"/>
      <c r="TMW101" s="36"/>
      <c r="TMX101" s="36"/>
      <c r="TMY101" s="36"/>
      <c r="TMZ101" s="36"/>
      <c r="TNA101" s="36"/>
      <c r="TNB101" s="36"/>
      <c r="TNC101" s="36"/>
      <c r="TND101" s="36"/>
      <c r="TNE101" s="36"/>
      <c r="TNF101" s="36"/>
      <c r="TNG101" s="36"/>
      <c r="TNH101" s="36"/>
      <c r="TNI101" s="36"/>
      <c r="TNJ101" s="36"/>
      <c r="TNK101" s="36"/>
      <c r="TNL101" s="36"/>
      <c r="TNM101" s="36"/>
      <c r="TNN101" s="36"/>
      <c r="TNO101" s="36"/>
      <c r="TNP101" s="36"/>
      <c r="TNQ101" s="36"/>
      <c r="TNR101" s="36"/>
      <c r="TNS101" s="36"/>
      <c r="TNT101" s="36"/>
      <c r="TNU101" s="36"/>
      <c r="TNV101" s="36"/>
      <c r="TNW101" s="36"/>
      <c r="TNX101" s="36"/>
      <c r="TNY101" s="36"/>
      <c r="TNZ101" s="36"/>
      <c r="TOA101" s="36"/>
      <c r="TOB101" s="36"/>
      <c r="TOC101" s="36"/>
      <c r="TOD101" s="36"/>
      <c r="TOE101" s="36"/>
      <c r="TOF101" s="36"/>
      <c r="TOG101" s="36"/>
      <c r="TOH101" s="36"/>
      <c r="TOI101" s="36"/>
      <c r="TOJ101" s="36"/>
      <c r="TOK101" s="36"/>
      <c r="TOL101" s="36"/>
      <c r="TOM101" s="36"/>
      <c r="TON101" s="36"/>
      <c r="TOO101" s="36"/>
      <c r="TOP101" s="36"/>
      <c r="TOQ101" s="36"/>
      <c r="TOR101" s="36"/>
      <c r="TOS101" s="36"/>
      <c r="TOT101" s="36"/>
      <c r="TOU101" s="36"/>
      <c r="TOV101" s="36"/>
      <c r="TOW101" s="36"/>
      <c r="TOX101" s="36"/>
      <c r="TOY101" s="36"/>
      <c r="TOZ101" s="36"/>
      <c r="TPA101" s="36"/>
      <c r="TPB101" s="36"/>
      <c r="TPC101" s="36"/>
      <c r="TPD101" s="36"/>
      <c r="TPE101" s="36"/>
      <c r="TPF101" s="36"/>
      <c r="TPG101" s="36"/>
      <c r="TPH101" s="36"/>
      <c r="TPI101" s="36"/>
      <c r="TPJ101" s="36"/>
      <c r="TPK101" s="36"/>
      <c r="TPL101" s="36"/>
      <c r="TPM101" s="36"/>
      <c r="TPN101" s="36"/>
      <c r="TPO101" s="36"/>
      <c r="TPP101" s="36"/>
      <c r="TPQ101" s="36"/>
      <c r="TPR101" s="36"/>
      <c r="TPS101" s="36"/>
      <c r="TPT101" s="36"/>
      <c r="TPU101" s="36"/>
      <c r="TPV101" s="36"/>
      <c r="TPW101" s="36"/>
      <c r="TPX101" s="36"/>
      <c r="TPY101" s="36"/>
      <c r="TPZ101" s="36"/>
      <c r="TQA101" s="36"/>
      <c r="TQB101" s="36"/>
      <c r="TQC101" s="36"/>
      <c r="TQD101" s="36"/>
      <c r="TQE101" s="36"/>
      <c r="TQF101" s="36"/>
      <c r="TQG101" s="36"/>
      <c r="TQH101" s="36"/>
      <c r="TQI101" s="36"/>
      <c r="TQJ101" s="36"/>
      <c r="TQK101" s="36"/>
      <c r="TQL101" s="36"/>
      <c r="TQM101" s="36"/>
      <c r="TQN101" s="36"/>
      <c r="TQO101" s="36"/>
      <c r="TQP101" s="36"/>
      <c r="TQQ101" s="36"/>
      <c r="TQR101" s="36"/>
      <c r="TQS101" s="36"/>
      <c r="TQT101" s="36"/>
      <c r="TQU101" s="36"/>
      <c r="TQV101" s="36"/>
      <c r="TQW101" s="36"/>
      <c r="TQX101" s="36"/>
      <c r="TQY101" s="36"/>
      <c r="TQZ101" s="36"/>
      <c r="TRA101" s="36"/>
      <c r="TRB101" s="36"/>
      <c r="TRC101" s="36"/>
      <c r="TRD101" s="36"/>
      <c r="TRE101" s="36"/>
      <c r="TRF101" s="36"/>
      <c r="TRG101" s="36"/>
      <c r="TRH101" s="36"/>
      <c r="TRI101" s="36"/>
      <c r="TRJ101" s="36"/>
      <c r="TRK101" s="36"/>
      <c r="TRL101" s="36"/>
      <c r="TRM101" s="36"/>
      <c r="TRN101" s="36"/>
      <c r="TRO101" s="36"/>
      <c r="TRP101" s="36"/>
      <c r="TRQ101" s="36"/>
      <c r="TRR101" s="36"/>
      <c r="TRS101" s="36"/>
      <c r="TRT101" s="36"/>
      <c r="TRU101" s="36"/>
      <c r="TRV101" s="36"/>
      <c r="TRW101" s="36"/>
      <c r="TRX101" s="36"/>
      <c r="TRY101" s="36"/>
      <c r="TRZ101" s="36"/>
      <c r="TSA101" s="36"/>
      <c r="TSB101" s="36"/>
      <c r="TSC101" s="36"/>
      <c r="TSD101" s="36"/>
      <c r="TSE101" s="36"/>
      <c r="TSF101" s="36"/>
      <c r="TSG101" s="36"/>
      <c r="TSH101" s="36"/>
      <c r="TSI101" s="36"/>
      <c r="TSJ101" s="36"/>
      <c r="TSK101" s="36"/>
      <c r="TSL101" s="36"/>
      <c r="TSM101" s="36"/>
      <c r="TSN101" s="36"/>
      <c r="TSO101" s="36"/>
      <c r="TSP101" s="36"/>
      <c r="TSQ101" s="36"/>
      <c r="TSR101" s="36"/>
      <c r="TSS101" s="36"/>
      <c r="TST101" s="36"/>
      <c r="TSU101" s="36"/>
      <c r="TSV101" s="36"/>
      <c r="TSW101" s="36"/>
      <c r="TSX101" s="36"/>
      <c r="TSY101" s="36"/>
      <c r="TSZ101" s="36"/>
      <c r="TTA101" s="36"/>
      <c r="TTB101" s="36"/>
      <c r="TTC101" s="36"/>
      <c r="TTD101" s="36"/>
      <c r="TTE101" s="36"/>
      <c r="TTF101" s="36"/>
      <c r="TTG101" s="36"/>
      <c r="TTH101" s="36"/>
      <c r="TTI101" s="36"/>
      <c r="TTJ101" s="36"/>
      <c r="TTK101" s="36"/>
      <c r="TTL101" s="36"/>
      <c r="TTM101" s="36"/>
      <c r="TTN101" s="36"/>
      <c r="TTO101" s="36"/>
      <c r="TTP101" s="36"/>
      <c r="TTQ101" s="36"/>
      <c r="TTR101" s="36"/>
      <c r="TTS101" s="36"/>
      <c r="TTT101" s="36"/>
      <c r="TTU101" s="36"/>
      <c r="TTV101" s="36"/>
      <c r="TTW101" s="36"/>
      <c r="TTX101" s="36"/>
      <c r="TTY101" s="36"/>
      <c r="TTZ101" s="36"/>
      <c r="TUA101" s="36"/>
      <c r="TUB101" s="36"/>
      <c r="TUC101" s="36"/>
      <c r="TUD101" s="36"/>
      <c r="TUE101" s="36"/>
      <c r="TUF101" s="36"/>
      <c r="TUG101" s="36"/>
      <c r="TUH101" s="36"/>
      <c r="TUI101" s="36"/>
      <c r="TUJ101" s="36"/>
      <c r="TUK101" s="36"/>
      <c r="TUL101" s="36"/>
      <c r="TUM101" s="36"/>
      <c r="TUN101" s="36"/>
      <c r="TUO101" s="36"/>
      <c r="TUP101" s="36"/>
      <c r="TUQ101" s="36"/>
      <c r="TUR101" s="36"/>
      <c r="TUS101" s="36"/>
      <c r="TUT101" s="36"/>
      <c r="TUU101" s="36"/>
      <c r="TUV101" s="36"/>
      <c r="TUW101" s="36"/>
      <c r="TUX101" s="36"/>
      <c r="TUY101" s="36"/>
      <c r="TUZ101" s="36"/>
      <c r="TVA101" s="36"/>
      <c r="TVB101" s="36"/>
      <c r="TVC101" s="36"/>
      <c r="TVD101" s="36"/>
      <c r="TVE101" s="36"/>
      <c r="TVF101" s="36"/>
      <c r="TVG101" s="36"/>
      <c r="TVH101" s="36"/>
      <c r="TVI101" s="36"/>
      <c r="TVJ101" s="36"/>
      <c r="TVK101" s="36"/>
      <c r="TVL101" s="36"/>
      <c r="TVM101" s="36"/>
      <c r="TVN101" s="36"/>
      <c r="TVO101" s="36"/>
      <c r="TVP101" s="36"/>
      <c r="TVQ101" s="36"/>
      <c r="TVR101" s="36"/>
      <c r="TVS101" s="36"/>
      <c r="TVT101" s="36"/>
      <c r="TVU101" s="36"/>
      <c r="TVV101" s="36"/>
      <c r="TVW101" s="36"/>
      <c r="TVX101" s="36"/>
      <c r="TVY101" s="36"/>
      <c r="TVZ101" s="36"/>
      <c r="TWA101" s="36"/>
      <c r="TWB101" s="36"/>
      <c r="TWC101" s="36"/>
      <c r="TWD101" s="36"/>
      <c r="TWE101" s="36"/>
      <c r="TWF101" s="36"/>
      <c r="TWG101" s="36"/>
      <c r="TWH101" s="36"/>
      <c r="TWI101" s="36"/>
      <c r="TWJ101" s="36"/>
      <c r="TWK101" s="36"/>
      <c r="TWL101" s="36"/>
      <c r="TWM101" s="36"/>
      <c r="TWN101" s="36"/>
      <c r="TWO101" s="36"/>
      <c r="TWP101" s="36"/>
      <c r="TWQ101" s="36"/>
      <c r="TWR101" s="36"/>
      <c r="TWS101" s="36"/>
      <c r="TWT101" s="36"/>
      <c r="TWU101" s="36"/>
      <c r="TWV101" s="36"/>
      <c r="TWW101" s="36"/>
      <c r="TWX101" s="36"/>
      <c r="TWY101" s="36"/>
      <c r="TWZ101" s="36"/>
      <c r="TXA101" s="36"/>
      <c r="TXB101" s="36"/>
      <c r="TXC101" s="36"/>
      <c r="TXD101" s="36"/>
      <c r="TXE101" s="36"/>
      <c r="TXF101" s="36"/>
      <c r="TXG101" s="36"/>
      <c r="TXH101" s="36"/>
      <c r="TXI101" s="36"/>
      <c r="TXJ101" s="36"/>
      <c r="TXK101" s="36"/>
      <c r="TXL101" s="36"/>
      <c r="TXM101" s="36"/>
      <c r="TXN101" s="36"/>
      <c r="TXO101" s="36"/>
      <c r="TXP101" s="36"/>
      <c r="TXQ101" s="36"/>
      <c r="TXR101" s="36"/>
      <c r="TXS101" s="36"/>
      <c r="TXT101" s="36"/>
      <c r="TXU101" s="36"/>
      <c r="TXV101" s="36"/>
      <c r="TXW101" s="36"/>
      <c r="TXX101" s="36"/>
      <c r="TXY101" s="36"/>
      <c r="TXZ101" s="36"/>
      <c r="TYA101" s="36"/>
      <c r="TYB101" s="36"/>
      <c r="TYC101" s="36"/>
      <c r="TYD101" s="36"/>
      <c r="TYE101" s="36"/>
      <c r="TYF101" s="36"/>
      <c r="TYG101" s="36"/>
      <c r="TYH101" s="36"/>
      <c r="TYI101" s="36"/>
      <c r="TYJ101" s="36"/>
      <c r="TYK101" s="36"/>
      <c r="TYL101" s="36"/>
      <c r="TYM101" s="36"/>
      <c r="TYN101" s="36"/>
      <c r="TYO101" s="36"/>
      <c r="TYP101" s="36"/>
      <c r="TYQ101" s="36"/>
      <c r="TYR101" s="36"/>
      <c r="TYS101" s="36"/>
      <c r="TYT101" s="36"/>
      <c r="TYU101" s="36"/>
      <c r="TYV101" s="36"/>
      <c r="TYW101" s="36"/>
      <c r="TYX101" s="36"/>
      <c r="TYY101" s="36"/>
      <c r="TYZ101" s="36"/>
      <c r="TZA101" s="36"/>
      <c r="TZB101" s="36"/>
      <c r="TZC101" s="36"/>
      <c r="TZD101" s="36"/>
      <c r="TZE101" s="36"/>
      <c r="TZF101" s="36"/>
      <c r="TZG101" s="36"/>
      <c r="TZH101" s="36"/>
      <c r="TZI101" s="36"/>
      <c r="TZJ101" s="36"/>
      <c r="TZK101" s="36"/>
      <c r="TZL101" s="36"/>
      <c r="TZM101" s="36"/>
      <c r="TZN101" s="36"/>
      <c r="TZO101" s="36"/>
      <c r="TZP101" s="36"/>
      <c r="TZQ101" s="36"/>
      <c r="TZR101" s="36"/>
      <c r="TZS101" s="36"/>
      <c r="TZT101" s="36"/>
      <c r="TZU101" s="36"/>
      <c r="TZV101" s="36"/>
      <c r="TZW101" s="36"/>
      <c r="TZX101" s="36"/>
      <c r="TZY101" s="36"/>
      <c r="TZZ101" s="36"/>
      <c r="UAA101" s="36"/>
      <c r="UAB101" s="36"/>
      <c r="UAC101" s="36"/>
      <c r="UAD101" s="36"/>
      <c r="UAE101" s="36"/>
      <c r="UAF101" s="36"/>
      <c r="UAG101" s="36"/>
      <c r="UAH101" s="36"/>
      <c r="UAI101" s="36"/>
      <c r="UAJ101" s="36"/>
      <c r="UAK101" s="36"/>
      <c r="UAL101" s="36"/>
      <c r="UAM101" s="36"/>
      <c r="UAN101" s="36"/>
      <c r="UAO101" s="36"/>
      <c r="UAP101" s="36"/>
      <c r="UAQ101" s="36"/>
      <c r="UAR101" s="36"/>
      <c r="UAS101" s="36"/>
      <c r="UAT101" s="36"/>
      <c r="UAU101" s="36"/>
      <c r="UAV101" s="36"/>
      <c r="UAW101" s="36"/>
      <c r="UAX101" s="36"/>
      <c r="UAY101" s="36"/>
      <c r="UAZ101" s="36"/>
      <c r="UBA101" s="36"/>
      <c r="UBB101" s="36"/>
      <c r="UBC101" s="36"/>
      <c r="UBD101" s="36"/>
      <c r="UBE101" s="36"/>
      <c r="UBF101" s="36"/>
      <c r="UBG101" s="36"/>
      <c r="UBH101" s="36"/>
      <c r="UBI101" s="36"/>
      <c r="UBJ101" s="36"/>
      <c r="UBK101" s="36"/>
      <c r="UBL101" s="36"/>
      <c r="UBM101" s="36"/>
      <c r="UBN101" s="36"/>
      <c r="UBO101" s="36"/>
      <c r="UBP101" s="36"/>
      <c r="UBQ101" s="36"/>
      <c r="UBR101" s="36"/>
      <c r="UBS101" s="36"/>
      <c r="UBT101" s="36"/>
      <c r="UBU101" s="36"/>
      <c r="UBV101" s="36"/>
      <c r="UBW101" s="36"/>
      <c r="UBX101" s="36"/>
      <c r="UBY101" s="36"/>
      <c r="UBZ101" s="36"/>
      <c r="UCA101" s="36"/>
      <c r="UCB101" s="36"/>
      <c r="UCC101" s="36"/>
      <c r="UCD101" s="36"/>
      <c r="UCE101" s="36"/>
      <c r="UCF101" s="36"/>
      <c r="UCG101" s="36"/>
      <c r="UCH101" s="36"/>
      <c r="UCI101" s="36"/>
      <c r="UCJ101" s="36"/>
      <c r="UCK101" s="36"/>
      <c r="UCL101" s="36"/>
      <c r="UCM101" s="36"/>
      <c r="UCN101" s="36"/>
      <c r="UCO101" s="36"/>
      <c r="UCP101" s="36"/>
      <c r="UCQ101" s="36"/>
      <c r="UCR101" s="36"/>
      <c r="UCS101" s="36"/>
      <c r="UCT101" s="36"/>
      <c r="UCU101" s="36"/>
      <c r="UCV101" s="36"/>
      <c r="UCW101" s="36"/>
      <c r="UCX101" s="36"/>
      <c r="UCY101" s="36"/>
      <c r="UCZ101" s="36"/>
      <c r="UDA101" s="36"/>
      <c r="UDB101" s="36"/>
      <c r="UDC101" s="36"/>
      <c r="UDD101" s="36"/>
      <c r="UDE101" s="36"/>
      <c r="UDF101" s="36"/>
      <c r="UDG101" s="36"/>
      <c r="UDH101" s="36"/>
      <c r="UDI101" s="36"/>
      <c r="UDJ101" s="36"/>
      <c r="UDK101" s="36"/>
      <c r="UDL101" s="36"/>
      <c r="UDM101" s="36"/>
      <c r="UDN101" s="36"/>
      <c r="UDO101" s="36"/>
      <c r="UDP101" s="36"/>
      <c r="UDQ101" s="36"/>
      <c r="UDR101" s="36"/>
      <c r="UDS101" s="36"/>
      <c r="UDT101" s="36"/>
      <c r="UDU101" s="36"/>
      <c r="UDV101" s="36"/>
      <c r="UDW101" s="36"/>
      <c r="UDX101" s="36"/>
      <c r="UDY101" s="36"/>
      <c r="UDZ101" s="36"/>
      <c r="UEA101" s="36"/>
      <c r="UEB101" s="36"/>
      <c r="UEC101" s="36"/>
      <c r="UED101" s="36"/>
      <c r="UEE101" s="36"/>
      <c r="UEF101" s="36"/>
      <c r="UEG101" s="36"/>
      <c r="UEH101" s="36"/>
      <c r="UEI101" s="36"/>
      <c r="UEJ101" s="36"/>
      <c r="UEK101" s="36"/>
      <c r="UEL101" s="36"/>
      <c r="UEM101" s="36"/>
      <c r="UEN101" s="36"/>
      <c r="UEO101" s="36"/>
      <c r="UEP101" s="36"/>
      <c r="UEQ101" s="36"/>
      <c r="UER101" s="36"/>
      <c r="UES101" s="36"/>
      <c r="UET101" s="36"/>
      <c r="UEU101" s="36"/>
      <c r="UEV101" s="36"/>
      <c r="UEW101" s="36"/>
      <c r="UEX101" s="36"/>
      <c r="UEY101" s="36"/>
      <c r="UEZ101" s="36"/>
      <c r="UFA101" s="36"/>
      <c r="UFB101" s="36"/>
      <c r="UFC101" s="36"/>
      <c r="UFD101" s="36"/>
      <c r="UFE101" s="36"/>
      <c r="UFF101" s="36"/>
      <c r="UFG101" s="36"/>
      <c r="UFH101" s="36"/>
      <c r="UFI101" s="36"/>
      <c r="UFJ101" s="36"/>
      <c r="UFK101" s="36"/>
      <c r="UFL101" s="36"/>
      <c r="UFM101" s="36"/>
      <c r="UFN101" s="36"/>
      <c r="UFO101" s="36"/>
      <c r="UFP101" s="36"/>
      <c r="UFQ101" s="36"/>
      <c r="UFR101" s="36"/>
      <c r="UFS101" s="36"/>
      <c r="UFT101" s="36"/>
      <c r="UFU101" s="36"/>
      <c r="UFV101" s="36"/>
      <c r="UFW101" s="36"/>
      <c r="UFX101" s="36"/>
      <c r="UFY101" s="36"/>
      <c r="UFZ101" s="36"/>
      <c r="UGA101" s="36"/>
      <c r="UGB101" s="36"/>
      <c r="UGC101" s="36"/>
      <c r="UGD101" s="36"/>
      <c r="UGE101" s="36"/>
      <c r="UGF101" s="36"/>
      <c r="UGG101" s="36"/>
      <c r="UGH101" s="36"/>
      <c r="UGI101" s="36"/>
      <c r="UGJ101" s="36"/>
      <c r="UGK101" s="36"/>
      <c r="UGL101" s="36"/>
      <c r="UGM101" s="36"/>
      <c r="UGN101" s="36"/>
      <c r="UGO101" s="36"/>
      <c r="UGP101" s="36"/>
      <c r="UGQ101" s="36"/>
      <c r="UGR101" s="36"/>
      <c r="UGS101" s="36"/>
      <c r="UGT101" s="36"/>
      <c r="UGU101" s="36"/>
      <c r="UGV101" s="36"/>
      <c r="UGW101" s="36"/>
      <c r="UGX101" s="36"/>
      <c r="UGY101" s="36"/>
      <c r="UGZ101" s="36"/>
      <c r="UHA101" s="36"/>
      <c r="UHB101" s="36"/>
      <c r="UHC101" s="36"/>
      <c r="UHD101" s="36"/>
      <c r="UHE101" s="36"/>
      <c r="UHF101" s="36"/>
      <c r="UHG101" s="36"/>
      <c r="UHH101" s="36"/>
      <c r="UHI101" s="36"/>
      <c r="UHJ101" s="36"/>
      <c r="UHK101" s="36"/>
      <c r="UHL101" s="36"/>
      <c r="UHM101" s="36"/>
      <c r="UHN101" s="36"/>
      <c r="UHO101" s="36"/>
      <c r="UHP101" s="36"/>
      <c r="UHQ101" s="36"/>
      <c r="UHR101" s="36"/>
      <c r="UHS101" s="36"/>
      <c r="UHT101" s="36"/>
      <c r="UHU101" s="36"/>
      <c r="UHV101" s="36"/>
      <c r="UHW101" s="36"/>
      <c r="UHX101" s="36"/>
      <c r="UHY101" s="36"/>
      <c r="UHZ101" s="36"/>
      <c r="UIA101" s="36"/>
      <c r="UIB101" s="36"/>
      <c r="UIC101" s="36"/>
      <c r="UID101" s="36"/>
      <c r="UIE101" s="36"/>
      <c r="UIF101" s="36"/>
      <c r="UIG101" s="36"/>
      <c r="UIH101" s="36"/>
      <c r="UII101" s="36"/>
      <c r="UIJ101" s="36"/>
      <c r="UIK101" s="36"/>
      <c r="UIL101" s="36"/>
      <c r="UIM101" s="36"/>
      <c r="UIN101" s="36"/>
      <c r="UIO101" s="36"/>
      <c r="UIP101" s="36"/>
      <c r="UIQ101" s="36"/>
      <c r="UIR101" s="36"/>
      <c r="UIS101" s="36"/>
      <c r="UIT101" s="36"/>
      <c r="UIU101" s="36"/>
      <c r="UIV101" s="36"/>
      <c r="UIW101" s="36"/>
      <c r="UIX101" s="36"/>
      <c r="UIY101" s="36"/>
      <c r="UIZ101" s="36"/>
      <c r="UJA101" s="36"/>
      <c r="UJB101" s="36"/>
      <c r="UJC101" s="36"/>
      <c r="UJD101" s="36"/>
      <c r="UJE101" s="36"/>
      <c r="UJF101" s="36"/>
      <c r="UJG101" s="36"/>
      <c r="UJH101" s="36"/>
      <c r="UJI101" s="36"/>
      <c r="UJJ101" s="36"/>
      <c r="UJK101" s="36"/>
      <c r="UJL101" s="36"/>
      <c r="UJM101" s="36"/>
      <c r="UJN101" s="36"/>
      <c r="UJO101" s="36"/>
      <c r="UJP101" s="36"/>
      <c r="UJQ101" s="36"/>
      <c r="UJR101" s="36"/>
      <c r="UJS101" s="36"/>
      <c r="UJT101" s="36"/>
      <c r="UJU101" s="36"/>
      <c r="UJV101" s="36"/>
      <c r="UJW101" s="36"/>
      <c r="UJX101" s="36"/>
      <c r="UJY101" s="36"/>
      <c r="UJZ101" s="36"/>
      <c r="UKA101" s="36"/>
      <c r="UKB101" s="36"/>
      <c r="UKC101" s="36"/>
      <c r="UKD101" s="36"/>
      <c r="UKE101" s="36"/>
      <c r="UKF101" s="36"/>
      <c r="UKG101" s="36"/>
      <c r="UKH101" s="36"/>
      <c r="UKI101" s="36"/>
      <c r="UKJ101" s="36"/>
      <c r="UKK101" s="36"/>
      <c r="UKL101" s="36"/>
      <c r="UKM101" s="36"/>
      <c r="UKN101" s="36"/>
      <c r="UKO101" s="36"/>
      <c r="UKP101" s="36"/>
      <c r="UKQ101" s="36"/>
      <c r="UKR101" s="36"/>
      <c r="UKS101" s="36"/>
      <c r="UKT101" s="36"/>
      <c r="UKU101" s="36"/>
      <c r="UKV101" s="36"/>
      <c r="UKW101" s="36"/>
      <c r="UKX101" s="36"/>
      <c r="UKY101" s="36"/>
      <c r="UKZ101" s="36"/>
      <c r="ULA101" s="36"/>
      <c r="ULB101" s="36"/>
      <c r="ULC101" s="36"/>
      <c r="ULD101" s="36"/>
      <c r="ULE101" s="36"/>
      <c r="ULF101" s="36"/>
      <c r="ULG101" s="36"/>
      <c r="ULH101" s="36"/>
      <c r="ULI101" s="36"/>
      <c r="ULJ101" s="36"/>
      <c r="ULK101" s="36"/>
      <c r="ULL101" s="36"/>
      <c r="ULM101" s="36"/>
      <c r="ULN101" s="36"/>
      <c r="ULO101" s="36"/>
      <c r="ULP101" s="36"/>
      <c r="ULQ101" s="36"/>
      <c r="ULR101" s="36"/>
      <c r="ULS101" s="36"/>
      <c r="ULT101" s="36"/>
      <c r="ULU101" s="36"/>
      <c r="ULV101" s="36"/>
      <c r="ULW101" s="36"/>
      <c r="ULX101" s="36"/>
      <c r="ULY101" s="36"/>
      <c r="ULZ101" s="36"/>
      <c r="UMA101" s="36"/>
      <c r="UMB101" s="36"/>
      <c r="UMC101" s="36"/>
      <c r="UMD101" s="36"/>
      <c r="UME101" s="36"/>
      <c r="UMF101" s="36"/>
      <c r="UMG101" s="36"/>
      <c r="UMH101" s="36"/>
      <c r="UMI101" s="36"/>
      <c r="UMJ101" s="36"/>
      <c r="UMK101" s="36"/>
      <c r="UML101" s="36"/>
      <c r="UMM101" s="36"/>
      <c r="UMN101" s="36"/>
      <c r="UMO101" s="36"/>
      <c r="UMP101" s="36"/>
      <c r="UMQ101" s="36"/>
      <c r="UMR101" s="36"/>
      <c r="UMS101" s="36"/>
      <c r="UMT101" s="36"/>
      <c r="UMU101" s="36"/>
      <c r="UMV101" s="36"/>
      <c r="UMW101" s="36"/>
      <c r="UMX101" s="36"/>
      <c r="UMY101" s="36"/>
      <c r="UMZ101" s="36"/>
      <c r="UNA101" s="36"/>
      <c r="UNB101" s="36"/>
      <c r="UNC101" s="36"/>
      <c r="UND101" s="36"/>
      <c r="UNE101" s="36"/>
      <c r="UNF101" s="36"/>
      <c r="UNG101" s="36"/>
      <c r="UNH101" s="36"/>
      <c r="UNI101" s="36"/>
      <c r="UNJ101" s="36"/>
      <c r="UNK101" s="36"/>
      <c r="UNL101" s="36"/>
      <c r="UNM101" s="36"/>
      <c r="UNN101" s="36"/>
      <c r="UNO101" s="36"/>
      <c r="UNP101" s="36"/>
      <c r="UNQ101" s="36"/>
      <c r="UNR101" s="36"/>
      <c r="UNS101" s="36"/>
      <c r="UNT101" s="36"/>
      <c r="UNU101" s="36"/>
      <c r="UNV101" s="36"/>
      <c r="UNW101" s="36"/>
      <c r="UNX101" s="36"/>
      <c r="UNY101" s="36"/>
      <c r="UNZ101" s="36"/>
      <c r="UOA101" s="36"/>
      <c r="UOB101" s="36"/>
      <c r="UOC101" s="36"/>
      <c r="UOD101" s="36"/>
      <c r="UOE101" s="36"/>
      <c r="UOF101" s="36"/>
      <c r="UOG101" s="36"/>
      <c r="UOH101" s="36"/>
      <c r="UOI101" s="36"/>
      <c r="UOJ101" s="36"/>
      <c r="UOK101" s="36"/>
      <c r="UOL101" s="36"/>
      <c r="UOM101" s="36"/>
      <c r="UON101" s="36"/>
      <c r="UOO101" s="36"/>
      <c r="UOP101" s="36"/>
      <c r="UOQ101" s="36"/>
      <c r="UOR101" s="36"/>
      <c r="UOS101" s="36"/>
      <c r="UOT101" s="36"/>
      <c r="UOU101" s="36"/>
      <c r="UOV101" s="36"/>
      <c r="UOW101" s="36"/>
      <c r="UOX101" s="36"/>
      <c r="UOY101" s="36"/>
      <c r="UOZ101" s="36"/>
      <c r="UPA101" s="36"/>
      <c r="UPB101" s="36"/>
      <c r="UPC101" s="36"/>
      <c r="UPD101" s="36"/>
      <c r="UPE101" s="36"/>
      <c r="UPF101" s="36"/>
      <c r="UPG101" s="36"/>
      <c r="UPH101" s="36"/>
      <c r="UPI101" s="36"/>
      <c r="UPJ101" s="36"/>
      <c r="UPK101" s="36"/>
      <c r="UPL101" s="36"/>
      <c r="UPM101" s="36"/>
      <c r="UPN101" s="36"/>
      <c r="UPO101" s="36"/>
      <c r="UPP101" s="36"/>
      <c r="UPQ101" s="36"/>
      <c r="UPR101" s="36"/>
      <c r="UPS101" s="36"/>
      <c r="UPT101" s="36"/>
      <c r="UPU101" s="36"/>
      <c r="UPV101" s="36"/>
      <c r="UPW101" s="36"/>
      <c r="UPX101" s="36"/>
      <c r="UPY101" s="36"/>
      <c r="UPZ101" s="36"/>
      <c r="UQA101" s="36"/>
      <c r="UQB101" s="36"/>
      <c r="UQC101" s="36"/>
      <c r="UQD101" s="36"/>
      <c r="UQE101" s="36"/>
      <c r="UQF101" s="36"/>
      <c r="UQG101" s="36"/>
      <c r="UQH101" s="36"/>
      <c r="UQI101" s="36"/>
      <c r="UQJ101" s="36"/>
      <c r="UQK101" s="36"/>
      <c r="UQL101" s="36"/>
      <c r="UQM101" s="36"/>
      <c r="UQN101" s="36"/>
      <c r="UQO101" s="36"/>
      <c r="UQP101" s="36"/>
      <c r="UQQ101" s="36"/>
      <c r="UQR101" s="36"/>
      <c r="UQS101" s="36"/>
      <c r="UQT101" s="36"/>
      <c r="UQU101" s="36"/>
      <c r="UQV101" s="36"/>
      <c r="UQW101" s="36"/>
      <c r="UQX101" s="36"/>
      <c r="UQY101" s="36"/>
      <c r="UQZ101" s="36"/>
      <c r="URA101" s="36"/>
      <c r="URB101" s="36"/>
      <c r="URC101" s="36"/>
      <c r="URD101" s="36"/>
      <c r="URE101" s="36"/>
      <c r="URF101" s="36"/>
      <c r="URG101" s="36"/>
      <c r="URH101" s="36"/>
      <c r="URI101" s="36"/>
      <c r="URJ101" s="36"/>
      <c r="URK101" s="36"/>
      <c r="URL101" s="36"/>
      <c r="URM101" s="36"/>
      <c r="URN101" s="36"/>
      <c r="URO101" s="36"/>
      <c r="URP101" s="36"/>
      <c r="URQ101" s="36"/>
      <c r="URR101" s="36"/>
      <c r="URS101" s="36"/>
      <c r="URT101" s="36"/>
      <c r="URU101" s="36"/>
      <c r="URV101" s="36"/>
      <c r="URW101" s="36"/>
      <c r="URX101" s="36"/>
      <c r="URY101" s="36"/>
      <c r="URZ101" s="36"/>
      <c r="USA101" s="36"/>
      <c r="USB101" s="36"/>
      <c r="USC101" s="36"/>
      <c r="USD101" s="36"/>
      <c r="USE101" s="36"/>
      <c r="USF101" s="36"/>
      <c r="USG101" s="36"/>
      <c r="USH101" s="36"/>
      <c r="USI101" s="36"/>
      <c r="USJ101" s="36"/>
      <c r="USK101" s="36"/>
      <c r="USL101" s="36"/>
      <c r="USM101" s="36"/>
      <c r="USN101" s="36"/>
      <c r="USO101" s="36"/>
      <c r="USP101" s="36"/>
      <c r="USQ101" s="36"/>
      <c r="USR101" s="36"/>
      <c r="USS101" s="36"/>
      <c r="UST101" s="36"/>
      <c r="USU101" s="36"/>
      <c r="USV101" s="36"/>
      <c r="USW101" s="36"/>
      <c r="USX101" s="36"/>
      <c r="USY101" s="36"/>
      <c r="USZ101" s="36"/>
      <c r="UTA101" s="36"/>
      <c r="UTB101" s="36"/>
      <c r="UTC101" s="36"/>
      <c r="UTD101" s="36"/>
      <c r="UTE101" s="36"/>
      <c r="UTF101" s="36"/>
      <c r="UTG101" s="36"/>
      <c r="UTH101" s="36"/>
      <c r="UTI101" s="36"/>
      <c r="UTJ101" s="36"/>
      <c r="UTK101" s="36"/>
      <c r="UTL101" s="36"/>
      <c r="UTM101" s="36"/>
      <c r="UTN101" s="36"/>
      <c r="UTO101" s="36"/>
      <c r="UTP101" s="36"/>
      <c r="UTQ101" s="36"/>
      <c r="UTR101" s="36"/>
      <c r="UTS101" s="36"/>
      <c r="UTT101" s="36"/>
      <c r="UTU101" s="36"/>
      <c r="UTV101" s="36"/>
      <c r="UTW101" s="36"/>
      <c r="UTX101" s="36"/>
      <c r="UTY101" s="36"/>
      <c r="UTZ101" s="36"/>
      <c r="UUA101" s="36"/>
      <c r="UUB101" s="36"/>
      <c r="UUC101" s="36"/>
      <c r="UUD101" s="36"/>
      <c r="UUE101" s="36"/>
      <c r="UUF101" s="36"/>
      <c r="UUG101" s="36"/>
      <c r="UUH101" s="36"/>
      <c r="UUI101" s="36"/>
      <c r="UUJ101" s="36"/>
      <c r="UUK101" s="36"/>
      <c r="UUL101" s="36"/>
      <c r="UUM101" s="36"/>
      <c r="UUN101" s="36"/>
      <c r="UUO101" s="36"/>
      <c r="UUP101" s="36"/>
      <c r="UUQ101" s="36"/>
      <c r="UUR101" s="36"/>
      <c r="UUS101" s="36"/>
      <c r="UUT101" s="36"/>
      <c r="UUU101" s="36"/>
      <c r="UUV101" s="36"/>
      <c r="UUW101" s="36"/>
      <c r="UUX101" s="36"/>
      <c r="UUY101" s="36"/>
      <c r="UUZ101" s="36"/>
      <c r="UVA101" s="36"/>
      <c r="UVB101" s="36"/>
      <c r="UVC101" s="36"/>
      <c r="UVD101" s="36"/>
      <c r="UVE101" s="36"/>
      <c r="UVF101" s="36"/>
      <c r="UVG101" s="36"/>
      <c r="UVH101" s="36"/>
      <c r="UVI101" s="36"/>
      <c r="UVJ101" s="36"/>
      <c r="UVK101" s="36"/>
      <c r="UVL101" s="36"/>
      <c r="UVM101" s="36"/>
      <c r="UVN101" s="36"/>
      <c r="UVO101" s="36"/>
      <c r="UVP101" s="36"/>
      <c r="UVQ101" s="36"/>
      <c r="UVR101" s="36"/>
      <c r="UVS101" s="36"/>
      <c r="UVT101" s="36"/>
      <c r="UVU101" s="36"/>
      <c r="UVV101" s="36"/>
      <c r="UVW101" s="36"/>
      <c r="UVX101" s="36"/>
      <c r="UVY101" s="36"/>
      <c r="UVZ101" s="36"/>
      <c r="UWA101" s="36"/>
      <c r="UWB101" s="36"/>
      <c r="UWC101" s="36"/>
      <c r="UWD101" s="36"/>
      <c r="UWE101" s="36"/>
      <c r="UWF101" s="36"/>
      <c r="UWG101" s="36"/>
      <c r="UWH101" s="36"/>
      <c r="UWI101" s="36"/>
      <c r="UWJ101" s="36"/>
      <c r="UWK101" s="36"/>
      <c r="UWL101" s="36"/>
      <c r="UWM101" s="36"/>
      <c r="UWN101" s="36"/>
      <c r="UWO101" s="36"/>
      <c r="UWP101" s="36"/>
      <c r="UWQ101" s="36"/>
      <c r="UWR101" s="36"/>
      <c r="UWS101" s="36"/>
      <c r="UWT101" s="36"/>
      <c r="UWU101" s="36"/>
      <c r="UWV101" s="36"/>
      <c r="UWW101" s="36"/>
      <c r="UWX101" s="36"/>
      <c r="UWY101" s="36"/>
      <c r="UWZ101" s="36"/>
      <c r="UXA101" s="36"/>
      <c r="UXB101" s="36"/>
      <c r="UXC101" s="36"/>
      <c r="UXD101" s="36"/>
      <c r="UXE101" s="36"/>
      <c r="UXF101" s="36"/>
      <c r="UXG101" s="36"/>
      <c r="UXH101" s="36"/>
      <c r="UXI101" s="36"/>
      <c r="UXJ101" s="36"/>
      <c r="UXK101" s="36"/>
      <c r="UXL101" s="36"/>
      <c r="UXM101" s="36"/>
      <c r="UXN101" s="36"/>
      <c r="UXO101" s="36"/>
      <c r="UXP101" s="36"/>
      <c r="UXQ101" s="36"/>
      <c r="UXR101" s="36"/>
      <c r="UXS101" s="36"/>
      <c r="UXT101" s="36"/>
      <c r="UXU101" s="36"/>
      <c r="UXV101" s="36"/>
      <c r="UXW101" s="36"/>
      <c r="UXX101" s="36"/>
      <c r="UXY101" s="36"/>
      <c r="UXZ101" s="36"/>
      <c r="UYA101" s="36"/>
      <c r="UYB101" s="36"/>
      <c r="UYC101" s="36"/>
      <c r="UYD101" s="36"/>
      <c r="UYE101" s="36"/>
      <c r="UYF101" s="36"/>
      <c r="UYG101" s="36"/>
      <c r="UYH101" s="36"/>
      <c r="UYI101" s="36"/>
      <c r="UYJ101" s="36"/>
      <c r="UYK101" s="36"/>
      <c r="UYL101" s="36"/>
      <c r="UYM101" s="36"/>
      <c r="UYN101" s="36"/>
      <c r="UYO101" s="36"/>
      <c r="UYP101" s="36"/>
      <c r="UYQ101" s="36"/>
      <c r="UYR101" s="36"/>
      <c r="UYS101" s="36"/>
      <c r="UYT101" s="36"/>
      <c r="UYU101" s="36"/>
      <c r="UYV101" s="36"/>
      <c r="UYW101" s="36"/>
      <c r="UYX101" s="36"/>
      <c r="UYY101" s="36"/>
      <c r="UYZ101" s="36"/>
      <c r="UZA101" s="36"/>
      <c r="UZB101" s="36"/>
      <c r="UZC101" s="36"/>
      <c r="UZD101" s="36"/>
      <c r="UZE101" s="36"/>
      <c r="UZF101" s="36"/>
      <c r="UZG101" s="36"/>
      <c r="UZH101" s="36"/>
      <c r="UZI101" s="36"/>
      <c r="UZJ101" s="36"/>
      <c r="UZK101" s="36"/>
      <c r="UZL101" s="36"/>
      <c r="UZM101" s="36"/>
      <c r="UZN101" s="36"/>
      <c r="UZO101" s="36"/>
      <c r="UZP101" s="36"/>
      <c r="UZQ101" s="36"/>
      <c r="UZR101" s="36"/>
      <c r="UZS101" s="36"/>
      <c r="UZT101" s="36"/>
      <c r="UZU101" s="36"/>
      <c r="UZV101" s="36"/>
      <c r="UZW101" s="36"/>
      <c r="UZX101" s="36"/>
      <c r="UZY101" s="36"/>
      <c r="UZZ101" s="36"/>
      <c r="VAA101" s="36"/>
      <c r="VAB101" s="36"/>
      <c r="VAC101" s="36"/>
      <c r="VAD101" s="36"/>
      <c r="VAE101" s="36"/>
      <c r="VAF101" s="36"/>
      <c r="VAG101" s="36"/>
      <c r="VAH101" s="36"/>
      <c r="VAI101" s="36"/>
      <c r="VAJ101" s="36"/>
      <c r="VAK101" s="36"/>
      <c r="VAL101" s="36"/>
      <c r="VAM101" s="36"/>
      <c r="VAN101" s="36"/>
      <c r="VAO101" s="36"/>
      <c r="VAP101" s="36"/>
      <c r="VAQ101" s="36"/>
      <c r="VAR101" s="36"/>
      <c r="VAS101" s="36"/>
      <c r="VAT101" s="36"/>
      <c r="VAU101" s="36"/>
      <c r="VAV101" s="36"/>
      <c r="VAW101" s="36"/>
      <c r="VAX101" s="36"/>
      <c r="VAY101" s="36"/>
      <c r="VAZ101" s="36"/>
      <c r="VBA101" s="36"/>
      <c r="VBB101" s="36"/>
      <c r="VBC101" s="36"/>
      <c r="VBD101" s="36"/>
      <c r="VBE101" s="36"/>
      <c r="VBF101" s="36"/>
      <c r="VBG101" s="36"/>
      <c r="VBH101" s="36"/>
      <c r="VBI101" s="36"/>
      <c r="VBJ101" s="36"/>
      <c r="VBK101" s="36"/>
      <c r="VBL101" s="36"/>
      <c r="VBM101" s="36"/>
      <c r="VBN101" s="36"/>
      <c r="VBO101" s="36"/>
      <c r="VBP101" s="36"/>
      <c r="VBQ101" s="36"/>
      <c r="VBR101" s="36"/>
      <c r="VBS101" s="36"/>
      <c r="VBT101" s="36"/>
      <c r="VBU101" s="36"/>
      <c r="VBV101" s="36"/>
      <c r="VBW101" s="36"/>
      <c r="VBX101" s="36"/>
      <c r="VBY101" s="36"/>
      <c r="VBZ101" s="36"/>
      <c r="VCA101" s="36"/>
      <c r="VCB101" s="36"/>
      <c r="VCC101" s="36"/>
      <c r="VCD101" s="36"/>
      <c r="VCE101" s="36"/>
      <c r="VCF101" s="36"/>
      <c r="VCG101" s="36"/>
      <c r="VCH101" s="36"/>
      <c r="VCI101" s="36"/>
      <c r="VCJ101" s="36"/>
      <c r="VCK101" s="36"/>
      <c r="VCL101" s="36"/>
      <c r="VCM101" s="36"/>
      <c r="VCN101" s="36"/>
      <c r="VCO101" s="36"/>
      <c r="VCP101" s="36"/>
      <c r="VCQ101" s="36"/>
      <c r="VCR101" s="36"/>
      <c r="VCS101" s="36"/>
      <c r="VCT101" s="36"/>
      <c r="VCU101" s="36"/>
      <c r="VCV101" s="36"/>
      <c r="VCW101" s="36"/>
      <c r="VCX101" s="36"/>
      <c r="VCY101" s="36"/>
      <c r="VCZ101" s="36"/>
      <c r="VDA101" s="36"/>
      <c r="VDB101" s="36"/>
      <c r="VDC101" s="36"/>
      <c r="VDD101" s="36"/>
      <c r="VDE101" s="36"/>
      <c r="VDF101" s="36"/>
      <c r="VDG101" s="36"/>
      <c r="VDH101" s="36"/>
      <c r="VDI101" s="36"/>
      <c r="VDJ101" s="36"/>
      <c r="VDK101" s="36"/>
      <c r="VDL101" s="36"/>
      <c r="VDM101" s="36"/>
      <c r="VDN101" s="36"/>
      <c r="VDO101" s="36"/>
      <c r="VDP101" s="36"/>
      <c r="VDQ101" s="36"/>
      <c r="VDR101" s="36"/>
      <c r="VDS101" s="36"/>
      <c r="VDT101" s="36"/>
      <c r="VDU101" s="36"/>
      <c r="VDV101" s="36"/>
      <c r="VDW101" s="36"/>
      <c r="VDX101" s="36"/>
      <c r="VDY101" s="36"/>
      <c r="VDZ101" s="36"/>
      <c r="VEA101" s="36"/>
      <c r="VEB101" s="36"/>
      <c r="VEC101" s="36"/>
      <c r="VED101" s="36"/>
      <c r="VEE101" s="36"/>
      <c r="VEF101" s="36"/>
      <c r="VEG101" s="36"/>
      <c r="VEH101" s="36"/>
      <c r="VEI101" s="36"/>
      <c r="VEJ101" s="36"/>
      <c r="VEK101" s="36"/>
      <c r="VEL101" s="36"/>
      <c r="VEM101" s="36"/>
      <c r="VEN101" s="36"/>
      <c r="VEO101" s="36"/>
      <c r="VEP101" s="36"/>
      <c r="VEQ101" s="36"/>
      <c r="VER101" s="36"/>
      <c r="VES101" s="36"/>
      <c r="VET101" s="36"/>
      <c r="VEU101" s="36"/>
      <c r="VEV101" s="36"/>
      <c r="VEW101" s="36"/>
      <c r="VEX101" s="36"/>
      <c r="VEY101" s="36"/>
      <c r="VEZ101" s="36"/>
      <c r="VFA101" s="36"/>
      <c r="VFB101" s="36"/>
      <c r="VFC101" s="36"/>
      <c r="VFD101" s="36"/>
      <c r="VFE101" s="36"/>
      <c r="VFF101" s="36"/>
      <c r="VFG101" s="36"/>
      <c r="VFH101" s="36"/>
      <c r="VFI101" s="36"/>
      <c r="VFJ101" s="36"/>
      <c r="VFK101" s="36"/>
      <c r="VFL101" s="36"/>
      <c r="VFM101" s="36"/>
      <c r="VFN101" s="36"/>
      <c r="VFO101" s="36"/>
      <c r="VFP101" s="36"/>
      <c r="VFQ101" s="36"/>
      <c r="VFR101" s="36"/>
      <c r="VFS101" s="36"/>
      <c r="VFT101" s="36"/>
      <c r="VFU101" s="36"/>
      <c r="VFV101" s="36"/>
      <c r="VFW101" s="36"/>
      <c r="VFX101" s="36"/>
      <c r="VFY101" s="36"/>
      <c r="VFZ101" s="36"/>
      <c r="VGA101" s="36"/>
      <c r="VGB101" s="36"/>
      <c r="VGC101" s="36"/>
      <c r="VGD101" s="36"/>
      <c r="VGE101" s="36"/>
      <c r="VGF101" s="36"/>
      <c r="VGG101" s="36"/>
      <c r="VGH101" s="36"/>
      <c r="VGI101" s="36"/>
      <c r="VGJ101" s="36"/>
      <c r="VGK101" s="36"/>
      <c r="VGL101" s="36"/>
      <c r="VGM101" s="36"/>
      <c r="VGN101" s="36"/>
      <c r="VGO101" s="36"/>
      <c r="VGP101" s="36"/>
      <c r="VGQ101" s="36"/>
      <c r="VGR101" s="36"/>
      <c r="VGS101" s="36"/>
      <c r="VGT101" s="36"/>
      <c r="VGU101" s="36"/>
      <c r="VGV101" s="36"/>
      <c r="VGW101" s="36"/>
      <c r="VGX101" s="36"/>
      <c r="VGY101" s="36"/>
      <c r="VGZ101" s="36"/>
      <c r="VHA101" s="36"/>
      <c r="VHB101" s="36"/>
      <c r="VHC101" s="36"/>
      <c r="VHD101" s="36"/>
      <c r="VHE101" s="36"/>
      <c r="VHF101" s="36"/>
      <c r="VHG101" s="36"/>
      <c r="VHH101" s="36"/>
      <c r="VHI101" s="36"/>
      <c r="VHJ101" s="36"/>
      <c r="VHK101" s="36"/>
      <c r="VHL101" s="36"/>
      <c r="VHM101" s="36"/>
      <c r="VHN101" s="36"/>
      <c r="VHO101" s="36"/>
      <c r="VHP101" s="36"/>
      <c r="VHQ101" s="36"/>
      <c r="VHR101" s="36"/>
      <c r="VHS101" s="36"/>
      <c r="VHT101" s="36"/>
      <c r="VHU101" s="36"/>
      <c r="VHV101" s="36"/>
      <c r="VHW101" s="36"/>
      <c r="VHX101" s="36"/>
      <c r="VHY101" s="36"/>
      <c r="VHZ101" s="36"/>
      <c r="VIA101" s="36"/>
      <c r="VIB101" s="36"/>
      <c r="VIC101" s="36"/>
      <c r="VID101" s="36"/>
      <c r="VIE101" s="36"/>
      <c r="VIF101" s="36"/>
      <c r="VIG101" s="36"/>
      <c r="VIH101" s="36"/>
      <c r="VII101" s="36"/>
      <c r="VIJ101" s="36"/>
      <c r="VIK101" s="36"/>
      <c r="VIL101" s="36"/>
      <c r="VIM101" s="36"/>
      <c r="VIN101" s="36"/>
      <c r="VIO101" s="36"/>
      <c r="VIP101" s="36"/>
      <c r="VIQ101" s="36"/>
      <c r="VIR101" s="36"/>
      <c r="VIS101" s="36"/>
      <c r="VIT101" s="36"/>
      <c r="VIU101" s="36"/>
      <c r="VIV101" s="36"/>
      <c r="VIW101" s="36"/>
      <c r="VIX101" s="36"/>
      <c r="VIY101" s="36"/>
      <c r="VIZ101" s="36"/>
      <c r="VJA101" s="36"/>
      <c r="VJB101" s="36"/>
      <c r="VJC101" s="36"/>
      <c r="VJD101" s="36"/>
      <c r="VJE101" s="36"/>
      <c r="VJF101" s="36"/>
      <c r="VJG101" s="36"/>
      <c r="VJH101" s="36"/>
      <c r="VJI101" s="36"/>
      <c r="VJJ101" s="36"/>
      <c r="VJK101" s="36"/>
      <c r="VJL101" s="36"/>
      <c r="VJM101" s="36"/>
      <c r="VJN101" s="36"/>
      <c r="VJO101" s="36"/>
      <c r="VJP101" s="36"/>
      <c r="VJQ101" s="36"/>
      <c r="VJR101" s="36"/>
      <c r="VJS101" s="36"/>
      <c r="VJT101" s="36"/>
      <c r="VJU101" s="36"/>
      <c r="VJV101" s="36"/>
      <c r="VJW101" s="36"/>
      <c r="VJX101" s="36"/>
      <c r="VJY101" s="36"/>
      <c r="VJZ101" s="36"/>
      <c r="VKA101" s="36"/>
      <c r="VKB101" s="36"/>
      <c r="VKC101" s="36"/>
      <c r="VKD101" s="36"/>
      <c r="VKE101" s="36"/>
      <c r="VKF101" s="36"/>
      <c r="VKG101" s="36"/>
      <c r="VKH101" s="36"/>
      <c r="VKI101" s="36"/>
      <c r="VKJ101" s="36"/>
      <c r="VKK101" s="36"/>
      <c r="VKL101" s="36"/>
      <c r="VKM101" s="36"/>
      <c r="VKN101" s="36"/>
      <c r="VKO101" s="36"/>
      <c r="VKP101" s="36"/>
      <c r="VKQ101" s="36"/>
      <c r="VKR101" s="36"/>
      <c r="VKS101" s="36"/>
      <c r="VKT101" s="36"/>
      <c r="VKU101" s="36"/>
      <c r="VKV101" s="36"/>
      <c r="VKW101" s="36"/>
      <c r="VKX101" s="36"/>
      <c r="VKY101" s="36"/>
      <c r="VKZ101" s="36"/>
      <c r="VLA101" s="36"/>
      <c r="VLB101" s="36"/>
      <c r="VLC101" s="36"/>
      <c r="VLD101" s="36"/>
      <c r="VLE101" s="36"/>
      <c r="VLF101" s="36"/>
      <c r="VLG101" s="36"/>
      <c r="VLH101" s="36"/>
      <c r="VLI101" s="36"/>
      <c r="VLJ101" s="36"/>
      <c r="VLK101" s="36"/>
      <c r="VLL101" s="36"/>
      <c r="VLM101" s="36"/>
      <c r="VLN101" s="36"/>
      <c r="VLO101" s="36"/>
      <c r="VLP101" s="36"/>
      <c r="VLQ101" s="36"/>
      <c r="VLR101" s="36"/>
      <c r="VLS101" s="36"/>
      <c r="VLT101" s="36"/>
      <c r="VLU101" s="36"/>
      <c r="VLV101" s="36"/>
      <c r="VLW101" s="36"/>
      <c r="VLX101" s="36"/>
      <c r="VLY101" s="36"/>
      <c r="VLZ101" s="36"/>
      <c r="VMA101" s="36"/>
      <c r="VMB101" s="36"/>
      <c r="VMC101" s="36"/>
      <c r="VMD101" s="36"/>
      <c r="VME101" s="36"/>
      <c r="VMF101" s="36"/>
      <c r="VMG101" s="36"/>
      <c r="VMH101" s="36"/>
      <c r="VMI101" s="36"/>
      <c r="VMJ101" s="36"/>
      <c r="VMK101" s="36"/>
      <c r="VML101" s="36"/>
      <c r="VMM101" s="36"/>
      <c r="VMN101" s="36"/>
      <c r="VMO101" s="36"/>
      <c r="VMP101" s="36"/>
      <c r="VMQ101" s="36"/>
      <c r="VMR101" s="36"/>
      <c r="VMS101" s="36"/>
      <c r="VMT101" s="36"/>
      <c r="VMU101" s="36"/>
      <c r="VMV101" s="36"/>
      <c r="VMW101" s="36"/>
      <c r="VMX101" s="36"/>
      <c r="VMY101" s="36"/>
      <c r="VMZ101" s="36"/>
      <c r="VNA101" s="36"/>
      <c r="VNB101" s="36"/>
      <c r="VNC101" s="36"/>
      <c r="VND101" s="36"/>
      <c r="VNE101" s="36"/>
      <c r="VNF101" s="36"/>
      <c r="VNG101" s="36"/>
      <c r="VNH101" s="36"/>
      <c r="VNI101" s="36"/>
      <c r="VNJ101" s="36"/>
      <c r="VNK101" s="36"/>
      <c r="VNL101" s="36"/>
      <c r="VNM101" s="36"/>
      <c r="VNN101" s="36"/>
      <c r="VNO101" s="36"/>
      <c r="VNP101" s="36"/>
      <c r="VNQ101" s="36"/>
      <c r="VNR101" s="36"/>
      <c r="VNS101" s="36"/>
      <c r="VNT101" s="36"/>
      <c r="VNU101" s="36"/>
      <c r="VNV101" s="36"/>
      <c r="VNW101" s="36"/>
      <c r="VNX101" s="36"/>
      <c r="VNY101" s="36"/>
      <c r="VNZ101" s="36"/>
      <c r="VOA101" s="36"/>
      <c r="VOB101" s="36"/>
      <c r="VOC101" s="36"/>
      <c r="VOD101" s="36"/>
      <c r="VOE101" s="36"/>
      <c r="VOF101" s="36"/>
      <c r="VOG101" s="36"/>
      <c r="VOH101" s="36"/>
      <c r="VOI101" s="36"/>
      <c r="VOJ101" s="36"/>
      <c r="VOK101" s="36"/>
      <c r="VOL101" s="36"/>
      <c r="VOM101" s="36"/>
      <c r="VON101" s="36"/>
      <c r="VOO101" s="36"/>
      <c r="VOP101" s="36"/>
      <c r="VOQ101" s="36"/>
      <c r="VOR101" s="36"/>
      <c r="VOS101" s="36"/>
      <c r="VOT101" s="36"/>
      <c r="VOU101" s="36"/>
      <c r="VOV101" s="36"/>
      <c r="VOW101" s="36"/>
      <c r="VOX101" s="36"/>
      <c r="VOY101" s="36"/>
      <c r="VOZ101" s="36"/>
      <c r="VPA101" s="36"/>
      <c r="VPB101" s="36"/>
      <c r="VPC101" s="36"/>
      <c r="VPD101" s="36"/>
      <c r="VPE101" s="36"/>
      <c r="VPF101" s="36"/>
      <c r="VPG101" s="36"/>
      <c r="VPH101" s="36"/>
      <c r="VPI101" s="36"/>
      <c r="VPJ101" s="36"/>
      <c r="VPK101" s="36"/>
      <c r="VPL101" s="36"/>
      <c r="VPM101" s="36"/>
      <c r="VPN101" s="36"/>
      <c r="VPO101" s="36"/>
      <c r="VPP101" s="36"/>
      <c r="VPQ101" s="36"/>
      <c r="VPR101" s="36"/>
      <c r="VPS101" s="36"/>
      <c r="VPT101" s="36"/>
      <c r="VPU101" s="36"/>
      <c r="VPV101" s="36"/>
      <c r="VPW101" s="36"/>
      <c r="VPX101" s="36"/>
      <c r="VPY101" s="36"/>
      <c r="VPZ101" s="36"/>
      <c r="VQA101" s="36"/>
      <c r="VQB101" s="36"/>
      <c r="VQC101" s="36"/>
      <c r="VQD101" s="36"/>
      <c r="VQE101" s="36"/>
      <c r="VQF101" s="36"/>
      <c r="VQG101" s="36"/>
      <c r="VQH101" s="36"/>
      <c r="VQI101" s="36"/>
      <c r="VQJ101" s="36"/>
      <c r="VQK101" s="36"/>
      <c r="VQL101" s="36"/>
      <c r="VQM101" s="36"/>
      <c r="VQN101" s="36"/>
      <c r="VQO101" s="36"/>
      <c r="VQP101" s="36"/>
      <c r="VQQ101" s="36"/>
      <c r="VQR101" s="36"/>
      <c r="VQS101" s="36"/>
      <c r="VQT101" s="36"/>
      <c r="VQU101" s="36"/>
      <c r="VQV101" s="36"/>
      <c r="VQW101" s="36"/>
      <c r="VQX101" s="36"/>
      <c r="VQY101" s="36"/>
      <c r="VQZ101" s="36"/>
      <c r="VRA101" s="36"/>
      <c r="VRB101" s="36"/>
      <c r="VRC101" s="36"/>
      <c r="VRD101" s="36"/>
      <c r="VRE101" s="36"/>
      <c r="VRF101" s="36"/>
      <c r="VRG101" s="36"/>
      <c r="VRH101" s="36"/>
      <c r="VRI101" s="36"/>
      <c r="VRJ101" s="36"/>
      <c r="VRK101" s="36"/>
      <c r="VRL101" s="36"/>
      <c r="VRM101" s="36"/>
      <c r="VRN101" s="36"/>
      <c r="VRO101" s="36"/>
      <c r="VRP101" s="36"/>
      <c r="VRQ101" s="36"/>
      <c r="VRR101" s="36"/>
      <c r="VRS101" s="36"/>
      <c r="VRT101" s="36"/>
      <c r="VRU101" s="36"/>
      <c r="VRV101" s="36"/>
      <c r="VRW101" s="36"/>
      <c r="VRX101" s="36"/>
      <c r="VRY101" s="36"/>
      <c r="VRZ101" s="36"/>
      <c r="VSA101" s="36"/>
      <c r="VSB101" s="36"/>
      <c r="VSC101" s="36"/>
      <c r="VSD101" s="36"/>
      <c r="VSE101" s="36"/>
      <c r="VSF101" s="36"/>
      <c r="VSG101" s="36"/>
      <c r="VSH101" s="36"/>
      <c r="VSI101" s="36"/>
      <c r="VSJ101" s="36"/>
      <c r="VSK101" s="36"/>
      <c r="VSL101" s="36"/>
      <c r="VSM101" s="36"/>
      <c r="VSN101" s="36"/>
      <c r="VSO101" s="36"/>
      <c r="VSP101" s="36"/>
      <c r="VSQ101" s="36"/>
      <c r="VSR101" s="36"/>
      <c r="VSS101" s="36"/>
      <c r="VST101" s="36"/>
      <c r="VSU101" s="36"/>
      <c r="VSV101" s="36"/>
      <c r="VSW101" s="36"/>
      <c r="VSX101" s="36"/>
      <c r="VSY101" s="36"/>
      <c r="VSZ101" s="36"/>
      <c r="VTA101" s="36"/>
      <c r="VTB101" s="36"/>
      <c r="VTC101" s="36"/>
      <c r="VTD101" s="36"/>
      <c r="VTE101" s="36"/>
      <c r="VTF101" s="36"/>
      <c r="VTG101" s="36"/>
      <c r="VTH101" s="36"/>
      <c r="VTI101" s="36"/>
      <c r="VTJ101" s="36"/>
      <c r="VTK101" s="36"/>
      <c r="VTL101" s="36"/>
      <c r="VTM101" s="36"/>
      <c r="VTN101" s="36"/>
      <c r="VTO101" s="36"/>
      <c r="VTP101" s="36"/>
      <c r="VTQ101" s="36"/>
      <c r="VTR101" s="36"/>
      <c r="VTS101" s="36"/>
      <c r="VTT101" s="36"/>
      <c r="VTU101" s="36"/>
      <c r="VTV101" s="36"/>
      <c r="VTW101" s="36"/>
      <c r="VTX101" s="36"/>
      <c r="VTY101" s="36"/>
      <c r="VTZ101" s="36"/>
      <c r="VUA101" s="36"/>
      <c r="VUB101" s="36"/>
      <c r="VUC101" s="36"/>
      <c r="VUD101" s="36"/>
      <c r="VUE101" s="36"/>
      <c r="VUF101" s="36"/>
      <c r="VUG101" s="36"/>
      <c r="VUH101" s="36"/>
      <c r="VUI101" s="36"/>
      <c r="VUJ101" s="36"/>
      <c r="VUK101" s="36"/>
      <c r="VUL101" s="36"/>
      <c r="VUM101" s="36"/>
      <c r="VUN101" s="36"/>
      <c r="VUO101" s="36"/>
      <c r="VUP101" s="36"/>
      <c r="VUQ101" s="36"/>
      <c r="VUR101" s="36"/>
      <c r="VUS101" s="36"/>
      <c r="VUT101" s="36"/>
      <c r="VUU101" s="36"/>
      <c r="VUV101" s="36"/>
      <c r="VUW101" s="36"/>
      <c r="VUX101" s="36"/>
      <c r="VUY101" s="36"/>
      <c r="VUZ101" s="36"/>
      <c r="VVA101" s="36"/>
      <c r="VVB101" s="36"/>
      <c r="VVC101" s="36"/>
      <c r="VVD101" s="36"/>
      <c r="VVE101" s="36"/>
      <c r="VVF101" s="36"/>
      <c r="VVG101" s="36"/>
      <c r="VVH101" s="36"/>
      <c r="VVI101" s="36"/>
      <c r="VVJ101" s="36"/>
      <c r="VVK101" s="36"/>
      <c r="VVL101" s="36"/>
      <c r="VVM101" s="36"/>
      <c r="VVN101" s="36"/>
      <c r="VVO101" s="36"/>
      <c r="VVP101" s="36"/>
      <c r="VVQ101" s="36"/>
      <c r="VVR101" s="36"/>
      <c r="VVS101" s="36"/>
      <c r="VVT101" s="36"/>
      <c r="VVU101" s="36"/>
      <c r="VVV101" s="36"/>
      <c r="VVW101" s="36"/>
      <c r="VVX101" s="36"/>
      <c r="VVY101" s="36"/>
      <c r="VVZ101" s="36"/>
      <c r="VWA101" s="36"/>
      <c r="VWB101" s="36"/>
      <c r="VWC101" s="36"/>
      <c r="VWD101" s="36"/>
      <c r="VWE101" s="36"/>
      <c r="VWF101" s="36"/>
      <c r="VWG101" s="36"/>
      <c r="VWH101" s="36"/>
      <c r="VWI101" s="36"/>
      <c r="VWJ101" s="36"/>
      <c r="VWK101" s="36"/>
      <c r="VWL101" s="36"/>
      <c r="VWM101" s="36"/>
      <c r="VWN101" s="36"/>
      <c r="VWO101" s="36"/>
      <c r="VWP101" s="36"/>
      <c r="VWQ101" s="36"/>
      <c r="VWR101" s="36"/>
      <c r="VWS101" s="36"/>
      <c r="VWT101" s="36"/>
      <c r="VWU101" s="36"/>
      <c r="VWV101" s="36"/>
      <c r="VWW101" s="36"/>
      <c r="VWX101" s="36"/>
      <c r="VWY101" s="36"/>
      <c r="VWZ101" s="36"/>
      <c r="VXA101" s="36"/>
      <c r="VXB101" s="36"/>
      <c r="VXC101" s="36"/>
      <c r="VXD101" s="36"/>
      <c r="VXE101" s="36"/>
      <c r="VXF101" s="36"/>
      <c r="VXG101" s="36"/>
      <c r="VXH101" s="36"/>
      <c r="VXI101" s="36"/>
      <c r="VXJ101" s="36"/>
      <c r="VXK101" s="36"/>
      <c r="VXL101" s="36"/>
      <c r="VXM101" s="36"/>
      <c r="VXN101" s="36"/>
      <c r="VXO101" s="36"/>
      <c r="VXP101" s="36"/>
      <c r="VXQ101" s="36"/>
      <c r="VXR101" s="36"/>
      <c r="VXS101" s="36"/>
      <c r="VXT101" s="36"/>
      <c r="VXU101" s="36"/>
      <c r="VXV101" s="36"/>
      <c r="VXW101" s="36"/>
      <c r="VXX101" s="36"/>
      <c r="VXY101" s="36"/>
      <c r="VXZ101" s="36"/>
      <c r="VYA101" s="36"/>
      <c r="VYB101" s="36"/>
      <c r="VYC101" s="36"/>
      <c r="VYD101" s="36"/>
      <c r="VYE101" s="36"/>
      <c r="VYF101" s="36"/>
      <c r="VYG101" s="36"/>
      <c r="VYH101" s="36"/>
      <c r="VYI101" s="36"/>
      <c r="VYJ101" s="36"/>
      <c r="VYK101" s="36"/>
      <c r="VYL101" s="36"/>
      <c r="VYM101" s="36"/>
      <c r="VYN101" s="36"/>
      <c r="VYO101" s="36"/>
      <c r="VYP101" s="36"/>
      <c r="VYQ101" s="36"/>
      <c r="VYR101" s="36"/>
      <c r="VYS101" s="36"/>
      <c r="VYT101" s="36"/>
      <c r="VYU101" s="36"/>
      <c r="VYV101" s="36"/>
      <c r="VYW101" s="36"/>
      <c r="VYX101" s="36"/>
      <c r="VYY101" s="36"/>
      <c r="VYZ101" s="36"/>
      <c r="VZA101" s="36"/>
      <c r="VZB101" s="36"/>
      <c r="VZC101" s="36"/>
      <c r="VZD101" s="36"/>
      <c r="VZE101" s="36"/>
      <c r="VZF101" s="36"/>
      <c r="VZG101" s="36"/>
      <c r="VZH101" s="36"/>
      <c r="VZI101" s="36"/>
      <c r="VZJ101" s="36"/>
      <c r="VZK101" s="36"/>
      <c r="VZL101" s="36"/>
      <c r="VZM101" s="36"/>
      <c r="VZN101" s="36"/>
      <c r="VZO101" s="36"/>
      <c r="VZP101" s="36"/>
      <c r="VZQ101" s="36"/>
      <c r="VZR101" s="36"/>
      <c r="VZS101" s="36"/>
      <c r="VZT101" s="36"/>
      <c r="VZU101" s="36"/>
      <c r="VZV101" s="36"/>
      <c r="VZW101" s="36"/>
      <c r="VZX101" s="36"/>
      <c r="VZY101" s="36"/>
      <c r="VZZ101" s="36"/>
      <c r="WAA101" s="36"/>
      <c r="WAB101" s="36"/>
      <c r="WAC101" s="36"/>
      <c r="WAD101" s="36"/>
      <c r="WAE101" s="36"/>
      <c r="WAF101" s="36"/>
      <c r="WAG101" s="36"/>
      <c r="WAH101" s="36"/>
      <c r="WAI101" s="36"/>
      <c r="WAJ101" s="36"/>
      <c r="WAK101" s="36"/>
      <c r="WAL101" s="36"/>
      <c r="WAM101" s="36"/>
      <c r="WAN101" s="36"/>
      <c r="WAO101" s="36"/>
      <c r="WAP101" s="36"/>
      <c r="WAQ101" s="36"/>
      <c r="WAR101" s="36"/>
      <c r="WAS101" s="36"/>
      <c r="WAT101" s="36"/>
      <c r="WAU101" s="36"/>
      <c r="WAV101" s="36"/>
      <c r="WAW101" s="36"/>
      <c r="WAX101" s="36"/>
      <c r="WAY101" s="36"/>
      <c r="WAZ101" s="36"/>
      <c r="WBA101" s="36"/>
      <c r="WBB101" s="36"/>
      <c r="WBC101" s="36"/>
      <c r="WBD101" s="36"/>
      <c r="WBE101" s="36"/>
      <c r="WBF101" s="36"/>
      <c r="WBG101" s="36"/>
      <c r="WBH101" s="36"/>
      <c r="WBI101" s="36"/>
      <c r="WBJ101" s="36"/>
      <c r="WBK101" s="36"/>
      <c r="WBL101" s="36"/>
      <c r="WBM101" s="36"/>
      <c r="WBN101" s="36"/>
      <c r="WBO101" s="36"/>
      <c r="WBP101" s="36"/>
      <c r="WBQ101" s="36"/>
      <c r="WBR101" s="36"/>
      <c r="WBS101" s="36"/>
      <c r="WBT101" s="36"/>
      <c r="WBU101" s="36"/>
      <c r="WBV101" s="36"/>
      <c r="WBW101" s="36"/>
      <c r="WBX101" s="36"/>
      <c r="WBY101" s="36"/>
      <c r="WBZ101" s="36"/>
      <c r="WCA101" s="36"/>
      <c r="WCB101" s="36"/>
      <c r="WCC101" s="36"/>
      <c r="WCD101" s="36"/>
      <c r="WCE101" s="36"/>
      <c r="WCF101" s="36"/>
      <c r="WCG101" s="36"/>
      <c r="WCH101" s="36"/>
      <c r="WCI101" s="36"/>
      <c r="WCJ101" s="36"/>
      <c r="WCK101" s="36"/>
      <c r="WCL101" s="36"/>
      <c r="WCM101" s="36"/>
      <c r="WCN101" s="36"/>
      <c r="WCO101" s="36"/>
      <c r="WCP101" s="36"/>
      <c r="WCQ101" s="36"/>
      <c r="WCR101" s="36"/>
      <c r="WCS101" s="36"/>
      <c r="WCT101" s="36"/>
      <c r="WCU101" s="36"/>
      <c r="WCV101" s="36"/>
      <c r="WCW101" s="36"/>
      <c r="WCX101" s="36"/>
      <c r="WCY101" s="36"/>
      <c r="WCZ101" s="36"/>
      <c r="WDA101" s="36"/>
      <c r="WDB101" s="36"/>
      <c r="WDC101" s="36"/>
      <c r="WDD101" s="36"/>
      <c r="WDE101" s="36"/>
      <c r="WDF101" s="36"/>
      <c r="WDG101" s="36"/>
      <c r="WDH101" s="36"/>
      <c r="WDI101" s="36"/>
      <c r="WDJ101" s="36"/>
      <c r="WDK101" s="36"/>
      <c r="WDL101" s="36"/>
      <c r="WDM101" s="36"/>
      <c r="WDN101" s="36"/>
      <c r="WDO101" s="36"/>
      <c r="WDP101" s="36"/>
      <c r="WDQ101" s="36"/>
      <c r="WDR101" s="36"/>
      <c r="WDS101" s="36"/>
      <c r="WDT101" s="36"/>
      <c r="WDU101" s="36"/>
      <c r="WDV101" s="36"/>
      <c r="WDW101" s="36"/>
      <c r="WDX101" s="36"/>
      <c r="WDY101" s="36"/>
      <c r="WDZ101" s="36"/>
      <c r="WEA101" s="36"/>
      <c r="WEB101" s="36"/>
      <c r="WEC101" s="36"/>
      <c r="WED101" s="36"/>
      <c r="WEE101" s="36"/>
      <c r="WEF101" s="36"/>
      <c r="WEG101" s="36"/>
      <c r="WEH101" s="36"/>
      <c r="WEI101" s="36"/>
      <c r="WEJ101" s="36"/>
      <c r="WEK101" s="36"/>
      <c r="WEL101" s="36"/>
      <c r="WEM101" s="36"/>
      <c r="WEN101" s="36"/>
      <c r="WEO101" s="36"/>
      <c r="WEP101" s="36"/>
      <c r="WEQ101" s="36"/>
      <c r="WER101" s="36"/>
      <c r="WES101" s="36"/>
      <c r="WET101" s="36"/>
      <c r="WEU101" s="36"/>
      <c r="WEV101" s="36"/>
      <c r="WEW101" s="36"/>
      <c r="WEX101" s="36"/>
      <c r="WEY101" s="36"/>
      <c r="WEZ101" s="36"/>
      <c r="WFA101" s="36"/>
      <c r="WFB101" s="36"/>
      <c r="WFC101" s="36"/>
      <c r="WFD101" s="36"/>
      <c r="WFE101" s="36"/>
      <c r="WFF101" s="36"/>
      <c r="WFG101" s="36"/>
      <c r="WFH101" s="36"/>
      <c r="WFI101" s="36"/>
      <c r="WFJ101" s="36"/>
      <c r="WFK101" s="36"/>
      <c r="WFL101" s="36"/>
      <c r="WFM101" s="36"/>
      <c r="WFN101" s="36"/>
      <c r="WFO101" s="36"/>
      <c r="WFP101" s="36"/>
      <c r="WFQ101" s="36"/>
      <c r="WFR101" s="36"/>
      <c r="WFS101" s="36"/>
      <c r="WFT101" s="36"/>
      <c r="WFU101" s="36"/>
      <c r="WFV101" s="36"/>
      <c r="WFW101" s="36"/>
      <c r="WFX101" s="36"/>
      <c r="WFY101" s="36"/>
      <c r="WFZ101" s="36"/>
      <c r="WGA101" s="36"/>
      <c r="WGB101" s="36"/>
      <c r="WGC101" s="36"/>
      <c r="WGD101" s="36"/>
      <c r="WGE101" s="36"/>
      <c r="WGF101" s="36"/>
      <c r="WGG101" s="36"/>
      <c r="WGH101" s="36"/>
      <c r="WGI101" s="36"/>
      <c r="WGJ101" s="36"/>
      <c r="WGK101" s="36"/>
      <c r="WGL101" s="36"/>
      <c r="WGM101" s="36"/>
      <c r="WGN101" s="36"/>
      <c r="WGO101" s="36"/>
      <c r="WGP101" s="36"/>
      <c r="WGQ101" s="36"/>
      <c r="WGR101" s="36"/>
      <c r="WGS101" s="36"/>
      <c r="WGT101" s="36"/>
      <c r="WGU101" s="36"/>
      <c r="WGV101" s="36"/>
      <c r="WGW101" s="36"/>
      <c r="WGX101" s="36"/>
      <c r="WGY101" s="36"/>
      <c r="WGZ101" s="36"/>
      <c r="WHA101" s="36"/>
      <c r="WHB101" s="36"/>
      <c r="WHC101" s="36"/>
      <c r="WHD101" s="36"/>
      <c r="WHE101" s="36"/>
      <c r="WHF101" s="36"/>
      <c r="WHG101" s="36"/>
      <c r="WHH101" s="36"/>
      <c r="WHI101" s="36"/>
      <c r="WHJ101" s="36"/>
      <c r="WHK101" s="36"/>
      <c r="WHL101" s="36"/>
      <c r="WHM101" s="36"/>
      <c r="WHN101" s="36"/>
      <c r="WHO101" s="36"/>
      <c r="WHP101" s="36"/>
      <c r="WHQ101" s="36"/>
      <c r="WHR101" s="36"/>
      <c r="WHS101" s="36"/>
      <c r="WHT101" s="36"/>
      <c r="WHU101" s="36"/>
      <c r="WHV101" s="36"/>
      <c r="WHW101" s="36"/>
      <c r="WHX101" s="36"/>
      <c r="WHY101" s="36"/>
      <c r="WHZ101" s="36"/>
      <c r="WIA101" s="36"/>
      <c r="WIB101" s="36"/>
      <c r="WIC101" s="36"/>
      <c r="WID101" s="36"/>
      <c r="WIE101" s="36"/>
      <c r="WIF101" s="36"/>
      <c r="WIG101" s="36"/>
      <c r="WIH101" s="36"/>
      <c r="WII101" s="36"/>
      <c r="WIJ101" s="36"/>
      <c r="WIK101" s="36"/>
      <c r="WIL101" s="36"/>
      <c r="WIM101" s="36"/>
      <c r="WIN101" s="36"/>
      <c r="WIO101" s="36"/>
      <c r="WIP101" s="36"/>
      <c r="WIQ101" s="36"/>
      <c r="WIR101" s="36"/>
      <c r="WIS101" s="36"/>
      <c r="WIT101" s="36"/>
      <c r="WIU101" s="36"/>
      <c r="WIV101" s="36"/>
      <c r="WIW101" s="36"/>
      <c r="WIX101" s="36"/>
      <c r="WIY101" s="36"/>
      <c r="WIZ101" s="36"/>
      <c r="WJA101" s="36"/>
      <c r="WJB101" s="36"/>
      <c r="WJC101" s="36"/>
      <c r="WJD101" s="36"/>
      <c r="WJE101" s="36"/>
      <c r="WJF101" s="36"/>
      <c r="WJG101" s="36"/>
      <c r="WJH101" s="36"/>
      <c r="WJI101" s="36"/>
      <c r="WJJ101" s="36"/>
      <c r="WJK101" s="36"/>
      <c r="WJL101" s="36"/>
      <c r="WJM101" s="36"/>
      <c r="WJN101" s="36"/>
      <c r="WJO101" s="36"/>
      <c r="WJP101" s="36"/>
      <c r="WJQ101" s="36"/>
      <c r="WJR101" s="36"/>
      <c r="WJS101" s="36"/>
      <c r="WJT101" s="36"/>
      <c r="WJU101" s="36"/>
      <c r="WJV101" s="36"/>
      <c r="WJW101" s="36"/>
      <c r="WJX101" s="36"/>
      <c r="WJY101" s="36"/>
      <c r="WJZ101" s="36"/>
      <c r="WKA101" s="36"/>
      <c r="WKB101" s="36"/>
      <c r="WKC101" s="36"/>
      <c r="WKD101" s="36"/>
      <c r="WKE101" s="36"/>
      <c r="WKF101" s="36"/>
      <c r="WKG101" s="36"/>
      <c r="WKH101" s="36"/>
      <c r="WKI101" s="36"/>
      <c r="WKJ101" s="36"/>
      <c r="WKK101" s="36"/>
      <c r="WKL101" s="36"/>
      <c r="WKM101" s="36"/>
      <c r="WKN101" s="36"/>
      <c r="WKO101" s="36"/>
      <c r="WKP101" s="36"/>
      <c r="WKQ101" s="36"/>
      <c r="WKR101" s="36"/>
      <c r="WKS101" s="36"/>
      <c r="WKT101" s="36"/>
      <c r="WKU101" s="36"/>
      <c r="WKV101" s="36"/>
      <c r="WKW101" s="36"/>
      <c r="WKX101" s="36"/>
      <c r="WKY101" s="36"/>
      <c r="WKZ101" s="36"/>
      <c r="WLA101" s="36"/>
      <c r="WLB101" s="36"/>
      <c r="WLC101" s="36"/>
      <c r="WLD101" s="36"/>
      <c r="WLE101" s="36"/>
      <c r="WLF101" s="36"/>
      <c r="WLG101" s="36"/>
      <c r="WLH101" s="36"/>
      <c r="WLI101" s="36"/>
      <c r="WLJ101" s="36"/>
      <c r="WLK101" s="36"/>
      <c r="WLL101" s="36"/>
      <c r="WLM101" s="36"/>
      <c r="WLN101" s="36"/>
      <c r="WLO101" s="36"/>
      <c r="WLP101" s="36"/>
      <c r="WLQ101" s="36"/>
      <c r="WLR101" s="36"/>
      <c r="WLS101" s="36"/>
      <c r="WLT101" s="36"/>
      <c r="WLU101" s="36"/>
      <c r="WLV101" s="36"/>
      <c r="WLW101" s="36"/>
      <c r="WLX101" s="36"/>
      <c r="WLY101" s="36"/>
      <c r="WLZ101" s="36"/>
      <c r="WMA101" s="36"/>
      <c r="WMB101" s="36"/>
      <c r="WMC101" s="36"/>
      <c r="WMD101" s="36"/>
      <c r="WME101" s="36"/>
      <c r="WMF101" s="36"/>
      <c r="WMG101" s="36"/>
      <c r="WMH101" s="36"/>
      <c r="WMI101" s="36"/>
      <c r="WMJ101" s="36"/>
      <c r="WMK101" s="36"/>
      <c r="WML101" s="36"/>
      <c r="WMM101" s="36"/>
      <c r="WMN101" s="36"/>
      <c r="WMO101" s="36"/>
      <c r="WMP101" s="36"/>
      <c r="WMQ101" s="36"/>
      <c r="WMR101" s="36"/>
      <c r="WMS101" s="36"/>
      <c r="WMT101" s="36"/>
      <c r="WMU101" s="36"/>
      <c r="WMV101" s="36"/>
      <c r="WMW101" s="36"/>
      <c r="WMX101" s="36"/>
      <c r="WMY101" s="36"/>
      <c r="WMZ101" s="36"/>
      <c r="WNA101" s="36"/>
      <c r="WNB101" s="36"/>
      <c r="WNC101" s="36"/>
      <c r="WND101" s="36"/>
      <c r="WNE101" s="36"/>
      <c r="WNF101" s="36"/>
      <c r="WNG101" s="36"/>
      <c r="WNH101" s="36"/>
      <c r="WNI101" s="36"/>
      <c r="WNJ101" s="36"/>
      <c r="WNK101" s="36"/>
      <c r="WNL101" s="36"/>
      <c r="WNM101" s="36"/>
      <c r="WNN101" s="36"/>
      <c r="WNO101" s="36"/>
      <c r="WNP101" s="36"/>
      <c r="WNQ101" s="36"/>
      <c r="WNR101" s="36"/>
      <c r="WNS101" s="36"/>
      <c r="WNT101" s="36"/>
      <c r="WNU101" s="36"/>
      <c r="WNV101" s="36"/>
      <c r="WNW101" s="36"/>
      <c r="WNX101" s="36"/>
      <c r="WNY101" s="36"/>
      <c r="WNZ101" s="36"/>
      <c r="WOA101" s="36"/>
      <c r="WOB101" s="36"/>
      <c r="WOC101" s="36"/>
      <c r="WOD101" s="36"/>
      <c r="WOE101" s="36"/>
      <c r="WOF101" s="36"/>
      <c r="WOG101" s="36"/>
      <c r="WOH101" s="36"/>
      <c r="WOI101" s="36"/>
      <c r="WOJ101" s="36"/>
      <c r="WOK101" s="36"/>
      <c r="WOL101" s="36"/>
      <c r="WOM101" s="36"/>
      <c r="WON101" s="36"/>
      <c r="WOO101" s="36"/>
      <c r="WOP101" s="36"/>
      <c r="WOQ101" s="36"/>
      <c r="WOR101" s="36"/>
      <c r="WOS101" s="36"/>
      <c r="WOT101" s="36"/>
      <c r="WOU101" s="36"/>
      <c r="WOV101" s="36"/>
      <c r="WOW101" s="36"/>
      <c r="WOX101" s="36"/>
      <c r="WOY101" s="36"/>
      <c r="WOZ101" s="36"/>
      <c r="WPA101" s="36"/>
      <c r="WPB101" s="36"/>
      <c r="WPC101" s="36"/>
      <c r="WPD101" s="36"/>
      <c r="WPE101" s="36"/>
      <c r="WPF101" s="36"/>
      <c r="WPG101" s="36"/>
      <c r="WPH101" s="36"/>
      <c r="WPI101" s="36"/>
      <c r="WPJ101" s="36"/>
      <c r="WPK101" s="36"/>
      <c r="WPL101" s="36"/>
      <c r="WPM101" s="36"/>
      <c r="WPN101" s="36"/>
      <c r="WPO101" s="36"/>
      <c r="WPP101" s="36"/>
      <c r="WPQ101" s="36"/>
      <c r="WPR101" s="36"/>
      <c r="WPS101" s="36"/>
      <c r="WPT101" s="36"/>
      <c r="WPU101" s="36"/>
      <c r="WPV101" s="36"/>
      <c r="WPW101" s="36"/>
      <c r="WPX101" s="36"/>
      <c r="WPY101" s="36"/>
      <c r="WPZ101" s="36"/>
      <c r="WQA101" s="36"/>
      <c r="WQB101" s="36"/>
      <c r="WQC101" s="36"/>
      <c r="WQD101" s="36"/>
      <c r="WQE101" s="36"/>
      <c r="WQF101" s="36"/>
      <c r="WQG101" s="36"/>
      <c r="WQH101" s="36"/>
      <c r="WQI101" s="36"/>
      <c r="WQJ101" s="36"/>
      <c r="WQK101" s="36"/>
      <c r="WQL101" s="36"/>
      <c r="WQM101" s="36"/>
      <c r="WQN101" s="36"/>
      <c r="WQO101" s="36"/>
      <c r="WQP101" s="36"/>
      <c r="WQQ101" s="36"/>
      <c r="WQR101" s="36"/>
      <c r="WQS101" s="36"/>
      <c r="WQT101" s="36"/>
      <c r="WQU101" s="36"/>
      <c r="WQV101" s="36"/>
      <c r="WQW101" s="36"/>
      <c r="WQX101" s="36"/>
      <c r="WQY101" s="36"/>
      <c r="WQZ101" s="36"/>
      <c r="WRA101" s="36"/>
      <c r="WRB101" s="36"/>
      <c r="WRC101" s="36"/>
      <c r="WRD101" s="36"/>
      <c r="WRE101" s="36"/>
      <c r="WRF101" s="36"/>
      <c r="WRG101" s="36"/>
      <c r="WRH101" s="36"/>
      <c r="WRI101" s="36"/>
      <c r="WRJ101" s="36"/>
      <c r="WRK101" s="36"/>
      <c r="WRL101" s="36"/>
      <c r="WRM101" s="36"/>
      <c r="WRN101" s="36"/>
      <c r="WRO101" s="36"/>
      <c r="WRP101" s="36"/>
      <c r="WRQ101" s="36"/>
      <c r="WRR101" s="36"/>
      <c r="WRS101" s="36"/>
      <c r="WRT101" s="36"/>
      <c r="WRU101" s="36"/>
      <c r="WRV101" s="36"/>
      <c r="WRW101" s="36"/>
      <c r="WRX101" s="36"/>
      <c r="WRY101" s="36"/>
      <c r="WRZ101" s="36"/>
      <c r="WSA101" s="36"/>
      <c r="WSB101" s="36"/>
      <c r="WSC101" s="36"/>
      <c r="WSD101" s="36"/>
      <c r="WSE101" s="36"/>
      <c r="WSF101" s="36"/>
      <c r="WSG101" s="36"/>
      <c r="WSH101" s="36"/>
      <c r="WSI101" s="36"/>
      <c r="WSJ101" s="36"/>
      <c r="WSK101" s="36"/>
      <c r="WSL101" s="36"/>
      <c r="WSM101" s="36"/>
      <c r="WSN101" s="36"/>
      <c r="WSO101" s="36"/>
      <c r="WSP101" s="36"/>
      <c r="WSQ101" s="36"/>
      <c r="WSR101" s="36"/>
      <c r="WSS101" s="36"/>
      <c r="WST101" s="36"/>
      <c r="WSU101" s="36"/>
      <c r="WSV101" s="36"/>
      <c r="WSW101" s="36"/>
      <c r="WSX101" s="36"/>
      <c r="WSY101" s="36"/>
      <c r="WSZ101" s="36"/>
      <c r="WTA101" s="36"/>
      <c r="WTB101" s="36"/>
      <c r="WTC101" s="36"/>
      <c r="WTD101" s="36"/>
      <c r="WTE101" s="36"/>
      <c r="WTF101" s="36"/>
      <c r="WTG101" s="36"/>
      <c r="WTH101" s="36"/>
      <c r="WTI101" s="36"/>
      <c r="WTJ101" s="36"/>
      <c r="WTK101" s="36"/>
      <c r="WTL101" s="36"/>
      <c r="WTM101" s="36"/>
      <c r="WTN101" s="36"/>
      <c r="WTO101" s="36"/>
      <c r="WTP101" s="36"/>
      <c r="WTQ101" s="36"/>
      <c r="WTR101" s="36"/>
      <c r="WTS101" s="36"/>
      <c r="WTT101" s="36"/>
      <c r="WTU101" s="36"/>
      <c r="WTV101" s="36"/>
      <c r="WTW101" s="36"/>
      <c r="WTX101" s="36"/>
      <c r="WTY101" s="36"/>
      <c r="WTZ101" s="36"/>
      <c r="WUA101" s="36"/>
      <c r="WUB101" s="36"/>
      <c r="WUC101" s="36"/>
      <c r="WUD101" s="36"/>
      <c r="WUE101" s="36"/>
      <c r="WUF101" s="36"/>
      <c r="WUG101" s="36"/>
      <c r="WUH101" s="36"/>
      <c r="WUI101" s="36"/>
      <c r="WUJ101" s="36"/>
      <c r="WUK101" s="36"/>
      <c r="WUL101" s="36"/>
      <c r="WUM101" s="36"/>
      <c r="WUN101" s="36"/>
      <c r="WUO101" s="36"/>
      <c r="WUP101" s="36"/>
      <c r="WUQ101" s="36"/>
      <c r="WUR101" s="36"/>
      <c r="WUS101" s="36"/>
      <c r="WUT101" s="36"/>
      <c r="WUU101" s="36"/>
      <c r="WUV101" s="36"/>
      <c r="WUW101" s="36"/>
      <c r="WUX101" s="36"/>
      <c r="WUY101" s="36"/>
      <c r="WUZ101" s="36"/>
      <c r="WVA101" s="36"/>
      <c r="WVB101" s="36"/>
      <c r="WVC101" s="36"/>
      <c r="WVD101" s="36"/>
      <c r="WVE101" s="36"/>
      <c r="WVF101" s="36"/>
      <c r="WVG101" s="36"/>
      <c r="WVH101" s="36"/>
      <c r="WVI101" s="36"/>
      <c r="WVJ101" s="36"/>
      <c r="WVK101" s="36"/>
      <c r="WVL101" s="36"/>
      <c r="WVM101" s="36"/>
      <c r="WVN101" s="36"/>
      <c r="WVO101" s="36"/>
      <c r="WVP101" s="36"/>
      <c r="WVQ101" s="36"/>
      <c r="WVR101" s="36"/>
      <c r="WVS101" s="36"/>
      <c r="WVT101" s="36"/>
      <c r="WVU101" s="36"/>
      <c r="WVV101" s="36"/>
      <c r="WVW101" s="36"/>
      <c r="WVX101" s="36"/>
      <c r="WVY101" s="36"/>
      <c r="WVZ101" s="36"/>
      <c r="WWA101" s="36"/>
      <c r="WWB101" s="36"/>
      <c r="WWC101" s="36"/>
      <c r="WWD101" s="36"/>
      <c r="WWE101" s="36"/>
      <c r="WWF101" s="36"/>
      <c r="WWG101" s="36"/>
      <c r="WWH101" s="36"/>
      <c r="WWI101" s="36"/>
      <c r="WWJ101" s="36"/>
      <c r="WWK101" s="36"/>
      <c r="WWL101" s="36"/>
      <c r="WWM101" s="36"/>
      <c r="WWN101" s="36"/>
      <c r="WWO101" s="36"/>
      <c r="WWP101" s="36"/>
      <c r="WWQ101" s="36"/>
      <c r="WWR101" s="36"/>
      <c r="WWS101" s="36"/>
      <c r="WWT101" s="36"/>
      <c r="WWU101" s="36"/>
      <c r="WWV101" s="36"/>
      <c r="WWW101" s="36"/>
      <c r="WWX101" s="36"/>
      <c r="WWY101" s="36"/>
      <c r="WWZ101" s="36"/>
      <c r="WXA101" s="36"/>
      <c r="WXB101" s="36"/>
      <c r="WXC101" s="36"/>
      <c r="WXD101" s="36"/>
      <c r="WXE101" s="36"/>
      <c r="WXF101" s="36"/>
      <c r="WXG101" s="36"/>
      <c r="WXH101" s="36"/>
      <c r="WXI101" s="36"/>
      <c r="WXJ101" s="36"/>
      <c r="WXK101" s="36"/>
      <c r="WXL101" s="36"/>
      <c r="WXM101" s="36"/>
      <c r="WXN101" s="36"/>
      <c r="WXO101" s="36"/>
      <c r="WXP101" s="36"/>
      <c r="WXQ101" s="36"/>
      <c r="WXR101" s="36"/>
      <c r="WXS101" s="36"/>
      <c r="WXT101" s="36"/>
      <c r="WXU101" s="36"/>
      <c r="WXV101" s="36"/>
      <c r="WXW101" s="36"/>
      <c r="WXX101" s="36"/>
      <c r="WXY101" s="36"/>
      <c r="WXZ101" s="36"/>
      <c r="WYA101" s="36"/>
      <c r="WYB101" s="36"/>
      <c r="WYC101" s="36"/>
      <c r="WYD101" s="36"/>
      <c r="WYE101" s="36"/>
      <c r="WYF101" s="36"/>
      <c r="WYG101" s="36"/>
      <c r="WYH101" s="36"/>
      <c r="WYI101" s="36"/>
      <c r="WYJ101" s="36"/>
      <c r="WYK101" s="36"/>
      <c r="WYL101" s="36"/>
      <c r="WYM101" s="36"/>
      <c r="WYN101" s="36"/>
      <c r="WYO101" s="36"/>
      <c r="WYP101" s="36"/>
      <c r="WYQ101" s="36"/>
      <c r="WYR101" s="36"/>
      <c r="WYS101" s="36"/>
      <c r="WYT101" s="36"/>
      <c r="WYU101" s="36"/>
      <c r="WYV101" s="36"/>
      <c r="WYW101" s="36"/>
      <c r="WYX101" s="36"/>
      <c r="WYY101" s="36"/>
      <c r="WYZ101" s="36"/>
      <c r="WZA101" s="36"/>
      <c r="WZB101" s="36"/>
      <c r="WZC101" s="36"/>
      <c r="WZD101" s="36"/>
      <c r="WZE101" s="36"/>
      <c r="WZF101" s="36"/>
      <c r="WZG101" s="36"/>
      <c r="WZH101" s="36"/>
      <c r="WZI101" s="36"/>
      <c r="WZJ101" s="36"/>
      <c r="WZK101" s="36"/>
      <c r="WZL101" s="36"/>
      <c r="WZM101" s="36"/>
      <c r="WZN101" s="36"/>
      <c r="WZO101" s="36"/>
      <c r="WZP101" s="36"/>
      <c r="WZQ101" s="36"/>
      <c r="WZR101" s="36"/>
      <c r="WZS101" s="36"/>
      <c r="WZT101" s="36"/>
      <c r="WZU101" s="36"/>
      <c r="WZV101" s="36"/>
      <c r="WZW101" s="36"/>
      <c r="WZX101" s="36"/>
      <c r="WZY101" s="36"/>
      <c r="WZZ101" s="36"/>
      <c r="XAA101" s="36"/>
      <c r="XAB101" s="36"/>
      <c r="XAC101" s="36"/>
      <c r="XAD101" s="36"/>
      <c r="XAE101" s="36"/>
      <c r="XAF101" s="36"/>
      <c r="XAG101" s="36"/>
      <c r="XAH101" s="36"/>
      <c r="XAI101" s="36"/>
      <c r="XAJ101" s="36"/>
      <c r="XAK101" s="36"/>
      <c r="XAL101" s="36"/>
      <c r="XAM101" s="36"/>
      <c r="XAN101" s="36"/>
      <c r="XAO101" s="36"/>
      <c r="XAP101" s="36"/>
      <c r="XAQ101" s="36"/>
      <c r="XAR101" s="36"/>
      <c r="XAS101" s="36"/>
      <c r="XAT101" s="36"/>
      <c r="XAU101" s="36"/>
      <c r="XAV101" s="36"/>
      <c r="XAW101" s="36"/>
      <c r="XAX101" s="36"/>
      <c r="XAY101" s="36"/>
      <c r="XAZ101" s="36"/>
      <c r="XBA101" s="36"/>
      <c r="XBB101" s="36"/>
      <c r="XBC101" s="36"/>
      <c r="XBD101" s="36"/>
      <c r="XBE101" s="36"/>
      <c r="XBF101" s="36"/>
      <c r="XBG101" s="36"/>
      <c r="XBH101" s="36"/>
      <c r="XBI101" s="36"/>
      <c r="XBJ101" s="36"/>
      <c r="XBK101" s="36"/>
      <c r="XBL101" s="36"/>
      <c r="XBM101" s="36"/>
      <c r="XBN101" s="36"/>
      <c r="XBO101" s="36"/>
      <c r="XBP101" s="36"/>
      <c r="XBQ101" s="36"/>
      <c r="XBR101" s="36"/>
      <c r="XBS101" s="36"/>
      <c r="XBT101" s="36"/>
      <c r="XBU101" s="36"/>
      <c r="XBV101" s="36"/>
      <c r="XBW101" s="36"/>
      <c r="XBX101" s="36"/>
      <c r="XBY101" s="36"/>
      <c r="XBZ101" s="36"/>
      <c r="XCA101" s="36"/>
      <c r="XCB101" s="36"/>
      <c r="XCC101" s="36"/>
      <c r="XCD101" s="36"/>
      <c r="XCE101" s="36"/>
      <c r="XCF101" s="36"/>
      <c r="XCG101" s="36"/>
      <c r="XCH101" s="36"/>
      <c r="XCI101" s="36"/>
      <c r="XCJ101" s="36"/>
      <c r="XCK101" s="36"/>
      <c r="XCL101" s="36"/>
      <c r="XCM101" s="36"/>
      <c r="XCN101" s="36"/>
      <c r="XCO101" s="36"/>
      <c r="XCP101" s="36"/>
      <c r="XCQ101" s="36"/>
      <c r="XCR101" s="36"/>
      <c r="XCS101" s="36"/>
      <c r="XCT101" s="36"/>
      <c r="XCU101" s="36"/>
      <c r="XCV101" s="36"/>
      <c r="XCW101" s="36"/>
      <c r="XCX101" s="36"/>
      <c r="XCY101" s="36"/>
      <c r="XCZ101" s="36"/>
      <c r="XDA101" s="36"/>
      <c r="XDB101" s="36"/>
      <c r="XDC101" s="36"/>
      <c r="XDD101" s="36"/>
      <c r="XDE101" s="36"/>
      <c r="XDF101" s="36"/>
      <c r="XDG101" s="36"/>
      <c r="XDH101" s="36"/>
      <c r="XDI101" s="36"/>
      <c r="XDJ101" s="36"/>
      <c r="XDK101" s="36"/>
      <c r="XDL101" s="36"/>
      <c r="XDM101" s="36"/>
      <c r="XDN101" s="36"/>
      <c r="XDO101" s="36"/>
      <c r="XDP101" s="36"/>
      <c r="XDQ101" s="36"/>
      <c r="XDR101" s="36"/>
      <c r="XDS101" s="36"/>
      <c r="XDT101" s="36"/>
      <c r="XDU101" s="36"/>
      <c r="XDV101" s="36"/>
      <c r="XDW101" s="36"/>
      <c r="XDX101" s="36"/>
      <c r="XDY101" s="36"/>
      <c r="XDZ101" s="36"/>
      <c r="XEA101" s="36"/>
      <c r="XEB101" s="36"/>
      <c r="XEC101" s="36"/>
      <c r="XED101" s="36"/>
      <c r="XEE101" s="36"/>
      <c r="XEF101" s="36"/>
      <c r="XEG101" s="36"/>
      <c r="XEH101" s="36"/>
      <c r="XEI101" s="36"/>
      <c r="XEJ101" s="36"/>
      <c r="XEK101" s="36"/>
      <c r="XEL101" s="36"/>
      <c r="XEM101" s="36"/>
      <c r="XEN101" s="36"/>
      <c r="XEO101" s="36"/>
      <c r="XEP101" s="36"/>
      <c r="XEQ101" s="36"/>
      <c r="XER101" s="36"/>
    </row>
    <row r="102" s="29" customFormat="1" ht="39.5" customHeight="1" spans="1:1024 1025:16372">
      <c r="A102" s="36">
        <v>101</v>
      </c>
      <c r="B102" s="36" t="s">
        <v>25265</v>
      </c>
      <c r="C102" s="36" t="s">
        <v>137</v>
      </c>
      <c r="D102" s="36" t="s">
        <v>25249</v>
      </c>
      <c r="E102" s="36" t="s">
        <v>25266</v>
      </c>
      <c r="F102" s="36" t="s">
        <v>25267</v>
      </c>
      <c r="G102" s="36" t="s">
        <v>25268</v>
      </c>
      <c r="H102" s="38">
        <v>45992</v>
      </c>
      <c r="I102" s="36">
        <v>59</v>
      </c>
      <c r="J102" s="36" t="str">
        <f>_xlfn.DISPIMG("ID_56D3EC6605D5419D9C34C1B89C87E4D2",1)</f>
        <v>=DISPIMG("ID_56D3EC6605D5419D9C34C1B89C87E4D2",1)</v>
      </c>
      <c r="K102" s="45" t="s">
        <v>25269</v>
      </c>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6"/>
      <c r="BC102" s="36"/>
      <c r="BD102" s="36"/>
      <c r="BE102" s="36"/>
      <c r="BF102" s="36"/>
      <c r="BG102" s="36"/>
      <c r="BH102" s="36"/>
      <c r="BI102" s="36"/>
      <c r="BJ102" s="36"/>
      <c r="BK102" s="36"/>
      <c r="BL102" s="36"/>
      <c r="BM102" s="36"/>
      <c r="BN102" s="36"/>
      <c r="BO102" s="36"/>
      <c r="BP102" s="36"/>
      <c r="BQ102" s="36"/>
      <c r="BR102" s="36"/>
      <c r="BS102" s="36"/>
      <c r="BT102" s="36"/>
      <c r="BU102" s="36"/>
      <c r="BV102" s="36"/>
      <c r="BW102" s="36"/>
      <c r="BX102" s="36"/>
      <c r="BY102" s="36"/>
      <c r="BZ102" s="36"/>
      <c r="CA102" s="36"/>
      <c r="CB102" s="36"/>
      <c r="CC102" s="36"/>
      <c r="CD102" s="36"/>
      <c r="CE102" s="36"/>
      <c r="CF102" s="36"/>
      <c r="CG102" s="36"/>
      <c r="CH102" s="36"/>
      <c r="CI102" s="36"/>
      <c r="CJ102" s="36"/>
      <c r="CK102" s="36"/>
      <c r="CL102" s="36"/>
      <c r="CM102" s="36"/>
      <c r="CN102" s="36"/>
      <c r="CO102" s="36"/>
      <c r="CP102" s="36"/>
      <c r="CQ102" s="36"/>
      <c r="CR102" s="36"/>
      <c r="CS102" s="36"/>
      <c r="CT102" s="36"/>
      <c r="CU102" s="36"/>
      <c r="CV102" s="36"/>
      <c r="CW102" s="36"/>
      <c r="CX102" s="36"/>
      <c r="CY102" s="36"/>
      <c r="CZ102" s="36"/>
      <c r="DA102" s="36"/>
      <c r="DB102" s="36"/>
      <c r="DC102" s="36"/>
      <c r="DD102" s="36"/>
      <c r="DE102" s="36"/>
      <c r="DF102" s="36"/>
      <c r="DG102" s="36"/>
      <c r="DH102" s="36"/>
      <c r="DI102" s="36"/>
      <c r="DJ102" s="36"/>
      <c r="DK102" s="36"/>
      <c r="DL102" s="36"/>
      <c r="DM102" s="36"/>
      <c r="DN102" s="36"/>
      <c r="DO102" s="36"/>
      <c r="DP102" s="36"/>
      <c r="DQ102" s="36"/>
      <c r="DR102" s="36"/>
      <c r="DS102" s="36"/>
      <c r="DT102" s="36"/>
      <c r="DU102" s="36"/>
      <c r="DV102" s="36"/>
      <c r="DW102" s="36"/>
      <c r="DX102" s="36"/>
      <c r="DY102" s="36"/>
      <c r="DZ102" s="36"/>
      <c r="EA102" s="36"/>
      <c r="EB102" s="36"/>
      <c r="EC102" s="36"/>
      <c r="ED102" s="36"/>
      <c r="EE102" s="36"/>
      <c r="EF102" s="36"/>
      <c r="EG102" s="36"/>
      <c r="EH102" s="36"/>
      <c r="EI102" s="36"/>
      <c r="EJ102" s="36"/>
      <c r="EK102" s="36"/>
      <c r="EL102" s="36"/>
      <c r="EM102" s="36"/>
      <c r="EN102" s="36"/>
      <c r="EO102" s="36"/>
      <c r="EP102" s="36"/>
      <c r="EQ102" s="36"/>
      <c r="ER102" s="36"/>
      <c r="ES102" s="36"/>
      <c r="ET102" s="36"/>
      <c r="EU102" s="36"/>
      <c r="EV102" s="36"/>
      <c r="EW102" s="36"/>
      <c r="EX102" s="36"/>
      <c r="EY102" s="36"/>
      <c r="EZ102" s="36"/>
      <c r="FA102" s="36"/>
      <c r="FB102" s="36"/>
      <c r="FC102" s="36"/>
      <c r="FD102" s="36"/>
      <c r="FE102" s="36"/>
      <c r="FF102" s="36"/>
      <c r="FG102" s="36"/>
      <c r="FH102" s="36"/>
      <c r="FI102" s="36"/>
      <c r="FJ102" s="36"/>
      <c r="FK102" s="36"/>
      <c r="FL102" s="36"/>
      <c r="FM102" s="36"/>
      <c r="FN102" s="36"/>
      <c r="FO102" s="36"/>
      <c r="FP102" s="36"/>
      <c r="FQ102" s="36"/>
      <c r="FR102" s="36"/>
      <c r="FS102" s="36"/>
      <c r="FT102" s="36"/>
      <c r="FU102" s="36"/>
      <c r="FV102" s="36"/>
      <c r="FW102" s="36"/>
      <c r="FX102" s="36"/>
      <c r="FY102" s="36"/>
      <c r="FZ102" s="36"/>
      <c r="GA102" s="36"/>
      <c r="GB102" s="36"/>
      <c r="GC102" s="36"/>
      <c r="GD102" s="36"/>
      <c r="GE102" s="36"/>
      <c r="GF102" s="36"/>
      <c r="GG102" s="36"/>
      <c r="GH102" s="36"/>
      <c r="GI102" s="36"/>
      <c r="GJ102" s="36"/>
      <c r="GK102" s="36"/>
      <c r="GL102" s="36"/>
      <c r="GM102" s="36"/>
      <c r="GN102" s="36"/>
      <c r="GO102" s="36"/>
      <c r="GP102" s="36"/>
      <c r="GQ102" s="36"/>
      <c r="GR102" s="36"/>
      <c r="GS102" s="36"/>
      <c r="GT102" s="36"/>
      <c r="GU102" s="36"/>
      <c r="GV102" s="36"/>
      <c r="GW102" s="36"/>
      <c r="GX102" s="36"/>
      <c r="GY102" s="36"/>
      <c r="GZ102" s="36"/>
      <c r="HA102" s="36"/>
      <c r="HB102" s="36"/>
      <c r="HC102" s="36"/>
      <c r="HD102" s="36"/>
      <c r="HE102" s="36"/>
      <c r="HF102" s="36"/>
      <c r="HG102" s="36"/>
      <c r="HH102" s="36"/>
      <c r="HI102" s="36"/>
      <c r="HJ102" s="36"/>
      <c r="HK102" s="36"/>
      <c r="HL102" s="36"/>
      <c r="HM102" s="36"/>
      <c r="HN102" s="36"/>
      <c r="HO102" s="36"/>
      <c r="HP102" s="36"/>
      <c r="HQ102" s="36"/>
      <c r="HR102" s="36"/>
      <c r="HS102" s="36"/>
      <c r="HT102" s="36"/>
      <c r="HU102" s="36"/>
      <c r="HV102" s="36"/>
      <c r="HW102" s="36"/>
      <c r="HX102" s="36"/>
      <c r="HY102" s="36"/>
      <c r="HZ102" s="36"/>
      <c r="IA102" s="36"/>
      <c r="IB102" s="36"/>
      <c r="IC102" s="36"/>
      <c r="ID102" s="36"/>
      <c r="IE102" s="36"/>
      <c r="IF102" s="36"/>
      <c r="IG102" s="36"/>
      <c r="IH102" s="36"/>
      <c r="II102" s="36"/>
      <c r="IJ102" s="36"/>
      <c r="IK102" s="36"/>
      <c r="IL102" s="36"/>
      <c r="IM102" s="36"/>
      <c r="IN102" s="36"/>
      <c r="IO102" s="36"/>
      <c r="IP102" s="36"/>
      <c r="IQ102" s="36"/>
      <c r="IR102" s="36"/>
      <c r="IS102" s="36"/>
      <c r="IT102" s="36"/>
      <c r="IU102" s="36"/>
      <c r="IV102" s="36"/>
      <c r="IW102" s="36"/>
      <c r="IX102" s="36"/>
      <c r="IY102" s="36"/>
      <c r="IZ102" s="36"/>
      <c r="JA102" s="36"/>
      <c r="JB102" s="36"/>
      <c r="JC102" s="36"/>
      <c r="JD102" s="36"/>
      <c r="JE102" s="36"/>
      <c r="JF102" s="36"/>
      <c r="JG102" s="36"/>
      <c r="JH102" s="36"/>
      <c r="JI102" s="36"/>
      <c r="JJ102" s="36"/>
      <c r="JK102" s="36"/>
      <c r="JL102" s="36"/>
      <c r="JM102" s="36"/>
      <c r="JN102" s="36"/>
      <c r="JO102" s="36"/>
      <c r="JP102" s="36"/>
      <c r="JQ102" s="36"/>
      <c r="JR102" s="36"/>
      <c r="JS102" s="36"/>
      <c r="JT102" s="36"/>
      <c r="JU102" s="36"/>
      <c r="JV102" s="36"/>
      <c r="JW102" s="36"/>
      <c r="JX102" s="36"/>
      <c r="JY102" s="36"/>
      <c r="JZ102" s="36"/>
      <c r="KA102" s="36"/>
      <c r="KB102" s="36"/>
      <c r="KC102" s="36"/>
      <c r="KD102" s="36"/>
      <c r="KE102" s="36"/>
      <c r="KF102" s="36"/>
      <c r="KG102" s="36"/>
      <c r="KH102" s="36"/>
      <c r="KI102" s="36"/>
      <c r="KJ102" s="36"/>
      <c r="KK102" s="36"/>
      <c r="KL102" s="36"/>
      <c r="KM102" s="36"/>
      <c r="KN102" s="36"/>
      <c r="KO102" s="36"/>
      <c r="KP102" s="36"/>
      <c r="KQ102" s="36"/>
      <c r="KR102" s="36"/>
      <c r="KS102" s="36"/>
      <c r="KT102" s="36"/>
      <c r="KU102" s="36"/>
      <c r="KV102" s="36"/>
      <c r="KW102" s="36"/>
      <c r="KX102" s="36"/>
      <c r="KY102" s="36"/>
      <c r="KZ102" s="36"/>
      <c r="LA102" s="36"/>
      <c r="LB102" s="36"/>
      <c r="LC102" s="36"/>
      <c r="LD102" s="36"/>
      <c r="LE102" s="36"/>
      <c r="LF102" s="36"/>
      <c r="LG102" s="36"/>
      <c r="LH102" s="36"/>
      <c r="LI102" s="36"/>
      <c r="LJ102" s="36"/>
      <c r="LK102" s="36"/>
      <c r="LL102" s="36"/>
      <c r="LM102" s="36"/>
      <c r="LN102" s="36"/>
      <c r="LO102" s="36"/>
      <c r="LP102" s="36"/>
      <c r="LQ102" s="36"/>
      <c r="LR102" s="36"/>
      <c r="LS102" s="36"/>
      <c r="LT102" s="36"/>
      <c r="LU102" s="36"/>
      <c r="LV102" s="36"/>
      <c r="LW102" s="36"/>
      <c r="LX102" s="36"/>
      <c r="LY102" s="36"/>
      <c r="LZ102" s="36"/>
      <c r="MA102" s="36"/>
      <c r="MB102" s="36"/>
      <c r="MC102" s="36"/>
      <c r="MD102" s="36"/>
      <c r="ME102" s="36"/>
      <c r="MF102" s="36"/>
      <c r="MG102" s="36"/>
      <c r="MH102" s="36"/>
      <c r="MI102" s="36"/>
      <c r="MJ102" s="36"/>
      <c r="MK102" s="36"/>
      <c r="ML102" s="36"/>
      <c r="MM102" s="36"/>
      <c r="MN102" s="36"/>
      <c r="MO102" s="36"/>
      <c r="MP102" s="36"/>
      <c r="MQ102" s="36"/>
      <c r="MR102" s="36"/>
      <c r="MS102" s="36"/>
      <c r="MT102" s="36"/>
      <c r="MU102" s="36"/>
      <c r="MV102" s="36"/>
      <c r="MW102" s="36"/>
      <c r="MX102" s="36"/>
      <c r="MY102" s="36"/>
      <c r="MZ102" s="36"/>
      <c r="NA102" s="36"/>
      <c r="NB102" s="36"/>
      <c r="NC102" s="36"/>
      <c r="ND102" s="36"/>
      <c r="NE102" s="36"/>
      <c r="NF102" s="36"/>
      <c r="NG102" s="36"/>
      <c r="NH102" s="36"/>
      <c r="NI102" s="36"/>
      <c r="NJ102" s="36"/>
      <c r="NK102" s="36"/>
      <c r="NL102" s="36"/>
      <c r="NM102" s="36"/>
      <c r="NN102" s="36"/>
      <c r="NO102" s="36"/>
      <c r="NP102" s="36"/>
      <c r="NQ102" s="36"/>
      <c r="NR102" s="36"/>
      <c r="NS102" s="36"/>
      <c r="NT102" s="36"/>
      <c r="NU102" s="36"/>
      <c r="NV102" s="36"/>
      <c r="NW102" s="36"/>
      <c r="NX102" s="36"/>
      <c r="NY102" s="36"/>
      <c r="NZ102" s="36"/>
      <c r="OA102" s="36"/>
      <c r="OB102" s="36"/>
      <c r="OC102" s="36"/>
      <c r="OD102" s="36"/>
      <c r="OE102" s="36"/>
      <c r="OF102" s="36"/>
      <c r="OG102" s="36"/>
      <c r="OH102" s="36"/>
      <c r="OI102" s="36"/>
      <c r="OJ102" s="36"/>
      <c r="OK102" s="36"/>
      <c r="OL102" s="36"/>
      <c r="OM102" s="36"/>
      <c r="ON102" s="36"/>
      <c r="OO102" s="36"/>
      <c r="OP102" s="36"/>
      <c r="OQ102" s="36"/>
      <c r="OR102" s="36"/>
      <c r="OS102" s="36"/>
      <c r="OT102" s="36"/>
      <c r="OU102" s="36"/>
      <c r="OV102" s="36"/>
      <c r="OW102" s="36"/>
      <c r="OX102" s="36"/>
      <c r="OY102" s="36"/>
      <c r="OZ102" s="36"/>
      <c r="PA102" s="36"/>
      <c r="PB102" s="36"/>
      <c r="PC102" s="36"/>
      <c r="PD102" s="36"/>
      <c r="PE102" s="36"/>
      <c r="PF102" s="36"/>
      <c r="PG102" s="36"/>
      <c r="PH102" s="36"/>
      <c r="PI102" s="36"/>
      <c r="PJ102" s="36"/>
      <c r="PK102" s="36"/>
      <c r="PL102" s="36"/>
      <c r="PM102" s="36"/>
      <c r="PN102" s="36"/>
      <c r="PO102" s="36"/>
      <c r="PP102" s="36"/>
      <c r="PQ102" s="36"/>
      <c r="PR102" s="36"/>
      <c r="PS102" s="36"/>
      <c r="PT102" s="36"/>
      <c r="PU102" s="36"/>
      <c r="PV102" s="36"/>
      <c r="PW102" s="36"/>
      <c r="PX102" s="36"/>
      <c r="PY102" s="36"/>
      <c r="PZ102" s="36"/>
      <c r="QA102" s="36"/>
      <c r="QB102" s="36"/>
      <c r="QC102" s="36"/>
      <c r="QD102" s="36"/>
      <c r="QE102" s="36"/>
      <c r="QF102" s="36"/>
      <c r="QG102" s="36"/>
      <c r="QH102" s="36"/>
      <c r="QI102" s="36"/>
      <c r="QJ102" s="36"/>
      <c r="QK102" s="36"/>
      <c r="QL102" s="36"/>
      <c r="QM102" s="36"/>
      <c r="QN102" s="36"/>
      <c r="QO102" s="36"/>
      <c r="QP102" s="36"/>
      <c r="QQ102" s="36"/>
      <c r="QR102" s="36"/>
      <c r="QS102" s="36"/>
      <c r="QT102" s="36"/>
      <c r="QU102" s="36"/>
      <c r="QV102" s="36"/>
      <c r="QW102" s="36"/>
      <c r="QX102" s="36"/>
      <c r="QY102" s="36"/>
      <c r="QZ102" s="36"/>
      <c r="RA102" s="36"/>
      <c r="RB102" s="36"/>
      <c r="RC102" s="36"/>
      <c r="RD102" s="36"/>
      <c r="RE102" s="36"/>
      <c r="RF102" s="36"/>
      <c r="RG102" s="36"/>
      <c r="RH102" s="36"/>
      <c r="RI102" s="36"/>
      <c r="RJ102" s="36"/>
      <c r="RK102" s="36"/>
      <c r="RL102" s="36"/>
      <c r="RM102" s="36"/>
      <c r="RN102" s="36"/>
      <c r="RO102" s="36"/>
      <c r="RP102" s="36"/>
      <c r="RQ102" s="36"/>
      <c r="RR102" s="36"/>
      <c r="RS102" s="36"/>
      <c r="RT102" s="36"/>
      <c r="RU102" s="36"/>
      <c r="RV102" s="36"/>
      <c r="RW102" s="36"/>
      <c r="RX102" s="36"/>
      <c r="RY102" s="36"/>
      <c r="RZ102" s="36"/>
      <c r="SA102" s="36"/>
      <c r="SB102" s="36"/>
      <c r="SC102" s="36"/>
      <c r="SD102" s="36"/>
      <c r="SE102" s="36"/>
      <c r="SF102" s="36"/>
      <c r="SG102" s="36"/>
      <c r="SH102" s="36"/>
      <c r="SI102" s="36"/>
      <c r="SJ102" s="36"/>
      <c r="SK102" s="36"/>
      <c r="SL102" s="36"/>
      <c r="SM102" s="36"/>
      <c r="SN102" s="36"/>
      <c r="SO102" s="36"/>
      <c r="SP102" s="36"/>
      <c r="SQ102" s="36"/>
      <c r="SR102" s="36"/>
      <c r="SS102" s="36"/>
      <c r="ST102" s="36"/>
      <c r="SU102" s="36"/>
      <c r="SV102" s="36"/>
      <c r="SW102" s="36"/>
      <c r="SX102" s="36"/>
      <c r="SY102" s="36"/>
      <c r="SZ102" s="36"/>
      <c r="TA102" s="36"/>
      <c r="TB102" s="36"/>
      <c r="TC102" s="36"/>
      <c r="TD102" s="36"/>
      <c r="TE102" s="36"/>
      <c r="TF102" s="36"/>
      <c r="TG102" s="36"/>
      <c r="TH102" s="36"/>
      <c r="TI102" s="36"/>
      <c r="TJ102" s="36"/>
      <c r="TK102" s="36"/>
      <c r="TL102" s="36"/>
      <c r="TM102" s="36"/>
      <c r="TN102" s="36"/>
      <c r="TO102" s="36"/>
      <c r="TP102" s="36"/>
      <c r="TQ102" s="36"/>
      <c r="TR102" s="36"/>
      <c r="TS102" s="36"/>
      <c r="TT102" s="36"/>
      <c r="TU102" s="36"/>
      <c r="TV102" s="36"/>
      <c r="TW102" s="36"/>
      <c r="TX102" s="36"/>
      <c r="TY102" s="36"/>
      <c r="TZ102" s="36"/>
      <c r="UA102" s="36"/>
      <c r="UB102" s="36"/>
      <c r="UC102" s="36"/>
      <c r="UD102" s="36"/>
      <c r="UE102" s="36"/>
      <c r="UF102" s="36"/>
      <c r="UG102" s="36"/>
      <c r="UH102" s="36"/>
      <c r="UI102" s="36"/>
      <c r="UJ102" s="36"/>
      <c r="UK102" s="36"/>
      <c r="UL102" s="36"/>
      <c r="UM102" s="36"/>
      <c r="UN102" s="36"/>
      <c r="UO102" s="36"/>
      <c r="UP102" s="36"/>
      <c r="UQ102" s="36"/>
      <c r="UR102" s="36"/>
      <c r="US102" s="36"/>
      <c r="UT102" s="36"/>
      <c r="UU102" s="36"/>
      <c r="UV102" s="36"/>
      <c r="UW102" s="36"/>
      <c r="UX102" s="36"/>
      <c r="UY102" s="36"/>
      <c r="UZ102" s="36"/>
      <c r="VA102" s="36"/>
      <c r="VB102" s="36"/>
      <c r="VC102" s="36"/>
      <c r="VD102" s="36"/>
      <c r="VE102" s="36"/>
      <c r="VF102" s="36"/>
      <c r="VG102" s="36"/>
      <c r="VH102" s="36"/>
      <c r="VI102" s="36"/>
      <c r="VJ102" s="36"/>
      <c r="VK102" s="36"/>
      <c r="VL102" s="36"/>
      <c r="VM102" s="36"/>
      <c r="VN102" s="36"/>
      <c r="VO102" s="36"/>
      <c r="VP102" s="36"/>
      <c r="VQ102" s="36"/>
      <c r="VR102" s="36"/>
      <c r="VS102" s="36"/>
      <c r="VT102" s="36"/>
      <c r="VU102" s="36"/>
      <c r="VV102" s="36"/>
      <c r="VW102" s="36"/>
      <c r="VX102" s="36"/>
      <c r="VY102" s="36"/>
      <c r="VZ102" s="36"/>
      <c r="WA102" s="36"/>
      <c r="WB102" s="36"/>
      <c r="WC102" s="36"/>
      <c r="WD102" s="36"/>
      <c r="WE102" s="36"/>
      <c r="WF102" s="36"/>
      <c r="WG102" s="36"/>
      <c r="WH102" s="36"/>
      <c r="WI102" s="36"/>
      <c r="WJ102" s="36"/>
      <c r="WK102" s="36"/>
      <c r="WL102" s="36"/>
      <c r="WM102" s="36"/>
      <c r="WN102" s="36"/>
      <c r="WO102" s="36"/>
      <c r="WP102" s="36"/>
      <c r="WQ102" s="36"/>
      <c r="WR102" s="36"/>
      <c r="WS102" s="36"/>
      <c r="WT102" s="36"/>
      <c r="WU102" s="36"/>
      <c r="WV102" s="36"/>
      <c r="WW102" s="36"/>
      <c r="WX102" s="36"/>
      <c r="WY102" s="36"/>
      <c r="WZ102" s="36"/>
      <c r="XA102" s="36"/>
      <c r="XB102" s="36"/>
      <c r="XC102" s="36"/>
      <c r="XD102" s="36"/>
      <c r="XE102" s="36"/>
      <c r="XF102" s="36"/>
      <c r="XG102" s="36"/>
      <c r="XH102" s="36"/>
      <c r="XI102" s="36"/>
      <c r="XJ102" s="36"/>
      <c r="XK102" s="36"/>
      <c r="XL102" s="36"/>
      <c r="XM102" s="36"/>
      <c r="XN102" s="36"/>
      <c r="XO102" s="36"/>
      <c r="XP102" s="36"/>
      <c r="XQ102" s="36"/>
      <c r="XR102" s="36"/>
      <c r="XS102" s="36"/>
      <c r="XT102" s="36"/>
      <c r="XU102" s="36"/>
      <c r="XV102" s="36"/>
      <c r="XW102" s="36"/>
      <c r="XX102" s="36"/>
      <c r="XY102" s="36"/>
      <c r="XZ102" s="36"/>
      <c r="YA102" s="36"/>
      <c r="YB102" s="36"/>
      <c r="YC102" s="36"/>
      <c r="YD102" s="36"/>
      <c r="YE102" s="36"/>
      <c r="YF102" s="36"/>
      <c r="YG102" s="36"/>
      <c r="YH102" s="36"/>
      <c r="YI102" s="36"/>
      <c r="YJ102" s="36"/>
      <c r="YK102" s="36"/>
      <c r="YL102" s="36"/>
      <c r="YM102" s="36"/>
      <c r="YN102" s="36"/>
      <c r="YO102" s="36"/>
      <c r="YP102" s="36"/>
      <c r="YQ102" s="36"/>
      <c r="YR102" s="36"/>
      <c r="YS102" s="36"/>
      <c r="YT102" s="36"/>
      <c r="YU102" s="36"/>
      <c r="YV102" s="36"/>
      <c r="YW102" s="36"/>
      <c r="YX102" s="36"/>
      <c r="YY102" s="36"/>
      <c r="YZ102" s="36"/>
      <c r="ZA102" s="36"/>
      <c r="ZB102" s="36"/>
      <c r="ZC102" s="36"/>
      <c r="ZD102" s="36"/>
      <c r="ZE102" s="36"/>
      <c r="ZF102" s="36"/>
      <c r="ZG102" s="36"/>
      <c r="ZH102" s="36"/>
      <c r="ZI102" s="36"/>
      <c r="ZJ102" s="36"/>
      <c r="ZK102" s="36"/>
      <c r="ZL102" s="36"/>
      <c r="ZM102" s="36"/>
      <c r="ZN102" s="36"/>
      <c r="ZO102" s="36"/>
      <c r="ZP102" s="36"/>
      <c r="ZQ102" s="36"/>
      <c r="ZR102" s="36"/>
      <c r="ZS102" s="36"/>
      <c r="ZT102" s="36"/>
      <c r="ZU102" s="36"/>
      <c r="ZV102" s="36"/>
      <c r="ZW102" s="36"/>
      <c r="ZX102" s="36"/>
      <c r="ZY102" s="36"/>
      <c r="ZZ102" s="36"/>
      <c r="AAA102" s="36"/>
      <c r="AAB102" s="36"/>
      <c r="AAC102" s="36"/>
      <c r="AAD102" s="36"/>
      <c r="AAE102" s="36"/>
      <c r="AAF102" s="36"/>
      <c r="AAG102" s="36"/>
      <c r="AAH102" s="36"/>
      <c r="AAI102" s="36"/>
      <c r="AAJ102" s="36"/>
      <c r="AAK102" s="36"/>
      <c r="AAL102" s="36"/>
      <c r="AAM102" s="36"/>
      <c r="AAN102" s="36"/>
      <c r="AAO102" s="36"/>
      <c r="AAP102" s="36"/>
      <c r="AAQ102" s="36"/>
      <c r="AAR102" s="36"/>
      <c r="AAS102" s="36"/>
      <c r="AAT102" s="36"/>
      <c r="AAU102" s="36"/>
      <c r="AAV102" s="36"/>
      <c r="AAW102" s="36"/>
      <c r="AAX102" s="36"/>
      <c r="AAY102" s="36"/>
      <c r="AAZ102" s="36"/>
      <c r="ABA102" s="36"/>
      <c r="ABB102" s="36"/>
      <c r="ABC102" s="36"/>
      <c r="ABD102" s="36"/>
      <c r="ABE102" s="36"/>
      <c r="ABF102" s="36"/>
      <c r="ABG102" s="36"/>
      <c r="ABH102" s="36"/>
      <c r="ABI102" s="36"/>
      <c r="ABJ102" s="36"/>
      <c r="ABK102" s="36"/>
      <c r="ABL102" s="36"/>
      <c r="ABM102" s="36"/>
      <c r="ABN102" s="36"/>
      <c r="ABO102" s="36"/>
      <c r="ABP102" s="36"/>
      <c r="ABQ102" s="36"/>
      <c r="ABR102" s="36"/>
      <c r="ABS102" s="36"/>
      <c r="ABT102" s="36"/>
      <c r="ABU102" s="36"/>
      <c r="ABV102" s="36"/>
      <c r="ABW102" s="36"/>
      <c r="ABX102" s="36"/>
      <c r="ABY102" s="36"/>
      <c r="ABZ102" s="36"/>
      <c r="ACA102" s="36"/>
      <c r="ACB102" s="36"/>
      <c r="ACC102" s="36"/>
      <c r="ACD102" s="36"/>
      <c r="ACE102" s="36"/>
      <c r="ACF102" s="36"/>
      <c r="ACG102" s="36"/>
      <c r="ACH102" s="36"/>
      <c r="ACI102" s="36"/>
      <c r="ACJ102" s="36"/>
      <c r="ACK102" s="36"/>
      <c r="ACL102" s="36"/>
      <c r="ACM102" s="36"/>
      <c r="ACN102" s="36"/>
      <c r="ACO102" s="36"/>
      <c r="ACP102" s="36"/>
      <c r="ACQ102" s="36"/>
      <c r="ACR102" s="36"/>
      <c r="ACS102" s="36"/>
      <c r="ACT102" s="36"/>
      <c r="ACU102" s="36"/>
      <c r="ACV102" s="36"/>
      <c r="ACW102" s="36"/>
      <c r="ACX102" s="36"/>
      <c r="ACY102" s="36"/>
      <c r="ACZ102" s="36"/>
      <c r="ADA102" s="36"/>
      <c r="ADB102" s="36"/>
      <c r="ADC102" s="36"/>
      <c r="ADD102" s="36"/>
      <c r="ADE102" s="36"/>
      <c r="ADF102" s="36"/>
      <c r="ADG102" s="36"/>
      <c r="ADH102" s="36"/>
      <c r="ADI102" s="36"/>
      <c r="ADJ102" s="36"/>
      <c r="ADK102" s="36"/>
      <c r="ADL102" s="36"/>
      <c r="ADM102" s="36"/>
      <c r="ADN102" s="36"/>
      <c r="ADO102" s="36"/>
      <c r="ADP102" s="36"/>
      <c r="ADQ102" s="36"/>
      <c r="ADR102" s="36"/>
      <c r="ADS102" s="36"/>
      <c r="ADT102" s="36"/>
      <c r="ADU102" s="36"/>
      <c r="ADV102" s="36"/>
      <c r="ADW102" s="36"/>
      <c r="ADX102" s="36"/>
      <c r="ADY102" s="36"/>
      <c r="ADZ102" s="36"/>
      <c r="AEA102" s="36"/>
      <c r="AEB102" s="36"/>
      <c r="AEC102" s="36"/>
      <c r="AED102" s="36"/>
      <c r="AEE102" s="36"/>
      <c r="AEF102" s="36"/>
      <c r="AEG102" s="36"/>
      <c r="AEH102" s="36"/>
      <c r="AEI102" s="36"/>
      <c r="AEJ102" s="36"/>
      <c r="AEK102" s="36"/>
      <c r="AEL102" s="36"/>
      <c r="AEM102" s="36"/>
      <c r="AEN102" s="36"/>
      <c r="AEO102" s="36"/>
      <c r="AEP102" s="36"/>
      <c r="AEQ102" s="36"/>
      <c r="AER102" s="36"/>
      <c r="AES102" s="36"/>
      <c r="AET102" s="36"/>
      <c r="AEU102" s="36"/>
      <c r="AEV102" s="36"/>
      <c r="AEW102" s="36"/>
      <c r="AEX102" s="36"/>
      <c r="AEY102" s="36"/>
      <c r="AEZ102" s="36"/>
      <c r="AFA102" s="36"/>
      <c r="AFB102" s="36"/>
      <c r="AFC102" s="36"/>
      <c r="AFD102" s="36"/>
      <c r="AFE102" s="36"/>
      <c r="AFF102" s="36"/>
      <c r="AFG102" s="36"/>
      <c r="AFH102" s="36"/>
      <c r="AFI102" s="36"/>
      <c r="AFJ102" s="36"/>
      <c r="AFK102" s="36"/>
      <c r="AFL102" s="36"/>
      <c r="AFM102" s="36"/>
      <c r="AFN102" s="36"/>
      <c r="AFO102" s="36"/>
      <c r="AFP102" s="36"/>
      <c r="AFQ102" s="36"/>
      <c r="AFR102" s="36"/>
      <c r="AFS102" s="36"/>
      <c r="AFT102" s="36"/>
      <c r="AFU102" s="36"/>
      <c r="AFV102" s="36"/>
      <c r="AFW102" s="36"/>
      <c r="AFX102" s="36"/>
      <c r="AFY102" s="36"/>
      <c r="AFZ102" s="36"/>
      <c r="AGA102" s="36"/>
      <c r="AGB102" s="36"/>
      <c r="AGC102" s="36"/>
      <c r="AGD102" s="36"/>
      <c r="AGE102" s="36"/>
      <c r="AGF102" s="36"/>
      <c r="AGG102" s="36"/>
      <c r="AGH102" s="36"/>
      <c r="AGI102" s="36"/>
      <c r="AGJ102" s="36"/>
      <c r="AGK102" s="36"/>
      <c r="AGL102" s="36"/>
      <c r="AGM102" s="36"/>
      <c r="AGN102" s="36"/>
      <c r="AGO102" s="36"/>
      <c r="AGP102" s="36"/>
      <c r="AGQ102" s="36"/>
      <c r="AGR102" s="36"/>
      <c r="AGS102" s="36"/>
      <c r="AGT102" s="36"/>
      <c r="AGU102" s="36"/>
      <c r="AGV102" s="36"/>
      <c r="AGW102" s="36"/>
      <c r="AGX102" s="36"/>
      <c r="AGY102" s="36"/>
      <c r="AGZ102" s="36"/>
      <c r="AHA102" s="36"/>
      <c r="AHB102" s="36"/>
      <c r="AHC102" s="36"/>
      <c r="AHD102" s="36"/>
      <c r="AHE102" s="36"/>
      <c r="AHF102" s="36"/>
      <c r="AHG102" s="36"/>
      <c r="AHH102" s="36"/>
      <c r="AHI102" s="36"/>
      <c r="AHJ102" s="36"/>
      <c r="AHK102" s="36"/>
      <c r="AHL102" s="36"/>
      <c r="AHM102" s="36"/>
      <c r="AHN102" s="36"/>
      <c r="AHO102" s="36"/>
      <c r="AHP102" s="36"/>
      <c r="AHQ102" s="36"/>
      <c r="AHR102" s="36"/>
      <c r="AHS102" s="36"/>
      <c r="AHT102" s="36"/>
      <c r="AHU102" s="36"/>
      <c r="AHV102" s="36"/>
      <c r="AHW102" s="36"/>
      <c r="AHX102" s="36"/>
      <c r="AHY102" s="36"/>
      <c r="AHZ102" s="36"/>
      <c r="AIA102" s="36"/>
      <c r="AIB102" s="36"/>
      <c r="AIC102" s="36"/>
      <c r="AID102" s="36"/>
      <c r="AIE102" s="36"/>
      <c r="AIF102" s="36"/>
      <c r="AIG102" s="36"/>
      <c r="AIH102" s="36"/>
      <c r="AII102" s="36"/>
      <c r="AIJ102" s="36"/>
      <c r="AIK102" s="36"/>
      <c r="AIL102" s="36"/>
      <c r="AIM102" s="36"/>
      <c r="AIN102" s="36"/>
      <c r="AIO102" s="36"/>
      <c r="AIP102" s="36"/>
      <c r="AIQ102" s="36"/>
      <c r="AIR102" s="36"/>
      <c r="AIS102" s="36"/>
      <c r="AIT102" s="36"/>
      <c r="AIU102" s="36"/>
      <c r="AIV102" s="36"/>
      <c r="AIW102" s="36"/>
      <c r="AIX102" s="36"/>
      <c r="AIY102" s="36"/>
      <c r="AIZ102" s="36"/>
      <c r="AJA102" s="36"/>
      <c r="AJB102" s="36"/>
      <c r="AJC102" s="36"/>
      <c r="AJD102" s="36"/>
      <c r="AJE102" s="36"/>
      <c r="AJF102" s="36"/>
      <c r="AJG102" s="36"/>
      <c r="AJH102" s="36"/>
      <c r="AJI102" s="36"/>
      <c r="AJJ102" s="36"/>
      <c r="AJK102" s="36"/>
      <c r="AJL102" s="36"/>
      <c r="AJM102" s="36"/>
      <c r="AJN102" s="36"/>
      <c r="AJO102" s="36"/>
      <c r="AJP102" s="36"/>
      <c r="AJQ102" s="36"/>
      <c r="AJR102" s="36"/>
      <c r="AJS102" s="36"/>
      <c r="AJT102" s="36"/>
      <c r="AJU102" s="36"/>
      <c r="AJV102" s="36"/>
      <c r="AJW102" s="36"/>
      <c r="AJX102" s="36"/>
      <c r="AJY102" s="36"/>
      <c r="AJZ102" s="36"/>
      <c r="AKA102" s="36"/>
      <c r="AKB102" s="36"/>
      <c r="AKC102" s="36"/>
      <c r="AKD102" s="36"/>
      <c r="AKE102" s="36"/>
      <c r="AKF102" s="36"/>
      <c r="AKG102" s="36"/>
      <c r="AKH102" s="36"/>
      <c r="AKI102" s="36"/>
      <c r="AKJ102" s="36"/>
      <c r="AKK102" s="36"/>
      <c r="AKL102" s="36"/>
      <c r="AKM102" s="36"/>
      <c r="AKN102" s="36"/>
      <c r="AKO102" s="36"/>
      <c r="AKP102" s="36"/>
      <c r="AKQ102" s="36"/>
      <c r="AKR102" s="36"/>
      <c r="AKS102" s="36"/>
      <c r="AKT102" s="36"/>
      <c r="AKU102" s="36"/>
      <c r="AKV102" s="36"/>
      <c r="AKW102" s="36"/>
      <c r="AKX102" s="36"/>
      <c r="AKY102" s="36"/>
      <c r="AKZ102" s="36"/>
      <c r="ALA102" s="36"/>
      <c r="ALB102" s="36"/>
      <c r="ALC102" s="36"/>
      <c r="ALD102" s="36"/>
      <c r="ALE102" s="36"/>
      <c r="ALF102" s="36"/>
      <c r="ALG102" s="36"/>
      <c r="ALH102" s="36"/>
      <c r="ALI102" s="36"/>
      <c r="ALJ102" s="36"/>
      <c r="ALK102" s="36"/>
      <c r="ALL102" s="36"/>
      <c r="ALM102" s="36"/>
      <c r="ALN102" s="36"/>
      <c r="ALO102" s="36"/>
      <c r="ALP102" s="36"/>
      <c r="ALQ102" s="36"/>
      <c r="ALR102" s="36"/>
      <c r="ALS102" s="36"/>
      <c r="ALT102" s="36"/>
      <c r="ALU102" s="36"/>
      <c r="ALV102" s="36"/>
      <c r="ALW102" s="36"/>
      <c r="ALX102" s="36"/>
      <c r="ALY102" s="36"/>
      <c r="ALZ102" s="36"/>
      <c r="AMA102" s="36"/>
      <c r="AMB102" s="36"/>
      <c r="AMC102" s="36"/>
      <c r="AMD102" s="36"/>
      <c r="AME102" s="36"/>
      <c r="AMF102" s="36"/>
      <c r="AMG102" s="36"/>
      <c r="AMH102" s="36"/>
      <c r="AMI102" s="36"/>
      <c r="AMJ102" s="36"/>
      <c r="AMK102" s="36"/>
      <c r="AML102" s="36"/>
      <c r="AMM102" s="36"/>
      <c r="AMN102" s="36"/>
      <c r="AMO102" s="36"/>
      <c r="AMP102" s="36"/>
      <c r="AMQ102" s="36"/>
      <c r="AMR102" s="36"/>
      <c r="AMS102" s="36"/>
      <c r="AMT102" s="36"/>
      <c r="AMU102" s="36"/>
      <c r="AMV102" s="36"/>
      <c r="AMW102" s="36"/>
      <c r="AMX102" s="36"/>
      <c r="AMY102" s="36"/>
      <c r="AMZ102" s="36"/>
      <c r="ANA102" s="36"/>
      <c r="ANB102" s="36"/>
      <c r="ANC102" s="36"/>
      <c r="AND102" s="36"/>
      <c r="ANE102" s="36"/>
      <c r="ANF102" s="36"/>
      <c r="ANG102" s="36"/>
      <c r="ANH102" s="36"/>
      <c r="ANI102" s="36"/>
      <c r="ANJ102" s="36"/>
      <c r="ANK102" s="36"/>
      <c r="ANL102" s="36"/>
      <c r="ANM102" s="36"/>
      <c r="ANN102" s="36"/>
      <c r="ANO102" s="36"/>
      <c r="ANP102" s="36"/>
      <c r="ANQ102" s="36"/>
      <c r="ANR102" s="36"/>
      <c r="ANS102" s="36"/>
      <c r="ANT102" s="36"/>
      <c r="ANU102" s="36"/>
      <c r="ANV102" s="36"/>
      <c r="ANW102" s="36"/>
      <c r="ANX102" s="36"/>
      <c r="ANY102" s="36"/>
      <c r="ANZ102" s="36"/>
      <c r="AOA102" s="36"/>
      <c r="AOB102" s="36"/>
      <c r="AOC102" s="36"/>
      <c r="AOD102" s="36"/>
      <c r="AOE102" s="36"/>
      <c r="AOF102" s="36"/>
      <c r="AOG102" s="36"/>
      <c r="AOH102" s="36"/>
      <c r="AOI102" s="36"/>
      <c r="AOJ102" s="36"/>
      <c r="AOK102" s="36"/>
      <c r="AOL102" s="36"/>
      <c r="AOM102" s="36"/>
      <c r="AON102" s="36"/>
      <c r="AOO102" s="36"/>
      <c r="AOP102" s="36"/>
      <c r="AOQ102" s="36"/>
      <c r="AOR102" s="36"/>
      <c r="AOS102" s="36"/>
      <c r="AOT102" s="36"/>
      <c r="AOU102" s="36"/>
      <c r="AOV102" s="36"/>
      <c r="AOW102" s="36"/>
      <c r="AOX102" s="36"/>
      <c r="AOY102" s="36"/>
      <c r="AOZ102" s="36"/>
      <c r="APA102" s="36"/>
      <c r="APB102" s="36"/>
      <c r="APC102" s="36"/>
      <c r="APD102" s="36"/>
      <c r="APE102" s="36"/>
      <c r="APF102" s="36"/>
      <c r="APG102" s="36"/>
      <c r="APH102" s="36"/>
      <c r="API102" s="36"/>
      <c r="APJ102" s="36"/>
      <c r="APK102" s="36"/>
      <c r="APL102" s="36"/>
      <c r="APM102" s="36"/>
      <c r="APN102" s="36"/>
      <c r="APO102" s="36"/>
      <c r="APP102" s="36"/>
      <c r="APQ102" s="36"/>
      <c r="APR102" s="36"/>
      <c r="APS102" s="36"/>
      <c r="APT102" s="36"/>
      <c r="APU102" s="36"/>
      <c r="APV102" s="36"/>
      <c r="APW102" s="36"/>
      <c r="APX102" s="36"/>
      <c r="APY102" s="36"/>
      <c r="APZ102" s="36"/>
      <c r="AQA102" s="36"/>
      <c r="AQB102" s="36"/>
      <c r="AQC102" s="36"/>
      <c r="AQD102" s="36"/>
      <c r="AQE102" s="36"/>
      <c r="AQF102" s="36"/>
      <c r="AQG102" s="36"/>
      <c r="AQH102" s="36"/>
      <c r="AQI102" s="36"/>
      <c r="AQJ102" s="36"/>
      <c r="AQK102" s="36"/>
      <c r="AQL102" s="36"/>
      <c r="AQM102" s="36"/>
      <c r="AQN102" s="36"/>
      <c r="AQO102" s="36"/>
      <c r="AQP102" s="36"/>
      <c r="AQQ102" s="36"/>
      <c r="AQR102" s="36"/>
      <c r="AQS102" s="36"/>
      <c r="AQT102" s="36"/>
      <c r="AQU102" s="36"/>
      <c r="AQV102" s="36"/>
      <c r="AQW102" s="36"/>
      <c r="AQX102" s="36"/>
      <c r="AQY102" s="36"/>
      <c r="AQZ102" s="36"/>
      <c r="ARA102" s="36"/>
      <c r="ARB102" s="36"/>
      <c r="ARC102" s="36"/>
      <c r="ARD102" s="36"/>
      <c r="ARE102" s="36"/>
      <c r="ARF102" s="36"/>
      <c r="ARG102" s="36"/>
      <c r="ARH102" s="36"/>
      <c r="ARI102" s="36"/>
      <c r="ARJ102" s="36"/>
      <c r="ARK102" s="36"/>
      <c r="ARL102" s="36"/>
      <c r="ARM102" s="36"/>
      <c r="ARN102" s="36"/>
      <c r="ARO102" s="36"/>
      <c r="ARP102" s="36"/>
      <c r="ARQ102" s="36"/>
      <c r="ARR102" s="36"/>
      <c r="ARS102" s="36"/>
      <c r="ART102" s="36"/>
      <c r="ARU102" s="36"/>
      <c r="ARV102" s="36"/>
      <c r="ARW102" s="36"/>
      <c r="ARX102" s="36"/>
      <c r="ARY102" s="36"/>
      <c r="ARZ102" s="36"/>
      <c r="ASA102" s="36"/>
      <c r="ASB102" s="36"/>
      <c r="ASC102" s="36"/>
      <c r="ASD102" s="36"/>
      <c r="ASE102" s="36"/>
      <c r="ASF102" s="36"/>
      <c r="ASG102" s="36"/>
      <c r="ASH102" s="36"/>
      <c r="ASI102" s="36"/>
      <c r="ASJ102" s="36"/>
      <c r="ASK102" s="36"/>
      <c r="ASL102" s="36"/>
      <c r="ASM102" s="36"/>
      <c r="ASN102" s="36"/>
      <c r="ASO102" s="36"/>
      <c r="ASP102" s="36"/>
      <c r="ASQ102" s="36"/>
      <c r="ASR102" s="36"/>
      <c r="ASS102" s="36"/>
      <c r="AST102" s="36"/>
      <c r="ASU102" s="36"/>
      <c r="ASV102" s="36"/>
      <c r="ASW102" s="36"/>
      <c r="ASX102" s="36"/>
      <c r="ASY102" s="36"/>
      <c r="ASZ102" s="36"/>
      <c r="ATA102" s="36"/>
      <c r="ATB102" s="36"/>
      <c r="ATC102" s="36"/>
      <c r="ATD102" s="36"/>
      <c r="ATE102" s="36"/>
      <c r="ATF102" s="36"/>
      <c r="ATG102" s="36"/>
      <c r="ATH102" s="36"/>
      <c r="ATI102" s="36"/>
      <c r="ATJ102" s="36"/>
      <c r="ATK102" s="36"/>
      <c r="ATL102" s="36"/>
      <c r="ATM102" s="36"/>
      <c r="ATN102" s="36"/>
      <c r="ATO102" s="36"/>
      <c r="ATP102" s="36"/>
      <c r="ATQ102" s="36"/>
      <c r="ATR102" s="36"/>
      <c r="ATS102" s="36"/>
      <c r="ATT102" s="36"/>
      <c r="ATU102" s="36"/>
      <c r="ATV102" s="36"/>
      <c r="ATW102" s="36"/>
      <c r="ATX102" s="36"/>
      <c r="ATY102" s="36"/>
      <c r="ATZ102" s="36"/>
      <c r="AUA102" s="36"/>
      <c r="AUB102" s="36"/>
      <c r="AUC102" s="36"/>
      <c r="AUD102" s="36"/>
      <c r="AUE102" s="36"/>
      <c r="AUF102" s="36"/>
      <c r="AUG102" s="36"/>
      <c r="AUH102" s="36"/>
      <c r="AUI102" s="36"/>
      <c r="AUJ102" s="36"/>
      <c r="AUK102" s="36"/>
      <c r="AUL102" s="36"/>
      <c r="AUM102" s="36"/>
      <c r="AUN102" s="36"/>
      <c r="AUO102" s="36"/>
      <c r="AUP102" s="36"/>
      <c r="AUQ102" s="36"/>
      <c r="AUR102" s="36"/>
      <c r="AUS102" s="36"/>
      <c r="AUT102" s="36"/>
      <c r="AUU102" s="36"/>
      <c r="AUV102" s="36"/>
      <c r="AUW102" s="36"/>
      <c r="AUX102" s="36"/>
      <c r="AUY102" s="36"/>
      <c r="AUZ102" s="36"/>
      <c r="AVA102" s="36"/>
      <c r="AVB102" s="36"/>
      <c r="AVC102" s="36"/>
      <c r="AVD102" s="36"/>
      <c r="AVE102" s="36"/>
      <c r="AVF102" s="36"/>
      <c r="AVG102" s="36"/>
      <c r="AVH102" s="36"/>
      <c r="AVI102" s="36"/>
      <c r="AVJ102" s="36"/>
      <c r="AVK102" s="36"/>
      <c r="AVL102" s="36"/>
      <c r="AVM102" s="36"/>
      <c r="AVN102" s="36"/>
      <c r="AVO102" s="36"/>
      <c r="AVP102" s="36"/>
      <c r="AVQ102" s="36"/>
      <c r="AVR102" s="36"/>
      <c r="AVS102" s="36"/>
      <c r="AVT102" s="36"/>
      <c r="AVU102" s="36"/>
      <c r="AVV102" s="36"/>
      <c r="AVW102" s="36"/>
      <c r="AVX102" s="36"/>
      <c r="AVY102" s="36"/>
      <c r="AVZ102" s="36"/>
      <c r="AWA102" s="36"/>
      <c r="AWB102" s="36"/>
      <c r="AWC102" s="36"/>
      <c r="AWD102" s="36"/>
      <c r="AWE102" s="36"/>
      <c r="AWF102" s="36"/>
      <c r="AWG102" s="36"/>
      <c r="AWH102" s="36"/>
      <c r="AWI102" s="36"/>
      <c r="AWJ102" s="36"/>
      <c r="AWK102" s="36"/>
      <c r="AWL102" s="36"/>
      <c r="AWM102" s="36"/>
      <c r="AWN102" s="36"/>
      <c r="AWO102" s="36"/>
      <c r="AWP102" s="36"/>
      <c r="AWQ102" s="36"/>
      <c r="AWR102" s="36"/>
      <c r="AWS102" s="36"/>
      <c r="AWT102" s="36"/>
      <c r="AWU102" s="36"/>
      <c r="AWV102" s="36"/>
      <c r="AWW102" s="36"/>
      <c r="AWX102" s="36"/>
      <c r="AWY102" s="36"/>
      <c r="AWZ102" s="36"/>
      <c r="AXA102" s="36"/>
      <c r="AXB102" s="36"/>
      <c r="AXC102" s="36"/>
      <c r="AXD102" s="36"/>
      <c r="AXE102" s="36"/>
      <c r="AXF102" s="36"/>
      <c r="AXG102" s="36"/>
      <c r="AXH102" s="36"/>
      <c r="AXI102" s="36"/>
      <c r="AXJ102" s="36"/>
      <c r="AXK102" s="36"/>
      <c r="AXL102" s="36"/>
      <c r="AXM102" s="36"/>
      <c r="AXN102" s="36"/>
      <c r="AXO102" s="36"/>
      <c r="AXP102" s="36"/>
      <c r="AXQ102" s="36"/>
      <c r="AXR102" s="36"/>
      <c r="AXS102" s="36"/>
      <c r="AXT102" s="36"/>
      <c r="AXU102" s="36"/>
      <c r="AXV102" s="36"/>
      <c r="AXW102" s="36"/>
      <c r="AXX102" s="36"/>
      <c r="AXY102" s="36"/>
      <c r="AXZ102" s="36"/>
      <c r="AYA102" s="36"/>
      <c r="AYB102" s="36"/>
      <c r="AYC102" s="36"/>
      <c r="AYD102" s="36"/>
      <c r="AYE102" s="36"/>
      <c r="AYF102" s="36"/>
      <c r="AYG102" s="36"/>
      <c r="AYH102" s="36"/>
      <c r="AYI102" s="36"/>
      <c r="AYJ102" s="36"/>
      <c r="AYK102" s="36"/>
      <c r="AYL102" s="36"/>
      <c r="AYM102" s="36"/>
      <c r="AYN102" s="36"/>
      <c r="AYO102" s="36"/>
      <c r="AYP102" s="36"/>
      <c r="AYQ102" s="36"/>
      <c r="AYR102" s="36"/>
      <c r="AYS102" s="36"/>
      <c r="AYT102" s="36"/>
      <c r="AYU102" s="36"/>
      <c r="AYV102" s="36"/>
      <c r="AYW102" s="36"/>
      <c r="AYX102" s="36"/>
      <c r="AYY102" s="36"/>
      <c r="AYZ102" s="36"/>
      <c r="AZA102" s="36"/>
      <c r="AZB102" s="36"/>
      <c r="AZC102" s="36"/>
      <c r="AZD102" s="36"/>
      <c r="AZE102" s="36"/>
      <c r="AZF102" s="36"/>
      <c r="AZG102" s="36"/>
      <c r="AZH102" s="36"/>
      <c r="AZI102" s="36"/>
      <c r="AZJ102" s="36"/>
      <c r="AZK102" s="36"/>
      <c r="AZL102" s="36"/>
      <c r="AZM102" s="36"/>
      <c r="AZN102" s="36"/>
      <c r="AZO102" s="36"/>
      <c r="AZP102" s="36"/>
      <c r="AZQ102" s="36"/>
      <c r="AZR102" s="36"/>
      <c r="AZS102" s="36"/>
      <c r="AZT102" s="36"/>
      <c r="AZU102" s="36"/>
      <c r="AZV102" s="36"/>
      <c r="AZW102" s="36"/>
      <c r="AZX102" s="36"/>
      <c r="AZY102" s="36"/>
      <c r="AZZ102" s="36"/>
      <c r="BAA102" s="36"/>
      <c r="BAB102" s="36"/>
      <c r="BAC102" s="36"/>
      <c r="BAD102" s="36"/>
      <c r="BAE102" s="36"/>
      <c r="BAF102" s="36"/>
      <c r="BAG102" s="36"/>
      <c r="BAH102" s="36"/>
      <c r="BAI102" s="36"/>
      <c r="BAJ102" s="36"/>
      <c r="BAK102" s="36"/>
      <c r="BAL102" s="36"/>
      <c r="BAM102" s="36"/>
      <c r="BAN102" s="36"/>
      <c r="BAO102" s="36"/>
      <c r="BAP102" s="36"/>
      <c r="BAQ102" s="36"/>
      <c r="BAR102" s="36"/>
      <c r="BAS102" s="36"/>
      <c r="BAT102" s="36"/>
      <c r="BAU102" s="36"/>
      <c r="BAV102" s="36"/>
      <c r="BAW102" s="36"/>
      <c r="BAX102" s="36"/>
      <c r="BAY102" s="36"/>
      <c r="BAZ102" s="36"/>
      <c r="BBA102" s="36"/>
      <c r="BBB102" s="36"/>
      <c r="BBC102" s="36"/>
      <c r="BBD102" s="36"/>
      <c r="BBE102" s="36"/>
      <c r="BBF102" s="36"/>
      <c r="BBG102" s="36"/>
      <c r="BBH102" s="36"/>
      <c r="BBI102" s="36"/>
      <c r="BBJ102" s="36"/>
      <c r="BBK102" s="36"/>
      <c r="BBL102" s="36"/>
      <c r="BBM102" s="36"/>
      <c r="BBN102" s="36"/>
      <c r="BBO102" s="36"/>
      <c r="BBP102" s="36"/>
      <c r="BBQ102" s="36"/>
      <c r="BBR102" s="36"/>
      <c r="BBS102" s="36"/>
      <c r="BBT102" s="36"/>
      <c r="BBU102" s="36"/>
      <c r="BBV102" s="36"/>
      <c r="BBW102" s="36"/>
      <c r="BBX102" s="36"/>
      <c r="BBY102" s="36"/>
      <c r="BBZ102" s="36"/>
      <c r="BCA102" s="36"/>
      <c r="BCB102" s="36"/>
      <c r="BCC102" s="36"/>
      <c r="BCD102" s="36"/>
      <c r="BCE102" s="36"/>
      <c r="BCF102" s="36"/>
      <c r="BCG102" s="36"/>
      <c r="BCH102" s="36"/>
      <c r="BCI102" s="36"/>
      <c r="BCJ102" s="36"/>
      <c r="BCK102" s="36"/>
      <c r="BCL102" s="36"/>
      <c r="BCM102" s="36"/>
      <c r="BCN102" s="36"/>
      <c r="BCO102" s="36"/>
      <c r="BCP102" s="36"/>
      <c r="BCQ102" s="36"/>
      <c r="BCR102" s="36"/>
      <c r="BCS102" s="36"/>
      <c r="BCT102" s="36"/>
      <c r="BCU102" s="36"/>
      <c r="BCV102" s="36"/>
      <c r="BCW102" s="36"/>
      <c r="BCX102" s="36"/>
      <c r="BCY102" s="36"/>
      <c r="BCZ102" s="36"/>
      <c r="BDA102" s="36"/>
      <c r="BDB102" s="36"/>
      <c r="BDC102" s="36"/>
      <c r="BDD102" s="36"/>
      <c r="BDE102" s="36"/>
      <c r="BDF102" s="36"/>
      <c r="BDG102" s="36"/>
      <c r="BDH102" s="36"/>
      <c r="BDI102" s="36"/>
      <c r="BDJ102" s="36"/>
      <c r="BDK102" s="36"/>
      <c r="BDL102" s="36"/>
      <c r="BDM102" s="36"/>
      <c r="BDN102" s="36"/>
      <c r="BDO102" s="36"/>
      <c r="BDP102" s="36"/>
      <c r="BDQ102" s="36"/>
      <c r="BDR102" s="36"/>
      <c r="BDS102" s="36"/>
      <c r="BDT102" s="36"/>
      <c r="BDU102" s="36"/>
      <c r="BDV102" s="36"/>
      <c r="BDW102" s="36"/>
      <c r="BDX102" s="36"/>
      <c r="BDY102" s="36"/>
      <c r="BDZ102" s="36"/>
      <c r="BEA102" s="36"/>
      <c r="BEB102" s="36"/>
      <c r="BEC102" s="36"/>
      <c r="BED102" s="36"/>
      <c r="BEE102" s="36"/>
      <c r="BEF102" s="36"/>
      <c r="BEG102" s="36"/>
      <c r="BEH102" s="36"/>
      <c r="BEI102" s="36"/>
      <c r="BEJ102" s="36"/>
      <c r="BEK102" s="36"/>
      <c r="BEL102" s="36"/>
      <c r="BEM102" s="36"/>
      <c r="BEN102" s="36"/>
      <c r="BEO102" s="36"/>
      <c r="BEP102" s="36"/>
      <c r="BEQ102" s="36"/>
      <c r="BER102" s="36"/>
      <c r="BES102" s="36"/>
      <c r="BET102" s="36"/>
      <c r="BEU102" s="36"/>
      <c r="BEV102" s="36"/>
      <c r="BEW102" s="36"/>
      <c r="BEX102" s="36"/>
      <c r="BEY102" s="36"/>
      <c r="BEZ102" s="36"/>
      <c r="BFA102" s="36"/>
      <c r="BFB102" s="36"/>
      <c r="BFC102" s="36"/>
      <c r="BFD102" s="36"/>
      <c r="BFE102" s="36"/>
      <c r="BFF102" s="36"/>
      <c r="BFG102" s="36"/>
      <c r="BFH102" s="36"/>
      <c r="BFI102" s="36"/>
      <c r="BFJ102" s="36"/>
      <c r="BFK102" s="36"/>
      <c r="BFL102" s="36"/>
      <c r="BFM102" s="36"/>
      <c r="BFN102" s="36"/>
      <c r="BFO102" s="36"/>
      <c r="BFP102" s="36"/>
      <c r="BFQ102" s="36"/>
      <c r="BFR102" s="36"/>
      <c r="BFS102" s="36"/>
      <c r="BFT102" s="36"/>
      <c r="BFU102" s="36"/>
      <c r="BFV102" s="36"/>
      <c r="BFW102" s="36"/>
      <c r="BFX102" s="36"/>
      <c r="BFY102" s="36"/>
      <c r="BFZ102" s="36"/>
      <c r="BGA102" s="36"/>
      <c r="BGB102" s="36"/>
      <c r="BGC102" s="36"/>
      <c r="BGD102" s="36"/>
      <c r="BGE102" s="36"/>
      <c r="BGF102" s="36"/>
      <c r="BGG102" s="36"/>
      <c r="BGH102" s="36"/>
      <c r="BGI102" s="36"/>
      <c r="BGJ102" s="36"/>
      <c r="BGK102" s="36"/>
      <c r="BGL102" s="36"/>
      <c r="BGM102" s="36"/>
      <c r="BGN102" s="36"/>
      <c r="BGO102" s="36"/>
      <c r="BGP102" s="36"/>
      <c r="BGQ102" s="36"/>
      <c r="BGR102" s="36"/>
      <c r="BGS102" s="36"/>
      <c r="BGT102" s="36"/>
      <c r="BGU102" s="36"/>
      <c r="BGV102" s="36"/>
      <c r="BGW102" s="36"/>
      <c r="BGX102" s="36"/>
      <c r="BGY102" s="36"/>
      <c r="BGZ102" s="36"/>
      <c r="BHA102" s="36"/>
      <c r="BHB102" s="36"/>
      <c r="BHC102" s="36"/>
      <c r="BHD102" s="36"/>
      <c r="BHE102" s="36"/>
      <c r="BHF102" s="36"/>
      <c r="BHG102" s="36"/>
      <c r="BHH102" s="36"/>
      <c r="BHI102" s="36"/>
      <c r="BHJ102" s="36"/>
      <c r="BHK102" s="36"/>
      <c r="BHL102" s="36"/>
      <c r="BHM102" s="36"/>
      <c r="BHN102" s="36"/>
      <c r="BHO102" s="36"/>
      <c r="BHP102" s="36"/>
      <c r="BHQ102" s="36"/>
      <c r="BHR102" s="36"/>
      <c r="BHS102" s="36"/>
      <c r="BHT102" s="36"/>
      <c r="BHU102" s="36"/>
      <c r="BHV102" s="36"/>
      <c r="BHW102" s="36"/>
      <c r="BHX102" s="36"/>
      <c r="BHY102" s="36"/>
      <c r="BHZ102" s="36"/>
      <c r="BIA102" s="36"/>
      <c r="BIB102" s="36"/>
      <c r="BIC102" s="36"/>
      <c r="BID102" s="36"/>
      <c r="BIE102" s="36"/>
      <c r="BIF102" s="36"/>
      <c r="BIG102" s="36"/>
      <c r="BIH102" s="36"/>
      <c r="BII102" s="36"/>
      <c r="BIJ102" s="36"/>
      <c r="BIK102" s="36"/>
      <c r="BIL102" s="36"/>
      <c r="BIM102" s="36"/>
      <c r="BIN102" s="36"/>
      <c r="BIO102" s="36"/>
      <c r="BIP102" s="36"/>
      <c r="BIQ102" s="36"/>
      <c r="BIR102" s="36"/>
      <c r="BIS102" s="36"/>
      <c r="BIT102" s="36"/>
      <c r="BIU102" s="36"/>
      <c r="BIV102" s="36"/>
      <c r="BIW102" s="36"/>
      <c r="BIX102" s="36"/>
      <c r="BIY102" s="36"/>
      <c r="BIZ102" s="36"/>
      <c r="BJA102" s="36"/>
      <c r="BJB102" s="36"/>
      <c r="BJC102" s="36"/>
      <c r="BJD102" s="36"/>
      <c r="BJE102" s="36"/>
      <c r="BJF102" s="36"/>
      <c r="BJG102" s="36"/>
      <c r="BJH102" s="36"/>
      <c r="BJI102" s="36"/>
      <c r="BJJ102" s="36"/>
      <c r="BJK102" s="36"/>
      <c r="BJL102" s="36"/>
      <c r="BJM102" s="36"/>
      <c r="BJN102" s="36"/>
      <c r="BJO102" s="36"/>
      <c r="BJP102" s="36"/>
      <c r="BJQ102" s="36"/>
      <c r="BJR102" s="36"/>
      <c r="BJS102" s="36"/>
      <c r="BJT102" s="36"/>
      <c r="BJU102" s="36"/>
      <c r="BJV102" s="36"/>
      <c r="BJW102" s="36"/>
      <c r="BJX102" s="36"/>
      <c r="BJY102" s="36"/>
      <c r="BJZ102" s="36"/>
      <c r="BKA102" s="36"/>
      <c r="BKB102" s="36"/>
      <c r="BKC102" s="36"/>
      <c r="BKD102" s="36"/>
      <c r="BKE102" s="36"/>
      <c r="BKF102" s="36"/>
      <c r="BKG102" s="36"/>
      <c r="BKH102" s="36"/>
      <c r="BKI102" s="36"/>
      <c r="BKJ102" s="36"/>
      <c r="BKK102" s="36"/>
      <c r="BKL102" s="36"/>
      <c r="BKM102" s="36"/>
      <c r="BKN102" s="36"/>
      <c r="BKO102" s="36"/>
      <c r="BKP102" s="36"/>
      <c r="BKQ102" s="36"/>
      <c r="BKR102" s="36"/>
      <c r="BKS102" s="36"/>
      <c r="BKT102" s="36"/>
      <c r="BKU102" s="36"/>
      <c r="BKV102" s="36"/>
      <c r="BKW102" s="36"/>
      <c r="BKX102" s="36"/>
      <c r="BKY102" s="36"/>
      <c r="BKZ102" s="36"/>
      <c r="BLA102" s="36"/>
      <c r="BLB102" s="36"/>
      <c r="BLC102" s="36"/>
      <c r="BLD102" s="36"/>
      <c r="BLE102" s="36"/>
      <c r="BLF102" s="36"/>
      <c r="BLG102" s="36"/>
      <c r="BLH102" s="36"/>
      <c r="BLI102" s="36"/>
      <c r="BLJ102" s="36"/>
      <c r="BLK102" s="36"/>
      <c r="BLL102" s="36"/>
      <c r="BLM102" s="36"/>
      <c r="BLN102" s="36"/>
      <c r="BLO102" s="36"/>
      <c r="BLP102" s="36"/>
      <c r="BLQ102" s="36"/>
      <c r="BLR102" s="36"/>
      <c r="BLS102" s="36"/>
      <c r="BLT102" s="36"/>
      <c r="BLU102" s="36"/>
      <c r="BLV102" s="36"/>
      <c r="BLW102" s="36"/>
      <c r="BLX102" s="36"/>
      <c r="BLY102" s="36"/>
      <c r="BLZ102" s="36"/>
      <c r="BMA102" s="36"/>
      <c r="BMB102" s="36"/>
      <c r="BMC102" s="36"/>
      <c r="BMD102" s="36"/>
      <c r="BME102" s="36"/>
      <c r="BMF102" s="36"/>
      <c r="BMG102" s="36"/>
      <c r="BMH102" s="36"/>
      <c r="BMI102" s="36"/>
      <c r="BMJ102" s="36"/>
      <c r="BMK102" s="36"/>
      <c r="BML102" s="36"/>
      <c r="BMM102" s="36"/>
      <c r="BMN102" s="36"/>
      <c r="BMO102" s="36"/>
      <c r="BMP102" s="36"/>
      <c r="BMQ102" s="36"/>
      <c r="BMR102" s="36"/>
      <c r="BMS102" s="36"/>
      <c r="BMT102" s="36"/>
      <c r="BMU102" s="36"/>
      <c r="BMV102" s="36"/>
      <c r="BMW102" s="36"/>
      <c r="BMX102" s="36"/>
      <c r="BMY102" s="36"/>
      <c r="BMZ102" s="36"/>
      <c r="BNA102" s="36"/>
      <c r="BNB102" s="36"/>
      <c r="BNC102" s="36"/>
      <c r="BND102" s="36"/>
      <c r="BNE102" s="36"/>
      <c r="BNF102" s="36"/>
      <c r="BNG102" s="36"/>
      <c r="BNH102" s="36"/>
      <c r="BNI102" s="36"/>
      <c r="BNJ102" s="36"/>
      <c r="BNK102" s="36"/>
      <c r="BNL102" s="36"/>
      <c r="BNM102" s="36"/>
      <c r="BNN102" s="36"/>
      <c r="BNO102" s="36"/>
      <c r="BNP102" s="36"/>
      <c r="BNQ102" s="36"/>
      <c r="BNR102" s="36"/>
      <c r="BNS102" s="36"/>
      <c r="BNT102" s="36"/>
      <c r="BNU102" s="36"/>
      <c r="BNV102" s="36"/>
      <c r="BNW102" s="36"/>
      <c r="BNX102" s="36"/>
      <c r="BNY102" s="36"/>
      <c r="BNZ102" s="36"/>
      <c r="BOA102" s="36"/>
      <c r="BOB102" s="36"/>
      <c r="BOC102" s="36"/>
      <c r="BOD102" s="36"/>
      <c r="BOE102" s="36"/>
      <c r="BOF102" s="36"/>
      <c r="BOG102" s="36"/>
      <c r="BOH102" s="36"/>
      <c r="BOI102" s="36"/>
      <c r="BOJ102" s="36"/>
      <c r="BOK102" s="36"/>
      <c r="BOL102" s="36"/>
      <c r="BOM102" s="36"/>
      <c r="BON102" s="36"/>
      <c r="BOO102" s="36"/>
      <c r="BOP102" s="36"/>
      <c r="BOQ102" s="36"/>
      <c r="BOR102" s="36"/>
      <c r="BOS102" s="36"/>
      <c r="BOT102" s="36"/>
      <c r="BOU102" s="36"/>
      <c r="BOV102" s="36"/>
      <c r="BOW102" s="36"/>
      <c r="BOX102" s="36"/>
      <c r="BOY102" s="36"/>
      <c r="BOZ102" s="36"/>
      <c r="BPA102" s="36"/>
      <c r="BPB102" s="36"/>
      <c r="BPC102" s="36"/>
      <c r="BPD102" s="36"/>
      <c r="BPE102" s="36"/>
      <c r="BPF102" s="36"/>
      <c r="BPG102" s="36"/>
      <c r="BPH102" s="36"/>
      <c r="BPI102" s="36"/>
      <c r="BPJ102" s="36"/>
      <c r="BPK102" s="36"/>
      <c r="BPL102" s="36"/>
      <c r="BPM102" s="36"/>
      <c r="BPN102" s="36"/>
      <c r="BPO102" s="36"/>
      <c r="BPP102" s="36"/>
      <c r="BPQ102" s="36"/>
      <c r="BPR102" s="36"/>
      <c r="BPS102" s="36"/>
      <c r="BPT102" s="36"/>
      <c r="BPU102" s="36"/>
      <c r="BPV102" s="36"/>
      <c r="BPW102" s="36"/>
      <c r="BPX102" s="36"/>
      <c r="BPY102" s="36"/>
      <c r="BPZ102" s="36"/>
      <c r="BQA102" s="36"/>
      <c r="BQB102" s="36"/>
      <c r="BQC102" s="36"/>
      <c r="BQD102" s="36"/>
      <c r="BQE102" s="36"/>
      <c r="BQF102" s="36"/>
      <c r="BQG102" s="36"/>
      <c r="BQH102" s="36"/>
      <c r="BQI102" s="36"/>
      <c r="BQJ102" s="36"/>
      <c r="BQK102" s="36"/>
      <c r="BQL102" s="36"/>
      <c r="BQM102" s="36"/>
      <c r="BQN102" s="36"/>
      <c r="BQO102" s="36"/>
      <c r="BQP102" s="36"/>
      <c r="BQQ102" s="36"/>
      <c r="BQR102" s="36"/>
      <c r="BQS102" s="36"/>
      <c r="BQT102" s="36"/>
      <c r="BQU102" s="36"/>
      <c r="BQV102" s="36"/>
      <c r="BQW102" s="36"/>
      <c r="BQX102" s="36"/>
      <c r="BQY102" s="36"/>
      <c r="BQZ102" s="36"/>
      <c r="BRA102" s="36"/>
      <c r="BRB102" s="36"/>
      <c r="BRC102" s="36"/>
      <c r="BRD102" s="36"/>
      <c r="BRE102" s="36"/>
      <c r="BRF102" s="36"/>
      <c r="BRG102" s="36"/>
      <c r="BRH102" s="36"/>
      <c r="BRI102" s="36"/>
      <c r="BRJ102" s="36"/>
      <c r="BRK102" s="36"/>
      <c r="BRL102" s="36"/>
      <c r="BRM102" s="36"/>
      <c r="BRN102" s="36"/>
      <c r="BRO102" s="36"/>
      <c r="BRP102" s="36"/>
      <c r="BRQ102" s="36"/>
      <c r="BRR102" s="36"/>
      <c r="BRS102" s="36"/>
      <c r="BRT102" s="36"/>
      <c r="BRU102" s="36"/>
      <c r="BRV102" s="36"/>
      <c r="BRW102" s="36"/>
      <c r="BRX102" s="36"/>
      <c r="BRY102" s="36"/>
      <c r="BRZ102" s="36"/>
      <c r="BSA102" s="36"/>
      <c r="BSB102" s="36"/>
      <c r="BSC102" s="36"/>
      <c r="BSD102" s="36"/>
      <c r="BSE102" s="36"/>
      <c r="BSF102" s="36"/>
      <c r="BSG102" s="36"/>
      <c r="BSH102" s="36"/>
      <c r="BSI102" s="36"/>
      <c r="BSJ102" s="36"/>
      <c r="BSK102" s="36"/>
      <c r="BSL102" s="36"/>
      <c r="BSM102" s="36"/>
      <c r="BSN102" s="36"/>
      <c r="BSO102" s="36"/>
      <c r="BSP102" s="36"/>
      <c r="BSQ102" s="36"/>
      <c r="BSR102" s="36"/>
      <c r="BSS102" s="36"/>
      <c r="BST102" s="36"/>
      <c r="BSU102" s="36"/>
      <c r="BSV102" s="36"/>
      <c r="BSW102" s="36"/>
      <c r="BSX102" s="36"/>
      <c r="BSY102" s="36"/>
      <c r="BSZ102" s="36"/>
      <c r="BTA102" s="36"/>
      <c r="BTB102" s="36"/>
      <c r="BTC102" s="36"/>
      <c r="BTD102" s="36"/>
      <c r="BTE102" s="36"/>
      <c r="BTF102" s="36"/>
      <c r="BTG102" s="36"/>
      <c r="BTH102" s="36"/>
      <c r="BTI102" s="36"/>
      <c r="BTJ102" s="36"/>
      <c r="BTK102" s="36"/>
      <c r="BTL102" s="36"/>
      <c r="BTM102" s="36"/>
      <c r="BTN102" s="36"/>
      <c r="BTO102" s="36"/>
      <c r="BTP102" s="36"/>
      <c r="BTQ102" s="36"/>
      <c r="BTR102" s="36"/>
      <c r="BTS102" s="36"/>
      <c r="BTT102" s="36"/>
      <c r="BTU102" s="36"/>
      <c r="BTV102" s="36"/>
      <c r="BTW102" s="36"/>
      <c r="BTX102" s="36"/>
      <c r="BTY102" s="36"/>
      <c r="BTZ102" s="36"/>
      <c r="BUA102" s="36"/>
      <c r="BUB102" s="36"/>
      <c r="BUC102" s="36"/>
      <c r="BUD102" s="36"/>
      <c r="BUE102" s="36"/>
      <c r="BUF102" s="36"/>
      <c r="BUG102" s="36"/>
      <c r="BUH102" s="36"/>
      <c r="BUI102" s="36"/>
      <c r="BUJ102" s="36"/>
      <c r="BUK102" s="36"/>
      <c r="BUL102" s="36"/>
      <c r="BUM102" s="36"/>
      <c r="BUN102" s="36"/>
      <c r="BUO102" s="36"/>
      <c r="BUP102" s="36"/>
      <c r="BUQ102" s="36"/>
      <c r="BUR102" s="36"/>
      <c r="BUS102" s="36"/>
      <c r="BUT102" s="36"/>
      <c r="BUU102" s="36"/>
      <c r="BUV102" s="36"/>
      <c r="BUW102" s="36"/>
      <c r="BUX102" s="36"/>
      <c r="BUY102" s="36"/>
      <c r="BUZ102" s="36"/>
      <c r="BVA102" s="36"/>
      <c r="BVB102" s="36"/>
      <c r="BVC102" s="36"/>
      <c r="BVD102" s="36"/>
      <c r="BVE102" s="36"/>
      <c r="BVF102" s="36"/>
      <c r="BVG102" s="36"/>
      <c r="BVH102" s="36"/>
      <c r="BVI102" s="36"/>
      <c r="BVJ102" s="36"/>
      <c r="BVK102" s="36"/>
      <c r="BVL102" s="36"/>
      <c r="BVM102" s="36"/>
      <c r="BVN102" s="36"/>
      <c r="BVO102" s="36"/>
      <c r="BVP102" s="36"/>
      <c r="BVQ102" s="36"/>
      <c r="BVR102" s="36"/>
      <c r="BVS102" s="36"/>
      <c r="BVT102" s="36"/>
      <c r="BVU102" s="36"/>
      <c r="BVV102" s="36"/>
      <c r="BVW102" s="36"/>
      <c r="BVX102" s="36"/>
      <c r="BVY102" s="36"/>
      <c r="BVZ102" s="36"/>
      <c r="BWA102" s="36"/>
      <c r="BWB102" s="36"/>
      <c r="BWC102" s="36"/>
      <c r="BWD102" s="36"/>
      <c r="BWE102" s="36"/>
      <c r="BWF102" s="36"/>
      <c r="BWG102" s="36"/>
      <c r="BWH102" s="36"/>
      <c r="BWI102" s="36"/>
      <c r="BWJ102" s="36"/>
      <c r="BWK102" s="36"/>
      <c r="BWL102" s="36"/>
      <c r="BWM102" s="36"/>
      <c r="BWN102" s="36"/>
      <c r="BWO102" s="36"/>
      <c r="BWP102" s="36"/>
      <c r="BWQ102" s="36"/>
      <c r="BWR102" s="36"/>
      <c r="BWS102" s="36"/>
      <c r="BWT102" s="36"/>
      <c r="BWU102" s="36"/>
      <c r="BWV102" s="36"/>
      <c r="BWW102" s="36"/>
      <c r="BWX102" s="36"/>
      <c r="BWY102" s="36"/>
      <c r="BWZ102" s="36"/>
      <c r="BXA102" s="36"/>
      <c r="BXB102" s="36"/>
      <c r="BXC102" s="36"/>
      <c r="BXD102" s="36"/>
      <c r="BXE102" s="36"/>
      <c r="BXF102" s="36"/>
      <c r="BXG102" s="36"/>
      <c r="BXH102" s="36"/>
      <c r="BXI102" s="36"/>
      <c r="BXJ102" s="36"/>
      <c r="BXK102" s="36"/>
      <c r="BXL102" s="36"/>
      <c r="BXM102" s="36"/>
      <c r="BXN102" s="36"/>
      <c r="BXO102" s="36"/>
      <c r="BXP102" s="36"/>
      <c r="BXQ102" s="36"/>
      <c r="BXR102" s="36"/>
      <c r="BXS102" s="36"/>
      <c r="BXT102" s="36"/>
      <c r="BXU102" s="36"/>
      <c r="BXV102" s="36"/>
      <c r="BXW102" s="36"/>
      <c r="BXX102" s="36"/>
      <c r="BXY102" s="36"/>
      <c r="BXZ102" s="36"/>
      <c r="BYA102" s="36"/>
      <c r="BYB102" s="36"/>
      <c r="BYC102" s="36"/>
      <c r="BYD102" s="36"/>
      <c r="BYE102" s="36"/>
      <c r="BYF102" s="36"/>
      <c r="BYG102" s="36"/>
      <c r="BYH102" s="36"/>
      <c r="BYI102" s="36"/>
      <c r="BYJ102" s="36"/>
      <c r="BYK102" s="36"/>
      <c r="BYL102" s="36"/>
      <c r="BYM102" s="36"/>
      <c r="BYN102" s="36"/>
      <c r="BYO102" s="36"/>
      <c r="BYP102" s="36"/>
      <c r="BYQ102" s="36"/>
      <c r="BYR102" s="36"/>
      <c r="BYS102" s="36"/>
      <c r="BYT102" s="36"/>
      <c r="BYU102" s="36"/>
      <c r="BYV102" s="36"/>
      <c r="BYW102" s="36"/>
      <c r="BYX102" s="36"/>
      <c r="BYY102" s="36"/>
      <c r="BYZ102" s="36"/>
      <c r="BZA102" s="36"/>
      <c r="BZB102" s="36"/>
      <c r="BZC102" s="36"/>
      <c r="BZD102" s="36"/>
      <c r="BZE102" s="36"/>
      <c r="BZF102" s="36"/>
      <c r="BZG102" s="36"/>
      <c r="BZH102" s="36"/>
      <c r="BZI102" s="36"/>
      <c r="BZJ102" s="36"/>
      <c r="BZK102" s="36"/>
      <c r="BZL102" s="36"/>
      <c r="BZM102" s="36"/>
      <c r="BZN102" s="36"/>
      <c r="BZO102" s="36"/>
      <c r="BZP102" s="36"/>
      <c r="BZQ102" s="36"/>
      <c r="BZR102" s="36"/>
      <c r="BZS102" s="36"/>
      <c r="BZT102" s="36"/>
      <c r="BZU102" s="36"/>
      <c r="BZV102" s="36"/>
      <c r="BZW102" s="36"/>
      <c r="BZX102" s="36"/>
      <c r="BZY102" s="36"/>
      <c r="BZZ102" s="36"/>
      <c r="CAA102" s="36"/>
      <c r="CAB102" s="36"/>
      <c r="CAC102" s="36"/>
      <c r="CAD102" s="36"/>
      <c r="CAE102" s="36"/>
      <c r="CAF102" s="36"/>
      <c r="CAG102" s="36"/>
      <c r="CAH102" s="36"/>
      <c r="CAI102" s="36"/>
      <c r="CAJ102" s="36"/>
      <c r="CAK102" s="36"/>
      <c r="CAL102" s="36"/>
      <c r="CAM102" s="36"/>
      <c r="CAN102" s="36"/>
      <c r="CAO102" s="36"/>
      <c r="CAP102" s="36"/>
      <c r="CAQ102" s="36"/>
      <c r="CAR102" s="36"/>
      <c r="CAS102" s="36"/>
      <c r="CAT102" s="36"/>
      <c r="CAU102" s="36"/>
      <c r="CAV102" s="36"/>
      <c r="CAW102" s="36"/>
      <c r="CAX102" s="36"/>
      <c r="CAY102" s="36"/>
      <c r="CAZ102" s="36"/>
      <c r="CBA102" s="36"/>
      <c r="CBB102" s="36"/>
      <c r="CBC102" s="36"/>
      <c r="CBD102" s="36"/>
      <c r="CBE102" s="36"/>
      <c r="CBF102" s="36"/>
      <c r="CBG102" s="36"/>
      <c r="CBH102" s="36"/>
      <c r="CBI102" s="36"/>
      <c r="CBJ102" s="36"/>
      <c r="CBK102" s="36"/>
      <c r="CBL102" s="36"/>
      <c r="CBM102" s="36"/>
      <c r="CBN102" s="36"/>
      <c r="CBO102" s="36"/>
      <c r="CBP102" s="36"/>
      <c r="CBQ102" s="36"/>
      <c r="CBR102" s="36"/>
      <c r="CBS102" s="36"/>
      <c r="CBT102" s="36"/>
      <c r="CBU102" s="36"/>
      <c r="CBV102" s="36"/>
      <c r="CBW102" s="36"/>
      <c r="CBX102" s="36"/>
      <c r="CBY102" s="36"/>
      <c r="CBZ102" s="36"/>
      <c r="CCA102" s="36"/>
      <c r="CCB102" s="36"/>
      <c r="CCC102" s="36"/>
      <c r="CCD102" s="36"/>
      <c r="CCE102" s="36"/>
      <c r="CCF102" s="36"/>
      <c r="CCG102" s="36"/>
      <c r="CCH102" s="36"/>
      <c r="CCI102" s="36"/>
      <c r="CCJ102" s="36"/>
      <c r="CCK102" s="36"/>
      <c r="CCL102" s="36"/>
      <c r="CCM102" s="36"/>
      <c r="CCN102" s="36"/>
      <c r="CCO102" s="36"/>
      <c r="CCP102" s="36"/>
      <c r="CCQ102" s="36"/>
      <c r="CCR102" s="36"/>
      <c r="CCS102" s="36"/>
      <c r="CCT102" s="36"/>
      <c r="CCU102" s="36"/>
      <c r="CCV102" s="36"/>
      <c r="CCW102" s="36"/>
      <c r="CCX102" s="36"/>
      <c r="CCY102" s="36"/>
      <c r="CCZ102" s="36"/>
      <c r="CDA102" s="36"/>
      <c r="CDB102" s="36"/>
      <c r="CDC102" s="36"/>
      <c r="CDD102" s="36"/>
      <c r="CDE102" s="36"/>
      <c r="CDF102" s="36"/>
      <c r="CDG102" s="36"/>
      <c r="CDH102" s="36"/>
      <c r="CDI102" s="36"/>
      <c r="CDJ102" s="36"/>
      <c r="CDK102" s="36"/>
      <c r="CDL102" s="36"/>
      <c r="CDM102" s="36"/>
      <c r="CDN102" s="36"/>
      <c r="CDO102" s="36"/>
      <c r="CDP102" s="36"/>
      <c r="CDQ102" s="36"/>
      <c r="CDR102" s="36"/>
      <c r="CDS102" s="36"/>
      <c r="CDT102" s="36"/>
      <c r="CDU102" s="36"/>
      <c r="CDV102" s="36"/>
      <c r="CDW102" s="36"/>
      <c r="CDX102" s="36"/>
      <c r="CDY102" s="36"/>
      <c r="CDZ102" s="36"/>
      <c r="CEA102" s="36"/>
      <c r="CEB102" s="36"/>
      <c r="CEC102" s="36"/>
      <c r="CED102" s="36"/>
      <c r="CEE102" s="36"/>
      <c r="CEF102" s="36"/>
      <c r="CEG102" s="36"/>
      <c r="CEH102" s="36"/>
      <c r="CEI102" s="36"/>
      <c r="CEJ102" s="36"/>
      <c r="CEK102" s="36"/>
      <c r="CEL102" s="36"/>
      <c r="CEM102" s="36"/>
      <c r="CEN102" s="36"/>
      <c r="CEO102" s="36"/>
      <c r="CEP102" s="36"/>
      <c r="CEQ102" s="36"/>
      <c r="CER102" s="36"/>
      <c r="CES102" s="36"/>
      <c r="CET102" s="36"/>
      <c r="CEU102" s="36"/>
      <c r="CEV102" s="36"/>
      <c r="CEW102" s="36"/>
      <c r="CEX102" s="36"/>
      <c r="CEY102" s="36"/>
      <c r="CEZ102" s="36"/>
      <c r="CFA102" s="36"/>
      <c r="CFB102" s="36"/>
      <c r="CFC102" s="36"/>
      <c r="CFD102" s="36"/>
      <c r="CFE102" s="36"/>
      <c r="CFF102" s="36"/>
      <c r="CFG102" s="36"/>
      <c r="CFH102" s="36"/>
      <c r="CFI102" s="36"/>
      <c r="CFJ102" s="36"/>
      <c r="CFK102" s="36"/>
      <c r="CFL102" s="36"/>
      <c r="CFM102" s="36"/>
      <c r="CFN102" s="36"/>
      <c r="CFO102" s="36"/>
      <c r="CFP102" s="36"/>
      <c r="CFQ102" s="36"/>
      <c r="CFR102" s="36"/>
      <c r="CFS102" s="36"/>
      <c r="CFT102" s="36"/>
      <c r="CFU102" s="36"/>
      <c r="CFV102" s="36"/>
      <c r="CFW102" s="36"/>
      <c r="CFX102" s="36"/>
      <c r="CFY102" s="36"/>
      <c r="CFZ102" s="36"/>
      <c r="CGA102" s="36"/>
      <c r="CGB102" s="36"/>
      <c r="CGC102" s="36"/>
      <c r="CGD102" s="36"/>
      <c r="CGE102" s="36"/>
      <c r="CGF102" s="36"/>
      <c r="CGG102" s="36"/>
      <c r="CGH102" s="36"/>
      <c r="CGI102" s="36"/>
      <c r="CGJ102" s="36"/>
      <c r="CGK102" s="36"/>
      <c r="CGL102" s="36"/>
      <c r="CGM102" s="36"/>
      <c r="CGN102" s="36"/>
      <c r="CGO102" s="36"/>
      <c r="CGP102" s="36"/>
      <c r="CGQ102" s="36"/>
      <c r="CGR102" s="36"/>
      <c r="CGS102" s="36"/>
      <c r="CGT102" s="36"/>
      <c r="CGU102" s="36"/>
      <c r="CGV102" s="36"/>
      <c r="CGW102" s="36"/>
      <c r="CGX102" s="36"/>
      <c r="CGY102" s="36"/>
      <c r="CGZ102" s="36"/>
      <c r="CHA102" s="36"/>
      <c r="CHB102" s="36"/>
      <c r="CHC102" s="36"/>
      <c r="CHD102" s="36"/>
      <c r="CHE102" s="36"/>
      <c r="CHF102" s="36"/>
      <c r="CHG102" s="36"/>
      <c r="CHH102" s="36"/>
      <c r="CHI102" s="36"/>
      <c r="CHJ102" s="36"/>
      <c r="CHK102" s="36"/>
      <c r="CHL102" s="36"/>
      <c r="CHM102" s="36"/>
      <c r="CHN102" s="36"/>
      <c r="CHO102" s="36"/>
      <c r="CHP102" s="36"/>
      <c r="CHQ102" s="36"/>
      <c r="CHR102" s="36"/>
      <c r="CHS102" s="36"/>
      <c r="CHT102" s="36"/>
      <c r="CHU102" s="36"/>
      <c r="CHV102" s="36"/>
      <c r="CHW102" s="36"/>
      <c r="CHX102" s="36"/>
      <c r="CHY102" s="36"/>
      <c r="CHZ102" s="36"/>
      <c r="CIA102" s="36"/>
      <c r="CIB102" s="36"/>
      <c r="CIC102" s="36"/>
      <c r="CID102" s="36"/>
      <c r="CIE102" s="36"/>
      <c r="CIF102" s="36"/>
      <c r="CIG102" s="36"/>
      <c r="CIH102" s="36"/>
      <c r="CII102" s="36"/>
      <c r="CIJ102" s="36"/>
      <c r="CIK102" s="36"/>
      <c r="CIL102" s="36"/>
      <c r="CIM102" s="36"/>
      <c r="CIN102" s="36"/>
      <c r="CIO102" s="36"/>
      <c r="CIP102" s="36"/>
      <c r="CIQ102" s="36"/>
      <c r="CIR102" s="36"/>
      <c r="CIS102" s="36"/>
      <c r="CIT102" s="36"/>
      <c r="CIU102" s="36"/>
      <c r="CIV102" s="36"/>
      <c r="CIW102" s="36"/>
      <c r="CIX102" s="36"/>
      <c r="CIY102" s="36"/>
      <c r="CIZ102" s="36"/>
      <c r="CJA102" s="36"/>
      <c r="CJB102" s="36"/>
      <c r="CJC102" s="36"/>
      <c r="CJD102" s="36"/>
      <c r="CJE102" s="36"/>
      <c r="CJF102" s="36"/>
      <c r="CJG102" s="36"/>
      <c r="CJH102" s="36"/>
      <c r="CJI102" s="36"/>
      <c r="CJJ102" s="36"/>
      <c r="CJK102" s="36"/>
      <c r="CJL102" s="36"/>
      <c r="CJM102" s="36"/>
      <c r="CJN102" s="36"/>
      <c r="CJO102" s="36"/>
      <c r="CJP102" s="36"/>
      <c r="CJQ102" s="36"/>
      <c r="CJR102" s="36"/>
      <c r="CJS102" s="36"/>
      <c r="CJT102" s="36"/>
      <c r="CJU102" s="36"/>
      <c r="CJV102" s="36"/>
      <c r="CJW102" s="36"/>
      <c r="CJX102" s="36"/>
      <c r="CJY102" s="36"/>
      <c r="CJZ102" s="36"/>
      <c r="CKA102" s="36"/>
      <c r="CKB102" s="36"/>
      <c r="CKC102" s="36"/>
      <c r="CKD102" s="36"/>
      <c r="CKE102" s="36"/>
      <c r="CKF102" s="36"/>
      <c r="CKG102" s="36"/>
      <c r="CKH102" s="36"/>
      <c r="CKI102" s="36"/>
      <c r="CKJ102" s="36"/>
      <c r="CKK102" s="36"/>
      <c r="CKL102" s="36"/>
      <c r="CKM102" s="36"/>
      <c r="CKN102" s="36"/>
      <c r="CKO102" s="36"/>
      <c r="CKP102" s="36"/>
      <c r="CKQ102" s="36"/>
      <c r="CKR102" s="36"/>
      <c r="CKS102" s="36"/>
      <c r="CKT102" s="36"/>
      <c r="CKU102" s="36"/>
      <c r="CKV102" s="36"/>
      <c r="CKW102" s="36"/>
      <c r="CKX102" s="36"/>
      <c r="CKY102" s="36"/>
      <c r="CKZ102" s="36"/>
      <c r="CLA102" s="36"/>
      <c r="CLB102" s="36"/>
      <c r="CLC102" s="36"/>
      <c r="CLD102" s="36"/>
      <c r="CLE102" s="36"/>
      <c r="CLF102" s="36"/>
      <c r="CLG102" s="36"/>
      <c r="CLH102" s="36"/>
      <c r="CLI102" s="36"/>
      <c r="CLJ102" s="36"/>
      <c r="CLK102" s="36"/>
      <c r="CLL102" s="36"/>
      <c r="CLM102" s="36"/>
      <c r="CLN102" s="36"/>
      <c r="CLO102" s="36"/>
      <c r="CLP102" s="36"/>
      <c r="CLQ102" s="36"/>
      <c r="CLR102" s="36"/>
      <c r="CLS102" s="36"/>
      <c r="CLT102" s="36"/>
      <c r="CLU102" s="36"/>
      <c r="CLV102" s="36"/>
      <c r="CLW102" s="36"/>
      <c r="CLX102" s="36"/>
      <c r="CLY102" s="36"/>
      <c r="CLZ102" s="36"/>
      <c r="CMA102" s="36"/>
      <c r="CMB102" s="36"/>
      <c r="CMC102" s="36"/>
      <c r="CMD102" s="36"/>
      <c r="CME102" s="36"/>
      <c r="CMF102" s="36"/>
      <c r="CMG102" s="36"/>
      <c r="CMH102" s="36"/>
      <c r="CMI102" s="36"/>
      <c r="CMJ102" s="36"/>
      <c r="CMK102" s="36"/>
      <c r="CML102" s="36"/>
      <c r="CMM102" s="36"/>
      <c r="CMN102" s="36"/>
      <c r="CMO102" s="36"/>
      <c r="CMP102" s="36"/>
      <c r="CMQ102" s="36"/>
      <c r="CMR102" s="36"/>
      <c r="CMS102" s="36"/>
      <c r="CMT102" s="36"/>
      <c r="CMU102" s="36"/>
      <c r="CMV102" s="36"/>
      <c r="CMW102" s="36"/>
      <c r="CMX102" s="36"/>
      <c r="CMY102" s="36"/>
      <c r="CMZ102" s="36"/>
      <c r="CNA102" s="36"/>
      <c r="CNB102" s="36"/>
      <c r="CNC102" s="36"/>
      <c r="CND102" s="36"/>
      <c r="CNE102" s="36"/>
      <c r="CNF102" s="36"/>
      <c r="CNG102" s="36"/>
      <c r="CNH102" s="36"/>
      <c r="CNI102" s="36"/>
      <c r="CNJ102" s="36"/>
      <c r="CNK102" s="36"/>
      <c r="CNL102" s="36"/>
      <c r="CNM102" s="36"/>
      <c r="CNN102" s="36"/>
      <c r="CNO102" s="36"/>
      <c r="CNP102" s="36"/>
      <c r="CNQ102" s="36"/>
      <c r="CNR102" s="36"/>
      <c r="CNS102" s="36"/>
      <c r="CNT102" s="36"/>
      <c r="CNU102" s="36"/>
      <c r="CNV102" s="36"/>
      <c r="CNW102" s="36"/>
      <c r="CNX102" s="36"/>
      <c r="CNY102" s="36"/>
      <c r="CNZ102" s="36"/>
      <c r="COA102" s="36"/>
      <c r="COB102" s="36"/>
      <c r="COC102" s="36"/>
      <c r="COD102" s="36"/>
      <c r="COE102" s="36"/>
      <c r="COF102" s="36"/>
      <c r="COG102" s="36"/>
      <c r="COH102" s="36"/>
      <c r="COI102" s="36"/>
      <c r="COJ102" s="36"/>
      <c r="COK102" s="36"/>
      <c r="COL102" s="36"/>
      <c r="COM102" s="36"/>
      <c r="CON102" s="36"/>
      <c r="COO102" s="36"/>
      <c r="COP102" s="36"/>
      <c r="COQ102" s="36"/>
      <c r="COR102" s="36"/>
      <c r="COS102" s="36"/>
      <c r="COT102" s="36"/>
      <c r="COU102" s="36"/>
      <c r="COV102" s="36"/>
      <c r="COW102" s="36"/>
      <c r="COX102" s="36"/>
      <c r="COY102" s="36"/>
      <c r="COZ102" s="36"/>
      <c r="CPA102" s="36"/>
      <c r="CPB102" s="36"/>
      <c r="CPC102" s="36"/>
      <c r="CPD102" s="36"/>
      <c r="CPE102" s="36"/>
      <c r="CPF102" s="36"/>
      <c r="CPG102" s="36"/>
      <c r="CPH102" s="36"/>
      <c r="CPI102" s="36"/>
      <c r="CPJ102" s="36"/>
      <c r="CPK102" s="36"/>
      <c r="CPL102" s="36"/>
      <c r="CPM102" s="36"/>
      <c r="CPN102" s="36"/>
      <c r="CPO102" s="36"/>
      <c r="CPP102" s="36"/>
      <c r="CPQ102" s="36"/>
      <c r="CPR102" s="36"/>
      <c r="CPS102" s="36"/>
      <c r="CPT102" s="36"/>
      <c r="CPU102" s="36"/>
      <c r="CPV102" s="36"/>
      <c r="CPW102" s="36"/>
      <c r="CPX102" s="36"/>
      <c r="CPY102" s="36"/>
      <c r="CPZ102" s="36"/>
      <c r="CQA102" s="36"/>
      <c r="CQB102" s="36"/>
      <c r="CQC102" s="36"/>
      <c r="CQD102" s="36"/>
      <c r="CQE102" s="36"/>
      <c r="CQF102" s="36"/>
      <c r="CQG102" s="36"/>
      <c r="CQH102" s="36"/>
      <c r="CQI102" s="36"/>
      <c r="CQJ102" s="36"/>
      <c r="CQK102" s="36"/>
      <c r="CQL102" s="36"/>
      <c r="CQM102" s="36"/>
      <c r="CQN102" s="36"/>
      <c r="CQO102" s="36"/>
      <c r="CQP102" s="36"/>
      <c r="CQQ102" s="36"/>
      <c r="CQR102" s="36"/>
      <c r="CQS102" s="36"/>
      <c r="CQT102" s="36"/>
      <c r="CQU102" s="36"/>
      <c r="CQV102" s="36"/>
      <c r="CQW102" s="36"/>
      <c r="CQX102" s="36"/>
      <c r="CQY102" s="36"/>
      <c r="CQZ102" s="36"/>
      <c r="CRA102" s="36"/>
      <c r="CRB102" s="36"/>
      <c r="CRC102" s="36"/>
      <c r="CRD102" s="36"/>
      <c r="CRE102" s="36"/>
      <c r="CRF102" s="36"/>
      <c r="CRG102" s="36"/>
      <c r="CRH102" s="36"/>
      <c r="CRI102" s="36"/>
      <c r="CRJ102" s="36"/>
      <c r="CRK102" s="36"/>
      <c r="CRL102" s="36"/>
      <c r="CRM102" s="36"/>
      <c r="CRN102" s="36"/>
      <c r="CRO102" s="36"/>
      <c r="CRP102" s="36"/>
      <c r="CRQ102" s="36"/>
      <c r="CRR102" s="36"/>
      <c r="CRS102" s="36"/>
      <c r="CRT102" s="36"/>
      <c r="CRU102" s="36"/>
      <c r="CRV102" s="36"/>
      <c r="CRW102" s="36"/>
      <c r="CRX102" s="36"/>
      <c r="CRY102" s="36"/>
      <c r="CRZ102" s="36"/>
      <c r="CSA102" s="36"/>
      <c r="CSB102" s="36"/>
      <c r="CSC102" s="36"/>
      <c r="CSD102" s="36"/>
      <c r="CSE102" s="36"/>
      <c r="CSF102" s="36"/>
      <c r="CSG102" s="36"/>
      <c r="CSH102" s="36"/>
      <c r="CSI102" s="36"/>
      <c r="CSJ102" s="36"/>
      <c r="CSK102" s="36"/>
      <c r="CSL102" s="36"/>
      <c r="CSM102" s="36"/>
      <c r="CSN102" s="36"/>
      <c r="CSO102" s="36"/>
      <c r="CSP102" s="36"/>
      <c r="CSQ102" s="36"/>
      <c r="CSR102" s="36"/>
      <c r="CSS102" s="36"/>
      <c r="CST102" s="36"/>
      <c r="CSU102" s="36"/>
      <c r="CSV102" s="36"/>
      <c r="CSW102" s="36"/>
      <c r="CSX102" s="36"/>
      <c r="CSY102" s="36"/>
      <c r="CSZ102" s="36"/>
      <c r="CTA102" s="36"/>
      <c r="CTB102" s="36"/>
      <c r="CTC102" s="36"/>
      <c r="CTD102" s="36"/>
      <c r="CTE102" s="36"/>
      <c r="CTF102" s="36"/>
      <c r="CTG102" s="36"/>
      <c r="CTH102" s="36"/>
      <c r="CTI102" s="36"/>
      <c r="CTJ102" s="36"/>
      <c r="CTK102" s="36"/>
      <c r="CTL102" s="36"/>
      <c r="CTM102" s="36"/>
      <c r="CTN102" s="36"/>
      <c r="CTO102" s="36"/>
      <c r="CTP102" s="36"/>
      <c r="CTQ102" s="36"/>
      <c r="CTR102" s="36"/>
      <c r="CTS102" s="36"/>
      <c r="CTT102" s="36"/>
      <c r="CTU102" s="36"/>
      <c r="CTV102" s="36"/>
      <c r="CTW102" s="36"/>
      <c r="CTX102" s="36"/>
      <c r="CTY102" s="36"/>
      <c r="CTZ102" s="36"/>
      <c r="CUA102" s="36"/>
      <c r="CUB102" s="36"/>
      <c r="CUC102" s="36"/>
      <c r="CUD102" s="36"/>
      <c r="CUE102" s="36"/>
      <c r="CUF102" s="36"/>
      <c r="CUG102" s="36"/>
      <c r="CUH102" s="36"/>
      <c r="CUI102" s="36"/>
      <c r="CUJ102" s="36"/>
      <c r="CUK102" s="36"/>
      <c r="CUL102" s="36"/>
      <c r="CUM102" s="36"/>
      <c r="CUN102" s="36"/>
      <c r="CUO102" s="36"/>
      <c r="CUP102" s="36"/>
      <c r="CUQ102" s="36"/>
      <c r="CUR102" s="36"/>
      <c r="CUS102" s="36"/>
      <c r="CUT102" s="36"/>
      <c r="CUU102" s="36"/>
      <c r="CUV102" s="36"/>
      <c r="CUW102" s="36"/>
      <c r="CUX102" s="36"/>
      <c r="CUY102" s="36"/>
      <c r="CUZ102" s="36"/>
      <c r="CVA102" s="36"/>
      <c r="CVB102" s="36"/>
      <c r="CVC102" s="36"/>
      <c r="CVD102" s="36"/>
      <c r="CVE102" s="36"/>
      <c r="CVF102" s="36"/>
      <c r="CVG102" s="36"/>
      <c r="CVH102" s="36"/>
      <c r="CVI102" s="36"/>
      <c r="CVJ102" s="36"/>
      <c r="CVK102" s="36"/>
      <c r="CVL102" s="36"/>
      <c r="CVM102" s="36"/>
      <c r="CVN102" s="36"/>
      <c r="CVO102" s="36"/>
      <c r="CVP102" s="36"/>
      <c r="CVQ102" s="36"/>
      <c r="CVR102" s="36"/>
      <c r="CVS102" s="36"/>
      <c r="CVT102" s="36"/>
      <c r="CVU102" s="36"/>
      <c r="CVV102" s="36"/>
      <c r="CVW102" s="36"/>
      <c r="CVX102" s="36"/>
      <c r="CVY102" s="36"/>
      <c r="CVZ102" s="36"/>
      <c r="CWA102" s="36"/>
      <c r="CWB102" s="36"/>
      <c r="CWC102" s="36"/>
      <c r="CWD102" s="36"/>
      <c r="CWE102" s="36"/>
      <c r="CWF102" s="36"/>
      <c r="CWG102" s="36"/>
      <c r="CWH102" s="36"/>
      <c r="CWI102" s="36"/>
      <c r="CWJ102" s="36"/>
      <c r="CWK102" s="36"/>
      <c r="CWL102" s="36"/>
      <c r="CWM102" s="36"/>
      <c r="CWN102" s="36"/>
      <c r="CWO102" s="36"/>
      <c r="CWP102" s="36"/>
      <c r="CWQ102" s="36"/>
      <c r="CWR102" s="36"/>
      <c r="CWS102" s="36"/>
      <c r="CWT102" s="36"/>
      <c r="CWU102" s="36"/>
      <c r="CWV102" s="36"/>
      <c r="CWW102" s="36"/>
      <c r="CWX102" s="36"/>
      <c r="CWY102" s="36"/>
      <c r="CWZ102" s="36"/>
      <c r="CXA102" s="36"/>
      <c r="CXB102" s="36"/>
      <c r="CXC102" s="36"/>
      <c r="CXD102" s="36"/>
      <c r="CXE102" s="36"/>
      <c r="CXF102" s="36"/>
      <c r="CXG102" s="36"/>
      <c r="CXH102" s="36"/>
      <c r="CXI102" s="36"/>
      <c r="CXJ102" s="36"/>
      <c r="CXK102" s="36"/>
      <c r="CXL102" s="36"/>
      <c r="CXM102" s="36"/>
      <c r="CXN102" s="36"/>
      <c r="CXO102" s="36"/>
      <c r="CXP102" s="36"/>
      <c r="CXQ102" s="36"/>
      <c r="CXR102" s="36"/>
      <c r="CXS102" s="36"/>
      <c r="CXT102" s="36"/>
      <c r="CXU102" s="36"/>
      <c r="CXV102" s="36"/>
      <c r="CXW102" s="36"/>
      <c r="CXX102" s="36"/>
      <c r="CXY102" s="36"/>
      <c r="CXZ102" s="36"/>
      <c r="CYA102" s="36"/>
      <c r="CYB102" s="36"/>
      <c r="CYC102" s="36"/>
      <c r="CYD102" s="36"/>
      <c r="CYE102" s="36"/>
      <c r="CYF102" s="36"/>
      <c r="CYG102" s="36"/>
      <c r="CYH102" s="36"/>
      <c r="CYI102" s="36"/>
      <c r="CYJ102" s="36"/>
      <c r="CYK102" s="36"/>
      <c r="CYL102" s="36"/>
      <c r="CYM102" s="36"/>
      <c r="CYN102" s="36"/>
      <c r="CYO102" s="36"/>
      <c r="CYP102" s="36"/>
      <c r="CYQ102" s="36"/>
      <c r="CYR102" s="36"/>
      <c r="CYS102" s="36"/>
      <c r="CYT102" s="36"/>
      <c r="CYU102" s="36"/>
      <c r="CYV102" s="36"/>
      <c r="CYW102" s="36"/>
      <c r="CYX102" s="36"/>
      <c r="CYY102" s="36"/>
      <c r="CYZ102" s="36"/>
      <c r="CZA102" s="36"/>
      <c r="CZB102" s="36"/>
      <c r="CZC102" s="36"/>
      <c r="CZD102" s="36"/>
      <c r="CZE102" s="36"/>
      <c r="CZF102" s="36"/>
      <c r="CZG102" s="36"/>
      <c r="CZH102" s="36"/>
      <c r="CZI102" s="36"/>
      <c r="CZJ102" s="36"/>
      <c r="CZK102" s="36"/>
      <c r="CZL102" s="36"/>
      <c r="CZM102" s="36"/>
      <c r="CZN102" s="36"/>
      <c r="CZO102" s="36"/>
      <c r="CZP102" s="36"/>
      <c r="CZQ102" s="36"/>
      <c r="CZR102" s="36"/>
      <c r="CZS102" s="36"/>
      <c r="CZT102" s="36"/>
      <c r="CZU102" s="36"/>
      <c r="CZV102" s="36"/>
      <c r="CZW102" s="36"/>
      <c r="CZX102" s="36"/>
      <c r="CZY102" s="36"/>
      <c r="CZZ102" s="36"/>
      <c r="DAA102" s="36"/>
      <c r="DAB102" s="36"/>
      <c r="DAC102" s="36"/>
      <c r="DAD102" s="36"/>
      <c r="DAE102" s="36"/>
      <c r="DAF102" s="36"/>
      <c r="DAG102" s="36"/>
      <c r="DAH102" s="36"/>
      <c r="DAI102" s="36"/>
      <c r="DAJ102" s="36"/>
      <c r="DAK102" s="36"/>
      <c r="DAL102" s="36"/>
      <c r="DAM102" s="36"/>
      <c r="DAN102" s="36"/>
      <c r="DAO102" s="36"/>
      <c r="DAP102" s="36"/>
      <c r="DAQ102" s="36"/>
      <c r="DAR102" s="36"/>
      <c r="DAS102" s="36"/>
      <c r="DAT102" s="36"/>
      <c r="DAU102" s="36"/>
      <c r="DAV102" s="36"/>
      <c r="DAW102" s="36"/>
      <c r="DAX102" s="36"/>
      <c r="DAY102" s="36"/>
      <c r="DAZ102" s="36"/>
      <c r="DBA102" s="36"/>
      <c r="DBB102" s="36"/>
      <c r="DBC102" s="36"/>
      <c r="DBD102" s="36"/>
      <c r="DBE102" s="36"/>
      <c r="DBF102" s="36"/>
      <c r="DBG102" s="36"/>
      <c r="DBH102" s="36"/>
      <c r="DBI102" s="36"/>
      <c r="DBJ102" s="36"/>
      <c r="DBK102" s="36"/>
      <c r="DBL102" s="36"/>
      <c r="DBM102" s="36"/>
      <c r="DBN102" s="36"/>
      <c r="DBO102" s="36"/>
      <c r="DBP102" s="36"/>
      <c r="DBQ102" s="36"/>
      <c r="DBR102" s="36"/>
      <c r="DBS102" s="36"/>
      <c r="DBT102" s="36"/>
      <c r="DBU102" s="36"/>
      <c r="DBV102" s="36"/>
      <c r="DBW102" s="36"/>
      <c r="DBX102" s="36"/>
      <c r="DBY102" s="36"/>
      <c r="DBZ102" s="36"/>
      <c r="DCA102" s="36"/>
      <c r="DCB102" s="36"/>
      <c r="DCC102" s="36"/>
      <c r="DCD102" s="36"/>
      <c r="DCE102" s="36"/>
      <c r="DCF102" s="36"/>
      <c r="DCG102" s="36"/>
      <c r="DCH102" s="36"/>
      <c r="DCI102" s="36"/>
      <c r="DCJ102" s="36"/>
      <c r="DCK102" s="36"/>
      <c r="DCL102" s="36"/>
      <c r="DCM102" s="36"/>
      <c r="DCN102" s="36"/>
      <c r="DCO102" s="36"/>
      <c r="DCP102" s="36"/>
      <c r="DCQ102" s="36"/>
      <c r="DCR102" s="36"/>
      <c r="DCS102" s="36"/>
      <c r="DCT102" s="36"/>
      <c r="DCU102" s="36"/>
      <c r="DCV102" s="36"/>
      <c r="DCW102" s="36"/>
      <c r="DCX102" s="36"/>
      <c r="DCY102" s="36"/>
      <c r="DCZ102" s="36"/>
      <c r="DDA102" s="36"/>
      <c r="DDB102" s="36"/>
      <c r="DDC102" s="36"/>
      <c r="DDD102" s="36"/>
      <c r="DDE102" s="36"/>
      <c r="DDF102" s="36"/>
      <c r="DDG102" s="36"/>
      <c r="DDH102" s="36"/>
      <c r="DDI102" s="36"/>
      <c r="DDJ102" s="36"/>
      <c r="DDK102" s="36"/>
      <c r="DDL102" s="36"/>
      <c r="DDM102" s="36"/>
      <c r="DDN102" s="36"/>
      <c r="DDO102" s="36"/>
      <c r="DDP102" s="36"/>
      <c r="DDQ102" s="36"/>
      <c r="DDR102" s="36"/>
      <c r="DDS102" s="36"/>
      <c r="DDT102" s="36"/>
      <c r="DDU102" s="36"/>
      <c r="DDV102" s="36"/>
      <c r="DDW102" s="36"/>
      <c r="DDX102" s="36"/>
      <c r="DDY102" s="36"/>
      <c r="DDZ102" s="36"/>
      <c r="DEA102" s="36"/>
      <c r="DEB102" s="36"/>
      <c r="DEC102" s="36"/>
      <c r="DED102" s="36"/>
      <c r="DEE102" s="36"/>
      <c r="DEF102" s="36"/>
      <c r="DEG102" s="36"/>
      <c r="DEH102" s="36"/>
      <c r="DEI102" s="36"/>
      <c r="DEJ102" s="36"/>
      <c r="DEK102" s="36"/>
      <c r="DEL102" s="36"/>
      <c r="DEM102" s="36"/>
      <c r="DEN102" s="36"/>
      <c r="DEO102" s="36"/>
      <c r="DEP102" s="36"/>
      <c r="DEQ102" s="36"/>
      <c r="DER102" s="36"/>
      <c r="DES102" s="36"/>
      <c r="DET102" s="36"/>
      <c r="DEU102" s="36"/>
      <c r="DEV102" s="36"/>
      <c r="DEW102" s="36"/>
      <c r="DEX102" s="36"/>
      <c r="DEY102" s="36"/>
      <c r="DEZ102" s="36"/>
      <c r="DFA102" s="36"/>
      <c r="DFB102" s="36"/>
      <c r="DFC102" s="36"/>
      <c r="DFD102" s="36"/>
      <c r="DFE102" s="36"/>
      <c r="DFF102" s="36"/>
      <c r="DFG102" s="36"/>
      <c r="DFH102" s="36"/>
      <c r="DFI102" s="36"/>
      <c r="DFJ102" s="36"/>
      <c r="DFK102" s="36"/>
      <c r="DFL102" s="36"/>
      <c r="DFM102" s="36"/>
      <c r="DFN102" s="36"/>
      <c r="DFO102" s="36"/>
      <c r="DFP102" s="36"/>
      <c r="DFQ102" s="36"/>
      <c r="DFR102" s="36"/>
      <c r="DFS102" s="36"/>
      <c r="DFT102" s="36"/>
      <c r="DFU102" s="36"/>
      <c r="DFV102" s="36"/>
      <c r="DFW102" s="36"/>
      <c r="DFX102" s="36"/>
      <c r="DFY102" s="36"/>
      <c r="DFZ102" s="36"/>
      <c r="DGA102" s="36"/>
      <c r="DGB102" s="36"/>
      <c r="DGC102" s="36"/>
      <c r="DGD102" s="36"/>
      <c r="DGE102" s="36"/>
      <c r="DGF102" s="36"/>
      <c r="DGG102" s="36"/>
      <c r="DGH102" s="36"/>
      <c r="DGI102" s="36"/>
      <c r="DGJ102" s="36"/>
      <c r="DGK102" s="36"/>
      <c r="DGL102" s="36"/>
      <c r="DGM102" s="36"/>
      <c r="DGN102" s="36"/>
      <c r="DGO102" s="36"/>
      <c r="DGP102" s="36"/>
      <c r="DGQ102" s="36"/>
      <c r="DGR102" s="36"/>
      <c r="DGS102" s="36"/>
      <c r="DGT102" s="36"/>
      <c r="DGU102" s="36"/>
      <c r="DGV102" s="36"/>
      <c r="DGW102" s="36"/>
      <c r="DGX102" s="36"/>
      <c r="DGY102" s="36"/>
      <c r="DGZ102" s="36"/>
      <c r="DHA102" s="36"/>
      <c r="DHB102" s="36"/>
      <c r="DHC102" s="36"/>
      <c r="DHD102" s="36"/>
      <c r="DHE102" s="36"/>
      <c r="DHF102" s="36"/>
      <c r="DHG102" s="36"/>
      <c r="DHH102" s="36"/>
      <c r="DHI102" s="36"/>
      <c r="DHJ102" s="36"/>
      <c r="DHK102" s="36"/>
      <c r="DHL102" s="36"/>
      <c r="DHM102" s="36"/>
      <c r="DHN102" s="36"/>
      <c r="DHO102" s="36"/>
      <c r="DHP102" s="36"/>
      <c r="DHQ102" s="36"/>
      <c r="DHR102" s="36"/>
      <c r="DHS102" s="36"/>
      <c r="DHT102" s="36"/>
      <c r="DHU102" s="36"/>
      <c r="DHV102" s="36"/>
      <c r="DHW102" s="36"/>
      <c r="DHX102" s="36"/>
      <c r="DHY102" s="36"/>
      <c r="DHZ102" s="36"/>
      <c r="DIA102" s="36"/>
      <c r="DIB102" s="36"/>
      <c r="DIC102" s="36"/>
      <c r="DID102" s="36"/>
      <c r="DIE102" s="36"/>
      <c r="DIF102" s="36"/>
      <c r="DIG102" s="36"/>
      <c r="DIH102" s="36"/>
      <c r="DII102" s="36"/>
      <c r="DIJ102" s="36"/>
      <c r="DIK102" s="36"/>
      <c r="DIL102" s="36"/>
      <c r="DIM102" s="36"/>
      <c r="DIN102" s="36"/>
      <c r="DIO102" s="36"/>
      <c r="DIP102" s="36"/>
      <c r="DIQ102" s="36"/>
      <c r="DIR102" s="36"/>
      <c r="DIS102" s="36"/>
      <c r="DIT102" s="36"/>
      <c r="DIU102" s="36"/>
      <c r="DIV102" s="36"/>
      <c r="DIW102" s="36"/>
      <c r="DIX102" s="36"/>
      <c r="DIY102" s="36"/>
      <c r="DIZ102" s="36"/>
      <c r="DJA102" s="36"/>
      <c r="DJB102" s="36"/>
      <c r="DJC102" s="36"/>
      <c r="DJD102" s="36"/>
      <c r="DJE102" s="36"/>
      <c r="DJF102" s="36"/>
      <c r="DJG102" s="36"/>
      <c r="DJH102" s="36"/>
      <c r="DJI102" s="36"/>
      <c r="DJJ102" s="36"/>
      <c r="DJK102" s="36"/>
      <c r="DJL102" s="36"/>
      <c r="DJM102" s="36"/>
      <c r="DJN102" s="36"/>
      <c r="DJO102" s="36"/>
      <c r="DJP102" s="36"/>
      <c r="DJQ102" s="36"/>
      <c r="DJR102" s="36"/>
      <c r="DJS102" s="36"/>
      <c r="DJT102" s="36"/>
      <c r="DJU102" s="36"/>
      <c r="DJV102" s="36"/>
      <c r="DJW102" s="36"/>
      <c r="DJX102" s="36"/>
      <c r="DJY102" s="36"/>
      <c r="DJZ102" s="36"/>
      <c r="DKA102" s="36"/>
      <c r="DKB102" s="36"/>
      <c r="DKC102" s="36"/>
      <c r="DKD102" s="36"/>
      <c r="DKE102" s="36"/>
      <c r="DKF102" s="36"/>
      <c r="DKG102" s="36"/>
      <c r="DKH102" s="36"/>
      <c r="DKI102" s="36"/>
      <c r="DKJ102" s="36"/>
      <c r="DKK102" s="36"/>
      <c r="DKL102" s="36"/>
      <c r="DKM102" s="36"/>
      <c r="DKN102" s="36"/>
      <c r="DKO102" s="36"/>
      <c r="DKP102" s="36"/>
      <c r="DKQ102" s="36"/>
      <c r="DKR102" s="36"/>
      <c r="DKS102" s="36"/>
      <c r="DKT102" s="36"/>
      <c r="DKU102" s="36"/>
      <c r="DKV102" s="36"/>
      <c r="DKW102" s="36"/>
      <c r="DKX102" s="36"/>
      <c r="DKY102" s="36"/>
      <c r="DKZ102" s="36"/>
      <c r="DLA102" s="36"/>
      <c r="DLB102" s="36"/>
      <c r="DLC102" s="36"/>
      <c r="DLD102" s="36"/>
      <c r="DLE102" s="36"/>
      <c r="DLF102" s="36"/>
      <c r="DLG102" s="36"/>
      <c r="DLH102" s="36"/>
      <c r="DLI102" s="36"/>
      <c r="DLJ102" s="36"/>
      <c r="DLK102" s="36"/>
      <c r="DLL102" s="36"/>
      <c r="DLM102" s="36"/>
      <c r="DLN102" s="36"/>
      <c r="DLO102" s="36"/>
      <c r="DLP102" s="36"/>
      <c r="DLQ102" s="36"/>
      <c r="DLR102" s="36"/>
      <c r="DLS102" s="36"/>
      <c r="DLT102" s="36"/>
      <c r="DLU102" s="36"/>
      <c r="DLV102" s="36"/>
      <c r="DLW102" s="36"/>
      <c r="DLX102" s="36"/>
      <c r="DLY102" s="36"/>
      <c r="DLZ102" s="36"/>
      <c r="DMA102" s="36"/>
      <c r="DMB102" s="36"/>
      <c r="DMC102" s="36"/>
      <c r="DMD102" s="36"/>
      <c r="DME102" s="36"/>
      <c r="DMF102" s="36"/>
      <c r="DMG102" s="36"/>
      <c r="DMH102" s="36"/>
      <c r="DMI102" s="36"/>
      <c r="DMJ102" s="36"/>
      <c r="DMK102" s="36"/>
      <c r="DML102" s="36"/>
      <c r="DMM102" s="36"/>
      <c r="DMN102" s="36"/>
      <c r="DMO102" s="36"/>
      <c r="DMP102" s="36"/>
      <c r="DMQ102" s="36"/>
      <c r="DMR102" s="36"/>
      <c r="DMS102" s="36"/>
      <c r="DMT102" s="36"/>
      <c r="DMU102" s="36"/>
      <c r="DMV102" s="36"/>
      <c r="DMW102" s="36"/>
      <c r="DMX102" s="36"/>
      <c r="DMY102" s="36"/>
      <c r="DMZ102" s="36"/>
      <c r="DNA102" s="36"/>
      <c r="DNB102" s="36"/>
      <c r="DNC102" s="36"/>
      <c r="DND102" s="36"/>
      <c r="DNE102" s="36"/>
      <c r="DNF102" s="36"/>
      <c r="DNG102" s="36"/>
      <c r="DNH102" s="36"/>
      <c r="DNI102" s="36"/>
      <c r="DNJ102" s="36"/>
      <c r="DNK102" s="36"/>
      <c r="DNL102" s="36"/>
      <c r="DNM102" s="36"/>
      <c r="DNN102" s="36"/>
      <c r="DNO102" s="36"/>
      <c r="DNP102" s="36"/>
      <c r="DNQ102" s="36"/>
      <c r="DNR102" s="36"/>
      <c r="DNS102" s="36"/>
      <c r="DNT102" s="36"/>
      <c r="DNU102" s="36"/>
      <c r="DNV102" s="36"/>
      <c r="DNW102" s="36"/>
      <c r="DNX102" s="36"/>
      <c r="DNY102" s="36"/>
      <c r="DNZ102" s="36"/>
      <c r="DOA102" s="36"/>
      <c r="DOB102" s="36"/>
      <c r="DOC102" s="36"/>
      <c r="DOD102" s="36"/>
      <c r="DOE102" s="36"/>
      <c r="DOF102" s="36"/>
      <c r="DOG102" s="36"/>
      <c r="DOH102" s="36"/>
      <c r="DOI102" s="36"/>
      <c r="DOJ102" s="36"/>
      <c r="DOK102" s="36"/>
      <c r="DOL102" s="36"/>
      <c r="DOM102" s="36"/>
      <c r="DON102" s="36"/>
      <c r="DOO102" s="36"/>
      <c r="DOP102" s="36"/>
      <c r="DOQ102" s="36"/>
      <c r="DOR102" s="36"/>
      <c r="DOS102" s="36"/>
      <c r="DOT102" s="36"/>
      <c r="DOU102" s="36"/>
      <c r="DOV102" s="36"/>
      <c r="DOW102" s="36"/>
      <c r="DOX102" s="36"/>
      <c r="DOY102" s="36"/>
      <c r="DOZ102" s="36"/>
      <c r="DPA102" s="36"/>
      <c r="DPB102" s="36"/>
      <c r="DPC102" s="36"/>
      <c r="DPD102" s="36"/>
      <c r="DPE102" s="36"/>
      <c r="DPF102" s="36"/>
      <c r="DPG102" s="36"/>
      <c r="DPH102" s="36"/>
      <c r="DPI102" s="36"/>
      <c r="DPJ102" s="36"/>
      <c r="DPK102" s="36"/>
      <c r="DPL102" s="36"/>
      <c r="DPM102" s="36"/>
      <c r="DPN102" s="36"/>
      <c r="DPO102" s="36"/>
      <c r="DPP102" s="36"/>
      <c r="DPQ102" s="36"/>
      <c r="DPR102" s="36"/>
      <c r="DPS102" s="36"/>
      <c r="DPT102" s="36"/>
      <c r="DPU102" s="36"/>
      <c r="DPV102" s="36"/>
      <c r="DPW102" s="36"/>
      <c r="DPX102" s="36"/>
      <c r="DPY102" s="36"/>
      <c r="DPZ102" s="36"/>
      <c r="DQA102" s="36"/>
      <c r="DQB102" s="36"/>
      <c r="DQC102" s="36"/>
      <c r="DQD102" s="36"/>
      <c r="DQE102" s="36"/>
      <c r="DQF102" s="36"/>
      <c r="DQG102" s="36"/>
      <c r="DQH102" s="36"/>
      <c r="DQI102" s="36"/>
      <c r="DQJ102" s="36"/>
      <c r="DQK102" s="36"/>
      <c r="DQL102" s="36"/>
      <c r="DQM102" s="36"/>
      <c r="DQN102" s="36"/>
      <c r="DQO102" s="36"/>
      <c r="DQP102" s="36"/>
      <c r="DQQ102" s="36"/>
      <c r="DQR102" s="36"/>
      <c r="DQS102" s="36"/>
      <c r="DQT102" s="36"/>
      <c r="DQU102" s="36"/>
      <c r="DQV102" s="36"/>
      <c r="DQW102" s="36"/>
      <c r="DQX102" s="36"/>
      <c r="DQY102" s="36"/>
      <c r="DQZ102" s="36"/>
      <c r="DRA102" s="36"/>
      <c r="DRB102" s="36"/>
      <c r="DRC102" s="36"/>
      <c r="DRD102" s="36"/>
      <c r="DRE102" s="36"/>
      <c r="DRF102" s="36"/>
      <c r="DRG102" s="36"/>
      <c r="DRH102" s="36"/>
      <c r="DRI102" s="36"/>
      <c r="DRJ102" s="36"/>
      <c r="DRK102" s="36"/>
      <c r="DRL102" s="36"/>
      <c r="DRM102" s="36"/>
      <c r="DRN102" s="36"/>
      <c r="DRO102" s="36"/>
      <c r="DRP102" s="36"/>
      <c r="DRQ102" s="36"/>
      <c r="DRR102" s="36"/>
      <c r="DRS102" s="36"/>
      <c r="DRT102" s="36"/>
      <c r="DRU102" s="36"/>
      <c r="DRV102" s="36"/>
      <c r="DRW102" s="36"/>
      <c r="DRX102" s="36"/>
      <c r="DRY102" s="36"/>
      <c r="DRZ102" s="36"/>
      <c r="DSA102" s="36"/>
      <c r="DSB102" s="36"/>
      <c r="DSC102" s="36"/>
      <c r="DSD102" s="36"/>
      <c r="DSE102" s="36"/>
      <c r="DSF102" s="36"/>
      <c r="DSG102" s="36"/>
      <c r="DSH102" s="36"/>
      <c r="DSI102" s="36"/>
      <c r="DSJ102" s="36"/>
      <c r="DSK102" s="36"/>
      <c r="DSL102" s="36"/>
      <c r="DSM102" s="36"/>
      <c r="DSN102" s="36"/>
      <c r="DSO102" s="36"/>
      <c r="DSP102" s="36"/>
      <c r="DSQ102" s="36"/>
      <c r="DSR102" s="36"/>
      <c r="DSS102" s="36"/>
      <c r="DST102" s="36"/>
      <c r="DSU102" s="36"/>
      <c r="DSV102" s="36"/>
      <c r="DSW102" s="36"/>
      <c r="DSX102" s="36"/>
      <c r="DSY102" s="36"/>
      <c r="DSZ102" s="36"/>
      <c r="DTA102" s="36"/>
      <c r="DTB102" s="36"/>
      <c r="DTC102" s="36"/>
      <c r="DTD102" s="36"/>
      <c r="DTE102" s="36"/>
      <c r="DTF102" s="36"/>
      <c r="DTG102" s="36"/>
      <c r="DTH102" s="36"/>
      <c r="DTI102" s="36"/>
      <c r="DTJ102" s="36"/>
      <c r="DTK102" s="36"/>
      <c r="DTL102" s="36"/>
      <c r="DTM102" s="36"/>
      <c r="DTN102" s="36"/>
      <c r="DTO102" s="36"/>
      <c r="DTP102" s="36"/>
      <c r="DTQ102" s="36"/>
      <c r="DTR102" s="36"/>
      <c r="DTS102" s="36"/>
      <c r="DTT102" s="36"/>
      <c r="DTU102" s="36"/>
      <c r="DTV102" s="36"/>
      <c r="DTW102" s="36"/>
      <c r="DTX102" s="36"/>
      <c r="DTY102" s="36"/>
      <c r="DTZ102" s="36"/>
      <c r="DUA102" s="36"/>
      <c r="DUB102" s="36"/>
      <c r="DUC102" s="36"/>
      <c r="DUD102" s="36"/>
      <c r="DUE102" s="36"/>
      <c r="DUF102" s="36"/>
      <c r="DUG102" s="36"/>
      <c r="DUH102" s="36"/>
      <c r="DUI102" s="36"/>
      <c r="DUJ102" s="36"/>
      <c r="DUK102" s="36"/>
      <c r="DUL102" s="36"/>
      <c r="DUM102" s="36"/>
      <c r="DUN102" s="36"/>
      <c r="DUO102" s="36"/>
      <c r="DUP102" s="36"/>
      <c r="DUQ102" s="36"/>
      <c r="DUR102" s="36"/>
      <c r="DUS102" s="36"/>
      <c r="DUT102" s="36"/>
      <c r="DUU102" s="36"/>
      <c r="DUV102" s="36"/>
      <c r="DUW102" s="36"/>
      <c r="DUX102" s="36"/>
      <c r="DUY102" s="36"/>
      <c r="DUZ102" s="36"/>
      <c r="DVA102" s="36"/>
      <c r="DVB102" s="36"/>
      <c r="DVC102" s="36"/>
      <c r="DVD102" s="36"/>
      <c r="DVE102" s="36"/>
      <c r="DVF102" s="36"/>
      <c r="DVG102" s="36"/>
      <c r="DVH102" s="36"/>
      <c r="DVI102" s="36"/>
      <c r="DVJ102" s="36"/>
      <c r="DVK102" s="36"/>
      <c r="DVL102" s="36"/>
      <c r="DVM102" s="36"/>
      <c r="DVN102" s="36"/>
      <c r="DVO102" s="36"/>
      <c r="DVP102" s="36"/>
      <c r="DVQ102" s="36"/>
      <c r="DVR102" s="36"/>
      <c r="DVS102" s="36"/>
      <c r="DVT102" s="36"/>
      <c r="DVU102" s="36"/>
      <c r="DVV102" s="36"/>
      <c r="DVW102" s="36"/>
      <c r="DVX102" s="36"/>
      <c r="DVY102" s="36"/>
      <c r="DVZ102" s="36"/>
      <c r="DWA102" s="36"/>
      <c r="DWB102" s="36"/>
      <c r="DWC102" s="36"/>
      <c r="DWD102" s="36"/>
      <c r="DWE102" s="36"/>
      <c r="DWF102" s="36"/>
      <c r="DWG102" s="36"/>
      <c r="DWH102" s="36"/>
      <c r="DWI102" s="36"/>
      <c r="DWJ102" s="36"/>
      <c r="DWK102" s="36"/>
      <c r="DWL102" s="36"/>
      <c r="DWM102" s="36"/>
      <c r="DWN102" s="36"/>
      <c r="DWO102" s="36"/>
      <c r="DWP102" s="36"/>
      <c r="DWQ102" s="36"/>
      <c r="DWR102" s="36"/>
      <c r="DWS102" s="36"/>
      <c r="DWT102" s="36"/>
      <c r="DWU102" s="36"/>
      <c r="DWV102" s="36"/>
      <c r="DWW102" s="36"/>
      <c r="DWX102" s="36"/>
      <c r="DWY102" s="36"/>
      <c r="DWZ102" s="36"/>
      <c r="DXA102" s="36"/>
      <c r="DXB102" s="36"/>
      <c r="DXC102" s="36"/>
      <c r="DXD102" s="36"/>
      <c r="DXE102" s="36"/>
      <c r="DXF102" s="36"/>
      <c r="DXG102" s="36"/>
      <c r="DXH102" s="36"/>
      <c r="DXI102" s="36"/>
      <c r="DXJ102" s="36"/>
      <c r="DXK102" s="36"/>
      <c r="DXL102" s="36"/>
      <c r="DXM102" s="36"/>
      <c r="DXN102" s="36"/>
      <c r="DXO102" s="36"/>
      <c r="DXP102" s="36"/>
      <c r="DXQ102" s="36"/>
      <c r="DXR102" s="36"/>
      <c r="DXS102" s="36"/>
      <c r="DXT102" s="36"/>
      <c r="DXU102" s="36"/>
      <c r="DXV102" s="36"/>
      <c r="DXW102" s="36"/>
      <c r="DXX102" s="36"/>
      <c r="DXY102" s="36"/>
      <c r="DXZ102" s="36"/>
      <c r="DYA102" s="36"/>
      <c r="DYB102" s="36"/>
      <c r="DYC102" s="36"/>
      <c r="DYD102" s="36"/>
      <c r="DYE102" s="36"/>
      <c r="DYF102" s="36"/>
      <c r="DYG102" s="36"/>
      <c r="DYH102" s="36"/>
      <c r="DYI102" s="36"/>
      <c r="DYJ102" s="36"/>
      <c r="DYK102" s="36"/>
      <c r="DYL102" s="36"/>
      <c r="DYM102" s="36"/>
      <c r="DYN102" s="36"/>
      <c r="DYO102" s="36"/>
      <c r="DYP102" s="36"/>
      <c r="DYQ102" s="36"/>
      <c r="DYR102" s="36"/>
      <c r="DYS102" s="36"/>
      <c r="DYT102" s="36"/>
      <c r="DYU102" s="36"/>
      <c r="DYV102" s="36"/>
      <c r="DYW102" s="36"/>
      <c r="DYX102" s="36"/>
      <c r="DYY102" s="36"/>
      <c r="DYZ102" s="36"/>
      <c r="DZA102" s="36"/>
      <c r="DZB102" s="36"/>
      <c r="DZC102" s="36"/>
      <c r="DZD102" s="36"/>
      <c r="DZE102" s="36"/>
      <c r="DZF102" s="36"/>
      <c r="DZG102" s="36"/>
      <c r="DZH102" s="36"/>
      <c r="DZI102" s="36"/>
      <c r="DZJ102" s="36"/>
      <c r="DZK102" s="36"/>
      <c r="DZL102" s="36"/>
      <c r="DZM102" s="36"/>
      <c r="DZN102" s="36"/>
      <c r="DZO102" s="36"/>
      <c r="DZP102" s="36"/>
      <c r="DZQ102" s="36"/>
      <c r="DZR102" s="36"/>
      <c r="DZS102" s="36"/>
      <c r="DZT102" s="36"/>
      <c r="DZU102" s="36"/>
      <c r="DZV102" s="36"/>
      <c r="DZW102" s="36"/>
      <c r="DZX102" s="36"/>
      <c r="DZY102" s="36"/>
      <c r="DZZ102" s="36"/>
      <c r="EAA102" s="36"/>
      <c r="EAB102" s="36"/>
      <c r="EAC102" s="36"/>
      <c r="EAD102" s="36"/>
      <c r="EAE102" s="36"/>
      <c r="EAF102" s="36"/>
      <c r="EAG102" s="36"/>
      <c r="EAH102" s="36"/>
      <c r="EAI102" s="36"/>
      <c r="EAJ102" s="36"/>
      <c r="EAK102" s="36"/>
      <c r="EAL102" s="36"/>
      <c r="EAM102" s="36"/>
      <c r="EAN102" s="36"/>
      <c r="EAO102" s="36"/>
      <c r="EAP102" s="36"/>
      <c r="EAQ102" s="36"/>
      <c r="EAR102" s="36"/>
      <c r="EAS102" s="36"/>
      <c r="EAT102" s="36"/>
      <c r="EAU102" s="36"/>
      <c r="EAV102" s="36"/>
      <c r="EAW102" s="36"/>
      <c r="EAX102" s="36"/>
      <c r="EAY102" s="36"/>
      <c r="EAZ102" s="36"/>
      <c r="EBA102" s="36"/>
      <c r="EBB102" s="36"/>
      <c r="EBC102" s="36"/>
      <c r="EBD102" s="36"/>
      <c r="EBE102" s="36"/>
      <c r="EBF102" s="36"/>
      <c r="EBG102" s="36"/>
      <c r="EBH102" s="36"/>
      <c r="EBI102" s="36"/>
      <c r="EBJ102" s="36"/>
      <c r="EBK102" s="36"/>
      <c r="EBL102" s="36"/>
      <c r="EBM102" s="36"/>
      <c r="EBN102" s="36"/>
      <c r="EBO102" s="36"/>
      <c r="EBP102" s="36"/>
      <c r="EBQ102" s="36"/>
      <c r="EBR102" s="36"/>
      <c r="EBS102" s="36"/>
      <c r="EBT102" s="36"/>
      <c r="EBU102" s="36"/>
      <c r="EBV102" s="36"/>
      <c r="EBW102" s="36"/>
      <c r="EBX102" s="36"/>
      <c r="EBY102" s="36"/>
      <c r="EBZ102" s="36"/>
      <c r="ECA102" s="36"/>
      <c r="ECB102" s="36"/>
      <c r="ECC102" s="36"/>
      <c r="ECD102" s="36"/>
      <c r="ECE102" s="36"/>
      <c r="ECF102" s="36"/>
      <c r="ECG102" s="36"/>
      <c r="ECH102" s="36"/>
      <c r="ECI102" s="36"/>
      <c r="ECJ102" s="36"/>
      <c r="ECK102" s="36"/>
      <c r="ECL102" s="36"/>
      <c r="ECM102" s="36"/>
      <c r="ECN102" s="36"/>
      <c r="ECO102" s="36"/>
      <c r="ECP102" s="36"/>
      <c r="ECQ102" s="36"/>
      <c r="ECR102" s="36"/>
      <c r="ECS102" s="36"/>
      <c r="ECT102" s="36"/>
      <c r="ECU102" s="36"/>
      <c r="ECV102" s="36"/>
      <c r="ECW102" s="36"/>
      <c r="ECX102" s="36"/>
      <c r="ECY102" s="36"/>
      <c r="ECZ102" s="36"/>
      <c r="EDA102" s="36"/>
      <c r="EDB102" s="36"/>
      <c r="EDC102" s="36"/>
      <c r="EDD102" s="36"/>
      <c r="EDE102" s="36"/>
      <c r="EDF102" s="36"/>
      <c r="EDG102" s="36"/>
      <c r="EDH102" s="36"/>
      <c r="EDI102" s="36"/>
      <c r="EDJ102" s="36"/>
      <c r="EDK102" s="36"/>
      <c r="EDL102" s="36"/>
      <c r="EDM102" s="36"/>
      <c r="EDN102" s="36"/>
      <c r="EDO102" s="36"/>
      <c r="EDP102" s="36"/>
      <c r="EDQ102" s="36"/>
      <c r="EDR102" s="36"/>
      <c r="EDS102" s="36"/>
      <c r="EDT102" s="36"/>
      <c r="EDU102" s="36"/>
      <c r="EDV102" s="36"/>
      <c r="EDW102" s="36"/>
      <c r="EDX102" s="36"/>
      <c r="EDY102" s="36"/>
      <c r="EDZ102" s="36"/>
      <c r="EEA102" s="36"/>
      <c r="EEB102" s="36"/>
      <c r="EEC102" s="36"/>
      <c r="EED102" s="36"/>
      <c r="EEE102" s="36"/>
      <c r="EEF102" s="36"/>
      <c r="EEG102" s="36"/>
      <c r="EEH102" s="36"/>
      <c r="EEI102" s="36"/>
      <c r="EEJ102" s="36"/>
      <c r="EEK102" s="36"/>
      <c r="EEL102" s="36"/>
      <c r="EEM102" s="36"/>
      <c r="EEN102" s="36"/>
      <c r="EEO102" s="36"/>
      <c r="EEP102" s="36"/>
      <c r="EEQ102" s="36"/>
      <c r="EER102" s="36"/>
      <c r="EES102" s="36"/>
      <c r="EET102" s="36"/>
      <c r="EEU102" s="36"/>
      <c r="EEV102" s="36"/>
      <c r="EEW102" s="36"/>
      <c r="EEX102" s="36"/>
      <c r="EEY102" s="36"/>
      <c r="EEZ102" s="36"/>
      <c r="EFA102" s="36"/>
      <c r="EFB102" s="36"/>
      <c r="EFC102" s="36"/>
      <c r="EFD102" s="36"/>
      <c r="EFE102" s="36"/>
      <c r="EFF102" s="36"/>
      <c r="EFG102" s="36"/>
      <c r="EFH102" s="36"/>
      <c r="EFI102" s="36"/>
      <c r="EFJ102" s="36"/>
      <c r="EFK102" s="36"/>
      <c r="EFL102" s="36"/>
      <c r="EFM102" s="36"/>
      <c r="EFN102" s="36"/>
      <c r="EFO102" s="36"/>
      <c r="EFP102" s="36"/>
      <c r="EFQ102" s="36"/>
      <c r="EFR102" s="36"/>
      <c r="EFS102" s="36"/>
      <c r="EFT102" s="36"/>
      <c r="EFU102" s="36"/>
      <c r="EFV102" s="36"/>
      <c r="EFW102" s="36"/>
      <c r="EFX102" s="36"/>
      <c r="EFY102" s="36"/>
      <c r="EFZ102" s="36"/>
      <c r="EGA102" s="36"/>
      <c r="EGB102" s="36"/>
      <c r="EGC102" s="36"/>
      <c r="EGD102" s="36"/>
      <c r="EGE102" s="36"/>
      <c r="EGF102" s="36"/>
      <c r="EGG102" s="36"/>
      <c r="EGH102" s="36"/>
      <c r="EGI102" s="36"/>
      <c r="EGJ102" s="36"/>
      <c r="EGK102" s="36"/>
      <c r="EGL102" s="36"/>
      <c r="EGM102" s="36"/>
      <c r="EGN102" s="36"/>
      <c r="EGO102" s="36"/>
      <c r="EGP102" s="36"/>
      <c r="EGQ102" s="36"/>
      <c r="EGR102" s="36"/>
      <c r="EGS102" s="36"/>
      <c r="EGT102" s="36"/>
      <c r="EGU102" s="36"/>
      <c r="EGV102" s="36"/>
      <c r="EGW102" s="36"/>
      <c r="EGX102" s="36"/>
      <c r="EGY102" s="36"/>
      <c r="EGZ102" s="36"/>
      <c r="EHA102" s="36"/>
      <c r="EHB102" s="36"/>
      <c r="EHC102" s="36"/>
      <c r="EHD102" s="36"/>
      <c r="EHE102" s="36"/>
      <c r="EHF102" s="36"/>
      <c r="EHG102" s="36"/>
      <c r="EHH102" s="36"/>
      <c r="EHI102" s="36"/>
      <c r="EHJ102" s="36"/>
      <c r="EHK102" s="36"/>
      <c r="EHL102" s="36"/>
      <c r="EHM102" s="36"/>
      <c r="EHN102" s="36"/>
      <c r="EHO102" s="36"/>
      <c r="EHP102" s="36"/>
      <c r="EHQ102" s="36"/>
      <c r="EHR102" s="36"/>
      <c r="EHS102" s="36"/>
      <c r="EHT102" s="36"/>
      <c r="EHU102" s="36"/>
      <c r="EHV102" s="36"/>
      <c r="EHW102" s="36"/>
      <c r="EHX102" s="36"/>
      <c r="EHY102" s="36"/>
      <c r="EHZ102" s="36"/>
      <c r="EIA102" s="36"/>
      <c r="EIB102" s="36"/>
      <c r="EIC102" s="36"/>
      <c r="EID102" s="36"/>
      <c r="EIE102" s="36"/>
      <c r="EIF102" s="36"/>
      <c r="EIG102" s="36"/>
      <c r="EIH102" s="36"/>
      <c r="EII102" s="36"/>
      <c r="EIJ102" s="36"/>
      <c r="EIK102" s="36"/>
      <c r="EIL102" s="36"/>
      <c r="EIM102" s="36"/>
      <c r="EIN102" s="36"/>
      <c r="EIO102" s="36"/>
      <c r="EIP102" s="36"/>
      <c r="EIQ102" s="36"/>
      <c r="EIR102" s="36"/>
      <c r="EIS102" s="36"/>
      <c r="EIT102" s="36"/>
      <c r="EIU102" s="36"/>
      <c r="EIV102" s="36"/>
      <c r="EIW102" s="36"/>
      <c r="EIX102" s="36"/>
      <c r="EIY102" s="36"/>
      <c r="EIZ102" s="36"/>
      <c r="EJA102" s="36"/>
      <c r="EJB102" s="36"/>
      <c r="EJC102" s="36"/>
      <c r="EJD102" s="36"/>
      <c r="EJE102" s="36"/>
      <c r="EJF102" s="36"/>
      <c r="EJG102" s="36"/>
      <c r="EJH102" s="36"/>
      <c r="EJI102" s="36"/>
      <c r="EJJ102" s="36"/>
      <c r="EJK102" s="36"/>
      <c r="EJL102" s="36"/>
      <c r="EJM102" s="36"/>
      <c r="EJN102" s="36"/>
      <c r="EJO102" s="36"/>
      <c r="EJP102" s="36"/>
      <c r="EJQ102" s="36"/>
      <c r="EJR102" s="36"/>
      <c r="EJS102" s="36"/>
      <c r="EJT102" s="36"/>
      <c r="EJU102" s="36"/>
      <c r="EJV102" s="36"/>
      <c r="EJW102" s="36"/>
      <c r="EJX102" s="36"/>
      <c r="EJY102" s="36"/>
      <c r="EJZ102" s="36"/>
      <c r="EKA102" s="36"/>
      <c r="EKB102" s="36"/>
      <c r="EKC102" s="36"/>
      <c r="EKD102" s="36"/>
      <c r="EKE102" s="36"/>
      <c r="EKF102" s="36"/>
      <c r="EKG102" s="36"/>
      <c r="EKH102" s="36"/>
      <c r="EKI102" s="36"/>
      <c r="EKJ102" s="36"/>
      <c r="EKK102" s="36"/>
      <c r="EKL102" s="36"/>
      <c r="EKM102" s="36"/>
      <c r="EKN102" s="36"/>
      <c r="EKO102" s="36"/>
      <c r="EKP102" s="36"/>
      <c r="EKQ102" s="36"/>
      <c r="EKR102" s="36"/>
      <c r="EKS102" s="36"/>
      <c r="EKT102" s="36"/>
      <c r="EKU102" s="36"/>
      <c r="EKV102" s="36"/>
      <c r="EKW102" s="36"/>
      <c r="EKX102" s="36"/>
      <c r="EKY102" s="36"/>
      <c r="EKZ102" s="36"/>
      <c r="ELA102" s="36"/>
      <c r="ELB102" s="36"/>
      <c r="ELC102" s="36"/>
      <c r="ELD102" s="36"/>
      <c r="ELE102" s="36"/>
      <c r="ELF102" s="36"/>
      <c r="ELG102" s="36"/>
      <c r="ELH102" s="36"/>
      <c r="ELI102" s="36"/>
      <c r="ELJ102" s="36"/>
      <c r="ELK102" s="36"/>
      <c r="ELL102" s="36"/>
      <c r="ELM102" s="36"/>
      <c r="ELN102" s="36"/>
      <c r="ELO102" s="36"/>
      <c r="ELP102" s="36"/>
      <c r="ELQ102" s="36"/>
      <c r="ELR102" s="36"/>
      <c r="ELS102" s="36"/>
      <c r="ELT102" s="36"/>
      <c r="ELU102" s="36"/>
      <c r="ELV102" s="36"/>
      <c r="ELW102" s="36"/>
      <c r="ELX102" s="36"/>
      <c r="ELY102" s="36"/>
      <c r="ELZ102" s="36"/>
      <c r="EMA102" s="36"/>
      <c r="EMB102" s="36"/>
      <c r="EMC102" s="36"/>
      <c r="EMD102" s="36"/>
      <c r="EME102" s="36"/>
      <c r="EMF102" s="36"/>
      <c r="EMG102" s="36"/>
      <c r="EMH102" s="36"/>
      <c r="EMI102" s="36"/>
      <c r="EMJ102" s="36"/>
      <c r="EMK102" s="36"/>
      <c r="EML102" s="36"/>
      <c r="EMM102" s="36"/>
      <c r="EMN102" s="36"/>
      <c r="EMO102" s="36"/>
      <c r="EMP102" s="36"/>
      <c r="EMQ102" s="36"/>
      <c r="EMR102" s="36"/>
      <c r="EMS102" s="36"/>
      <c r="EMT102" s="36"/>
      <c r="EMU102" s="36"/>
      <c r="EMV102" s="36"/>
      <c r="EMW102" s="36"/>
      <c r="EMX102" s="36"/>
      <c r="EMY102" s="36"/>
      <c r="EMZ102" s="36"/>
      <c r="ENA102" s="36"/>
      <c r="ENB102" s="36"/>
      <c r="ENC102" s="36"/>
      <c r="END102" s="36"/>
      <c r="ENE102" s="36"/>
      <c r="ENF102" s="36"/>
      <c r="ENG102" s="36"/>
      <c r="ENH102" s="36"/>
      <c r="ENI102" s="36"/>
      <c r="ENJ102" s="36"/>
      <c r="ENK102" s="36"/>
      <c r="ENL102" s="36"/>
      <c r="ENM102" s="36"/>
      <c r="ENN102" s="36"/>
      <c r="ENO102" s="36"/>
      <c r="ENP102" s="36"/>
      <c r="ENQ102" s="36"/>
      <c r="ENR102" s="36"/>
      <c r="ENS102" s="36"/>
      <c r="ENT102" s="36"/>
      <c r="ENU102" s="36"/>
      <c r="ENV102" s="36"/>
      <c r="ENW102" s="36"/>
      <c r="ENX102" s="36"/>
      <c r="ENY102" s="36"/>
      <c r="ENZ102" s="36"/>
      <c r="EOA102" s="36"/>
      <c r="EOB102" s="36"/>
      <c r="EOC102" s="36"/>
      <c r="EOD102" s="36"/>
      <c r="EOE102" s="36"/>
      <c r="EOF102" s="36"/>
      <c r="EOG102" s="36"/>
      <c r="EOH102" s="36"/>
      <c r="EOI102" s="36"/>
      <c r="EOJ102" s="36"/>
      <c r="EOK102" s="36"/>
      <c r="EOL102" s="36"/>
      <c r="EOM102" s="36"/>
      <c r="EON102" s="36"/>
      <c r="EOO102" s="36"/>
      <c r="EOP102" s="36"/>
      <c r="EOQ102" s="36"/>
      <c r="EOR102" s="36"/>
      <c r="EOS102" s="36"/>
      <c r="EOT102" s="36"/>
      <c r="EOU102" s="36"/>
      <c r="EOV102" s="36"/>
      <c r="EOW102" s="36"/>
      <c r="EOX102" s="36"/>
      <c r="EOY102" s="36"/>
      <c r="EOZ102" s="36"/>
      <c r="EPA102" s="36"/>
      <c r="EPB102" s="36"/>
      <c r="EPC102" s="36"/>
      <c r="EPD102" s="36"/>
      <c r="EPE102" s="36"/>
      <c r="EPF102" s="36"/>
      <c r="EPG102" s="36"/>
      <c r="EPH102" s="36"/>
      <c r="EPI102" s="36"/>
      <c r="EPJ102" s="36"/>
      <c r="EPK102" s="36"/>
      <c r="EPL102" s="36"/>
      <c r="EPM102" s="36"/>
      <c r="EPN102" s="36"/>
      <c r="EPO102" s="36"/>
      <c r="EPP102" s="36"/>
      <c r="EPQ102" s="36"/>
      <c r="EPR102" s="36"/>
      <c r="EPS102" s="36"/>
      <c r="EPT102" s="36"/>
      <c r="EPU102" s="36"/>
      <c r="EPV102" s="36"/>
      <c r="EPW102" s="36"/>
      <c r="EPX102" s="36"/>
      <c r="EPY102" s="36"/>
      <c r="EPZ102" s="36"/>
      <c r="EQA102" s="36"/>
      <c r="EQB102" s="36"/>
      <c r="EQC102" s="36"/>
      <c r="EQD102" s="36"/>
      <c r="EQE102" s="36"/>
      <c r="EQF102" s="36"/>
      <c r="EQG102" s="36"/>
      <c r="EQH102" s="36"/>
      <c r="EQI102" s="36"/>
      <c r="EQJ102" s="36"/>
      <c r="EQK102" s="36"/>
      <c r="EQL102" s="36"/>
      <c r="EQM102" s="36"/>
      <c r="EQN102" s="36"/>
      <c r="EQO102" s="36"/>
      <c r="EQP102" s="36"/>
      <c r="EQQ102" s="36"/>
      <c r="EQR102" s="36"/>
      <c r="EQS102" s="36"/>
      <c r="EQT102" s="36"/>
      <c r="EQU102" s="36"/>
      <c r="EQV102" s="36"/>
      <c r="EQW102" s="36"/>
      <c r="EQX102" s="36"/>
      <c r="EQY102" s="36"/>
      <c r="EQZ102" s="36"/>
      <c r="ERA102" s="36"/>
      <c r="ERB102" s="36"/>
      <c r="ERC102" s="36"/>
      <c r="ERD102" s="36"/>
      <c r="ERE102" s="36"/>
      <c r="ERF102" s="36"/>
      <c r="ERG102" s="36"/>
      <c r="ERH102" s="36"/>
      <c r="ERI102" s="36"/>
      <c r="ERJ102" s="36"/>
      <c r="ERK102" s="36"/>
      <c r="ERL102" s="36"/>
      <c r="ERM102" s="36"/>
      <c r="ERN102" s="36"/>
      <c r="ERO102" s="36"/>
      <c r="ERP102" s="36"/>
      <c r="ERQ102" s="36"/>
      <c r="ERR102" s="36"/>
      <c r="ERS102" s="36"/>
      <c r="ERT102" s="36"/>
      <c r="ERU102" s="36"/>
      <c r="ERV102" s="36"/>
      <c r="ERW102" s="36"/>
      <c r="ERX102" s="36"/>
      <c r="ERY102" s="36"/>
      <c r="ERZ102" s="36"/>
      <c r="ESA102" s="36"/>
      <c r="ESB102" s="36"/>
      <c r="ESC102" s="36"/>
      <c r="ESD102" s="36"/>
      <c r="ESE102" s="36"/>
      <c r="ESF102" s="36"/>
      <c r="ESG102" s="36"/>
      <c r="ESH102" s="36"/>
      <c r="ESI102" s="36"/>
      <c r="ESJ102" s="36"/>
      <c r="ESK102" s="36"/>
      <c r="ESL102" s="36"/>
      <c r="ESM102" s="36"/>
      <c r="ESN102" s="36"/>
      <c r="ESO102" s="36"/>
      <c r="ESP102" s="36"/>
      <c r="ESQ102" s="36"/>
      <c r="ESR102" s="36"/>
      <c r="ESS102" s="36"/>
      <c r="EST102" s="36"/>
      <c r="ESU102" s="36"/>
      <c r="ESV102" s="36"/>
      <c r="ESW102" s="36"/>
      <c r="ESX102" s="36"/>
      <c r="ESY102" s="36"/>
      <c r="ESZ102" s="36"/>
      <c r="ETA102" s="36"/>
      <c r="ETB102" s="36"/>
      <c r="ETC102" s="36"/>
      <c r="ETD102" s="36"/>
      <c r="ETE102" s="36"/>
      <c r="ETF102" s="36"/>
      <c r="ETG102" s="36"/>
      <c r="ETH102" s="36"/>
      <c r="ETI102" s="36"/>
      <c r="ETJ102" s="36"/>
      <c r="ETK102" s="36"/>
      <c r="ETL102" s="36"/>
      <c r="ETM102" s="36"/>
      <c r="ETN102" s="36"/>
      <c r="ETO102" s="36"/>
      <c r="ETP102" s="36"/>
      <c r="ETQ102" s="36"/>
      <c r="ETR102" s="36"/>
      <c r="ETS102" s="36"/>
      <c r="ETT102" s="36"/>
      <c r="ETU102" s="36"/>
      <c r="ETV102" s="36"/>
      <c r="ETW102" s="36"/>
      <c r="ETX102" s="36"/>
      <c r="ETY102" s="36"/>
      <c r="ETZ102" s="36"/>
      <c r="EUA102" s="36"/>
      <c r="EUB102" s="36"/>
      <c r="EUC102" s="36"/>
      <c r="EUD102" s="36"/>
      <c r="EUE102" s="36"/>
      <c r="EUF102" s="36"/>
      <c r="EUG102" s="36"/>
      <c r="EUH102" s="36"/>
      <c r="EUI102" s="36"/>
      <c r="EUJ102" s="36"/>
      <c r="EUK102" s="36"/>
      <c r="EUL102" s="36"/>
      <c r="EUM102" s="36"/>
      <c r="EUN102" s="36"/>
      <c r="EUO102" s="36"/>
      <c r="EUP102" s="36"/>
      <c r="EUQ102" s="36"/>
      <c r="EUR102" s="36"/>
      <c r="EUS102" s="36"/>
      <c r="EUT102" s="36"/>
      <c r="EUU102" s="36"/>
      <c r="EUV102" s="36"/>
      <c r="EUW102" s="36"/>
      <c r="EUX102" s="36"/>
      <c r="EUY102" s="36"/>
      <c r="EUZ102" s="36"/>
      <c r="EVA102" s="36"/>
      <c r="EVB102" s="36"/>
      <c r="EVC102" s="36"/>
      <c r="EVD102" s="36"/>
      <c r="EVE102" s="36"/>
      <c r="EVF102" s="36"/>
      <c r="EVG102" s="36"/>
      <c r="EVH102" s="36"/>
      <c r="EVI102" s="36"/>
      <c r="EVJ102" s="36"/>
      <c r="EVK102" s="36"/>
      <c r="EVL102" s="36"/>
      <c r="EVM102" s="36"/>
      <c r="EVN102" s="36"/>
      <c r="EVO102" s="36"/>
      <c r="EVP102" s="36"/>
      <c r="EVQ102" s="36"/>
      <c r="EVR102" s="36"/>
      <c r="EVS102" s="36"/>
      <c r="EVT102" s="36"/>
      <c r="EVU102" s="36"/>
      <c r="EVV102" s="36"/>
      <c r="EVW102" s="36"/>
      <c r="EVX102" s="36"/>
      <c r="EVY102" s="36"/>
      <c r="EVZ102" s="36"/>
      <c r="EWA102" s="36"/>
      <c r="EWB102" s="36"/>
      <c r="EWC102" s="36"/>
      <c r="EWD102" s="36"/>
      <c r="EWE102" s="36"/>
      <c r="EWF102" s="36"/>
      <c r="EWG102" s="36"/>
      <c r="EWH102" s="36"/>
      <c r="EWI102" s="36"/>
      <c r="EWJ102" s="36"/>
      <c r="EWK102" s="36"/>
      <c r="EWL102" s="36"/>
      <c r="EWM102" s="36"/>
      <c r="EWN102" s="36"/>
      <c r="EWO102" s="36"/>
      <c r="EWP102" s="36"/>
      <c r="EWQ102" s="36"/>
      <c r="EWR102" s="36"/>
      <c r="EWS102" s="36"/>
      <c r="EWT102" s="36"/>
      <c r="EWU102" s="36"/>
      <c r="EWV102" s="36"/>
      <c r="EWW102" s="36"/>
      <c r="EWX102" s="36"/>
      <c r="EWY102" s="36"/>
      <c r="EWZ102" s="36"/>
      <c r="EXA102" s="36"/>
      <c r="EXB102" s="36"/>
      <c r="EXC102" s="36"/>
      <c r="EXD102" s="36"/>
      <c r="EXE102" s="36"/>
      <c r="EXF102" s="36"/>
      <c r="EXG102" s="36"/>
      <c r="EXH102" s="36"/>
      <c r="EXI102" s="36"/>
      <c r="EXJ102" s="36"/>
      <c r="EXK102" s="36"/>
      <c r="EXL102" s="36"/>
      <c r="EXM102" s="36"/>
      <c r="EXN102" s="36"/>
      <c r="EXO102" s="36"/>
      <c r="EXP102" s="36"/>
      <c r="EXQ102" s="36"/>
      <c r="EXR102" s="36"/>
      <c r="EXS102" s="36"/>
      <c r="EXT102" s="36"/>
      <c r="EXU102" s="36"/>
      <c r="EXV102" s="36"/>
      <c r="EXW102" s="36"/>
      <c r="EXX102" s="36"/>
      <c r="EXY102" s="36"/>
      <c r="EXZ102" s="36"/>
      <c r="EYA102" s="36"/>
      <c r="EYB102" s="36"/>
      <c r="EYC102" s="36"/>
      <c r="EYD102" s="36"/>
      <c r="EYE102" s="36"/>
      <c r="EYF102" s="36"/>
      <c r="EYG102" s="36"/>
      <c r="EYH102" s="36"/>
      <c r="EYI102" s="36"/>
      <c r="EYJ102" s="36"/>
      <c r="EYK102" s="36"/>
      <c r="EYL102" s="36"/>
      <c r="EYM102" s="36"/>
      <c r="EYN102" s="36"/>
      <c r="EYO102" s="36"/>
      <c r="EYP102" s="36"/>
      <c r="EYQ102" s="36"/>
      <c r="EYR102" s="36"/>
      <c r="EYS102" s="36"/>
      <c r="EYT102" s="36"/>
      <c r="EYU102" s="36"/>
      <c r="EYV102" s="36"/>
      <c r="EYW102" s="36"/>
      <c r="EYX102" s="36"/>
      <c r="EYY102" s="36"/>
      <c r="EYZ102" s="36"/>
      <c r="EZA102" s="36"/>
      <c r="EZB102" s="36"/>
      <c r="EZC102" s="36"/>
      <c r="EZD102" s="36"/>
      <c r="EZE102" s="36"/>
      <c r="EZF102" s="36"/>
      <c r="EZG102" s="36"/>
      <c r="EZH102" s="36"/>
      <c r="EZI102" s="36"/>
      <c r="EZJ102" s="36"/>
      <c r="EZK102" s="36"/>
      <c r="EZL102" s="36"/>
      <c r="EZM102" s="36"/>
      <c r="EZN102" s="36"/>
      <c r="EZO102" s="36"/>
      <c r="EZP102" s="36"/>
      <c r="EZQ102" s="36"/>
      <c r="EZR102" s="36"/>
      <c r="EZS102" s="36"/>
      <c r="EZT102" s="36"/>
      <c r="EZU102" s="36"/>
      <c r="EZV102" s="36"/>
      <c r="EZW102" s="36"/>
      <c r="EZX102" s="36"/>
      <c r="EZY102" s="36"/>
      <c r="EZZ102" s="36"/>
      <c r="FAA102" s="36"/>
      <c r="FAB102" s="36"/>
      <c r="FAC102" s="36"/>
      <c r="FAD102" s="36"/>
      <c r="FAE102" s="36"/>
      <c r="FAF102" s="36"/>
      <c r="FAG102" s="36"/>
      <c r="FAH102" s="36"/>
      <c r="FAI102" s="36"/>
      <c r="FAJ102" s="36"/>
      <c r="FAK102" s="36"/>
      <c r="FAL102" s="36"/>
      <c r="FAM102" s="36"/>
      <c r="FAN102" s="36"/>
      <c r="FAO102" s="36"/>
      <c r="FAP102" s="36"/>
      <c r="FAQ102" s="36"/>
      <c r="FAR102" s="36"/>
      <c r="FAS102" s="36"/>
      <c r="FAT102" s="36"/>
      <c r="FAU102" s="36"/>
      <c r="FAV102" s="36"/>
      <c r="FAW102" s="36"/>
      <c r="FAX102" s="36"/>
      <c r="FAY102" s="36"/>
      <c r="FAZ102" s="36"/>
      <c r="FBA102" s="36"/>
      <c r="FBB102" s="36"/>
      <c r="FBC102" s="36"/>
      <c r="FBD102" s="36"/>
      <c r="FBE102" s="36"/>
      <c r="FBF102" s="36"/>
      <c r="FBG102" s="36"/>
      <c r="FBH102" s="36"/>
      <c r="FBI102" s="36"/>
      <c r="FBJ102" s="36"/>
      <c r="FBK102" s="36"/>
      <c r="FBL102" s="36"/>
      <c r="FBM102" s="36"/>
      <c r="FBN102" s="36"/>
      <c r="FBO102" s="36"/>
      <c r="FBP102" s="36"/>
      <c r="FBQ102" s="36"/>
      <c r="FBR102" s="36"/>
      <c r="FBS102" s="36"/>
      <c r="FBT102" s="36"/>
      <c r="FBU102" s="36"/>
      <c r="FBV102" s="36"/>
      <c r="FBW102" s="36"/>
      <c r="FBX102" s="36"/>
      <c r="FBY102" s="36"/>
      <c r="FBZ102" s="36"/>
      <c r="FCA102" s="36"/>
      <c r="FCB102" s="36"/>
      <c r="FCC102" s="36"/>
      <c r="FCD102" s="36"/>
      <c r="FCE102" s="36"/>
      <c r="FCF102" s="36"/>
      <c r="FCG102" s="36"/>
      <c r="FCH102" s="36"/>
      <c r="FCI102" s="36"/>
      <c r="FCJ102" s="36"/>
      <c r="FCK102" s="36"/>
      <c r="FCL102" s="36"/>
      <c r="FCM102" s="36"/>
      <c r="FCN102" s="36"/>
      <c r="FCO102" s="36"/>
      <c r="FCP102" s="36"/>
      <c r="FCQ102" s="36"/>
      <c r="FCR102" s="36"/>
      <c r="FCS102" s="36"/>
      <c r="FCT102" s="36"/>
      <c r="FCU102" s="36"/>
      <c r="FCV102" s="36"/>
      <c r="FCW102" s="36"/>
      <c r="FCX102" s="36"/>
      <c r="FCY102" s="36"/>
      <c r="FCZ102" s="36"/>
      <c r="FDA102" s="36"/>
      <c r="FDB102" s="36"/>
      <c r="FDC102" s="36"/>
      <c r="FDD102" s="36"/>
      <c r="FDE102" s="36"/>
      <c r="FDF102" s="36"/>
      <c r="FDG102" s="36"/>
      <c r="FDH102" s="36"/>
      <c r="FDI102" s="36"/>
      <c r="FDJ102" s="36"/>
      <c r="FDK102" s="36"/>
      <c r="FDL102" s="36"/>
      <c r="FDM102" s="36"/>
      <c r="FDN102" s="36"/>
      <c r="FDO102" s="36"/>
      <c r="FDP102" s="36"/>
      <c r="FDQ102" s="36"/>
      <c r="FDR102" s="36"/>
      <c r="FDS102" s="36"/>
      <c r="FDT102" s="36"/>
      <c r="FDU102" s="36"/>
      <c r="FDV102" s="36"/>
      <c r="FDW102" s="36"/>
      <c r="FDX102" s="36"/>
      <c r="FDY102" s="36"/>
      <c r="FDZ102" s="36"/>
      <c r="FEA102" s="36"/>
      <c r="FEB102" s="36"/>
      <c r="FEC102" s="36"/>
      <c r="FED102" s="36"/>
      <c r="FEE102" s="36"/>
      <c r="FEF102" s="36"/>
      <c r="FEG102" s="36"/>
      <c r="FEH102" s="36"/>
      <c r="FEI102" s="36"/>
      <c r="FEJ102" s="36"/>
      <c r="FEK102" s="36"/>
      <c r="FEL102" s="36"/>
      <c r="FEM102" s="36"/>
      <c r="FEN102" s="36"/>
      <c r="FEO102" s="36"/>
      <c r="FEP102" s="36"/>
      <c r="FEQ102" s="36"/>
      <c r="FER102" s="36"/>
      <c r="FES102" s="36"/>
      <c r="FET102" s="36"/>
      <c r="FEU102" s="36"/>
      <c r="FEV102" s="36"/>
      <c r="FEW102" s="36"/>
      <c r="FEX102" s="36"/>
      <c r="FEY102" s="36"/>
      <c r="FEZ102" s="36"/>
      <c r="FFA102" s="36"/>
      <c r="FFB102" s="36"/>
      <c r="FFC102" s="36"/>
      <c r="FFD102" s="36"/>
      <c r="FFE102" s="36"/>
      <c r="FFF102" s="36"/>
      <c r="FFG102" s="36"/>
      <c r="FFH102" s="36"/>
      <c r="FFI102" s="36"/>
      <c r="FFJ102" s="36"/>
      <c r="FFK102" s="36"/>
      <c r="FFL102" s="36"/>
      <c r="FFM102" s="36"/>
      <c r="FFN102" s="36"/>
      <c r="FFO102" s="36"/>
      <c r="FFP102" s="36"/>
      <c r="FFQ102" s="36"/>
      <c r="FFR102" s="36"/>
      <c r="FFS102" s="36"/>
      <c r="FFT102" s="36"/>
      <c r="FFU102" s="36"/>
      <c r="FFV102" s="36"/>
      <c r="FFW102" s="36"/>
      <c r="FFX102" s="36"/>
      <c r="FFY102" s="36"/>
      <c r="FFZ102" s="36"/>
      <c r="FGA102" s="36"/>
      <c r="FGB102" s="36"/>
      <c r="FGC102" s="36"/>
      <c r="FGD102" s="36"/>
      <c r="FGE102" s="36"/>
      <c r="FGF102" s="36"/>
      <c r="FGG102" s="36"/>
      <c r="FGH102" s="36"/>
      <c r="FGI102" s="36"/>
      <c r="FGJ102" s="36"/>
      <c r="FGK102" s="36"/>
      <c r="FGL102" s="36"/>
      <c r="FGM102" s="36"/>
      <c r="FGN102" s="36"/>
      <c r="FGO102" s="36"/>
      <c r="FGP102" s="36"/>
      <c r="FGQ102" s="36"/>
      <c r="FGR102" s="36"/>
      <c r="FGS102" s="36"/>
      <c r="FGT102" s="36"/>
      <c r="FGU102" s="36"/>
      <c r="FGV102" s="36"/>
      <c r="FGW102" s="36"/>
      <c r="FGX102" s="36"/>
      <c r="FGY102" s="36"/>
      <c r="FGZ102" s="36"/>
      <c r="FHA102" s="36"/>
      <c r="FHB102" s="36"/>
      <c r="FHC102" s="36"/>
      <c r="FHD102" s="36"/>
      <c r="FHE102" s="36"/>
      <c r="FHF102" s="36"/>
      <c r="FHG102" s="36"/>
      <c r="FHH102" s="36"/>
      <c r="FHI102" s="36"/>
      <c r="FHJ102" s="36"/>
      <c r="FHK102" s="36"/>
      <c r="FHL102" s="36"/>
      <c r="FHM102" s="36"/>
      <c r="FHN102" s="36"/>
      <c r="FHO102" s="36"/>
      <c r="FHP102" s="36"/>
      <c r="FHQ102" s="36"/>
      <c r="FHR102" s="36"/>
      <c r="FHS102" s="36"/>
      <c r="FHT102" s="36"/>
      <c r="FHU102" s="36"/>
      <c r="FHV102" s="36"/>
      <c r="FHW102" s="36"/>
      <c r="FHX102" s="36"/>
      <c r="FHY102" s="36"/>
      <c r="FHZ102" s="36"/>
      <c r="FIA102" s="36"/>
      <c r="FIB102" s="36"/>
      <c r="FIC102" s="36"/>
      <c r="FID102" s="36"/>
      <c r="FIE102" s="36"/>
      <c r="FIF102" s="36"/>
      <c r="FIG102" s="36"/>
      <c r="FIH102" s="36"/>
      <c r="FII102" s="36"/>
      <c r="FIJ102" s="36"/>
      <c r="FIK102" s="36"/>
      <c r="FIL102" s="36"/>
      <c r="FIM102" s="36"/>
      <c r="FIN102" s="36"/>
      <c r="FIO102" s="36"/>
      <c r="FIP102" s="36"/>
      <c r="FIQ102" s="36"/>
      <c r="FIR102" s="36"/>
      <c r="FIS102" s="36"/>
      <c r="FIT102" s="36"/>
      <c r="FIU102" s="36"/>
      <c r="FIV102" s="36"/>
      <c r="FIW102" s="36"/>
      <c r="FIX102" s="36"/>
      <c r="FIY102" s="36"/>
      <c r="FIZ102" s="36"/>
      <c r="FJA102" s="36"/>
      <c r="FJB102" s="36"/>
      <c r="FJC102" s="36"/>
      <c r="FJD102" s="36"/>
      <c r="FJE102" s="36"/>
      <c r="FJF102" s="36"/>
      <c r="FJG102" s="36"/>
      <c r="FJH102" s="36"/>
      <c r="FJI102" s="36"/>
      <c r="FJJ102" s="36"/>
      <c r="FJK102" s="36"/>
      <c r="FJL102" s="36"/>
      <c r="FJM102" s="36"/>
      <c r="FJN102" s="36"/>
      <c r="FJO102" s="36"/>
      <c r="FJP102" s="36"/>
      <c r="FJQ102" s="36"/>
      <c r="FJR102" s="36"/>
      <c r="FJS102" s="36"/>
      <c r="FJT102" s="36"/>
      <c r="FJU102" s="36"/>
      <c r="FJV102" s="36"/>
      <c r="FJW102" s="36"/>
      <c r="FJX102" s="36"/>
      <c r="FJY102" s="36"/>
      <c r="FJZ102" s="36"/>
      <c r="FKA102" s="36"/>
      <c r="FKB102" s="36"/>
      <c r="FKC102" s="36"/>
      <c r="FKD102" s="36"/>
      <c r="FKE102" s="36"/>
      <c r="FKF102" s="36"/>
      <c r="FKG102" s="36"/>
      <c r="FKH102" s="36"/>
      <c r="FKI102" s="36"/>
      <c r="FKJ102" s="36"/>
      <c r="FKK102" s="36"/>
      <c r="FKL102" s="36"/>
      <c r="FKM102" s="36"/>
      <c r="FKN102" s="36"/>
      <c r="FKO102" s="36"/>
      <c r="FKP102" s="36"/>
      <c r="FKQ102" s="36"/>
      <c r="FKR102" s="36"/>
      <c r="FKS102" s="36"/>
      <c r="FKT102" s="36"/>
      <c r="FKU102" s="36"/>
      <c r="FKV102" s="36"/>
      <c r="FKW102" s="36"/>
      <c r="FKX102" s="36"/>
      <c r="FKY102" s="36"/>
      <c r="FKZ102" s="36"/>
      <c r="FLA102" s="36"/>
      <c r="FLB102" s="36"/>
      <c r="FLC102" s="36"/>
      <c r="FLD102" s="36"/>
      <c r="FLE102" s="36"/>
      <c r="FLF102" s="36"/>
      <c r="FLG102" s="36"/>
      <c r="FLH102" s="36"/>
      <c r="FLI102" s="36"/>
      <c r="FLJ102" s="36"/>
      <c r="FLK102" s="36"/>
      <c r="FLL102" s="36"/>
      <c r="FLM102" s="36"/>
      <c r="FLN102" s="36"/>
      <c r="FLO102" s="36"/>
      <c r="FLP102" s="36"/>
      <c r="FLQ102" s="36"/>
      <c r="FLR102" s="36"/>
      <c r="FLS102" s="36"/>
      <c r="FLT102" s="36"/>
      <c r="FLU102" s="36"/>
      <c r="FLV102" s="36"/>
      <c r="FLW102" s="36"/>
      <c r="FLX102" s="36"/>
      <c r="FLY102" s="36"/>
      <c r="FLZ102" s="36"/>
      <c r="FMA102" s="36"/>
      <c r="FMB102" s="36"/>
      <c r="FMC102" s="36"/>
      <c r="FMD102" s="36"/>
      <c r="FME102" s="36"/>
      <c r="FMF102" s="36"/>
      <c r="FMG102" s="36"/>
      <c r="FMH102" s="36"/>
      <c r="FMI102" s="36"/>
      <c r="FMJ102" s="36"/>
      <c r="FMK102" s="36"/>
      <c r="FML102" s="36"/>
      <c r="FMM102" s="36"/>
      <c r="FMN102" s="36"/>
      <c r="FMO102" s="36"/>
      <c r="FMP102" s="36"/>
      <c r="FMQ102" s="36"/>
      <c r="FMR102" s="36"/>
      <c r="FMS102" s="36"/>
      <c r="FMT102" s="36"/>
      <c r="FMU102" s="36"/>
      <c r="FMV102" s="36"/>
      <c r="FMW102" s="36"/>
      <c r="FMX102" s="36"/>
      <c r="FMY102" s="36"/>
      <c r="FMZ102" s="36"/>
      <c r="FNA102" s="36"/>
      <c r="FNB102" s="36"/>
      <c r="FNC102" s="36"/>
      <c r="FND102" s="36"/>
      <c r="FNE102" s="36"/>
      <c r="FNF102" s="36"/>
      <c r="FNG102" s="36"/>
      <c r="FNH102" s="36"/>
      <c r="FNI102" s="36"/>
      <c r="FNJ102" s="36"/>
      <c r="FNK102" s="36"/>
      <c r="FNL102" s="36"/>
      <c r="FNM102" s="36"/>
      <c r="FNN102" s="36"/>
      <c r="FNO102" s="36"/>
      <c r="FNP102" s="36"/>
      <c r="FNQ102" s="36"/>
      <c r="FNR102" s="36"/>
      <c r="FNS102" s="36"/>
      <c r="FNT102" s="36"/>
      <c r="FNU102" s="36"/>
      <c r="FNV102" s="36"/>
      <c r="FNW102" s="36"/>
      <c r="FNX102" s="36"/>
      <c r="FNY102" s="36"/>
      <c r="FNZ102" s="36"/>
      <c r="FOA102" s="36"/>
      <c r="FOB102" s="36"/>
      <c r="FOC102" s="36"/>
      <c r="FOD102" s="36"/>
      <c r="FOE102" s="36"/>
      <c r="FOF102" s="36"/>
      <c r="FOG102" s="36"/>
      <c r="FOH102" s="36"/>
      <c r="FOI102" s="36"/>
      <c r="FOJ102" s="36"/>
      <c r="FOK102" s="36"/>
      <c r="FOL102" s="36"/>
      <c r="FOM102" s="36"/>
      <c r="FON102" s="36"/>
      <c r="FOO102" s="36"/>
      <c r="FOP102" s="36"/>
      <c r="FOQ102" s="36"/>
      <c r="FOR102" s="36"/>
      <c r="FOS102" s="36"/>
      <c r="FOT102" s="36"/>
      <c r="FOU102" s="36"/>
      <c r="FOV102" s="36"/>
      <c r="FOW102" s="36"/>
      <c r="FOX102" s="36"/>
      <c r="FOY102" s="36"/>
      <c r="FOZ102" s="36"/>
      <c r="FPA102" s="36"/>
      <c r="FPB102" s="36"/>
      <c r="FPC102" s="36"/>
      <c r="FPD102" s="36"/>
      <c r="FPE102" s="36"/>
      <c r="FPF102" s="36"/>
      <c r="FPG102" s="36"/>
      <c r="FPH102" s="36"/>
      <c r="FPI102" s="36"/>
      <c r="FPJ102" s="36"/>
      <c r="FPK102" s="36"/>
      <c r="FPL102" s="36"/>
      <c r="FPM102" s="36"/>
      <c r="FPN102" s="36"/>
      <c r="FPO102" s="36"/>
      <c r="FPP102" s="36"/>
      <c r="FPQ102" s="36"/>
      <c r="FPR102" s="36"/>
      <c r="FPS102" s="36"/>
      <c r="FPT102" s="36"/>
      <c r="FPU102" s="36"/>
      <c r="FPV102" s="36"/>
      <c r="FPW102" s="36"/>
      <c r="FPX102" s="36"/>
      <c r="FPY102" s="36"/>
      <c r="FPZ102" s="36"/>
      <c r="FQA102" s="36"/>
      <c r="FQB102" s="36"/>
      <c r="FQC102" s="36"/>
      <c r="FQD102" s="36"/>
      <c r="FQE102" s="36"/>
      <c r="FQF102" s="36"/>
      <c r="FQG102" s="36"/>
      <c r="FQH102" s="36"/>
      <c r="FQI102" s="36"/>
      <c r="FQJ102" s="36"/>
      <c r="FQK102" s="36"/>
      <c r="FQL102" s="36"/>
      <c r="FQM102" s="36"/>
      <c r="FQN102" s="36"/>
      <c r="FQO102" s="36"/>
      <c r="FQP102" s="36"/>
      <c r="FQQ102" s="36"/>
      <c r="FQR102" s="36"/>
      <c r="FQS102" s="36"/>
      <c r="FQT102" s="36"/>
      <c r="FQU102" s="36"/>
      <c r="FQV102" s="36"/>
      <c r="FQW102" s="36"/>
      <c r="FQX102" s="36"/>
      <c r="FQY102" s="36"/>
      <c r="FQZ102" s="36"/>
      <c r="FRA102" s="36"/>
      <c r="FRB102" s="36"/>
      <c r="FRC102" s="36"/>
      <c r="FRD102" s="36"/>
      <c r="FRE102" s="36"/>
      <c r="FRF102" s="36"/>
      <c r="FRG102" s="36"/>
      <c r="FRH102" s="36"/>
      <c r="FRI102" s="36"/>
      <c r="FRJ102" s="36"/>
      <c r="FRK102" s="36"/>
      <c r="FRL102" s="36"/>
      <c r="FRM102" s="36"/>
      <c r="FRN102" s="36"/>
      <c r="FRO102" s="36"/>
      <c r="FRP102" s="36"/>
      <c r="FRQ102" s="36"/>
      <c r="FRR102" s="36"/>
      <c r="FRS102" s="36"/>
      <c r="FRT102" s="36"/>
      <c r="FRU102" s="36"/>
      <c r="FRV102" s="36"/>
      <c r="FRW102" s="36"/>
      <c r="FRX102" s="36"/>
      <c r="FRY102" s="36"/>
      <c r="FRZ102" s="36"/>
      <c r="FSA102" s="36"/>
      <c r="FSB102" s="36"/>
      <c r="FSC102" s="36"/>
      <c r="FSD102" s="36"/>
      <c r="FSE102" s="36"/>
      <c r="FSF102" s="36"/>
      <c r="FSG102" s="36"/>
      <c r="FSH102" s="36"/>
      <c r="FSI102" s="36"/>
      <c r="FSJ102" s="36"/>
      <c r="FSK102" s="36"/>
      <c r="FSL102" s="36"/>
      <c r="FSM102" s="36"/>
      <c r="FSN102" s="36"/>
      <c r="FSO102" s="36"/>
      <c r="FSP102" s="36"/>
      <c r="FSQ102" s="36"/>
      <c r="FSR102" s="36"/>
      <c r="FSS102" s="36"/>
      <c r="FST102" s="36"/>
      <c r="FSU102" s="36"/>
      <c r="FSV102" s="36"/>
      <c r="FSW102" s="36"/>
      <c r="FSX102" s="36"/>
      <c r="FSY102" s="36"/>
      <c r="FSZ102" s="36"/>
      <c r="FTA102" s="36"/>
      <c r="FTB102" s="36"/>
      <c r="FTC102" s="36"/>
      <c r="FTD102" s="36"/>
      <c r="FTE102" s="36"/>
      <c r="FTF102" s="36"/>
      <c r="FTG102" s="36"/>
      <c r="FTH102" s="36"/>
      <c r="FTI102" s="36"/>
      <c r="FTJ102" s="36"/>
      <c r="FTK102" s="36"/>
      <c r="FTL102" s="36"/>
      <c r="FTM102" s="36"/>
      <c r="FTN102" s="36"/>
      <c r="FTO102" s="36"/>
      <c r="FTP102" s="36"/>
      <c r="FTQ102" s="36"/>
      <c r="FTR102" s="36"/>
      <c r="FTS102" s="36"/>
      <c r="FTT102" s="36"/>
      <c r="FTU102" s="36"/>
      <c r="FTV102" s="36"/>
      <c r="FTW102" s="36"/>
      <c r="FTX102" s="36"/>
      <c r="FTY102" s="36"/>
      <c r="FTZ102" s="36"/>
      <c r="FUA102" s="36"/>
      <c r="FUB102" s="36"/>
      <c r="FUC102" s="36"/>
      <c r="FUD102" s="36"/>
      <c r="FUE102" s="36"/>
      <c r="FUF102" s="36"/>
      <c r="FUG102" s="36"/>
      <c r="FUH102" s="36"/>
      <c r="FUI102" s="36"/>
      <c r="FUJ102" s="36"/>
      <c r="FUK102" s="36"/>
      <c r="FUL102" s="36"/>
      <c r="FUM102" s="36"/>
      <c r="FUN102" s="36"/>
      <c r="FUO102" s="36"/>
      <c r="FUP102" s="36"/>
      <c r="FUQ102" s="36"/>
      <c r="FUR102" s="36"/>
      <c r="FUS102" s="36"/>
      <c r="FUT102" s="36"/>
      <c r="FUU102" s="36"/>
      <c r="FUV102" s="36"/>
      <c r="FUW102" s="36"/>
      <c r="FUX102" s="36"/>
      <c r="FUY102" s="36"/>
      <c r="FUZ102" s="36"/>
      <c r="FVA102" s="36"/>
      <c r="FVB102" s="36"/>
      <c r="FVC102" s="36"/>
      <c r="FVD102" s="36"/>
      <c r="FVE102" s="36"/>
      <c r="FVF102" s="36"/>
      <c r="FVG102" s="36"/>
      <c r="FVH102" s="36"/>
      <c r="FVI102" s="36"/>
      <c r="FVJ102" s="36"/>
      <c r="FVK102" s="36"/>
      <c r="FVL102" s="36"/>
      <c r="FVM102" s="36"/>
      <c r="FVN102" s="36"/>
      <c r="FVO102" s="36"/>
      <c r="FVP102" s="36"/>
      <c r="FVQ102" s="36"/>
      <c r="FVR102" s="36"/>
      <c r="FVS102" s="36"/>
      <c r="FVT102" s="36"/>
      <c r="FVU102" s="36"/>
      <c r="FVV102" s="36"/>
      <c r="FVW102" s="36"/>
      <c r="FVX102" s="36"/>
      <c r="FVY102" s="36"/>
      <c r="FVZ102" s="36"/>
      <c r="FWA102" s="36"/>
      <c r="FWB102" s="36"/>
      <c r="FWC102" s="36"/>
      <c r="FWD102" s="36"/>
      <c r="FWE102" s="36"/>
      <c r="FWF102" s="36"/>
      <c r="FWG102" s="36"/>
      <c r="FWH102" s="36"/>
      <c r="FWI102" s="36"/>
      <c r="FWJ102" s="36"/>
      <c r="FWK102" s="36"/>
      <c r="FWL102" s="36"/>
      <c r="FWM102" s="36"/>
      <c r="FWN102" s="36"/>
      <c r="FWO102" s="36"/>
      <c r="FWP102" s="36"/>
      <c r="FWQ102" s="36"/>
      <c r="FWR102" s="36"/>
      <c r="FWS102" s="36"/>
      <c r="FWT102" s="36"/>
      <c r="FWU102" s="36"/>
      <c r="FWV102" s="36"/>
      <c r="FWW102" s="36"/>
      <c r="FWX102" s="36"/>
      <c r="FWY102" s="36"/>
      <c r="FWZ102" s="36"/>
      <c r="FXA102" s="36"/>
      <c r="FXB102" s="36"/>
      <c r="FXC102" s="36"/>
      <c r="FXD102" s="36"/>
      <c r="FXE102" s="36"/>
      <c r="FXF102" s="36"/>
      <c r="FXG102" s="36"/>
      <c r="FXH102" s="36"/>
      <c r="FXI102" s="36"/>
      <c r="FXJ102" s="36"/>
      <c r="FXK102" s="36"/>
      <c r="FXL102" s="36"/>
      <c r="FXM102" s="36"/>
      <c r="FXN102" s="36"/>
      <c r="FXO102" s="36"/>
      <c r="FXP102" s="36"/>
      <c r="FXQ102" s="36"/>
      <c r="FXR102" s="36"/>
      <c r="FXS102" s="36"/>
      <c r="FXT102" s="36"/>
      <c r="FXU102" s="36"/>
      <c r="FXV102" s="36"/>
      <c r="FXW102" s="36"/>
      <c r="FXX102" s="36"/>
      <c r="FXY102" s="36"/>
      <c r="FXZ102" s="36"/>
      <c r="FYA102" s="36"/>
      <c r="FYB102" s="36"/>
      <c r="FYC102" s="36"/>
      <c r="FYD102" s="36"/>
      <c r="FYE102" s="36"/>
      <c r="FYF102" s="36"/>
      <c r="FYG102" s="36"/>
      <c r="FYH102" s="36"/>
      <c r="FYI102" s="36"/>
      <c r="FYJ102" s="36"/>
      <c r="FYK102" s="36"/>
      <c r="FYL102" s="36"/>
      <c r="FYM102" s="36"/>
      <c r="FYN102" s="36"/>
      <c r="FYO102" s="36"/>
      <c r="FYP102" s="36"/>
      <c r="FYQ102" s="36"/>
      <c r="FYR102" s="36"/>
      <c r="FYS102" s="36"/>
      <c r="FYT102" s="36"/>
      <c r="FYU102" s="36"/>
      <c r="FYV102" s="36"/>
      <c r="FYW102" s="36"/>
      <c r="FYX102" s="36"/>
      <c r="FYY102" s="36"/>
      <c r="FYZ102" s="36"/>
      <c r="FZA102" s="36"/>
      <c r="FZB102" s="36"/>
      <c r="FZC102" s="36"/>
      <c r="FZD102" s="36"/>
      <c r="FZE102" s="36"/>
      <c r="FZF102" s="36"/>
      <c r="FZG102" s="36"/>
      <c r="FZH102" s="36"/>
      <c r="FZI102" s="36"/>
      <c r="FZJ102" s="36"/>
      <c r="FZK102" s="36"/>
      <c r="FZL102" s="36"/>
      <c r="FZM102" s="36"/>
      <c r="FZN102" s="36"/>
      <c r="FZO102" s="36"/>
      <c r="FZP102" s="36"/>
      <c r="FZQ102" s="36"/>
      <c r="FZR102" s="36"/>
      <c r="FZS102" s="36"/>
      <c r="FZT102" s="36"/>
      <c r="FZU102" s="36"/>
      <c r="FZV102" s="36"/>
      <c r="FZW102" s="36"/>
      <c r="FZX102" s="36"/>
      <c r="FZY102" s="36"/>
      <c r="FZZ102" s="36"/>
      <c r="GAA102" s="36"/>
      <c r="GAB102" s="36"/>
      <c r="GAC102" s="36"/>
      <c r="GAD102" s="36"/>
      <c r="GAE102" s="36"/>
      <c r="GAF102" s="36"/>
      <c r="GAG102" s="36"/>
      <c r="GAH102" s="36"/>
      <c r="GAI102" s="36"/>
      <c r="GAJ102" s="36"/>
      <c r="GAK102" s="36"/>
      <c r="GAL102" s="36"/>
      <c r="GAM102" s="36"/>
      <c r="GAN102" s="36"/>
      <c r="GAO102" s="36"/>
      <c r="GAP102" s="36"/>
      <c r="GAQ102" s="36"/>
      <c r="GAR102" s="36"/>
      <c r="GAS102" s="36"/>
      <c r="GAT102" s="36"/>
      <c r="GAU102" s="36"/>
      <c r="GAV102" s="36"/>
      <c r="GAW102" s="36"/>
      <c r="GAX102" s="36"/>
      <c r="GAY102" s="36"/>
      <c r="GAZ102" s="36"/>
      <c r="GBA102" s="36"/>
      <c r="GBB102" s="36"/>
      <c r="GBC102" s="36"/>
      <c r="GBD102" s="36"/>
      <c r="GBE102" s="36"/>
      <c r="GBF102" s="36"/>
      <c r="GBG102" s="36"/>
      <c r="GBH102" s="36"/>
      <c r="GBI102" s="36"/>
      <c r="GBJ102" s="36"/>
      <c r="GBK102" s="36"/>
      <c r="GBL102" s="36"/>
      <c r="GBM102" s="36"/>
      <c r="GBN102" s="36"/>
      <c r="GBO102" s="36"/>
      <c r="GBP102" s="36"/>
      <c r="GBQ102" s="36"/>
      <c r="GBR102" s="36"/>
      <c r="GBS102" s="36"/>
      <c r="GBT102" s="36"/>
      <c r="GBU102" s="36"/>
      <c r="GBV102" s="36"/>
      <c r="GBW102" s="36"/>
      <c r="GBX102" s="36"/>
      <c r="GBY102" s="36"/>
      <c r="GBZ102" s="36"/>
      <c r="GCA102" s="36"/>
      <c r="GCB102" s="36"/>
      <c r="GCC102" s="36"/>
      <c r="GCD102" s="36"/>
      <c r="GCE102" s="36"/>
      <c r="GCF102" s="36"/>
      <c r="GCG102" s="36"/>
      <c r="GCH102" s="36"/>
      <c r="GCI102" s="36"/>
      <c r="GCJ102" s="36"/>
      <c r="GCK102" s="36"/>
      <c r="GCL102" s="36"/>
      <c r="GCM102" s="36"/>
      <c r="GCN102" s="36"/>
      <c r="GCO102" s="36"/>
      <c r="GCP102" s="36"/>
      <c r="GCQ102" s="36"/>
      <c r="GCR102" s="36"/>
      <c r="GCS102" s="36"/>
      <c r="GCT102" s="36"/>
      <c r="GCU102" s="36"/>
      <c r="GCV102" s="36"/>
      <c r="GCW102" s="36"/>
      <c r="GCX102" s="36"/>
      <c r="GCY102" s="36"/>
      <c r="GCZ102" s="36"/>
      <c r="GDA102" s="36"/>
      <c r="GDB102" s="36"/>
      <c r="GDC102" s="36"/>
      <c r="GDD102" s="36"/>
      <c r="GDE102" s="36"/>
      <c r="GDF102" s="36"/>
      <c r="GDG102" s="36"/>
      <c r="GDH102" s="36"/>
      <c r="GDI102" s="36"/>
      <c r="GDJ102" s="36"/>
      <c r="GDK102" s="36"/>
      <c r="GDL102" s="36"/>
      <c r="GDM102" s="36"/>
      <c r="GDN102" s="36"/>
      <c r="GDO102" s="36"/>
      <c r="GDP102" s="36"/>
      <c r="GDQ102" s="36"/>
      <c r="GDR102" s="36"/>
      <c r="GDS102" s="36"/>
      <c r="GDT102" s="36"/>
      <c r="GDU102" s="36"/>
      <c r="GDV102" s="36"/>
      <c r="GDW102" s="36"/>
      <c r="GDX102" s="36"/>
      <c r="GDY102" s="36"/>
      <c r="GDZ102" s="36"/>
      <c r="GEA102" s="36"/>
      <c r="GEB102" s="36"/>
      <c r="GEC102" s="36"/>
      <c r="GED102" s="36"/>
      <c r="GEE102" s="36"/>
      <c r="GEF102" s="36"/>
      <c r="GEG102" s="36"/>
      <c r="GEH102" s="36"/>
      <c r="GEI102" s="36"/>
      <c r="GEJ102" s="36"/>
      <c r="GEK102" s="36"/>
      <c r="GEL102" s="36"/>
      <c r="GEM102" s="36"/>
      <c r="GEN102" s="36"/>
      <c r="GEO102" s="36"/>
      <c r="GEP102" s="36"/>
      <c r="GEQ102" s="36"/>
      <c r="GER102" s="36"/>
      <c r="GES102" s="36"/>
      <c r="GET102" s="36"/>
      <c r="GEU102" s="36"/>
      <c r="GEV102" s="36"/>
      <c r="GEW102" s="36"/>
      <c r="GEX102" s="36"/>
      <c r="GEY102" s="36"/>
      <c r="GEZ102" s="36"/>
      <c r="GFA102" s="36"/>
      <c r="GFB102" s="36"/>
      <c r="GFC102" s="36"/>
      <c r="GFD102" s="36"/>
      <c r="GFE102" s="36"/>
      <c r="GFF102" s="36"/>
      <c r="GFG102" s="36"/>
      <c r="GFH102" s="36"/>
      <c r="GFI102" s="36"/>
      <c r="GFJ102" s="36"/>
      <c r="GFK102" s="36"/>
      <c r="GFL102" s="36"/>
      <c r="GFM102" s="36"/>
      <c r="GFN102" s="36"/>
      <c r="GFO102" s="36"/>
      <c r="GFP102" s="36"/>
      <c r="GFQ102" s="36"/>
      <c r="GFR102" s="36"/>
      <c r="GFS102" s="36"/>
      <c r="GFT102" s="36"/>
      <c r="GFU102" s="36"/>
      <c r="GFV102" s="36"/>
      <c r="GFW102" s="36"/>
      <c r="GFX102" s="36"/>
      <c r="GFY102" s="36"/>
      <c r="GFZ102" s="36"/>
      <c r="GGA102" s="36"/>
      <c r="GGB102" s="36"/>
      <c r="GGC102" s="36"/>
      <c r="GGD102" s="36"/>
      <c r="GGE102" s="36"/>
      <c r="GGF102" s="36"/>
      <c r="GGG102" s="36"/>
      <c r="GGH102" s="36"/>
      <c r="GGI102" s="36"/>
      <c r="GGJ102" s="36"/>
      <c r="GGK102" s="36"/>
      <c r="GGL102" s="36"/>
      <c r="GGM102" s="36"/>
      <c r="GGN102" s="36"/>
      <c r="GGO102" s="36"/>
      <c r="GGP102" s="36"/>
      <c r="GGQ102" s="36"/>
      <c r="GGR102" s="36"/>
      <c r="GGS102" s="36"/>
      <c r="GGT102" s="36"/>
      <c r="GGU102" s="36"/>
      <c r="GGV102" s="36"/>
      <c r="GGW102" s="36"/>
      <c r="GGX102" s="36"/>
      <c r="GGY102" s="36"/>
      <c r="GGZ102" s="36"/>
      <c r="GHA102" s="36"/>
      <c r="GHB102" s="36"/>
      <c r="GHC102" s="36"/>
      <c r="GHD102" s="36"/>
      <c r="GHE102" s="36"/>
      <c r="GHF102" s="36"/>
      <c r="GHG102" s="36"/>
      <c r="GHH102" s="36"/>
      <c r="GHI102" s="36"/>
      <c r="GHJ102" s="36"/>
      <c r="GHK102" s="36"/>
      <c r="GHL102" s="36"/>
      <c r="GHM102" s="36"/>
      <c r="GHN102" s="36"/>
      <c r="GHO102" s="36"/>
      <c r="GHP102" s="36"/>
      <c r="GHQ102" s="36"/>
      <c r="GHR102" s="36"/>
      <c r="GHS102" s="36"/>
      <c r="GHT102" s="36"/>
      <c r="GHU102" s="36"/>
      <c r="GHV102" s="36"/>
      <c r="GHW102" s="36"/>
      <c r="GHX102" s="36"/>
      <c r="GHY102" s="36"/>
      <c r="GHZ102" s="36"/>
      <c r="GIA102" s="36"/>
      <c r="GIB102" s="36"/>
      <c r="GIC102" s="36"/>
      <c r="GID102" s="36"/>
      <c r="GIE102" s="36"/>
      <c r="GIF102" s="36"/>
      <c r="GIG102" s="36"/>
      <c r="GIH102" s="36"/>
      <c r="GII102" s="36"/>
      <c r="GIJ102" s="36"/>
      <c r="GIK102" s="36"/>
      <c r="GIL102" s="36"/>
      <c r="GIM102" s="36"/>
      <c r="GIN102" s="36"/>
      <c r="GIO102" s="36"/>
      <c r="GIP102" s="36"/>
      <c r="GIQ102" s="36"/>
      <c r="GIR102" s="36"/>
      <c r="GIS102" s="36"/>
      <c r="GIT102" s="36"/>
      <c r="GIU102" s="36"/>
      <c r="GIV102" s="36"/>
      <c r="GIW102" s="36"/>
      <c r="GIX102" s="36"/>
      <c r="GIY102" s="36"/>
      <c r="GIZ102" s="36"/>
      <c r="GJA102" s="36"/>
      <c r="GJB102" s="36"/>
      <c r="GJC102" s="36"/>
      <c r="GJD102" s="36"/>
      <c r="GJE102" s="36"/>
      <c r="GJF102" s="36"/>
      <c r="GJG102" s="36"/>
      <c r="GJH102" s="36"/>
      <c r="GJI102" s="36"/>
      <c r="GJJ102" s="36"/>
      <c r="GJK102" s="36"/>
      <c r="GJL102" s="36"/>
      <c r="GJM102" s="36"/>
      <c r="GJN102" s="36"/>
      <c r="GJO102" s="36"/>
      <c r="GJP102" s="36"/>
      <c r="GJQ102" s="36"/>
      <c r="GJR102" s="36"/>
      <c r="GJS102" s="36"/>
      <c r="GJT102" s="36"/>
      <c r="GJU102" s="36"/>
      <c r="GJV102" s="36"/>
      <c r="GJW102" s="36"/>
      <c r="GJX102" s="36"/>
      <c r="GJY102" s="36"/>
      <c r="GJZ102" s="36"/>
      <c r="GKA102" s="36"/>
      <c r="GKB102" s="36"/>
      <c r="GKC102" s="36"/>
      <c r="GKD102" s="36"/>
      <c r="GKE102" s="36"/>
      <c r="GKF102" s="36"/>
      <c r="GKG102" s="36"/>
      <c r="GKH102" s="36"/>
      <c r="GKI102" s="36"/>
      <c r="GKJ102" s="36"/>
      <c r="GKK102" s="36"/>
      <c r="GKL102" s="36"/>
      <c r="GKM102" s="36"/>
      <c r="GKN102" s="36"/>
      <c r="GKO102" s="36"/>
      <c r="GKP102" s="36"/>
      <c r="GKQ102" s="36"/>
      <c r="GKR102" s="36"/>
      <c r="GKS102" s="36"/>
      <c r="GKT102" s="36"/>
      <c r="GKU102" s="36"/>
      <c r="GKV102" s="36"/>
      <c r="GKW102" s="36"/>
      <c r="GKX102" s="36"/>
      <c r="GKY102" s="36"/>
      <c r="GKZ102" s="36"/>
      <c r="GLA102" s="36"/>
      <c r="GLB102" s="36"/>
      <c r="GLC102" s="36"/>
      <c r="GLD102" s="36"/>
      <c r="GLE102" s="36"/>
      <c r="GLF102" s="36"/>
      <c r="GLG102" s="36"/>
      <c r="GLH102" s="36"/>
      <c r="GLI102" s="36"/>
      <c r="GLJ102" s="36"/>
      <c r="GLK102" s="36"/>
      <c r="GLL102" s="36"/>
      <c r="GLM102" s="36"/>
      <c r="GLN102" s="36"/>
      <c r="GLO102" s="36"/>
      <c r="GLP102" s="36"/>
      <c r="GLQ102" s="36"/>
      <c r="GLR102" s="36"/>
      <c r="GLS102" s="36"/>
      <c r="GLT102" s="36"/>
      <c r="GLU102" s="36"/>
      <c r="GLV102" s="36"/>
      <c r="GLW102" s="36"/>
      <c r="GLX102" s="36"/>
      <c r="GLY102" s="36"/>
      <c r="GLZ102" s="36"/>
      <c r="GMA102" s="36"/>
      <c r="GMB102" s="36"/>
      <c r="GMC102" s="36"/>
      <c r="GMD102" s="36"/>
      <c r="GME102" s="36"/>
      <c r="GMF102" s="36"/>
      <c r="GMG102" s="36"/>
      <c r="GMH102" s="36"/>
      <c r="GMI102" s="36"/>
      <c r="GMJ102" s="36"/>
      <c r="GMK102" s="36"/>
      <c r="GML102" s="36"/>
      <c r="GMM102" s="36"/>
      <c r="GMN102" s="36"/>
      <c r="GMO102" s="36"/>
      <c r="GMP102" s="36"/>
      <c r="GMQ102" s="36"/>
      <c r="GMR102" s="36"/>
      <c r="GMS102" s="36"/>
      <c r="GMT102" s="36"/>
      <c r="GMU102" s="36"/>
      <c r="GMV102" s="36"/>
      <c r="GMW102" s="36"/>
      <c r="GMX102" s="36"/>
      <c r="GMY102" s="36"/>
      <c r="GMZ102" s="36"/>
      <c r="GNA102" s="36"/>
      <c r="GNB102" s="36"/>
      <c r="GNC102" s="36"/>
      <c r="GND102" s="36"/>
      <c r="GNE102" s="36"/>
      <c r="GNF102" s="36"/>
      <c r="GNG102" s="36"/>
      <c r="GNH102" s="36"/>
      <c r="GNI102" s="36"/>
      <c r="GNJ102" s="36"/>
      <c r="GNK102" s="36"/>
      <c r="GNL102" s="36"/>
      <c r="GNM102" s="36"/>
      <c r="GNN102" s="36"/>
      <c r="GNO102" s="36"/>
      <c r="GNP102" s="36"/>
      <c r="GNQ102" s="36"/>
      <c r="GNR102" s="36"/>
      <c r="GNS102" s="36"/>
      <c r="GNT102" s="36"/>
      <c r="GNU102" s="36"/>
      <c r="GNV102" s="36"/>
      <c r="GNW102" s="36"/>
      <c r="GNX102" s="36"/>
      <c r="GNY102" s="36"/>
      <c r="GNZ102" s="36"/>
      <c r="GOA102" s="36"/>
      <c r="GOB102" s="36"/>
      <c r="GOC102" s="36"/>
      <c r="GOD102" s="36"/>
      <c r="GOE102" s="36"/>
      <c r="GOF102" s="36"/>
      <c r="GOG102" s="36"/>
      <c r="GOH102" s="36"/>
      <c r="GOI102" s="36"/>
      <c r="GOJ102" s="36"/>
      <c r="GOK102" s="36"/>
      <c r="GOL102" s="36"/>
      <c r="GOM102" s="36"/>
      <c r="GON102" s="36"/>
      <c r="GOO102" s="36"/>
      <c r="GOP102" s="36"/>
      <c r="GOQ102" s="36"/>
      <c r="GOR102" s="36"/>
      <c r="GOS102" s="36"/>
      <c r="GOT102" s="36"/>
      <c r="GOU102" s="36"/>
      <c r="GOV102" s="36"/>
      <c r="GOW102" s="36"/>
      <c r="GOX102" s="36"/>
      <c r="GOY102" s="36"/>
      <c r="GOZ102" s="36"/>
      <c r="GPA102" s="36"/>
      <c r="GPB102" s="36"/>
      <c r="GPC102" s="36"/>
      <c r="GPD102" s="36"/>
      <c r="GPE102" s="36"/>
      <c r="GPF102" s="36"/>
      <c r="GPG102" s="36"/>
      <c r="GPH102" s="36"/>
      <c r="GPI102" s="36"/>
      <c r="GPJ102" s="36"/>
      <c r="GPK102" s="36"/>
      <c r="GPL102" s="36"/>
      <c r="GPM102" s="36"/>
      <c r="GPN102" s="36"/>
      <c r="GPO102" s="36"/>
      <c r="GPP102" s="36"/>
      <c r="GPQ102" s="36"/>
      <c r="GPR102" s="36"/>
      <c r="GPS102" s="36"/>
      <c r="GPT102" s="36"/>
      <c r="GPU102" s="36"/>
      <c r="GPV102" s="36"/>
      <c r="GPW102" s="36"/>
      <c r="GPX102" s="36"/>
      <c r="GPY102" s="36"/>
      <c r="GPZ102" s="36"/>
      <c r="GQA102" s="36"/>
      <c r="GQB102" s="36"/>
      <c r="GQC102" s="36"/>
      <c r="GQD102" s="36"/>
      <c r="GQE102" s="36"/>
      <c r="GQF102" s="36"/>
      <c r="GQG102" s="36"/>
      <c r="GQH102" s="36"/>
      <c r="GQI102" s="36"/>
      <c r="GQJ102" s="36"/>
      <c r="GQK102" s="36"/>
      <c r="GQL102" s="36"/>
      <c r="GQM102" s="36"/>
      <c r="GQN102" s="36"/>
      <c r="GQO102" s="36"/>
      <c r="GQP102" s="36"/>
      <c r="GQQ102" s="36"/>
      <c r="GQR102" s="36"/>
      <c r="GQS102" s="36"/>
      <c r="GQT102" s="36"/>
      <c r="GQU102" s="36"/>
      <c r="GQV102" s="36"/>
      <c r="GQW102" s="36"/>
      <c r="GQX102" s="36"/>
      <c r="GQY102" s="36"/>
      <c r="GQZ102" s="36"/>
      <c r="GRA102" s="36"/>
      <c r="GRB102" s="36"/>
      <c r="GRC102" s="36"/>
      <c r="GRD102" s="36"/>
      <c r="GRE102" s="36"/>
      <c r="GRF102" s="36"/>
      <c r="GRG102" s="36"/>
      <c r="GRH102" s="36"/>
      <c r="GRI102" s="36"/>
      <c r="GRJ102" s="36"/>
      <c r="GRK102" s="36"/>
      <c r="GRL102" s="36"/>
      <c r="GRM102" s="36"/>
      <c r="GRN102" s="36"/>
      <c r="GRO102" s="36"/>
      <c r="GRP102" s="36"/>
      <c r="GRQ102" s="36"/>
      <c r="GRR102" s="36"/>
      <c r="GRS102" s="36"/>
      <c r="GRT102" s="36"/>
      <c r="GRU102" s="36"/>
      <c r="GRV102" s="36"/>
      <c r="GRW102" s="36"/>
      <c r="GRX102" s="36"/>
      <c r="GRY102" s="36"/>
      <c r="GRZ102" s="36"/>
      <c r="GSA102" s="36"/>
      <c r="GSB102" s="36"/>
      <c r="GSC102" s="36"/>
      <c r="GSD102" s="36"/>
      <c r="GSE102" s="36"/>
      <c r="GSF102" s="36"/>
      <c r="GSG102" s="36"/>
      <c r="GSH102" s="36"/>
      <c r="GSI102" s="36"/>
      <c r="GSJ102" s="36"/>
      <c r="GSK102" s="36"/>
      <c r="GSL102" s="36"/>
      <c r="GSM102" s="36"/>
      <c r="GSN102" s="36"/>
      <c r="GSO102" s="36"/>
      <c r="GSP102" s="36"/>
      <c r="GSQ102" s="36"/>
      <c r="GSR102" s="36"/>
      <c r="GSS102" s="36"/>
      <c r="GST102" s="36"/>
      <c r="GSU102" s="36"/>
      <c r="GSV102" s="36"/>
      <c r="GSW102" s="36"/>
      <c r="GSX102" s="36"/>
      <c r="GSY102" s="36"/>
      <c r="GSZ102" s="36"/>
      <c r="GTA102" s="36"/>
      <c r="GTB102" s="36"/>
      <c r="GTC102" s="36"/>
      <c r="GTD102" s="36"/>
      <c r="GTE102" s="36"/>
      <c r="GTF102" s="36"/>
      <c r="GTG102" s="36"/>
      <c r="GTH102" s="36"/>
      <c r="GTI102" s="36"/>
      <c r="GTJ102" s="36"/>
      <c r="GTK102" s="36"/>
      <c r="GTL102" s="36"/>
      <c r="GTM102" s="36"/>
      <c r="GTN102" s="36"/>
      <c r="GTO102" s="36"/>
      <c r="GTP102" s="36"/>
      <c r="GTQ102" s="36"/>
      <c r="GTR102" s="36"/>
      <c r="GTS102" s="36"/>
      <c r="GTT102" s="36"/>
      <c r="GTU102" s="36"/>
      <c r="GTV102" s="36"/>
      <c r="GTW102" s="36"/>
      <c r="GTX102" s="36"/>
      <c r="GTY102" s="36"/>
      <c r="GTZ102" s="36"/>
      <c r="GUA102" s="36"/>
      <c r="GUB102" s="36"/>
      <c r="GUC102" s="36"/>
      <c r="GUD102" s="36"/>
      <c r="GUE102" s="36"/>
      <c r="GUF102" s="36"/>
      <c r="GUG102" s="36"/>
      <c r="GUH102" s="36"/>
      <c r="GUI102" s="36"/>
      <c r="GUJ102" s="36"/>
      <c r="GUK102" s="36"/>
      <c r="GUL102" s="36"/>
      <c r="GUM102" s="36"/>
      <c r="GUN102" s="36"/>
      <c r="GUO102" s="36"/>
      <c r="GUP102" s="36"/>
      <c r="GUQ102" s="36"/>
      <c r="GUR102" s="36"/>
      <c r="GUS102" s="36"/>
      <c r="GUT102" s="36"/>
      <c r="GUU102" s="36"/>
      <c r="GUV102" s="36"/>
      <c r="GUW102" s="36"/>
      <c r="GUX102" s="36"/>
      <c r="GUY102" s="36"/>
      <c r="GUZ102" s="36"/>
      <c r="GVA102" s="36"/>
      <c r="GVB102" s="36"/>
      <c r="GVC102" s="36"/>
      <c r="GVD102" s="36"/>
      <c r="GVE102" s="36"/>
      <c r="GVF102" s="36"/>
      <c r="GVG102" s="36"/>
      <c r="GVH102" s="36"/>
      <c r="GVI102" s="36"/>
      <c r="GVJ102" s="36"/>
      <c r="GVK102" s="36"/>
      <c r="GVL102" s="36"/>
      <c r="GVM102" s="36"/>
      <c r="GVN102" s="36"/>
      <c r="GVO102" s="36"/>
      <c r="GVP102" s="36"/>
      <c r="GVQ102" s="36"/>
      <c r="GVR102" s="36"/>
      <c r="GVS102" s="36"/>
      <c r="GVT102" s="36"/>
      <c r="GVU102" s="36"/>
      <c r="GVV102" s="36"/>
      <c r="GVW102" s="36"/>
      <c r="GVX102" s="36"/>
      <c r="GVY102" s="36"/>
      <c r="GVZ102" s="36"/>
      <c r="GWA102" s="36"/>
      <c r="GWB102" s="36"/>
      <c r="GWC102" s="36"/>
      <c r="GWD102" s="36"/>
      <c r="GWE102" s="36"/>
      <c r="GWF102" s="36"/>
      <c r="GWG102" s="36"/>
      <c r="GWH102" s="36"/>
      <c r="GWI102" s="36"/>
      <c r="GWJ102" s="36"/>
      <c r="GWK102" s="36"/>
      <c r="GWL102" s="36"/>
      <c r="GWM102" s="36"/>
      <c r="GWN102" s="36"/>
      <c r="GWO102" s="36"/>
      <c r="GWP102" s="36"/>
      <c r="GWQ102" s="36"/>
      <c r="GWR102" s="36"/>
      <c r="GWS102" s="36"/>
      <c r="GWT102" s="36"/>
      <c r="GWU102" s="36"/>
      <c r="GWV102" s="36"/>
      <c r="GWW102" s="36"/>
      <c r="GWX102" s="36"/>
      <c r="GWY102" s="36"/>
      <c r="GWZ102" s="36"/>
      <c r="GXA102" s="36"/>
      <c r="GXB102" s="36"/>
      <c r="GXC102" s="36"/>
      <c r="GXD102" s="36"/>
      <c r="GXE102" s="36"/>
      <c r="GXF102" s="36"/>
      <c r="GXG102" s="36"/>
      <c r="GXH102" s="36"/>
      <c r="GXI102" s="36"/>
      <c r="GXJ102" s="36"/>
      <c r="GXK102" s="36"/>
      <c r="GXL102" s="36"/>
      <c r="GXM102" s="36"/>
      <c r="GXN102" s="36"/>
      <c r="GXO102" s="36"/>
      <c r="GXP102" s="36"/>
      <c r="GXQ102" s="36"/>
      <c r="GXR102" s="36"/>
      <c r="GXS102" s="36"/>
      <c r="GXT102" s="36"/>
      <c r="GXU102" s="36"/>
      <c r="GXV102" s="36"/>
      <c r="GXW102" s="36"/>
      <c r="GXX102" s="36"/>
      <c r="GXY102" s="36"/>
      <c r="GXZ102" s="36"/>
      <c r="GYA102" s="36"/>
      <c r="GYB102" s="36"/>
      <c r="GYC102" s="36"/>
      <c r="GYD102" s="36"/>
      <c r="GYE102" s="36"/>
      <c r="GYF102" s="36"/>
      <c r="GYG102" s="36"/>
      <c r="GYH102" s="36"/>
      <c r="GYI102" s="36"/>
      <c r="GYJ102" s="36"/>
      <c r="GYK102" s="36"/>
      <c r="GYL102" s="36"/>
      <c r="GYM102" s="36"/>
      <c r="GYN102" s="36"/>
      <c r="GYO102" s="36"/>
      <c r="GYP102" s="36"/>
      <c r="GYQ102" s="36"/>
      <c r="GYR102" s="36"/>
      <c r="GYS102" s="36"/>
      <c r="GYT102" s="36"/>
      <c r="GYU102" s="36"/>
      <c r="GYV102" s="36"/>
      <c r="GYW102" s="36"/>
      <c r="GYX102" s="36"/>
      <c r="GYY102" s="36"/>
      <c r="GYZ102" s="36"/>
      <c r="GZA102" s="36"/>
      <c r="GZB102" s="36"/>
      <c r="GZC102" s="36"/>
      <c r="GZD102" s="36"/>
      <c r="GZE102" s="36"/>
      <c r="GZF102" s="36"/>
      <c r="GZG102" s="36"/>
      <c r="GZH102" s="36"/>
      <c r="GZI102" s="36"/>
      <c r="GZJ102" s="36"/>
      <c r="GZK102" s="36"/>
      <c r="GZL102" s="36"/>
      <c r="GZM102" s="36"/>
      <c r="GZN102" s="36"/>
      <c r="GZO102" s="36"/>
      <c r="GZP102" s="36"/>
      <c r="GZQ102" s="36"/>
      <c r="GZR102" s="36"/>
      <c r="GZS102" s="36"/>
      <c r="GZT102" s="36"/>
      <c r="GZU102" s="36"/>
      <c r="GZV102" s="36"/>
      <c r="GZW102" s="36"/>
      <c r="GZX102" s="36"/>
      <c r="GZY102" s="36"/>
      <c r="GZZ102" s="36"/>
      <c r="HAA102" s="36"/>
      <c r="HAB102" s="36"/>
      <c r="HAC102" s="36"/>
      <c r="HAD102" s="36"/>
      <c r="HAE102" s="36"/>
      <c r="HAF102" s="36"/>
      <c r="HAG102" s="36"/>
      <c r="HAH102" s="36"/>
      <c r="HAI102" s="36"/>
      <c r="HAJ102" s="36"/>
      <c r="HAK102" s="36"/>
      <c r="HAL102" s="36"/>
      <c r="HAM102" s="36"/>
      <c r="HAN102" s="36"/>
      <c r="HAO102" s="36"/>
      <c r="HAP102" s="36"/>
      <c r="HAQ102" s="36"/>
      <c r="HAR102" s="36"/>
      <c r="HAS102" s="36"/>
      <c r="HAT102" s="36"/>
      <c r="HAU102" s="36"/>
      <c r="HAV102" s="36"/>
      <c r="HAW102" s="36"/>
      <c r="HAX102" s="36"/>
      <c r="HAY102" s="36"/>
      <c r="HAZ102" s="36"/>
      <c r="HBA102" s="36"/>
      <c r="HBB102" s="36"/>
      <c r="HBC102" s="36"/>
      <c r="HBD102" s="36"/>
      <c r="HBE102" s="36"/>
      <c r="HBF102" s="36"/>
      <c r="HBG102" s="36"/>
      <c r="HBH102" s="36"/>
      <c r="HBI102" s="36"/>
      <c r="HBJ102" s="36"/>
      <c r="HBK102" s="36"/>
      <c r="HBL102" s="36"/>
      <c r="HBM102" s="36"/>
      <c r="HBN102" s="36"/>
      <c r="HBO102" s="36"/>
      <c r="HBP102" s="36"/>
      <c r="HBQ102" s="36"/>
      <c r="HBR102" s="36"/>
      <c r="HBS102" s="36"/>
      <c r="HBT102" s="36"/>
      <c r="HBU102" s="36"/>
      <c r="HBV102" s="36"/>
      <c r="HBW102" s="36"/>
      <c r="HBX102" s="36"/>
      <c r="HBY102" s="36"/>
      <c r="HBZ102" s="36"/>
      <c r="HCA102" s="36"/>
      <c r="HCB102" s="36"/>
      <c r="HCC102" s="36"/>
      <c r="HCD102" s="36"/>
      <c r="HCE102" s="36"/>
      <c r="HCF102" s="36"/>
      <c r="HCG102" s="36"/>
      <c r="HCH102" s="36"/>
      <c r="HCI102" s="36"/>
      <c r="HCJ102" s="36"/>
      <c r="HCK102" s="36"/>
      <c r="HCL102" s="36"/>
      <c r="HCM102" s="36"/>
      <c r="HCN102" s="36"/>
      <c r="HCO102" s="36"/>
      <c r="HCP102" s="36"/>
      <c r="HCQ102" s="36"/>
      <c r="HCR102" s="36"/>
      <c r="HCS102" s="36"/>
      <c r="HCT102" s="36"/>
      <c r="HCU102" s="36"/>
      <c r="HCV102" s="36"/>
      <c r="HCW102" s="36"/>
      <c r="HCX102" s="36"/>
      <c r="HCY102" s="36"/>
      <c r="HCZ102" s="36"/>
      <c r="HDA102" s="36"/>
      <c r="HDB102" s="36"/>
      <c r="HDC102" s="36"/>
      <c r="HDD102" s="36"/>
      <c r="HDE102" s="36"/>
      <c r="HDF102" s="36"/>
      <c r="HDG102" s="36"/>
      <c r="HDH102" s="36"/>
      <c r="HDI102" s="36"/>
      <c r="HDJ102" s="36"/>
      <c r="HDK102" s="36"/>
      <c r="HDL102" s="36"/>
      <c r="HDM102" s="36"/>
      <c r="HDN102" s="36"/>
      <c r="HDO102" s="36"/>
      <c r="HDP102" s="36"/>
      <c r="HDQ102" s="36"/>
      <c r="HDR102" s="36"/>
      <c r="HDS102" s="36"/>
      <c r="HDT102" s="36"/>
      <c r="HDU102" s="36"/>
      <c r="HDV102" s="36"/>
      <c r="HDW102" s="36"/>
      <c r="HDX102" s="36"/>
      <c r="HDY102" s="36"/>
      <c r="HDZ102" s="36"/>
      <c r="HEA102" s="36"/>
      <c r="HEB102" s="36"/>
      <c r="HEC102" s="36"/>
      <c r="HED102" s="36"/>
      <c r="HEE102" s="36"/>
      <c r="HEF102" s="36"/>
      <c r="HEG102" s="36"/>
      <c r="HEH102" s="36"/>
      <c r="HEI102" s="36"/>
      <c r="HEJ102" s="36"/>
      <c r="HEK102" s="36"/>
      <c r="HEL102" s="36"/>
      <c r="HEM102" s="36"/>
      <c r="HEN102" s="36"/>
      <c r="HEO102" s="36"/>
      <c r="HEP102" s="36"/>
      <c r="HEQ102" s="36"/>
      <c r="HER102" s="36"/>
      <c r="HES102" s="36"/>
      <c r="HET102" s="36"/>
      <c r="HEU102" s="36"/>
      <c r="HEV102" s="36"/>
      <c r="HEW102" s="36"/>
      <c r="HEX102" s="36"/>
      <c r="HEY102" s="36"/>
      <c r="HEZ102" s="36"/>
      <c r="HFA102" s="36"/>
      <c r="HFB102" s="36"/>
      <c r="HFC102" s="36"/>
      <c r="HFD102" s="36"/>
      <c r="HFE102" s="36"/>
      <c r="HFF102" s="36"/>
      <c r="HFG102" s="36"/>
      <c r="HFH102" s="36"/>
      <c r="HFI102" s="36"/>
      <c r="HFJ102" s="36"/>
      <c r="HFK102" s="36"/>
      <c r="HFL102" s="36"/>
      <c r="HFM102" s="36"/>
      <c r="HFN102" s="36"/>
      <c r="HFO102" s="36"/>
      <c r="HFP102" s="36"/>
      <c r="HFQ102" s="36"/>
      <c r="HFR102" s="36"/>
      <c r="HFS102" s="36"/>
      <c r="HFT102" s="36"/>
      <c r="HFU102" s="36"/>
      <c r="HFV102" s="36"/>
      <c r="HFW102" s="36"/>
      <c r="HFX102" s="36"/>
      <c r="HFY102" s="36"/>
      <c r="HFZ102" s="36"/>
      <c r="HGA102" s="36"/>
      <c r="HGB102" s="36"/>
      <c r="HGC102" s="36"/>
      <c r="HGD102" s="36"/>
      <c r="HGE102" s="36"/>
      <c r="HGF102" s="36"/>
      <c r="HGG102" s="36"/>
      <c r="HGH102" s="36"/>
      <c r="HGI102" s="36"/>
      <c r="HGJ102" s="36"/>
      <c r="HGK102" s="36"/>
      <c r="HGL102" s="36"/>
      <c r="HGM102" s="36"/>
      <c r="HGN102" s="36"/>
      <c r="HGO102" s="36"/>
      <c r="HGP102" s="36"/>
      <c r="HGQ102" s="36"/>
      <c r="HGR102" s="36"/>
      <c r="HGS102" s="36"/>
      <c r="HGT102" s="36"/>
      <c r="HGU102" s="36"/>
      <c r="HGV102" s="36"/>
      <c r="HGW102" s="36"/>
      <c r="HGX102" s="36"/>
      <c r="HGY102" s="36"/>
      <c r="HGZ102" s="36"/>
      <c r="HHA102" s="36"/>
      <c r="HHB102" s="36"/>
      <c r="HHC102" s="36"/>
      <c r="HHD102" s="36"/>
      <c r="HHE102" s="36"/>
      <c r="HHF102" s="36"/>
      <c r="HHG102" s="36"/>
      <c r="HHH102" s="36"/>
      <c r="HHI102" s="36"/>
      <c r="HHJ102" s="36"/>
      <c r="HHK102" s="36"/>
      <c r="HHL102" s="36"/>
      <c r="HHM102" s="36"/>
      <c r="HHN102" s="36"/>
      <c r="HHO102" s="36"/>
      <c r="HHP102" s="36"/>
      <c r="HHQ102" s="36"/>
      <c r="HHR102" s="36"/>
      <c r="HHS102" s="36"/>
      <c r="HHT102" s="36"/>
      <c r="HHU102" s="36"/>
      <c r="HHV102" s="36"/>
      <c r="HHW102" s="36"/>
      <c r="HHX102" s="36"/>
      <c r="HHY102" s="36"/>
      <c r="HHZ102" s="36"/>
      <c r="HIA102" s="36"/>
      <c r="HIB102" s="36"/>
      <c r="HIC102" s="36"/>
      <c r="HID102" s="36"/>
      <c r="HIE102" s="36"/>
      <c r="HIF102" s="36"/>
      <c r="HIG102" s="36"/>
      <c r="HIH102" s="36"/>
      <c r="HII102" s="36"/>
      <c r="HIJ102" s="36"/>
      <c r="HIK102" s="36"/>
      <c r="HIL102" s="36"/>
      <c r="HIM102" s="36"/>
      <c r="HIN102" s="36"/>
      <c r="HIO102" s="36"/>
      <c r="HIP102" s="36"/>
      <c r="HIQ102" s="36"/>
      <c r="HIR102" s="36"/>
      <c r="HIS102" s="36"/>
      <c r="HIT102" s="36"/>
      <c r="HIU102" s="36"/>
      <c r="HIV102" s="36"/>
      <c r="HIW102" s="36"/>
      <c r="HIX102" s="36"/>
      <c r="HIY102" s="36"/>
      <c r="HIZ102" s="36"/>
      <c r="HJA102" s="36"/>
      <c r="HJB102" s="36"/>
      <c r="HJC102" s="36"/>
      <c r="HJD102" s="36"/>
      <c r="HJE102" s="36"/>
      <c r="HJF102" s="36"/>
      <c r="HJG102" s="36"/>
      <c r="HJH102" s="36"/>
      <c r="HJI102" s="36"/>
      <c r="HJJ102" s="36"/>
      <c r="HJK102" s="36"/>
      <c r="HJL102" s="36"/>
      <c r="HJM102" s="36"/>
      <c r="HJN102" s="36"/>
      <c r="HJO102" s="36"/>
      <c r="HJP102" s="36"/>
      <c r="HJQ102" s="36"/>
      <c r="HJR102" s="36"/>
      <c r="HJS102" s="36"/>
      <c r="HJT102" s="36"/>
      <c r="HJU102" s="36"/>
      <c r="HJV102" s="36"/>
      <c r="HJW102" s="36"/>
      <c r="HJX102" s="36"/>
      <c r="HJY102" s="36"/>
      <c r="HJZ102" s="36"/>
      <c r="HKA102" s="36"/>
      <c r="HKB102" s="36"/>
      <c r="HKC102" s="36"/>
      <c r="HKD102" s="36"/>
      <c r="HKE102" s="36"/>
      <c r="HKF102" s="36"/>
      <c r="HKG102" s="36"/>
      <c r="HKH102" s="36"/>
      <c r="HKI102" s="36"/>
      <c r="HKJ102" s="36"/>
      <c r="HKK102" s="36"/>
      <c r="HKL102" s="36"/>
      <c r="HKM102" s="36"/>
      <c r="HKN102" s="36"/>
      <c r="HKO102" s="36"/>
      <c r="HKP102" s="36"/>
      <c r="HKQ102" s="36"/>
      <c r="HKR102" s="36"/>
      <c r="HKS102" s="36"/>
      <c r="HKT102" s="36"/>
      <c r="HKU102" s="36"/>
      <c r="HKV102" s="36"/>
      <c r="HKW102" s="36"/>
      <c r="HKX102" s="36"/>
      <c r="HKY102" s="36"/>
      <c r="HKZ102" s="36"/>
      <c r="HLA102" s="36"/>
      <c r="HLB102" s="36"/>
      <c r="HLC102" s="36"/>
      <c r="HLD102" s="36"/>
      <c r="HLE102" s="36"/>
      <c r="HLF102" s="36"/>
      <c r="HLG102" s="36"/>
      <c r="HLH102" s="36"/>
      <c r="HLI102" s="36"/>
      <c r="HLJ102" s="36"/>
      <c r="HLK102" s="36"/>
      <c r="HLL102" s="36"/>
      <c r="HLM102" s="36"/>
      <c r="HLN102" s="36"/>
      <c r="HLO102" s="36"/>
      <c r="HLP102" s="36"/>
      <c r="HLQ102" s="36"/>
      <c r="HLR102" s="36"/>
      <c r="HLS102" s="36"/>
      <c r="HLT102" s="36"/>
      <c r="HLU102" s="36"/>
      <c r="HLV102" s="36"/>
      <c r="HLW102" s="36"/>
      <c r="HLX102" s="36"/>
      <c r="HLY102" s="36"/>
      <c r="HLZ102" s="36"/>
      <c r="HMA102" s="36"/>
      <c r="HMB102" s="36"/>
      <c r="HMC102" s="36"/>
      <c r="HMD102" s="36"/>
      <c r="HME102" s="36"/>
      <c r="HMF102" s="36"/>
      <c r="HMG102" s="36"/>
      <c r="HMH102" s="36"/>
      <c r="HMI102" s="36"/>
      <c r="HMJ102" s="36"/>
      <c r="HMK102" s="36"/>
      <c r="HML102" s="36"/>
      <c r="HMM102" s="36"/>
      <c r="HMN102" s="36"/>
      <c r="HMO102" s="36"/>
      <c r="HMP102" s="36"/>
      <c r="HMQ102" s="36"/>
      <c r="HMR102" s="36"/>
      <c r="HMS102" s="36"/>
      <c r="HMT102" s="36"/>
      <c r="HMU102" s="36"/>
      <c r="HMV102" s="36"/>
      <c r="HMW102" s="36"/>
      <c r="HMX102" s="36"/>
      <c r="HMY102" s="36"/>
      <c r="HMZ102" s="36"/>
      <c r="HNA102" s="36"/>
      <c r="HNB102" s="36"/>
      <c r="HNC102" s="36"/>
      <c r="HND102" s="36"/>
      <c r="HNE102" s="36"/>
      <c r="HNF102" s="36"/>
      <c r="HNG102" s="36"/>
      <c r="HNH102" s="36"/>
      <c r="HNI102" s="36"/>
      <c r="HNJ102" s="36"/>
      <c r="HNK102" s="36"/>
      <c r="HNL102" s="36"/>
      <c r="HNM102" s="36"/>
      <c r="HNN102" s="36"/>
      <c r="HNO102" s="36"/>
      <c r="HNP102" s="36"/>
      <c r="HNQ102" s="36"/>
      <c r="HNR102" s="36"/>
      <c r="HNS102" s="36"/>
      <c r="HNT102" s="36"/>
      <c r="HNU102" s="36"/>
      <c r="HNV102" s="36"/>
      <c r="HNW102" s="36"/>
      <c r="HNX102" s="36"/>
      <c r="HNY102" s="36"/>
      <c r="HNZ102" s="36"/>
      <c r="HOA102" s="36"/>
      <c r="HOB102" s="36"/>
      <c r="HOC102" s="36"/>
      <c r="HOD102" s="36"/>
      <c r="HOE102" s="36"/>
      <c r="HOF102" s="36"/>
      <c r="HOG102" s="36"/>
      <c r="HOH102" s="36"/>
      <c r="HOI102" s="36"/>
      <c r="HOJ102" s="36"/>
      <c r="HOK102" s="36"/>
      <c r="HOL102" s="36"/>
      <c r="HOM102" s="36"/>
      <c r="HON102" s="36"/>
      <c r="HOO102" s="36"/>
      <c r="HOP102" s="36"/>
      <c r="HOQ102" s="36"/>
      <c r="HOR102" s="36"/>
      <c r="HOS102" s="36"/>
      <c r="HOT102" s="36"/>
      <c r="HOU102" s="36"/>
      <c r="HOV102" s="36"/>
      <c r="HOW102" s="36"/>
      <c r="HOX102" s="36"/>
      <c r="HOY102" s="36"/>
      <c r="HOZ102" s="36"/>
      <c r="HPA102" s="36"/>
      <c r="HPB102" s="36"/>
      <c r="HPC102" s="36"/>
      <c r="HPD102" s="36"/>
      <c r="HPE102" s="36"/>
      <c r="HPF102" s="36"/>
      <c r="HPG102" s="36"/>
      <c r="HPH102" s="36"/>
      <c r="HPI102" s="36"/>
      <c r="HPJ102" s="36"/>
      <c r="HPK102" s="36"/>
      <c r="HPL102" s="36"/>
      <c r="HPM102" s="36"/>
      <c r="HPN102" s="36"/>
      <c r="HPO102" s="36"/>
      <c r="HPP102" s="36"/>
      <c r="HPQ102" s="36"/>
      <c r="HPR102" s="36"/>
      <c r="HPS102" s="36"/>
      <c r="HPT102" s="36"/>
      <c r="HPU102" s="36"/>
      <c r="HPV102" s="36"/>
      <c r="HPW102" s="36"/>
      <c r="HPX102" s="36"/>
      <c r="HPY102" s="36"/>
      <c r="HPZ102" s="36"/>
      <c r="HQA102" s="36"/>
      <c r="HQB102" s="36"/>
      <c r="HQC102" s="36"/>
      <c r="HQD102" s="36"/>
      <c r="HQE102" s="36"/>
      <c r="HQF102" s="36"/>
      <c r="HQG102" s="36"/>
      <c r="HQH102" s="36"/>
      <c r="HQI102" s="36"/>
      <c r="HQJ102" s="36"/>
      <c r="HQK102" s="36"/>
      <c r="HQL102" s="36"/>
      <c r="HQM102" s="36"/>
      <c r="HQN102" s="36"/>
      <c r="HQO102" s="36"/>
      <c r="HQP102" s="36"/>
      <c r="HQQ102" s="36"/>
      <c r="HQR102" s="36"/>
      <c r="HQS102" s="36"/>
      <c r="HQT102" s="36"/>
      <c r="HQU102" s="36"/>
      <c r="HQV102" s="36"/>
      <c r="HQW102" s="36"/>
      <c r="HQX102" s="36"/>
      <c r="HQY102" s="36"/>
      <c r="HQZ102" s="36"/>
      <c r="HRA102" s="36"/>
      <c r="HRB102" s="36"/>
      <c r="HRC102" s="36"/>
      <c r="HRD102" s="36"/>
      <c r="HRE102" s="36"/>
      <c r="HRF102" s="36"/>
      <c r="HRG102" s="36"/>
      <c r="HRH102" s="36"/>
      <c r="HRI102" s="36"/>
      <c r="HRJ102" s="36"/>
      <c r="HRK102" s="36"/>
      <c r="HRL102" s="36"/>
      <c r="HRM102" s="36"/>
      <c r="HRN102" s="36"/>
      <c r="HRO102" s="36"/>
      <c r="HRP102" s="36"/>
      <c r="HRQ102" s="36"/>
      <c r="HRR102" s="36"/>
      <c r="HRS102" s="36"/>
      <c r="HRT102" s="36"/>
      <c r="HRU102" s="36"/>
      <c r="HRV102" s="36"/>
      <c r="HRW102" s="36"/>
      <c r="HRX102" s="36"/>
      <c r="HRY102" s="36"/>
      <c r="HRZ102" s="36"/>
      <c r="HSA102" s="36"/>
      <c r="HSB102" s="36"/>
      <c r="HSC102" s="36"/>
      <c r="HSD102" s="36"/>
      <c r="HSE102" s="36"/>
      <c r="HSF102" s="36"/>
      <c r="HSG102" s="36"/>
      <c r="HSH102" s="36"/>
      <c r="HSI102" s="36"/>
      <c r="HSJ102" s="36"/>
      <c r="HSK102" s="36"/>
      <c r="HSL102" s="36"/>
      <c r="HSM102" s="36"/>
      <c r="HSN102" s="36"/>
      <c r="HSO102" s="36"/>
      <c r="HSP102" s="36"/>
      <c r="HSQ102" s="36"/>
      <c r="HSR102" s="36"/>
      <c r="HSS102" s="36"/>
      <c r="HST102" s="36"/>
      <c r="HSU102" s="36"/>
      <c r="HSV102" s="36"/>
      <c r="HSW102" s="36"/>
      <c r="HSX102" s="36"/>
      <c r="HSY102" s="36"/>
      <c r="HSZ102" s="36"/>
      <c r="HTA102" s="36"/>
      <c r="HTB102" s="36"/>
      <c r="HTC102" s="36"/>
      <c r="HTD102" s="36"/>
      <c r="HTE102" s="36"/>
      <c r="HTF102" s="36"/>
      <c r="HTG102" s="36"/>
      <c r="HTH102" s="36"/>
      <c r="HTI102" s="36"/>
      <c r="HTJ102" s="36"/>
      <c r="HTK102" s="36"/>
      <c r="HTL102" s="36"/>
      <c r="HTM102" s="36"/>
      <c r="HTN102" s="36"/>
      <c r="HTO102" s="36"/>
      <c r="HTP102" s="36"/>
      <c r="HTQ102" s="36"/>
      <c r="HTR102" s="36"/>
      <c r="HTS102" s="36"/>
      <c r="HTT102" s="36"/>
      <c r="HTU102" s="36"/>
      <c r="HTV102" s="36"/>
      <c r="HTW102" s="36"/>
      <c r="HTX102" s="36"/>
      <c r="HTY102" s="36"/>
      <c r="HTZ102" s="36"/>
      <c r="HUA102" s="36"/>
      <c r="HUB102" s="36"/>
      <c r="HUC102" s="36"/>
      <c r="HUD102" s="36"/>
      <c r="HUE102" s="36"/>
      <c r="HUF102" s="36"/>
      <c r="HUG102" s="36"/>
      <c r="HUH102" s="36"/>
      <c r="HUI102" s="36"/>
      <c r="HUJ102" s="36"/>
      <c r="HUK102" s="36"/>
      <c r="HUL102" s="36"/>
      <c r="HUM102" s="36"/>
      <c r="HUN102" s="36"/>
      <c r="HUO102" s="36"/>
      <c r="HUP102" s="36"/>
      <c r="HUQ102" s="36"/>
      <c r="HUR102" s="36"/>
      <c r="HUS102" s="36"/>
      <c r="HUT102" s="36"/>
      <c r="HUU102" s="36"/>
      <c r="HUV102" s="36"/>
      <c r="HUW102" s="36"/>
      <c r="HUX102" s="36"/>
      <c r="HUY102" s="36"/>
      <c r="HUZ102" s="36"/>
      <c r="HVA102" s="36"/>
      <c r="HVB102" s="36"/>
      <c r="HVC102" s="36"/>
      <c r="HVD102" s="36"/>
      <c r="HVE102" s="36"/>
      <c r="HVF102" s="36"/>
      <c r="HVG102" s="36"/>
      <c r="HVH102" s="36"/>
      <c r="HVI102" s="36"/>
      <c r="HVJ102" s="36"/>
      <c r="HVK102" s="36"/>
      <c r="HVL102" s="36"/>
      <c r="HVM102" s="36"/>
      <c r="HVN102" s="36"/>
      <c r="HVO102" s="36"/>
      <c r="HVP102" s="36"/>
      <c r="HVQ102" s="36"/>
      <c r="HVR102" s="36"/>
      <c r="HVS102" s="36"/>
      <c r="HVT102" s="36"/>
      <c r="HVU102" s="36"/>
      <c r="HVV102" s="36"/>
      <c r="HVW102" s="36"/>
      <c r="HVX102" s="36"/>
      <c r="HVY102" s="36"/>
      <c r="HVZ102" s="36"/>
      <c r="HWA102" s="36"/>
      <c r="HWB102" s="36"/>
      <c r="HWC102" s="36"/>
      <c r="HWD102" s="36"/>
      <c r="HWE102" s="36"/>
      <c r="HWF102" s="36"/>
      <c r="HWG102" s="36"/>
      <c r="HWH102" s="36"/>
      <c r="HWI102" s="36"/>
      <c r="HWJ102" s="36"/>
      <c r="HWK102" s="36"/>
      <c r="HWL102" s="36"/>
      <c r="HWM102" s="36"/>
      <c r="HWN102" s="36"/>
      <c r="HWO102" s="36"/>
      <c r="HWP102" s="36"/>
      <c r="HWQ102" s="36"/>
      <c r="HWR102" s="36"/>
      <c r="HWS102" s="36"/>
      <c r="HWT102" s="36"/>
      <c r="HWU102" s="36"/>
      <c r="HWV102" s="36"/>
      <c r="HWW102" s="36"/>
      <c r="HWX102" s="36"/>
      <c r="HWY102" s="36"/>
      <c r="HWZ102" s="36"/>
      <c r="HXA102" s="36"/>
      <c r="HXB102" s="36"/>
      <c r="HXC102" s="36"/>
      <c r="HXD102" s="36"/>
      <c r="HXE102" s="36"/>
      <c r="HXF102" s="36"/>
      <c r="HXG102" s="36"/>
      <c r="HXH102" s="36"/>
      <c r="HXI102" s="36"/>
      <c r="HXJ102" s="36"/>
      <c r="HXK102" s="36"/>
      <c r="HXL102" s="36"/>
      <c r="HXM102" s="36"/>
      <c r="HXN102" s="36"/>
      <c r="HXO102" s="36"/>
      <c r="HXP102" s="36"/>
      <c r="HXQ102" s="36"/>
      <c r="HXR102" s="36"/>
      <c r="HXS102" s="36"/>
      <c r="HXT102" s="36"/>
      <c r="HXU102" s="36"/>
      <c r="HXV102" s="36"/>
      <c r="HXW102" s="36"/>
      <c r="HXX102" s="36"/>
      <c r="HXY102" s="36"/>
      <c r="HXZ102" s="36"/>
      <c r="HYA102" s="36"/>
      <c r="HYB102" s="36"/>
      <c r="HYC102" s="36"/>
      <c r="HYD102" s="36"/>
      <c r="HYE102" s="36"/>
      <c r="HYF102" s="36"/>
      <c r="HYG102" s="36"/>
      <c r="HYH102" s="36"/>
      <c r="HYI102" s="36"/>
      <c r="HYJ102" s="36"/>
      <c r="HYK102" s="36"/>
      <c r="HYL102" s="36"/>
      <c r="HYM102" s="36"/>
      <c r="HYN102" s="36"/>
      <c r="HYO102" s="36"/>
      <c r="HYP102" s="36"/>
      <c r="HYQ102" s="36"/>
      <c r="HYR102" s="36"/>
      <c r="HYS102" s="36"/>
      <c r="HYT102" s="36"/>
      <c r="HYU102" s="36"/>
      <c r="HYV102" s="36"/>
      <c r="HYW102" s="36"/>
      <c r="HYX102" s="36"/>
      <c r="HYY102" s="36"/>
      <c r="HYZ102" s="36"/>
      <c r="HZA102" s="36"/>
      <c r="HZB102" s="36"/>
      <c r="HZC102" s="36"/>
      <c r="HZD102" s="36"/>
      <c r="HZE102" s="36"/>
      <c r="HZF102" s="36"/>
      <c r="HZG102" s="36"/>
      <c r="HZH102" s="36"/>
      <c r="HZI102" s="36"/>
      <c r="HZJ102" s="36"/>
      <c r="HZK102" s="36"/>
      <c r="HZL102" s="36"/>
      <c r="HZM102" s="36"/>
      <c r="HZN102" s="36"/>
      <c r="HZO102" s="36"/>
      <c r="HZP102" s="36"/>
      <c r="HZQ102" s="36"/>
      <c r="HZR102" s="36"/>
      <c r="HZS102" s="36"/>
      <c r="HZT102" s="36"/>
      <c r="HZU102" s="36"/>
      <c r="HZV102" s="36"/>
      <c r="HZW102" s="36"/>
      <c r="HZX102" s="36"/>
      <c r="HZY102" s="36"/>
      <c r="HZZ102" s="36"/>
      <c r="IAA102" s="36"/>
      <c r="IAB102" s="36"/>
      <c r="IAC102" s="36"/>
      <c r="IAD102" s="36"/>
      <c r="IAE102" s="36"/>
      <c r="IAF102" s="36"/>
      <c r="IAG102" s="36"/>
      <c r="IAH102" s="36"/>
      <c r="IAI102" s="36"/>
      <c r="IAJ102" s="36"/>
      <c r="IAK102" s="36"/>
      <c r="IAL102" s="36"/>
      <c r="IAM102" s="36"/>
      <c r="IAN102" s="36"/>
      <c r="IAO102" s="36"/>
      <c r="IAP102" s="36"/>
      <c r="IAQ102" s="36"/>
      <c r="IAR102" s="36"/>
      <c r="IAS102" s="36"/>
      <c r="IAT102" s="36"/>
      <c r="IAU102" s="36"/>
      <c r="IAV102" s="36"/>
      <c r="IAW102" s="36"/>
      <c r="IAX102" s="36"/>
      <c r="IAY102" s="36"/>
      <c r="IAZ102" s="36"/>
      <c r="IBA102" s="36"/>
      <c r="IBB102" s="36"/>
      <c r="IBC102" s="36"/>
      <c r="IBD102" s="36"/>
      <c r="IBE102" s="36"/>
      <c r="IBF102" s="36"/>
      <c r="IBG102" s="36"/>
      <c r="IBH102" s="36"/>
      <c r="IBI102" s="36"/>
      <c r="IBJ102" s="36"/>
      <c r="IBK102" s="36"/>
      <c r="IBL102" s="36"/>
      <c r="IBM102" s="36"/>
      <c r="IBN102" s="36"/>
      <c r="IBO102" s="36"/>
      <c r="IBP102" s="36"/>
      <c r="IBQ102" s="36"/>
      <c r="IBR102" s="36"/>
      <c r="IBS102" s="36"/>
      <c r="IBT102" s="36"/>
      <c r="IBU102" s="36"/>
      <c r="IBV102" s="36"/>
      <c r="IBW102" s="36"/>
      <c r="IBX102" s="36"/>
      <c r="IBY102" s="36"/>
      <c r="IBZ102" s="36"/>
      <c r="ICA102" s="36"/>
      <c r="ICB102" s="36"/>
      <c r="ICC102" s="36"/>
      <c r="ICD102" s="36"/>
      <c r="ICE102" s="36"/>
      <c r="ICF102" s="36"/>
      <c r="ICG102" s="36"/>
      <c r="ICH102" s="36"/>
      <c r="ICI102" s="36"/>
      <c r="ICJ102" s="36"/>
      <c r="ICK102" s="36"/>
      <c r="ICL102" s="36"/>
      <c r="ICM102" s="36"/>
      <c r="ICN102" s="36"/>
      <c r="ICO102" s="36"/>
      <c r="ICP102" s="36"/>
      <c r="ICQ102" s="36"/>
      <c r="ICR102" s="36"/>
      <c r="ICS102" s="36"/>
      <c r="ICT102" s="36"/>
      <c r="ICU102" s="36"/>
      <c r="ICV102" s="36"/>
      <c r="ICW102" s="36"/>
      <c r="ICX102" s="36"/>
      <c r="ICY102" s="36"/>
      <c r="ICZ102" s="36"/>
      <c r="IDA102" s="36"/>
      <c r="IDB102" s="36"/>
      <c r="IDC102" s="36"/>
      <c r="IDD102" s="36"/>
      <c r="IDE102" s="36"/>
      <c r="IDF102" s="36"/>
      <c r="IDG102" s="36"/>
      <c r="IDH102" s="36"/>
      <c r="IDI102" s="36"/>
      <c r="IDJ102" s="36"/>
      <c r="IDK102" s="36"/>
      <c r="IDL102" s="36"/>
      <c r="IDM102" s="36"/>
      <c r="IDN102" s="36"/>
      <c r="IDO102" s="36"/>
      <c r="IDP102" s="36"/>
      <c r="IDQ102" s="36"/>
      <c r="IDR102" s="36"/>
      <c r="IDS102" s="36"/>
      <c r="IDT102" s="36"/>
      <c r="IDU102" s="36"/>
      <c r="IDV102" s="36"/>
      <c r="IDW102" s="36"/>
      <c r="IDX102" s="36"/>
      <c r="IDY102" s="36"/>
      <c r="IDZ102" s="36"/>
      <c r="IEA102" s="36"/>
      <c r="IEB102" s="36"/>
      <c r="IEC102" s="36"/>
      <c r="IED102" s="36"/>
      <c r="IEE102" s="36"/>
      <c r="IEF102" s="36"/>
      <c r="IEG102" s="36"/>
      <c r="IEH102" s="36"/>
      <c r="IEI102" s="36"/>
      <c r="IEJ102" s="36"/>
      <c r="IEK102" s="36"/>
      <c r="IEL102" s="36"/>
      <c r="IEM102" s="36"/>
      <c r="IEN102" s="36"/>
      <c r="IEO102" s="36"/>
      <c r="IEP102" s="36"/>
      <c r="IEQ102" s="36"/>
      <c r="IER102" s="36"/>
      <c r="IES102" s="36"/>
      <c r="IET102" s="36"/>
      <c r="IEU102" s="36"/>
      <c r="IEV102" s="36"/>
      <c r="IEW102" s="36"/>
      <c r="IEX102" s="36"/>
      <c r="IEY102" s="36"/>
      <c r="IEZ102" s="36"/>
      <c r="IFA102" s="36"/>
      <c r="IFB102" s="36"/>
      <c r="IFC102" s="36"/>
      <c r="IFD102" s="36"/>
      <c r="IFE102" s="36"/>
      <c r="IFF102" s="36"/>
      <c r="IFG102" s="36"/>
      <c r="IFH102" s="36"/>
      <c r="IFI102" s="36"/>
      <c r="IFJ102" s="36"/>
      <c r="IFK102" s="36"/>
      <c r="IFL102" s="36"/>
      <c r="IFM102" s="36"/>
      <c r="IFN102" s="36"/>
      <c r="IFO102" s="36"/>
      <c r="IFP102" s="36"/>
      <c r="IFQ102" s="36"/>
      <c r="IFR102" s="36"/>
      <c r="IFS102" s="36"/>
      <c r="IFT102" s="36"/>
      <c r="IFU102" s="36"/>
      <c r="IFV102" s="36"/>
      <c r="IFW102" s="36"/>
      <c r="IFX102" s="36"/>
      <c r="IFY102" s="36"/>
      <c r="IFZ102" s="36"/>
      <c r="IGA102" s="36"/>
      <c r="IGB102" s="36"/>
      <c r="IGC102" s="36"/>
      <c r="IGD102" s="36"/>
      <c r="IGE102" s="36"/>
      <c r="IGF102" s="36"/>
      <c r="IGG102" s="36"/>
      <c r="IGH102" s="36"/>
      <c r="IGI102" s="36"/>
      <c r="IGJ102" s="36"/>
      <c r="IGK102" s="36"/>
      <c r="IGL102" s="36"/>
      <c r="IGM102" s="36"/>
      <c r="IGN102" s="36"/>
      <c r="IGO102" s="36"/>
      <c r="IGP102" s="36"/>
      <c r="IGQ102" s="36"/>
      <c r="IGR102" s="36"/>
      <c r="IGS102" s="36"/>
      <c r="IGT102" s="36"/>
      <c r="IGU102" s="36"/>
      <c r="IGV102" s="36"/>
      <c r="IGW102" s="36"/>
      <c r="IGX102" s="36"/>
      <c r="IGY102" s="36"/>
      <c r="IGZ102" s="36"/>
      <c r="IHA102" s="36"/>
      <c r="IHB102" s="36"/>
      <c r="IHC102" s="36"/>
      <c r="IHD102" s="36"/>
      <c r="IHE102" s="36"/>
      <c r="IHF102" s="36"/>
      <c r="IHG102" s="36"/>
      <c r="IHH102" s="36"/>
      <c r="IHI102" s="36"/>
      <c r="IHJ102" s="36"/>
      <c r="IHK102" s="36"/>
      <c r="IHL102" s="36"/>
      <c r="IHM102" s="36"/>
      <c r="IHN102" s="36"/>
      <c r="IHO102" s="36"/>
      <c r="IHP102" s="36"/>
      <c r="IHQ102" s="36"/>
      <c r="IHR102" s="36"/>
      <c r="IHS102" s="36"/>
      <c r="IHT102" s="36"/>
      <c r="IHU102" s="36"/>
      <c r="IHV102" s="36"/>
      <c r="IHW102" s="36"/>
      <c r="IHX102" s="36"/>
      <c r="IHY102" s="36"/>
      <c r="IHZ102" s="36"/>
      <c r="IIA102" s="36"/>
      <c r="IIB102" s="36"/>
      <c r="IIC102" s="36"/>
      <c r="IID102" s="36"/>
      <c r="IIE102" s="36"/>
      <c r="IIF102" s="36"/>
      <c r="IIG102" s="36"/>
      <c r="IIH102" s="36"/>
      <c r="III102" s="36"/>
      <c r="IIJ102" s="36"/>
      <c r="IIK102" s="36"/>
      <c r="IIL102" s="36"/>
      <c r="IIM102" s="36"/>
      <c r="IIN102" s="36"/>
      <c r="IIO102" s="36"/>
      <c r="IIP102" s="36"/>
      <c r="IIQ102" s="36"/>
      <c r="IIR102" s="36"/>
      <c r="IIS102" s="36"/>
      <c r="IIT102" s="36"/>
      <c r="IIU102" s="36"/>
      <c r="IIV102" s="36"/>
      <c r="IIW102" s="36"/>
      <c r="IIX102" s="36"/>
      <c r="IIY102" s="36"/>
      <c r="IIZ102" s="36"/>
      <c r="IJA102" s="36"/>
      <c r="IJB102" s="36"/>
      <c r="IJC102" s="36"/>
      <c r="IJD102" s="36"/>
      <c r="IJE102" s="36"/>
      <c r="IJF102" s="36"/>
      <c r="IJG102" s="36"/>
      <c r="IJH102" s="36"/>
      <c r="IJI102" s="36"/>
      <c r="IJJ102" s="36"/>
      <c r="IJK102" s="36"/>
      <c r="IJL102" s="36"/>
      <c r="IJM102" s="36"/>
      <c r="IJN102" s="36"/>
      <c r="IJO102" s="36"/>
      <c r="IJP102" s="36"/>
      <c r="IJQ102" s="36"/>
      <c r="IJR102" s="36"/>
      <c r="IJS102" s="36"/>
      <c r="IJT102" s="36"/>
      <c r="IJU102" s="36"/>
      <c r="IJV102" s="36"/>
      <c r="IJW102" s="36"/>
      <c r="IJX102" s="36"/>
      <c r="IJY102" s="36"/>
      <c r="IJZ102" s="36"/>
      <c r="IKA102" s="36"/>
      <c r="IKB102" s="36"/>
      <c r="IKC102" s="36"/>
      <c r="IKD102" s="36"/>
      <c r="IKE102" s="36"/>
      <c r="IKF102" s="36"/>
      <c r="IKG102" s="36"/>
      <c r="IKH102" s="36"/>
      <c r="IKI102" s="36"/>
      <c r="IKJ102" s="36"/>
      <c r="IKK102" s="36"/>
      <c r="IKL102" s="36"/>
      <c r="IKM102" s="36"/>
      <c r="IKN102" s="36"/>
      <c r="IKO102" s="36"/>
      <c r="IKP102" s="36"/>
      <c r="IKQ102" s="36"/>
      <c r="IKR102" s="36"/>
      <c r="IKS102" s="36"/>
      <c r="IKT102" s="36"/>
      <c r="IKU102" s="36"/>
      <c r="IKV102" s="36"/>
      <c r="IKW102" s="36"/>
      <c r="IKX102" s="36"/>
      <c r="IKY102" s="36"/>
      <c r="IKZ102" s="36"/>
      <c r="ILA102" s="36"/>
      <c r="ILB102" s="36"/>
      <c r="ILC102" s="36"/>
      <c r="ILD102" s="36"/>
      <c r="ILE102" s="36"/>
      <c r="ILF102" s="36"/>
      <c r="ILG102" s="36"/>
      <c r="ILH102" s="36"/>
      <c r="ILI102" s="36"/>
      <c r="ILJ102" s="36"/>
      <c r="ILK102" s="36"/>
      <c r="ILL102" s="36"/>
      <c r="ILM102" s="36"/>
      <c r="ILN102" s="36"/>
      <c r="ILO102" s="36"/>
      <c r="ILP102" s="36"/>
      <c r="ILQ102" s="36"/>
      <c r="ILR102" s="36"/>
      <c r="ILS102" s="36"/>
      <c r="ILT102" s="36"/>
      <c r="ILU102" s="36"/>
      <c r="ILV102" s="36"/>
      <c r="ILW102" s="36"/>
      <c r="ILX102" s="36"/>
      <c r="ILY102" s="36"/>
      <c r="ILZ102" s="36"/>
      <c r="IMA102" s="36"/>
      <c r="IMB102" s="36"/>
      <c r="IMC102" s="36"/>
      <c r="IMD102" s="36"/>
      <c r="IME102" s="36"/>
      <c r="IMF102" s="36"/>
      <c r="IMG102" s="36"/>
      <c r="IMH102" s="36"/>
      <c r="IMI102" s="36"/>
      <c r="IMJ102" s="36"/>
      <c r="IMK102" s="36"/>
      <c r="IML102" s="36"/>
      <c r="IMM102" s="36"/>
      <c r="IMN102" s="36"/>
      <c r="IMO102" s="36"/>
      <c r="IMP102" s="36"/>
      <c r="IMQ102" s="36"/>
      <c r="IMR102" s="36"/>
      <c r="IMS102" s="36"/>
      <c r="IMT102" s="36"/>
      <c r="IMU102" s="36"/>
      <c r="IMV102" s="36"/>
      <c r="IMW102" s="36"/>
      <c r="IMX102" s="36"/>
      <c r="IMY102" s="36"/>
      <c r="IMZ102" s="36"/>
      <c r="INA102" s="36"/>
      <c r="INB102" s="36"/>
      <c r="INC102" s="36"/>
      <c r="IND102" s="36"/>
      <c r="INE102" s="36"/>
      <c r="INF102" s="36"/>
      <c r="ING102" s="36"/>
      <c r="INH102" s="36"/>
      <c r="INI102" s="36"/>
      <c r="INJ102" s="36"/>
      <c r="INK102" s="36"/>
      <c r="INL102" s="36"/>
      <c r="INM102" s="36"/>
      <c r="INN102" s="36"/>
      <c r="INO102" s="36"/>
      <c r="INP102" s="36"/>
      <c r="INQ102" s="36"/>
      <c r="INR102" s="36"/>
      <c r="INS102" s="36"/>
      <c r="INT102" s="36"/>
      <c r="INU102" s="36"/>
      <c r="INV102" s="36"/>
      <c r="INW102" s="36"/>
      <c r="INX102" s="36"/>
      <c r="INY102" s="36"/>
      <c r="INZ102" s="36"/>
      <c r="IOA102" s="36"/>
      <c r="IOB102" s="36"/>
      <c r="IOC102" s="36"/>
      <c r="IOD102" s="36"/>
      <c r="IOE102" s="36"/>
      <c r="IOF102" s="36"/>
      <c r="IOG102" s="36"/>
      <c r="IOH102" s="36"/>
      <c r="IOI102" s="36"/>
      <c r="IOJ102" s="36"/>
      <c r="IOK102" s="36"/>
      <c r="IOL102" s="36"/>
      <c r="IOM102" s="36"/>
      <c r="ION102" s="36"/>
      <c r="IOO102" s="36"/>
      <c r="IOP102" s="36"/>
      <c r="IOQ102" s="36"/>
      <c r="IOR102" s="36"/>
      <c r="IOS102" s="36"/>
      <c r="IOT102" s="36"/>
      <c r="IOU102" s="36"/>
      <c r="IOV102" s="36"/>
      <c r="IOW102" s="36"/>
      <c r="IOX102" s="36"/>
      <c r="IOY102" s="36"/>
      <c r="IOZ102" s="36"/>
      <c r="IPA102" s="36"/>
      <c r="IPB102" s="36"/>
      <c r="IPC102" s="36"/>
      <c r="IPD102" s="36"/>
      <c r="IPE102" s="36"/>
      <c r="IPF102" s="36"/>
      <c r="IPG102" s="36"/>
      <c r="IPH102" s="36"/>
      <c r="IPI102" s="36"/>
      <c r="IPJ102" s="36"/>
      <c r="IPK102" s="36"/>
      <c r="IPL102" s="36"/>
      <c r="IPM102" s="36"/>
      <c r="IPN102" s="36"/>
      <c r="IPO102" s="36"/>
      <c r="IPP102" s="36"/>
      <c r="IPQ102" s="36"/>
      <c r="IPR102" s="36"/>
      <c r="IPS102" s="36"/>
      <c r="IPT102" s="36"/>
      <c r="IPU102" s="36"/>
      <c r="IPV102" s="36"/>
      <c r="IPW102" s="36"/>
      <c r="IPX102" s="36"/>
      <c r="IPY102" s="36"/>
      <c r="IPZ102" s="36"/>
      <c r="IQA102" s="36"/>
      <c r="IQB102" s="36"/>
      <c r="IQC102" s="36"/>
      <c r="IQD102" s="36"/>
      <c r="IQE102" s="36"/>
      <c r="IQF102" s="36"/>
      <c r="IQG102" s="36"/>
      <c r="IQH102" s="36"/>
      <c r="IQI102" s="36"/>
      <c r="IQJ102" s="36"/>
      <c r="IQK102" s="36"/>
      <c r="IQL102" s="36"/>
      <c r="IQM102" s="36"/>
      <c r="IQN102" s="36"/>
      <c r="IQO102" s="36"/>
      <c r="IQP102" s="36"/>
      <c r="IQQ102" s="36"/>
      <c r="IQR102" s="36"/>
      <c r="IQS102" s="36"/>
      <c r="IQT102" s="36"/>
      <c r="IQU102" s="36"/>
      <c r="IQV102" s="36"/>
      <c r="IQW102" s="36"/>
      <c r="IQX102" s="36"/>
      <c r="IQY102" s="36"/>
      <c r="IQZ102" s="36"/>
      <c r="IRA102" s="36"/>
      <c r="IRB102" s="36"/>
      <c r="IRC102" s="36"/>
      <c r="IRD102" s="36"/>
      <c r="IRE102" s="36"/>
      <c r="IRF102" s="36"/>
      <c r="IRG102" s="36"/>
      <c r="IRH102" s="36"/>
      <c r="IRI102" s="36"/>
      <c r="IRJ102" s="36"/>
      <c r="IRK102" s="36"/>
      <c r="IRL102" s="36"/>
      <c r="IRM102" s="36"/>
      <c r="IRN102" s="36"/>
      <c r="IRO102" s="36"/>
      <c r="IRP102" s="36"/>
      <c r="IRQ102" s="36"/>
      <c r="IRR102" s="36"/>
      <c r="IRS102" s="36"/>
      <c r="IRT102" s="36"/>
      <c r="IRU102" s="36"/>
      <c r="IRV102" s="36"/>
      <c r="IRW102" s="36"/>
      <c r="IRX102" s="36"/>
      <c r="IRY102" s="36"/>
      <c r="IRZ102" s="36"/>
      <c r="ISA102" s="36"/>
      <c r="ISB102" s="36"/>
      <c r="ISC102" s="36"/>
      <c r="ISD102" s="36"/>
      <c r="ISE102" s="36"/>
      <c r="ISF102" s="36"/>
      <c r="ISG102" s="36"/>
      <c r="ISH102" s="36"/>
      <c r="ISI102" s="36"/>
      <c r="ISJ102" s="36"/>
      <c r="ISK102" s="36"/>
      <c r="ISL102" s="36"/>
      <c r="ISM102" s="36"/>
      <c r="ISN102" s="36"/>
      <c r="ISO102" s="36"/>
      <c r="ISP102" s="36"/>
      <c r="ISQ102" s="36"/>
      <c r="ISR102" s="36"/>
      <c r="ISS102" s="36"/>
      <c r="IST102" s="36"/>
      <c r="ISU102" s="36"/>
      <c r="ISV102" s="36"/>
      <c r="ISW102" s="36"/>
      <c r="ISX102" s="36"/>
      <c r="ISY102" s="36"/>
      <c r="ISZ102" s="36"/>
      <c r="ITA102" s="36"/>
      <c r="ITB102" s="36"/>
      <c r="ITC102" s="36"/>
      <c r="ITD102" s="36"/>
      <c r="ITE102" s="36"/>
      <c r="ITF102" s="36"/>
      <c r="ITG102" s="36"/>
      <c r="ITH102" s="36"/>
      <c r="ITI102" s="36"/>
      <c r="ITJ102" s="36"/>
      <c r="ITK102" s="36"/>
      <c r="ITL102" s="36"/>
      <c r="ITM102" s="36"/>
      <c r="ITN102" s="36"/>
      <c r="ITO102" s="36"/>
      <c r="ITP102" s="36"/>
      <c r="ITQ102" s="36"/>
      <c r="ITR102" s="36"/>
      <c r="ITS102" s="36"/>
      <c r="ITT102" s="36"/>
      <c r="ITU102" s="36"/>
      <c r="ITV102" s="36"/>
      <c r="ITW102" s="36"/>
      <c r="ITX102" s="36"/>
      <c r="ITY102" s="36"/>
      <c r="ITZ102" s="36"/>
      <c r="IUA102" s="36"/>
      <c r="IUB102" s="36"/>
      <c r="IUC102" s="36"/>
      <c r="IUD102" s="36"/>
      <c r="IUE102" s="36"/>
      <c r="IUF102" s="36"/>
      <c r="IUG102" s="36"/>
      <c r="IUH102" s="36"/>
      <c r="IUI102" s="36"/>
      <c r="IUJ102" s="36"/>
      <c r="IUK102" s="36"/>
      <c r="IUL102" s="36"/>
      <c r="IUM102" s="36"/>
      <c r="IUN102" s="36"/>
      <c r="IUO102" s="36"/>
      <c r="IUP102" s="36"/>
      <c r="IUQ102" s="36"/>
      <c r="IUR102" s="36"/>
      <c r="IUS102" s="36"/>
      <c r="IUT102" s="36"/>
      <c r="IUU102" s="36"/>
      <c r="IUV102" s="36"/>
      <c r="IUW102" s="36"/>
      <c r="IUX102" s="36"/>
      <c r="IUY102" s="36"/>
      <c r="IUZ102" s="36"/>
      <c r="IVA102" s="36"/>
      <c r="IVB102" s="36"/>
      <c r="IVC102" s="36"/>
      <c r="IVD102" s="36"/>
      <c r="IVE102" s="36"/>
      <c r="IVF102" s="36"/>
      <c r="IVG102" s="36"/>
      <c r="IVH102" s="36"/>
      <c r="IVI102" s="36"/>
      <c r="IVJ102" s="36"/>
      <c r="IVK102" s="36"/>
      <c r="IVL102" s="36"/>
      <c r="IVM102" s="36"/>
      <c r="IVN102" s="36"/>
      <c r="IVO102" s="36"/>
      <c r="IVP102" s="36"/>
      <c r="IVQ102" s="36"/>
      <c r="IVR102" s="36"/>
      <c r="IVS102" s="36"/>
      <c r="IVT102" s="36"/>
      <c r="IVU102" s="36"/>
      <c r="IVV102" s="36"/>
      <c r="IVW102" s="36"/>
      <c r="IVX102" s="36"/>
      <c r="IVY102" s="36"/>
      <c r="IVZ102" s="36"/>
      <c r="IWA102" s="36"/>
      <c r="IWB102" s="36"/>
      <c r="IWC102" s="36"/>
      <c r="IWD102" s="36"/>
      <c r="IWE102" s="36"/>
      <c r="IWF102" s="36"/>
      <c r="IWG102" s="36"/>
      <c r="IWH102" s="36"/>
      <c r="IWI102" s="36"/>
      <c r="IWJ102" s="36"/>
      <c r="IWK102" s="36"/>
      <c r="IWL102" s="36"/>
      <c r="IWM102" s="36"/>
      <c r="IWN102" s="36"/>
      <c r="IWO102" s="36"/>
      <c r="IWP102" s="36"/>
      <c r="IWQ102" s="36"/>
      <c r="IWR102" s="36"/>
      <c r="IWS102" s="36"/>
      <c r="IWT102" s="36"/>
      <c r="IWU102" s="36"/>
      <c r="IWV102" s="36"/>
      <c r="IWW102" s="36"/>
      <c r="IWX102" s="36"/>
      <c r="IWY102" s="36"/>
      <c r="IWZ102" s="36"/>
      <c r="IXA102" s="36"/>
      <c r="IXB102" s="36"/>
      <c r="IXC102" s="36"/>
      <c r="IXD102" s="36"/>
      <c r="IXE102" s="36"/>
      <c r="IXF102" s="36"/>
      <c r="IXG102" s="36"/>
      <c r="IXH102" s="36"/>
      <c r="IXI102" s="36"/>
      <c r="IXJ102" s="36"/>
      <c r="IXK102" s="36"/>
      <c r="IXL102" s="36"/>
      <c r="IXM102" s="36"/>
      <c r="IXN102" s="36"/>
      <c r="IXO102" s="36"/>
      <c r="IXP102" s="36"/>
      <c r="IXQ102" s="36"/>
      <c r="IXR102" s="36"/>
      <c r="IXS102" s="36"/>
      <c r="IXT102" s="36"/>
      <c r="IXU102" s="36"/>
      <c r="IXV102" s="36"/>
      <c r="IXW102" s="36"/>
      <c r="IXX102" s="36"/>
      <c r="IXY102" s="36"/>
      <c r="IXZ102" s="36"/>
      <c r="IYA102" s="36"/>
      <c r="IYB102" s="36"/>
      <c r="IYC102" s="36"/>
      <c r="IYD102" s="36"/>
      <c r="IYE102" s="36"/>
      <c r="IYF102" s="36"/>
      <c r="IYG102" s="36"/>
      <c r="IYH102" s="36"/>
      <c r="IYI102" s="36"/>
      <c r="IYJ102" s="36"/>
      <c r="IYK102" s="36"/>
      <c r="IYL102" s="36"/>
      <c r="IYM102" s="36"/>
      <c r="IYN102" s="36"/>
      <c r="IYO102" s="36"/>
      <c r="IYP102" s="36"/>
      <c r="IYQ102" s="36"/>
      <c r="IYR102" s="36"/>
      <c r="IYS102" s="36"/>
      <c r="IYT102" s="36"/>
      <c r="IYU102" s="36"/>
      <c r="IYV102" s="36"/>
      <c r="IYW102" s="36"/>
      <c r="IYX102" s="36"/>
      <c r="IYY102" s="36"/>
      <c r="IYZ102" s="36"/>
      <c r="IZA102" s="36"/>
      <c r="IZB102" s="36"/>
      <c r="IZC102" s="36"/>
      <c r="IZD102" s="36"/>
      <c r="IZE102" s="36"/>
      <c r="IZF102" s="36"/>
      <c r="IZG102" s="36"/>
      <c r="IZH102" s="36"/>
      <c r="IZI102" s="36"/>
      <c r="IZJ102" s="36"/>
      <c r="IZK102" s="36"/>
      <c r="IZL102" s="36"/>
      <c r="IZM102" s="36"/>
      <c r="IZN102" s="36"/>
      <c r="IZO102" s="36"/>
      <c r="IZP102" s="36"/>
      <c r="IZQ102" s="36"/>
      <c r="IZR102" s="36"/>
      <c r="IZS102" s="36"/>
      <c r="IZT102" s="36"/>
      <c r="IZU102" s="36"/>
      <c r="IZV102" s="36"/>
      <c r="IZW102" s="36"/>
      <c r="IZX102" s="36"/>
      <c r="IZY102" s="36"/>
      <c r="IZZ102" s="36"/>
      <c r="JAA102" s="36"/>
      <c r="JAB102" s="36"/>
      <c r="JAC102" s="36"/>
      <c r="JAD102" s="36"/>
      <c r="JAE102" s="36"/>
      <c r="JAF102" s="36"/>
      <c r="JAG102" s="36"/>
      <c r="JAH102" s="36"/>
      <c r="JAI102" s="36"/>
      <c r="JAJ102" s="36"/>
      <c r="JAK102" s="36"/>
      <c r="JAL102" s="36"/>
      <c r="JAM102" s="36"/>
      <c r="JAN102" s="36"/>
      <c r="JAO102" s="36"/>
      <c r="JAP102" s="36"/>
      <c r="JAQ102" s="36"/>
      <c r="JAR102" s="36"/>
      <c r="JAS102" s="36"/>
      <c r="JAT102" s="36"/>
      <c r="JAU102" s="36"/>
      <c r="JAV102" s="36"/>
      <c r="JAW102" s="36"/>
      <c r="JAX102" s="36"/>
      <c r="JAY102" s="36"/>
      <c r="JAZ102" s="36"/>
      <c r="JBA102" s="36"/>
      <c r="JBB102" s="36"/>
      <c r="JBC102" s="36"/>
      <c r="JBD102" s="36"/>
      <c r="JBE102" s="36"/>
      <c r="JBF102" s="36"/>
      <c r="JBG102" s="36"/>
      <c r="JBH102" s="36"/>
      <c r="JBI102" s="36"/>
      <c r="JBJ102" s="36"/>
      <c r="JBK102" s="36"/>
      <c r="JBL102" s="36"/>
      <c r="JBM102" s="36"/>
      <c r="JBN102" s="36"/>
      <c r="JBO102" s="36"/>
      <c r="JBP102" s="36"/>
      <c r="JBQ102" s="36"/>
      <c r="JBR102" s="36"/>
      <c r="JBS102" s="36"/>
      <c r="JBT102" s="36"/>
      <c r="JBU102" s="36"/>
      <c r="JBV102" s="36"/>
      <c r="JBW102" s="36"/>
      <c r="JBX102" s="36"/>
      <c r="JBY102" s="36"/>
      <c r="JBZ102" s="36"/>
      <c r="JCA102" s="36"/>
      <c r="JCB102" s="36"/>
      <c r="JCC102" s="36"/>
      <c r="JCD102" s="36"/>
      <c r="JCE102" s="36"/>
      <c r="JCF102" s="36"/>
      <c r="JCG102" s="36"/>
      <c r="JCH102" s="36"/>
      <c r="JCI102" s="36"/>
      <c r="JCJ102" s="36"/>
      <c r="JCK102" s="36"/>
      <c r="JCL102" s="36"/>
      <c r="JCM102" s="36"/>
      <c r="JCN102" s="36"/>
      <c r="JCO102" s="36"/>
      <c r="JCP102" s="36"/>
      <c r="JCQ102" s="36"/>
      <c r="JCR102" s="36"/>
      <c r="JCS102" s="36"/>
      <c r="JCT102" s="36"/>
      <c r="JCU102" s="36"/>
      <c r="JCV102" s="36"/>
      <c r="JCW102" s="36"/>
      <c r="JCX102" s="36"/>
      <c r="JCY102" s="36"/>
      <c r="JCZ102" s="36"/>
      <c r="JDA102" s="36"/>
      <c r="JDB102" s="36"/>
      <c r="JDC102" s="36"/>
      <c r="JDD102" s="36"/>
      <c r="JDE102" s="36"/>
      <c r="JDF102" s="36"/>
      <c r="JDG102" s="36"/>
      <c r="JDH102" s="36"/>
      <c r="JDI102" s="36"/>
      <c r="JDJ102" s="36"/>
      <c r="JDK102" s="36"/>
      <c r="JDL102" s="36"/>
      <c r="JDM102" s="36"/>
      <c r="JDN102" s="36"/>
      <c r="JDO102" s="36"/>
      <c r="JDP102" s="36"/>
      <c r="JDQ102" s="36"/>
      <c r="JDR102" s="36"/>
      <c r="JDS102" s="36"/>
      <c r="JDT102" s="36"/>
      <c r="JDU102" s="36"/>
      <c r="JDV102" s="36"/>
      <c r="JDW102" s="36"/>
      <c r="JDX102" s="36"/>
      <c r="JDY102" s="36"/>
      <c r="JDZ102" s="36"/>
      <c r="JEA102" s="36"/>
      <c r="JEB102" s="36"/>
      <c r="JEC102" s="36"/>
      <c r="JED102" s="36"/>
      <c r="JEE102" s="36"/>
      <c r="JEF102" s="36"/>
      <c r="JEG102" s="36"/>
      <c r="JEH102" s="36"/>
      <c r="JEI102" s="36"/>
      <c r="JEJ102" s="36"/>
      <c r="JEK102" s="36"/>
      <c r="JEL102" s="36"/>
      <c r="JEM102" s="36"/>
      <c r="JEN102" s="36"/>
      <c r="JEO102" s="36"/>
      <c r="JEP102" s="36"/>
      <c r="JEQ102" s="36"/>
      <c r="JER102" s="36"/>
      <c r="JES102" s="36"/>
      <c r="JET102" s="36"/>
      <c r="JEU102" s="36"/>
      <c r="JEV102" s="36"/>
      <c r="JEW102" s="36"/>
      <c r="JEX102" s="36"/>
      <c r="JEY102" s="36"/>
      <c r="JEZ102" s="36"/>
      <c r="JFA102" s="36"/>
      <c r="JFB102" s="36"/>
      <c r="JFC102" s="36"/>
      <c r="JFD102" s="36"/>
      <c r="JFE102" s="36"/>
      <c r="JFF102" s="36"/>
      <c r="JFG102" s="36"/>
      <c r="JFH102" s="36"/>
      <c r="JFI102" s="36"/>
      <c r="JFJ102" s="36"/>
      <c r="JFK102" s="36"/>
      <c r="JFL102" s="36"/>
      <c r="JFM102" s="36"/>
      <c r="JFN102" s="36"/>
      <c r="JFO102" s="36"/>
      <c r="JFP102" s="36"/>
      <c r="JFQ102" s="36"/>
      <c r="JFR102" s="36"/>
      <c r="JFS102" s="36"/>
      <c r="JFT102" s="36"/>
      <c r="JFU102" s="36"/>
      <c r="JFV102" s="36"/>
      <c r="JFW102" s="36"/>
      <c r="JFX102" s="36"/>
      <c r="JFY102" s="36"/>
      <c r="JFZ102" s="36"/>
      <c r="JGA102" s="36"/>
      <c r="JGB102" s="36"/>
      <c r="JGC102" s="36"/>
      <c r="JGD102" s="36"/>
      <c r="JGE102" s="36"/>
      <c r="JGF102" s="36"/>
      <c r="JGG102" s="36"/>
      <c r="JGH102" s="36"/>
      <c r="JGI102" s="36"/>
      <c r="JGJ102" s="36"/>
      <c r="JGK102" s="36"/>
      <c r="JGL102" s="36"/>
      <c r="JGM102" s="36"/>
      <c r="JGN102" s="36"/>
      <c r="JGO102" s="36"/>
      <c r="JGP102" s="36"/>
      <c r="JGQ102" s="36"/>
      <c r="JGR102" s="36"/>
      <c r="JGS102" s="36"/>
      <c r="JGT102" s="36"/>
      <c r="JGU102" s="36"/>
      <c r="JGV102" s="36"/>
      <c r="JGW102" s="36"/>
      <c r="JGX102" s="36"/>
      <c r="JGY102" s="36"/>
      <c r="JGZ102" s="36"/>
      <c r="JHA102" s="36"/>
      <c r="JHB102" s="36"/>
      <c r="JHC102" s="36"/>
      <c r="JHD102" s="36"/>
      <c r="JHE102" s="36"/>
      <c r="JHF102" s="36"/>
      <c r="JHG102" s="36"/>
      <c r="JHH102" s="36"/>
      <c r="JHI102" s="36"/>
      <c r="JHJ102" s="36"/>
      <c r="JHK102" s="36"/>
      <c r="JHL102" s="36"/>
      <c r="JHM102" s="36"/>
      <c r="JHN102" s="36"/>
      <c r="JHO102" s="36"/>
      <c r="JHP102" s="36"/>
      <c r="JHQ102" s="36"/>
      <c r="JHR102" s="36"/>
      <c r="JHS102" s="36"/>
      <c r="JHT102" s="36"/>
      <c r="JHU102" s="36"/>
      <c r="JHV102" s="36"/>
      <c r="JHW102" s="36"/>
      <c r="JHX102" s="36"/>
      <c r="JHY102" s="36"/>
      <c r="JHZ102" s="36"/>
      <c r="JIA102" s="36"/>
      <c r="JIB102" s="36"/>
      <c r="JIC102" s="36"/>
      <c r="JID102" s="36"/>
      <c r="JIE102" s="36"/>
      <c r="JIF102" s="36"/>
      <c r="JIG102" s="36"/>
      <c r="JIH102" s="36"/>
      <c r="JII102" s="36"/>
      <c r="JIJ102" s="36"/>
      <c r="JIK102" s="36"/>
      <c r="JIL102" s="36"/>
      <c r="JIM102" s="36"/>
      <c r="JIN102" s="36"/>
      <c r="JIO102" s="36"/>
      <c r="JIP102" s="36"/>
      <c r="JIQ102" s="36"/>
      <c r="JIR102" s="36"/>
      <c r="JIS102" s="36"/>
      <c r="JIT102" s="36"/>
      <c r="JIU102" s="36"/>
      <c r="JIV102" s="36"/>
      <c r="JIW102" s="36"/>
      <c r="JIX102" s="36"/>
      <c r="JIY102" s="36"/>
      <c r="JIZ102" s="36"/>
      <c r="JJA102" s="36"/>
      <c r="JJB102" s="36"/>
      <c r="JJC102" s="36"/>
      <c r="JJD102" s="36"/>
      <c r="JJE102" s="36"/>
      <c r="JJF102" s="36"/>
      <c r="JJG102" s="36"/>
      <c r="JJH102" s="36"/>
      <c r="JJI102" s="36"/>
      <c r="JJJ102" s="36"/>
      <c r="JJK102" s="36"/>
      <c r="JJL102" s="36"/>
      <c r="JJM102" s="36"/>
      <c r="JJN102" s="36"/>
      <c r="JJO102" s="36"/>
      <c r="JJP102" s="36"/>
      <c r="JJQ102" s="36"/>
      <c r="JJR102" s="36"/>
      <c r="JJS102" s="36"/>
      <c r="JJT102" s="36"/>
      <c r="JJU102" s="36"/>
      <c r="JJV102" s="36"/>
      <c r="JJW102" s="36"/>
      <c r="JJX102" s="36"/>
      <c r="JJY102" s="36"/>
      <c r="JJZ102" s="36"/>
      <c r="JKA102" s="36"/>
      <c r="JKB102" s="36"/>
      <c r="JKC102" s="36"/>
      <c r="JKD102" s="36"/>
      <c r="JKE102" s="36"/>
      <c r="JKF102" s="36"/>
      <c r="JKG102" s="36"/>
      <c r="JKH102" s="36"/>
      <c r="JKI102" s="36"/>
      <c r="JKJ102" s="36"/>
      <c r="JKK102" s="36"/>
      <c r="JKL102" s="36"/>
      <c r="JKM102" s="36"/>
      <c r="JKN102" s="36"/>
      <c r="JKO102" s="36"/>
      <c r="JKP102" s="36"/>
      <c r="JKQ102" s="36"/>
      <c r="JKR102" s="36"/>
      <c r="JKS102" s="36"/>
      <c r="JKT102" s="36"/>
      <c r="JKU102" s="36"/>
      <c r="JKV102" s="36"/>
      <c r="JKW102" s="36"/>
      <c r="JKX102" s="36"/>
      <c r="JKY102" s="36"/>
      <c r="JKZ102" s="36"/>
      <c r="JLA102" s="36"/>
      <c r="JLB102" s="36"/>
      <c r="JLC102" s="36"/>
      <c r="JLD102" s="36"/>
      <c r="JLE102" s="36"/>
      <c r="JLF102" s="36"/>
      <c r="JLG102" s="36"/>
      <c r="JLH102" s="36"/>
      <c r="JLI102" s="36"/>
      <c r="JLJ102" s="36"/>
      <c r="JLK102" s="36"/>
      <c r="JLL102" s="36"/>
      <c r="JLM102" s="36"/>
      <c r="JLN102" s="36"/>
      <c r="JLO102" s="36"/>
      <c r="JLP102" s="36"/>
      <c r="JLQ102" s="36"/>
      <c r="JLR102" s="36"/>
      <c r="JLS102" s="36"/>
      <c r="JLT102" s="36"/>
      <c r="JLU102" s="36"/>
      <c r="JLV102" s="36"/>
      <c r="JLW102" s="36"/>
      <c r="JLX102" s="36"/>
      <c r="JLY102" s="36"/>
      <c r="JLZ102" s="36"/>
      <c r="JMA102" s="36"/>
      <c r="JMB102" s="36"/>
      <c r="JMC102" s="36"/>
      <c r="JMD102" s="36"/>
      <c r="JME102" s="36"/>
      <c r="JMF102" s="36"/>
      <c r="JMG102" s="36"/>
      <c r="JMH102" s="36"/>
      <c r="JMI102" s="36"/>
      <c r="JMJ102" s="36"/>
      <c r="JMK102" s="36"/>
      <c r="JML102" s="36"/>
      <c r="JMM102" s="36"/>
      <c r="JMN102" s="36"/>
      <c r="JMO102" s="36"/>
      <c r="JMP102" s="36"/>
      <c r="JMQ102" s="36"/>
      <c r="JMR102" s="36"/>
      <c r="JMS102" s="36"/>
      <c r="JMT102" s="36"/>
      <c r="JMU102" s="36"/>
      <c r="JMV102" s="36"/>
      <c r="JMW102" s="36"/>
      <c r="JMX102" s="36"/>
      <c r="JMY102" s="36"/>
      <c r="JMZ102" s="36"/>
      <c r="JNA102" s="36"/>
      <c r="JNB102" s="36"/>
      <c r="JNC102" s="36"/>
      <c r="JND102" s="36"/>
      <c r="JNE102" s="36"/>
      <c r="JNF102" s="36"/>
      <c r="JNG102" s="36"/>
      <c r="JNH102" s="36"/>
      <c r="JNI102" s="36"/>
      <c r="JNJ102" s="36"/>
      <c r="JNK102" s="36"/>
      <c r="JNL102" s="36"/>
      <c r="JNM102" s="36"/>
      <c r="JNN102" s="36"/>
      <c r="JNO102" s="36"/>
      <c r="JNP102" s="36"/>
      <c r="JNQ102" s="36"/>
      <c r="JNR102" s="36"/>
      <c r="JNS102" s="36"/>
      <c r="JNT102" s="36"/>
      <c r="JNU102" s="36"/>
      <c r="JNV102" s="36"/>
      <c r="JNW102" s="36"/>
      <c r="JNX102" s="36"/>
      <c r="JNY102" s="36"/>
      <c r="JNZ102" s="36"/>
      <c r="JOA102" s="36"/>
      <c r="JOB102" s="36"/>
      <c r="JOC102" s="36"/>
      <c r="JOD102" s="36"/>
      <c r="JOE102" s="36"/>
      <c r="JOF102" s="36"/>
      <c r="JOG102" s="36"/>
      <c r="JOH102" s="36"/>
      <c r="JOI102" s="36"/>
      <c r="JOJ102" s="36"/>
      <c r="JOK102" s="36"/>
      <c r="JOL102" s="36"/>
      <c r="JOM102" s="36"/>
      <c r="JON102" s="36"/>
      <c r="JOO102" s="36"/>
      <c r="JOP102" s="36"/>
      <c r="JOQ102" s="36"/>
      <c r="JOR102" s="36"/>
      <c r="JOS102" s="36"/>
      <c r="JOT102" s="36"/>
      <c r="JOU102" s="36"/>
      <c r="JOV102" s="36"/>
      <c r="JOW102" s="36"/>
      <c r="JOX102" s="36"/>
      <c r="JOY102" s="36"/>
      <c r="JOZ102" s="36"/>
      <c r="JPA102" s="36"/>
      <c r="JPB102" s="36"/>
      <c r="JPC102" s="36"/>
      <c r="JPD102" s="36"/>
      <c r="JPE102" s="36"/>
      <c r="JPF102" s="36"/>
      <c r="JPG102" s="36"/>
      <c r="JPH102" s="36"/>
      <c r="JPI102" s="36"/>
      <c r="JPJ102" s="36"/>
      <c r="JPK102" s="36"/>
      <c r="JPL102" s="36"/>
      <c r="JPM102" s="36"/>
      <c r="JPN102" s="36"/>
      <c r="JPO102" s="36"/>
      <c r="JPP102" s="36"/>
      <c r="JPQ102" s="36"/>
      <c r="JPR102" s="36"/>
      <c r="JPS102" s="36"/>
      <c r="JPT102" s="36"/>
      <c r="JPU102" s="36"/>
      <c r="JPV102" s="36"/>
      <c r="JPW102" s="36"/>
      <c r="JPX102" s="36"/>
      <c r="JPY102" s="36"/>
      <c r="JPZ102" s="36"/>
      <c r="JQA102" s="36"/>
      <c r="JQB102" s="36"/>
      <c r="JQC102" s="36"/>
      <c r="JQD102" s="36"/>
      <c r="JQE102" s="36"/>
      <c r="JQF102" s="36"/>
      <c r="JQG102" s="36"/>
      <c r="JQH102" s="36"/>
      <c r="JQI102" s="36"/>
      <c r="JQJ102" s="36"/>
      <c r="JQK102" s="36"/>
      <c r="JQL102" s="36"/>
      <c r="JQM102" s="36"/>
      <c r="JQN102" s="36"/>
      <c r="JQO102" s="36"/>
      <c r="JQP102" s="36"/>
      <c r="JQQ102" s="36"/>
      <c r="JQR102" s="36"/>
      <c r="JQS102" s="36"/>
      <c r="JQT102" s="36"/>
      <c r="JQU102" s="36"/>
      <c r="JQV102" s="36"/>
      <c r="JQW102" s="36"/>
      <c r="JQX102" s="36"/>
      <c r="JQY102" s="36"/>
      <c r="JQZ102" s="36"/>
      <c r="JRA102" s="36"/>
      <c r="JRB102" s="36"/>
      <c r="JRC102" s="36"/>
      <c r="JRD102" s="36"/>
      <c r="JRE102" s="36"/>
      <c r="JRF102" s="36"/>
      <c r="JRG102" s="36"/>
      <c r="JRH102" s="36"/>
      <c r="JRI102" s="36"/>
      <c r="JRJ102" s="36"/>
      <c r="JRK102" s="36"/>
      <c r="JRL102" s="36"/>
      <c r="JRM102" s="36"/>
      <c r="JRN102" s="36"/>
      <c r="JRO102" s="36"/>
      <c r="JRP102" s="36"/>
      <c r="JRQ102" s="36"/>
      <c r="JRR102" s="36"/>
      <c r="JRS102" s="36"/>
      <c r="JRT102" s="36"/>
      <c r="JRU102" s="36"/>
      <c r="JRV102" s="36"/>
      <c r="JRW102" s="36"/>
      <c r="JRX102" s="36"/>
      <c r="JRY102" s="36"/>
      <c r="JRZ102" s="36"/>
      <c r="JSA102" s="36"/>
      <c r="JSB102" s="36"/>
      <c r="JSC102" s="36"/>
      <c r="JSD102" s="36"/>
      <c r="JSE102" s="36"/>
      <c r="JSF102" s="36"/>
      <c r="JSG102" s="36"/>
      <c r="JSH102" s="36"/>
      <c r="JSI102" s="36"/>
      <c r="JSJ102" s="36"/>
      <c r="JSK102" s="36"/>
      <c r="JSL102" s="36"/>
      <c r="JSM102" s="36"/>
      <c r="JSN102" s="36"/>
      <c r="JSO102" s="36"/>
      <c r="JSP102" s="36"/>
      <c r="JSQ102" s="36"/>
      <c r="JSR102" s="36"/>
      <c r="JSS102" s="36"/>
      <c r="JST102" s="36"/>
      <c r="JSU102" s="36"/>
      <c r="JSV102" s="36"/>
      <c r="JSW102" s="36"/>
      <c r="JSX102" s="36"/>
      <c r="JSY102" s="36"/>
      <c r="JSZ102" s="36"/>
      <c r="JTA102" s="36"/>
      <c r="JTB102" s="36"/>
      <c r="JTC102" s="36"/>
      <c r="JTD102" s="36"/>
      <c r="JTE102" s="36"/>
      <c r="JTF102" s="36"/>
      <c r="JTG102" s="36"/>
      <c r="JTH102" s="36"/>
      <c r="JTI102" s="36"/>
      <c r="JTJ102" s="36"/>
      <c r="JTK102" s="36"/>
      <c r="JTL102" s="36"/>
      <c r="JTM102" s="36"/>
      <c r="JTN102" s="36"/>
      <c r="JTO102" s="36"/>
      <c r="JTP102" s="36"/>
      <c r="JTQ102" s="36"/>
      <c r="JTR102" s="36"/>
      <c r="JTS102" s="36"/>
      <c r="JTT102" s="36"/>
      <c r="JTU102" s="36"/>
      <c r="JTV102" s="36"/>
      <c r="JTW102" s="36"/>
      <c r="JTX102" s="36"/>
      <c r="JTY102" s="36"/>
      <c r="JTZ102" s="36"/>
      <c r="JUA102" s="36"/>
      <c r="JUB102" s="36"/>
      <c r="JUC102" s="36"/>
      <c r="JUD102" s="36"/>
      <c r="JUE102" s="36"/>
      <c r="JUF102" s="36"/>
      <c r="JUG102" s="36"/>
      <c r="JUH102" s="36"/>
      <c r="JUI102" s="36"/>
      <c r="JUJ102" s="36"/>
      <c r="JUK102" s="36"/>
      <c r="JUL102" s="36"/>
      <c r="JUM102" s="36"/>
      <c r="JUN102" s="36"/>
      <c r="JUO102" s="36"/>
      <c r="JUP102" s="36"/>
      <c r="JUQ102" s="36"/>
      <c r="JUR102" s="36"/>
      <c r="JUS102" s="36"/>
      <c r="JUT102" s="36"/>
      <c r="JUU102" s="36"/>
      <c r="JUV102" s="36"/>
      <c r="JUW102" s="36"/>
      <c r="JUX102" s="36"/>
      <c r="JUY102" s="36"/>
      <c r="JUZ102" s="36"/>
      <c r="JVA102" s="36"/>
      <c r="JVB102" s="36"/>
      <c r="JVC102" s="36"/>
      <c r="JVD102" s="36"/>
      <c r="JVE102" s="36"/>
      <c r="JVF102" s="36"/>
      <c r="JVG102" s="36"/>
      <c r="JVH102" s="36"/>
      <c r="JVI102" s="36"/>
      <c r="JVJ102" s="36"/>
      <c r="JVK102" s="36"/>
      <c r="JVL102" s="36"/>
      <c r="JVM102" s="36"/>
      <c r="JVN102" s="36"/>
      <c r="JVO102" s="36"/>
      <c r="JVP102" s="36"/>
      <c r="JVQ102" s="36"/>
      <c r="JVR102" s="36"/>
      <c r="JVS102" s="36"/>
      <c r="JVT102" s="36"/>
      <c r="JVU102" s="36"/>
      <c r="JVV102" s="36"/>
      <c r="JVW102" s="36"/>
      <c r="JVX102" s="36"/>
      <c r="JVY102" s="36"/>
      <c r="JVZ102" s="36"/>
      <c r="JWA102" s="36"/>
      <c r="JWB102" s="36"/>
      <c r="JWC102" s="36"/>
      <c r="JWD102" s="36"/>
      <c r="JWE102" s="36"/>
      <c r="JWF102" s="36"/>
      <c r="JWG102" s="36"/>
      <c r="JWH102" s="36"/>
      <c r="JWI102" s="36"/>
      <c r="JWJ102" s="36"/>
      <c r="JWK102" s="36"/>
      <c r="JWL102" s="36"/>
      <c r="JWM102" s="36"/>
      <c r="JWN102" s="36"/>
      <c r="JWO102" s="36"/>
      <c r="JWP102" s="36"/>
      <c r="JWQ102" s="36"/>
      <c r="JWR102" s="36"/>
      <c r="JWS102" s="36"/>
      <c r="JWT102" s="36"/>
      <c r="JWU102" s="36"/>
      <c r="JWV102" s="36"/>
      <c r="JWW102" s="36"/>
      <c r="JWX102" s="36"/>
      <c r="JWY102" s="36"/>
      <c r="JWZ102" s="36"/>
      <c r="JXA102" s="36"/>
      <c r="JXB102" s="36"/>
      <c r="JXC102" s="36"/>
      <c r="JXD102" s="36"/>
      <c r="JXE102" s="36"/>
      <c r="JXF102" s="36"/>
      <c r="JXG102" s="36"/>
      <c r="JXH102" s="36"/>
      <c r="JXI102" s="36"/>
      <c r="JXJ102" s="36"/>
      <c r="JXK102" s="36"/>
      <c r="JXL102" s="36"/>
      <c r="JXM102" s="36"/>
      <c r="JXN102" s="36"/>
      <c r="JXO102" s="36"/>
      <c r="JXP102" s="36"/>
      <c r="JXQ102" s="36"/>
      <c r="JXR102" s="36"/>
      <c r="JXS102" s="36"/>
      <c r="JXT102" s="36"/>
      <c r="JXU102" s="36"/>
      <c r="JXV102" s="36"/>
      <c r="JXW102" s="36"/>
      <c r="JXX102" s="36"/>
      <c r="JXY102" s="36"/>
      <c r="JXZ102" s="36"/>
      <c r="JYA102" s="36"/>
      <c r="JYB102" s="36"/>
      <c r="JYC102" s="36"/>
      <c r="JYD102" s="36"/>
      <c r="JYE102" s="36"/>
      <c r="JYF102" s="36"/>
      <c r="JYG102" s="36"/>
      <c r="JYH102" s="36"/>
      <c r="JYI102" s="36"/>
      <c r="JYJ102" s="36"/>
      <c r="JYK102" s="36"/>
      <c r="JYL102" s="36"/>
      <c r="JYM102" s="36"/>
      <c r="JYN102" s="36"/>
      <c r="JYO102" s="36"/>
      <c r="JYP102" s="36"/>
      <c r="JYQ102" s="36"/>
      <c r="JYR102" s="36"/>
      <c r="JYS102" s="36"/>
      <c r="JYT102" s="36"/>
      <c r="JYU102" s="36"/>
      <c r="JYV102" s="36"/>
      <c r="JYW102" s="36"/>
      <c r="JYX102" s="36"/>
      <c r="JYY102" s="36"/>
      <c r="JYZ102" s="36"/>
      <c r="JZA102" s="36"/>
      <c r="JZB102" s="36"/>
      <c r="JZC102" s="36"/>
      <c r="JZD102" s="36"/>
      <c r="JZE102" s="36"/>
      <c r="JZF102" s="36"/>
      <c r="JZG102" s="36"/>
      <c r="JZH102" s="36"/>
      <c r="JZI102" s="36"/>
      <c r="JZJ102" s="36"/>
      <c r="JZK102" s="36"/>
      <c r="JZL102" s="36"/>
      <c r="JZM102" s="36"/>
      <c r="JZN102" s="36"/>
      <c r="JZO102" s="36"/>
      <c r="JZP102" s="36"/>
      <c r="JZQ102" s="36"/>
      <c r="JZR102" s="36"/>
      <c r="JZS102" s="36"/>
      <c r="JZT102" s="36"/>
      <c r="JZU102" s="36"/>
      <c r="JZV102" s="36"/>
      <c r="JZW102" s="36"/>
      <c r="JZX102" s="36"/>
      <c r="JZY102" s="36"/>
      <c r="JZZ102" s="36"/>
      <c r="KAA102" s="36"/>
      <c r="KAB102" s="36"/>
      <c r="KAC102" s="36"/>
      <c r="KAD102" s="36"/>
      <c r="KAE102" s="36"/>
      <c r="KAF102" s="36"/>
      <c r="KAG102" s="36"/>
      <c r="KAH102" s="36"/>
      <c r="KAI102" s="36"/>
      <c r="KAJ102" s="36"/>
      <c r="KAK102" s="36"/>
      <c r="KAL102" s="36"/>
      <c r="KAM102" s="36"/>
      <c r="KAN102" s="36"/>
      <c r="KAO102" s="36"/>
      <c r="KAP102" s="36"/>
      <c r="KAQ102" s="36"/>
      <c r="KAR102" s="36"/>
      <c r="KAS102" s="36"/>
      <c r="KAT102" s="36"/>
      <c r="KAU102" s="36"/>
      <c r="KAV102" s="36"/>
      <c r="KAW102" s="36"/>
      <c r="KAX102" s="36"/>
      <c r="KAY102" s="36"/>
      <c r="KAZ102" s="36"/>
      <c r="KBA102" s="36"/>
      <c r="KBB102" s="36"/>
      <c r="KBC102" s="36"/>
      <c r="KBD102" s="36"/>
      <c r="KBE102" s="36"/>
      <c r="KBF102" s="36"/>
      <c r="KBG102" s="36"/>
      <c r="KBH102" s="36"/>
      <c r="KBI102" s="36"/>
      <c r="KBJ102" s="36"/>
      <c r="KBK102" s="36"/>
      <c r="KBL102" s="36"/>
      <c r="KBM102" s="36"/>
      <c r="KBN102" s="36"/>
      <c r="KBO102" s="36"/>
      <c r="KBP102" s="36"/>
      <c r="KBQ102" s="36"/>
      <c r="KBR102" s="36"/>
      <c r="KBS102" s="36"/>
      <c r="KBT102" s="36"/>
      <c r="KBU102" s="36"/>
      <c r="KBV102" s="36"/>
      <c r="KBW102" s="36"/>
      <c r="KBX102" s="36"/>
      <c r="KBY102" s="36"/>
      <c r="KBZ102" s="36"/>
      <c r="KCA102" s="36"/>
      <c r="KCB102" s="36"/>
      <c r="KCC102" s="36"/>
      <c r="KCD102" s="36"/>
      <c r="KCE102" s="36"/>
      <c r="KCF102" s="36"/>
      <c r="KCG102" s="36"/>
      <c r="KCH102" s="36"/>
      <c r="KCI102" s="36"/>
      <c r="KCJ102" s="36"/>
      <c r="KCK102" s="36"/>
      <c r="KCL102" s="36"/>
      <c r="KCM102" s="36"/>
      <c r="KCN102" s="36"/>
      <c r="KCO102" s="36"/>
      <c r="KCP102" s="36"/>
      <c r="KCQ102" s="36"/>
      <c r="KCR102" s="36"/>
      <c r="KCS102" s="36"/>
      <c r="KCT102" s="36"/>
      <c r="KCU102" s="36"/>
      <c r="KCV102" s="36"/>
      <c r="KCW102" s="36"/>
      <c r="KCX102" s="36"/>
      <c r="KCY102" s="36"/>
      <c r="KCZ102" s="36"/>
      <c r="KDA102" s="36"/>
      <c r="KDB102" s="36"/>
      <c r="KDC102" s="36"/>
      <c r="KDD102" s="36"/>
      <c r="KDE102" s="36"/>
      <c r="KDF102" s="36"/>
      <c r="KDG102" s="36"/>
      <c r="KDH102" s="36"/>
      <c r="KDI102" s="36"/>
      <c r="KDJ102" s="36"/>
      <c r="KDK102" s="36"/>
      <c r="KDL102" s="36"/>
      <c r="KDM102" s="36"/>
      <c r="KDN102" s="36"/>
      <c r="KDO102" s="36"/>
      <c r="KDP102" s="36"/>
      <c r="KDQ102" s="36"/>
      <c r="KDR102" s="36"/>
      <c r="KDS102" s="36"/>
      <c r="KDT102" s="36"/>
      <c r="KDU102" s="36"/>
      <c r="KDV102" s="36"/>
      <c r="KDW102" s="36"/>
      <c r="KDX102" s="36"/>
      <c r="KDY102" s="36"/>
      <c r="KDZ102" s="36"/>
      <c r="KEA102" s="36"/>
      <c r="KEB102" s="36"/>
      <c r="KEC102" s="36"/>
      <c r="KED102" s="36"/>
      <c r="KEE102" s="36"/>
      <c r="KEF102" s="36"/>
      <c r="KEG102" s="36"/>
      <c r="KEH102" s="36"/>
      <c r="KEI102" s="36"/>
      <c r="KEJ102" s="36"/>
      <c r="KEK102" s="36"/>
      <c r="KEL102" s="36"/>
      <c r="KEM102" s="36"/>
      <c r="KEN102" s="36"/>
      <c r="KEO102" s="36"/>
      <c r="KEP102" s="36"/>
      <c r="KEQ102" s="36"/>
      <c r="KER102" s="36"/>
      <c r="KES102" s="36"/>
      <c r="KET102" s="36"/>
      <c r="KEU102" s="36"/>
      <c r="KEV102" s="36"/>
      <c r="KEW102" s="36"/>
      <c r="KEX102" s="36"/>
      <c r="KEY102" s="36"/>
      <c r="KEZ102" s="36"/>
      <c r="KFA102" s="36"/>
      <c r="KFB102" s="36"/>
      <c r="KFC102" s="36"/>
      <c r="KFD102" s="36"/>
      <c r="KFE102" s="36"/>
      <c r="KFF102" s="36"/>
      <c r="KFG102" s="36"/>
      <c r="KFH102" s="36"/>
      <c r="KFI102" s="36"/>
      <c r="KFJ102" s="36"/>
      <c r="KFK102" s="36"/>
      <c r="KFL102" s="36"/>
      <c r="KFM102" s="36"/>
      <c r="KFN102" s="36"/>
      <c r="KFO102" s="36"/>
      <c r="KFP102" s="36"/>
      <c r="KFQ102" s="36"/>
      <c r="KFR102" s="36"/>
      <c r="KFS102" s="36"/>
      <c r="KFT102" s="36"/>
      <c r="KFU102" s="36"/>
      <c r="KFV102" s="36"/>
      <c r="KFW102" s="36"/>
      <c r="KFX102" s="36"/>
      <c r="KFY102" s="36"/>
      <c r="KFZ102" s="36"/>
      <c r="KGA102" s="36"/>
      <c r="KGB102" s="36"/>
      <c r="KGC102" s="36"/>
      <c r="KGD102" s="36"/>
      <c r="KGE102" s="36"/>
      <c r="KGF102" s="36"/>
      <c r="KGG102" s="36"/>
      <c r="KGH102" s="36"/>
      <c r="KGI102" s="36"/>
      <c r="KGJ102" s="36"/>
      <c r="KGK102" s="36"/>
      <c r="KGL102" s="36"/>
      <c r="KGM102" s="36"/>
      <c r="KGN102" s="36"/>
      <c r="KGO102" s="36"/>
      <c r="KGP102" s="36"/>
      <c r="KGQ102" s="36"/>
      <c r="KGR102" s="36"/>
      <c r="KGS102" s="36"/>
      <c r="KGT102" s="36"/>
      <c r="KGU102" s="36"/>
      <c r="KGV102" s="36"/>
      <c r="KGW102" s="36"/>
      <c r="KGX102" s="36"/>
      <c r="KGY102" s="36"/>
      <c r="KGZ102" s="36"/>
      <c r="KHA102" s="36"/>
      <c r="KHB102" s="36"/>
      <c r="KHC102" s="36"/>
      <c r="KHD102" s="36"/>
      <c r="KHE102" s="36"/>
      <c r="KHF102" s="36"/>
      <c r="KHG102" s="36"/>
      <c r="KHH102" s="36"/>
      <c r="KHI102" s="36"/>
      <c r="KHJ102" s="36"/>
      <c r="KHK102" s="36"/>
      <c r="KHL102" s="36"/>
      <c r="KHM102" s="36"/>
      <c r="KHN102" s="36"/>
      <c r="KHO102" s="36"/>
      <c r="KHP102" s="36"/>
      <c r="KHQ102" s="36"/>
      <c r="KHR102" s="36"/>
      <c r="KHS102" s="36"/>
      <c r="KHT102" s="36"/>
      <c r="KHU102" s="36"/>
      <c r="KHV102" s="36"/>
      <c r="KHW102" s="36"/>
      <c r="KHX102" s="36"/>
      <c r="KHY102" s="36"/>
      <c r="KHZ102" s="36"/>
      <c r="KIA102" s="36"/>
      <c r="KIB102" s="36"/>
      <c r="KIC102" s="36"/>
      <c r="KID102" s="36"/>
      <c r="KIE102" s="36"/>
      <c r="KIF102" s="36"/>
      <c r="KIG102" s="36"/>
      <c r="KIH102" s="36"/>
      <c r="KII102" s="36"/>
      <c r="KIJ102" s="36"/>
      <c r="KIK102" s="36"/>
      <c r="KIL102" s="36"/>
      <c r="KIM102" s="36"/>
      <c r="KIN102" s="36"/>
      <c r="KIO102" s="36"/>
      <c r="KIP102" s="36"/>
      <c r="KIQ102" s="36"/>
      <c r="KIR102" s="36"/>
      <c r="KIS102" s="36"/>
      <c r="KIT102" s="36"/>
      <c r="KIU102" s="36"/>
      <c r="KIV102" s="36"/>
      <c r="KIW102" s="36"/>
      <c r="KIX102" s="36"/>
      <c r="KIY102" s="36"/>
      <c r="KIZ102" s="36"/>
      <c r="KJA102" s="36"/>
      <c r="KJB102" s="36"/>
      <c r="KJC102" s="36"/>
      <c r="KJD102" s="36"/>
      <c r="KJE102" s="36"/>
      <c r="KJF102" s="36"/>
      <c r="KJG102" s="36"/>
      <c r="KJH102" s="36"/>
      <c r="KJI102" s="36"/>
      <c r="KJJ102" s="36"/>
      <c r="KJK102" s="36"/>
      <c r="KJL102" s="36"/>
      <c r="KJM102" s="36"/>
      <c r="KJN102" s="36"/>
      <c r="KJO102" s="36"/>
      <c r="KJP102" s="36"/>
      <c r="KJQ102" s="36"/>
      <c r="KJR102" s="36"/>
      <c r="KJS102" s="36"/>
      <c r="KJT102" s="36"/>
      <c r="KJU102" s="36"/>
      <c r="KJV102" s="36"/>
      <c r="KJW102" s="36"/>
      <c r="KJX102" s="36"/>
      <c r="KJY102" s="36"/>
      <c r="KJZ102" s="36"/>
      <c r="KKA102" s="36"/>
      <c r="KKB102" s="36"/>
      <c r="KKC102" s="36"/>
      <c r="KKD102" s="36"/>
      <c r="KKE102" s="36"/>
      <c r="KKF102" s="36"/>
      <c r="KKG102" s="36"/>
      <c r="KKH102" s="36"/>
      <c r="KKI102" s="36"/>
      <c r="KKJ102" s="36"/>
      <c r="KKK102" s="36"/>
      <c r="KKL102" s="36"/>
      <c r="KKM102" s="36"/>
      <c r="KKN102" s="36"/>
      <c r="KKO102" s="36"/>
      <c r="KKP102" s="36"/>
      <c r="KKQ102" s="36"/>
      <c r="KKR102" s="36"/>
      <c r="KKS102" s="36"/>
      <c r="KKT102" s="36"/>
      <c r="KKU102" s="36"/>
      <c r="KKV102" s="36"/>
      <c r="KKW102" s="36"/>
      <c r="KKX102" s="36"/>
      <c r="KKY102" s="36"/>
      <c r="KKZ102" s="36"/>
      <c r="KLA102" s="36"/>
      <c r="KLB102" s="36"/>
      <c r="KLC102" s="36"/>
      <c r="KLD102" s="36"/>
      <c r="KLE102" s="36"/>
      <c r="KLF102" s="36"/>
      <c r="KLG102" s="36"/>
      <c r="KLH102" s="36"/>
      <c r="KLI102" s="36"/>
      <c r="KLJ102" s="36"/>
      <c r="KLK102" s="36"/>
      <c r="KLL102" s="36"/>
      <c r="KLM102" s="36"/>
      <c r="KLN102" s="36"/>
      <c r="KLO102" s="36"/>
      <c r="KLP102" s="36"/>
      <c r="KLQ102" s="36"/>
      <c r="KLR102" s="36"/>
      <c r="KLS102" s="36"/>
      <c r="KLT102" s="36"/>
      <c r="KLU102" s="36"/>
      <c r="KLV102" s="36"/>
      <c r="KLW102" s="36"/>
      <c r="KLX102" s="36"/>
      <c r="KLY102" s="36"/>
      <c r="KLZ102" s="36"/>
      <c r="KMA102" s="36"/>
      <c r="KMB102" s="36"/>
      <c r="KMC102" s="36"/>
      <c r="KMD102" s="36"/>
      <c r="KME102" s="36"/>
      <c r="KMF102" s="36"/>
      <c r="KMG102" s="36"/>
      <c r="KMH102" s="36"/>
      <c r="KMI102" s="36"/>
      <c r="KMJ102" s="36"/>
      <c r="KMK102" s="36"/>
      <c r="KML102" s="36"/>
      <c r="KMM102" s="36"/>
      <c r="KMN102" s="36"/>
      <c r="KMO102" s="36"/>
      <c r="KMP102" s="36"/>
      <c r="KMQ102" s="36"/>
      <c r="KMR102" s="36"/>
      <c r="KMS102" s="36"/>
      <c r="KMT102" s="36"/>
      <c r="KMU102" s="36"/>
      <c r="KMV102" s="36"/>
      <c r="KMW102" s="36"/>
      <c r="KMX102" s="36"/>
      <c r="KMY102" s="36"/>
      <c r="KMZ102" s="36"/>
      <c r="KNA102" s="36"/>
      <c r="KNB102" s="36"/>
      <c r="KNC102" s="36"/>
      <c r="KND102" s="36"/>
      <c r="KNE102" s="36"/>
      <c r="KNF102" s="36"/>
      <c r="KNG102" s="36"/>
      <c r="KNH102" s="36"/>
      <c r="KNI102" s="36"/>
      <c r="KNJ102" s="36"/>
      <c r="KNK102" s="36"/>
      <c r="KNL102" s="36"/>
      <c r="KNM102" s="36"/>
      <c r="KNN102" s="36"/>
      <c r="KNO102" s="36"/>
      <c r="KNP102" s="36"/>
      <c r="KNQ102" s="36"/>
      <c r="KNR102" s="36"/>
      <c r="KNS102" s="36"/>
      <c r="KNT102" s="36"/>
      <c r="KNU102" s="36"/>
      <c r="KNV102" s="36"/>
      <c r="KNW102" s="36"/>
      <c r="KNX102" s="36"/>
      <c r="KNY102" s="36"/>
      <c r="KNZ102" s="36"/>
      <c r="KOA102" s="36"/>
      <c r="KOB102" s="36"/>
      <c r="KOC102" s="36"/>
      <c r="KOD102" s="36"/>
      <c r="KOE102" s="36"/>
      <c r="KOF102" s="36"/>
      <c r="KOG102" s="36"/>
      <c r="KOH102" s="36"/>
      <c r="KOI102" s="36"/>
      <c r="KOJ102" s="36"/>
      <c r="KOK102" s="36"/>
      <c r="KOL102" s="36"/>
      <c r="KOM102" s="36"/>
      <c r="KON102" s="36"/>
      <c r="KOO102" s="36"/>
      <c r="KOP102" s="36"/>
      <c r="KOQ102" s="36"/>
      <c r="KOR102" s="36"/>
      <c r="KOS102" s="36"/>
      <c r="KOT102" s="36"/>
      <c r="KOU102" s="36"/>
      <c r="KOV102" s="36"/>
      <c r="KOW102" s="36"/>
      <c r="KOX102" s="36"/>
      <c r="KOY102" s="36"/>
      <c r="KOZ102" s="36"/>
      <c r="KPA102" s="36"/>
      <c r="KPB102" s="36"/>
      <c r="KPC102" s="36"/>
      <c r="KPD102" s="36"/>
      <c r="KPE102" s="36"/>
      <c r="KPF102" s="36"/>
      <c r="KPG102" s="36"/>
      <c r="KPH102" s="36"/>
      <c r="KPI102" s="36"/>
      <c r="KPJ102" s="36"/>
      <c r="KPK102" s="36"/>
      <c r="KPL102" s="36"/>
      <c r="KPM102" s="36"/>
      <c r="KPN102" s="36"/>
      <c r="KPO102" s="36"/>
      <c r="KPP102" s="36"/>
      <c r="KPQ102" s="36"/>
      <c r="KPR102" s="36"/>
      <c r="KPS102" s="36"/>
      <c r="KPT102" s="36"/>
      <c r="KPU102" s="36"/>
      <c r="KPV102" s="36"/>
      <c r="KPW102" s="36"/>
      <c r="KPX102" s="36"/>
      <c r="KPY102" s="36"/>
      <c r="KPZ102" s="36"/>
      <c r="KQA102" s="36"/>
      <c r="KQB102" s="36"/>
      <c r="KQC102" s="36"/>
      <c r="KQD102" s="36"/>
      <c r="KQE102" s="36"/>
      <c r="KQF102" s="36"/>
      <c r="KQG102" s="36"/>
      <c r="KQH102" s="36"/>
      <c r="KQI102" s="36"/>
      <c r="KQJ102" s="36"/>
      <c r="KQK102" s="36"/>
      <c r="KQL102" s="36"/>
      <c r="KQM102" s="36"/>
      <c r="KQN102" s="36"/>
      <c r="KQO102" s="36"/>
      <c r="KQP102" s="36"/>
      <c r="KQQ102" s="36"/>
      <c r="KQR102" s="36"/>
      <c r="KQS102" s="36"/>
      <c r="KQT102" s="36"/>
      <c r="KQU102" s="36"/>
      <c r="KQV102" s="36"/>
      <c r="KQW102" s="36"/>
      <c r="KQX102" s="36"/>
      <c r="KQY102" s="36"/>
      <c r="KQZ102" s="36"/>
      <c r="KRA102" s="36"/>
      <c r="KRB102" s="36"/>
      <c r="KRC102" s="36"/>
      <c r="KRD102" s="36"/>
      <c r="KRE102" s="36"/>
      <c r="KRF102" s="36"/>
      <c r="KRG102" s="36"/>
      <c r="KRH102" s="36"/>
      <c r="KRI102" s="36"/>
      <c r="KRJ102" s="36"/>
      <c r="KRK102" s="36"/>
      <c r="KRL102" s="36"/>
      <c r="KRM102" s="36"/>
      <c r="KRN102" s="36"/>
      <c r="KRO102" s="36"/>
      <c r="KRP102" s="36"/>
      <c r="KRQ102" s="36"/>
      <c r="KRR102" s="36"/>
      <c r="KRS102" s="36"/>
      <c r="KRT102" s="36"/>
      <c r="KRU102" s="36"/>
      <c r="KRV102" s="36"/>
      <c r="KRW102" s="36"/>
      <c r="KRX102" s="36"/>
      <c r="KRY102" s="36"/>
      <c r="KRZ102" s="36"/>
      <c r="KSA102" s="36"/>
      <c r="KSB102" s="36"/>
      <c r="KSC102" s="36"/>
      <c r="KSD102" s="36"/>
      <c r="KSE102" s="36"/>
      <c r="KSF102" s="36"/>
      <c r="KSG102" s="36"/>
      <c r="KSH102" s="36"/>
      <c r="KSI102" s="36"/>
      <c r="KSJ102" s="36"/>
      <c r="KSK102" s="36"/>
      <c r="KSL102" s="36"/>
      <c r="KSM102" s="36"/>
      <c r="KSN102" s="36"/>
      <c r="KSO102" s="36"/>
      <c r="KSP102" s="36"/>
      <c r="KSQ102" s="36"/>
      <c r="KSR102" s="36"/>
      <c r="KSS102" s="36"/>
      <c r="KST102" s="36"/>
      <c r="KSU102" s="36"/>
      <c r="KSV102" s="36"/>
      <c r="KSW102" s="36"/>
      <c r="KSX102" s="36"/>
      <c r="KSY102" s="36"/>
      <c r="KSZ102" s="36"/>
      <c r="KTA102" s="36"/>
      <c r="KTB102" s="36"/>
      <c r="KTC102" s="36"/>
      <c r="KTD102" s="36"/>
      <c r="KTE102" s="36"/>
      <c r="KTF102" s="36"/>
      <c r="KTG102" s="36"/>
      <c r="KTH102" s="36"/>
      <c r="KTI102" s="36"/>
      <c r="KTJ102" s="36"/>
      <c r="KTK102" s="36"/>
      <c r="KTL102" s="36"/>
      <c r="KTM102" s="36"/>
      <c r="KTN102" s="36"/>
      <c r="KTO102" s="36"/>
      <c r="KTP102" s="36"/>
      <c r="KTQ102" s="36"/>
      <c r="KTR102" s="36"/>
      <c r="KTS102" s="36"/>
      <c r="KTT102" s="36"/>
      <c r="KTU102" s="36"/>
      <c r="KTV102" s="36"/>
      <c r="KTW102" s="36"/>
      <c r="KTX102" s="36"/>
      <c r="KTY102" s="36"/>
      <c r="KTZ102" s="36"/>
      <c r="KUA102" s="36"/>
      <c r="KUB102" s="36"/>
      <c r="KUC102" s="36"/>
      <c r="KUD102" s="36"/>
      <c r="KUE102" s="36"/>
      <c r="KUF102" s="36"/>
      <c r="KUG102" s="36"/>
      <c r="KUH102" s="36"/>
      <c r="KUI102" s="36"/>
      <c r="KUJ102" s="36"/>
      <c r="KUK102" s="36"/>
      <c r="KUL102" s="36"/>
      <c r="KUM102" s="36"/>
      <c r="KUN102" s="36"/>
      <c r="KUO102" s="36"/>
      <c r="KUP102" s="36"/>
      <c r="KUQ102" s="36"/>
      <c r="KUR102" s="36"/>
      <c r="KUS102" s="36"/>
      <c r="KUT102" s="36"/>
      <c r="KUU102" s="36"/>
      <c r="KUV102" s="36"/>
      <c r="KUW102" s="36"/>
      <c r="KUX102" s="36"/>
      <c r="KUY102" s="36"/>
      <c r="KUZ102" s="36"/>
      <c r="KVA102" s="36"/>
      <c r="KVB102" s="36"/>
      <c r="KVC102" s="36"/>
      <c r="KVD102" s="36"/>
      <c r="KVE102" s="36"/>
      <c r="KVF102" s="36"/>
      <c r="KVG102" s="36"/>
      <c r="KVH102" s="36"/>
      <c r="KVI102" s="36"/>
      <c r="KVJ102" s="36"/>
      <c r="KVK102" s="36"/>
      <c r="KVL102" s="36"/>
      <c r="KVM102" s="36"/>
      <c r="KVN102" s="36"/>
      <c r="KVO102" s="36"/>
      <c r="KVP102" s="36"/>
      <c r="KVQ102" s="36"/>
      <c r="KVR102" s="36"/>
      <c r="KVS102" s="36"/>
      <c r="KVT102" s="36"/>
      <c r="KVU102" s="36"/>
      <c r="KVV102" s="36"/>
      <c r="KVW102" s="36"/>
      <c r="KVX102" s="36"/>
      <c r="KVY102" s="36"/>
      <c r="KVZ102" s="36"/>
      <c r="KWA102" s="36"/>
      <c r="KWB102" s="36"/>
      <c r="KWC102" s="36"/>
      <c r="KWD102" s="36"/>
      <c r="KWE102" s="36"/>
      <c r="KWF102" s="36"/>
      <c r="KWG102" s="36"/>
      <c r="KWH102" s="36"/>
      <c r="KWI102" s="36"/>
      <c r="KWJ102" s="36"/>
      <c r="KWK102" s="36"/>
      <c r="KWL102" s="36"/>
      <c r="KWM102" s="36"/>
      <c r="KWN102" s="36"/>
      <c r="KWO102" s="36"/>
      <c r="KWP102" s="36"/>
      <c r="KWQ102" s="36"/>
      <c r="KWR102" s="36"/>
      <c r="KWS102" s="36"/>
      <c r="KWT102" s="36"/>
      <c r="KWU102" s="36"/>
      <c r="KWV102" s="36"/>
      <c r="KWW102" s="36"/>
      <c r="KWX102" s="36"/>
      <c r="KWY102" s="36"/>
      <c r="KWZ102" s="36"/>
      <c r="KXA102" s="36"/>
      <c r="KXB102" s="36"/>
      <c r="KXC102" s="36"/>
      <c r="KXD102" s="36"/>
      <c r="KXE102" s="36"/>
      <c r="KXF102" s="36"/>
      <c r="KXG102" s="36"/>
      <c r="KXH102" s="36"/>
      <c r="KXI102" s="36"/>
      <c r="KXJ102" s="36"/>
      <c r="KXK102" s="36"/>
      <c r="KXL102" s="36"/>
      <c r="KXM102" s="36"/>
      <c r="KXN102" s="36"/>
      <c r="KXO102" s="36"/>
      <c r="KXP102" s="36"/>
      <c r="KXQ102" s="36"/>
      <c r="KXR102" s="36"/>
      <c r="KXS102" s="36"/>
      <c r="KXT102" s="36"/>
      <c r="KXU102" s="36"/>
      <c r="KXV102" s="36"/>
      <c r="KXW102" s="36"/>
      <c r="KXX102" s="36"/>
      <c r="KXY102" s="36"/>
      <c r="KXZ102" s="36"/>
      <c r="KYA102" s="36"/>
      <c r="KYB102" s="36"/>
      <c r="KYC102" s="36"/>
      <c r="KYD102" s="36"/>
      <c r="KYE102" s="36"/>
      <c r="KYF102" s="36"/>
      <c r="KYG102" s="36"/>
      <c r="KYH102" s="36"/>
      <c r="KYI102" s="36"/>
      <c r="KYJ102" s="36"/>
      <c r="KYK102" s="36"/>
      <c r="KYL102" s="36"/>
      <c r="KYM102" s="36"/>
      <c r="KYN102" s="36"/>
      <c r="KYO102" s="36"/>
      <c r="KYP102" s="36"/>
      <c r="KYQ102" s="36"/>
      <c r="KYR102" s="36"/>
      <c r="KYS102" s="36"/>
      <c r="KYT102" s="36"/>
      <c r="KYU102" s="36"/>
      <c r="KYV102" s="36"/>
      <c r="KYW102" s="36"/>
      <c r="KYX102" s="36"/>
      <c r="KYY102" s="36"/>
      <c r="KYZ102" s="36"/>
      <c r="KZA102" s="36"/>
      <c r="KZB102" s="36"/>
      <c r="KZC102" s="36"/>
      <c r="KZD102" s="36"/>
      <c r="KZE102" s="36"/>
      <c r="KZF102" s="36"/>
      <c r="KZG102" s="36"/>
      <c r="KZH102" s="36"/>
      <c r="KZI102" s="36"/>
      <c r="KZJ102" s="36"/>
      <c r="KZK102" s="36"/>
      <c r="KZL102" s="36"/>
      <c r="KZM102" s="36"/>
      <c r="KZN102" s="36"/>
      <c r="KZO102" s="36"/>
      <c r="KZP102" s="36"/>
      <c r="KZQ102" s="36"/>
      <c r="KZR102" s="36"/>
      <c r="KZS102" s="36"/>
      <c r="KZT102" s="36"/>
      <c r="KZU102" s="36"/>
      <c r="KZV102" s="36"/>
      <c r="KZW102" s="36"/>
      <c r="KZX102" s="36"/>
      <c r="KZY102" s="36"/>
      <c r="KZZ102" s="36"/>
      <c r="LAA102" s="36"/>
      <c r="LAB102" s="36"/>
      <c r="LAC102" s="36"/>
      <c r="LAD102" s="36"/>
      <c r="LAE102" s="36"/>
      <c r="LAF102" s="36"/>
      <c r="LAG102" s="36"/>
      <c r="LAH102" s="36"/>
      <c r="LAI102" s="36"/>
      <c r="LAJ102" s="36"/>
      <c r="LAK102" s="36"/>
      <c r="LAL102" s="36"/>
      <c r="LAM102" s="36"/>
      <c r="LAN102" s="36"/>
      <c r="LAO102" s="36"/>
      <c r="LAP102" s="36"/>
      <c r="LAQ102" s="36"/>
      <c r="LAR102" s="36"/>
      <c r="LAS102" s="36"/>
      <c r="LAT102" s="36"/>
      <c r="LAU102" s="36"/>
      <c r="LAV102" s="36"/>
      <c r="LAW102" s="36"/>
      <c r="LAX102" s="36"/>
      <c r="LAY102" s="36"/>
      <c r="LAZ102" s="36"/>
      <c r="LBA102" s="36"/>
      <c r="LBB102" s="36"/>
      <c r="LBC102" s="36"/>
      <c r="LBD102" s="36"/>
      <c r="LBE102" s="36"/>
      <c r="LBF102" s="36"/>
      <c r="LBG102" s="36"/>
      <c r="LBH102" s="36"/>
      <c r="LBI102" s="36"/>
      <c r="LBJ102" s="36"/>
      <c r="LBK102" s="36"/>
      <c r="LBL102" s="36"/>
      <c r="LBM102" s="36"/>
      <c r="LBN102" s="36"/>
      <c r="LBO102" s="36"/>
      <c r="LBP102" s="36"/>
      <c r="LBQ102" s="36"/>
      <c r="LBR102" s="36"/>
      <c r="LBS102" s="36"/>
      <c r="LBT102" s="36"/>
      <c r="LBU102" s="36"/>
      <c r="LBV102" s="36"/>
      <c r="LBW102" s="36"/>
      <c r="LBX102" s="36"/>
      <c r="LBY102" s="36"/>
      <c r="LBZ102" s="36"/>
      <c r="LCA102" s="36"/>
      <c r="LCB102" s="36"/>
      <c r="LCC102" s="36"/>
      <c r="LCD102" s="36"/>
      <c r="LCE102" s="36"/>
      <c r="LCF102" s="36"/>
      <c r="LCG102" s="36"/>
      <c r="LCH102" s="36"/>
      <c r="LCI102" s="36"/>
      <c r="LCJ102" s="36"/>
      <c r="LCK102" s="36"/>
      <c r="LCL102" s="36"/>
      <c r="LCM102" s="36"/>
      <c r="LCN102" s="36"/>
      <c r="LCO102" s="36"/>
      <c r="LCP102" s="36"/>
      <c r="LCQ102" s="36"/>
      <c r="LCR102" s="36"/>
      <c r="LCS102" s="36"/>
      <c r="LCT102" s="36"/>
      <c r="LCU102" s="36"/>
      <c r="LCV102" s="36"/>
      <c r="LCW102" s="36"/>
      <c r="LCX102" s="36"/>
      <c r="LCY102" s="36"/>
      <c r="LCZ102" s="36"/>
      <c r="LDA102" s="36"/>
      <c r="LDB102" s="36"/>
      <c r="LDC102" s="36"/>
      <c r="LDD102" s="36"/>
      <c r="LDE102" s="36"/>
      <c r="LDF102" s="36"/>
      <c r="LDG102" s="36"/>
      <c r="LDH102" s="36"/>
      <c r="LDI102" s="36"/>
      <c r="LDJ102" s="36"/>
      <c r="LDK102" s="36"/>
      <c r="LDL102" s="36"/>
      <c r="LDM102" s="36"/>
      <c r="LDN102" s="36"/>
      <c r="LDO102" s="36"/>
      <c r="LDP102" s="36"/>
      <c r="LDQ102" s="36"/>
      <c r="LDR102" s="36"/>
      <c r="LDS102" s="36"/>
      <c r="LDT102" s="36"/>
      <c r="LDU102" s="36"/>
      <c r="LDV102" s="36"/>
      <c r="LDW102" s="36"/>
      <c r="LDX102" s="36"/>
      <c r="LDY102" s="36"/>
      <c r="LDZ102" s="36"/>
      <c r="LEA102" s="36"/>
      <c r="LEB102" s="36"/>
      <c r="LEC102" s="36"/>
      <c r="LED102" s="36"/>
      <c r="LEE102" s="36"/>
      <c r="LEF102" s="36"/>
      <c r="LEG102" s="36"/>
      <c r="LEH102" s="36"/>
      <c r="LEI102" s="36"/>
      <c r="LEJ102" s="36"/>
      <c r="LEK102" s="36"/>
      <c r="LEL102" s="36"/>
      <c r="LEM102" s="36"/>
      <c r="LEN102" s="36"/>
      <c r="LEO102" s="36"/>
      <c r="LEP102" s="36"/>
      <c r="LEQ102" s="36"/>
      <c r="LER102" s="36"/>
      <c r="LES102" s="36"/>
      <c r="LET102" s="36"/>
      <c r="LEU102" s="36"/>
      <c r="LEV102" s="36"/>
      <c r="LEW102" s="36"/>
      <c r="LEX102" s="36"/>
      <c r="LEY102" s="36"/>
      <c r="LEZ102" s="36"/>
      <c r="LFA102" s="36"/>
      <c r="LFB102" s="36"/>
      <c r="LFC102" s="36"/>
      <c r="LFD102" s="36"/>
      <c r="LFE102" s="36"/>
      <c r="LFF102" s="36"/>
      <c r="LFG102" s="36"/>
      <c r="LFH102" s="36"/>
      <c r="LFI102" s="36"/>
      <c r="LFJ102" s="36"/>
      <c r="LFK102" s="36"/>
      <c r="LFL102" s="36"/>
      <c r="LFM102" s="36"/>
      <c r="LFN102" s="36"/>
      <c r="LFO102" s="36"/>
      <c r="LFP102" s="36"/>
      <c r="LFQ102" s="36"/>
      <c r="LFR102" s="36"/>
      <c r="LFS102" s="36"/>
      <c r="LFT102" s="36"/>
      <c r="LFU102" s="36"/>
      <c r="LFV102" s="36"/>
      <c r="LFW102" s="36"/>
      <c r="LFX102" s="36"/>
      <c r="LFY102" s="36"/>
      <c r="LFZ102" s="36"/>
      <c r="LGA102" s="36"/>
      <c r="LGB102" s="36"/>
      <c r="LGC102" s="36"/>
      <c r="LGD102" s="36"/>
      <c r="LGE102" s="36"/>
      <c r="LGF102" s="36"/>
      <c r="LGG102" s="36"/>
      <c r="LGH102" s="36"/>
      <c r="LGI102" s="36"/>
      <c r="LGJ102" s="36"/>
      <c r="LGK102" s="36"/>
      <c r="LGL102" s="36"/>
      <c r="LGM102" s="36"/>
      <c r="LGN102" s="36"/>
      <c r="LGO102" s="36"/>
      <c r="LGP102" s="36"/>
      <c r="LGQ102" s="36"/>
      <c r="LGR102" s="36"/>
      <c r="LGS102" s="36"/>
      <c r="LGT102" s="36"/>
      <c r="LGU102" s="36"/>
      <c r="LGV102" s="36"/>
      <c r="LGW102" s="36"/>
      <c r="LGX102" s="36"/>
      <c r="LGY102" s="36"/>
      <c r="LGZ102" s="36"/>
      <c r="LHA102" s="36"/>
      <c r="LHB102" s="36"/>
      <c r="LHC102" s="36"/>
      <c r="LHD102" s="36"/>
      <c r="LHE102" s="36"/>
      <c r="LHF102" s="36"/>
      <c r="LHG102" s="36"/>
      <c r="LHH102" s="36"/>
      <c r="LHI102" s="36"/>
      <c r="LHJ102" s="36"/>
      <c r="LHK102" s="36"/>
      <c r="LHL102" s="36"/>
      <c r="LHM102" s="36"/>
      <c r="LHN102" s="36"/>
      <c r="LHO102" s="36"/>
      <c r="LHP102" s="36"/>
      <c r="LHQ102" s="36"/>
      <c r="LHR102" s="36"/>
      <c r="LHS102" s="36"/>
      <c r="LHT102" s="36"/>
      <c r="LHU102" s="36"/>
      <c r="LHV102" s="36"/>
      <c r="LHW102" s="36"/>
      <c r="LHX102" s="36"/>
      <c r="LHY102" s="36"/>
      <c r="LHZ102" s="36"/>
      <c r="LIA102" s="36"/>
      <c r="LIB102" s="36"/>
      <c r="LIC102" s="36"/>
      <c r="LID102" s="36"/>
      <c r="LIE102" s="36"/>
      <c r="LIF102" s="36"/>
      <c r="LIG102" s="36"/>
      <c r="LIH102" s="36"/>
      <c r="LII102" s="36"/>
      <c r="LIJ102" s="36"/>
      <c r="LIK102" s="36"/>
      <c r="LIL102" s="36"/>
      <c r="LIM102" s="36"/>
      <c r="LIN102" s="36"/>
      <c r="LIO102" s="36"/>
      <c r="LIP102" s="36"/>
      <c r="LIQ102" s="36"/>
      <c r="LIR102" s="36"/>
      <c r="LIS102" s="36"/>
      <c r="LIT102" s="36"/>
      <c r="LIU102" s="36"/>
      <c r="LIV102" s="36"/>
      <c r="LIW102" s="36"/>
      <c r="LIX102" s="36"/>
      <c r="LIY102" s="36"/>
      <c r="LIZ102" s="36"/>
      <c r="LJA102" s="36"/>
      <c r="LJB102" s="36"/>
      <c r="LJC102" s="36"/>
      <c r="LJD102" s="36"/>
      <c r="LJE102" s="36"/>
      <c r="LJF102" s="36"/>
      <c r="LJG102" s="36"/>
      <c r="LJH102" s="36"/>
      <c r="LJI102" s="36"/>
      <c r="LJJ102" s="36"/>
      <c r="LJK102" s="36"/>
      <c r="LJL102" s="36"/>
      <c r="LJM102" s="36"/>
      <c r="LJN102" s="36"/>
      <c r="LJO102" s="36"/>
      <c r="LJP102" s="36"/>
      <c r="LJQ102" s="36"/>
      <c r="LJR102" s="36"/>
      <c r="LJS102" s="36"/>
      <c r="LJT102" s="36"/>
      <c r="LJU102" s="36"/>
      <c r="LJV102" s="36"/>
      <c r="LJW102" s="36"/>
      <c r="LJX102" s="36"/>
      <c r="LJY102" s="36"/>
      <c r="LJZ102" s="36"/>
      <c r="LKA102" s="36"/>
      <c r="LKB102" s="36"/>
      <c r="LKC102" s="36"/>
      <c r="LKD102" s="36"/>
      <c r="LKE102" s="36"/>
      <c r="LKF102" s="36"/>
      <c r="LKG102" s="36"/>
      <c r="LKH102" s="36"/>
      <c r="LKI102" s="36"/>
      <c r="LKJ102" s="36"/>
      <c r="LKK102" s="36"/>
      <c r="LKL102" s="36"/>
      <c r="LKM102" s="36"/>
      <c r="LKN102" s="36"/>
      <c r="LKO102" s="36"/>
      <c r="LKP102" s="36"/>
      <c r="LKQ102" s="36"/>
      <c r="LKR102" s="36"/>
      <c r="LKS102" s="36"/>
      <c r="LKT102" s="36"/>
      <c r="LKU102" s="36"/>
      <c r="LKV102" s="36"/>
      <c r="LKW102" s="36"/>
      <c r="LKX102" s="36"/>
      <c r="LKY102" s="36"/>
      <c r="LKZ102" s="36"/>
      <c r="LLA102" s="36"/>
      <c r="LLB102" s="36"/>
      <c r="LLC102" s="36"/>
      <c r="LLD102" s="36"/>
      <c r="LLE102" s="36"/>
      <c r="LLF102" s="36"/>
      <c r="LLG102" s="36"/>
      <c r="LLH102" s="36"/>
      <c r="LLI102" s="36"/>
      <c r="LLJ102" s="36"/>
      <c r="LLK102" s="36"/>
      <c r="LLL102" s="36"/>
      <c r="LLM102" s="36"/>
      <c r="LLN102" s="36"/>
      <c r="LLO102" s="36"/>
      <c r="LLP102" s="36"/>
      <c r="LLQ102" s="36"/>
      <c r="LLR102" s="36"/>
      <c r="LLS102" s="36"/>
      <c r="LLT102" s="36"/>
      <c r="LLU102" s="36"/>
      <c r="LLV102" s="36"/>
      <c r="LLW102" s="36"/>
      <c r="LLX102" s="36"/>
      <c r="LLY102" s="36"/>
      <c r="LLZ102" s="36"/>
      <c r="LMA102" s="36"/>
      <c r="LMB102" s="36"/>
      <c r="LMC102" s="36"/>
      <c r="LMD102" s="36"/>
      <c r="LME102" s="36"/>
      <c r="LMF102" s="36"/>
      <c r="LMG102" s="36"/>
      <c r="LMH102" s="36"/>
      <c r="LMI102" s="36"/>
      <c r="LMJ102" s="36"/>
      <c r="LMK102" s="36"/>
      <c r="LML102" s="36"/>
      <c r="LMM102" s="36"/>
      <c r="LMN102" s="36"/>
      <c r="LMO102" s="36"/>
      <c r="LMP102" s="36"/>
      <c r="LMQ102" s="36"/>
      <c r="LMR102" s="36"/>
      <c r="LMS102" s="36"/>
      <c r="LMT102" s="36"/>
      <c r="LMU102" s="36"/>
      <c r="LMV102" s="36"/>
      <c r="LMW102" s="36"/>
      <c r="LMX102" s="36"/>
      <c r="LMY102" s="36"/>
      <c r="LMZ102" s="36"/>
      <c r="LNA102" s="36"/>
      <c r="LNB102" s="36"/>
      <c r="LNC102" s="36"/>
      <c r="LND102" s="36"/>
      <c r="LNE102" s="36"/>
      <c r="LNF102" s="36"/>
      <c r="LNG102" s="36"/>
      <c r="LNH102" s="36"/>
      <c r="LNI102" s="36"/>
      <c r="LNJ102" s="36"/>
      <c r="LNK102" s="36"/>
      <c r="LNL102" s="36"/>
      <c r="LNM102" s="36"/>
      <c r="LNN102" s="36"/>
      <c r="LNO102" s="36"/>
      <c r="LNP102" s="36"/>
      <c r="LNQ102" s="36"/>
      <c r="LNR102" s="36"/>
      <c r="LNS102" s="36"/>
      <c r="LNT102" s="36"/>
      <c r="LNU102" s="36"/>
      <c r="LNV102" s="36"/>
      <c r="LNW102" s="36"/>
      <c r="LNX102" s="36"/>
      <c r="LNY102" s="36"/>
      <c r="LNZ102" s="36"/>
      <c r="LOA102" s="36"/>
      <c r="LOB102" s="36"/>
      <c r="LOC102" s="36"/>
      <c r="LOD102" s="36"/>
      <c r="LOE102" s="36"/>
      <c r="LOF102" s="36"/>
      <c r="LOG102" s="36"/>
      <c r="LOH102" s="36"/>
      <c r="LOI102" s="36"/>
      <c r="LOJ102" s="36"/>
      <c r="LOK102" s="36"/>
      <c r="LOL102" s="36"/>
      <c r="LOM102" s="36"/>
      <c r="LON102" s="36"/>
      <c r="LOO102" s="36"/>
      <c r="LOP102" s="36"/>
      <c r="LOQ102" s="36"/>
      <c r="LOR102" s="36"/>
      <c r="LOS102" s="36"/>
      <c r="LOT102" s="36"/>
      <c r="LOU102" s="36"/>
      <c r="LOV102" s="36"/>
      <c r="LOW102" s="36"/>
      <c r="LOX102" s="36"/>
      <c r="LOY102" s="36"/>
      <c r="LOZ102" s="36"/>
      <c r="LPA102" s="36"/>
      <c r="LPB102" s="36"/>
      <c r="LPC102" s="36"/>
      <c r="LPD102" s="36"/>
      <c r="LPE102" s="36"/>
      <c r="LPF102" s="36"/>
      <c r="LPG102" s="36"/>
      <c r="LPH102" s="36"/>
      <c r="LPI102" s="36"/>
      <c r="LPJ102" s="36"/>
      <c r="LPK102" s="36"/>
      <c r="LPL102" s="36"/>
      <c r="LPM102" s="36"/>
      <c r="LPN102" s="36"/>
      <c r="LPO102" s="36"/>
      <c r="LPP102" s="36"/>
      <c r="LPQ102" s="36"/>
      <c r="LPR102" s="36"/>
      <c r="LPS102" s="36"/>
      <c r="LPT102" s="36"/>
      <c r="LPU102" s="36"/>
      <c r="LPV102" s="36"/>
      <c r="LPW102" s="36"/>
      <c r="LPX102" s="36"/>
      <c r="LPY102" s="36"/>
      <c r="LPZ102" s="36"/>
      <c r="LQA102" s="36"/>
      <c r="LQB102" s="36"/>
      <c r="LQC102" s="36"/>
      <c r="LQD102" s="36"/>
      <c r="LQE102" s="36"/>
      <c r="LQF102" s="36"/>
      <c r="LQG102" s="36"/>
      <c r="LQH102" s="36"/>
      <c r="LQI102" s="36"/>
      <c r="LQJ102" s="36"/>
      <c r="LQK102" s="36"/>
      <c r="LQL102" s="36"/>
      <c r="LQM102" s="36"/>
      <c r="LQN102" s="36"/>
      <c r="LQO102" s="36"/>
      <c r="LQP102" s="36"/>
      <c r="LQQ102" s="36"/>
      <c r="LQR102" s="36"/>
      <c r="LQS102" s="36"/>
      <c r="LQT102" s="36"/>
      <c r="LQU102" s="36"/>
      <c r="LQV102" s="36"/>
      <c r="LQW102" s="36"/>
      <c r="LQX102" s="36"/>
      <c r="LQY102" s="36"/>
      <c r="LQZ102" s="36"/>
      <c r="LRA102" s="36"/>
      <c r="LRB102" s="36"/>
      <c r="LRC102" s="36"/>
      <c r="LRD102" s="36"/>
      <c r="LRE102" s="36"/>
      <c r="LRF102" s="36"/>
      <c r="LRG102" s="36"/>
      <c r="LRH102" s="36"/>
      <c r="LRI102" s="36"/>
      <c r="LRJ102" s="36"/>
      <c r="LRK102" s="36"/>
      <c r="LRL102" s="36"/>
      <c r="LRM102" s="36"/>
      <c r="LRN102" s="36"/>
      <c r="LRO102" s="36"/>
      <c r="LRP102" s="36"/>
      <c r="LRQ102" s="36"/>
      <c r="LRR102" s="36"/>
      <c r="LRS102" s="36"/>
      <c r="LRT102" s="36"/>
      <c r="LRU102" s="36"/>
      <c r="LRV102" s="36"/>
      <c r="LRW102" s="36"/>
      <c r="LRX102" s="36"/>
      <c r="LRY102" s="36"/>
      <c r="LRZ102" s="36"/>
      <c r="LSA102" s="36"/>
      <c r="LSB102" s="36"/>
      <c r="LSC102" s="36"/>
      <c r="LSD102" s="36"/>
      <c r="LSE102" s="36"/>
      <c r="LSF102" s="36"/>
      <c r="LSG102" s="36"/>
      <c r="LSH102" s="36"/>
      <c r="LSI102" s="36"/>
      <c r="LSJ102" s="36"/>
      <c r="LSK102" s="36"/>
      <c r="LSL102" s="36"/>
      <c r="LSM102" s="36"/>
      <c r="LSN102" s="36"/>
      <c r="LSO102" s="36"/>
      <c r="LSP102" s="36"/>
      <c r="LSQ102" s="36"/>
      <c r="LSR102" s="36"/>
      <c r="LSS102" s="36"/>
      <c r="LST102" s="36"/>
      <c r="LSU102" s="36"/>
      <c r="LSV102" s="36"/>
      <c r="LSW102" s="36"/>
      <c r="LSX102" s="36"/>
      <c r="LSY102" s="36"/>
      <c r="LSZ102" s="36"/>
      <c r="LTA102" s="36"/>
      <c r="LTB102" s="36"/>
      <c r="LTC102" s="36"/>
      <c r="LTD102" s="36"/>
      <c r="LTE102" s="36"/>
      <c r="LTF102" s="36"/>
      <c r="LTG102" s="36"/>
      <c r="LTH102" s="36"/>
      <c r="LTI102" s="36"/>
      <c r="LTJ102" s="36"/>
      <c r="LTK102" s="36"/>
      <c r="LTL102" s="36"/>
      <c r="LTM102" s="36"/>
      <c r="LTN102" s="36"/>
      <c r="LTO102" s="36"/>
      <c r="LTP102" s="36"/>
      <c r="LTQ102" s="36"/>
      <c r="LTR102" s="36"/>
      <c r="LTS102" s="36"/>
      <c r="LTT102" s="36"/>
      <c r="LTU102" s="36"/>
      <c r="LTV102" s="36"/>
      <c r="LTW102" s="36"/>
      <c r="LTX102" s="36"/>
      <c r="LTY102" s="36"/>
      <c r="LTZ102" s="36"/>
      <c r="LUA102" s="36"/>
      <c r="LUB102" s="36"/>
      <c r="LUC102" s="36"/>
      <c r="LUD102" s="36"/>
      <c r="LUE102" s="36"/>
      <c r="LUF102" s="36"/>
      <c r="LUG102" s="36"/>
      <c r="LUH102" s="36"/>
      <c r="LUI102" s="36"/>
      <c r="LUJ102" s="36"/>
      <c r="LUK102" s="36"/>
      <c r="LUL102" s="36"/>
      <c r="LUM102" s="36"/>
      <c r="LUN102" s="36"/>
      <c r="LUO102" s="36"/>
      <c r="LUP102" s="36"/>
      <c r="LUQ102" s="36"/>
      <c r="LUR102" s="36"/>
      <c r="LUS102" s="36"/>
      <c r="LUT102" s="36"/>
      <c r="LUU102" s="36"/>
      <c r="LUV102" s="36"/>
      <c r="LUW102" s="36"/>
      <c r="LUX102" s="36"/>
      <c r="LUY102" s="36"/>
      <c r="LUZ102" s="36"/>
      <c r="LVA102" s="36"/>
      <c r="LVB102" s="36"/>
      <c r="LVC102" s="36"/>
      <c r="LVD102" s="36"/>
      <c r="LVE102" s="36"/>
      <c r="LVF102" s="36"/>
      <c r="LVG102" s="36"/>
      <c r="LVH102" s="36"/>
      <c r="LVI102" s="36"/>
      <c r="LVJ102" s="36"/>
      <c r="LVK102" s="36"/>
      <c r="LVL102" s="36"/>
      <c r="LVM102" s="36"/>
      <c r="LVN102" s="36"/>
      <c r="LVO102" s="36"/>
      <c r="LVP102" s="36"/>
      <c r="LVQ102" s="36"/>
      <c r="LVR102" s="36"/>
      <c r="LVS102" s="36"/>
      <c r="LVT102" s="36"/>
      <c r="LVU102" s="36"/>
      <c r="LVV102" s="36"/>
      <c r="LVW102" s="36"/>
      <c r="LVX102" s="36"/>
      <c r="LVY102" s="36"/>
      <c r="LVZ102" s="36"/>
      <c r="LWA102" s="36"/>
      <c r="LWB102" s="36"/>
      <c r="LWC102" s="36"/>
      <c r="LWD102" s="36"/>
      <c r="LWE102" s="36"/>
      <c r="LWF102" s="36"/>
      <c r="LWG102" s="36"/>
      <c r="LWH102" s="36"/>
      <c r="LWI102" s="36"/>
      <c r="LWJ102" s="36"/>
      <c r="LWK102" s="36"/>
      <c r="LWL102" s="36"/>
      <c r="LWM102" s="36"/>
      <c r="LWN102" s="36"/>
      <c r="LWO102" s="36"/>
      <c r="LWP102" s="36"/>
      <c r="LWQ102" s="36"/>
      <c r="LWR102" s="36"/>
      <c r="LWS102" s="36"/>
      <c r="LWT102" s="36"/>
      <c r="LWU102" s="36"/>
      <c r="LWV102" s="36"/>
      <c r="LWW102" s="36"/>
      <c r="LWX102" s="36"/>
      <c r="LWY102" s="36"/>
      <c r="LWZ102" s="36"/>
      <c r="LXA102" s="36"/>
      <c r="LXB102" s="36"/>
      <c r="LXC102" s="36"/>
      <c r="LXD102" s="36"/>
      <c r="LXE102" s="36"/>
      <c r="LXF102" s="36"/>
      <c r="LXG102" s="36"/>
      <c r="LXH102" s="36"/>
      <c r="LXI102" s="36"/>
      <c r="LXJ102" s="36"/>
      <c r="LXK102" s="36"/>
      <c r="LXL102" s="36"/>
      <c r="LXM102" s="36"/>
      <c r="LXN102" s="36"/>
      <c r="LXO102" s="36"/>
      <c r="LXP102" s="36"/>
      <c r="LXQ102" s="36"/>
      <c r="LXR102" s="36"/>
      <c r="LXS102" s="36"/>
      <c r="LXT102" s="36"/>
      <c r="LXU102" s="36"/>
      <c r="LXV102" s="36"/>
      <c r="LXW102" s="36"/>
      <c r="LXX102" s="36"/>
      <c r="LXY102" s="36"/>
      <c r="LXZ102" s="36"/>
      <c r="LYA102" s="36"/>
      <c r="LYB102" s="36"/>
      <c r="LYC102" s="36"/>
      <c r="LYD102" s="36"/>
      <c r="LYE102" s="36"/>
      <c r="LYF102" s="36"/>
      <c r="LYG102" s="36"/>
      <c r="LYH102" s="36"/>
      <c r="LYI102" s="36"/>
      <c r="LYJ102" s="36"/>
      <c r="LYK102" s="36"/>
      <c r="LYL102" s="36"/>
      <c r="LYM102" s="36"/>
      <c r="LYN102" s="36"/>
      <c r="LYO102" s="36"/>
      <c r="LYP102" s="36"/>
      <c r="LYQ102" s="36"/>
      <c r="LYR102" s="36"/>
      <c r="LYS102" s="36"/>
      <c r="LYT102" s="36"/>
      <c r="LYU102" s="36"/>
      <c r="LYV102" s="36"/>
      <c r="LYW102" s="36"/>
      <c r="LYX102" s="36"/>
      <c r="LYY102" s="36"/>
      <c r="LYZ102" s="36"/>
      <c r="LZA102" s="36"/>
      <c r="LZB102" s="36"/>
      <c r="LZC102" s="36"/>
      <c r="LZD102" s="36"/>
      <c r="LZE102" s="36"/>
      <c r="LZF102" s="36"/>
      <c r="LZG102" s="36"/>
      <c r="LZH102" s="36"/>
      <c r="LZI102" s="36"/>
      <c r="LZJ102" s="36"/>
      <c r="LZK102" s="36"/>
      <c r="LZL102" s="36"/>
      <c r="LZM102" s="36"/>
      <c r="LZN102" s="36"/>
      <c r="LZO102" s="36"/>
      <c r="LZP102" s="36"/>
      <c r="LZQ102" s="36"/>
      <c r="LZR102" s="36"/>
      <c r="LZS102" s="36"/>
      <c r="LZT102" s="36"/>
      <c r="LZU102" s="36"/>
      <c r="LZV102" s="36"/>
      <c r="LZW102" s="36"/>
      <c r="LZX102" s="36"/>
      <c r="LZY102" s="36"/>
      <c r="LZZ102" s="36"/>
      <c r="MAA102" s="36"/>
      <c r="MAB102" s="36"/>
      <c r="MAC102" s="36"/>
      <c r="MAD102" s="36"/>
      <c r="MAE102" s="36"/>
      <c r="MAF102" s="36"/>
      <c r="MAG102" s="36"/>
      <c r="MAH102" s="36"/>
      <c r="MAI102" s="36"/>
      <c r="MAJ102" s="36"/>
      <c r="MAK102" s="36"/>
      <c r="MAL102" s="36"/>
      <c r="MAM102" s="36"/>
      <c r="MAN102" s="36"/>
      <c r="MAO102" s="36"/>
      <c r="MAP102" s="36"/>
      <c r="MAQ102" s="36"/>
      <c r="MAR102" s="36"/>
      <c r="MAS102" s="36"/>
      <c r="MAT102" s="36"/>
      <c r="MAU102" s="36"/>
      <c r="MAV102" s="36"/>
      <c r="MAW102" s="36"/>
      <c r="MAX102" s="36"/>
      <c r="MAY102" s="36"/>
      <c r="MAZ102" s="36"/>
      <c r="MBA102" s="36"/>
      <c r="MBB102" s="36"/>
      <c r="MBC102" s="36"/>
      <c r="MBD102" s="36"/>
      <c r="MBE102" s="36"/>
      <c r="MBF102" s="36"/>
      <c r="MBG102" s="36"/>
      <c r="MBH102" s="36"/>
      <c r="MBI102" s="36"/>
      <c r="MBJ102" s="36"/>
      <c r="MBK102" s="36"/>
      <c r="MBL102" s="36"/>
      <c r="MBM102" s="36"/>
      <c r="MBN102" s="36"/>
      <c r="MBO102" s="36"/>
      <c r="MBP102" s="36"/>
      <c r="MBQ102" s="36"/>
      <c r="MBR102" s="36"/>
      <c r="MBS102" s="36"/>
      <c r="MBT102" s="36"/>
      <c r="MBU102" s="36"/>
      <c r="MBV102" s="36"/>
      <c r="MBW102" s="36"/>
      <c r="MBX102" s="36"/>
      <c r="MBY102" s="36"/>
      <c r="MBZ102" s="36"/>
      <c r="MCA102" s="36"/>
      <c r="MCB102" s="36"/>
      <c r="MCC102" s="36"/>
      <c r="MCD102" s="36"/>
      <c r="MCE102" s="36"/>
      <c r="MCF102" s="36"/>
      <c r="MCG102" s="36"/>
      <c r="MCH102" s="36"/>
      <c r="MCI102" s="36"/>
      <c r="MCJ102" s="36"/>
      <c r="MCK102" s="36"/>
      <c r="MCL102" s="36"/>
      <c r="MCM102" s="36"/>
      <c r="MCN102" s="36"/>
      <c r="MCO102" s="36"/>
      <c r="MCP102" s="36"/>
      <c r="MCQ102" s="36"/>
      <c r="MCR102" s="36"/>
      <c r="MCS102" s="36"/>
      <c r="MCT102" s="36"/>
      <c r="MCU102" s="36"/>
      <c r="MCV102" s="36"/>
      <c r="MCW102" s="36"/>
      <c r="MCX102" s="36"/>
      <c r="MCY102" s="36"/>
      <c r="MCZ102" s="36"/>
      <c r="MDA102" s="36"/>
      <c r="MDB102" s="36"/>
      <c r="MDC102" s="36"/>
      <c r="MDD102" s="36"/>
      <c r="MDE102" s="36"/>
      <c r="MDF102" s="36"/>
      <c r="MDG102" s="36"/>
      <c r="MDH102" s="36"/>
      <c r="MDI102" s="36"/>
      <c r="MDJ102" s="36"/>
      <c r="MDK102" s="36"/>
      <c r="MDL102" s="36"/>
      <c r="MDM102" s="36"/>
      <c r="MDN102" s="36"/>
      <c r="MDO102" s="36"/>
      <c r="MDP102" s="36"/>
      <c r="MDQ102" s="36"/>
      <c r="MDR102" s="36"/>
      <c r="MDS102" s="36"/>
      <c r="MDT102" s="36"/>
      <c r="MDU102" s="36"/>
      <c r="MDV102" s="36"/>
      <c r="MDW102" s="36"/>
      <c r="MDX102" s="36"/>
      <c r="MDY102" s="36"/>
      <c r="MDZ102" s="36"/>
      <c r="MEA102" s="36"/>
      <c r="MEB102" s="36"/>
      <c r="MEC102" s="36"/>
      <c r="MED102" s="36"/>
      <c r="MEE102" s="36"/>
      <c r="MEF102" s="36"/>
      <c r="MEG102" s="36"/>
      <c r="MEH102" s="36"/>
      <c r="MEI102" s="36"/>
      <c r="MEJ102" s="36"/>
      <c r="MEK102" s="36"/>
      <c r="MEL102" s="36"/>
      <c r="MEM102" s="36"/>
      <c r="MEN102" s="36"/>
      <c r="MEO102" s="36"/>
      <c r="MEP102" s="36"/>
      <c r="MEQ102" s="36"/>
      <c r="MER102" s="36"/>
      <c r="MES102" s="36"/>
      <c r="MET102" s="36"/>
      <c r="MEU102" s="36"/>
      <c r="MEV102" s="36"/>
      <c r="MEW102" s="36"/>
      <c r="MEX102" s="36"/>
      <c r="MEY102" s="36"/>
      <c r="MEZ102" s="36"/>
      <c r="MFA102" s="36"/>
      <c r="MFB102" s="36"/>
      <c r="MFC102" s="36"/>
      <c r="MFD102" s="36"/>
      <c r="MFE102" s="36"/>
      <c r="MFF102" s="36"/>
      <c r="MFG102" s="36"/>
      <c r="MFH102" s="36"/>
      <c r="MFI102" s="36"/>
      <c r="MFJ102" s="36"/>
      <c r="MFK102" s="36"/>
      <c r="MFL102" s="36"/>
      <c r="MFM102" s="36"/>
      <c r="MFN102" s="36"/>
      <c r="MFO102" s="36"/>
      <c r="MFP102" s="36"/>
      <c r="MFQ102" s="36"/>
      <c r="MFR102" s="36"/>
      <c r="MFS102" s="36"/>
      <c r="MFT102" s="36"/>
      <c r="MFU102" s="36"/>
      <c r="MFV102" s="36"/>
      <c r="MFW102" s="36"/>
      <c r="MFX102" s="36"/>
      <c r="MFY102" s="36"/>
      <c r="MFZ102" s="36"/>
      <c r="MGA102" s="36"/>
      <c r="MGB102" s="36"/>
      <c r="MGC102" s="36"/>
      <c r="MGD102" s="36"/>
      <c r="MGE102" s="36"/>
      <c r="MGF102" s="36"/>
      <c r="MGG102" s="36"/>
      <c r="MGH102" s="36"/>
      <c r="MGI102" s="36"/>
      <c r="MGJ102" s="36"/>
      <c r="MGK102" s="36"/>
      <c r="MGL102" s="36"/>
      <c r="MGM102" s="36"/>
      <c r="MGN102" s="36"/>
      <c r="MGO102" s="36"/>
      <c r="MGP102" s="36"/>
      <c r="MGQ102" s="36"/>
      <c r="MGR102" s="36"/>
      <c r="MGS102" s="36"/>
      <c r="MGT102" s="36"/>
      <c r="MGU102" s="36"/>
      <c r="MGV102" s="36"/>
      <c r="MGW102" s="36"/>
      <c r="MGX102" s="36"/>
      <c r="MGY102" s="36"/>
      <c r="MGZ102" s="36"/>
      <c r="MHA102" s="36"/>
      <c r="MHB102" s="36"/>
      <c r="MHC102" s="36"/>
      <c r="MHD102" s="36"/>
      <c r="MHE102" s="36"/>
      <c r="MHF102" s="36"/>
      <c r="MHG102" s="36"/>
      <c r="MHH102" s="36"/>
      <c r="MHI102" s="36"/>
      <c r="MHJ102" s="36"/>
      <c r="MHK102" s="36"/>
      <c r="MHL102" s="36"/>
      <c r="MHM102" s="36"/>
      <c r="MHN102" s="36"/>
      <c r="MHO102" s="36"/>
      <c r="MHP102" s="36"/>
      <c r="MHQ102" s="36"/>
      <c r="MHR102" s="36"/>
      <c r="MHS102" s="36"/>
      <c r="MHT102" s="36"/>
      <c r="MHU102" s="36"/>
      <c r="MHV102" s="36"/>
      <c r="MHW102" s="36"/>
      <c r="MHX102" s="36"/>
      <c r="MHY102" s="36"/>
      <c r="MHZ102" s="36"/>
      <c r="MIA102" s="36"/>
      <c r="MIB102" s="36"/>
      <c r="MIC102" s="36"/>
      <c r="MID102" s="36"/>
      <c r="MIE102" s="36"/>
      <c r="MIF102" s="36"/>
      <c r="MIG102" s="36"/>
      <c r="MIH102" s="36"/>
      <c r="MII102" s="36"/>
      <c r="MIJ102" s="36"/>
      <c r="MIK102" s="36"/>
      <c r="MIL102" s="36"/>
      <c r="MIM102" s="36"/>
      <c r="MIN102" s="36"/>
      <c r="MIO102" s="36"/>
      <c r="MIP102" s="36"/>
      <c r="MIQ102" s="36"/>
      <c r="MIR102" s="36"/>
      <c r="MIS102" s="36"/>
      <c r="MIT102" s="36"/>
      <c r="MIU102" s="36"/>
      <c r="MIV102" s="36"/>
      <c r="MIW102" s="36"/>
      <c r="MIX102" s="36"/>
      <c r="MIY102" s="36"/>
      <c r="MIZ102" s="36"/>
      <c r="MJA102" s="36"/>
      <c r="MJB102" s="36"/>
      <c r="MJC102" s="36"/>
      <c r="MJD102" s="36"/>
      <c r="MJE102" s="36"/>
      <c r="MJF102" s="36"/>
      <c r="MJG102" s="36"/>
      <c r="MJH102" s="36"/>
      <c r="MJI102" s="36"/>
      <c r="MJJ102" s="36"/>
      <c r="MJK102" s="36"/>
      <c r="MJL102" s="36"/>
      <c r="MJM102" s="36"/>
      <c r="MJN102" s="36"/>
      <c r="MJO102" s="36"/>
      <c r="MJP102" s="36"/>
      <c r="MJQ102" s="36"/>
      <c r="MJR102" s="36"/>
      <c r="MJS102" s="36"/>
      <c r="MJT102" s="36"/>
      <c r="MJU102" s="36"/>
      <c r="MJV102" s="36"/>
      <c r="MJW102" s="36"/>
      <c r="MJX102" s="36"/>
      <c r="MJY102" s="36"/>
      <c r="MJZ102" s="36"/>
      <c r="MKA102" s="36"/>
      <c r="MKB102" s="36"/>
      <c r="MKC102" s="36"/>
      <c r="MKD102" s="36"/>
      <c r="MKE102" s="36"/>
      <c r="MKF102" s="36"/>
      <c r="MKG102" s="36"/>
      <c r="MKH102" s="36"/>
      <c r="MKI102" s="36"/>
      <c r="MKJ102" s="36"/>
      <c r="MKK102" s="36"/>
      <c r="MKL102" s="36"/>
      <c r="MKM102" s="36"/>
      <c r="MKN102" s="36"/>
      <c r="MKO102" s="36"/>
      <c r="MKP102" s="36"/>
      <c r="MKQ102" s="36"/>
      <c r="MKR102" s="36"/>
      <c r="MKS102" s="36"/>
      <c r="MKT102" s="36"/>
      <c r="MKU102" s="36"/>
      <c r="MKV102" s="36"/>
      <c r="MKW102" s="36"/>
      <c r="MKX102" s="36"/>
      <c r="MKY102" s="36"/>
      <c r="MKZ102" s="36"/>
      <c r="MLA102" s="36"/>
      <c r="MLB102" s="36"/>
      <c r="MLC102" s="36"/>
      <c r="MLD102" s="36"/>
      <c r="MLE102" s="36"/>
      <c r="MLF102" s="36"/>
      <c r="MLG102" s="36"/>
      <c r="MLH102" s="36"/>
      <c r="MLI102" s="36"/>
      <c r="MLJ102" s="36"/>
      <c r="MLK102" s="36"/>
      <c r="MLL102" s="36"/>
      <c r="MLM102" s="36"/>
      <c r="MLN102" s="36"/>
      <c r="MLO102" s="36"/>
      <c r="MLP102" s="36"/>
      <c r="MLQ102" s="36"/>
      <c r="MLR102" s="36"/>
      <c r="MLS102" s="36"/>
      <c r="MLT102" s="36"/>
      <c r="MLU102" s="36"/>
      <c r="MLV102" s="36"/>
      <c r="MLW102" s="36"/>
      <c r="MLX102" s="36"/>
      <c r="MLY102" s="36"/>
      <c r="MLZ102" s="36"/>
      <c r="MMA102" s="36"/>
      <c r="MMB102" s="36"/>
      <c r="MMC102" s="36"/>
      <c r="MMD102" s="36"/>
      <c r="MME102" s="36"/>
      <c r="MMF102" s="36"/>
      <c r="MMG102" s="36"/>
      <c r="MMH102" s="36"/>
      <c r="MMI102" s="36"/>
      <c r="MMJ102" s="36"/>
      <c r="MMK102" s="36"/>
      <c r="MML102" s="36"/>
      <c r="MMM102" s="36"/>
      <c r="MMN102" s="36"/>
      <c r="MMO102" s="36"/>
      <c r="MMP102" s="36"/>
      <c r="MMQ102" s="36"/>
      <c r="MMR102" s="36"/>
      <c r="MMS102" s="36"/>
      <c r="MMT102" s="36"/>
      <c r="MMU102" s="36"/>
      <c r="MMV102" s="36"/>
      <c r="MMW102" s="36"/>
      <c r="MMX102" s="36"/>
      <c r="MMY102" s="36"/>
      <c r="MMZ102" s="36"/>
      <c r="MNA102" s="36"/>
      <c r="MNB102" s="36"/>
      <c r="MNC102" s="36"/>
      <c r="MND102" s="36"/>
      <c r="MNE102" s="36"/>
      <c r="MNF102" s="36"/>
      <c r="MNG102" s="36"/>
      <c r="MNH102" s="36"/>
      <c r="MNI102" s="36"/>
      <c r="MNJ102" s="36"/>
      <c r="MNK102" s="36"/>
      <c r="MNL102" s="36"/>
      <c r="MNM102" s="36"/>
      <c r="MNN102" s="36"/>
      <c r="MNO102" s="36"/>
      <c r="MNP102" s="36"/>
      <c r="MNQ102" s="36"/>
      <c r="MNR102" s="36"/>
      <c r="MNS102" s="36"/>
      <c r="MNT102" s="36"/>
      <c r="MNU102" s="36"/>
      <c r="MNV102" s="36"/>
      <c r="MNW102" s="36"/>
      <c r="MNX102" s="36"/>
      <c r="MNY102" s="36"/>
      <c r="MNZ102" s="36"/>
      <c r="MOA102" s="36"/>
      <c r="MOB102" s="36"/>
      <c r="MOC102" s="36"/>
      <c r="MOD102" s="36"/>
      <c r="MOE102" s="36"/>
      <c r="MOF102" s="36"/>
      <c r="MOG102" s="36"/>
      <c r="MOH102" s="36"/>
      <c r="MOI102" s="36"/>
      <c r="MOJ102" s="36"/>
      <c r="MOK102" s="36"/>
      <c r="MOL102" s="36"/>
      <c r="MOM102" s="36"/>
      <c r="MON102" s="36"/>
      <c r="MOO102" s="36"/>
      <c r="MOP102" s="36"/>
      <c r="MOQ102" s="36"/>
      <c r="MOR102" s="36"/>
      <c r="MOS102" s="36"/>
      <c r="MOT102" s="36"/>
      <c r="MOU102" s="36"/>
      <c r="MOV102" s="36"/>
      <c r="MOW102" s="36"/>
      <c r="MOX102" s="36"/>
      <c r="MOY102" s="36"/>
      <c r="MOZ102" s="36"/>
      <c r="MPA102" s="36"/>
      <c r="MPB102" s="36"/>
      <c r="MPC102" s="36"/>
      <c r="MPD102" s="36"/>
      <c r="MPE102" s="36"/>
      <c r="MPF102" s="36"/>
      <c r="MPG102" s="36"/>
      <c r="MPH102" s="36"/>
      <c r="MPI102" s="36"/>
      <c r="MPJ102" s="36"/>
      <c r="MPK102" s="36"/>
      <c r="MPL102" s="36"/>
      <c r="MPM102" s="36"/>
      <c r="MPN102" s="36"/>
      <c r="MPO102" s="36"/>
      <c r="MPP102" s="36"/>
      <c r="MPQ102" s="36"/>
      <c r="MPR102" s="36"/>
      <c r="MPS102" s="36"/>
      <c r="MPT102" s="36"/>
      <c r="MPU102" s="36"/>
      <c r="MPV102" s="36"/>
      <c r="MPW102" s="36"/>
      <c r="MPX102" s="36"/>
      <c r="MPY102" s="36"/>
      <c r="MPZ102" s="36"/>
      <c r="MQA102" s="36"/>
      <c r="MQB102" s="36"/>
      <c r="MQC102" s="36"/>
      <c r="MQD102" s="36"/>
      <c r="MQE102" s="36"/>
      <c r="MQF102" s="36"/>
      <c r="MQG102" s="36"/>
      <c r="MQH102" s="36"/>
      <c r="MQI102" s="36"/>
      <c r="MQJ102" s="36"/>
      <c r="MQK102" s="36"/>
      <c r="MQL102" s="36"/>
      <c r="MQM102" s="36"/>
      <c r="MQN102" s="36"/>
      <c r="MQO102" s="36"/>
      <c r="MQP102" s="36"/>
      <c r="MQQ102" s="36"/>
      <c r="MQR102" s="36"/>
      <c r="MQS102" s="36"/>
      <c r="MQT102" s="36"/>
      <c r="MQU102" s="36"/>
      <c r="MQV102" s="36"/>
      <c r="MQW102" s="36"/>
      <c r="MQX102" s="36"/>
      <c r="MQY102" s="36"/>
      <c r="MQZ102" s="36"/>
      <c r="MRA102" s="36"/>
      <c r="MRB102" s="36"/>
      <c r="MRC102" s="36"/>
      <c r="MRD102" s="36"/>
      <c r="MRE102" s="36"/>
      <c r="MRF102" s="36"/>
      <c r="MRG102" s="36"/>
      <c r="MRH102" s="36"/>
      <c r="MRI102" s="36"/>
      <c r="MRJ102" s="36"/>
      <c r="MRK102" s="36"/>
      <c r="MRL102" s="36"/>
      <c r="MRM102" s="36"/>
      <c r="MRN102" s="36"/>
      <c r="MRO102" s="36"/>
      <c r="MRP102" s="36"/>
      <c r="MRQ102" s="36"/>
      <c r="MRR102" s="36"/>
      <c r="MRS102" s="36"/>
      <c r="MRT102" s="36"/>
      <c r="MRU102" s="36"/>
      <c r="MRV102" s="36"/>
      <c r="MRW102" s="36"/>
      <c r="MRX102" s="36"/>
      <c r="MRY102" s="36"/>
      <c r="MRZ102" s="36"/>
      <c r="MSA102" s="36"/>
      <c r="MSB102" s="36"/>
      <c r="MSC102" s="36"/>
      <c r="MSD102" s="36"/>
      <c r="MSE102" s="36"/>
      <c r="MSF102" s="36"/>
      <c r="MSG102" s="36"/>
      <c r="MSH102" s="36"/>
      <c r="MSI102" s="36"/>
      <c r="MSJ102" s="36"/>
      <c r="MSK102" s="36"/>
      <c r="MSL102" s="36"/>
      <c r="MSM102" s="36"/>
      <c r="MSN102" s="36"/>
      <c r="MSO102" s="36"/>
      <c r="MSP102" s="36"/>
      <c r="MSQ102" s="36"/>
      <c r="MSR102" s="36"/>
      <c r="MSS102" s="36"/>
      <c r="MST102" s="36"/>
      <c r="MSU102" s="36"/>
      <c r="MSV102" s="36"/>
      <c r="MSW102" s="36"/>
      <c r="MSX102" s="36"/>
      <c r="MSY102" s="36"/>
      <c r="MSZ102" s="36"/>
      <c r="MTA102" s="36"/>
      <c r="MTB102" s="36"/>
      <c r="MTC102" s="36"/>
      <c r="MTD102" s="36"/>
      <c r="MTE102" s="36"/>
      <c r="MTF102" s="36"/>
      <c r="MTG102" s="36"/>
      <c r="MTH102" s="36"/>
      <c r="MTI102" s="36"/>
      <c r="MTJ102" s="36"/>
      <c r="MTK102" s="36"/>
      <c r="MTL102" s="36"/>
      <c r="MTM102" s="36"/>
      <c r="MTN102" s="36"/>
      <c r="MTO102" s="36"/>
      <c r="MTP102" s="36"/>
      <c r="MTQ102" s="36"/>
      <c r="MTR102" s="36"/>
      <c r="MTS102" s="36"/>
      <c r="MTT102" s="36"/>
      <c r="MTU102" s="36"/>
      <c r="MTV102" s="36"/>
      <c r="MTW102" s="36"/>
      <c r="MTX102" s="36"/>
      <c r="MTY102" s="36"/>
      <c r="MTZ102" s="36"/>
      <c r="MUA102" s="36"/>
      <c r="MUB102" s="36"/>
      <c r="MUC102" s="36"/>
      <c r="MUD102" s="36"/>
      <c r="MUE102" s="36"/>
      <c r="MUF102" s="36"/>
      <c r="MUG102" s="36"/>
      <c r="MUH102" s="36"/>
      <c r="MUI102" s="36"/>
      <c r="MUJ102" s="36"/>
      <c r="MUK102" s="36"/>
      <c r="MUL102" s="36"/>
      <c r="MUM102" s="36"/>
      <c r="MUN102" s="36"/>
      <c r="MUO102" s="36"/>
      <c r="MUP102" s="36"/>
      <c r="MUQ102" s="36"/>
      <c r="MUR102" s="36"/>
      <c r="MUS102" s="36"/>
      <c r="MUT102" s="36"/>
      <c r="MUU102" s="36"/>
      <c r="MUV102" s="36"/>
      <c r="MUW102" s="36"/>
      <c r="MUX102" s="36"/>
      <c r="MUY102" s="36"/>
      <c r="MUZ102" s="36"/>
      <c r="MVA102" s="36"/>
      <c r="MVB102" s="36"/>
      <c r="MVC102" s="36"/>
      <c r="MVD102" s="36"/>
      <c r="MVE102" s="36"/>
      <c r="MVF102" s="36"/>
      <c r="MVG102" s="36"/>
      <c r="MVH102" s="36"/>
      <c r="MVI102" s="36"/>
      <c r="MVJ102" s="36"/>
      <c r="MVK102" s="36"/>
      <c r="MVL102" s="36"/>
      <c r="MVM102" s="36"/>
      <c r="MVN102" s="36"/>
      <c r="MVO102" s="36"/>
      <c r="MVP102" s="36"/>
      <c r="MVQ102" s="36"/>
      <c r="MVR102" s="36"/>
      <c r="MVS102" s="36"/>
      <c r="MVT102" s="36"/>
      <c r="MVU102" s="36"/>
      <c r="MVV102" s="36"/>
      <c r="MVW102" s="36"/>
      <c r="MVX102" s="36"/>
      <c r="MVY102" s="36"/>
      <c r="MVZ102" s="36"/>
      <c r="MWA102" s="36"/>
      <c r="MWB102" s="36"/>
      <c r="MWC102" s="36"/>
      <c r="MWD102" s="36"/>
      <c r="MWE102" s="36"/>
      <c r="MWF102" s="36"/>
      <c r="MWG102" s="36"/>
      <c r="MWH102" s="36"/>
      <c r="MWI102" s="36"/>
      <c r="MWJ102" s="36"/>
      <c r="MWK102" s="36"/>
      <c r="MWL102" s="36"/>
      <c r="MWM102" s="36"/>
      <c r="MWN102" s="36"/>
      <c r="MWO102" s="36"/>
      <c r="MWP102" s="36"/>
      <c r="MWQ102" s="36"/>
      <c r="MWR102" s="36"/>
      <c r="MWS102" s="36"/>
      <c r="MWT102" s="36"/>
      <c r="MWU102" s="36"/>
      <c r="MWV102" s="36"/>
      <c r="MWW102" s="36"/>
      <c r="MWX102" s="36"/>
      <c r="MWY102" s="36"/>
      <c r="MWZ102" s="36"/>
      <c r="MXA102" s="36"/>
      <c r="MXB102" s="36"/>
      <c r="MXC102" s="36"/>
      <c r="MXD102" s="36"/>
      <c r="MXE102" s="36"/>
      <c r="MXF102" s="36"/>
      <c r="MXG102" s="36"/>
      <c r="MXH102" s="36"/>
      <c r="MXI102" s="36"/>
      <c r="MXJ102" s="36"/>
      <c r="MXK102" s="36"/>
      <c r="MXL102" s="36"/>
      <c r="MXM102" s="36"/>
      <c r="MXN102" s="36"/>
      <c r="MXO102" s="36"/>
      <c r="MXP102" s="36"/>
      <c r="MXQ102" s="36"/>
      <c r="MXR102" s="36"/>
      <c r="MXS102" s="36"/>
      <c r="MXT102" s="36"/>
      <c r="MXU102" s="36"/>
      <c r="MXV102" s="36"/>
      <c r="MXW102" s="36"/>
      <c r="MXX102" s="36"/>
      <c r="MXY102" s="36"/>
      <c r="MXZ102" s="36"/>
      <c r="MYA102" s="36"/>
      <c r="MYB102" s="36"/>
      <c r="MYC102" s="36"/>
      <c r="MYD102" s="36"/>
      <c r="MYE102" s="36"/>
      <c r="MYF102" s="36"/>
      <c r="MYG102" s="36"/>
      <c r="MYH102" s="36"/>
      <c r="MYI102" s="36"/>
      <c r="MYJ102" s="36"/>
      <c r="MYK102" s="36"/>
      <c r="MYL102" s="36"/>
      <c r="MYM102" s="36"/>
      <c r="MYN102" s="36"/>
      <c r="MYO102" s="36"/>
      <c r="MYP102" s="36"/>
      <c r="MYQ102" s="36"/>
      <c r="MYR102" s="36"/>
      <c r="MYS102" s="36"/>
      <c r="MYT102" s="36"/>
      <c r="MYU102" s="36"/>
      <c r="MYV102" s="36"/>
      <c r="MYW102" s="36"/>
      <c r="MYX102" s="36"/>
      <c r="MYY102" s="36"/>
      <c r="MYZ102" s="36"/>
      <c r="MZA102" s="36"/>
      <c r="MZB102" s="36"/>
      <c r="MZC102" s="36"/>
      <c r="MZD102" s="36"/>
      <c r="MZE102" s="36"/>
      <c r="MZF102" s="36"/>
      <c r="MZG102" s="36"/>
      <c r="MZH102" s="36"/>
      <c r="MZI102" s="36"/>
      <c r="MZJ102" s="36"/>
      <c r="MZK102" s="36"/>
      <c r="MZL102" s="36"/>
      <c r="MZM102" s="36"/>
      <c r="MZN102" s="36"/>
      <c r="MZO102" s="36"/>
      <c r="MZP102" s="36"/>
      <c r="MZQ102" s="36"/>
      <c r="MZR102" s="36"/>
      <c r="MZS102" s="36"/>
      <c r="MZT102" s="36"/>
      <c r="MZU102" s="36"/>
      <c r="MZV102" s="36"/>
      <c r="MZW102" s="36"/>
      <c r="MZX102" s="36"/>
      <c r="MZY102" s="36"/>
      <c r="MZZ102" s="36"/>
      <c r="NAA102" s="36"/>
      <c r="NAB102" s="36"/>
      <c r="NAC102" s="36"/>
      <c r="NAD102" s="36"/>
      <c r="NAE102" s="36"/>
      <c r="NAF102" s="36"/>
      <c r="NAG102" s="36"/>
      <c r="NAH102" s="36"/>
      <c r="NAI102" s="36"/>
      <c r="NAJ102" s="36"/>
      <c r="NAK102" s="36"/>
      <c r="NAL102" s="36"/>
      <c r="NAM102" s="36"/>
      <c r="NAN102" s="36"/>
      <c r="NAO102" s="36"/>
      <c r="NAP102" s="36"/>
      <c r="NAQ102" s="36"/>
      <c r="NAR102" s="36"/>
      <c r="NAS102" s="36"/>
      <c r="NAT102" s="36"/>
      <c r="NAU102" s="36"/>
      <c r="NAV102" s="36"/>
      <c r="NAW102" s="36"/>
      <c r="NAX102" s="36"/>
      <c r="NAY102" s="36"/>
      <c r="NAZ102" s="36"/>
      <c r="NBA102" s="36"/>
      <c r="NBB102" s="36"/>
      <c r="NBC102" s="36"/>
      <c r="NBD102" s="36"/>
      <c r="NBE102" s="36"/>
      <c r="NBF102" s="36"/>
      <c r="NBG102" s="36"/>
      <c r="NBH102" s="36"/>
      <c r="NBI102" s="36"/>
      <c r="NBJ102" s="36"/>
      <c r="NBK102" s="36"/>
      <c r="NBL102" s="36"/>
      <c r="NBM102" s="36"/>
      <c r="NBN102" s="36"/>
      <c r="NBO102" s="36"/>
      <c r="NBP102" s="36"/>
      <c r="NBQ102" s="36"/>
      <c r="NBR102" s="36"/>
      <c r="NBS102" s="36"/>
      <c r="NBT102" s="36"/>
      <c r="NBU102" s="36"/>
      <c r="NBV102" s="36"/>
      <c r="NBW102" s="36"/>
      <c r="NBX102" s="36"/>
      <c r="NBY102" s="36"/>
      <c r="NBZ102" s="36"/>
      <c r="NCA102" s="36"/>
      <c r="NCB102" s="36"/>
      <c r="NCC102" s="36"/>
      <c r="NCD102" s="36"/>
      <c r="NCE102" s="36"/>
      <c r="NCF102" s="36"/>
      <c r="NCG102" s="36"/>
      <c r="NCH102" s="36"/>
      <c r="NCI102" s="36"/>
      <c r="NCJ102" s="36"/>
      <c r="NCK102" s="36"/>
      <c r="NCL102" s="36"/>
      <c r="NCM102" s="36"/>
      <c r="NCN102" s="36"/>
      <c r="NCO102" s="36"/>
      <c r="NCP102" s="36"/>
      <c r="NCQ102" s="36"/>
      <c r="NCR102" s="36"/>
      <c r="NCS102" s="36"/>
      <c r="NCT102" s="36"/>
      <c r="NCU102" s="36"/>
      <c r="NCV102" s="36"/>
      <c r="NCW102" s="36"/>
      <c r="NCX102" s="36"/>
      <c r="NCY102" s="36"/>
      <c r="NCZ102" s="36"/>
      <c r="NDA102" s="36"/>
      <c r="NDB102" s="36"/>
      <c r="NDC102" s="36"/>
      <c r="NDD102" s="36"/>
      <c r="NDE102" s="36"/>
      <c r="NDF102" s="36"/>
      <c r="NDG102" s="36"/>
      <c r="NDH102" s="36"/>
      <c r="NDI102" s="36"/>
      <c r="NDJ102" s="36"/>
      <c r="NDK102" s="36"/>
      <c r="NDL102" s="36"/>
      <c r="NDM102" s="36"/>
      <c r="NDN102" s="36"/>
      <c r="NDO102" s="36"/>
      <c r="NDP102" s="36"/>
      <c r="NDQ102" s="36"/>
      <c r="NDR102" s="36"/>
      <c r="NDS102" s="36"/>
      <c r="NDT102" s="36"/>
      <c r="NDU102" s="36"/>
      <c r="NDV102" s="36"/>
      <c r="NDW102" s="36"/>
      <c r="NDX102" s="36"/>
      <c r="NDY102" s="36"/>
      <c r="NDZ102" s="36"/>
      <c r="NEA102" s="36"/>
      <c r="NEB102" s="36"/>
      <c r="NEC102" s="36"/>
      <c r="NED102" s="36"/>
      <c r="NEE102" s="36"/>
      <c r="NEF102" s="36"/>
      <c r="NEG102" s="36"/>
      <c r="NEH102" s="36"/>
      <c r="NEI102" s="36"/>
      <c r="NEJ102" s="36"/>
      <c r="NEK102" s="36"/>
      <c r="NEL102" s="36"/>
      <c r="NEM102" s="36"/>
      <c r="NEN102" s="36"/>
      <c r="NEO102" s="36"/>
      <c r="NEP102" s="36"/>
      <c r="NEQ102" s="36"/>
      <c r="NER102" s="36"/>
      <c r="NES102" s="36"/>
      <c r="NET102" s="36"/>
      <c r="NEU102" s="36"/>
      <c r="NEV102" s="36"/>
      <c r="NEW102" s="36"/>
      <c r="NEX102" s="36"/>
      <c r="NEY102" s="36"/>
      <c r="NEZ102" s="36"/>
      <c r="NFA102" s="36"/>
      <c r="NFB102" s="36"/>
      <c r="NFC102" s="36"/>
      <c r="NFD102" s="36"/>
      <c r="NFE102" s="36"/>
      <c r="NFF102" s="36"/>
      <c r="NFG102" s="36"/>
      <c r="NFH102" s="36"/>
      <c r="NFI102" s="36"/>
      <c r="NFJ102" s="36"/>
      <c r="NFK102" s="36"/>
      <c r="NFL102" s="36"/>
      <c r="NFM102" s="36"/>
      <c r="NFN102" s="36"/>
      <c r="NFO102" s="36"/>
      <c r="NFP102" s="36"/>
      <c r="NFQ102" s="36"/>
      <c r="NFR102" s="36"/>
      <c r="NFS102" s="36"/>
      <c r="NFT102" s="36"/>
      <c r="NFU102" s="36"/>
      <c r="NFV102" s="36"/>
      <c r="NFW102" s="36"/>
      <c r="NFX102" s="36"/>
      <c r="NFY102" s="36"/>
      <c r="NFZ102" s="36"/>
      <c r="NGA102" s="36"/>
      <c r="NGB102" s="36"/>
      <c r="NGC102" s="36"/>
      <c r="NGD102" s="36"/>
      <c r="NGE102" s="36"/>
      <c r="NGF102" s="36"/>
      <c r="NGG102" s="36"/>
      <c r="NGH102" s="36"/>
      <c r="NGI102" s="36"/>
      <c r="NGJ102" s="36"/>
      <c r="NGK102" s="36"/>
      <c r="NGL102" s="36"/>
      <c r="NGM102" s="36"/>
      <c r="NGN102" s="36"/>
      <c r="NGO102" s="36"/>
      <c r="NGP102" s="36"/>
      <c r="NGQ102" s="36"/>
      <c r="NGR102" s="36"/>
      <c r="NGS102" s="36"/>
      <c r="NGT102" s="36"/>
      <c r="NGU102" s="36"/>
      <c r="NGV102" s="36"/>
      <c r="NGW102" s="36"/>
      <c r="NGX102" s="36"/>
      <c r="NGY102" s="36"/>
      <c r="NGZ102" s="36"/>
      <c r="NHA102" s="36"/>
      <c r="NHB102" s="36"/>
      <c r="NHC102" s="36"/>
      <c r="NHD102" s="36"/>
      <c r="NHE102" s="36"/>
      <c r="NHF102" s="36"/>
      <c r="NHG102" s="36"/>
      <c r="NHH102" s="36"/>
      <c r="NHI102" s="36"/>
      <c r="NHJ102" s="36"/>
      <c r="NHK102" s="36"/>
      <c r="NHL102" s="36"/>
      <c r="NHM102" s="36"/>
      <c r="NHN102" s="36"/>
      <c r="NHO102" s="36"/>
      <c r="NHP102" s="36"/>
      <c r="NHQ102" s="36"/>
      <c r="NHR102" s="36"/>
      <c r="NHS102" s="36"/>
      <c r="NHT102" s="36"/>
      <c r="NHU102" s="36"/>
      <c r="NHV102" s="36"/>
      <c r="NHW102" s="36"/>
      <c r="NHX102" s="36"/>
      <c r="NHY102" s="36"/>
      <c r="NHZ102" s="36"/>
      <c r="NIA102" s="36"/>
      <c r="NIB102" s="36"/>
      <c r="NIC102" s="36"/>
      <c r="NID102" s="36"/>
      <c r="NIE102" s="36"/>
      <c r="NIF102" s="36"/>
      <c r="NIG102" s="36"/>
      <c r="NIH102" s="36"/>
      <c r="NII102" s="36"/>
      <c r="NIJ102" s="36"/>
      <c r="NIK102" s="36"/>
      <c r="NIL102" s="36"/>
      <c r="NIM102" s="36"/>
      <c r="NIN102" s="36"/>
      <c r="NIO102" s="36"/>
      <c r="NIP102" s="36"/>
      <c r="NIQ102" s="36"/>
      <c r="NIR102" s="36"/>
      <c r="NIS102" s="36"/>
      <c r="NIT102" s="36"/>
      <c r="NIU102" s="36"/>
      <c r="NIV102" s="36"/>
      <c r="NIW102" s="36"/>
      <c r="NIX102" s="36"/>
      <c r="NIY102" s="36"/>
      <c r="NIZ102" s="36"/>
      <c r="NJA102" s="36"/>
      <c r="NJB102" s="36"/>
      <c r="NJC102" s="36"/>
      <c r="NJD102" s="36"/>
      <c r="NJE102" s="36"/>
      <c r="NJF102" s="36"/>
      <c r="NJG102" s="36"/>
      <c r="NJH102" s="36"/>
      <c r="NJI102" s="36"/>
      <c r="NJJ102" s="36"/>
      <c r="NJK102" s="36"/>
      <c r="NJL102" s="36"/>
      <c r="NJM102" s="36"/>
      <c r="NJN102" s="36"/>
      <c r="NJO102" s="36"/>
      <c r="NJP102" s="36"/>
      <c r="NJQ102" s="36"/>
      <c r="NJR102" s="36"/>
      <c r="NJS102" s="36"/>
      <c r="NJT102" s="36"/>
      <c r="NJU102" s="36"/>
      <c r="NJV102" s="36"/>
      <c r="NJW102" s="36"/>
      <c r="NJX102" s="36"/>
      <c r="NJY102" s="36"/>
      <c r="NJZ102" s="36"/>
      <c r="NKA102" s="36"/>
      <c r="NKB102" s="36"/>
      <c r="NKC102" s="36"/>
      <c r="NKD102" s="36"/>
      <c r="NKE102" s="36"/>
      <c r="NKF102" s="36"/>
      <c r="NKG102" s="36"/>
      <c r="NKH102" s="36"/>
      <c r="NKI102" s="36"/>
      <c r="NKJ102" s="36"/>
      <c r="NKK102" s="36"/>
      <c r="NKL102" s="36"/>
      <c r="NKM102" s="36"/>
      <c r="NKN102" s="36"/>
      <c r="NKO102" s="36"/>
      <c r="NKP102" s="36"/>
      <c r="NKQ102" s="36"/>
      <c r="NKR102" s="36"/>
      <c r="NKS102" s="36"/>
      <c r="NKT102" s="36"/>
      <c r="NKU102" s="36"/>
      <c r="NKV102" s="36"/>
      <c r="NKW102" s="36"/>
      <c r="NKX102" s="36"/>
      <c r="NKY102" s="36"/>
      <c r="NKZ102" s="36"/>
      <c r="NLA102" s="36"/>
      <c r="NLB102" s="36"/>
      <c r="NLC102" s="36"/>
      <c r="NLD102" s="36"/>
      <c r="NLE102" s="36"/>
      <c r="NLF102" s="36"/>
      <c r="NLG102" s="36"/>
      <c r="NLH102" s="36"/>
      <c r="NLI102" s="36"/>
      <c r="NLJ102" s="36"/>
      <c r="NLK102" s="36"/>
      <c r="NLL102" s="36"/>
      <c r="NLM102" s="36"/>
      <c r="NLN102" s="36"/>
      <c r="NLO102" s="36"/>
      <c r="NLP102" s="36"/>
      <c r="NLQ102" s="36"/>
      <c r="NLR102" s="36"/>
      <c r="NLS102" s="36"/>
      <c r="NLT102" s="36"/>
      <c r="NLU102" s="36"/>
      <c r="NLV102" s="36"/>
      <c r="NLW102" s="36"/>
      <c r="NLX102" s="36"/>
      <c r="NLY102" s="36"/>
      <c r="NLZ102" s="36"/>
      <c r="NMA102" s="36"/>
      <c r="NMB102" s="36"/>
      <c r="NMC102" s="36"/>
      <c r="NMD102" s="36"/>
      <c r="NME102" s="36"/>
      <c r="NMF102" s="36"/>
      <c r="NMG102" s="36"/>
      <c r="NMH102" s="36"/>
      <c r="NMI102" s="36"/>
      <c r="NMJ102" s="36"/>
      <c r="NMK102" s="36"/>
      <c r="NML102" s="36"/>
      <c r="NMM102" s="36"/>
      <c r="NMN102" s="36"/>
      <c r="NMO102" s="36"/>
      <c r="NMP102" s="36"/>
      <c r="NMQ102" s="36"/>
      <c r="NMR102" s="36"/>
      <c r="NMS102" s="36"/>
      <c r="NMT102" s="36"/>
      <c r="NMU102" s="36"/>
      <c r="NMV102" s="36"/>
      <c r="NMW102" s="36"/>
      <c r="NMX102" s="36"/>
      <c r="NMY102" s="36"/>
      <c r="NMZ102" s="36"/>
      <c r="NNA102" s="36"/>
      <c r="NNB102" s="36"/>
      <c r="NNC102" s="36"/>
      <c r="NND102" s="36"/>
      <c r="NNE102" s="36"/>
      <c r="NNF102" s="36"/>
      <c r="NNG102" s="36"/>
      <c r="NNH102" s="36"/>
      <c r="NNI102" s="36"/>
      <c r="NNJ102" s="36"/>
      <c r="NNK102" s="36"/>
      <c r="NNL102" s="36"/>
      <c r="NNM102" s="36"/>
      <c r="NNN102" s="36"/>
      <c r="NNO102" s="36"/>
      <c r="NNP102" s="36"/>
      <c r="NNQ102" s="36"/>
      <c r="NNR102" s="36"/>
      <c r="NNS102" s="36"/>
      <c r="NNT102" s="36"/>
      <c r="NNU102" s="36"/>
      <c r="NNV102" s="36"/>
      <c r="NNW102" s="36"/>
      <c r="NNX102" s="36"/>
      <c r="NNY102" s="36"/>
      <c r="NNZ102" s="36"/>
      <c r="NOA102" s="36"/>
      <c r="NOB102" s="36"/>
      <c r="NOC102" s="36"/>
      <c r="NOD102" s="36"/>
      <c r="NOE102" s="36"/>
      <c r="NOF102" s="36"/>
      <c r="NOG102" s="36"/>
      <c r="NOH102" s="36"/>
      <c r="NOI102" s="36"/>
      <c r="NOJ102" s="36"/>
      <c r="NOK102" s="36"/>
      <c r="NOL102" s="36"/>
      <c r="NOM102" s="36"/>
      <c r="NON102" s="36"/>
      <c r="NOO102" s="36"/>
      <c r="NOP102" s="36"/>
      <c r="NOQ102" s="36"/>
      <c r="NOR102" s="36"/>
      <c r="NOS102" s="36"/>
      <c r="NOT102" s="36"/>
      <c r="NOU102" s="36"/>
      <c r="NOV102" s="36"/>
      <c r="NOW102" s="36"/>
      <c r="NOX102" s="36"/>
      <c r="NOY102" s="36"/>
      <c r="NOZ102" s="36"/>
      <c r="NPA102" s="36"/>
      <c r="NPB102" s="36"/>
      <c r="NPC102" s="36"/>
      <c r="NPD102" s="36"/>
      <c r="NPE102" s="36"/>
      <c r="NPF102" s="36"/>
      <c r="NPG102" s="36"/>
      <c r="NPH102" s="36"/>
      <c r="NPI102" s="36"/>
      <c r="NPJ102" s="36"/>
      <c r="NPK102" s="36"/>
      <c r="NPL102" s="36"/>
      <c r="NPM102" s="36"/>
      <c r="NPN102" s="36"/>
      <c r="NPO102" s="36"/>
      <c r="NPP102" s="36"/>
      <c r="NPQ102" s="36"/>
      <c r="NPR102" s="36"/>
      <c r="NPS102" s="36"/>
      <c r="NPT102" s="36"/>
      <c r="NPU102" s="36"/>
      <c r="NPV102" s="36"/>
      <c r="NPW102" s="36"/>
      <c r="NPX102" s="36"/>
      <c r="NPY102" s="36"/>
      <c r="NPZ102" s="36"/>
      <c r="NQA102" s="36"/>
      <c r="NQB102" s="36"/>
      <c r="NQC102" s="36"/>
      <c r="NQD102" s="36"/>
      <c r="NQE102" s="36"/>
      <c r="NQF102" s="36"/>
      <c r="NQG102" s="36"/>
      <c r="NQH102" s="36"/>
      <c r="NQI102" s="36"/>
      <c r="NQJ102" s="36"/>
      <c r="NQK102" s="36"/>
      <c r="NQL102" s="36"/>
      <c r="NQM102" s="36"/>
      <c r="NQN102" s="36"/>
      <c r="NQO102" s="36"/>
      <c r="NQP102" s="36"/>
      <c r="NQQ102" s="36"/>
      <c r="NQR102" s="36"/>
      <c r="NQS102" s="36"/>
      <c r="NQT102" s="36"/>
      <c r="NQU102" s="36"/>
      <c r="NQV102" s="36"/>
      <c r="NQW102" s="36"/>
      <c r="NQX102" s="36"/>
      <c r="NQY102" s="36"/>
      <c r="NQZ102" s="36"/>
      <c r="NRA102" s="36"/>
      <c r="NRB102" s="36"/>
      <c r="NRC102" s="36"/>
      <c r="NRD102" s="36"/>
      <c r="NRE102" s="36"/>
      <c r="NRF102" s="36"/>
      <c r="NRG102" s="36"/>
      <c r="NRH102" s="36"/>
      <c r="NRI102" s="36"/>
      <c r="NRJ102" s="36"/>
      <c r="NRK102" s="36"/>
      <c r="NRL102" s="36"/>
      <c r="NRM102" s="36"/>
      <c r="NRN102" s="36"/>
      <c r="NRO102" s="36"/>
      <c r="NRP102" s="36"/>
      <c r="NRQ102" s="36"/>
      <c r="NRR102" s="36"/>
      <c r="NRS102" s="36"/>
      <c r="NRT102" s="36"/>
      <c r="NRU102" s="36"/>
      <c r="NRV102" s="36"/>
      <c r="NRW102" s="36"/>
      <c r="NRX102" s="36"/>
      <c r="NRY102" s="36"/>
      <c r="NRZ102" s="36"/>
      <c r="NSA102" s="36"/>
      <c r="NSB102" s="36"/>
      <c r="NSC102" s="36"/>
      <c r="NSD102" s="36"/>
      <c r="NSE102" s="36"/>
      <c r="NSF102" s="36"/>
      <c r="NSG102" s="36"/>
      <c r="NSH102" s="36"/>
      <c r="NSI102" s="36"/>
      <c r="NSJ102" s="36"/>
      <c r="NSK102" s="36"/>
      <c r="NSL102" s="36"/>
      <c r="NSM102" s="36"/>
      <c r="NSN102" s="36"/>
      <c r="NSO102" s="36"/>
      <c r="NSP102" s="36"/>
      <c r="NSQ102" s="36"/>
      <c r="NSR102" s="36"/>
      <c r="NSS102" s="36"/>
      <c r="NST102" s="36"/>
      <c r="NSU102" s="36"/>
      <c r="NSV102" s="36"/>
      <c r="NSW102" s="36"/>
      <c r="NSX102" s="36"/>
      <c r="NSY102" s="36"/>
      <c r="NSZ102" s="36"/>
      <c r="NTA102" s="36"/>
      <c r="NTB102" s="36"/>
      <c r="NTC102" s="36"/>
      <c r="NTD102" s="36"/>
      <c r="NTE102" s="36"/>
      <c r="NTF102" s="36"/>
      <c r="NTG102" s="36"/>
      <c r="NTH102" s="36"/>
      <c r="NTI102" s="36"/>
      <c r="NTJ102" s="36"/>
      <c r="NTK102" s="36"/>
      <c r="NTL102" s="36"/>
      <c r="NTM102" s="36"/>
      <c r="NTN102" s="36"/>
      <c r="NTO102" s="36"/>
      <c r="NTP102" s="36"/>
      <c r="NTQ102" s="36"/>
      <c r="NTR102" s="36"/>
      <c r="NTS102" s="36"/>
      <c r="NTT102" s="36"/>
      <c r="NTU102" s="36"/>
      <c r="NTV102" s="36"/>
      <c r="NTW102" s="36"/>
      <c r="NTX102" s="36"/>
      <c r="NTY102" s="36"/>
      <c r="NTZ102" s="36"/>
      <c r="NUA102" s="36"/>
      <c r="NUB102" s="36"/>
      <c r="NUC102" s="36"/>
      <c r="NUD102" s="36"/>
      <c r="NUE102" s="36"/>
      <c r="NUF102" s="36"/>
      <c r="NUG102" s="36"/>
      <c r="NUH102" s="36"/>
      <c r="NUI102" s="36"/>
      <c r="NUJ102" s="36"/>
      <c r="NUK102" s="36"/>
      <c r="NUL102" s="36"/>
      <c r="NUM102" s="36"/>
      <c r="NUN102" s="36"/>
      <c r="NUO102" s="36"/>
      <c r="NUP102" s="36"/>
      <c r="NUQ102" s="36"/>
      <c r="NUR102" s="36"/>
      <c r="NUS102" s="36"/>
      <c r="NUT102" s="36"/>
      <c r="NUU102" s="36"/>
      <c r="NUV102" s="36"/>
      <c r="NUW102" s="36"/>
      <c r="NUX102" s="36"/>
      <c r="NUY102" s="36"/>
      <c r="NUZ102" s="36"/>
      <c r="NVA102" s="36"/>
      <c r="NVB102" s="36"/>
      <c r="NVC102" s="36"/>
      <c r="NVD102" s="36"/>
      <c r="NVE102" s="36"/>
      <c r="NVF102" s="36"/>
      <c r="NVG102" s="36"/>
      <c r="NVH102" s="36"/>
      <c r="NVI102" s="36"/>
      <c r="NVJ102" s="36"/>
      <c r="NVK102" s="36"/>
      <c r="NVL102" s="36"/>
      <c r="NVM102" s="36"/>
      <c r="NVN102" s="36"/>
      <c r="NVO102" s="36"/>
      <c r="NVP102" s="36"/>
      <c r="NVQ102" s="36"/>
      <c r="NVR102" s="36"/>
      <c r="NVS102" s="36"/>
      <c r="NVT102" s="36"/>
      <c r="NVU102" s="36"/>
      <c r="NVV102" s="36"/>
      <c r="NVW102" s="36"/>
      <c r="NVX102" s="36"/>
      <c r="NVY102" s="36"/>
      <c r="NVZ102" s="36"/>
      <c r="NWA102" s="36"/>
      <c r="NWB102" s="36"/>
      <c r="NWC102" s="36"/>
      <c r="NWD102" s="36"/>
      <c r="NWE102" s="36"/>
      <c r="NWF102" s="36"/>
      <c r="NWG102" s="36"/>
      <c r="NWH102" s="36"/>
      <c r="NWI102" s="36"/>
      <c r="NWJ102" s="36"/>
      <c r="NWK102" s="36"/>
      <c r="NWL102" s="36"/>
      <c r="NWM102" s="36"/>
      <c r="NWN102" s="36"/>
      <c r="NWO102" s="36"/>
      <c r="NWP102" s="36"/>
      <c r="NWQ102" s="36"/>
      <c r="NWR102" s="36"/>
      <c r="NWS102" s="36"/>
      <c r="NWT102" s="36"/>
      <c r="NWU102" s="36"/>
      <c r="NWV102" s="36"/>
      <c r="NWW102" s="36"/>
      <c r="NWX102" s="36"/>
      <c r="NWY102" s="36"/>
      <c r="NWZ102" s="36"/>
      <c r="NXA102" s="36"/>
      <c r="NXB102" s="36"/>
      <c r="NXC102" s="36"/>
      <c r="NXD102" s="36"/>
      <c r="NXE102" s="36"/>
      <c r="NXF102" s="36"/>
      <c r="NXG102" s="36"/>
      <c r="NXH102" s="36"/>
      <c r="NXI102" s="36"/>
      <c r="NXJ102" s="36"/>
      <c r="NXK102" s="36"/>
      <c r="NXL102" s="36"/>
      <c r="NXM102" s="36"/>
      <c r="NXN102" s="36"/>
      <c r="NXO102" s="36"/>
      <c r="NXP102" s="36"/>
      <c r="NXQ102" s="36"/>
      <c r="NXR102" s="36"/>
      <c r="NXS102" s="36"/>
      <c r="NXT102" s="36"/>
      <c r="NXU102" s="36"/>
      <c r="NXV102" s="36"/>
      <c r="NXW102" s="36"/>
      <c r="NXX102" s="36"/>
      <c r="NXY102" s="36"/>
      <c r="NXZ102" s="36"/>
      <c r="NYA102" s="36"/>
      <c r="NYB102" s="36"/>
      <c r="NYC102" s="36"/>
      <c r="NYD102" s="36"/>
      <c r="NYE102" s="36"/>
      <c r="NYF102" s="36"/>
      <c r="NYG102" s="36"/>
      <c r="NYH102" s="36"/>
      <c r="NYI102" s="36"/>
      <c r="NYJ102" s="36"/>
      <c r="NYK102" s="36"/>
      <c r="NYL102" s="36"/>
      <c r="NYM102" s="36"/>
      <c r="NYN102" s="36"/>
      <c r="NYO102" s="36"/>
      <c r="NYP102" s="36"/>
      <c r="NYQ102" s="36"/>
      <c r="NYR102" s="36"/>
      <c r="NYS102" s="36"/>
      <c r="NYT102" s="36"/>
      <c r="NYU102" s="36"/>
      <c r="NYV102" s="36"/>
      <c r="NYW102" s="36"/>
      <c r="NYX102" s="36"/>
      <c r="NYY102" s="36"/>
      <c r="NYZ102" s="36"/>
      <c r="NZA102" s="36"/>
      <c r="NZB102" s="36"/>
      <c r="NZC102" s="36"/>
      <c r="NZD102" s="36"/>
      <c r="NZE102" s="36"/>
      <c r="NZF102" s="36"/>
      <c r="NZG102" s="36"/>
      <c r="NZH102" s="36"/>
      <c r="NZI102" s="36"/>
      <c r="NZJ102" s="36"/>
      <c r="NZK102" s="36"/>
      <c r="NZL102" s="36"/>
      <c r="NZM102" s="36"/>
      <c r="NZN102" s="36"/>
      <c r="NZO102" s="36"/>
      <c r="NZP102" s="36"/>
      <c r="NZQ102" s="36"/>
      <c r="NZR102" s="36"/>
      <c r="NZS102" s="36"/>
      <c r="NZT102" s="36"/>
      <c r="NZU102" s="36"/>
      <c r="NZV102" s="36"/>
      <c r="NZW102" s="36"/>
      <c r="NZX102" s="36"/>
      <c r="NZY102" s="36"/>
      <c r="NZZ102" s="36"/>
      <c r="OAA102" s="36"/>
      <c r="OAB102" s="36"/>
      <c r="OAC102" s="36"/>
      <c r="OAD102" s="36"/>
      <c r="OAE102" s="36"/>
      <c r="OAF102" s="36"/>
      <c r="OAG102" s="36"/>
      <c r="OAH102" s="36"/>
      <c r="OAI102" s="36"/>
      <c r="OAJ102" s="36"/>
      <c r="OAK102" s="36"/>
      <c r="OAL102" s="36"/>
      <c r="OAM102" s="36"/>
      <c r="OAN102" s="36"/>
      <c r="OAO102" s="36"/>
      <c r="OAP102" s="36"/>
      <c r="OAQ102" s="36"/>
      <c r="OAR102" s="36"/>
      <c r="OAS102" s="36"/>
      <c r="OAT102" s="36"/>
      <c r="OAU102" s="36"/>
      <c r="OAV102" s="36"/>
      <c r="OAW102" s="36"/>
      <c r="OAX102" s="36"/>
      <c r="OAY102" s="36"/>
      <c r="OAZ102" s="36"/>
      <c r="OBA102" s="36"/>
      <c r="OBB102" s="36"/>
      <c r="OBC102" s="36"/>
      <c r="OBD102" s="36"/>
      <c r="OBE102" s="36"/>
      <c r="OBF102" s="36"/>
      <c r="OBG102" s="36"/>
      <c r="OBH102" s="36"/>
      <c r="OBI102" s="36"/>
      <c r="OBJ102" s="36"/>
      <c r="OBK102" s="36"/>
      <c r="OBL102" s="36"/>
      <c r="OBM102" s="36"/>
      <c r="OBN102" s="36"/>
      <c r="OBO102" s="36"/>
      <c r="OBP102" s="36"/>
      <c r="OBQ102" s="36"/>
      <c r="OBR102" s="36"/>
      <c r="OBS102" s="36"/>
      <c r="OBT102" s="36"/>
      <c r="OBU102" s="36"/>
      <c r="OBV102" s="36"/>
      <c r="OBW102" s="36"/>
      <c r="OBX102" s="36"/>
      <c r="OBY102" s="36"/>
      <c r="OBZ102" s="36"/>
      <c r="OCA102" s="36"/>
      <c r="OCB102" s="36"/>
      <c r="OCC102" s="36"/>
      <c r="OCD102" s="36"/>
      <c r="OCE102" s="36"/>
      <c r="OCF102" s="36"/>
      <c r="OCG102" s="36"/>
      <c r="OCH102" s="36"/>
      <c r="OCI102" s="36"/>
      <c r="OCJ102" s="36"/>
      <c r="OCK102" s="36"/>
      <c r="OCL102" s="36"/>
      <c r="OCM102" s="36"/>
      <c r="OCN102" s="36"/>
      <c r="OCO102" s="36"/>
      <c r="OCP102" s="36"/>
      <c r="OCQ102" s="36"/>
      <c r="OCR102" s="36"/>
      <c r="OCS102" s="36"/>
      <c r="OCT102" s="36"/>
      <c r="OCU102" s="36"/>
      <c r="OCV102" s="36"/>
      <c r="OCW102" s="36"/>
      <c r="OCX102" s="36"/>
      <c r="OCY102" s="36"/>
      <c r="OCZ102" s="36"/>
      <c r="ODA102" s="36"/>
      <c r="ODB102" s="36"/>
      <c r="ODC102" s="36"/>
      <c r="ODD102" s="36"/>
      <c r="ODE102" s="36"/>
      <c r="ODF102" s="36"/>
      <c r="ODG102" s="36"/>
      <c r="ODH102" s="36"/>
      <c r="ODI102" s="36"/>
      <c r="ODJ102" s="36"/>
      <c r="ODK102" s="36"/>
      <c r="ODL102" s="36"/>
      <c r="ODM102" s="36"/>
      <c r="ODN102" s="36"/>
      <c r="ODO102" s="36"/>
      <c r="ODP102" s="36"/>
      <c r="ODQ102" s="36"/>
      <c r="ODR102" s="36"/>
      <c r="ODS102" s="36"/>
      <c r="ODT102" s="36"/>
      <c r="ODU102" s="36"/>
      <c r="ODV102" s="36"/>
      <c r="ODW102" s="36"/>
      <c r="ODX102" s="36"/>
      <c r="ODY102" s="36"/>
      <c r="ODZ102" s="36"/>
      <c r="OEA102" s="36"/>
      <c r="OEB102" s="36"/>
      <c r="OEC102" s="36"/>
      <c r="OED102" s="36"/>
      <c r="OEE102" s="36"/>
      <c r="OEF102" s="36"/>
      <c r="OEG102" s="36"/>
      <c r="OEH102" s="36"/>
      <c r="OEI102" s="36"/>
      <c r="OEJ102" s="36"/>
      <c r="OEK102" s="36"/>
      <c r="OEL102" s="36"/>
      <c r="OEM102" s="36"/>
      <c r="OEN102" s="36"/>
      <c r="OEO102" s="36"/>
      <c r="OEP102" s="36"/>
      <c r="OEQ102" s="36"/>
      <c r="OER102" s="36"/>
      <c r="OES102" s="36"/>
      <c r="OET102" s="36"/>
      <c r="OEU102" s="36"/>
      <c r="OEV102" s="36"/>
      <c r="OEW102" s="36"/>
      <c r="OEX102" s="36"/>
      <c r="OEY102" s="36"/>
      <c r="OEZ102" s="36"/>
      <c r="OFA102" s="36"/>
      <c r="OFB102" s="36"/>
      <c r="OFC102" s="36"/>
      <c r="OFD102" s="36"/>
      <c r="OFE102" s="36"/>
      <c r="OFF102" s="36"/>
      <c r="OFG102" s="36"/>
      <c r="OFH102" s="36"/>
      <c r="OFI102" s="36"/>
      <c r="OFJ102" s="36"/>
      <c r="OFK102" s="36"/>
      <c r="OFL102" s="36"/>
      <c r="OFM102" s="36"/>
      <c r="OFN102" s="36"/>
      <c r="OFO102" s="36"/>
      <c r="OFP102" s="36"/>
      <c r="OFQ102" s="36"/>
      <c r="OFR102" s="36"/>
      <c r="OFS102" s="36"/>
      <c r="OFT102" s="36"/>
      <c r="OFU102" s="36"/>
      <c r="OFV102" s="36"/>
      <c r="OFW102" s="36"/>
      <c r="OFX102" s="36"/>
      <c r="OFY102" s="36"/>
      <c r="OFZ102" s="36"/>
      <c r="OGA102" s="36"/>
      <c r="OGB102" s="36"/>
      <c r="OGC102" s="36"/>
      <c r="OGD102" s="36"/>
      <c r="OGE102" s="36"/>
      <c r="OGF102" s="36"/>
      <c r="OGG102" s="36"/>
      <c r="OGH102" s="36"/>
      <c r="OGI102" s="36"/>
      <c r="OGJ102" s="36"/>
      <c r="OGK102" s="36"/>
      <c r="OGL102" s="36"/>
      <c r="OGM102" s="36"/>
      <c r="OGN102" s="36"/>
      <c r="OGO102" s="36"/>
      <c r="OGP102" s="36"/>
      <c r="OGQ102" s="36"/>
      <c r="OGR102" s="36"/>
      <c r="OGS102" s="36"/>
      <c r="OGT102" s="36"/>
      <c r="OGU102" s="36"/>
      <c r="OGV102" s="36"/>
      <c r="OGW102" s="36"/>
      <c r="OGX102" s="36"/>
      <c r="OGY102" s="36"/>
      <c r="OGZ102" s="36"/>
      <c r="OHA102" s="36"/>
      <c r="OHB102" s="36"/>
      <c r="OHC102" s="36"/>
      <c r="OHD102" s="36"/>
      <c r="OHE102" s="36"/>
      <c r="OHF102" s="36"/>
      <c r="OHG102" s="36"/>
      <c r="OHH102" s="36"/>
      <c r="OHI102" s="36"/>
      <c r="OHJ102" s="36"/>
      <c r="OHK102" s="36"/>
      <c r="OHL102" s="36"/>
      <c r="OHM102" s="36"/>
      <c r="OHN102" s="36"/>
      <c r="OHO102" s="36"/>
      <c r="OHP102" s="36"/>
      <c r="OHQ102" s="36"/>
      <c r="OHR102" s="36"/>
      <c r="OHS102" s="36"/>
      <c r="OHT102" s="36"/>
      <c r="OHU102" s="36"/>
      <c r="OHV102" s="36"/>
      <c r="OHW102" s="36"/>
      <c r="OHX102" s="36"/>
      <c r="OHY102" s="36"/>
      <c r="OHZ102" s="36"/>
      <c r="OIA102" s="36"/>
      <c r="OIB102" s="36"/>
      <c r="OIC102" s="36"/>
      <c r="OID102" s="36"/>
      <c r="OIE102" s="36"/>
      <c r="OIF102" s="36"/>
      <c r="OIG102" s="36"/>
      <c r="OIH102" s="36"/>
      <c r="OII102" s="36"/>
      <c r="OIJ102" s="36"/>
      <c r="OIK102" s="36"/>
      <c r="OIL102" s="36"/>
      <c r="OIM102" s="36"/>
      <c r="OIN102" s="36"/>
      <c r="OIO102" s="36"/>
      <c r="OIP102" s="36"/>
      <c r="OIQ102" s="36"/>
      <c r="OIR102" s="36"/>
      <c r="OIS102" s="36"/>
      <c r="OIT102" s="36"/>
      <c r="OIU102" s="36"/>
      <c r="OIV102" s="36"/>
      <c r="OIW102" s="36"/>
      <c r="OIX102" s="36"/>
      <c r="OIY102" s="36"/>
      <c r="OIZ102" s="36"/>
      <c r="OJA102" s="36"/>
      <c r="OJB102" s="36"/>
      <c r="OJC102" s="36"/>
      <c r="OJD102" s="36"/>
      <c r="OJE102" s="36"/>
      <c r="OJF102" s="36"/>
      <c r="OJG102" s="36"/>
      <c r="OJH102" s="36"/>
      <c r="OJI102" s="36"/>
      <c r="OJJ102" s="36"/>
      <c r="OJK102" s="36"/>
      <c r="OJL102" s="36"/>
      <c r="OJM102" s="36"/>
      <c r="OJN102" s="36"/>
      <c r="OJO102" s="36"/>
      <c r="OJP102" s="36"/>
      <c r="OJQ102" s="36"/>
      <c r="OJR102" s="36"/>
      <c r="OJS102" s="36"/>
      <c r="OJT102" s="36"/>
      <c r="OJU102" s="36"/>
      <c r="OJV102" s="36"/>
      <c r="OJW102" s="36"/>
      <c r="OJX102" s="36"/>
      <c r="OJY102" s="36"/>
      <c r="OJZ102" s="36"/>
      <c r="OKA102" s="36"/>
      <c r="OKB102" s="36"/>
      <c r="OKC102" s="36"/>
      <c r="OKD102" s="36"/>
      <c r="OKE102" s="36"/>
      <c r="OKF102" s="36"/>
      <c r="OKG102" s="36"/>
      <c r="OKH102" s="36"/>
      <c r="OKI102" s="36"/>
      <c r="OKJ102" s="36"/>
      <c r="OKK102" s="36"/>
      <c r="OKL102" s="36"/>
      <c r="OKM102" s="36"/>
      <c r="OKN102" s="36"/>
      <c r="OKO102" s="36"/>
      <c r="OKP102" s="36"/>
      <c r="OKQ102" s="36"/>
      <c r="OKR102" s="36"/>
      <c r="OKS102" s="36"/>
      <c r="OKT102" s="36"/>
      <c r="OKU102" s="36"/>
      <c r="OKV102" s="36"/>
      <c r="OKW102" s="36"/>
      <c r="OKX102" s="36"/>
      <c r="OKY102" s="36"/>
      <c r="OKZ102" s="36"/>
      <c r="OLA102" s="36"/>
      <c r="OLB102" s="36"/>
      <c r="OLC102" s="36"/>
      <c r="OLD102" s="36"/>
      <c r="OLE102" s="36"/>
      <c r="OLF102" s="36"/>
      <c r="OLG102" s="36"/>
      <c r="OLH102" s="36"/>
      <c r="OLI102" s="36"/>
      <c r="OLJ102" s="36"/>
      <c r="OLK102" s="36"/>
      <c r="OLL102" s="36"/>
      <c r="OLM102" s="36"/>
      <c r="OLN102" s="36"/>
      <c r="OLO102" s="36"/>
      <c r="OLP102" s="36"/>
      <c r="OLQ102" s="36"/>
      <c r="OLR102" s="36"/>
      <c r="OLS102" s="36"/>
      <c r="OLT102" s="36"/>
      <c r="OLU102" s="36"/>
      <c r="OLV102" s="36"/>
      <c r="OLW102" s="36"/>
      <c r="OLX102" s="36"/>
      <c r="OLY102" s="36"/>
      <c r="OLZ102" s="36"/>
      <c r="OMA102" s="36"/>
      <c r="OMB102" s="36"/>
      <c r="OMC102" s="36"/>
      <c r="OMD102" s="36"/>
      <c r="OME102" s="36"/>
      <c r="OMF102" s="36"/>
      <c r="OMG102" s="36"/>
      <c r="OMH102" s="36"/>
      <c r="OMI102" s="36"/>
      <c r="OMJ102" s="36"/>
      <c r="OMK102" s="36"/>
      <c r="OML102" s="36"/>
      <c r="OMM102" s="36"/>
      <c r="OMN102" s="36"/>
      <c r="OMO102" s="36"/>
      <c r="OMP102" s="36"/>
      <c r="OMQ102" s="36"/>
      <c r="OMR102" s="36"/>
      <c r="OMS102" s="36"/>
      <c r="OMT102" s="36"/>
      <c r="OMU102" s="36"/>
      <c r="OMV102" s="36"/>
      <c r="OMW102" s="36"/>
      <c r="OMX102" s="36"/>
      <c r="OMY102" s="36"/>
      <c r="OMZ102" s="36"/>
      <c r="ONA102" s="36"/>
      <c r="ONB102" s="36"/>
      <c r="ONC102" s="36"/>
      <c r="OND102" s="36"/>
      <c r="ONE102" s="36"/>
      <c r="ONF102" s="36"/>
      <c r="ONG102" s="36"/>
      <c r="ONH102" s="36"/>
      <c r="ONI102" s="36"/>
      <c r="ONJ102" s="36"/>
      <c r="ONK102" s="36"/>
      <c r="ONL102" s="36"/>
      <c r="ONM102" s="36"/>
      <c r="ONN102" s="36"/>
      <c r="ONO102" s="36"/>
      <c r="ONP102" s="36"/>
      <c r="ONQ102" s="36"/>
      <c r="ONR102" s="36"/>
      <c r="ONS102" s="36"/>
      <c r="ONT102" s="36"/>
      <c r="ONU102" s="36"/>
      <c r="ONV102" s="36"/>
      <c r="ONW102" s="36"/>
      <c r="ONX102" s="36"/>
      <c r="ONY102" s="36"/>
      <c r="ONZ102" s="36"/>
      <c r="OOA102" s="36"/>
      <c r="OOB102" s="36"/>
      <c r="OOC102" s="36"/>
      <c r="OOD102" s="36"/>
      <c r="OOE102" s="36"/>
      <c r="OOF102" s="36"/>
      <c r="OOG102" s="36"/>
      <c r="OOH102" s="36"/>
      <c r="OOI102" s="36"/>
      <c r="OOJ102" s="36"/>
      <c r="OOK102" s="36"/>
      <c r="OOL102" s="36"/>
      <c r="OOM102" s="36"/>
      <c r="OON102" s="36"/>
      <c r="OOO102" s="36"/>
      <c r="OOP102" s="36"/>
      <c r="OOQ102" s="36"/>
      <c r="OOR102" s="36"/>
      <c r="OOS102" s="36"/>
      <c r="OOT102" s="36"/>
      <c r="OOU102" s="36"/>
      <c r="OOV102" s="36"/>
      <c r="OOW102" s="36"/>
      <c r="OOX102" s="36"/>
      <c r="OOY102" s="36"/>
      <c r="OOZ102" s="36"/>
      <c r="OPA102" s="36"/>
      <c r="OPB102" s="36"/>
      <c r="OPC102" s="36"/>
      <c r="OPD102" s="36"/>
      <c r="OPE102" s="36"/>
      <c r="OPF102" s="36"/>
      <c r="OPG102" s="36"/>
      <c r="OPH102" s="36"/>
      <c r="OPI102" s="36"/>
      <c r="OPJ102" s="36"/>
      <c r="OPK102" s="36"/>
      <c r="OPL102" s="36"/>
      <c r="OPM102" s="36"/>
      <c r="OPN102" s="36"/>
      <c r="OPO102" s="36"/>
      <c r="OPP102" s="36"/>
      <c r="OPQ102" s="36"/>
      <c r="OPR102" s="36"/>
      <c r="OPS102" s="36"/>
      <c r="OPT102" s="36"/>
      <c r="OPU102" s="36"/>
      <c r="OPV102" s="36"/>
      <c r="OPW102" s="36"/>
      <c r="OPX102" s="36"/>
      <c r="OPY102" s="36"/>
      <c r="OPZ102" s="36"/>
      <c r="OQA102" s="36"/>
      <c r="OQB102" s="36"/>
      <c r="OQC102" s="36"/>
      <c r="OQD102" s="36"/>
      <c r="OQE102" s="36"/>
      <c r="OQF102" s="36"/>
      <c r="OQG102" s="36"/>
      <c r="OQH102" s="36"/>
      <c r="OQI102" s="36"/>
      <c r="OQJ102" s="36"/>
      <c r="OQK102" s="36"/>
      <c r="OQL102" s="36"/>
      <c r="OQM102" s="36"/>
      <c r="OQN102" s="36"/>
      <c r="OQO102" s="36"/>
      <c r="OQP102" s="36"/>
      <c r="OQQ102" s="36"/>
      <c r="OQR102" s="36"/>
      <c r="OQS102" s="36"/>
      <c r="OQT102" s="36"/>
      <c r="OQU102" s="36"/>
      <c r="OQV102" s="36"/>
      <c r="OQW102" s="36"/>
      <c r="OQX102" s="36"/>
      <c r="OQY102" s="36"/>
      <c r="OQZ102" s="36"/>
      <c r="ORA102" s="36"/>
      <c r="ORB102" s="36"/>
      <c r="ORC102" s="36"/>
      <c r="ORD102" s="36"/>
      <c r="ORE102" s="36"/>
      <c r="ORF102" s="36"/>
      <c r="ORG102" s="36"/>
      <c r="ORH102" s="36"/>
      <c r="ORI102" s="36"/>
      <c r="ORJ102" s="36"/>
      <c r="ORK102" s="36"/>
      <c r="ORL102" s="36"/>
      <c r="ORM102" s="36"/>
      <c r="ORN102" s="36"/>
      <c r="ORO102" s="36"/>
      <c r="ORP102" s="36"/>
      <c r="ORQ102" s="36"/>
      <c r="ORR102" s="36"/>
      <c r="ORS102" s="36"/>
      <c r="ORT102" s="36"/>
      <c r="ORU102" s="36"/>
      <c r="ORV102" s="36"/>
      <c r="ORW102" s="36"/>
      <c r="ORX102" s="36"/>
      <c r="ORY102" s="36"/>
      <c r="ORZ102" s="36"/>
      <c r="OSA102" s="36"/>
      <c r="OSB102" s="36"/>
      <c r="OSC102" s="36"/>
      <c r="OSD102" s="36"/>
      <c r="OSE102" s="36"/>
      <c r="OSF102" s="36"/>
      <c r="OSG102" s="36"/>
      <c r="OSH102" s="36"/>
      <c r="OSI102" s="36"/>
      <c r="OSJ102" s="36"/>
      <c r="OSK102" s="36"/>
      <c r="OSL102" s="36"/>
      <c r="OSM102" s="36"/>
      <c r="OSN102" s="36"/>
      <c r="OSO102" s="36"/>
      <c r="OSP102" s="36"/>
      <c r="OSQ102" s="36"/>
      <c r="OSR102" s="36"/>
      <c r="OSS102" s="36"/>
      <c r="OST102" s="36"/>
      <c r="OSU102" s="36"/>
      <c r="OSV102" s="36"/>
      <c r="OSW102" s="36"/>
      <c r="OSX102" s="36"/>
      <c r="OSY102" s="36"/>
      <c r="OSZ102" s="36"/>
      <c r="OTA102" s="36"/>
      <c r="OTB102" s="36"/>
      <c r="OTC102" s="36"/>
      <c r="OTD102" s="36"/>
      <c r="OTE102" s="36"/>
      <c r="OTF102" s="36"/>
      <c r="OTG102" s="36"/>
      <c r="OTH102" s="36"/>
      <c r="OTI102" s="36"/>
      <c r="OTJ102" s="36"/>
      <c r="OTK102" s="36"/>
      <c r="OTL102" s="36"/>
      <c r="OTM102" s="36"/>
      <c r="OTN102" s="36"/>
      <c r="OTO102" s="36"/>
      <c r="OTP102" s="36"/>
      <c r="OTQ102" s="36"/>
      <c r="OTR102" s="36"/>
      <c r="OTS102" s="36"/>
      <c r="OTT102" s="36"/>
      <c r="OTU102" s="36"/>
      <c r="OTV102" s="36"/>
      <c r="OTW102" s="36"/>
      <c r="OTX102" s="36"/>
      <c r="OTY102" s="36"/>
      <c r="OTZ102" s="36"/>
      <c r="OUA102" s="36"/>
      <c r="OUB102" s="36"/>
      <c r="OUC102" s="36"/>
      <c r="OUD102" s="36"/>
      <c r="OUE102" s="36"/>
      <c r="OUF102" s="36"/>
      <c r="OUG102" s="36"/>
      <c r="OUH102" s="36"/>
      <c r="OUI102" s="36"/>
      <c r="OUJ102" s="36"/>
      <c r="OUK102" s="36"/>
      <c r="OUL102" s="36"/>
      <c r="OUM102" s="36"/>
      <c r="OUN102" s="36"/>
      <c r="OUO102" s="36"/>
      <c r="OUP102" s="36"/>
      <c r="OUQ102" s="36"/>
      <c r="OUR102" s="36"/>
      <c r="OUS102" s="36"/>
      <c r="OUT102" s="36"/>
      <c r="OUU102" s="36"/>
      <c r="OUV102" s="36"/>
      <c r="OUW102" s="36"/>
      <c r="OUX102" s="36"/>
      <c r="OUY102" s="36"/>
      <c r="OUZ102" s="36"/>
      <c r="OVA102" s="36"/>
      <c r="OVB102" s="36"/>
      <c r="OVC102" s="36"/>
      <c r="OVD102" s="36"/>
      <c r="OVE102" s="36"/>
      <c r="OVF102" s="36"/>
      <c r="OVG102" s="36"/>
      <c r="OVH102" s="36"/>
      <c r="OVI102" s="36"/>
      <c r="OVJ102" s="36"/>
      <c r="OVK102" s="36"/>
      <c r="OVL102" s="36"/>
      <c r="OVM102" s="36"/>
      <c r="OVN102" s="36"/>
      <c r="OVO102" s="36"/>
      <c r="OVP102" s="36"/>
      <c r="OVQ102" s="36"/>
      <c r="OVR102" s="36"/>
      <c r="OVS102" s="36"/>
      <c r="OVT102" s="36"/>
      <c r="OVU102" s="36"/>
      <c r="OVV102" s="36"/>
      <c r="OVW102" s="36"/>
      <c r="OVX102" s="36"/>
      <c r="OVY102" s="36"/>
      <c r="OVZ102" s="36"/>
      <c r="OWA102" s="36"/>
      <c r="OWB102" s="36"/>
      <c r="OWC102" s="36"/>
      <c r="OWD102" s="36"/>
      <c r="OWE102" s="36"/>
      <c r="OWF102" s="36"/>
      <c r="OWG102" s="36"/>
      <c r="OWH102" s="36"/>
      <c r="OWI102" s="36"/>
      <c r="OWJ102" s="36"/>
      <c r="OWK102" s="36"/>
      <c r="OWL102" s="36"/>
      <c r="OWM102" s="36"/>
      <c r="OWN102" s="36"/>
      <c r="OWO102" s="36"/>
      <c r="OWP102" s="36"/>
      <c r="OWQ102" s="36"/>
      <c r="OWR102" s="36"/>
      <c r="OWS102" s="36"/>
      <c r="OWT102" s="36"/>
      <c r="OWU102" s="36"/>
      <c r="OWV102" s="36"/>
      <c r="OWW102" s="36"/>
      <c r="OWX102" s="36"/>
      <c r="OWY102" s="36"/>
      <c r="OWZ102" s="36"/>
      <c r="OXA102" s="36"/>
      <c r="OXB102" s="36"/>
      <c r="OXC102" s="36"/>
      <c r="OXD102" s="36"/>
      <c r="OXE102" s="36"/>
      <c r="OXF102" s="36"/>
      <c r="OXG102" s="36"/>
      <c r="OXH102" s="36"/>
      <c r="OXI102" s="36"/>
      <c r="OXJ102" s="36"/>
      <c r="OXK102" s="36"/>
      <c r="OXL102" s="36"/>
      <c r="OXM102" s="36"/>
      <c r="OXN102" s="36"/>
      <c r="OXO102" s="36"/>
      <c r="OXP102" s="36"/>
      <c r="OXQ102" s="36"/>
      <c r="OXR102" s="36"/>
      <c r="OXS102" s="36"/>
      <c r="OXT102" s="36"/>
      <c r="OXU102" s="36"/>
      <c r="OXV102" s="36"/>
      <c r="OXW102" s="36"/>
      <c r="OXX102" s="36"/>
      <c r="OXY102" s="36"/>
      <c r="OXZ102" s="36"/>
      <c r="OYA102" s="36"/>
      <c r="OYB102" s="36"/>
      <c r="OYC102" s="36"/>
      <c r="OYD102" s="36"/>
      <c r="OYE102" s="36"/>
      <c r="OYF102" s="36"/>
      <c r="OYG102" s="36"/>
      <c r="OYH102" s="36"/>
      <c r="OYI102" s="36"/>
      <c r="OYJ102" s="36"/>
      <c r="OYK102" s="36"/>
      <c r="OYL102" s="36"/>
      <c r="OYM102" s="36"/>
      <c r="OYN102" s="36"/>
      <c r="OYO102" s="36"/>
      <c r="OYP102" s="36"/>
      <c r="OYQ102" s="36"/>
      <c r="OYR102" s="36"/>
      <c r="OYS102" s="36"/>
      <c r="OYT102" s="36"/>
      <c r="OYU102" s="36"/>
      <c r="OYV102" s="36"/>
      <c r="OYW102" s="36"/>
      <c r="OYX102" s="36"/>
      <c r="OYY102" s="36"/>
      <c r="OYZ102" s="36"/>
      <c r="OZA102" s="36"/>
      <c r="OZB102" s="36"/>
      <c r="OZC102" s="36"/>
      <c r="OZD102" s="36"/>
      <c r="OZE102" s="36"/>
      <c r="OZF102" s="36"/>
      <c r="OZG102" s="36"/>
      <c r="OZH102" s="36"/>
      <c r="OZI102" s="36"/>
      <c r="OZJ102" s="36"/>
      <c r="OZK102" s="36"/>
      <c r="OZL102" s="36"/>
      <c r="OZM102" s="36"/>
      <c r="OZN102" s="36"/>
      <c r="OZO102" s="36"/>
      <c r="OZP102" s="36"/>
      <c r="OZQ102" s="36"/>
      <c r="OZR102" s="36"/>
      <c r="OZS102" s="36"/>
      <c r="OZT102" s="36"/>
      <c r="OZU102" s="36"/>
      <c r="OZV102" s="36"/>
      <c r="OZW102" s="36"/>
      <c r="OZX102" s="36"/>
      <c r="OZY102" s="36"/>
      <c r="OZZ102" s="36"/>
      <c r="PAA102" s="36"/>
      <c r="PAB102" s="36"/>
      <c r="PAC102" s="36"/>
      <c r="PAD102" s="36"/>
      <c r="PAE102" s="36"/>
      <c r="PAF102" s="36"/>
      <c r="PAG102" s="36"/>
      <c r="PAH102" s="36"/>
      <c r="PAI102" s="36"/>
      <c r="PAJ102" s="36"/>
      <c r="PAK102" s="36"/>
      <c r="PAL102" s="36"/>
      <c r="PAM102" s="36"/>
      <c r="PAN102" s="36"/>
      <c r="PAO102" s="36"/>
      <c r="PAP102" s="36"/>
      <c r="PAQ102" s="36"/>
      <c r="PAR102" s="36"/>
      <c r="PAS102" s="36"/>
      <c r="PAT102" s="36"/>
      <c r="PAU102" s="36"/>
      <c r="PAV102" s="36"/>
      <c r="PAW102" s="36"/>
      <c r="PAX102" s="36"/>
      <c r="PAY102" s="36"/>
      <c r="PAZ102" s="36"/>
      <c r="PBA102" s="36"/>
      <c r="PBB102" s="36"/>
      <c r="PBC102" s="36"/>
      <c r="PBD102" s="36"/>
      <c r="PBE102" s="36"/>
      <c r="PBF102" s="36"/>
      <c r="PBG102" s="36"/>
      <c r="PBH102" s="36"/>
      <c r="PBI102" s="36"/>
      <c r="PBJ102" s="36"/>
      <c r="PBK102" s="36"/>
      <c r="PBL102" s="36"/>
      <c r="PBM102" s="36"/>
      <c r="PBN102" s="36"/>
      <c r="PBO102" s="36"/>
      <c r="PBP102" s="36"/>
      <c r="PBQ102" s="36"/>
      <c r="PBR102" s="36"/>
      <c r="PBS102" s="36"/>
      <c r="PBT102" s="36"/>
      <c r="PBU102" s="36"/>
      <c r="PBV102" s="36"/>
      <c r="PBW102" s="36"/>
      <c r="PBX102" s="36"/>
      <c r="PBY102" s="36"/>
      <c r="PBZ102" s="36"/>
      <c r="PCA102" s="36"/>
      <c r="PCB102" s="36"/>
      <c r="PCC102" s="36"/>
      <c r="PCD102" s="36"/>
      <c r="PCE102" s="36"/>
      <c r="PCF102" s="36"/>
      <c r="PCG102" s="36"/>
      <c r="PCH102" s="36"/>
      <c r="PCI102" s="36"/>
      <c r="PCJ102" s="36"/>
      <c r="PCK102" s="36"/>
      <c r="PCL102" s="36"/>
      <c r="PCM102" s="36"/>
      <c r="PCN102" s="36"/>
      <c r="PCO102" s="36"/>
      <c r="PCP102" s="36"/>
      <c r="PCQ102" s="36"/>
      <c r="PCR102" s="36"/>
      <c r="PCS102" s="36"/>
      <c r="PCT102" s="36"/>
      <c r="PCU102" s="36"/>
      <c r="PCV102" s="36"/>
      <c r="PCW102" s="36"/>
      <c r="PCX102" s="36"/>
      <c r="PCY102" s="36"/>
      <c r="PCZ102" s="36"/>
      <c r="PDA102" s="36"/>
      <c r="PDB102" s="36"/>
      <c r="PDC102" s="36"/>
      <c r="PDD102" s="36"/>
      <c r="PDE102" s="36"/>
      <c r="PDF102" s="36"/>
      <c r="PDG102" s="36"/>
      <c r="PDH102" s="36"/>
      <c r="PDI102" s="36"/>
      <c r="PDJ102" s="36"/>
      <c r="PDK102" s="36"/>
      <c r="PDL102" s="36"/>
      <c r="PDM102" s="36"/>
      <c r="PDN102" s="36"/>
      <c r="PDO102" s="36"/>
      <c r="PDP102" s="36"/>
      <c r="PDQ102" s="36"/>
      <c r="PDR102" s="36"/>
      <c r="PDS102" s="36"/>
      <c r="PDT102" s="36"/>
      <c r="PDU102" s="36"/>
      <c r="PDV102" s="36"/>
      <c r="PDW102" s="36"/>
      <c r="PDX102" s="36"/>
      <c r="PDY102" s="36"/>
      <c r="PDZ102" s="36"/>
      <c r="PEA102" s="36"/>
      <c r="PEB102" s="36"/>
      <c r="PEC102" s="36"/>
      <c r="PED102" s="36"/>
      <c r="PEE102" s="36"/>
      <c r="PEF102" s="36"/>
      <c r="PEG102" s="36"/>
      <c r="PEH102" s="36"/>
      <c r="PEI102" s="36"/>
      <c r="PEJ102" s="36"/>
      <c r="PEK102" s="36"/>
      <c r="PEL102" s="36"/>
      <c r="PEM102" s="36"/>
      <c r="PEN102" s="36"/>
      <c r="PEO102" s="36"/>
      <c r="PEP102" s="36"/>
      <c r="PEQ102" s="36"/>
      <c r="PER102" s="36"/>
      <c r="PES102" s="36"/>
      <c r="PET102" s="36"/>
      <c r="PEU102" s="36"/>
      <c r="PEV102" s="36"/>
      <c r="PEW102" s="36"/>
      <c r="PEX102" s="36"/>
      <c r="PEY102" s="36"/>
      <c r="PEZ102" s="36"/>
      <c r="PFA102" s="36"/>
      <c r="PFB102" s="36"/>
      <c r="PFC102" s="36"/>
      <c r="PFD102" s="36"/>
      <c r="PFE102" s="36"/>
      <c r="PFF102" s="36"/>
      <c r="PFG102" s="36"/>
      <c r="PFH102" s="36"/>
      <c r="PFI102" s="36"/>
      <c r="PFJ102" s="36"/>
      <c r="PFK102" s="36"/>
      <c r="PFL102" s="36"/>
      <c r="PFM102" s="36"/>
      <c r="PFN102" s="36"/>
      <c r="PFO102" s="36"/>
      <c r="PFP102" s="36"/>
      <c r="PFQ102" s="36"/>
      <c r="PFR102" s="36"/>
      <c r="PFS102" s="36"/>
      <c r="PFT102" s="36"/>
      <c r="PFU102" s="36"/>
      <c r="PFV102" s="36"/>
      <c r="PFW102" s="36"/>
      <c r="PFX102" s="36"/>
      <c r="PFY102" s="36"/>
      <c r="PFZ102" s="36"/>
      <c r="PGA102" s="36"/>
      <c r="PGB102" s="36"/>
      <c r="PGC102" s="36"/>
      <c r="PGD102" s="36"/>
      <c r="PGE102" s="36"/>
      <c r="PGF102" s="36"/>
      <c r="PGG102" s="36"/>
      <c r="PGH102" s="36"/>
      <c r="PGI102" s="36"/>
      <c r="PGJ102" s="36"/>
      <c r="PGK102" s="36"/>
      <c r="PGL102" s="36"/>
      <c r="PGM102" s="36"/>
      <c r="PGN102" s="36"/>
      <c r="PGO102" s="36"/>
      <c r="PGP102" s="36"/>
      <c r="PGQ102" s="36"/>
      <c r="PGR102" s="36"/>
      <c r="PGS102" s="36"/>
      <c r="PGT102" s="36"/>
      <c r="PGU102" s="36"/>
      <c r="PGV102" s="36"/>
      <c r="PGW102" s="36"/>
      <c r="PGX102" s="36"/>
      <c r="PGY102" s="36"/>
      <c r="PGZ102" s="36"/>
      <c r="PHA102" s="36"/>
      <c r="PHB102" s="36"/>
      <c r="PHC102" s="36"/>
      <c r="PHD102" s="36"/>
      <c r="PHE102" s="36"/>
      <c r="PHF102" s="36"/>
      <c r="PHG102" s="36"/>
      <c r="PHH102" s="36"/>
      <c r="PHI102" s="36"/>
      <c r="PHJ102" s="36"/>
      <c r="PHK102" s="36"/>
      <c r="PHL102" s="36"/>
      <c r="PHM102" s="36"/>
      <c r="PHN102" s="36"/>
      <c r="PHO102" s="36"/>
      <c r="PHP102" s="36"/>
      <c r="PHQ102" s="36"/>
      <c r="PHR102" s="36"/>
      <c r="PHS102" s="36"/>
      <c r="PHT102" s="36"/>
      <c r="PHU102" s="36"/>
      <c r="PHV102" s="36"/>
      <c r="PHW102" s="36"/>
      <c r="PHX102" s="36"/>
      <c r="PHY102" s="36"/>
      <c r="PHZ102" s="36"/>
      <c r="PIA102" s="36"/>
      <c r="PIB102" s="36"/>
      <c r="PIC102" s="36"/>
      <c r="PID102" s="36"/>
      <c r="PIE102" s="36"/>
      <c r="PIF102" s="36"/>
      <c r="PIG102" s="36"/>
      <c r="PIH102" s="36"/>
      <c r="PII102" s="36"/>
      <c r="PIJ102" s="36"/>
      <c r="PIK102" s="36"/>
      <c r="PIL102" s="36"/>
      <c r="PIM102" s="36"/>
      <c r="PIN102" s="36"/>
      <c r="PIO102" s="36"/>
      <c r="PIP102" s="36"/>
      <c r="PIQ102" s="36"/>
      <c r="PIR102" s="36"/>
      <c r="PIS102" s="36"/>
      <c r="PIT102" s="36"/>
      <c r="PIU102" s="36"/>
      <c r="PIV102" s="36"/>
      <c r="PIW102" s="36"/>
      <c r="PIX102" s="36"/>
      <c r="PIY102" s="36"/>
      <c r="PIZ102" s="36"/>
      <c r="PJA102" s="36"/>
      <c r="PJB102" s="36"/>
      <c r="PJC102" s="36"/>
      <c r="PJD102" s="36"/>
      <c r="PJE102" s="36"/>
      <c r="PJF102" s="36"/>
      <c r="PJG102" s="36"/>
      <c r="PJH102" s="36"/>
      <c r="PJI102" s="36"/>
      <c r="PJJ102" s="36"/>
      <c r="PJK102" s="36"/>
      <c r="PJL102" s="36"/>
      <c r="PJM102" s="36"/>
      <c r="PJN102" s="36"/>
      <c r="PJO102" s="36"/>
      <c r="PJP102" s="36"/>
      <c r="PJQ102" s="36"/>
      <c r="PJR102" s="36"/>
      <c r="PJS102" s="36"/>
      <c r="PJT102" s="36"/>
      <c r="PJU102" s="36"/>
      <c r="PJV102" s="36"/>
      <c r="PJW102" s="36"/>
      <c r="PJX102" s="36"/>
      <c r="PJY102" s="36"/>
      <c r="PJZ102" s="36"/>
      <c r="PKA102" s="36"/>
      <c r="PKB102" s="36"/>
      <c r="PKC102" s="36"/>
      <c r="PKD102" s="36"/>
      <c r="PKE102" s="36"/>
      <c r="PKF102" s="36"/>
      <c r="PKG102" s="36"/>
      <c r="PKH102" s="36"/>
      <c r="PKI102" s="36"/>
      <c r="PKJ102" s="36"/>
      <c r="PKK102" s="36"/>
      <c r="PKL102" s="36"/>
      <c r="PKM102" s="36"/>
      <c r="PKN102" s="36"/>
      <c r="PKO102" s="36"/>
      <c r="PKP102" s="36"/>
      <c r="PKQ102" s="36"/>
      <c r="PKR102" s="36"/>
      <c r="PKS102" s="36"/>
      <c r="PKT102" s="36"/>
      <c r="PKU102" s="36"/>
      <c r="PKV102" s="36"/>
      <c r="PKW102" s="36"/>
      <c r="PKX102" s="36"/>
      <c r="PKY102" s="36"/>
      <c r="PKZ102" s="36"/>
      <c r="PLA102" s="36"/>
      <c r="PLB102" s="36"/>
      <c r="PLC102" s="36"/>
      <c r="PLD102" s="36"/>
      <c r="PLE102" s="36"/>
      <c r="PLF102" s="36"/>
      <c r="PLG102" s="36"/>
      <c r="PLH102" s="36"/>
      <c r="PLI102" s="36"/>
      <c r="PLJ102" s="36"/>
      <c r="PLK102" s="36"/>
      <c r="PLL102" s="36"/>
      <c r="PLM102" s="36"/>
      <c r="PLN102" s="36"/>
      <c r="PLO102" s="36"/>
      <c r="PLP102" s="36"/>
      <c r="PLQ102" s="36"/>
      <c r="PLR102" s="36"/>
      <c r="PLS102" s="36"/>
      <c r="PLT102" s="36"/>
      <c r="PLU102" s="36"/>
      <c r="PLV102" s="36"/>
      <c r="PLW102" s="36"/>
      <c r="PLX102" s="36"/>
      <c r="PLY102" s="36"/>
      <c r="PLZ102" s="36"/>
      <c r="PMA102" s="36"/>
      <c r="PMB102" s="36"/>
      <c r="PMC102" s="36"/>
      <c r="PMD102" s="36"/>
      <c r="PME102" s="36"/>
      <c r="PMF102" s="36"/>
      <c r="PMG102" s="36"/>
      <c r="PMH102" s="36"/>
      <c r="PMI102" s="36"/>
      <c r="PMJ102" s="36"/>
      <c r="PMK102" s="36"/>
      <c r="PML102" s="36"/>
      <c r="PMM102" s="36"/>
      <c r="PMN102" s="36"/>
      <c r="PMO102" s="36"/>
      <c r="PMP102" s="36"/>
      <c r="PMQ102" s="36"/>
      <c r="PMR102" s="36"/>
      <c r="PMS102" s="36"/>
      <c r="PMT102" s="36"/>
      <c r="PMU102" s="36"/>
      <c r="PMV102" s="36"/>
      <c r="PMW102" s="36"/>
      <c r="PMX102" s="36"/>
      <c r="PMY102" s="36"/>
      <c r="PMZ102" s="36"/>
      <c r="PNA102" s="36"/>
      <c r="PNB102" s="36"/>
      <c r="PNC102" s="36"/>
      <c r="PND102" s="36"/>
      <c r="PNE102" s="36"/>
      <c r="PNF102" s="36"/>
      <c r="PNG102" s="36"/>
      <c r="PNH102" s="36"/>
      <c r="PNI102" s="36"/>
      <c r="PNJ102" s="36"/>
      <c r="PNK102" s="36"/>
      <c r="PNL102" s="36"/>
      <c r="PNM102" s="36"/>
      <c r="PNN102" s="36"/>
      <c r="PNO102" s="36"/>
      <c r="PNP102" s="36"/>
      <c r="PNQ102" s="36"/>
      <c r="PNR102" s="36"/>
      <c r="PNS102" s="36"/>
      <c r="PNT102" s="36"/>
      <c r="PNU102" s="36"/>
      <c r="PNV102" s="36"/>
      <c r="PNW102" s="36"/>
      <c r="PNX102" s="36"/>
      <c r="PNY102" s="36"/>
      <c r="PNZ102" s="36"/>
      <c r="POA102" s="36"/>
      <c r="POB102" s="36"/>
      <c r="POC102" s="36"/>
      <c r="POD102" s="36"/>
      <c r="POE102" s="36"/>
      <c r="POF102" s="36"/>
      <c r="POG102" s="36"/>
      <c r="POH102" s="36"/>
      <c r="POI102" s="36"/>
      <c r="POJ102" s="36"/>
      <c r="POK102" s="36"/>
      <c r="POL102" s="36"/>
      <c r="POM102" s="36"/>
      <c r="PON102" s="36"/>
      <c r="POO102" s="36"/>
      <c r="POP102" s="36"/>
      <c r="POQ102" s="36"/>
      <c r="POR102" s="36"/>
      <c r="POS102" s="36"/>
      <c r="POT102" s="36"/>
      <c r="POU102" s="36"/>
      <c r="POV102" s="36"/>
      <c r="POW102" s="36"/>
      <c r="POX102" s="36"/>
      <c r="POY102" s="36"/>
      <c r="POZ102" s="36"/>
      <c r="PPA102" s="36"/>
      <c r="PPB102" s="36"/>
      <c r="PPC102" s="36"/>
      <c r="PPD102" s="36"/>
      <c r="PPE102" s="36"/>
      <c r="PPF102" s="36"/>
      <c r="PPG102" s="36"/>
      <c r="PPH102" s="36"/>
      <c r="PPI102" s="36"/>
      <c r="PPJ102" s="36"/>
      <c r="PPK102" s="36"/>
      <c r="PPL102" s="36"/>
      <c r="PPM102" s="36"/>
      <c r="PPN102" s="36"/>
      <c r="PPO102" s="36"/>
      <c r="PPP102" s="36"/>
      <c r="PPQ102" s="36"/>
      <c r="PPR102" s="36"/>
      <c r="PPS102" s="36"/>
      <c r="PPT102" s="36"/>
      <c r="PPU102" s="36"/>
      <c r="PPV102" s="36"/>
      <c r="PPW102" s="36"/>
      <c r="PPX102" s="36"/>
      <c r="PPY102" s="36"/>
      <c r="PPZ102" s="36"/>
      <c r="PQA102" s="36"/>
      <c r="PQB102" s="36"/>
      <c r="PQC102" s="36"/>
      <c r="PQD102" s="36"/>
      <c r="PQE102" s="36"/>
      <c r="PQF102" s="36"/>
      <c r="PQG102" s="36"/>
      <c r="PQH102" s="36"/>
      <c r="PQI102" s="36"/>
      <c r="PQJ102" s="36"/>
      <c r="PQK102" s="36"/>
      <c r="PQL102" s="36"/>
      <c r="PQM102" s="36"/>
      <c r="PQN102" s="36"/>
      <c r="PQO102" s="36"/>
      <c r="PQP102" s="36"/>
      <c r="PQQ102" s="36"/>
      <c r="PQR102" s="36"/>
      <c r="PQS102" s="36"/>
      <c r="PQT102" s="36"/>
      <c r="PQU102" s="36"/>
      <c r="PQV102" s="36"/>
      <c r="PQW102" s="36"/>
      <c r="PQX102" s="36"/>
      <c r="PQY102" s="36"/>
      <c r="PQZ102" s="36"/>
      <c r="PRA102" s="36"/>
      <c r="PRB102" s="36"/>
      <c r="PRC102" s="36"/>
      <c r="PRD102" s="36"/>
      <c r="PRE102" s="36"/>
      <c r="PRF102" s="36"/>
      <c r="PRG102" s="36"/>
      <c r="PRH102" s="36"/>
      <c r="PRI102" s="36"/>
      <c r="PRJ102" s="36"/>
      <c r="PRK102" s="36"/>
      <c r="PRL102" s="36"/>
      <c r="PRM102" s="36"/>
      <c r="PRN102" s="36"/>
      <c r="PRO102" s="36"/>
      <c r="PRP102" s="36"/>
      <c r="PRQ102" s="36"/>
      <c r="PRR102" s="36"/>
      <c r="PRS102" s="36"/>
      <c r="PRT102" s="36"/>
      <c r="PRU102" s="36"/>
      <c r="PRV102" s="36"/>
      <c r="PRW102" s="36"/>
      <c r="PRX102" s="36"/>
      <c r="PRY102" s="36"/>
      <c r="PRZ102" s="36"/>
      <c r="PSA102" s="36"/>
      <c r="PSB102" s="36"/>
      <c r="PSC102" s="36"/>
      <c r="PSD102" s="36"/>
      <c r="PSE102" s="36"/>
      <c r="PSF102" s="36"/>
      <c r="PSG102" s="36"/>
      <c r="PSH102" s="36"/>
      <c r="PSI102" s="36"/>
      <c r="PSJ102" s="36"/>
      <c r="PSK102" s="36"/>
      <c r="PSL102" s="36"/>
      <c r="PSM102" s="36"/>
      <c r="PSN102" s="36"/>
      <c r="PSO102" s="36"/>
      <c r="PSP102" s="36"/>
      <c r="PSQ102" s="36"/>
      <c r="PSR102" s="36"/>
      <c r="PSS102" s="36"/>
      <c r="PST102" s="36"/>
      <c r="PSU102" s="36"/>
      <c r="PSV102" s="36"/>
      <c r="PSW102" s="36"/>
      <c r="PSX102" s="36"/>
      <c r="PSY102" s="36"/>
      <c r="PSZ102" s="36"/>
      <c r="PTA102" s="36"/>
      <c r="PTB102" s="36"/>
      <c r="PTC102" s="36"/>
      <c r="PTD102" s="36"/>
      <c r="PTE102" s="36"/>
      <c r="PTF102" s="36"/>
      <c r="PTG102" s="36"/>
      <c r="PTH102" s="36"/>
      <c r="PTI102" s="36"/>
      <c r="PTJ102" s="36"/>
      <c r="PTK102" s="36"/>
      <c r="PTL102" s="36"/>
      <c r="PTM102" s="36"/>
      <c r="PTN102" s="36"/>
      <c r="PTO102" s="36"/>
      <c r="PTP102" s="36"/>
      <c r="PTQ102" s="36"/>
      <c r="PTR102" s="36"/>
      <c r="PTS102" s="36"/>
      <c r="PTT102" s="36"/>
      <c r="PTU102" s="36"/>
      <c r="PTV102" s="36"/>
      <c r="PTW102" s="36"/>
      <c r="PTX102" s="36"/>
      <c r="PTY102" s="36"/>
      <c r="PTZ102" s="36"/>
      <c r="PUA102" s="36"/>
      <c r="PUB102" s="36"/>
      <c r="PUC102" s="36"/>
      <c r="PUD102" s="36"/>
      <c r="PUE102" s="36"/>
      <c r="PUF102" s="36"/>
      <c r="PUG102" s="36"/>
      <c r="PUH102" s="36"/>
      <c r="PUI102" s="36"/>
      <c r="PUJ102" s="36"/>
      <c r="PUK102" s="36"/>
      <c r="PUL102" s="36"/>
      <c r="PUM102" s="36"/>
      <c r="PUN102" s="36"/>
      <c r="PUO102" s="36"/>
      <c r="PUP102" s="36"/>
      <c r="PUQ102" s="36"/>
      <c r="PUR102" s="36"/>
      <c r="PUS102" s="36"/>
      <c r="PUT102" s="36"/>
      <c r="PUU102" s="36"/>
      <c r="PUV102" s="36"/>
      <c r="PUW102" s="36"/>
      <c r="PUX102" s="36"/>
      <c r="PUY102" s="36"/>
      <c r="PUZ102" s="36"/>
      <c r="PVA102" s="36"/>
      <c r="PVB102" s="36"/>
      <c r="PVC102" s="36"/>
      <c r="PVD102" s="36"/>
      <c r="PVE102" s="36"/>
      <c r="PVF102" s="36"/>
      <c r="PVG102" s="36"/>
      <c r="PVH102" s="36"/>
      <c r="PVI102" s="36"/>
      <c r="PVJ102" s="36"/>
      <c r="PVK102" s="36"/>
      <c r="PVL102" s="36"/>
      <c r="PVM102" s="36"/>
      <c r="PVN102" s="36"/>
      <c r="PVO102" s="36"/>
      <c r="PVP102" s="36"/>
      <c r="PVQ102" s="36"/>
      <c r="PVR102" s="36"/>
      <c r="PVS102" s="36"/>
      <c r="PVT102" s="36"/>
      <c r="PVU102" s="36"/>
      <c r="PVV102" s="36"/>
      <c r="PVW102" s="36"/>
      <c r="PVX102" s="36"/>
      <c r="PVY102" s="36"/>
      <c r="PVZ102" s="36"/>
      <c r="PWA102" s="36"/>
      <c r="PWB102" s="36"/>
      <c r="PWC102" s="36"/>
      <c r="PWD102" s="36"/>
      <c r="PWE102" s="36"/>
      <c r="PWF102" s="36"/>
      <c r="PWG102" s="36"/>
      <c r="PWH102" s="36"/>
      <c r="PWI102" s="36"/>
      <c r="PWJ102" s="36"/>
      <c r="PWK102" s="36"/>
      <c r="PWL102" s="36"/>
      <c r="PWM102" s="36"/>
      <c r="PWN102" s="36"/>
      <c r="PWO102" s="36"/>
      <c r="PWP102" s="36"/>
      <c r="PWQ102" s="36"/>
      <c r="PWR102" s="36"/>
      <c r="PWS102" s="36"/>
      <c r="PWT102" s="36"/>
      <c r="PWU102" s="36"/>
      <c r="PWV102" s="36"/>
      <c r="PWW102" s="36"/>
      <c r="PWX102" s="36"/>
      <c r="PWY102" s="36"/>
      <c r="PWZ102" s="36"/>
      <c r="PXA102" s="36"/>
      <c r="PXB102" s="36"/>
      <c r="PXC102" s="36"/>
      <c r="PXD102" s="36"/>
      <c r="PXE102" s="36"/>
      <c r="PXF102" s="36"/>
      <c r="PXG102" s="36"/>
      <c r="PXH102" s="36"/>
      <c r="PXI102" s="36"/>
      <c r="PXJ102" s="36"/>
      <c r="PXK102" s="36"/>
      <c r="PXL102" s="36"/>
      <c r="PXM102" s="36"/>
      <c r="PXN102" s="36"/>
      <c r="PXO102" s="36"/>
      <c r="PXP102" s="36"/>
      <c r="PXQ102" s="36"/>
      <c r="PXR102" s="36"/>
      <c r="PXS102" s="36"/>
      <c r="PXT102" s="36"/>
      <c r="PXU102" s="36"/>
      <c r="PXV102" s="36"/>
      <c r="PXW102" s="36"/>
      <c r="PXX102" s="36"/>
      <c r="PXY102" s="36"/>
      <c r="PXZ102" s="36"/>
      <c r="PYA102" s="36"/>
      <c r="PYB102" s="36"/>
      <c r="PYC102" s="36"/>
      <c r="PYD102" s="36"/>
      <c r="PYE102" s="36"/>
      <c r="PYF102" s="36"/>
      <c r="PYG102" s="36"/>
      <c r="PYH102" s="36"/>
      <c r="PYI102" s="36"/>
      <c r="PYJ102" s="36"/>
      <c r="PYK102" s="36"/>
      <c r="PYL102" s="36"/>
      <c r="PYM102" s="36"/>
      <c r="PYN102" s="36"/>
      <c r="PYO102" s="36"/>
      <c r="PYP102" s="36"/>
      <c r="PYQ102" s="36"/>
      <c r="PYR102" s="36"/>
      <c r="PYS102" s="36"/>
      <c r="PYT102" s="36"/>
      <c r="PYU102" s="36"/>
      <c r="PYV102" s="36"/>
      <c r="PYW102" s="36"/>
      <c r="PYX102" s="36"/>
      <c r="PYY102" s="36"/>
      <c r="PYZ102" s="36"/>
      <c r="PZA102" s="36"/>
      <c r="PZB102" s="36"/>
      <c r="PZC102" s="36"/>
      <c r="PZD102" s="36"/>
      <c r="PZE102" s="36"/>
      <c r="PZF102" s="36"/>
      <c r="PZG102" s="36"/>
      <c r="PZH102" s="36"/>
      <c r="PZI102" s="36"/>
      <c r="PZJ102" s="36"/>
      <c r="PZK102" s="36"/>
      <c r="PZL102" s="36"/>
      <c r="PZM102" s="36"/>
      <c r="PZN102" s="36"/>
      <c r="PZO102" s="36"/>
      <c r="PZP102" s="36"/>
      <c r="PZQ102" s="36"/>
      <c r="PZR102" s="36"/>
      <c r="PZS102" s="36"/>
      <c r="PZT102" s="36"/>
      <c r="PZU102" s="36"/>
      <c r="PZV102" s="36"/>
      <c r="PZW102" s="36"/>
      <c r="PZX102" s="36"/>
      <c r="PZY102" s="36"/>
      <c r="PZZ102" s="36"/>
      <c r="QAA102" s="36"/>
      <c r="QAB102" s="36"/>
      <c r="QAC102" s="36"/>
      <c r="QAD102" s="36"/>
      <c r="QAE102" s="36"/>
      <c r="QAF102" s="36"/>
      <c r="QAG102" s="36"/>
      <c r="QAH102" s="36"/>
      <c r="QAI102" s="36"/>
      <c r="QAJ102" s="36"/>
      <c r="QAK102" s="36"/>
      <c r="QAL102" s="36"/>
      <c r="QAM102" s="36"/>
      <c r="QAN102" s="36"/>
      <c r="QAO102" s="36"/>
      <c r="QAP102" s="36"/>
      <c r="QAQ102" s="36"/>
      <c r="QAR102" s="36"/>
      <c r="QAS102" s="36"/>
      <c r="QAT102" s="36"/>
      <c r="QAU102" s="36"/>
      <c r="QAV102" s="36"/>
      <c r="QAW102" s="36"/>
      <c r="QAX102" s="36"/>
      <c r="QAY102" s="36"/>
      <c r="QAZ102" s="36"/>
      <c r="QBA102" s="36"/>
      <c r="QBB102" s="36"/>
      <c r="QBC102" s="36"/>
      <c r="QBD102" s="36"/>
      <c r="QBE102" s="36"/>
      <c r="QBF102" s="36"/>
      <c r="QBG102" s="36"/>
      <c r="QBH102" s="36"/>
      <c r="QBI102" s="36"/>
      <c r="QBJ102" s="36"/>
      <c r="QBK102" s="36"/>
      <c r="QBL102" s="36"/>
      <c r="QBM102" s="36"/>
      <c r="QBN102" s="36"/>
      <c r="QBO102" s="36"/>
      <c r="QBP102" s="36"/>
      <c r="QBQ102" s="36"/>
      <c r="QBR102" s="36"/>
      <c r="QBS102" s="36"/>
      <c r="QBT102" s="36"/>
      <c r="QBU102" s="36"/>
      <c r="QBV102" s="36"/>
      <c r="QBW102" s="36"/>
      <c r="QBX102" s="36"/>
      <c r="QBY102" s="36"/>
      <c r="QBZ102" s="36"/>
      <c r="QCA102" s="36"/>
      <c r="QCB102" s="36"/>
      <c r="QCC102" s="36"/>
      <c r="QCD102" s="36"/>
      <c r="QCE102" s="36"/>
      <c r="QCF102" s="36"/>
      <c r="QCG102" s="36"/>
      <c r="QCH102" s="36"/>
      <c r="QCI102" s="36"/>
      <c r="QCJ102" s="36"/>
      <c r="QCK102" s="36"/>
      <c r="QCL102" s="36"/>
      <c r="QCM102" s="36"/>
      <c r="QCN102" s="36"/>
      <c r="QCO102" s="36"/>
      <c r="QCP102" s="36"/>
      <c r="QCQ102" s="36"/>
      <c r="QCR102" s="36"/>
      <c r="QCS102" s="36"/>
      <c r="QCT102" s="36"/>
      <c r="QCU102" s="36"/>
      <c r="QCV102" s="36"/>
      <c r="QCW102" s="36"/>
      <c r="QCX102" s="36"/>
      <c r="QCY102" s="36"/>
      <c r="QCZ102" s="36"/>
      <c r="QDA102" s="36"/>
      <c r="QDB102" s="36"/>
      <c r="QDC102" s="36"/>
      <c r="QDD102" s="36"/>
      <c r="QDE102" s="36"/>
      <c r="QDF102" s="36"/>
      <c r="QDG102" s="36"/>
      <c r="QDH102" s="36"/>
      <c r="QDI102" s="36"/>
      <c r="QDJ102" s="36"/>
      <c r="QDK102" s="36"/>
      <c r="QDL102" s="36"/>
      <c r="QDM102" s="36"/>
      <c r="QDN102" s="36"/>
      <c r="QDO102" s="36"/>
      <c r="QDP102" s="36"/>
      <c r="QDQ102" s="36"/>
      <c r="QDR102" s="36"/>
      <c r="QDS102" s="36"/>
      <c r="QDT102" s="36"/>
      <c r="QDU102" s="36"/>
      <c r="QDV102" s="36"/>
      <c r="QDW102" s="36"/>
      <c r="QDX102" s="36"/>
      <c r="QDY102" s="36"/>
      <c r="QDZ102" s="36"/>
      <c r="QEA102" s="36"/>
      <c r="QEB102" s="36"/>
      <c r="QEC102" s="36"/>
      <c r="QED102" s="36"/>
      <c r="QEE102" s="36"/>
      <c r="QEF102" s="36"/>
      <c r="QEG102" s="36"/>
      <c r="QEH102" s="36"/>
      <c r="QEI102" s="36"/>
      <c r="QEJ102" s="36"/>
      <c r="QEK102" s="36"/>
      <c r="QEL102" s="36"/>
      <c r="QEM102" s="36"/>
      <c r="QEN102" s="36"/>
      <c r="QEO102" s="36"/>
      <c r="QEP102" s="36"/>
      <c r="QEQ102" s="36"/>
      <c r="QER102" s="36"/>
      <c r="QES102" s="36"/>
      <c r="QET102" s="36"/>
      <c r="QEU102" s="36"/>
      <c r="QEV102" s="36"/>
      <c r="QEW102" s="36"/>
      <c r="QEX102" s="36"/>
      <c r="QEY102" s="36"/>
      <c r="QEZ102" s="36"/>
      <c r="QFA102" s="36"/>
      <c r="QFB102" s="36"/>
      <c r="QFC102" s="36"/>
      <c r="QFD102" s="36"/>
      <c r="QFE102" s="36"/>
      <c r="QFF102" s="36"/>
      <c r="QFG102" s="36"/>
      <c r="QFH102" s="36"/>
      <c r="QFI102" s="36"/>
      <c r="QFJ102" s="36"/>
      <c r="QFK102" s="36"/>
      <c r="QFL102" s="36"/>
      <c r="QFM102" s="36"/>
      <c r="QFN102" s="36"/>
      <c r="QFO102" s="36"/>
      <c r="QFP102" s="36"/>
      <c r="QFQ102" s="36"/>
      <c r="QFR102" s="36"/>
      <c r="QFS102" s="36"/>
      <c r="QFT102" s="36"/>
      <c r="QFU102" s="36"/>
      <c r="QFV102" s="36"/>
      <c r="QFW102" s="36"/>
      <c r="QFX102" s="36"/>
      <c r="QFY102" s="36"/>
      <c r="QFZ102" s="36"/>
      <c r="QGA102" s="36"/>
      <c r="QGB102" s="36"/>
      <c r="QGC102" s="36"/>
      <c r="QGD102" s="36"/>
      <c r="QGE102" s="36"/>
      <c r="QGF102" s="36"/>
      <c r="QGG102" s="36"/>
      <c r="QGH102" s="36"/>
      <c r="QGI102" s="36"/>
      <c r="QGJ102" s="36"/>
      <c r="QGK102" s="36"/>
      <c r="QGL102" s="36"/>
      <c r="QGM102" s="36"/>
      <c r="QGN102" s="36"/>
      <c r="QGO102" s="36"/>
      <c r="QGP102" s="36"/>
      <c r="QGQ102" s="36"/>
      <c r="QGR102" s="36"/>
      <c r="QGS102" s="36"/>
      <c r="QGT102" s="36"/>
      <c r="QGU102" s="36"/>
      <c r="QGV102" s="36"/>
      <c r="QGW102" s="36"/>
      <c r="QGX102" s="36"/>
      <c r="QGY102" s="36"/>
      <c r="QGZ102" s="36"/>
      <c r="QHA102" s="36"/>
      <c r="QHB102" s="36"/>
      <c r="QHC102" s="36"/>
      <c r="QHD102" s="36"/>
      <c r="QHE102" s="36"/>
      <c r="QHF102" s="36"/>
      <c r="QHG102" s="36"/>
      <c r="QHH102" s="36"/>
      <c r="QHI102" s="36"/>
      <c r="QHJ102" s="36"/>
      <c r="QHK102" s="36"/>
      <c r="QHL102" s="36"/>
      <c r="QHM102" s="36"/>
      <c r="QHN102" s="36"/>
      <c r="QHO102" s="36"/>
      <c r="QHP102" s="36"/>
      <c r="QHQ102" s="36"/>
      <c r="QHR102" s="36"/>
      <c r="QHS102" s="36"/>
      <c r="QHT102" s="36"/>
      <c r="QHU102" s="36"/>
      <c r="QHV102" s="36"/>
      <c r="QHW102" s="36"/>
      <c r="QHX102" s="36"/>
      <c r="QHY102" s="36"/>
      <c r="QHZ102" s="36"/>
      <c r="QIA102" s="36"/>
      <c r="QIB102" s="36"/>
      <c r="QIC102" s="36"/>
      <c r="QID102" s="36"/>
      <c r="QIE102" s="36"/>
      <c r="QIF102" s="36"/>
      <c r="QIG102" s="36"/>
      <c r="QIH102" s="36"/>
      <c r="QII102" s="36"/>
      <c r="QIJ102" s="36"/>
      <c r="QIK102" s="36"/>
      <c r="QIL102" s="36"/>
      <c r="QIM102" s="36"/>
      <c r="QIN102" s="36"/>
      <c r="QIO102" s="36"/>
      <c r="QIP102" s="36"/>
      <c r="QIQ102" s="36"/>
      <c r="QIR102" s="36"/>
      <c r="QIS102" s="36"/>
      <c r="QIT102" s="36"/>
      <c r="QIU102" s="36"/>
      <c r="QIV102" s="36"/>
      <c r="QIW102" s="36"/>
      <c r="QIX102" s="36"/>
      <c r="QIY102" s="36"/>
      <c r="QIZ102" s="36"/>
      <c r="QJA102" s="36"/>
      <c r="QJB102" s="36"/>
      <c r="QJC102" s="36"/>
      <c r="QJD102" s="36"/>
      <c r="QJE102" s="36"/>
      <c r="QJF102" s="36"/>
      <c r="QJG102" s="36"/>
      <c r="QJH102" s="36"/>
      <c r="QJI102" s="36"/>
      <c r="QJJ102" s="36"/>
      <c r="QJK102" s="36"/>
      <c r="QJL102" s="36"/>
      <c r="QJM102" s="36"/>
      <c r="QJN102" s="36"/>
      <c r="QJO102" s="36"/>
      <c r="QJP102" s="36"/>
      <c r="QJQ102" s="36"/>
      <c r="QJR102" s="36"/>
      <c r="QJS102" s="36"/>
      <c r="QJT102" s="36"/>
      <c r="QJU102" s="36"/>
      <c r="QJV102" s="36"/>
      <c r="QJW102" s="36"/>
      <c r="QJX102" s="36"/>
      <c r="QJY102" s="36"/>
      <c r="QJZ102" s="36"/>
      <c r="QKA102" s="36"/>
      <c r="QKB102" s="36"/>
      <c r="QKC102" s="36"/>
      <c r="QKD102" s="36"/>
      <c r="QKE102" s="36"/>
      <c r="QKF102" s="36"/>
      <c r="QKG102" s="36"/>
      <c r="QKH102" s="36"/>
      <c r="QKI102" s="36"/>
      <c r="QKJ102" s="36"/>
      <c r="QKK102" s="36"/>
      <c r="QKL102" s="36"/>
      <c r="QKM102" s="36"/>
      <c r="QKN102" s="36"/>
      <c r="QKO102" s="36"/>
      <c r="QKP102" s="36"/>
      <c r="QKQ102" s="36"/>
      <c r="QKR102" s="36"/>
      <c r="QKS102" s="36"/>
      <c r="QKT102" s="36"/>
      <c r="QKU102" s="36"/>
      <c r="QKV102" s="36"/>
      <c r="QKW102" s="36"/>
      <c r="QKX102" s="36"/>
      <c r="QKY102" s="36"/>
      <c r="QKZ102" s="36"/>
      <c r="QLA102" s="36"/>
      <c r="QLB102" s="36"/>
      <c r="QLC102" s="36"/>
      <c r="QLD102" s="36"/>
      <c r="QLE102" s="36"/>
      <c r="QLF102" s="36"/>
      <c r="QLG102" s="36"/>
      <c r="QLH102" s="36"/>
      <c r="QLI102" s="36"/>
      <c r="QLJ102" s="36"/>
      <c r="QLK102" s="36"/>
      <c r="QLL102" s="36"/>
      <c r="QLM102" s="36"/>
      <c r="QLN102" s="36"/>
      <c r="QLO102" s="36"/>
      <c r="QLP102" s="36"/>
      <c r="QLQ102" s="36"/>
      <c r="QLR102" s="36"/>
      <c r="QLS102" s="36"/>
      <c r="QLT102" s="36"/>
      <c r="QLU102" s="36"/>
      <c r="QLV102" s="36"/>
      <c r="QLW102" s="36"/>
      <c r="QLX102" s="36"/>
      <c r="QLY102" s="36"/>
      <c r="QLZ102" s="36"/>
      <c r="QMA102" s="36"/>
      <c r="QMB102" s="36"/>
      <c r="QMC102" s="36"/>
      <c r="QMD102" s="36"/>
      <c r="QME102" s="36"/>
      <c r="QMF102" s="36"/>
      <c r="QMG102" s="36"/>
      <c r="QMH102" s="36"/>
      <c r="QMI102" s="36"/>
      <c r="QMJ102" s="36"/>
      <c r="QMK102" s="36"/>
      <c r="QML102" s="36"/>
      <c r="QMM102" s="36"/>
      <c r="QMN102" s="36"/>
      <c r="QMO102" s="36"/>
      <c r="QMP102" s="36"/>
      <c r="QMQ102" s="36"/>
      <c r="QMR102" s="36"/>
      <c r="QMS102" s="36"/>
      <c r="QMT102" s="36"/>
      <c r="QMU102" s="36"/>
      <c r="QMV102" s="36"/>
      <c r="QMW102" s="36"/>
      <c r="QMX102" s="36"/>
      <c r="QMY102" s="36"/>
      <c r="QMZ102" s="36"/>
      <c r="QNA102" s="36"/>
      <c r="QNB102" s="36"/>
      <c r="QNC102" s="36"/>
      <c r="QND102" s="36"/>
      <c r="QNE102" s="36"/>
      <c r="QNF102" s="36"/>
      <c r="QNG102" s="36"/>
      <c r="QNH102" s="36"/>
      <c r="QNI102" s="36"/>
      <c r="QNJ102" s="36"/>
      <c r="QNK102" s="36"/>
      <c r="QNL102" s="36"/>
      <c r="QNM102" s="36"/>
      <c r="QNN102" s="36"/>
      <c r="QNO102" s="36"/>
      <c r="QNP102" s="36"/>
      <c r="QNQ102" s="36"/>
      <c r="QNR102" s="36"/>
      <c r="QNS102" s="36"/>
      <c r="QNT102" s="36"/>
      <c r="QNU102" s="36"/>
      <c r="QNV102" s="36"/>
      <c r="QNW102" s="36"/>
      <c r="QNX102" s="36"/>
      <c r="QNY102" s="36"/>
      <c r="QNZ102" s="36"/>
      <c r="QOA102" s="36"/>
      <c r="QOB102" s="36"/>
      <c r="QOC102" s="36"/>
      <c r="QOD102" s="36"/>
      <c r="QOE102" s="36"/>
      <c r="QOF102" s="36"/>
      <c r="QOG102" s="36"/>
      <c r="QOH102" s="36"/>
      <c r="QOI102" s="36"/>
      <c r="QOJ102" s="36"/>
      <c r="QOK102" s="36"/>
      <c r="QOL102" s="36"/>
      <c r="QOM102" s="36"/>
      <c r="QON102" s="36"/>
      <c r="QOO102" s="36"/>
      <c r="QOP102" s="36"/>
      <c r="QOQ102" s="36"/>
      <c r="QOR102" s="36"/>
      <c r="QOS102" s="36"/>
      <c r="QOT102" s="36"/>
      <c r="QOU102" s="36"/>
      <c r="QOV102" s="36"/>
      <c r="QOW102" s="36"/>
      <c r="QOX102" s="36"/>
      <c r="QOY102" s="36"/>
      <c r="QOZ102" s="36"/>
      <c r="QPA102" s="36"/>
      <c r="QPB102" s="36"/>
      <c r="QPC102" s="36"/>
      <c r="QPD102" s="36"/>
      <c r="QPE102" s="36"/>
      <c r="QPF102" s="36"/>
      <c r="QPG102" s="36"/>
      <c r="QPH102" s="36"/>
      <c r="QPI102" s="36"/>
      <c r="QPJ102" s="36"/>
      <c r="QPK102" s="36"/>
      <c r="QPL102" s="36"/>
      <c r="QPM102" s="36"/>
      <c r="QPN102" s="36"/>
      <c r="QPO102" s="36"/>
      <c r="QPP102" s="36"/>
      <c r="QPQ102" s="36"/>
      <c r="QPR102" s="36"/>
      <c r="QPS102" s="36"/>
      <c r="QPT102" s="36"/>
      <c r="QPU102" s="36"/>
      <c r="QPV102" s="36"/>
      <c r="QPW102" s="36"/>
      <c r="QPX102" s="36"/>
      <c r="QPY102" s="36"/>
      <c r="QPZ102" s="36"/>
      <c r="QQA102" s="36"/>
      <c r="QQB102" s="36"/>
      <c r="QQC102" s="36"/>
      <c r="QQD102" s="36"/>
      <c r="QQE102" s="36"/>
      <c r="QQF102" s="36"/>
      <c r="QQG102" s="36"/>
      <c r="QQH102" s="36"/>
      <c r="QQI102" s="36"/>
      <c r="QQJ102" s="36"/>
      <c r="QQK102" s="36"/>
      <c r="QQL102" s="36"/>
      <c r="QQM102" s="36"/>
      <c r="QQN102" s="36"/>
      <c r="QQO102" s="36"/>
      <c r="QQP102" s="36"/>
      <c r="QQQ102" s="36"/>
      <c r="QQR102" s="36"/>
      <c r="QQS102" s="36"/>
      <c r="QQT102" s="36"/>
      <c r="QQU102" s="36"/>
      <c r="QQV102" s="36"/>
      <c r="QQW102" s="36"/>
      <c r="QQX102" s="36"/>
      <c r="QQY102" s="36"/>
      <c r="QQZ102" s="36"/>
      <c r="QRA102" s="36"/>
      <c r="QRB102" s="36"/>
      <c r="QRC102" s="36"/>
      <c r="QRD102" s="36"/>
      <c r="QRE102" s="36"/>
      <c r="QRF102" s="36"/>
      <c r="QRG102" s="36"/>
      <c r="QRH102" s="36"/>
      <c r="QRI102" s="36"/>
      <c r="QRJ102" s="36"/>
      <c r="QRK102" s="36"/>
      <c r="QRL102" s="36"/>
      <c r="QRM102" s="36"/>
      <c r="QRN102" s="36"/>
      <c r="QRO102" s="36"/>
      <c r="QRP102" s="36"/>
      <c r="QRQ102" s="36"/>
      <c r="QRR102" s="36"/>
      <c r="QRS102" s="36"/>
      <c r="QRT102" s="36"/>
      <c r="QRU102" s="36"/>
      <c r="QRV102" s="36"/>
      <c r="QRW102" s="36"/>
      <c r="QRX102" s="36"/>
      <c r="QRY102" s="36"/>
      <c r="QRZ102" s="36"/>
      <c r="QSA102" s="36"/>
      <c r="QSB102" s="36"/>
      <c r="QSC102" s="36"/>
      <c r="QSD102" s="36"/>
      <c r="QSE102" s="36"/>
      <c r="QSF102" s="36"/>
      <c r="QSG102" s="36"/>
      <c r="QSH102" s="36"/>
      <c r="QSI102" s="36"/>
      <c r="QSJ102" s="36"/>
      <c r="QSK102" s="36"/>
      <c r="QSL102" s="36"/>
      <c r="QSM102" s="36"/>
      <c r="QSN102" s="36"/>
      <c r="QSO102" s="36"/>
      <c r="QSP102" s="36"/>
      <c r="QSQ102" s="36"/>
      <c r="QSR102" s="36"/>
      <c r="QSS102" s="36"/>
      <c r="QST102" s="36"/>
      <c r="QSU102" s="36"/>
      <c r="QSV102" s="36"/>
      <c r="QSW102" s="36"/>
      <c r="QSX102" s="36"/>
      <c r="QSY102" s="36"/>
      <c r="QSZ102" s="36"/>
      <c r="QTA102" s="36"/>
      <c r="QTB102" s="36"/>
      <c r="QTC102" s="36"/>
      <c r="QTD102" s="36"/>
      <c r="QTE102" s="36"/>
      <c r="QTF102" s="36"/>
      <c r="QTG102" s="36"/>
      <c r="QTH102" s="36"/>
      <c r="QTI102" s="36"/>
      <c r="QTJ102" s="36"/>
      <c r="QTK102" s="36"/>
      <c r="QTL102" s="36"/>
      <c r="QTM102" s="36"/>
      <c r="QTN102" s="36"/>
      <c r="QTO102" s="36"/>
      <c r="QTP102" s="36"/>
      <c r="QTQ102" s="36"/>
      <c r="QTR102" s="36"/>
      <c r="QTS102" s="36"/>
      <c r="QTT102" s="36"/>
      <c r="QTU102" s="36"/>
      <c r="QTV102" s="36"/>
      <c r="QTW102" s="36"/>
      <c r="QTX102" s="36"/>
      <c r="QTY102" s="36"/>
      <c r="QTZ102" s="36"/>
      <c r="QUA102" s="36"/>
      <c r="QUB102" s="36"/>
      <c r="QUC102" s="36"/>
      <c r="QUD102" s="36"/>
      <c r="QUE102" s="36"/>
      <c r="QUF102" s="36"/>
      <c r="QUG102" s="36"/>
      <c r="QUH102" s="36"/>
      <c r="QUI102" s="36"/>
      <c r="QUJ102" s="36"/>
      <c r="QUK102" s="36"/>
      <c r="QUL102" s="36"/>
      <c r="QUM102" s="36"/>
      <c r="QUN102" s="36"/>
      <c r="QUO102" s="36"/>
      <c r="QUP102" s="36"/>
      <c r="QUQ102" s="36"/>
      <c r="QUR102" s="36"/>
      <c r="QUS102" s="36"/>
      <c r="QUT102" s="36"/>
      <c r="QUU102" s="36"/>
      <c r="QUV102" s="36"/>
      <c r="QUW102" s="36"/>
      <c r="QUX102" s="36"/>
      <c r="QUY102" s="36"/>
      <c r="QUZ102" s="36"/>
      <c r="QVA102" s="36"/>
      <c r="QVB102" s="36"/>
      <c r="QVC102" s="36"/>
      <c r="QVD102" s="36"/>
      <c r="QVE102" s="36"/>
      <c r="QVF102" s="36"/>
      <c r="QVG102" s="36"/>
      <c r="QVH102" s="36"/>
      <c r="QVI102" s="36"/>
      <c r="QVJ102" s="36"/>
      <c r="QVK102" s="36"/>
      <c r="QVL102" s="36"/>
      <c r="QVM102" s="36"/>
      <c r="QVN102" s="36"/>
      <c r="QVO102" s="36"/>
      <c r="QVP102" s="36"/>
      <c r="QVQ102" s="36"/>
      <c r="QVR102" s="36"/>
      <c r="QVS102" s="36"/>
      <c r="QVT102" s="36"/>
      <c r="QVU102" s="36"/>
      <c r="QVV102" s="36"/>
      <c r="QVW102" s="36"/>
      <c r="QVX102" s="36"/>
      <c r="QVY102" s="36"/>
      <c r="QVZ102" s="36"/>
      <c r="QWA102" s="36"/>
      <c r="QWB102" s="36"/>
      <c r="QWC102" s="36"/>
      <c r="QWD102" s="36"/>
      <c r="QWE102" s="36"/>
      <c r="QWF102" s="36"/>
      <c r="QWG102" s="36"/>
      <c r="QWH102" s="36"/>
      <c r="QWI102" s="36"/>
      <c r="QWJ102" s="36"/>
      <c r="QWK102" s="36"/>
      <c r="QWL102" s="36"/>
      <c r="QWM102" s="36"/>
      <c r="QWN102" s="36"/>
      <c r="QWO102" s="36"/>
      <c r="QWP102" s="36"/>
      <c r="QWQ102" s="36"/>
      <c r="QWR102" s="36"/>
      <c r="QWS102" s="36"/>
      <c r="QWT102" s="36"/>
      <c r="QWU102" s="36"/>
      <c r="QWV102" s="36"/>
      <c r="QWW102" s="36"/>
      <c r="QWX102" s="36"/>
      <c r="QWY102" s="36"/>
      <c r="QWZ102" s="36"/>
      <c r="QXA102" s="36"/>
      <c r="QXB102" s="36"/>
      <c r="QXC102" s="36"/>
      <c r="QXD102" s="36"/>
      <c r="QXE102" s="36"/>
      <c r="QXF102" s="36"/>
      <c r="QXG102" s="36"/>
      <c r="QXH102" s="36"/>
      <c r="QXI102" s="36"/>
      <c r="QXJ102" s="36"/>
      <c r="QXK102" s="36"/>
      <c r="QXL102" s="36"/>
      <c r="QXM102" s="36"/>
      <c r="QXN102" s="36"/>
      <c r="QXO102" s="36"/>
      <c r="QXP102" s="36"/>
      <c r="QXQ102" s="36"/>
      <c r="QXR102" s="36"/>
      <c r="QXS102" s="36"/>
      <c r="QXT102" s="36"/>
      <c r="QXU102" s="36"/>
      <c r="QXV102" s="36"/>
      <c r="QXW102" s="36"/>
      <c r="QXX102" s="36"/>
      <c r="QXY102" s="36"/>
      <c r="QXZ102" s="36"/>
      <c r="QYA102" s="36"/>
      <c r="QYB102" s="36"/>
      <c r="QYC102" s="36"/>
      <c r="QYD102" s="36"/>
      <c r="QYE102" s="36"/>
      <c r="QYF102" s="36"/>
      <c r="QYG102" s="36"/>
      <c r="QYH102" s="36"/>
      <c r="QYI102" s="36"/>
      <c r="QYJ102" s="36"/>
      <c r="QYK102" s="36"/>
      <c r="QYL102" s="36"/>
      <c r="QYM102" s="36"/>
      <c r="QYN102" s="36"/>
      <c r="QYO102" s="36"/>
      <c r="QYP102" s="36"/>
      <c r="QYQ102" s="36"/>
      <c r="QYR102" s="36"/>
      <c r="QYS102" s="36"/>
      <c r="QYT102" s="36"/>
      <c r="QYU102" s="36"/>
      <c r="QYV102" s="36"/>
      <c r="QYW102" s="36"/>
      <c r="QYX102" s="36"/>
      <c r="QYY102" s="36"/>
      <c r="QYZ102" s="36"/>
      <c r="QZA102" s="36"/>
      <c r="QZB102" s="36"/>
      <c r="QZC102" s="36"/>
      <c r="QZD102" s="36"/>
      <c r="QZE102" s="36"/>
      <c r="QZF102" s="36"/>
      <c r="QZG102" s="36"/>
      <c r="QZH102" s="36"/>
      <c r="QZI102" s="36"/>
      <c r="QZJ102" s="36"/>
      <c r="QZK102" s="36"/>
      <c r="QZL102" s="36"/>
      <c r="QZM102" s="36"/>
      <c r="QZN102" s="36"/>
      <c r="QZO102" s="36"/>
      <c r="QZP102" s="36"/>
      <c r="QZQ102" s="36"/>
      <c r="QZR102" s="36"/>
      <c r="QZS102" s="36"/>
      <c r="QZT102" s="36"/>
      <c r="QZU102" s="36"/>
      <c r="QZV102" s="36"/>
      <c r="QZW102" s="36"/>
      <c r="QZX102" s="36"/>
      <c r="QZY102" s="36"/>
      <c r="QZZ102" s="36"/>
      <c r="RAA102" s="36"/>
      <c r="RAB102" s="36"/>
      <c r="RAC102" s="36"/>
      <c r="RAD102" s="36"/>
      <c r="RAE102" s="36"/>
      <c r="RAF102" s="36"/>
      <c r="RAG102" s="36"/>
      <c r="RAH102" s="36"/>
      <c r="RAI102" s="36"/>
      <c r="RAJ102" s="36"/>
      <c r="RAK102" s="36"/>
      <c r="RAL102" s="36"/>
      <c r="RAM102" s="36"/>
      <c r="RAN102" s="36"/>
      <c r="RAO102" s="36"/>
      <c r="RAP102" s="36"/>
      <c r="RAQ102" s="36"/>
      <c r="RAR102" s="36"/>
      <c r="RAS102" s="36"/>
      <c r="RAT102" s="36"/>
      <c r="RAU102" s="36"/>
      <c r="RAV102" s="36"/>
      <c r="RAW102" s="36"/>
      <c r="RAX102" s="36"/>
      <c r="RAY102" s="36"/>
      <c r="RAZ102" s="36"/>
      <c r="RBA102" s="36"/>
      <c r="RBB102" s="36"/>
      <c r="RBC102" s="36"/>
      <c r="RBD102" s="36"/>
      <c r="RBE102" s="36"/>
      <c r="RBF102" s="36"/>
      <c r="RBG102" s="36"/>
      <c r="RBH102" s="36"/>
      <c r="RBI102" s="36"/>
      <c r="RBJ102" s="36"/>
      <c r="RBK102" s="36"/>
      <c r="RBL102" s="36"/>
      <c r="RBM102" s="36"/>
      <c r="RBN102" s="36"/>
      <c r="RBO102" s="36"/>
      <c r="RBP102" s="36"/>
      <c r="RBQ102" s="36"/>
      <c r="RBR102" s="36"/>
      <c r="RBS102" s="36"/>
      <c r="RBT102" s="36"/>
      <c r="RBU102" s="36"/>
      <c r="RBV102" s="36"/>
      <c r="RBW102" s="36"/>
      <c r="RBX102" s="36"/>
      <c r="RBY102" s="36"/>
      <c r="RBZ102" s="36"/>
      <c r="RCA102" s="36"/>
      <c r="RCB102" s="36"/>
      <c r="RCC102" s="36"/>
      <c r="RCD102" s="36"/>
      <c r="RCE102" s="36"/>
      <c r="RCF102" s="36"/>
      <c r="RCG102" s="36"/>
      <c r="RCH102" s="36"/>
      <c r="RCI102" s="36"/>
      <c r="RCJ102" s="36"/>
      <c r="RCK102" s="36"/>
      <c r="RCL102" s="36"/>
      <c r="RCM102" s="36"/>
      <c r="RCN102" s="36"/>
      <c r="RCO102" s="36"/>
      <c r="RCP102" s="36"/>
      <c r="RCQ102" s="36"/>
      <c r="RCR102" s="36"/>
      <c r="RCS102" s="36"/>
      <c r="RCT102" s="36"/>
      <c r="RCU102" s="36"/>
      <c r="RCV102" s="36"/>
      <c r="RCW102" s="36"/>
      <c r="RCX102" s="36"/>
      <c r="RCY102" s="36"/>
      <c r="RCZ102" s="36"/>
      <c r="RDA102" s="36"/>
      <c r="RDB102" s="36"/>
      <c r="RDC102" s="36"/>
      <c r="RDD102" s="36"/>
      <c r="RDE102" s="36"/>
      <c r="RDF102" s="36"/>
      <c r="RDG102" s="36"/>
      <c r="RDH102" s="36"/>
      <c r="RDI102" s="36"/>
      <c r="RDJ102" s="36"/>
      <c r="RDK102" s="36"/>
      <c r="RDL102" s="36"/>
      <c r="RDM102" s="36"/>
      <c r="RDN102" s="36"/>
      <c r="RDO102" s="36"/>
      <c r="RDP102" s="36"/>
      <c r="RDQ102" s="36"/>
      <c r="RDR102" s="36"/>
      <c r="RDS102" s="36"/>
      <c r="RDT102" s="36"/>
      <c r="RDU102" s="36"/>
      <c r="RDV102" s="36"/>
      <c r="RDW102" s="36"/>
      <c r="RDX102" s="36"/>
      <c r="RDY102" s="36"/>
      <c r="RDZ102" s="36"/>
      <c r="REA102" s="36"/>
      <c r="REB102" s="36"/>
      <c r="REC102" s="36"/>
      <c r="RED102" s="36"/>
      <c r="REE102" s="36"/>
      <c r="REF102" s="36"/>
      <c r="REG102" s="36"/>
      <c r="REH102" s="36"/>
      <c r="REI102" s="36"/>
      <c r="REJ102" s="36"/>
      <c r="REK102" s="36"/>
      <c r="REL102" s="36"/>
      <c r="REM102" s="36"/>
      <c r="REN102" s="36"/>
      <c r="REO102" s="36"/>
      <c r="REP102" s="36"/>
      <c r="REQ102" s="36"/>
      <c r="RER102" s="36"/>
      <c r="RES102" s="36"/>
      <c r="RET102" s="36"/>
      <c r="REU102" s="36"/>
      <c r="REV102" s="36"/>
      <c r="REW102" s="36"/>
      <c r="REX102" s="36"/>
      <c r="REY102" s="36"/>
      <c r="REZ102" s="36"/>
      <c r="RFA102" s="36"/>
      <c r="RFB102" s="36"/>
      <c r="RFC102" s="36"/>
      <c r="RFD102" s="36"/>
      <c r="RFE102" s="36"/>
      <c r="RFF102" s="36"/>
      <c r="RFG102" s="36"/>
      <c r="RFH102" s="36"/>
      <c r="RFI102" s="36"/>
      <c r="RFJ102" s="36"/>
      <c r="RFK102" s="36"/>
      <c r="RFL102" s="36"/>
      <c r="RFM102" s="36"/>
      <c r="RFN102" s="36"/>
      <c r="RFO102" s="36"/>
      <c r="RFP102" s="36"/>
      <c r="RFQ102" s="36"/>
      <c r="RFR102" s="36"/>
      <c r="RFS102" s="36"/>
      <c r="RFT102" s="36"/>
      <c r="RFU102" s="36"/>
      <c r="RFV102" s="36"/>
      <c r="RFW102" s="36"/>
      <c r="RFX102" s="36"/>
      <c r="RFY102" s="36"/>
      <c r="RFZ102" s="36"/>
      <c r="RGA102" s="36"/>
      <c r="RGB102" s="36"/>
      <c r="RGC102" s="36"/>
      <c r="RGD102" s="36"/>
      <c r="RGE102" s="36"/>
      <c r="RGF102" s="36"/>
      <c r="RGG102" s="36"/>
      <c r="RGH102" s="36"/>
      <c r="RGI102" s="36"/>
      <c r="RGJ102" s="36"/>
      <c r="RGK102" s="36"/>
      <c r="RGL102" s="36"/>
      <c r="RGM102" s="36"/>
      <c r="RGN102" s="36"/>
      <c r="RGO102" s="36"/>
      <c r="RGP102" s="36"/>
      <c r="RGQ102" s="36"/>
      <c r="RGR102" s="36"/>
      <c r="RGS102" s="36"/>
      <c r="RGT102" s="36"/>
      <c r="RGU102" s="36"/>
      <c r="RGV102" s="36"/>
      <c r="RGW102" s="36"/>
      <c r="RGX102" s="36"/>
      <c r="RGY102" s="36"/>
      <c r="RGZ102" s="36"/>
      <c r="RHA102" s="36"/>
      <c r="RHB102" s="36"/>
      <c r="RHC102" s="36"/>
      <c r="RHD102" s="36"/>
      <c r="RHE102" s="36"/>
      <c r="RHF102" s="36"/>
      <c r="RHG102" s="36"/>
      <c r="RHH102" s="36"/>
      <c r="RHI102" s="36"/>
      <c r="RHJ102" s="36"/>
      <c r="RHK102" s="36"/>
      <c r="RHL102" s="36"/>
      <c r="RHM102" s="36"/>
      <c r="RHN102" s="36"/>
      <c r="RHO102" s="36"/>
      <c r="RHP102" s="36"/>
      <c r="RHQ102" s="36"/>
      <c r="RHR102" s="36"/>
      <c r="RHS102" s="36"/>
      <c r="RHT102" s="36"/>
      <c r="RHU102" s="36"/>
      <c r="RHV102" s="36"/>
      <c r="RHW102" s="36"/>
      <c r="RHX102" s="36"/>
      <c r="RHY102" s="36"/>
      <c r="RHZ102" s="36"/>
      <c r="RIA102" s="36"/>
      <c r="RIB102" s="36"/>
      <c r="RIC102" s="36"/>
      <c r="RID102" s="36"/>
      <c r="RIE102" s="36"/>
      <c r="RIF102" s="36"/>
      <c r="RIG102" s="36"/>
      <c r="RIH102" s="36"/>
      <c r="RII102" s="36"/>
      <c r="RIJ102" s="36"/>
      <c r="RIK102" s="36"/>
      <c r="RIL102" s="36"/>
      <c r="RIM102" s="36"/>
      <c r="RIN102" s="36"/>
      <c r="RIO102" s="36"/>
      <c r="RIP102" s="36"/>
      <c r="RIQ102" s="36"/>
      <c r="RIR102" s="36"/>
      <c r="RIS102" s="36"/>
      <c r="RIT102" s="36"/>
      <c r="RIU102" s="36"/>
      <c r="RIV102" s="36"/>
      <c r="RIW102" s="36"/>
      <c r="RIX102" s="36"/>
      <c r="RIY102" s="36"/>
      <c r="RIZ102" s="36"/>
      <c r="RJA102" s="36"/>
      <c r="RJB102" s="36"/>
      <c r="RJC102" s="36"/>
      <c r="RJD102" s="36"/>
      <c r="RJE102" s="36"/>
      <c r="RJF102" s="36"/>
      <c r="RJG102" s="36"/>
      <c r="RJH102" s="36"/>
      <c r="RJI102" s="36"/>
      <c r="RJJ102" s="36"/>
      <c r="RJK102" s="36"/>
      <c r="RJL102" s="36"/>
      <c r="RJM102" s="36"/>
      <c r="RJN102" s="36"/>
      <c r="RJO102" s="36"/>
      <c r="RJP102" s="36"/>
      <c r="RJQ102" s="36"/>
      <c r="RJR102" s="36"/>
      <c r="RJS102" s="36"/>
      <c r="RJT102" s="36"/>
      <c r="RJU102" s="36"/>
      <c r="RJV102" s="36"/>
      <c r="RJW102" s="36"/>
      <c r="RJX102" s="36"/>
      <c r="RJY102" s="36"/>
      <c r="RJZ102" s="36"/>
      <c r="RKA102" s="36"/>
      <c r="RKB102" s="36"/>
      <c r="RKC102" s="36"/>
      <c r="RKD102" s="36"/>
      <c r="RKE102" s="36"/>
      <c r="RKF102" s="36"/>
      <c r="RKG102" s="36"/>
      <c r="RKH102" s="36"/>
      <c r="RKI102" s="36"/>
      <c r="RKJ102" s="36"/>
      <c r="RKK102" s="36"/>
      <c r="RKL102" s="36"/>
      <c r="RKM102" s="36"/>
      <c r="RKN102" s="36"/>
      <c r="RKO102" s="36"/>
      <c r="RKP102" s="36"/>
      <c r="RKQ102" s="36"/>
      <c r="RKR102" s="36"/>
      <c r="RKS102" s="36"/>
      <c r="RKT102" s="36"/>
      <c r="RKU102" s="36"/>
      <c r="RKV102" s="36"/>
      <c r="RKW102" s="36"/>
      <c r="RKX102" s="36"/>
      <c r="RKY102" s="36"/>
      <c r="RKZ102" s="36"/>
      <c r="RLA102" s="36"/>
      <c r="RLB102" s="36"/>
      <c r="RLC102" s="36"/>
      <c r="RLD102" s="36"/>
      <c r="RLE102" s="36"/>
      <c r="RLF102" s="36"/>
      <c r="RLG102" s="36"/>
      <c r="RLH102" s="36"/>
      <c r="RLI102" s="36"/>
      <c r="RLJ102" s="36"/>
      <c r="RLK102" s="36"/>
      <c r="RLL102" s="36"/>
      <c r="RLM102" s="36"/>
      <c r="RLN102" s="36"/>
      <c r="RLO102" s="36"/>
      <c r="RLP102" s="36"/>
      <c r="RLQ102" s="36"/>
      <c r="RLR102" s="36"/>
      <c r="RLS102" s="36"/>
      <c r="RLT102" s="36"/>
      <c r="RLU102" s="36"/>
      <c r="RLV102" s="36"/>
      <c r="RLW102" s="36"/>
      <c r="RLX102" s="36"/>
      <c r="RLY102" s="36"/>
      <c r="RLZ102" s="36"/>
      <c r="RMA102" s="36"/>
      <c r="RMB102" s="36"/>
      <c r="RMC102" s="36"/>
      <c r="RMD102" s="36"/>
      <c r="RME102" s="36"/>
      <c r="RMF102" s="36"/>
      <c r="RMG102" s="36"/>
      <c r="RMH102" s="36"/>
      <c r="RMI102" s="36"/>
      <c r="RMJ102" s="36"/>
      <c r="RMK102" s="36"/>
      <c r="RML102" s="36"/>
      <c r="RMM102" s="36"/>
      <c r="RMN102" s="36"/>
      <c r="RMO102" s="36"/>
      <c r="RMP102" s="36"/>
      <c r="RMQ102" s="36"/>
      <c r="RMR102" s="36"/>
      <c r="RMS102" s="36"/>
      <c r="RMT102" s="36"/>
      <c r="RMU102" s="36"/>
      <c r="RMV102" s="36"/>
      <c r="RMW102" s="36"/>
      <c r="RMX102" s="36"/>
      <c r="RMY102" s="36"/>
      <c r="RMZ102" s="36"/>
      <c r="RNA102" s="36"/>
      <c r="RNB102" s="36"/>
      <c r="RNC102" s="36"/>
      <c r="RND102" s="36"/>
      <c r="RNE102" s="36"/>
      <c r="RNF102" s="36"/>
      <c r="RNG102" s="36"/>
      <c r="RNH102" s="36"/>
      <c r="RNI102" s="36"/>
      <c r="RNJ102" s="36"/>
      <c r="RNK102" s="36"/>
      <c r="RNL102" s="36"/>
      <c r="RNM102" s="36"/>
      <c r="RNN102" s="36"/>
      <c r="RNO102" s="36"/>
      <c r="RNP102" s="36"/>
      <c r="RNQ102" s="36"/>
      <c r="RNR102" s="36"/>
      <c r="RNS102" s="36"/>
      <c r="RNT102" s="36"/>
      <c r="RNU102" s="36"/>
      <c r="RNV102" s="36"/>
      <c r="RNW102" s="36"/>
      <c r="RNX102" s="36"/>
      <c r="RNY102" s="36"/>
      <c r="RNZ102" s="36"/>
      <c r="ROA102" s="36"/>
      <c r="ROB102" s="36"/>
      <c r="ROC102" s="36"/>
      <c r="ROD102" s="36"/>
      <c r="ROE102" s="36"/>
      <c r="ROF102" s="36"/>
      <c r="ROG102" s="36"/>
      <c r="ROH102" s="36"/>
      <c r="ROI102" s="36"/>
      <c r="ROJ102" s="36"/>
      <c r="ROK102" s="36"/>
      <c r="ROL102" s="36"/>
      <c r="ROM102" s="36"/>
      <c r="RON102" s="36"/>
      <c r="ROO102" s="36"/>
      <c r="ROP102" s="36"/>
      <c r="ROQ102" s="36"/>
      <c r="ROR102" s="36"/>
      <c r="ROS102" s="36"/>
      <c r="ROT102" s="36"/>
      <c r="ROU102" s="36"/>
      <c r="ROV102" s="36"/>
      <c r="ROW102" s="36"/>
      <c r="ROX102" s="36"/>
      <c r="ROY102" s="36"/>
      <c r="ROZ102" s="36"/>
      <c r="RPA102" s="36"/>
      <c r="RPB102" s="36"/>
      <c r="RPC102" s="36"/>
      <c r="RPD102" s="36"/>
      <c r="RPE102" s="36"/>
      <c r="RPF102" s="36"/>
      <c r="RPG102" s="36"/>
      <c r="RPH102" s="36"/>
      <c r="RPI102" s="36"/>
      <c r="RPJ102" s="36"/>
      <c r="RPK102" s="36"/>
      <c r="RPL102" s="36"/>
      <c r="RPM102" s="36"/>
      <c r="RPN102" s="36"/>
      <c r="RPO102" s="36"/>
      <c r="RPP102" s="36"/>
      <c r="RPQ102" s="36"/>
      <c r="RPR102" s="36"/>
      <c r="RPS102" s="36"/>
      <c r="RPT102" s="36"/>
      <c r="RPU102" s="36"/>
      <c r="RPV102" s="36"/>
      <c r="RPW102" s="36"/>
      <c r="RPX102" s="36"/>
      <c r="RPY102" s="36"/>
      <c r="RPZ102" s="36"/>
      <c r="RQA102" s="36"/>
      <c r="RQB102" s="36"/>
      <c r="RQC102" s="36"/>
      <c r="RQD102" s="36"/>
      <c r="RQE102" s="36"/>
      <c r="RQF102" s="36"/>
      <c r="RQG102" s="36"/>
      <c r="RQH102" s="36"/>
      <c r="RQI102" s="36"/>
      <c r="RQJ102" s="36"/>
      <c r="RQK102" s="36"/>
      <c r="RQL102" s="36"/>
      <c r="RQM102" s="36"/>
      <c r="RQN102" s="36"/>
      <c r="RQO102" s="36"/>
      <c r="RQP102" s="36"/>
      <c r="RQQ102" s="36"/>
      <c r="RQR102" s="36"/>
      <c r="RQS102" s="36"/>
      <c r="RQT102" s="36"/>
      <c r="RQU102" s="36"/>
      <c r="RQV102" s="36"/>
      <c r="RQW102" s="36"/>
      <c r="RQX102" s="36"/>
      <c r="RQY102" s="36"/>
      <c r="RQZ102" s="36"/>
      <c r="RRA102" s="36"/>
      <c r="RRB102" s="36"/>
      <c r="RRC102" s="36"/>
      <c r="RRD102" s="36"/>
      <c r="RRE102" s="36"/>
      <c r="RRF102" s="36"/>
      <c r="RRG102" s="36"/>
      <c r="RRH102" s="36"/>
      <c r="RRI102" s="36"/>
      <c r="RRJ102" s="36"/>
      <c r="RRK102" s="36"/>
      <c r="RRL102" s="36"/>
      <c r="RRM102" s="36"/>
      <c r="RRN102" s="36"/>
      <c r="RRO102" s="36"/>
      <c r="RRP102" s="36"/>
      <c r="RRQ102" s="36"/>
      <c r="RRR102" s="36"/>
      <c r="RRS102" s="36"/>
      <c r="RRT102" s="36"/>
      <c r="RRU102" s="36"/>
      <c r="RRV102" s="36"/>
      <c r="RRW102" s="36"/>
      <c r="RRX102" s="36"/>
      <c r="RRY102" s="36"/>
      <c r="RRZ102" s="36"/>
      <c r="RSA102" s="36"/>
      <c r="RSB102" s="36"/>
      <c r="RSC102" s="36"/>
      <c r="RSD102" s="36"/>
      <c r="RSE102" s="36"/>
      <c r="RSF102" s="36"/>
      <c r="RSG102" s="36"/>
      <c r="RSH102" s="36"/>
      <c r="RSI102" s="36"/>
      <c r="RSJ102" s="36"/>
      <c r="RSK102" s="36"/>
      <c r="RSL102" s="36"/>
      <c r="RSM102" s="36"/>
      <c r="RSN102" s="36"/>
      <c r="RSO102" s="36"/>
      <c r="RSP102" s="36"/>
      <c r="RSQ102" s="36"/>
      <c r="RSR102" s="36"/>
      <c r="RSS102" s="36"/>
      <c r="RST102" s="36"/>
      <c r="RSU102" s="36"/>
      <c r="RSV102" s="36"/>
      <c r="RSW102" s="36"/>
      <c r="RSX102" s="36"/>
      <c r="RSY102" s="36"/>
      <c r="RSZ102" s="36"/>
      <c r="RTA102" s="36"/>
      <c r="RTB102" s="36"/>
      <c r="RTC102" s="36"/>
      <c r="RTD102" s="36"/>
      <c r="RTE102" s="36"/>
      <c r="RTF102" s="36"/>
      <c r="RTG102" s="36"/>
      <c r="RTH102" s="36"/>
      <c r="RTI102" s="36"/>
      <c r="RTJ102" s="36"/>
      <c r="RTK102" s="36"/>
      <c r="RTL102" s="36"/>
      <c r="RTM102" s="36"/>
      <c r="RTN102" s="36"/>
      <c r="RTO102" s="36"/>
      <c r="RTP102" s="36"/>
      <c r="RTQ102" s="36"/>
      <c r="RTR102" s="36"/>
      <c r="RTS102" s="36"/>
      <c r="RTT102" s="36"/>
      <c r="RTU102" s="36"/>
      <c r="RTV102" s="36"/>
      <c r="RTW102" s="36"/>
      <c r="RTX102" s="36"/>
      <c r="RTY102" s="36"/>
      <c r="RTZ102" s="36"/>
      <c r="RUA102" s="36"/>
      <c r="RUB102" s="36"/>
      <c r="RUC102" s="36"/>
      <c r="RUD102" s="36"/>
      <c r="RUE102" s="36"/>
      <c r="RUF102" s="36"/>
      <c r="RUG102" s="36"/>
      <c r="RUH102" s="36"/>
      <c r="RUI102" s="36"/>
      <c r="RUJ102" s="36"/>
      <c r="RUK102" s="36"/>
      <c r="RUL102" s="36"/>
      <c r="RUM102" s="36"/>
      <c r="RUN102" s="36"/>
      <c r="RUO102" s="36"/>
      <c r="RUP102" s="36"/>
      <c r="RUQ102" s="36"/>
      <c r="RUR102" s="36"/>
      <c r="RUS102" s="36"/>
      <c r="RUT102" s="36"/>
      <c r="RUU102" s="36"/>
      <c r="RUV102" s="36"/>
      <c r="RUW102" s="36"/>
      <c r="RUX102" s="36"/>
      <c r="RUY102" s="36"/>
      <c r="RUZ102" s="36"/>
      <c r="RVA102" s="36"/>
      <c r="RVB102" s="36"/>
      <c r="RVC102" s="36"/>
      <c r="RVD102" s="36"/>
      <c r="RVE102" s="36"/>
      <c r="RVF102" s="36"/>
      <c r="RVG102" s="36"/>
      <c r="RVH102" s="36"/>
      <c r="RVI102" s="36"/>
      <c r="RVJ102" s="36"/>
      <c r="RVK102" s="36"/>
      <c r="RVL102" s="36"/>
      <c r="RVM102" s="36"/>
      <c r="RVN102" s="36"/>
      <c r="RVO102" s="36"/>
      <c r="RVP102" s="36"/>
      <c r="RVQ102" s="36"/>
      <c r="RVR102" s="36"/>
      <c r="RVS102" s="36"/>
      <c r="RVT102" s="36"/>
      <c r="RVU102" s="36"/>
      <c r="RVV102" s="36"/>
      <c r="RVW102" s="36"/>
      <c r="RVX102" s="36"/>
      <c r="RVY102" s="36"/>
      <c r="RVZ102" s="36"/>
      <c r="RWA102" s="36"/>
      <c r="RWB102" s="36"/>
      <c r="RWC102" s="36"/>
      <c r="RWD102" s="36"/>
      <c r="RWE102" s="36"/>
      <c r="RWF102" s="36"/>
      <c r="RWG102" s="36"/>
      <c r="RWH102" s="36"/>
      <c r="RWI102" s="36"/>
      <c r="RWJ102" s="36"/>
      <c r="RWK102" s="36"/>
      <c r="RWL102" s="36"/>
      <c r="RWM102" s="36"/>
      <c r="RWN102" s="36"/>
      <c r="RWO102" s="36"/>
      <c r="RWP102" s="36"/>
      <c r="RWQ102" s="36"/>
      <c r="RWR102" s="36"/>
      <c r="RWS102" s="36"/>
      <c r="RWT102" s="36"/>
      <c r="RWU102" s="36"/>
      <c r="RWV102" s="36"/>
      <c r="RWW102" s="36"/>
      <c r="RWX102" s="36"/>
      <c r="RWY102" s="36"/>
      <c r="RWZ102" s="36"/>
      <c r="RXA102" s="36"/>
      <c r="RXB102" s="36"/>
      <c r="RXC102" s="36"/>
      <c r="RXD102" s="36"/>
      <c r="RXE102" s="36"/>
      <c r="RXF102" s="36"/>
      <c r="RXG102" s="36"/>
      <c r="RXH102" s="36"/>
      <c r="RXI102" s="36"/>
      <c r="RXJ102" s="36"/>
      <c r="RXK102" s="36"/>
      <c r="RXL102" s="36"/>
      <c r="RXM102" s="36"/>
      <c r="RXN102" s="36"/>
      <c r="RXO102" s="36"/>
      <c r="RXP102" s="36"/>
      <c r="RXQ102" s="36"/>
      <c r="RXR102" s="36"/>
      <c r="RXS102" s="36"/>
      <c r="RXT102" s="36"/>
      <c r="RXU102" s="36"/>
      <c r="RXV102" s="36"/>
      <c r="RXW102" s="36"/>
      <c r="RXX102" s="36"/>
      <c r="RXY102" s="36"/>
      <c r="RXZ102" s="36"/>
      <c r="RYA102" s="36"/>
      <c r="RYB102" s="36"/>
      <c r="RYC102" s="36"/>
      <c r="RYD102" s="36"/>
      <c r="RYE102" s="36"/>
      <c r="RYF102" s="36"/>
      <c r="RYG102" s="36"/>
      <c r="RYH102" s="36"/>
      <c r="RYI102" s="36"/>
      <c r="RYJ102" s="36"/>
      <c r="RYK102" s="36"/>
      <c r="RYL102" s="36"/>
      <c r="RYM102" s="36"/>
      <c r="RYN102" s="36"/>
      <c r="RYO102" s="36"/>
      <c r="RYP102" s="36"/>
      <c r="RYQ102" s="36"/>
      <c r="RYR102" s="36"/>
      <c r="RYS102" s="36"/>
      <c r="RYT102" s="36"/>
      <c r="RYU102" s="36"/>
      <c r="RYV102" s="36"/>
      <c r="RYW102" s="36"/>
      <c r="RYX102" s="36"/>
      <c r="RYY102" s="36"/>
      <c r="RYZ102" s="36"/>
      <c r="RZA102" s="36"/>
      <c r="RZB102" s="36"/>
      <c r="RZC102" s="36"/>
      <c r="RZD102" s="36"/>
      <c r="RZE102" s="36"/>
      <c r="RZF102" s="36"/>
      <c r="RZG102" s="36"/>
      <c r="RZH102" s="36"/>
      <c r="RZI102" s="36"/>
      <c r="RZJ102" s="36"/>
      <c r="RZK102" s="36"/>
      <c r="RZL102" s="36"/>
      <c r="RZM102" s="36"/>
      <c r="RZN102" s="36"/>
      <c r="RZO102" s="36"/>
      <c r="RZP102" s="36"/>
      <c r="RZQ102" s="36"/>
      <c r="RZR102" s="36"/>
      <c r="RZS102" s="36"/>
      <c r="RZT102" s="36"/>
      <c r="RZU102" s="36"/>
      <c r="RZV102" s="36"/>
      <c r="RZW102" s="36"/>
      <c r="RZX102" s="36"/>
      <c r="RZY102" s="36"/>
      <c r="RZZ102" s="36"/>
      <c r="SAA102" s="36"/>
      <c r="SAB102" s="36"/>
      <c r="SAC102" s="36"/>
      <c r="SAD102" s="36"/>
      <c r="SAE102" s="36"/>
      <c r="SAF102" s="36"/>
      <c r="SAG102" s="36"/>
      <c r="SAH102" s="36"/>
      <c r="SAI102" s="36"/>
      <c r="SAJ102" s="36"/>
      <c r="SAK102" s="36"/>
      <c r="SAL102" s="36"/>
      <c r="SAM102" s="36"/>
      <c r="SAN102" s="36"/>
      <c r="SAO102" s="36"/>
      <c r="SAP102" s="36"/>
      <c r="SAQ102" s="36"/>
      <c r="SAR102" s="36"/>
      <c r="SAS102" s="36"/>
      <c r="SAT102" s="36"/>
      <c r="SAU102" s="36"/>
      <c r="SAV102" s="36"/>
      <c r="SAW102" s="36"/>
      <c r="SAX102" s="36"/>
      <c r="SAY102" s="36"/>
      <c r="SAZ102" s="36"/>
      <c r="SBA102" s="36"/>
      <c r="SBB102" s="36"/>
      <c r="SBC102" s="36"/>
      <c r="SBD102" s="36"/>
      <c r="SBE102" s="36"/>
      <c r="SBF102" s="36"/>
      <c r="SBG102" s="36"/>
      <c r="SBH102" s="36"/>
      <c r="SBI102" s="36"/>
      <c r="SBJ102" s="36"/>
      <c r="SBK102" s="36"/>
      <c r="SBL102" s="36"/>
      <c r="SBM102" s="36"/>
      <c r="SBN102" s="36"/>
      <c r="SBO102" s="36"/>
      <c r="SBP102" s="36"/>
      <c r="SBQ102" s="36"/>
      <c r="SBR102" s="36"/>
      <c r="SBS102" s="36"/>
      <c r="SBT102" s="36"/>
      <c r="SBU102" s="36"/>
      <c r="SBV102" s="36"/>
      <c r="SBW102" s="36"/>
      <c r="SBX102" s="36"/>
      <c r="SBY102" s="36"/>
      <c r="SBZ102" s="36"/>
      <c r="SCA102" s="36"/>
      <c r="SCB102" s="36"/>
      <c r="SCC102" s="36"/>
      <c r="SCD102" s="36"/>
      <c r="SCE102" s="36"/>
      <c r="SCF102" s="36"/>
      <c r="SCG102" s="36"/>
      <c r="SCH102" s="36"/>
      <c r="SCI102" s="36"/>
      <c r="SCJ102" s="36"/>
      <c r="SCK102" s="36"/>
      <c r="SCL102" s="36"/>
      <c r="SCM102" s="36"/>
      <c r="SCN102" s="36"/>
      <c r="SCO102" s="36"/>
      <c r="SCP102" s="36"/>
      <c r="SCQ102" s="36"/>
      <c r="SCR102" s="36"/>
      <c r="SCS102" s="36"/>
      <c r="SCT102" s="36"/>
      <c r="SCU102" s="36"/>
      <c r="SCV102" s="36"/>
      <c r="SCW102" s="36"/>
      <c r="SCX102" s="36"/>
      <c r="SCY102" s="36"/>
      <c r="SCZ102" s="36"/>
      <c r="SDA102" s="36"/>
      <c r="SDB102" s="36"/>
      <c r="SDC102" s="36"/>
      <c r="SDD102" s="36"/>
      <c r="SDE102" s="36"/>
      <c r="SDF102" s="36"/>
      <c r="SDG102" s="36"/>
      <c r="SDH102" s="36"/>
      <c r="SDI102" s="36"/>
      <c r="SDJ102" s="36"/>
      <c r="SDK102" s="36"/>
      <c r="SDL102" s="36"/>
      <c r="SDM102" s="36"/>
      <c r="SDN102" s="36"/>
      <c r="SDO102" s="36"/>
      <c r="SDP102" s="36"/>
      <c r="SDQ102" s="36"/>
      <c r="SDR102" s="36"/>
      <c r="SDS102" s="36"/>
      <c r="SDT102" s="36"/>
      <c r="SDU102" s="36"/>
      <c r="SDV102" s="36"/>
      <c r="SDW102" s="36"/>
      <c r="SDX102" s="36"/>
      <c r="SDY102" s="36"/>
      <c r="SDZ102" s="36"/>
      <c r="SEA102" s="36"/>
      <c r="SEB102" s="36"/>
      <c r="SEC102" s="36"/>
      <c r="SED102" s="36"/>
      <c r="SEE102" s="36"/>
      <c r="SEF102" s="36"/>
      <c r="SEG102" s="36"/>
      <c r="SEH102" s="36"/>
      <c r="SEI102" s="36"/>
      <c r="SEJ102" s="36"/>
      <c r="SEK102" s="36"/>
      <c r="SEL102" s="36"/>
      <c r="SEM102" s="36"/>
      <c r="SEN102" s="36"/>
      <c r="SEO102" s="36"/>
      <c r="SEP102" s="36"/>
      <c r="SEQ102" s="36"/>
      <c r="SER102" s="36"/>
      <c r="SES102" s="36"/>
      <c r="SET102" s="36"/>
      <c r="SEU102" s="36"/>
      <c r="SEV102" s="36"/>
      <c r="SEW102" s="36"/>
      <c r="SEX102" s="36"/>
      <c r="SEY102" s="36"/>
      <c r="SEZ102" s="36"/>
      <c r="SFA102" s="36"/>
      <c r="SFB102" s="36"/>
      <c r="SFC102" s="36"/>
      <c r="SFD102" s="36"/>
      <c r="SFE102" s="36"/>
      <c r="SFF102" s="36"/>
      <c r="SFG102" s="36"/>
      <c r="SFH102" s="36"/>
      <c r="SFI102" s="36"/>
      <c r="SFJ102" s="36"/>
      <c r="SFK102" s="36"/>
      <c r="SFL102" s="36"/>
      <c r="SFM102" s="36"/>
      <c r="SFN102" s="36"/>
      <c r="SFO102" s="36"/>
      <c r="SFP102" s="36"/>
      <c r="SFQ102" s="36"/>
      <c r="SFR102" s="36"/>
      <c r="SFS102" s="36"/>
      <c r="SFT102" s="36"/>
      <c r="SFU102" s="36"/>
      <c r="SFV102" s="36"/>
      <c r="SFW102" s="36"/>
      <c r="SFX102" s="36"/>
      <c r="SFY102" s="36"/>
      <c r="SFZ102" s="36"/>
      <c r="SGA102" s="36"/>
      <c r="SGB102" s="36"/>
      <c r="SGC102" s="36"/>
      <c r="SGD102" s="36"/>
      <c r="SGE102" s="36"/>
      <c r="SGF102" s="36"/>
      <c r="SGG102" s="36"/>
      <c r="SGH102" s="36"/>
      <c r="SGI102" s="36"/>
      <c r="SGJ102" s="36"/>
      <c r="SGK102" s="36"/>
      <c r="SGL102" s="36"/>
      <c r="SGM102" s="36"/>
      <c r="SGN102" s="36"/>
      <c r="SGO102" s="36"/>
      <c r="SGP102" s="36"/>
      <c r="SGQ102" s="36"/>
      <c r="SGR102" s="36"/>
      <c r="SGS102" s="36"/>
      <c r="SGT102" s="36"/>
      <c r="SGU102" s="36"/>
      <c r="SGV102" s="36"/>
      <c r="SGW102" s="36"/>
      <c r="SGX102" s="36"/>
      <c r="SGY102" s="36"/>
      <c r="SGZ102" s="36"/>
      <c r="SHA102" s="36"/>
      <c r="SHB102" s="36"/>
      <c r="SHC102" s="36"/>
      <c r="SHD102" s="36"/>
      <c r="SHE102" s="36"/>
      <c r="SHF102" s="36"/>
      <c r="SHG102" s="36"/>
      <c r="SHH102" s="36"/>
      <c r="SHI102" s="36"/>
      <c r="SHJ102" s="36"/>
      <c r="SHK102" s="36"/>
      <c r="SHL102" s="36"/>
      <c r="SHM102" s="36"/>
      <c r="SHN102" s="36"/>
      <c r="SHO102" s="36"/>
      <c r="SHP102" s="36"/>
      <c r="SHQ102" s="36"/>
      <c r="SHR102" s="36"/>
      <c r="SHS102" s="36"/>
      <c r="SHT102" s="36"/>
      <c r="SHU102" s="36"/>
      <c r="SHV102" s="36"/>
      <c r="SHW102" s="36"/>
      <c r="SHX102" s="36"/>
      <c r="SHY102" s="36"/>
      <c r="SHZ102" s="36"/>
      <c r="SIA102" s="36"/>
      <c r="SIB102" s="36"/>
      <c r="SIC102" s="36"/>
      <c r="SID102" s="36"/>
      <c r="SIE102" s="36"/>
      <c r="SIF102" s="36"/>
      <c r="SIG102" s="36"/>
      <c r="SIH102" s="36"/>
      <c r="SII102" s="36"/>
      <c r="SIJ102" s="36"/>
      <c r="SIK102" s="36"/>
      <c r="SIL102" s="36"/>
      <c r="SIM102" s="36"/>
      <c r="SIN102" s="36"/>
      <c r="SIO102" s="36"/>
      <c r="SIP102" s="36"/>
      <c r="SIQ102" s="36"/>
      <c r="SIR102" s="36"/>
      <c r="SIS102" s="36"/>
      <c r="SIT102" s="36"/>
      <c r="SIU102" s="36"/>
      <c r="SIV102" s="36"/>
      <c r="SIW102" s="36"/>
      <c r="SIX102" s="36"/>
      <c r="SIY102" s="36"/>
      <c r="SIZ102" s="36"/>
      <c r="SJA102" s="36"/>
      <c r="SJB102" s="36"/>
      <c r="SJC102" s="36"/>
      <c r="SJD102" s="36"/>
      <c r="SJE102" s="36"/>
      <c r="SJF102" s="36"/>
      <c r="SJG102" s="36"/>
      <c r="SJH102" s="36"/>
      <c r="SJI102" s="36"/>
      <c r="SJJ102" s="36"/>
      <c r="SJK102" s="36"/>
      <c r="SJL102" s="36"/>
      <c r="SJM102" s="36"/>
      <c r="SJN102" s="36"/>
      <c r="SJO102" s="36"/>
      <c r="SJP102" s="36"/>
      <c r="SJQ102" s="36"/>
      <c r="SJR102" s="36"/>
      <c r="SJS102" s="36"/>
      <c r="SJT102" s="36"/>
      <c r="SJU102" s="36"/>
      <c r="SJV102" s="36"/>
      <c r="SJW102" s="36"/>
      <c r="SJX102" s="36"/>
      <c r="SJY102" s="36"/>
      <c r="SJZ102" s="36"/>
      <c r="SKA102" s="36"/>
      <c r="SKB102" s="36"/>
      <c r="SKC102" s="36"/>
      <c r="SKD102" s="36"/>
      <c r="SKE102" s="36"/>
      <c r="SKF102" s="36"/>
      <c r="SKG102" s="36"/>
      <c r="SKH102" s="36"/>
      <c r="SKI102" s="36"/>
      <c r="SKJ102" s="36"/>
      <c r="SKK102" s="36"/>
      <c r="SKL102" s="36"/>
      <c r="SKM102" s="36"/>
      <c r="SKN102" s="36"/>
      <c r="SKO102" s="36"/>
      <c r="SKP102" s="36"/>
      <c r="SKQ102" s="36"/>
      <c r="SKR102" s="36"/>
      <c r="SKS102" s="36"/>
      <c r="SKT102" s="36"/>
      <c r="SKU102" s="36"/>
      <c r="SKV102" s="36"/>
      <c r="SKW102" s="36"/>
      <c r="SKX102" s="36"/>
      <c r="SKY102" s="36"/>
      <c r="SKZ102" s="36"/>
      <c r="SLA102" s="36"/>
      <c r="SLB102" s="36"/>
      <c r="SLC102" s="36"/>
      <c r="SLD102" s="36"/>
      <c r="SLE102" s="36"/>
      <c r="SLF102" s="36"/>
      <c r="SLG102" s="36"/>
      <c r="SLH102" s="36"/>
      <c r="SLI102" s="36"/>
      <c r="SLJ102" s="36"/>
      <c r="SLK102" s="36"/>
      <c r="SLL102" s="36"/>
      <c r="SLM102" s="36"/>
      <c r="SLN102" s="36"/>
      <c r="SLO102" s="36"/>
      <c r="SLP102" s="36"/>
      <c r="SLQ102" s="36"/>
      <c r="SLR102" s="36"/>
      <c r="SLS102" s="36"/>
      <c r="SLT102" s="36"/>
      <c r="SLU102" s="36"/>
      <c r="SLV102" s="36"/>
      <c r="SLW102" s="36"/>
      <c r="SLX102" s="36"/>
      <c r="SLY102" s="36"/>
      <c r="SLZ102" s="36"/>
      <c r="SMA102" s="36"/>
      <c r="SMB102" s="36"/>
      <c r="SMC102" s="36"/>
      <c r="SMD102" s="36"/>
      <c r="SME102" s="36"/>
      <c r="SMF102" s="36"/>
      <c r="SMG102" s="36"/>
      <c r="SMH102" s="36"/>
      <c r="SMI102" s="36"/>
      <c r="SMJ102" s="36"/>
      <c r="SMK102" s="36"/>
      <c r="SML102" s="36"/>
      <c r="SMM102" s="36"/>
      <c r="SMN102" s="36"/>
      <c r="SMO102" s="36"/>
      <c r="SMP102" s="36"/>
      <c r="SMQ102" s="36"/>
      <c r="SMR102" s="36"/>
      <c r="SMS102" s="36"/>
      <c r="SMT102" s="36"/>
      <c r="SMU102" s="36"/>
      <c r="SMV102" s="36"/>
      <c r="SMW102" s="36"/>
      <c r="SMX102" s="36"/>
      <c r="SMY102" s="36"/>
      <c r="SMZ102" s="36"/>
      <c r="SNA102" s="36"/>
      <c r="SNB102" s="36"/>
      <c r="SNC102" s="36"/>
      <c r="SND102" s="36"/>
      <c r="SNE102" s="36"/>
      <c r="SNF102" s="36"/>
      <c r="SNG102" s="36"/>
      <c r="SNH102" s="36"/>
      <c r="SNI102" s="36"/>
      <c r="SNJ102" s="36"/>
      <c r="SNK102" s="36"/>
      <c r="SNL102" s="36"/>
      <c r="SNM102" s="36"/>
      <c r="SNN102" s="36"/>
      <c r="SNO102" s="36"/>
      <c r="SNP102" s="36"/>
      <c r="SNQ102" s="36"/>
      <c r="SNR102" s="36"/>
      <c r="SNS102" s="36"/>
      <c r="SNT102" s="36"/>
      <c r="SNU102" s="36"/>
      <c r="SNV102" s="36"/>
      <c r="SNW102" s="36"/>
      <c r="SNX102" s="36"/>
      <c r="SNY102" s="36"/>
      <c r="SNZ102" s="36"/>
      <c r="SOA102" s="36"/>
      <c r="SOB102" s="36"/>
      <c r="SOC102" s="36"/>
      <c r="SOD102" s="36"/>
      <c r="SOE102" s="36"/>
      <c r="SOF102" s="36"/>
      <c r="SOG102" s="36"/>
      <c r="SOH102" s="36"/>
      <c r="SOI102" s="36"/>
      <c r="SOJ102" s="36"/>
      <c r="SOK102" s="36"/>
      <c r="SOL102" s="36"/>
      <c r="SOM102" s="36"/>
      <c r="SON102" s="36"/>
      <c r="SOO102" s="36"/>
      <c r="SOP102" s="36"/>
      <c r="SOQ102" s="36"/>
      <c r="SOR102" s="36"/>
      <c r="SOS102" s="36"/>
      <c r="SOT102" s="36"/>
      <c r="SOU102" s="36"/>
      <c r="SOV102" s="36"/>
      <c r="SOW102" s="36"/>
      <c r="SOX102" s="36"/>
      <c r="SOY102" s="36"/>
      <c r="SOZ102" s="36"/>
      <c r="SPA102" s="36"/>
      <c r="SPB102" s="36"/>
      <c r="SPC102" s="36"/>
      <c r="SPD102" s="36"/>
      <c r="SPE102" s="36"/>
      <c r="SPF102" s="36"/>
      <c r="SPG102" s="36"/>
      <c r="SPH102" s="36"/>
      <c r="SPI102" s="36"/>
      <c r="SPJ102" s="36"/>
      <c r="SPK102" s="36"/>
      <c r="SPL102" s="36"/>
      <c r="SPM102" s="36"/>
      <c r="SPN102" s="36"/>
      <c r="SPO102" s="36"/>
      <c r="SPP102" s="36"/>
      <c r="SPQ102" s="36"/>
      <c r="SPR102" s="36"/>
      <c r="SPS102" s="36"/>
      <c r="SPT102" s="36"/>
      <c r="SPU102" s="36"/>
      <c r="SPV102" s="36"/>
      <c r="SPW102" s="36"/>
      <c r="SPX102" s="36"/>
      <c r="SPY102" s="36"/>
      <c r="SPZ102" s="36"/>
      <c r="SQA102" s="36"/>
      <c r="SQB102" s="36"/>
      <c r="SQC102" s="36"/>
      <c r="SQD102" s="36"/>
      <c r="SQE102" s="36"/>
      <c r="SQF102" s="36"/>
      <c r="SQG102" s="36"/>
      <c r="SQH102" s="36"/>
      <c r="SQI102" s="36"/>
      <c r="SQJ102" s="36"/>
      <c r="SQK102" s="36"/>
      <c r="SQL102" s="36"/>
      <c r="SQM102" s="36"/>
      <c r="SQN102" s="36"/>
      <c r="SQO102" s="36"/>
      <c r="SQP102" s="36"/>
      <c r="SQQ102" s="36"/>
      <c r="SQR102" s="36"/>
      <c r="SQS102" s="36"/>
      <c r="SQT102" s="36"/>
      <c r="SQU102" s="36"/>
      <c r="SQV102" s="36"/>
      <c r="SQW102" s="36"/>
      <c r="SQX102" s="36"/>
      <c r="SQY102" s="36"/>
      <c r="SQZ102" s="36"/>
      <c r="SRA102" s="36"/>
      <c r="SRB102" s="36"/>
      <c r="SRC102" s="36"/>
      <c r="SRD102" s="36"/>
      <c r="SRE102" s="36"/>
      <c r="SRF102" s="36"/>
      <c r="SRG102" s="36"/>
      <c r="SRH102" s="36"/>
      <c r="SRI102" s="36"/>
      <c r="SRJ102" s="36"/>
      <c r="SRK102" s="36"/>
      <c r="SRL102" s="36"/>
      <c r="SRM102" s="36"/>
      <c r="SRN102" s="36"/>
      <c r="SRO102" s="36"/>
      <c r="SRP102" s="36"/>
      <c r="SRQ102" s="36"/>
      <c r="SRR102" s="36"/>
      <c r="SRS102" s="36"/>
      <c r="SRT102" s="36"/>
      <c r="SRU102" s="36"/>
      <c r="SRV102" s="36"/>
      <c r="SRW102" s="36"/>
      <c r="SRX102" s="36"/>
      <c r="SRY102" s="36"/>
      <c r="SRZ102" s="36"/>
      <c r="SSA102" s="36"/>
      <c r="SSB102" s="36"/>
      <c r="SSC102" s="36"/>
      <c r="SSD102" s="36"/>
      <c r="SSE102" s="36"/>
      <c r="SSF102" s="36"/>
      <c r="SSG102" s="36"/>
      <c r="SSH102" s="36"/>
      <c r="SSI102" s="36"/>
      <c r="SSJ102" s="36"/>
      <c r="SSK102" s="36"/>
      <c r="SSL102" s="36"/>
      <c r="SSM102" s="36"/>
      <c r="SSN102" s="36"/>
      <c r="SSO102" s="36"/>
      <c r="SSP102" s="36"/>
      <c r="SSQ102" s="36"/>
      <c r="SSR102" s="36"/>
      <c r="SSS102" s="36"/>
      <c r="SST102" s="36"/>
      <c r="SSU102" s="36"/>
      <c r="SSV102" s="36"/>
      <c r="SSW102" s="36"/>
      <c r="SSX102" s="36"/>
      <c r="SSY102" s="36"/>
      <c r="SSZ102" s="36"/>
      <c r="STA102" s="36"/>
      <c r="STB102" s="36"/>
      <c r="STC102" s="36"/>
      <c r="STD102" s="36"/>
      <c r="STE102" s="36"/>
      <c r="STF102" s="36"/>
      <c r="STG102" s="36"/>
      <c r="STH102" s="36"/>
      <c r="STI102" s="36"/>
      <c r="STJ102" s="36"/>
      <c r="STK102" s="36"/>
      <c r="STL102" s="36"/>
      <c r="STM102" s="36"/>
      <c r="STN102" s="36"/>
      <c r="STO102" s="36"/>
      <c r="STP102" s="36"/>
      <c r="STQ102" s="36"/>
      <c r="STR102" s="36"/>
      <c r="STS102" s="36"/>
      <c r="STT102" s="36"/>
      <c r="STU102" s="36"/>
      <c r="STV102" s="36"/>
      <c r="STW102" s="36"/>
      <c r="STX102" s="36"/>
      <c r="STY102" s="36"/>
      <c r="STZ102" s="36"/>
      <c r="SUA102" s="36"/>
      <c r="SUB102" s="36"/>
      <c r="SUC102" s="36"/>
      <c r="SUD102" s="36"/>
      <c r="SUE102" s="36"/>
      <c r="SUF102" s="36"/>
      <c r="SUG102" s="36"/>
      <c r="SUH102" s="36"/>
      <c r="SUI102" s="36"/>
      <c r="SUJ102" s="36"/>
      <c r="SUK102" s="36"/>
      <c r="SUL102" s="36"/>
      <c r="SUM102" s="36"/>
      <c r="SUN102" s="36"/>
      <c r="SUO102" s="36"/>
      <c r="SUP102" s="36"/>
      <c r="SUQ102" s="36"/>
      <c r="SUR102" s="36"/>
      <c r="SUS102" s="36"/>
      <c r="SUT102" s="36"/>
      <c r="SUU102" s="36"/>
      <c r="SUV102" s="36"/>
      <c r="SUW102" s="36"/>
      <c r="SUX102" s="36"/>
      <c r="SUY102" s="36"/>
      <c r="SUZ102" s="36"/>
      <c r="SVA102" s="36"/>
      <c r="SVB102" s="36"/>
      <c r="SVC102" s="36"/>
      <c r="SVD102" s="36"/>
      <c r="SVE102" s="36"/>
      <c r="SVF102" s="36"/>
      <c r="SVG102" s="36"/>
      <c r="SVH102" s="36"/>
      <c r="SVI102" s="36"/>
      <c r="SVJ102" s="36"/>
      <c r="SVK102" s="36"/>
      <c r="SVL102" s="36"/>
      <c r="SVM102" s="36"/>
      <c r="SVN102" s="36"/>
      <c r="SVO102" s="36"/>
      <c r="SVP102" s="36"/>
      <c r="SVQ102" s="36"/>
      <c r="SVR102" s="36"/>
      <c r="SVS102" s="36"/>
      <c r="SVT102" s="36"/>
      <c r="SVU102" s="36"/>
      <c r="SVV102" s="36"/>
      <c r="SVW102" s="36"/>
      <c r="SVX102" s="36"/>
      <c r="SVY102" s="36"/>
      <c r="SVZ102" s="36"/>
      <c r="SWA102" s="36"/>
      <c r="SWB102" s="36"/>
      <c r="SWC102" s="36"/>
      <c r="SWD102" s="36"/>
      <c r="SWE102" s="36"/>
      <c r="SWF102" s="36"/>
      <c r="SWG102" s="36"/>
      <c r="SWH102" s="36"/>
      <c r="SWI102" s="36"/>
      <c r="SWJ102" s="36"/>
      <c r="SWK102" s="36"/>
      <c r="SWL102" s="36"/>
      <c r="SWM102" s="36"/>
      <c r="SWN102" s="36"/>
      <c r="SWO102" s="36"/>
      <c r="SWP102" s="36"/>
      <c r="SWQ102" s="36"/>
      <c r="SWR102" s="36"/>
      <c r="SWS102" s="36"/>
      <c r="SWT102" s="36"/>
      <c r="SWU102" s="36"/>
      <c r="SWV102" s="36"/>
      <c r="SWW102" s="36"/>
      <c r="SWX102" s="36"/>
      <c r="SWY102" s="36"/>
      <c r="SWZ102" s="36"/>
      <c r="SXA102" s="36"/>
      <c r="SXB102" s="36"/>
      <c r="SXC102" s="36"/>
      <c r="SXD102" s="36"/>
      <c r="SXE102" s="36"/>
      <c r="SXF102" s="36"/>
      <c r="SXG102" s="36"/>
      <c r="SXH102" s="36"/>
      <c r="SXI102" s="36"/>
      <c r="SXJ102" s="36"/>
      <c r="SXK102" s="36"/>
      <c r="SXL102" s="36"/>
      <c r="SXM102" s="36"/>
      <c r="SXN102" s="36"/>
      <c r="SXO102" s="36"/>
      <c r="SXP102" s="36"/>
      <c r="SXQ102" s="36"/>
      <c r="SXR102" s="36"/>
      <c r="SXS102" s="36"/>
      <c r="SXT102" s="36"/>
      <c r="SXU102" s="36"/>
      <c r="SXV102" s="36"/>
      <c r="SXW102" s="36"/>
      <c r="SXX102" s="36"/>
      <c r="SXY102" s="36"/>
      <c r="SXZ102" s="36"/>
      <c r="SYA102" s="36"/>
      <c r="SYB102" s="36"/>
      <c r="SYC102" s="36"/>
      <c r="SYD102" s="36"/>
      <c r="SYE102" s="36"/>
      <c r="SYF102" s="36"/>
      <c r="SYG102" s="36"/>
      <c r="SYH102" s="36"/>
      <c r="SYI102" s="36"/>
      <c r="SYJ102" s="36"/>
      <c r="SYK102" s="36"/>
      <c r="SYL102" s="36"/>
      <c r="SYM102" s="36"/>
      <c r="SYN102" s="36"/>
      <c r="SYO102" s="36"/>
      <c r="SYP102" s="36"/>
      <c r="SYQ102" s="36"/>
      <c r="SYR102" s="36"/>
      <c r="SYS102" s="36"/>
      <c r="SYT102" s="36"/>
      <c r="SYU102" s="36"/>
      <c r="SYV102" s="36"/>
      <c r="SYW102" s="36"/>
      <c r="SYX102" s="36"/>
      <c r="SYY102" s="36"/>
      <c r="SYZ102" s="36"/>
      <c r="SZA102" s="36"/>
      <c r="SZB102" s="36"/>
      <c r="SZC102" s="36"/>
      <c r="SZD102" s="36"/>
      <c r="SZE102" s="36"/>
      <c r="SZF102" s="36"/>
      <c r="SZG102" s="36"/>
      <c r="SZH102" s="36"/>
      <c r="SZI102" s="36"/>
      <c r="SZJ102" s="36"/>
      <c r="SZK102" s="36"/>
      <c r="SZL102" s="36"/>
      <c r="SZM102" s="36"/>
      <c r="SZN102" s="36"/>
      <c r="SZO102" s="36"/>
      <c r="SZP102" s="36"/>
      <c r="SZQ102" s="36"/>
      <c r="SZR102" s="36"/>
      <c r="SZS102" s="36"/>
      <c r="SZT102" s="36"/>
      <c r="SZU102" s="36"/>
      <c r="SZV102" s="36"/>
      <c r="SZW102" s="36"/>
      <c r="SZX102" s="36"/>
      <c r="SZY102" s="36"/>
      <c r="SZZ102" s="36"/>
      <c r="TAA102" s="36"/>
      <c r="TAB102" s="36"/>
      <c r="TAC102" s="36"/>
      <c r="TAD102" s="36"/>
      <c r="TAE102" s="36"/>
      <c r="TAF102" s="36"/>
      <c r="TAG102" s="36"/>
      <c r="TAH102" s="36"/>
      <c r="TAI102" s="36"/>
      <c r="TAJ102" s="36"/>
      <c r="TAK102" s="36"/>
      <c r="TAL102" s="36"/>
      <c r="TAM102" s="36"/>
      <c r="TAN102" s="36"/>
      <c r="TAO102" s="36"/>
      <c r="TAP102" s="36"/>
      <c r="TAQ102" s="36"/>
      <c r="TAR102" s="36"/>
      <c r="TAS102" s="36"/>
      <c r="TAT102" s="36"/>
      <c r="TAU102" s="36"/>
      <c r="TAV102" s="36"/>
      <c r="TAW102" s="36"/>
      <c r="TAX102" s="36"/>
      <c r="TAY102" s="36"/>
      <c r="TAZ102" s="36"/>
      <c r="TBA102" s="36"/>
      <c r="TBB102" s="36"/>
      <c r="TBC102" s="36"/>
      <c r="TBD102" s="36"/>
      <c r="TBE102" s="36"/>
      <c r="TBF102" s="36"/>
      <c r="TBG102" s="36"/>
      <c r="TBH102" s="36"/>
      <c r="TBI102" s="36"/>
      <c r="TBJ102" s="36"/>
      <c r="TBK102" s="36"/>
      <c r="TBL102" s="36"/>
      <c r="TBM102" s="36"/>
      <c r="TBN102" s="36"/>
      <c r="TBO102" s="36"/>
      <c r="TBP102" s="36"/>
      <c r="TBQ102" s="36"/>
      <c r="TBR102" s="36"/>
      <c r="TBS102" s="36"/>
      <c r="TBT102" s="36"/>
      <c r="TBU102" s="36"/>
      <c r="TBV102" s="36"/>
      <c r="TBW102" s="36"/>
      <c r="TBX102" s="36"/>
      <c r="TBY102" s="36"/>
      <c r="TBZ102" s="36"/>
      <c r="TCA102" s="36"/>
      <c r="TCB102" s="36"/>
      <c r="TCC102" s="36"/>
      <c r="TCD102" s="36"/>
      <c r="TCE102" s="36"/>
      <c r="TCF102" s="36"/>
      <c r="TCG102" s="36"/>
      <c r="TCH102" s="36"/>
      <c r="TCI102" s="36"/>
      <c r="TCJ102" s="36"/>
      <c r="TCK102" s="36"/>
      <c r="TCL102" s="36"/>
      <c r="TCM102" s="36"/>
      <c r="TCN102" s="36"/>
      <c r="TCO102" s="36"/>
      <c r="TCP102" s="36"/>
      <c r="TCQ102" s="36"/>
      <c r="TCR102" s="36"/>
      <c r="TCS102" s="36"/>
      <c r="TCT102" s="36"/>
      <c r="TCU102" s="36"/>
      <c r="TCV102" s="36"/>
      <c r="TCW102" s="36"/>
      <c r="TCX102" s="36"/>
      <c r="TCY102" s="36"/>
      <c r="TCZ102" s="36"/>
      <c r="TDA102" s="36"/>
      <c r="TDB102" s="36"/>
      <c r="TDC102" s="36"/>
      <c r="TDD102" s="36"/>
      <c r="TDE102" s="36"/>
      <c r="TDF102" s="36"/>
      <c r="TDG102" s="36"/>
      <c r="TDH102" s="36"/>
      <c r="TDI102" s="36"/>
      <c r="TDJ102" s="36"/>
      <c r="TDK102" s="36"/>
      <c r="TDL102" s="36"/>
      <c r="TDM102" s="36"/>
      <c r="TDN102" s="36"/>
      <c r="TDO102" s="36"/>
      <c r="TDP102" s="36"/>
      <c r="TDQ102" s="36"/>
      <c r="TDR102" s="36"/>
      <c r="TDS102" s="36"/>
      <c r="TDT102" s="36"/>
      <c r="TDU102" s="36"/>
      <c r="TDV102" s="36"/>
      <c r="TDW102" s="36"/>
      <c r="TDX102" s="36"/>
      <c r="TDY102" s="36"/>
      <c r="TDZ102" s="36"/>
      <c r="TEA102" s="36"/>
      <c r="TEB102" s="36"/>
      <c r="TEC102" s="36"/>
      <c r="TED102" s="36"/>
      <c r="TEE102" s="36"/>
      <c r="TEF102" s="36"/>
      <c r="TEG102" s="36"/>
      <c r="TEH102" s="36"/>
      <c r="TEI102" s="36"/>
      <c r="TEJ102" s="36"/>
      <c r="TEK102" s="36"/>
      <c r="TEL102" s="36"/>
      <c r="TEM102" s="36"/>
      <c r="TEN102" s="36"/>
      <c r="TEO102" s="36"/>
      <c r="TEP102" s="36"/>
      <c r="TEQ102" s="36"/>
      <c r="TER102" s="36"/>
      <c r="TES102" s="36"/>
      <c r="TET102" s="36"/>
      <c r="TEU102" s="36"/>
      <c r="TEV102" s="36"/>
      <c r="TEW102" s="36"/>
      <c r="TEX102" s="36"/>
      <c r="TEY102" s="36"/>
      <c r="TEZ102" s="36"/>
      <c r="TFA102" s="36"/>
      <c r="TFB102" s="36"/>
      <c r="TFC102" s="36"/>
      <c r="TFD102" s="36"/>
      <c r="TFE102" s="36"/>
      <c r="TFF102" s="36"/>
      <c r="TFG102" s="36"/>
      <c r="TFH102" s="36"/>
      <c r="TFI102" s="36"/>
      <c r="TFJ102" s="36"/>
      <c r="TFK102" s="36"/>
      <c r="TFL102" s="36"/>
      <c r="TFM102" s="36"/>
      <c r="TFN102" s="36"/>
      <c r="TFO102" s="36"/>
      <c r="TFP102" s="36"/>
      <c r="TFQ102" s="36"/>
      <c r="TFR102" s="36"/>
      <c r="TFS102" s="36"/>
      <c r="TFT102" s="36"/>
      <c r="TFU102" s="36"/>
      <c r="TFV102" s="36"/>
      <c r="TFW102" s="36"/>
      <c r="TFX102" s="36"/>
      <c r="TFY102" s="36"/>
      <c r="TFZ102" s="36"/>
      <c r="TGA102" s="36"/>
      <c r="TGB102" s="36"/>
      <c r="TGC102" s="36"/>
      <c r="TGD102" s="36"/>
      <c r="TGE102" s="36"/>
      <c r="TGF102" s="36"/>
      <c r="TGG102" s="36"/>
      <c r="TGH102" s="36"/>
      <c r="TGI102" s="36"/>
      <c r="TGJ102" s="36"/>
      <c r="TGK102" s="36"/>
      <c r="TGL102" s="36"/>
      <c r="TGM102" s="36"/>
      <c r="TGN102" s="36"/>
      <c r="TGO102" s="36"/>
      <c r="TGP102" s="36"/>
      <c r="TGQ102" s="36"/>
      <c r="TGR102" s="36"/>
      <c r="TGS102" s="36"/>
      <c r="TGT102" s="36"/>
      <c r="TGU102" s="36"/>
      <c r="TGV102" s="36"/>
      <c r="TGW102" s="36"/>
      <c r="TGX102" s="36"/>
      <c r="TGY102" s="36"/>
      <c r="TGZ102" s="36"/>
      <c r="THA102" s="36"/>
      <c r="THB102" s="36"/>
      <c r="THC102" s="36"/>
      <c r="THD102" s="36"/>
      <c r="THE102" s="36"/>
      <c r="THF102" s="36"/>
      <c r="THG102" s="36"/>
      <c r="THH102" s="36"/>
      <c r="THI102" s="36"/>
      <c r="THJ102" s="36"/>
      <c r="THK102" s="36"/>
      <c r="THL102" s="36"/>
      <c r="THM102" s="36"/>
      <c r="THN102" s="36"/>
      <c r="THO102" s="36"/>
      <c r="THP102" s="36"/>
      <c r="THQ102" s="36"/>
      <c r="THR102" s="36"/>
      <c r="THS102" s="36"/>
      <c r="THT102" s="36"/>
      <c r="THU102" s="36"/>
      <c r="THV102" s="36"/>
      <c r="THW102" s="36"/>
      <c r="THX102" s="36"/>
      <c r="THY102" s="36"/>
      <c r="THZ102" s="36"/>
      <c r="TIA102" s="36"/>
      <c r="TIB102" s="36"/>
      <c r="TIC102" s="36"/>
      <c r="TID102" s="36"/>
      <c r="TIE102" s="36"/>
      <c r="TIF102" s="36"/>
      <c r="TIG102" s="36"/>
      <c r="TIH102" s="36"/>
      <c r="TII102" s="36"/>
      <c r="TIJ102" s="36"/>
      <c r="TIK102" s="36"/>
      <c r="TIL102" s="36"/>
      <c r="TIM102" s="36"/>
      <c r="TIN102" s="36"/>
      <c r="TIO102" s="36"/>
      <c r="TIP102" s="36"/>
      <c r="TIQ102" s="36"/>
      <c r="TIR102" s="36"/>
      <c r="TIS102" s="36"/>
      <c r="TIT102" s="36"/>
      <c r="TIU102" s="36"/>
      <c r="TIV102" s="36"/>
      <c r="TIW102" s="36"/>
      <c r="TIX102" s="36"/>
      <c r="TIY102" s="36"/>
      <c r="TIZ102" s="36"/>
      <c r="TJA102" s="36"/>
      <c r="TJB102" s="36"/>
      <c r="TJC102" s="36"/>
      <c r="TJD102" s="36"/>
      <c r="TJE102" s="36"/>
      <c r="TJF102" s="36"/>
      <c r="TJG102" s="36"/>
      <c r="TJH102" s="36"/>
      <c r="TJI102" s="36"/>
      <c r="TJJ102" s="36"/>
      <c r="TJK102" s="36"/>
      <c r="TJL102" s="36"/>
      <c r="TJM102" s="36"/>
      <c r="TJN102" s="36"/>
      <c r="TJO102" s="36"/>
      <c r="TJP102" s="36"/>
      <c r="TJQ102" s="36"/>
      <c r="TJR102" s="36"/>
      <c r="TJS102" s="36"/>
      <c r="TJT102" s="36"/>
      <c r="TJU102" s="36"/>
      <c r="TJV102" s="36"/>
      <c r="TJW102" s="36"/>
      <c r="TJX102" s="36"/>
      <c r="TJY102" s="36"/>
      <c r="TJZ102" s="36"/>
      <c r="TKA102" s="36"/>
      <c r="TKB102" s="36"/>
      <c r="TKC102" s="36"/>
      <c r="TKD102" s="36"/>
      <c r="TKE102" s="36"/>
      <c r="TKF102" s="36"/>
      <c r="TKG102" s="36"/>
      <c r="TKH102" s="36"/>
      <c r="TKI102" s="36"/>
      <c r="TKJ102" s="36"/>
      <c r="TKK102" s="36"/>
      <c r="TKL102" s="36"/>
      <c r="TKM102" s="36"/>
      <c r="TKN102" s="36"/>
      <c r="TKO102" s="36"/>
      <c r="TKP102" s="36"/>
      <c r="TKQ102" s="36"/>
      <c r="TKR102" s="36"/>
      <c r="TKS102" s="36"/>
      <c r="TKT102" s="36"/>
      <c r="TKU102" s="36"/>
      <c r="TKV102" s="36"/>
      <c r="TKW102" s="36"/>
      <c r="TKX102" s="36"/>
      <c r="TKY102" s="36"/>
      <c r="TKZ102" s="36"/>
      <c r="TLA102" s="36"/>
      <c r="TLB102" s="36"/>
      <c r="TLC102" s="36"/>
      <c r="TLD102" s="36"/>
      <c r="TLE102" s="36"/>
      <c r="TLF102" s="36"/>
      <c r="TLG102" s="36"/>
      <c r="TLH102" s="36"/>
      <c r="TLI102" s="36"/>
      <c r="TLJ102" s="36"/>
      <c r="TLK102" s="36"/>
      <c r="TLL102" s="36"/>
      <c r="TLM102" s="36"/>
      <c r="TLN102" s="36"/>
      <c r="TLO102" s="36"/>
      <c r="TLP102" s="36"/>
      <c r="TLQ102" s="36"/>
      <c r="TLR102" s="36"/>
      <c r="TLS102" s="36"/>
      <c r="TLT102" s="36"/>
      <c r="TLU102" s="36"/>
      <c r="TLV102" s="36"/>
      <c r="TLW102" s="36"/>
      <c r="TLX102" s="36"/>
      <c r="TLY102" s="36"/>
      <c r="TLZ102" s="36"/>
      <c r="TMA102" s="36"/>
      <c r="TMB102" s="36"/>
      <c r="TMC102" s="36"/>
      <c r="TMD102" s="36"/>
      <c r="TME102" s="36"/>
      <c r="TMF102" s="36"/>
      <c r="TMG102" s="36"/>
      <c r="TMH102" s="36"/>
      <c r="TMI102" s="36"/>
      <c r="TMJ102" s="36"/>
      <c r="TMK102" s="36"/>
      <c r="TML102" s="36"/>
      <c r="TMM102" s="36"/>
      <c r="TMN102" s="36"/>
      <c r="TMO102" s="36"/>
      <c r="TMP102" s="36"/>
      <c r="TMQ102" s="36"/>
      <c r="TMR102" s="36"/>
      <c r="TMS102" s="36"/>
      <c r="TMT102" s="36"/>
      <c r="TMU102" s="36"/>
      <c r="TMV102" s="36"/>
      <c r="TMW102" s="36"/>
      <c r="TMX102" s="36"/>
      <c r="TMY102" s="36"/>
      <c r="TMZ102" s="36"/>
      <c r="TNA102" s="36"/>
      <c r="TNB102" s="36"/>
      <c r="TNC102" s="36"/>
      <c r="TND102" s="36"/>
      <c r="TNE102" s="36"/>
      <c r="TNF102" s="36"/>
      <c r="TNG102" s="36"/>
      <c r="TNH102" s="36"/>
      <c r="TNI102" s="36"/>
      <c r="TNJ102" s="36"/>
      <c r="TNK102" s="36"/>
      <c r="TNL102" s="36"/>
      <c r="TNM102" s="36"/>
      <c r="TNN102" s="36"/>
      <c r="TNO102" s="36"/>
      <c r="TNP102" s="36"/>
      <c r="TNQ102" s="36"/>
      <c r="TNR102" s="36"/>
      <c r="TNS102" s="36"/>
      <c r="TNT102" s="36"/>
      <c r="TNU102" s="36"/>
      <c r="TNV102" s="36"/>
      <c r="TNW102" s="36"/>
      <c r="TNX102" s="36"/>
      <c r="TNY102" s="36"/>
      <c r="TNZ102" s="36"/>
      <c r="TOA102" s="36"/>
      <c r="TOB102" s="36"/>
      <c r="TOC102" s="36"/>
      <c r="TOD102" s="36"/>
      <c r="TOE102" s="36"/>
      <c r="TOF102" s="36"/>
      <c r="TOG102" s="36"/>
      <c r="TOH102" s="36"/>
      <c r="TOI102" s="36"/>
      <c r="TOJ102" s="36"/>
      <c r="TOK102" s="36"/>
      <c r="TOL102" s="36"/>
      <c r="TOM102" s="36"/>
      <c r="TON102" s="36"/>
      <c r="TOO102" s="36"/>
      <c r="TOP102" s="36"/>
      <c r="TOQ102" s="36"/>
      <c r="TOR102" s="36"/>
      <c r="TOS102" s="36"/>
      <c r="TOT102" s="36"/>
      <c r="TOU102" s="36"/>
      <c r="TOV102" s="36"/>
      <c r="TOW102" s="36"/>
      <c r="TOX102" s="36"/>
      <c r="TOY102" s="36"/>
      <c r="TOZ102" s="36"/>
      <c r="TPA102" s="36"/>
      <c r="TPB102" s="36"/>
      <c r="TPC102" s="36"/>
      <c r="TPD102" s="36"/>
      <c r="TPE102" s="36"/>
      <c r="TPF102" s="36"/>
      <c r="TPG102" s="36"/>
      <c r="TPH102" s="36"/>
      <c r="TPI102" s="36"/>
      <c r="TPJ102" s="36"/>
      <c r="TPK102" s="36"/>
      <c r="TPL102" s="36"/>
      <c r="TPM102" s="36"/>
      <c r="TPN102" s="36"/>
      <c r="TPO102" s="36"/>
      <c r="TPP102" s="36"/>
      <c r="TPQ102" s="36"/>
      <c r="TPR102" s="36"/>
      <c r="TPS102" s="36"/>
      <c r="TPT102" s="36"/>
      <c r="TPU102" s="36"/>
      <c r="TPV102" s="36"/>
      <c r="TPW102" s="36"/>
      <c r="TPX102" s="36"/>
      <c r="TPY102" s="36"/>
      <c r="TPZ102" s="36"/>
      <c r="TQA102" s="36"/>
      <c r="TQB102" s="36"/>
      <c r="TQC102" s="36"/>
      <c r="TQD102" s="36"/>
      <c r="TQE102" s="36"/>
      <c r="TQF102" s="36"/>
      <c r="TQG102" s="36"/>
      <c r="TQH102" s="36"/>
      <c r="TQI102" s="36"/>
      <c r="TQJ102" s="36"/>
      <c r="TQK102" s="36"/>
      <c r="TQL102" s="36"/>
      <c r="TQM102" s="36"/>
      <c r="TQN102" s="36"/>
      <c r="TQO102" s="36"/>
      <c r="TQP102" s="36"/>
      <c r="TQQ102" s="36"/>
      <c r="TQR102" s="36"/>
      <c r="TQS102" s="36"/>
      <c r="TQT102" s="36"/>
      <c r="TQU102" s="36"/>
      <c r="TQV102" s="36"/>
      <c r="TQW102" s="36"/>
      <c r="TQX102" s="36"/>
      <c r="TQY102" s="36"/>
      <c r="TQZ102" s="36"/>
      <c r="TRA102" s="36"/>
      <c r="TRB102" s="36"/>
      <c r="TRC102" s="36"/>
      <c r="TRD102" s="36"/>
      <c r="TRE102" s="36"/>
      <c r="TRF102" s="36"/>
      <c r="TRG102" s="36"/>
      <c r="TRH102" s="36"/>
      <c r="TRI102" s="36"/>
      <c r="TRJ102" s="36"/>
      <c r="TRK102" s="36"/>
      <c r="TRL102" s="36"/>
      <c r="TRM102" s="36"/>
      <c r="TRN102" s="36"/>
      <c r="TRO102" s="36"/>
      <c r="TRP102" s="36"/>
      <c r="TRQ102" s="36"/>
      <c r="TRR102" s="36"/>
      <c r="TRS102" s="36"/>
      <c r="TRT102" s="36"/>
      <c r="TRU102" s="36"/>
      <c r="TRV102" s="36"/>
      <c r="TRW102" s="36"/>
      <c r="TRX102" s="36"/>
      <c r="TRY102" s="36"/>
      <c r="TRZ102" s="36"/>
      <c r="TSA102" s="36"/>
      <c r="TSB102" s="36"/>
      <c r="TSC102" s="36"/>
      <c r="TSD102" s="36"/>
      <c r="TSE102" s="36"/>
      <c r="TSF102" s="36"/>
      <c r="TSG102" s="36"/>
      <c r="TSH102" s="36"/>
      <c r="TSI102" s="36"/>
      <c r="TSJ102" s="36"/>
      <c r="TSK102" s="36"/>
      <c r="TSL102" s="36"/>
      <c r="TSM102" s="36"/>
      <c r="TSN102" s="36"/>
      <c r="TSO102" s="36"/>
      <c r="TSP102" s="36"/>
      <c r="TSQ102" s="36"/>
      <c r="TSR102" s="36"/>
      <c r="TSS102" s="36"/>
      <c r="TST102" s="36"/>
      <c r="TSU102" s="36"/>
      <c r="TSV102" s="36"/>
      <c r="TSW102" s="36"/>
      <c r="TSX102" s="36"/>
      <c r="TSY102" s="36"/>
      <c r="TSZ102" s="36"/>
      <c r="TTA102" s="36"/>
      <c r="TTB102" s="36"/>
      <c r="TTC102" s="36"/>
      <c r="TTD102" s="36"/>
      <c r="TTE102" s="36"/>
      <c r="TTF102" s="36"/>
      <c r="TTG102" s="36"/>
      <c r="TTH102" s="36"/>
      <c r="TTI102" s="36"/>
      <c r="TTJ102" s="36"/>
      <c r="TTK102" s="36"/>
      <c r="TTL102" s="36"/>
      <c r="TTM102" s="36"/>
      <c r="TTN102" s="36"/>
      <c r="TTO102" s="36"/>
      <c r="TTP102" s="36"/>
      <c r="TTQ102" s="36"/>
      <c r="TTR102" s="36"/>
      <c r="TTS102" s="36"/>
      <c r="TTT102" s="36"/>
      <c r="TTU102" s="36"/>
      <c r="TTV102" s="36"/>
      <c r="TTW102" s="36"/>
      <c r="TTX102" s="36"/>
      <c r="TTY102" s="36"/>
      <c r="TTZ102" s="36"/>
      <c r="TUA102" s="36"/>
      <c r="TUB102" s="36"/>
      <c r="TUC102" s="36"/>
      <c r="TUD102" s="36"/>
      <c r="TUE102" s="36"/>
      <c r="TUF102" s="36"/>
      <c r="TUG102" s="36"/>
      <c r="TUH102" s="36"/>
      <c r="TUI102" s="36"/>
      <c r="TUJ102" s="36"/>
      <c r="TUK102" s="36"/>
      <c r="TUL102" s="36"/>
      <c r="TUM102" s="36"/>
      <c r="TUN102" s="36"/>
      <c r="TUO102" s="36"/>
      <c r="TUP102" s="36"/>
      <c r="TUQ102" s="36"/>
      <c r="TUR102" s="36"/>
      <c r="TUS102" s="36"/>
      <c r="TUT102" s="36"/>
      <c r="TUU102" s="36"/>
      <c r="TUV102" s="36"/>
      <c r="TUW102" s="36"/>
      <c r="TUX102" s="36"/>
      <c r="TUY102" s="36"/>
      <c r="TUZ102" s="36"/>
      <c r="TVA102" s="36"/>
      <c r="TVB102" s="36"/>
      <c r="TVC102" s="36"/>
      <c r="TVD102" s="36"/>
      <c r="TVE102" s="36"/>
      <c r="TVF102" s="36"/>
      <c r="TVG102" s="36"/>
      <c r="TVH102" s="36"/>
      <c r="TVI102" s="36"/>
      <c r="TVJ102" s="36"/>
      <c r="TVK102" s="36"/>
      <c r="TVL102" s="36"/>
      <c r="TVM102" s="36"/>
      <c r="TVN102" s="36"/>
      <c r="TVO102" s="36"/>
      <c r="TVP102" s="36"/>
      <c r="TVQ102" s="36"/>
      <c r="TVR102" s="36"/>
      <c r="TVS102" s="36"/>
      <c r="TVT102" s="36"/>
      <c r="TVU102" s="36"/>
      <c r="TVV102" s="36"/>
      <c r="TVW102" s="36"/>
      <c r="TVX102" s="36"/>
      <c r="TVY102" s="36"/>
      <c r="TVZ102" s="36"/>
      <c r="TWA102" s="36"/>
      <c r="TWB102" s="36"/>
      <c r="TWC102" s="36"/>
      <c r="TWD102" s="36"/>
      <c r="TWE102" s="36"/>
      <c r="TWF102" s="36"/>
      <c r="TWG102" s="36"/>
      <c r="TWH102" s="36"/>
      <c r="TWI102" s="36"/>
      <c r="TWJ102" s="36"/>
      <c r="TWK102" s="36"/>
      <c r="TWL102" s="36"/>
      <c r="TWM102" s="36"/>
      <c r="TWN102" s="36"/>
      <c r="TWO102" s="36"/>
      <c r="TWP102" s="36"/>
      <c r="TWQ102" s="36"/>
      <c r="TWR102" s="36"/>
      <c r="TWS102" s="36"/>
      <c r="TWT102" s="36"/>
      <c r="TWU102" s="36"/>
      <c r="TWV102" s="36"/>
      <c r="TWW102" s="36"/>
      <c r="TWX102" s="36"/>
      <c r="TWY102" s="36"/>
      <c r="TWZ102" s="36"/>
      <c r="TXA102" s="36"/>
      <c r="TXB102" s="36"/>
      <c r="TXC102" s="36"/>
      <c r="TXD102" s="36"/>
      <c r="TXE102" s="36"/>
      <c r="TXF102" s="36"/>
      <c r="TXG102" s="36"/>
      <c r="TXH102" s="36"/>
      <c r="TXI102" s="36"/>
      <c r="TXJ102" s="36"/>
      <c r="TXK102" s="36"/>
      <c r="TXL102" s="36"/>
      <c r="TXM102" s="36"/>
      <c r="TXN102" s="36"/>
      <c r="TXO102" s="36"/>
      <c r="TXP102" s="36"/>
      <c r="TXQ102" s="36"/>
      <c r="TXR102" s="36"/>
      <c r="TXS102" s="36"/>
      <c r="TXT102" s="36"/>
      <c r="TXU102" s="36"/>
      <c r="TXV102" s="36"/>
      <c r="TXW102" s="36"/>
      <c r="TXX102" s="36"/>
      <c r="TXY102" s="36"/>
      <c r="TXZ102" s="36"/>
      <c r="TYA102" s="36"/>
      <c r="TYB102" s="36"/>
      <c r="TYC102" s="36"/>
      <c r="TYD102" s="36"/>
      <c r="TYE102" s="36"/>
      <c r="TYF102" s="36"/>
      <c r="TYG102" s="36"/>
      <c r="TYH102" s="36"/>
      <c r="TYI102" s="36"/>
      <c r="TYJ102" s="36"/>
      <c r="TYK102" s="36"/>
      <c r="TYL102" s="36"/>
      <c r="TYM102" s="36"/>
      <c r="TYN102" s="36"/>
      <c r="TYO102" s="36"/>
      <c r="TYP102" s="36"/>
      <c r="TYQ102" s="36"/>
      <c r="TYR102" s="36"/>
      <c r="TYS102" s="36"/>
      <c r="TYT102" s="36"/>
      <c r="TYU102" s="36"/>
      <c r="TYV102" s="36"/>
      <c r="TYW102" s="36"/>
      <c r="TYX102" s="36"/>
      <c r="TYY102" s="36"/>
      <c r="TYZ102" s="36"/>
      <c r="TZA102" s="36"/>
      <c r="TZB102" s="36"/>
      <c r="TZC102" s="36"/>
      <c r="TZD102" s="36"/>
      <c r="TZE102" s="36"/>
      <c r="TZF102" s="36"/>
      <c r="TZG102" s="36"/>
      <c r="TZH102" s="36"/>
      <c r="TZI102" s="36"/>
      <c r="TZJ102" s="36"/>
      <c r="TZK102" s="36"/>
      <c r="TZL102" s="36"/>
      <c r="TZM102" s="36"/>
      <c r="TZN102" s="36"/>
      <c r="TZO102" s="36"/>
      <c r="TZP102" s="36"/>
      <c r="TZQ102" s="36"/>
      <c r="TZR102" s="36"/>
      <c r="TZS102" s="36"/>
      <c r="TZT102" s="36"/>
      <c r="TZU102" s="36"/>
      <c r="TZV102" s="36"/>
      <c r="TZW102" s="36"/>
      <c r="TZX102" s="36"/>
      <c r="TZY102" s="36"/>
      <c r="TZZ102" s="36"/>
      <c r="UAA102" s="36"/>
      <c r="UAB102" s="36"/>
      <c r="UAC102" s="36"/>
      <c r="UAD102" s="36"/>
      <c r="UAE102" s="36"/>
      <c r="UAF102" s="36"/>
      <c r="UAG102" s="36"/>
      <c r="UAH102" s="36"/>
      <c r="UAI102" s="36"/>
      <c r="UAJ102" s="36"/>
      <c r="UAK102" s="36"/>
      <c r="UAL102" s="36"/>
      <c r="UAM102" s="36"/>
      <c r="UAN102" s="36"/>
      <c r="UAO102" s="36"/>
      <c r="UAP102" s="36"/>
      <c r="UAQ102" s="36"/>
      <c r="UAR102" s="36"/>
      <c r="UAS102" s="36"/>
      <c r="UAT102" s="36"/>
      <c r="UAU102" s="36"/>
      <c r="UAV102" s="36"/>
      <c r="UAW102" s="36"/>
      <c r="UAX102" s="36"/>
      <c r="UAY102" s="36"/>
      <c r="UAZ102" s="36"/>
      <c r="UBA102" s="36"/>
      <c r="UBB102" s="36"/>
      <c r="UBC102" s="36"/>
      <c r="UBD102" s="36"/>
      <c r="UBE102" s="36"/>
      <c r="UBF102" s="36"/>
      <c r="UBG102" s="36"/>
      <c r="UBH102" s="36"/>
      <c r="UBI102" s="36"/>
      <c r="UBJ102" s="36"/>
      <c r="UBK102" s="36"/>
      <c r="UBL102" s="36"/>
      <c r="UBM102" s="36"/>
      <c r="UBN102" s="36"/>
      <c r="UBO102" s="36"/>
      <c r="UBP102" s="36"/>
      <c r="UBQ102" s="36"/>
      <c r="UBR102" s="36"/>
      <c r="UBS102" s="36"/>
      <c r="UBT102" s="36"/>
      <c r="UBU102" s="36"/>
      <c r="UBV102" s="36"/>
      <c r="UBW102" s="36"/>
      <c r="UBX102" s="36"/>
      <c r="UBY102" s="36"/>
      <c r="UBZ102" s="36"/>
      <c r="UCA102" s="36"/>
      <c r="UCB102" s="36"/>
      <c r="UCC102" s="36"/>
      <c r="UCD102" s="36"/>
      <c r="UCE102" s="36"/>
      <c r="UCF102" s="36"/>
      <c r="UCG102" s="36"/>
      <c r="UCH102" s="36"/>
      <c r="UCI102" s="36"/>
      <c r="UCJ102" s="36"/>
      <c r="UCK102" s="36"/>
      <c r="UCL102" s="36"/>
      <c r="UCM102" s="36"/>
      <c r="UCN102" s="36"/>
      <c r="UCO102" s="36"/>
      <c r="UCP102" s="36"/>
      <c r="UCQ102" s="36"/>
      <c r="UCR102" s="36"/>
      <c r="UCS102" s="36"/>
      <c r="UCT102" s="36"/>
      <c r="UCU102" s="36"/>
      <c r="UCV102" s="36"/>
      <c r="UCW102" s="36"/>
      <c r="UCX102" s="36"/>
      <c r="UCY102" s="36"/>
      <c r="UCZ102" s="36"/>
      <c r="UDA102" s="36"/>
      <c r="UDB102" s="36"/>
      <c r="UDC102" s="36"/>
      <c r="UDD102" s="36"/>
      <c r="UDE102" s="36"/>
      <c r="UDF102" s="36"/>
      <c r="UDG102" s="36"/>
      <c r="UDH102" s="36"/>
      <c r="UDI102" s="36"/>
      <c r="UDJ102" s="36"/>
      <c r="UDK102" s="36"/>
      <c r="UDL102" s="36"/>
      <c r="UDM102" s="36"/>
      <c r="UDN102" s="36"/>
      <c r="UDO102" s="36"/>
      <c r="UDP102" s="36"/>
      <c r="UDQ102" s="36"/>
      <c r="UDR102" s="36"/>
      <c r="UDS102" s="36"/>
      <c r="UDT102" s="36"/>
      <c r="UDU102" s="36"/>
      <c r="UDV102" s="36"/>
      <c r="UDW102" s="36"/>
      <c r="UDX102" s="36"/>
      <c r="UDY102" s="36"/>
      <c r="UDZ102" s="36"/>
      <c r="UEA102" s="36"/>
      <c r="UEB102" s="36"/>
      <c r="UEC102" s="36"/>
      <c r="UED102" s="36"/>
      <c r="UEE102" s="36"/>
      <c r="UEF102" s="36"/>
      <c r="UEG102" s="36"/>
      <c r="UEH102" s="36"/>
      <c r="UEI102" s="36"/>
      <c r="UEJ102" s="36"/>
      <c r="UEK102" s="36"/>
      <c r="UEL102" s="36"/>
      <c r="UEM102" s="36"/>
      <c r="UEN102" s="36"/>
      <c r="UEO102" s="36"/>
      <c r="UEP102" s="36"/>
      <c r="UEQ102" s="36"/>
      <c r="UER102" s="36"/>
      <c r="UES102" s="36"/>
      <c r="UET102" s="36"/>
      <c r="UEU102" s="36"/>
      <c r="UEV102" s="36"/>
      <c r="UEW102" s="36"/>
      <c r="UEX102" s="36"/>
      <c r="UEY102" s="36"/>
      <c r="UEZ102" s="36"/>
      <c r="UFA102" s="36"/>
      <c r="UFB102" s="36"/>
      <c r="UFC102" s="36"/>
      <c r="UFD102" s="36"/>
      <c r="UFE102" s="36"/>
      <c r="UFF102" s="36"/>
      <c r="UFG102" s="36"/>
      <c r="UFH102" s="36"/>
      <c r="UFI102" s="36"/>
      <c r="UFJ102" s="36"/>
      <c r="UFK102" s="36"/>
      <c r="UFL102" s="36"/>
      <c r="UFM102" s="36"/>
      <c r="UFN102" s="36"/>
      <c r="UFO102" s="36"/>
      <c r="UFP102" s="36"/>
      <c r="UFQ102" s="36"/>
      <c r="UFR102" s="36"/>
      <c r="UFS102" s="36"/>
      <c r="UFT102" s="36"/>
      <c r="UFU102" s="36"/>
      <c r="UFV102" s="36"/>
      <c r="UFW102" s="36"/>
      <c r="UFX102" s="36"/>
      <c r="UFY102" s="36"/>
      <c r="UFZ102" s="36"/>
      <c r="UGA102" s="36"/>
      <c r="UGB102" s="36"/>
      <c r="UGC102" s="36"/>
      <c r="UGD102" s="36"/>
      <c r="UGE102" s="36"/>
      <c r="UGF102" s="36"/>
      <c r="UGG102" s="36"/>
      <c r="UGH102" s="36"/>
      <c r="UGI102" s="36"/>
      <c r="UGJ102" s="36"/>
      <c r="UGK102" s="36"/>
      <c r="UGL102" s="36"/>
      <c r="UGM102" s="36"/>
      <c r="UGN102" s="36"/>
      <c r="UGO102" s="36"/>
      <c r="UGP102" s="36"/>
      <c r="UGQ102" s="36"/>
      <c r="UGR102" s="36"/>
      <c r="UGS102" s="36"/>
      <c r="UGT102" s="36"/>
      <c r="UGU102" s="36"/>
      <c r="UGV102" s="36"/>
      <c r="UGW102" s="36"/>
      <c r="UGX102" s="36"/>
      <c r="UGY102" s="36"/>
      <c r="UGZ102" s="36"/>
      <c r="UHA102" s="36"/>
      <c r="UHB102" s="36"/>
      <c r="UHC102" s="36"/>
      <c r="UHD102" s="36"/>
      <c r="UHE102" s="36"/>
      <c r="UHF102" s="36"/>
      <c r="UHG102" s="36"/>
      <c r="UHH102" s="36"/>
      <c r="UHI102" s="36"/>
      <c r="UHJ102" s="36"/>
      <c r="UHK102" s="36"/>
      <c r="UHL102" s="36"/>
      <c r="UHM102" s="36"/>
      <c r="UHN102" s="36"/>
      <c r="UHO102" s="36"/>
      <c r="UHP102" s="36"/>
      <c r="UHQ102" s="36"/>
      <c r="UHR102" s="36"/>
      <c r="UHS102" s="36"/>
      <c r="UHT102" s="36"/>
      <c r="UHU102" s="36"/>
      <c r="UHV102" s="36"/>
      <c r="UHW102" s="36"/>
      <c r="UHX102" s="36"/>
      <c r="UHY102" s="36"/>
      <c r="UHZ102" s="36"/>
      <c r="UIA102" s="36"/>
      <c r="UIB102" s="36"/>
      <c r="UIC102" s="36"/>
      <c r="UID102" s="36"/>
      <c r="UIE102" s="36"/>
      <c r="UIF102" s="36"/>
      <c r="UIG102" s="36"/>
      <c r="UIH102" s="36"/>
      <c r="UII102" s="36"/>
      <c r="UIJ102" s="36"/>
      <c r="UIK102" s="36"/>
      <c r="UIL102" s="36"/>
      <c r="UIM102" s="36"/>
      <c r="UIN102" s="36"/>
      <c r="UIO102" s="36"/>
      <c r="UIP102" s="36"/>
      <c r="UIQ102" s="36"/>
      <c r="UIR102" s="36"/>
      <c r="UIS102" s="36"/>
      <c r="UIT102" s="36"/>
      <c r="UIU102" s="36"/>
      <c r="UIV102" s="36"/>
      <c r="UIW102" s="36"/>
      <c r="UIX102" s="36"/>
      <c r="UIY102" s="36"/>
      <c r="UIZ102" s="36"/>
      <c r="UJA102" s="36"/>
      <c r="UJB102" s="36"/>
      <c r="UJC102" s="36"/>
      <c r="UJD102" s="36"/>
      <c r="UJE102" s="36"/>
      <c r="UJF102" s="36"/>
      <c r="UJG102" s="36"/>
      <c r="UJH102" s="36"/>
      <c r="UJI102" s="36"/>
      <c r="UJJ102" s="36"/>
      <c r="UJK102" s="36"/>
      <c r="UJL102" s="36"/>
      <c r="UJM102" s="36"/>
      <c r="UJN102" s="36"/>
      <c r="UJO102" s="36"/>
      <c r="UJP102" s="36"/>
      <c r="UJQ102" s="36"/>
      <c r="UJR102" s="36"/>
      <c r="UJS102" s="36"/>
      <c r="UJT102" s="36"/>
      <c r="UJU102" s="36"/>
      <c r="UJV102" s="36"/>
      <c r="UJW102" s="36"/>
      <c r="UJX102" s="36"/>
      <c r="UJY102" s="36"/>
      <c r="UJZ102" s="36"/>
      <c r="UKA102" s="36"/>
      <c r="UKB102" s="36"/>
      <c r="UKC102" s="36"/>
      <c r="UKD102" s="36"/>
      <c r="UKE102" s="36"/>
      <c r="UKF102" s="36"/>
      <c r="UKG102" s="36"/>
      <c r="UKH102" s="36"/>
      <c r="UKI102" s="36"/>
      <c r="UKJ102" s="36"/>
      <c r="UKK102" s="36"/>
      <c r="UKL102" s="36"/>
      <c r="UKM102" s="36"/>
      <c r="UKN102" s="36"/>
      <c r="UKO102" s="36"/>
      <c r="UKP102" s="36"/>
      <c r="UKQ102" s="36"/>
      <c r="UKR102" s="36"/>
      <c r="UKS102" s="36"/>
      <c r="UKT102" s="36"/>
      <c r="UKU102" s="36"/>
      <c r="UKV102" s="36"/>
      <c r="UKW102" s="36"/>
      <c r="UKX102" s="36"/>
      <c r="UKY102" s="36"/>
      <c r="UKZ102" s="36"/>
      <c r="ULA102" s="36"/>
      <c r="ULB102" s="36"/>
      <c r="ULC102" s="36"/>
      <c r="ULD102" s="36"/>
      <c r="ULE102" s="36"/>
      <c r="ULF102" s="36"/>
      <c r="ULG102" s="36"/>
      <c r="ULH102" s="36"/>
      <c r="ULI102" s="36"/>
      <c r="ULJ102" s="36"/>
      <c r="ULK102" s="36"/>
      <c r="ULL102" s="36"/>
      <c r="ULM102" s="36"/>
      <c r="ULN102" s="36"/>
      <c r="ULO102" s="36"/>
      <c r="ULP102" s="36"/>
      <c r="ULQ102" s="36"/>
      <c r="ULR102" s="36"/>
      <c r="ULS102" s="36"/>
      <c r="ULT102" s="36"/>
      <c r="ULU102" s="36"/>
      <c r="ULV102" s="36"/>
      <c r="ULW102" s="36"/>
      <c r="ULX102" s="36"/>
      <c r="ULY102" s="36"/>
      <c r="ULZ102" s="36"/>
      <c r="UMA102" s="36"/>
      <c r="UMB102" s="36"/>
      <c r="UMC102" s="36"/>
      <c r="UMD102" s="36"/>
      <c r="UME102" s="36"/>
      <c r="UMF102" s="36"/>
      <c r="UMG102" s="36"/>
      <c r="UMH102" s="36"/>
      <c r="UMI102" s="36"/>
      <c r="UMJ102" s="36"/>
      <c r="UMK102" s="36"/>
      <c r="UML102" s="36"/>
      <c r="UMM102" s="36"/>
      <c r="UMN102" s="36"/>
      <c r="UMO102" s="36"/>
      <c r="UMP102" s="36"/>
      <c r="UMQ102" s="36"/>
      <c r="UMR102" s="36"/>
      <c r="UMS102" s="36"/>
      <c r="UMT102" s="36"/>
      <c r="UMU102" s="36"/>
      <c r="UMV102" s="36"/>
      <c r="UMW102" s="36"/>
      <c r="UMX102" s="36"/>
      <c r="UMY102" s="36"/>
      <c r="UMZ102" s="36"/>
      <c r="UNA102" s="36"/>
      <c r="UNB102" s="36"/>
      <c r="UNC102" s="36"/>
      <c r="UND102" s="36"/>
      <c r="UNE102" s="36"/>
      <c r="UNF102" s="36"/>
      <c r="UNG102" s="36"/>
      <c r="UNH102" s="36"/>
      <c r="UNI102" s="36"/>
      <c r="UNJ102" s="36"/>
      <c r="UNK102" s="36"/>
      <c r="UNL102" s="36"/>
      <c r="UNM102" s="36"/>
      <c r="UNN102" s="36"/>
      <c r="UNO102" s="36"/>
      <c r="UNP102" s="36"/>
      <c r="UNQ102" s="36"/>
      <c r="UNR102" s="36"/>
      <c r="UNS102" s="36"/>
      <c r="UNT102" s="36"/>
      <c r="UNU102" s="36"/>
      <c r="UNV102" s="36"/>
      <c r="UNW102" s="36"/>
      <c r="UNX102" s="36"/>
      <c r="UNY102" s="36"/>
      <c r="UNZ102" s="36"/>
      <c r="UOA102" s="36"/>
      <c r="UOB102" s="36"/>
      <c r="UOC102" s="36"/>
      <c r="UOD102" s="36"/>
      <c r="UOE102" s="36"/>
      <c r="UOF102" s="36"/>
      <c r="UOG102" s="36"/>
      <c r="UOH102" s="36"/>
      <c r="UOI102" s="36"/>
      <c r="UOJ102" s="36"/>
      <c r="UOK102" s="36"/>
      <c r="UOL102" s="36"/>
      <c r="UOM102" s="36"/>
      <c r="UON102" s="36"/>
      <c r="UOO102" s="36"/>
      <c r="UOP102" s="36"/>
      <c r="UOQ102" s="36"/>
      <c r="UOR102" s="36"/>
      <c r="UOS102" s="36"/>
      <c r="UOT102" s="36"/>
      <c r="UOU102" s="36"/>
      <c r="UOV102" s="36"/>
      <c r="UOW102" s="36"/>
      <c r="UOX102" s="36"/>
      <c r="UOY102" s="36"/>
      <c r="UOZ102" s="36"/>
      <c r="UPA102" s="36"/>
      <c r="UPB102" s="36"/>
      <c r="UPC102" s="36"/>
      <c r="UPD102" s="36"/>
      <c r="UPE102" s="36"/>
      <c r="UPF102" s="36"/>
      <c r="UPG102" s="36"/>
      <c r="UPH102" s="36"/>
      <c r="UPI102" s="36"/>
      <c r="UPJ102" s="36"/>
      <c r="UPK102" s="36"/>
      <c r="UPL102" s="36"/>
      <c r="UPM102" s="36"/>
      <c r="UPN102" s="36"/>
      <c r="UPO102" s="36"/>
      <c r="UPP102" s="36"/>
      <c r="UPQ102" s="36"/>
      <c r="UPR102" s="36"/>
      <c r="UPS102" s="36"/>
      <c r="UPT102" s="36"/>
      <c r="UPU102" s="36"/>
      <c r="UPV102" s="36"/>
      <c r="UPW102" s="36"/>
      <c r="UPX102" s="36"/>
      <c r="UPY102" s="36"/>
      <c r="UPZ102" s="36"/>
      <c r="UQA102" s="36"/>
      <c r="UQB102" s="36"/>
      <c r="UQC102" s="36"/>
      <c r="UQD102" s="36"/>
      <c r="UQE102" s="36"/>
      <c r="UQF102" s="36"/>
      <c r="UQG102" s="36"/>
      <c r="UQH102" s="36"/>
      <c r="UQI102" s="36"/>
      <c r="UQJ102" s="36"/>
      <c r="UQK102" s="36"/>
      <c r="UQL102" s="36"/>
      <c r="UQM102" s="36"/>
      <c r="UQN102" s="36"/>
      <c r="UQO102" s="36"/>
      <c r="UQP102" s="36"/>
      <c r="UQQ102" s="36"/>
      <c r="UQR102" s="36"/>
      <c r="UQS102" s="36"/>
      <c r="UQT102" s="36"/>
      <c r="UQU102" s="36"/>
      <c r="UQV102" s="36"/>
      <c r="UQW102" s="36"/>
      <c r="UQX102" s="36"/>
      <c r="UQY102" s="36"/>
      <c r="UQZ102" s="36"/>
      <c r="URA102" s="36"/>
      <c r="URB102" s="36"/>
      <c r="URC102" s="36"/>
      <c r="URD102" s="36"/>
      <c r="URE102" s="36"/>
      <c r="URF102" s="36"/>
      <c r="URG102" s="36"/>
      <c r="URH102" s="36"/>
      <c r="URI102" s="36"/>
      <c r="URJ102" s="36"/>
      <c r="URK102" s="36"/>
      <c r="URL102" s="36"/>
      <c r="URM102" s="36"/>
      <c r="URN102" s="36"/>
      <c r="URO102" s="36"/>
      <c r="URP102" s="36"/>
      <c r="URQ102" s="36"/>
      <c r="URR102" s="36"/>
      <c r="URS102" s="36"/>
      <c r="URT102" s="36"/>
      <c r="URU102" s="36"/>
      <c r="URV102" s="36"/>
      <c r="URW102" s="36"/>
      <c r="URX102" s="36"/>
      <c r="URY102" s="36"/>
      <c r="URZ102" s="36"/>
      <c r="USA102" s="36"/>
      <c r="USB102" s="36"/>
      <c r="USC102" s="36"/>
      <c r="USD102" s="36"/>
      <c r="USE102" s="36"/>
      <c r="USF102" s="36"/>
      <c r="USG102" s="36"/>
      <c r="USH102" s="36"/>
      <c r="USI102" s="36"/>
      <c r="USJ102" s="36"/>
      <c r="USK102" s="36"/>
      <c r="USL102" s="36"/>
      <c r="USM102" s="36"/>
      <c r="USN102" s="36"/>
      <c r="USO102" s="36"/>
      <c r="USP102" s="36"/>
      <c r="USQ102" s="36"/>
      <c r="USR102" s="36"/>
      <c r="USS102" s="36"/>
      <c r="UST102" s="36"/>
      <c r="USU102" s="36"/>
      <c r="USV102" s="36"/>
      <c r="USW102" s="36"/>
      <c r="USX102" s="36"/>
      <c r="USY102" s="36"/>
      <c r="USZ102" s="36"/>
      <c r="UTA102" s="36"/>
      <c r="UTB102" s="36"/>
      <c r="UTC102" s="36"/>
      <c r="UTD102" s="36"/>
      <c r="UTE102" s="36"/>
      <c r="UTF102" s="36"/>
      <c r="UTG102" s="36"/>
      <c r="UTH102" s="36"/>
      <c r="UTI102" s="36"/>
      <c r="UTJ102" s="36"/>
      <c r="UTK102" s="36"/>
      <c r="UTL102" s="36"/>
      <c r="UTM102" s="36"/>
      <c r="UTN102" s="36"/>
      <c r="UTO102" s="36"/>
      <c r="UTP102" s="36"/>
      <c r="UTQ102" s="36"/>
      <c r="UTR102" s="36"/>
      <c r="UTS102" s="36"/>
      <c r="UTT102" s="36"/>
      <c r="UTU102" s="36"/>
      <c r="UTV102" s="36"/>
      <c r="UTW102" s="36"/>
      <c r="UTX102" s="36"/>
      <c r="UTY102" s="36"/>
      <c r="UTZ102" s="36"/>
      <c r="UUA102" s="36"/>
      <c r="UUB102" s="36"/>
      <c r="UUC102" s="36"/>
      <c r="UUD102" s="36"/>
      <c r="UUE102" s="36"/>
      <c r="UUF102" s="36"/>
      <c r="UUG102" s="36"/>
      <c r="UUH102" s="36"/>
      <c r="UUI102" s="36"/>
      <c r="UUJ102" s="36"/>
      <c r="UUK102" s="36"/>
      <c r="UUL102" s="36"/>
      <c r="UUM102" s="36"/>
      <c r="UUN102" s="36"/>
      <c r="UUO102" s="36"/>
      <c r="UUP102" s="36"/>
      <c r="UUQ102" s="36"/>
      <c r="UUR102" s="36"/>
      <c r="UUS102" s="36"/>
      <c r="UUT102" s="36"/>
      <c r="UUU102" s="36"/>
      <c r="UUV102" s="36"/>
      <c r="UUW102" s="36"/>
      <c r="UUX102" s="36"/>
      <c r="UUY102" s="36"/>
      <c r="UUZ102" s="36"/>
      <c r="UVA102" s="36"/>
      <c r="UVB102" s="36"/>
      <c r="UVC102" s="36"/>
      <c r="UVD102" s="36"/>
      <c r="UVE102" s="36"/>
      <c r="UVF102" s="36"/>
      <c r="UVG102" s="36"/>
      <c r="UVH102" s="36"/>
      <c r="UVI102" s="36"/>
      <c r="UVJ102" s="36"/>
      <c r="UVK102" s="36"/>
      <c r="UVL102" s="36"/>
      <c r="UVM102" s="36"/>
      <c r="UVN102" s="36"/>
      <c r="UVO102" s="36"/>
      <c r="UVP102" s="36"/>
      <c r="UVQ102" s="36"/>
      <c r="UVR102" s="36"/>
      <c r="UVS102" s="36"/>
      <c r="UVT102" s="36"/>
      <c r="UVU102" s="36"/>
      <c r="UVV102" s="36"/>
      <c r="UVW102" s="36"/>
      <c r="UVX102" s="36"/>
      <c r="UVY102" s="36"/>
      <c r="UVZ102" s="36"/>
      <c r="UWA102" s="36"/>
      <c r="UWB102" s="36"/>
      <c r="UWC102" s="36"/>
      <c r="UWD102" s="36"/>
      <c r="UWE102" s="36"/>
      <c r="UWF102" s="36"/>
      <c r="UWG102" s="36"/>
      <c r="UWH102" s="36"/>
      <c r="UWI102" s="36"/>
      <c r="UWJ102" s="36"/>
      <c r="UWK102" s="36"/>
      <c r="UWL102" s="36"/>
      <c r="UWM102" s="36"/>
      <c r="UWN102" s="36"/>
      <c r="UWO102" s="36"/>
      <c r="UWP102" s="36"/>
      <c r="UWQ102" s="36"/>
      <c r="UWR102" s="36"/>
      <c r="UWS102" s="36"/>
      <c r="UWT102" s="36"/>
      <c r="UWU102" s="36"/>
      <c r="UWV102" s="36"/>
      <c r="UWW102" s="36"/>
      <c r="UWX102" s="36"/>
      <c r="UWY102" s="36"/>
      <c r="UWZ102" s="36"/>
      <c r="UXA102" s="36"/>
      <c r="UXB102" s="36"/>
      <c r="UXC102" s="36"/>
      <c r="UXD102" s="36"/>
      <c r="UXE102" s="36"/>
      <c r="UXF102" s="36"/>
      <c r="UXG102" s="36"/>
      <c r="UXH102" s="36"/>
      <c r="UXI102" s="36"/>
      <c r="UXJ102" s="36"/>
      <c r="UXK102" s="36"/>
      <c r="UXL102" s="36"/>
      <c r="UXM102" s="36"/>
      <c r="UXN102" s="36"/>
      <c r="UXO102" s="36"/>
      <c r="UXP102" s="36"/>
      <c r="UXQ102" s="36"/>
      <c r="UXR102" s="36"/>
      <c r="UXS102" s="36"/>
      <c r="UXT102" s="36"/>
      <c r="UXU102" s="36"/>
      <c r="UXV102" s="36"/>
      <c r="UXW102" s="36"/>
      <c r="UXX102" s="36"/>
      <c r="UXY102" s="36"/>
      <c r="UXZ102" s="36"/>
      <c r="UYA102" s="36"/>
      <c r="UYB102" s="36"/>
      <c r="UYC102" s="36"/>
      <c r="UYD102" s="36"/>
      <c r="UYE102" s="36"/>
      <c r="UYF102" s="36"/>
      <c r="UYG102" s="36"/>
      <c r="UYH102" s="36"/>
      <c r="UYI102" s="36"/>
      <c r="UYJ102" s="36"/>
      <c r="UYK102" s="36"/>
      <c r="UYL102" s="36"/>
      <c r="UYM102" s="36"/>
      <c r="UYN102" s="36"/>
      <c r="UYO102" s="36"/>
      <c r="UYP102" s="36"/>
      <c r="UYQ102" s="36"/>
      <c r="UYR102" s="36"/>
      <c r="UYS102" s="36"/>
      <c r="UYT102" s="36"/>
      <c r="UYU102" s="36"/>
      <c r="UYV102" s="36"/>
      <c r="UYW102" s="36"/>
      <c r="UYX102" s="36"/>
      <c r="UYY102" s="36"/>
      <c r="UYZ102" s="36"/>
      <c r="UZA102" s="36"/>
      <c r="UZB102" s="36"/>
      <c r="UZC102" s="36"/>
      <c r="UZD102" s="36"/>
      <c r="UZE102" s="36"/>
      <c r="UZF102" s="36"/>
      <c r="UZG102" s="36"/>
      <c r="UZH102" s="36"/>
      <c r="UZI102" s="36"/>
      <c r="UZJ102" s="36"/>
      <c r="UZK102" s="36"/>
      <c r="UZL102" s="36"/>
      <c r="UZM102" s="36"/>
      <c r="UZN102" s="36"/>
      <c r="UZO102" s="36"/>
      <c r="UZP102" s="36"/>
      <c r="UZQ102" s="36"/>
      <c r="UZR102" s="36"/>
      <c r="UZS102" s="36"/>
      <c r="UZT102" s="36"/>
      <c r="UZU102" s="36"/>
      <c r="UZV102" s="36"/>
      <c r="UZW102" s="36"/>
      <c r="UZX102" s="36"/>
      <c r="UZY102" s="36"/>
      <c r="UZZ102" s="36"/>
      <c r="VAA102" s="36"/>
      <c r="VAB102" s="36"/>
      <c r="VAC102" s="36"/>
      <c r="VAD102" s="36"/>
      <c r="VAE102" s="36"/>
      <c r="VAF102" s="36"/>
      <c r="VAG102" s="36"/>
      <c r="VAH102" s="36"/>
      <c r="VAI102" s="36"/>
      <c r="VAJ102" s="36"/>
      <c r="VAK102" s="36"/>
      <c r="VAL102" s="36"/>
      <c r="VAM102" s="36"/>
      <c r="VAN102" s="36"/>
      <c r="VAO102" s="36"/>
      <c r="VAP102" s="36"/>
      <c r="VAQ102" s="36"/>
      <c r="VAR102" s="36"/>
      <c r="VAS102" s="36"/>
      <c r="VAT102" s="36"/>
      <c r="VAU102" s="36"/>
      <c r="VAV102" s="36"/>
      <c r="VAW102" s="36"/>
      <c r="VAX102" s="36"/>
      <c r="VAY102" s="36"/>
      <c r="VAZ102" s="36"/>
      <c r="VBA102" s="36"/>
      <c r="VBB102" s="36"/>
      <c r="VBC102" s="36"/>
      <c r="VBD102" s="36"/>
      <c r="VBE102" s="36"/>
      <c r="VBF102" s="36"/>
      <c r="VBG102" s="36"/>
      <c r="VBH102" s="36"/>
      <c r="VBI102" s="36"/>
      <c r="VBJ102" s="36"/>
      <c r="VBK102" s="36"/>
      <c r="VBL102" s="36"/>
      <c r="VBM102" s="36"/>
      <c r="VBN102" s="36"/>
      <c r="VBO102" s="36"/>
      <c r="VBP102" s="36"/>
      <c r="VBQ102" s="36"/>
      <c r="VBR102" s="36"/>
      <c r="VBS102" s="36"/>
      <c r="VBT102" s="36"/>
      <c r="VBU102" s="36"/>
      <c r="VBV102" s="36"/>
      <c r="VBW102" s="36"/>
      <c r="VBX102" s="36"/>
      <c r="VBY102" s="36"/>
      <c r="VBZ102" s="36"/>
      <c r="VCA102" s="36"/>
      <c r="VCB102" s="36"/>
      <c r="VCC102" s="36"/>
      <c r="VCD102" s="36"/>
      <c r="VCE102" s="36"/>
      <c r="VCF102" s="36"/>
      <c r="VCG102" s="36"/>
      <c r="VCH102" s="36"/>
      <c r="VCI102" s="36"/>
      <c r="VCJ102" s="36"/>
      <c r="VCK102" s="36"/>
      <c r="VCL102" s="36"/>
      <c r="VCM102" s="36"/>
      <c r="VCN102" s="36"/>
      <c r="VCO102" s="36"/>
      <c r="VCP102" s="36"/>
      <c r="VCQ102" s="36"/>
      <c r="VCR102" s="36"/>
      <c r="VCS102" s="36"/>
      <c r="VCT102" s="36"/>
      <c r="VCU102" s="36"/>
      <c r="VCV102" s="36"/>
      <c r="VCW102" s="36"/>
      <c r="VCX102" s="36"/>
      <c r="VCY102" s="36"/>
      <c r="VCZ102" s="36"/>
      <c r="VDA102" s="36"/>
      <c r="VDB102" s="36"/>
      <c r="VDC102" s="36"/>
      <c r="VDD102" s="36"/>
      <c r="VDE102" s="36"/>
      <c r="VDF102" s="36"/>
      <c r="VDG102" s="36"/>
      <c r="VDH102" s="36"/>
      <c r="VDI102" s="36"/>
      <c r="VDJ102" s="36"/>
      <c r="VDK102" s="36"/>
      <c r="VDL102" s="36"/>
      <c r="VDM102" s="36"/>
      <c r="VDN102" s="36"/>
      <c r="VDO102" s="36"/>
      <c r="VDP102" s="36"/>
      <c r="VDQ102" s="36"/>
      <c r="VDR102" s="36"/>
      <c r="VDS102" s="36"/>
      <c r="VDT102" s="36"/>
      <c r="VDU102" s="36"/>
      <c r="VDV102" s="36"/>
      <c r="VDW102" s="36"/>
      <c r="VDX102" s="36"/>
      <c r="VDY102" s="36"/>
      <c r="VDZ102" s="36"/>
      <c r="VEA102" s="36"/>
      <c r="VEB102" s="36"/>
      <c r="VEC102" s="36"/>
      <c r="VED102" s="36"/>
      <c r="VEE102" s="36"/>
      <c r="VEF102" s="36"/>
      <c r="VEG102" s="36"/>
      <c r="VEH102" s="36"/>
      <c r="VEI102" s="36"/>
      <c r="VEJ102" s="36"/>
      <c r="VEK102" s="36"/>
      <c r="VEL102" s="36"/>
      <c r="VEM102" s="36"/>
      <c r="VEN102" s="36"/>
      <c r="VEO102" s="36"/>
      <c r="VEP102" s="36"/>
      <c r="VEQ102" s="36"/>
      <c r="VER102" s="36"/>
      <c r="VES102" s="36"/>
      <c r="VET102" s="36"/>
      <c r="VEU102" s="36"/>
      <c r="VEV102" s="36"/>
      <c r="VEW102" s="36"/>
      <c r="VEX102" s="36"/>
      <c r="VEY102" s="36"/>
      <c r="VEZ102" s="36"/>
      <c r="VFA102" s="36"/>
      <c r="VFB102" s="36"/>
      <c r="VFC102" s="36"/>
      <c r="VFD102" s="36"/>
      <c r="VFE102" s="36"/>
      <c r="VFF102" s="36"/>
      <c r="VFG102" s="36"/>
      <c r="VFH102" s="36"/>
      <c r="VFI102" s="36"/>
      <c r="VFJ102" s="36"/>
      <c r="VFK102" s="36"/>
      <c r="VFL102" s="36"/>
      <c r="VFM102" s="36"/>
      <c r="VFN102" s="36"/>
      <c r="VFO102" s="36"/>
      <c r="VFP102" s="36"/>
      <c r="VFQ102" s="36"/>
      <c r="VFR102" s="36"/>
      <c r="VFS102" s="36"/>
      <c r="VFT102" s="36"/>
      <c r="VFU102" s="36"/>
      <c r="VFV102" s="36"/>
      <c r="VFW102" s="36"/>
      <c r="VFX102" s="36"/>
      <c r="VFY102" s="36"/>
      <c r="VFZ102" s="36"/>
      <c r="VGA102" s="36"/>
      <c r="VGB102" s="36"/>
      <c r="VGC102" s="36"/>
      <c r="VGD102" s="36"/>
      <c r="VGE102" s="36"/>
      <c r="VGF102" s="36"/>
      <c r="VGG102" s="36"/>
      <c r="VGH102" s="36"/>
      <c r="VGI102" s="36"/>
      <c r="VGJ102" s="36"/>
      <c r="VGK102" s="36"/>
      <c r="VGL102" s="36"/>
      <c r="VGM102" s="36"/>
      <c r="VGN102" s="36"/>
      <c r="VGO102" s="36"/>
      <c r="VGP102" s="36"/>
      <c r="VGQ102" s="36"/>
      <c r="VGR102" s="36"/>
      <c r="VGS102" s="36"/>
      <c r="VGT102" s="36"/>
      <c r="VGU102" s="36"/>
      <c r="VGV102" s="36"/>
      <c r="VGW102" s="36"/>
      <c r="VGX102" s="36"/>
      <c r="VGY102" s="36"/>
      <c r="VGZ102" s="36"/>
      <c r="VHA102" s="36"/>
      <c r="VHB102" s="36"/>
      <c r="VHC102" s="36"/>
      <c r="VHD102" s="36"/>
      <c r="VHE102" s="36"/>
      <c r="VHF102" s="36"/>
      <c r="VHG102" s="36"/>
      <c r="VHH102" s="36"/>
      <c r="VHI102" s="36"/>
      <c r="VHJ102" s="36"/>
      <c r="VHK102" s="36"/>
      <c r="VHL102" s="36"/>
      <c r="VHM102" s="36"/>
      <c r="VHN102" s="36"/>
      <c r="VHO102" s="36"/>
      <c r="VHP102" s="36"/>
      <c r="VHQ102" s="36"/>
      <c r="VHR102" s="36"/>
      <c r="VHS102" s="36"/>
      <c r="VHT102" s="36"/>
      <c r="VHU102" s="36"/>
      <c r="VHV102" s="36"/>
      <c r="VHW102" s="36"/>
      <c r="VHX102" s="36"/>
      <c r="VHY102" s="36"/>
      <c r="VHZ102" s="36"/>
      <c r="VIA102" s="36"/>
      <c r="VIB102" s="36"/>
      <c r="VIC102" s="36"/>
      <c r="VID102" s="36"/>
      <c r="VIE102" s="36"/>
      <c r="VIF102" s="36"/>
      <c r="VIG102" s="36"/>
      <c r="VIH102" s="36"/>
      <c r="VII102" s="36"/>
      <c r="VIJ102" s="36"/>
      <c r="VIK102" s="36"/>
      <c r="VIL102" s="36"/>
      <c r="VIM102" s="36"/>
      <c r="VIN102" s="36"/>
      <c r="VIO102" s="36"/>
      <c r="VIP102" s="36"/>
      <c r="VIQ102" s="36"/>
      <c r="VIR102" s="36"/>
      <c r="VIS102" s="36"/>
      <c r="VIT102" s="36"/>
      <c r="VIU102" s="36"/>
      <c r="VIV102" s="36"/>
      <c r="VIW102" s="36"/>
      <c r="VIX102" s="36"/>
      <c r="VIY102" s="36"/>
      <c r="VIZ102" s="36"/>
      <c r="VJA102" s="36"/>
      <c r="VJB102" s="36"/>
      <c r="VJC102" s="36"/>
      <c r="VJD102" s="36"/>
      <c r="VJE102" s="36"/>
      <c r="VJF102" s="36"/>
      <c r="VJG102" s="36"/>
      <c r="VJH102" s="36"/>
      <c r="VJI102" s="36"/>
      <c r="VJJ102" s="36"/>
      <c r="VJK102" s="36"/>
      <c r="VJL102" s="36"/>
      <c r="VJM102" s="36"/>
      <c r="VJN102" s="36"/>
      <c r="VJO102" s="36"/>
      <c r="VJP102" s="36"/>
      <c r="VJQ102" s="36"/>
      <c r="VJR102" s="36"/>
      <c r="VJS102" s="36"/>
      <c r="VJT102" s="36"/>
      <c r="VJU102" s="36"/>
      <c r="VJV102" s="36"/>
      <c r="VJW102" s="36"/>
      <c r="VJX102" s="36"/>
      <c r="VJY102" s="36"/>
      <c r="VJZ102" s="36"/>
      <c r="VKA102" s="36"/>
      <c r="VKB102" s="36"/>
      <c r="VKC102" s="36"/>
      <c r="VKD102" s="36"/>
      <c r="VKE102" s="36"/>
      <c r="VKF102" s="36"/>
      <c r="VKG102" s="36"/>
      <c r="VKH102" s="36"/>
      <c r="VKI102" s="36"/>
      <c r="VKJ102" s="36"/>
      <c r="VKK102" s="36"/>
      <c r="VKL102" s="36"/>
      <c r="VKM102" s="36"/>
      <c r="VKN102" s="36"/>
      <c r="VKO102" s="36"/>
      <c r="VKP102" s="36"/>
      <c r="VKQ102" s="36"/>
      <c r="VKR102" s="36"/>
      <c r="VKS102" s="36"/>
      <c r="VKT102" s="36"/>
      <c r="VKU102" s="36"/>
      <c r="VKV102" s="36"/>
      <c r="VKW102" s="36"/>
      <c r="VKX102" s="36"/>
      <c r="VKY102" s="36"/>
      <c r="VKZ102" s="36"/>
      <c r="VLA102" s="36"/>
      <c r="VLB102" s="36"/>
      <c r="VLC102" s="36"/>
      <c r="VLD102" s="36"/>
      <c r="VLE102" s="36"/>
      <c r="VLF102" s="36"/>
      <c r="VLG102" s="36"/>
      <c r="VLH102" s="36"/>
      <c r="VLI102" s="36"/>
      <c r="VLJ102" s="36"/>
      <c r="VLK102" s="36"/>
      <c r="VLL102" s="36"/>
      <c r="VLM102" s="36"/>
      <c r="VLN102" s="36"/>
      <c r="VLO102" s="36"/>
      <c r="VLP102" s="36"/>
      <c r="VLQ102" s="36"/>
      <c r="VLR102" s="36"/>
      <c r="VLS102" s="36"/>
      <c r="VLT102" s="36"/>
      <c r="VLU102" s="36"/>
      <c r="VLV102" s="36"/>
      <c r="VLW102" s="36"/>
      <c r="VLX102" s="36"/>
      <c r="VLY102" s="36"/>
      <c r="VLZ102" s="36"/>
      <c r="VMA102" s="36"/>
      <c r="VMB102" s="36"/>
      <c r="VMC102" s="36"/>
      <c r="VMD102" s="36"/>
      <c r="VME102" s="36"/>
      <c r="VMF102" s="36"/>
      <c r="VMG102" s="36"/>
      <c r="VMH102" s="36"/>
      <c r="VMI102" s="36"/>
      <c r="VMJ102" s="36"/>
      <c r="VMK102" s="36"/>
      <c r="VML102" s="36"/>
      <c r="VMM102" s="36"/>
      <c r="VMN102" s="36"/>
      <c r="VMO102" s="36"/>
      <c r="VMP102" s="36"/>
      <c r="VMQ102" s="36"/>
      <c r="VMR102" s="36"/>
      <c r="VMS102" s="36"/>
      <c r="VMT102" s="36"/>
      <c r="VMU102" s="36"/>
      <c r="VMV102" s="36"/>
      <c r="VMW102" s="36"/>
      <c r="VMX102" s="36"/>
      <c r="VMY102" s="36"/>
      <c r="VMZ102" s="36"/>
      <c r="VNA102" s="36"/>
      <c r="VNB102" s="36"/>
      <c r="VNC102" s="36"/>
      <c r="VND102" s="36"/>
      <c r="VNE102" s="36"/>
      <c r="VNF102" s="36"/>
      <c r="VNG102" s="36"/>
      <c r="VNH102" s="36"/>
      <c r="VNI102" s="36"/>
      <c r="VNJ102" s="36"/>
      <c r="VNK102" s="36"/>
      <c r="VNL102" s="36"/>
      <c r="VNM102" s="36"/>
      <c r="VNN102" s="36"/>
      <c r="VNO102" s="36"/>
      <c r="VNP102" s="36"/>
      <c r="VNQ102" s="36"/>
      <c r="VNR102" s="36"/>
      <c r="VNS102" s="36"/>
      <c r="VNT102" s="36"/>
      <c r="VNU102" s="36"/>
      <c r="VNV102" s="36"/>
      <c r="VNW102" s="36"/>
      <c r="VNX102" s="36"/>
      <c r="VNY102" s="36"/>
      <c r="VNZ102" s="36"/>
      <c r="VOA102" s="36"/>
      <c r="VOB102" s="36"/>
      <c r="VOC102" s="36"/>
      <c r="VOD102" s="36"/>
      <c r="VOE102" s="36"/>
      <c r="VOF102" s="36"/>
      <c r="VOG102" s="36"/>
      <c r="VOH102" s="36"/>
      <c r="VOI102" s="36"/>
      <c r="VOJ102" s="36"/>
      <c r="VOK102" s="36"/>
      <c r="VOL102" s="36"/>
      <c r="VOM102" s="36"/>
      <c r="VON102" s="36"/>
      <c r="VOO102" s="36"/>
      <c r="VOP102" s="36"/>
      <c r="VOQ102" s="36"/>
      <c r="VOR102" s="36"/>
      <c r="VOS102" s="36"/>
      <c r="VOT102" s="36"/>
      <c r="VOU102" s="36"/>
      <c r="VOV102" s="36"/>
      <c r="VOW102" s="36"/>
      <c r="VOX102" s="36"/>
      <c r="VOY102" s="36"/>
      <c r="VOZ102" s="36"/>
      <c r="VPA102" s="36"/>
      <c r="VPB102" s="36"/>
      <c r="VPC102" s="36"/>
      <c r="VPD102" s="36"/>
      <c r="VPE102" s="36"/>
      <c r="VPF102" s="36"/>
      <c r="VPG102" s="36"/>
      <c r="VPH102" s="36"/>
      <c r="VPI102" s="36"/>
      <c r="VPJ102" s="36"/>
      <c r="VPK102" s="36"/>
      <c r="VPL102" s="36"/>
      <c r="VPM102" s="36"/>
      <c r="VPN102" s="36"/>
      <c r="VPO102" s="36"/>
      <c r="VPP102" s="36"/>
      <c r="VPQ102" s="36"/>
      <c r="VPR102" s="36"/>
      <c r="VPS102" s="36"/>
      <c r="VPT102" s="36"/>
      <c r="VPU102" s="36"/>
      <c r="VPV102" s="36"/>
      <c r="VPW102" s="36"/>
      <c r="VPX102" s="36"/>
      <c r="VPY102" s="36"/>
      <c r="VPZ102" s="36"/>
      <c r="VQA102" s="36"/>
      <c r="VQB102" s="36"/>
      <c r="VQC102" s="36"/>
      <c r="VQD102" s="36"/>
      <c r="VQE102" s="36"/>
      <c r="VQF102" s="36"/>
      <c r="VQG102" s="36"/>
      <c r="VQH102" s="36"/>
      <c r="VQI102" s="36"/>
      <c r="VQJ102" s="36"/>
      <c r="VQK102" s="36"/>
      <c r="VQL102" s="36"/>
      <c r="VQM102" s="36"/>
      <c r="VQN102" s="36"/>
      <c r="VQO102" s="36"/>
      <c r="VQP102" s="36"/>
      <c r="VQQ102" s="36"/>
      <c r="VQR102" s="36"/>
      <c r="VQS102" s="36"/>
      <c r="VQT102" s="36"/>
      <c r="VQU102" s="36"/>
      <c r="VQV102" s="36"/>
      <c r="VQW102" s="36"/>
      <c r="VQX102" s="36"/>
      <c r="VQY102" s="36"/>
      <c r="VQZ102" s="36"/>
      <c r="VRA102" s="36"/>
      <c r="VRB102" s="36"/>
      <c r="VRC102" s="36"/>
      <c r="VRD102" s="36"/>
      <c r="VRE102" s="36"/>
      <c r="VRF102" s="36"/>
      <c r="VRG102" s="36"/>
      <c r="VRH102" s="36"/>
      <c r="VRI102" s="36"/>
      <c r="VRJ102" s="36"/>
      <c r="VRK102" s="36"/>
      <c r="VRL102" s="36"/>
      <c r="VRM102" s="36"/>
      <c r="VRN102" s="36"/>
      <c r="VRO102" s="36"/>
      <c r="VRP102" s="36"/>
      <c r="VRQ102" s="36"/>
      <c r="VRR102" s="36"/>
      <c r="VRS102" s="36"/>
      <c r="VRT102" s="36"/>
      <c r="VRU102" s="36"/>
      <c r="VRV102" s="36"/>
      <c r="VRW102" s="36"/>
      <c r="VRX102" s="36"/>
      <c r="VRY102" s="36"/>
      <c r="VRZ102" s="36"/>
      <c r="VSA102" s="36"/>
      <c r="VSB102" s="36"/>
      <c r="VSC102" s="36"/>
      <c r="VSD102" s="36"/>
      <c r="VSE102" s="36"/>
      <c r="VSF102" s="36"/>
      <c r="VSG102" s="36"/>
      <c r="VSH102" s="36"/>
      <c r="VSI102" s="36"/>
      <c r="VSJ102" s="36"/>
      <c r="VSK102" s="36"/>
      <c r="VSL102" s="36"/>
      <c r="VSM102" s="36"/>
      <c r="VSN102" s="36"/>
      <c r="VSO102" s="36"/>
      <c r="VSP102" s="36"/>
      <c r="VSQ102" s="36"/>
      <c r="VSR102" s="36"/>
      <c r="VSS102" s="36"/>
      <c r="VST102" s="36"/>
      <c r="VSU102" s="36"/>
      <c r="VSV102" s="36"/>
      <c r="VSW102" s="36"/>
      <c r="VSX102" s="36"/>
      <c r="VSY102" s="36"/>
      <c r="VSZ102" s="36"/>
      <c r="VTA102" s="36"/>
      <c r="VTB102" s="36"/>
      <c r="VTC102" s="36"/>
      <c r="VTD102" s="36"/>
      <c r="VTE102" s="36"/>
      <c r="VTF102" s="36"/>
      <c r="VTG102" s="36"/>
      <c r="VTH102" s="36"/>
      <c r="VTI102" s="36"/>
      <c r="VTJ102" s="36"/>
      <c r="VTK102" s="36"/>
      <c r="VTL102" s="36"/>
      <c r="VTM102" s="36"/>
      <c r="VTN102" s="36"/>
      <c r="VTO102" s="36"/>
      <c r="VTP102" s="36"/>
      <c r="VTQ102" s="36"/>
      <c r="VTR102" s="36"/>
      <c r="VTS102" s="36"/>
      <c r="VTT102" s="36"/>
      <c r="VTU102" s="36"/>
      <c r="VTV102" s="36"/>
      <c r="VTW102" s="36"/>
      <c r="VTX102" s="36"/>
      <c r="VTY102" s="36"/>
      <c r="VTZ102" s="36"/>
      <c r="VUA102" s="36"/>
      <c r="VUB102" s="36"/>
      <c r="VUC102" s="36"/>
      <c r="VUD102" s="36"/>
      <c r="VUE102" s="36"/>
      <c r="VUF102" s="36"/>
      <c r="VUG102" s="36"/>
      <c r="VUH102" s="36"/>
      <c r="VUI102" s="36"/>
      <c r="VUJ102" s="36"/>
      <c r="VUK102" s="36"/>
      <c r="VUL102" s="36"/>
      <c r="VUM102" s="36"/>
      <c r="VUN102" s="36"/>
      <c r="VUO102" s="36"/>
      <c r="VUP102" s="36"/>
      <c r="VUQ102" s="36"/>
      <c r="VUR102" s="36"/>
      <c r="VUS102" s="36"/>
      <c r="VUT102" s="36"/>
      <c r="VUU102" s="36"/>
      <c r="VUV102" s="36"/>
      <c r="VUW102" s="36"/>
      <c r="VUX102" s="36"/>
      <c r="VUY102" s="36"/>
      <c r="VUZ102" s="36"/>
      <c r="VVA102" s="36"/>
      <c r="VVB102" s="36"/>
      <c r="VVC102" s="36"/>
      <c r="VVD102" s="36"/>
      <c r="VVE102" s="36"/>
      <c r="VVF102" s="36"/>
      <c r="VVG102" s="36"/>
      <c r="VVH102" s="36"/>
      <c r="VVI102" s="36"/>
      <c r="VVJ102" s="36"/>
      <c r="VVK102" s="36"/>
      <c r="VVL102" s="36"/>
      <c r="VVM102" s="36"/>
      <c r="VVN102" s="36"/>
      <c r="VVO102" s="36"/>
      <c r="VVP102" s="36"/>
      <c r="VVQ102" s="36"/>
      <c r="VVR102" s="36"/>
      <c r="VVS102" s="36"/>
      <c r="VVT102" s="36"/>
      <c r="VVU102" s="36"/>
      <c r="VVV102" s="36"/>
      <c r="VVW102" s="36"/>
      <c r="VVX102" s="36"/>
      <c r="VVY102" s="36"/>
      <c r="VVZ102" s="36"/>
      <c r="VWA102" s="36"/>
      <c r="VWB102" s="36"/>
      <c r="VWC102" s="36"/>
      <c r="VWD102" s="36"/>
      <c r="VWE102" s="36"/>
      <c r="VWF102" s="36"/>
      <c r="VWG102" s="36"/>
      <c r="VWH102" s="36"/>
      <c r="VWI102" s="36"/>
      <c r="VWJ102" s="36"/>
      <c r="VWK102" s="36"/>
      <c r="VWL102" s="36"/>
      <c r="VWM102" s="36"/>
      <c r="VWN102" s="36"/>
      <c r="VWO102" s="36"/>
      <c r="VWP102" s="36"/>
      <c r="VWQ102" s="36"/>
      <c r="VWR102" s="36"/>
      <c r="VWS102" s="36"/>
      <c r="VWT102" s="36"/>
      <c r="VWU102" s="36"/>
      <c r="VWV102" s="36"/>
      <c r="VWW102" s="36"/>
      <c r="VWX102" s="36"/>
      <c r="VWY102" s="36"/>
      <c r="VWZ102" s="36"/>
      <c r="VXA102" s="36"/>
      <c r="VXB102" s="36"/>
      <c r="VXC102" s="36"/>
      <c r="VXD102" s="36"/>
      <c r="VXE102" s="36"/>
      <c r="VXF102" s="36"/>
      <c r="VXG102" s="36"/>
      <c r="VXH102" s="36"/>
      <c r="VXI102" s="36"/>
      <c r="VXJ102" s="36"/>
      <c r="VXK102" s="36"/>
      <c r="VXL102" s="36"/>
      <c r="VXM102" s="36"/>
      <c r="VXN102" s="36"/>
      <c r="VXO102" s="36"/>
      <c r="VXP102" s="36"/>
      <c r="VXQ102" s="36"/>
      <c r="VXR102" s="36"/>
      <c r="VXS102" s="36"/>
      <c r="VXT102" s="36"/>
      <c r="VXU102" s="36"/>
      <c r="VXV102" s="36"/>
      <c r="VXW102" s="36"/>
      <c r="VXX102" s="36"/>
      <c r="VXY102" s="36"/>
      <c r="VXZ102" s="36"/>
      <c r="VYA102" s="36"/>
      <c r="VYB102" s="36"/>
      <c r="VYC102" s="36"/>
      <c r="VYD102" s="36"/>
      <c r="VYE102" s="36"/>
      <c r="VYF102" s="36"/>
      <c r="VYG102" s="36"/>
      <c r="VYH102" s="36"/>
      <c r="VYI102" s="36"/>
      <c r="VYJ102" s="36"/>
      <c r="VYK102" s="36"/>
      <c r="VYL102" s="36"/>
      <c r="VYM102" s="36"/>
      <c r="VYN102" s="36"/>
      <c r="VYO102" s="36"/>
      <c r="VYP102" s="36"/>
      <c r="VYQ102" s="36"/>
      <c r="VYR102" s="36"/>
      <c r="VYS102" s="36"/>
      <c r="VYT102" s="36"/>
      <c r="VYU102" s="36"/>
      <c r="VYV102" s="36"/>
      <c r="VYW102" s="36"/>
      <c r="VYX102" s="36"/>
      <c r="VYY102" s="36"/>
      <c r="VYZ102" s="36"/>
      <c r="VZA102" s="36"/>
      <c r="VZB102" s="36"/>
      <c r="VZC102" s="36"/>
      <c r="VZD102" s="36"/>
      <c r="VZE102" s="36"/>
      <c r="VZF102" s="36"/>
      <c r="VZG102" s="36"/>
      <c r="VZH102" s="36"/>
      <c r="VZI102" s="36"/>
      <c r="VZJ102" s="36"/>
      <c r="VZK102" s="36"/>
      <c r="VZL102" s="36"/>
      <c r="VZM102" s="36"/>
      <c r="VZN102" s="36"/>
      <c r="VZO102" s="36"/>
      <c r="VZP102" s="36"/>
      <c r="VZQ102" s="36"/>
      <c r="VZR102" s="36"/>
      <c r="VZS102" s="36"/>
      <c r="VZT102" s="36"/>
      <c r="VZU102" s="36"/>
      <c r="VZV102" s="36"/>
      <c r="VZW102" s="36"/>
      <c r="VZX102" s="36"/>
      <c r="VZY102" s="36"/>
      <c r="VZZ102" s="36"/>
      <c r="WAA102" s="36"/>
      <c r="WAB102" s="36"/>
      <c r="WAC102" s="36"/>
      <c r="WAD102" s="36"/>
      <c r="WAE102" s="36"/>
      <c r="WAF102" s="36"/>
      <c r="WAG102" s="36"/>
      <c r="WAH102" s="36"/>
      <c r="WAI102" s="36"/>
      <c r="WAJ102" s="36"/>
      <c r="WAK102" s="36"/>
      <c r="WAL102" s="36"/>
      <c r="WAM102" s="36"/>
      <c r="WAN102" s="36"/>
      <c r="WAO102" s="36"/>
      <c r="WAP102" s="36"/>
      <c r="WAQ102" s="36"/>
      <c r="WAR102" s="36"/>
      <c r="WAS102" s="36"/>
      <c r="WAT102" s="36"/>
      <c r="WAU102" s="36"/>
      <c r="WAV102" s="36"/>
      <c r="WAW102" s="36"/>
      <c r="WAX102" s="36"/>
      <c r="WAY102" s="36"/>
      <c r="WAZ102" s="36"/>
      <c r="WBA102" s="36"/>
      <c r="WBB102" s="36"/>
      <c r="WBC102" s="36"/>
      <c r="WBD102" s="36"/>
      <c r="WBE102" s="36"/>
      <c r="WBF102" s="36"/>
      <c r="WBG102" s="36"/>
      <c r="WBH102" s="36"/>
      <c r="WBI102" s="36"/>
      <c r="WBJ102" s="36"/>
      <c r="WBK102" s="36"/>
      <c r="WBL102" s="36"/>
      <c r="WBM102" s="36"/>
      <c r="WBN102" s="36"/>
      <c r="WBO102" s="36"/>
      <c r="WBP102" s="36"/>
      <c r="WBQ102" s="36"/>
      <c r="WBR102" s="36"/>
      <c r="WBS102" s="36"/>
      <c r="WBT102" s="36"/>
      <c r="WBU102" s="36"/>
      <c r="WBV102" s="36"/>
      <c r="WBW102" s="36"/>
      <c r="WBX102" s="36"/>
      <c r="WBY102" s="36"/>
      <c r="WBZ102" s="36"/>
      <c r="WCA102" s="36"/>
      <c r="WCB102" s="36"/>
      <c r="WCC102" s="36"/>
      <c r="WCD102" s="36"/>
      <c r="WCE102" s="36"/>
      <c r="WCF102" s="36"/>
      <c r="WCG102" s="36"/>
      <c r="WCH102" s="36"/>
      <c r="WCI102" s="36"/>
      <c r="WCJ102" s="36"/>
      <c r="WCK102" s="36"/>
      <c r="WCL102" s="36"/>
      <c r="WCM102" s="36"/>
      <c r="WCN102" s="36"/>
      <c r="WCO102" s="36"/>
      <c r="WCP102" s="36"/>
      <c r="WCQ102" s="36"/>
      <c r="WCR102" s="36"/>
      <c r="WCS102" s="36"/>
      <c r="WCT102" s="36"/>
      <c r="WCU102" s="36"/>
      <c r="WCV102" s="36"/>
      <c r="WCW102" s="36"/>
      <c r="WCX102" s="36"/>
      <c r="WCY102" s="36"/>
      <c r="WCZ102" s="36"/>
      <c r="WDA102" s="36"/>
      <c r="WDB102" s="36"/>
      <c r="WDC102" s="36"/>
      <c r="WDD102" s="36"/>
      <c r="WDE102" s="36"/>
      <c r="WDF102" s="36"/>
      <c r="WDG102" s="36"/>
      <c r="WDH102" s="36"/>
      <c r="WDI102" s="36"/>
      <c r="WDJ102" s="36"/>
      <c r="WDK102" s="36"/>
      <c r="WDL102" s="36"/>
      <c r="WDM102" s="36"/>
      <c r="WDN102" s="36"/>
      <c r="WDO102" s="36"/>
      <c r="WDP102" s="36"/>
      <c r="WDQ102" s="36"/>
      <c r="WDR102" s="36"/>
      <c r="WDS102" s="36"/>
      <c r="WDT102" s="36"/>
      <c r="WDU102" s="36"/>
      <c r="WDV102" s="36"/>
      <c r="WDW102" s="36"/>
      <c r="WDX102" s="36"/>
      <c r="WDY102" s="36"/>
      <c r="WDZ102" s="36"/>
      <c r="WEA102" s="36"/>
      <c r="WEB102" s="36"/>
      <c r="WEC102" s="36"/>
      <c r="WED102" s="36"/>
      <c r="WEE102" s="36"/>
      <c r="WEF102" s="36"/>
      <c r="WEG102" s="36"/>
      <c r="WEH102" s="36"/>
      <c r="WEI102" s="36"/>
      <c r="WEJ102" s="36"/>
      <c r="WEK102" s="36"/>
      <c r="WEL102" s="36"/>
      <c r="WEM102" s="36"/>
      <c r="WEN102" s="36"/>
      <c r="WEO102" s="36"/>
      <c r="WEP102" s="36"/>
      <c r="WEQ102" s="36"/>
      <c r="WER102" s="36"/>
      <c r="WES102" s="36"/>
      <c r="WET102" s="36"/>
      <c r="WEU102" s="36"/>
      <c r="WEV102" s="36"/>
      <c r="WEW102" s="36"/>
      <c r="WEX102" s="36"/>
      <c r="WEY102" s="36"/>
      <c r="WEZ102" s="36"/>
      <c r="WFA102" s="36"/>
      <c r="WFB102" s="36"/>
      <c r="WFC102" s="36"/>
      <c r="WFD102" s="36"/>
      <c r="WFE102" s="36"/>
      <c r="WFF102" s="36"/>
      <c r="WFG102" s="36"/>
      <c r="WFH102" s="36"/>
      <c r="WFI102" s="36"/>
      <c r="WFJ102" s="36"/>
      <c r="WFK102" s="36"/>
      <c r="WFL102" s="36"/>
      <c r="WFM102" s="36"/>
      <c r="WFN102" s="36"/>
      <c r="WFO102" s="36"/>
      <c r="WFP102" s="36"/>
      <c r="WFQ102" s="36"/>
      <c r="WFR102" s="36"/>
      <c r="WFS102" s="36"/>
      <c r="WFT102" s="36"/>
      <c r="WFU102" s="36"/>
      <c r="WFV102" s="36"/>
      <c r="WFW102" s="36"/>
      <c r="WFX102" s="36"/>
      <c r="WFY102" s="36"/>
      <c r="WFZ102" s="36"/>
      <c r="WGA102" s="36"/>
      <c r="WGB102" s="36"/>
      <c r="WGC102" s="36"/>
      <c r="WGD102" s="36"/>
      <c r="WGE102" s="36"/>
      <c r="WGF102" s="36"/>
      <c r="WGG102" s="36"/>
      <c r="WGH102" s="36"/>
      <c r="WGI102" s="36"/>
      <c r="WGJ102" s="36"/>
      <c r="WGK102" s="36"/>
      <c r="WGL102" s="36"/>
      <c r="WGM102" s="36"/>
      <c r="WGN102" s="36"/>
      <c r="WGO102" s="36"/>
      <c r="WGP102" s="36"/>
      <c r="WGQ102" s="36"/>
      <c r="WGR102" s="36"/>
      <c r="WGS102" s="36"/>
      <c r="WGT102" s="36"/>
      <c r="WGU102" s="36"/>
      <c r="WGV102" s="36"/>
      <c r="WGW102" s="36"/>
      <c r="WGX102" s="36"/>
      <c r="WGY102" s="36"/>
      <c r="WGZ102" s="36"/>
      <c r="WHA102" s="36"/>
      <c r="WHB102" s="36"/>
      <c r="WHC102" s="36"/>
      <c r="WHD102" s="36"/>
      <c r="WHE102" s="36"/>
      <c r="WHF102" s="36"/>
      <c r="WHG102" s="36"/>
      <c r="WHH102" s="36"/>
      <c r="WHI102" s="36"/>
      <c r="WHJ102" s="36"/>
      <c r="WHK102" s="36"/>
      <c r="WHL102" s="36"/>
      <c r="WHM102" s="36"/>
      <c r="WHN102" s="36"/>
      <c r="WHO102" s="36"/>
      <c r="WHP102" s="36"/>
      <c r="WHQ102" s="36"/>
      <c r="WHR102" s="36"/>
      <c r="WHS102" s="36"/>
      <c r="WHT102" s="36"/>
      <c r="WHU102" s="36"/>
      <c r="WHV102" s="36"/>
      <c r="WHW102" s="36"/>
      <c r="WHX102" s="36"/>
      <c r="WHY102" s="36"/>
      <c r="WHZ102" s="36"/>
      <c r="WIA102" s="36"/>
      <c r="WIB102" s="36"/>
      <c r="WIC102" s="36"/>
      <c r="WID102" s="36"/>
      <c r="WIE102" s="36"/>
      <c r="WIF102" s="36"/>
      <c r="WIG102" s="36"/>
      <c r="WIH102" s="36"/>
      <c r="WII102" s="36"/>
      <c r="WIJ102" s="36"/>
      <c r="WIK102" s="36"/>
      <c r="WIL102" s="36"/>
      <c r="WIM102" s="36"/>
      <c r="WIN102" s="36"/>
      <c r="WIO102" s="36"/>
      <c r="WIP102" s="36"/>
      <c r="WIQ102" s="36"/>
      <c r="WIR102" s="36"/>
      <c r="WIS102" s="36"/>
      <c r="WIT102" s="36"/>
      <c r="WIU102" s="36"/>
      <c r="WIV102" s="36"/>
      <c r="WIW102" s="36"/>
      <c r="WIX102" s="36"/>
      <c r="WIY102" s="36"/>
      <c r="WIZ102" s="36"/>
      <c r="WJA102" s="36"/>
      <c r="WJB102" s="36"/>
      <c r="WJC102" s="36"/>
      <c r="WJD102" s="36"/>
      <c r="WJE102" s="36"/>
      <c r="WJF102" s="36"/>
      <c r="WJG102" s="36"/>
      <c r="WJH102" s="36"/>
      <c r="WJI102" s="36"/>
      <c r="WJJ102" s="36"/>
      <c r="WJK102" s="36"/>
      <c r="WJL102" s="36"/>
      <c r="WJM102" s="36"/>
      <c r="WJN102" s="36"/>
      <c r="WJO102" s="36"/>
      <c r="WJP102" s="36"/>
      <c r="WJQ102" s="36"/>
      <c r="WJR102" s="36"/>
      <c r="WJS102" s="36"/>
      <c r="WJT102" s="36"/>
      <c r="WJU102" s="36"/>
      <c r="WJV102" s="36"/>
      <c r="WJW102" s="36"/>
      <c r="WJX102" s="36"/>
      <c r="WJY102" s="36"/>
      <c r="WJZ102" s="36"/>
      <c r="WKA102" s="36"/>
      <c r="WKB102" s="36"/>
      <c r="WKC102" s="36"/>
      <c r="WKD102" s="36"/>
      <c r="WKE102" s="36"/>
      <c r="WKF102" s="36"/>
      <c r="WKG102" s="36"/>
      <c r="WKH102" s="36"/>
      <c r="WKI102" s="36"/>
      <c r="WKJ102" s="36"/>
      <c r="WKK102" s="36"/>
      <c r="WKL102" s="36"/>
      <c r="WKM102" s="36"/>
      <c r="WKN102" s="36"/>
      <c r="WKO102" s="36"/>
      <c r="WKP102" s="36"/>
      <c r="WKQ102" s="36"/>
      <c r="WKR102" s="36"/>
      <c r="WKS102" s="36"/>
      <c r="WKT102" s="36"/>
      <c r="WKU102" s="36"/>
      <c r="WKV102" s="36"/>
      <c r="WKW102" s="36"/>
      <c r="WKX102" s="36"/>
      <c r="WKY102" s="36"/>
      <c r="WKZ102" s="36"/>
      <c r="WLA102" s="36"/>
      <c r="WLB102" s="36"/>
      <c r="WLC102" s="36"/>
      <c r="WLD102" s="36"/>
      <c r="WLE102" s="36"/>
      <c r="WLF102" s="36"/>
      <c r="WLG102" s="36"/>
      <c r="WLH102" s="36"/>
      <c r="WLI102" s="36"/>
      <c r="WLJ102" s="36"/>
      <c r="WLK102" s="36"/>
      <c r="WLL102" s="36"/>
      <c r="WLM102" s="36"/>
      <c r="WLN102" s="36"/>
      <c r="WLO102" s="36"/>
      <c r="WLP102" s="36"/>
      <c r="WLQ102" s="36"/>
      <c r="WLR102" s="36"/>
      <c r="WLS102" s="36"/>
      <c r="WLT102" s="36"/>
      <c r="WLU102" s="36"/>
      <c r="WLV102" s="36"/>
      <c r="WLW102" s="36"/>
      <c r="WLX102" s="36"/>
      <c r="WLY102" s="36"/>
      <c r="WLZ102" s="36"/>
      <c r="WMA102" s="36"/>
      <c r="WMB102" s="36"/>
      <c r="WMC102" s="36"/>
      <c r="WMD102" s="36"/>
      <c r="WME102" s="36"/>
      <c r="WMF102" s="36"/>
      <c r="WMG102" s="36"/>
      <c r="WMH102" s="36"/>
      <c r="WMI102" s="36"/>
      <c r="WMJ102" s="36"/>
      <c r="WMK102" s="36"/>
      <c r="WML102" s="36"/>
      <c r="WMM102" s="36"/>
      <c r="WMN102" s="36"/>
      <c r="WMO102" s="36"/>
      <c r="WMP102" s="36"/>
      <c r="WMQ102" s="36"/>
      <c r="WMR102" s="36"/>
      <c r="WMS102" s="36"/>
      <c r="WMT102" s="36"/>
      <c r="WMU102" s="36"/>
      <c r="WMV102" s="36"/>
      <c r="WMW102" s="36"/>
      <c r="WMX102" s="36"/>
      <c r="WMY102" s="36"/>
      <c r="WMZ102" s="36"/>
      <c r="WNA102" s="36"/>
      <c r="WNB102" s="36"/>
      <c r="WNC102" s="36"/>
      <c r="WND102" s="36"/>
      <c r="WNE102" s="36"/>
      <c r="WNF102" s="36"/>
      <c r="WNG102" s="36"/>
      <c r="WNH102" s="36"/>
      <c r="WNI102" s="36"/>
      <c r="WNJ102" s="36"/>
      <c r="WNK102" s="36"/>
      <c r="WNL102" s="36"/>
      <c r="WNM102" s="36"/>
      <c r="WNN102" s="36"/>
      <c r="WNO102" s="36"/>
      <c r="WNP102" s="36"/>
      <c r="WNQ102" s="36"/>
      <c r="WNR102" s="36"/>
      <c r="WNS102" s="36"/>
      <c r="WNT102" s="36"/>
      <c r="WNU102" s="36"/>
      <c r="WNV102" s="36"/>
      <c r="WNW102" s="36"/>
      <c r="WNX102" s="36"/>
      <c r="WNY102" s="36"/>
      <c r="WNZ102" s="36"/>
      <c r="WOA102" s="36"/>
      <c r="WOB102" s="36"/>
      <c r="WOC102" s="36"/>
      <c r="WOD102" s="36"/>
      <c r="WOE102" s="36"/>
      <c r="WOF102" s="36"/>
      <c r="WOG102" s="36"/>
      <c r="WOH102" s="36"/>
      <c r="WOI102" s="36"/>
      <c r="WOJ102" s="36"/>
      <c r="WOK102" s="36"/>
      <c r="WOL102" s="36"/>
      <c r="WOM102" s="36"/>
      <c r="WON102" s="36"/>
      <c r="WOO102" s="36"/>
      <c r="WOP102" s="36"/>
      <c r="WOQ102" s="36"/>
      <c r="WOR102" s="36"/>
      <c r="WOS102" s="36"/>
      <c r="WOT102" s="36"/>
      <c r="WOU102" s="36"/>
      <c r="WOV102" s="36"/>
      <c r="WOW102" s="36"/>
      <c r="WOX102" s="36"/>
      <c r="WOY102" s="36"/>
      <c r="WOZ102" s="36"/>
      <c r="WPA102" s="36"/>
      <c r="WPB102" s="36"/>
      <c r="WPC102" s="36"/>
      <c r="WPD102" s="36"/>
      <c r="WPE102" s="36"/>
      <c r="WPF102" s="36"/>
      <c r="WPG102" s="36"/>
      <c r="WPH102" s="36"/>
      <c r="WPI102" s="36"/>
      <c r="WPJ102" s="36"/>
      <c r="WPK102" s="36"/>
      <c r="WPL102" s="36"/>
      <c r="WPM102" s="36"/>
      <c r="WPN102" s="36"/>
      <c r="WPO102" s="36"/>
      <c r="WPP102" s="36"/>
      <c r="WPQ102" s="36"/>
      <c r="WPR102" s="36"/>
      <c r="WPS102" s="36"/>
      <c r="WPT102" s="36"/>
      <c r="WPU102" s="36"/>
      <c r="WPV102" s="36"/>
      <c r="WPW102" s="36"/>
      <c r="WPX102" s="36"/>
      <c r="WPY102" s="36"/>
      <c r="WPZ102" s="36"/>
      <c r="WQA102" s="36"/>
      <c r="WQB102" s="36"/>
      <c r="WQC102" s="36"/>
      <c r="WQD102" s="36"/>
      <c r="WQE102" s="36"/>
      <c r="WQF102" s="36"/>
      <c r="WQG102" s="36"/>
      <c r="WQH102" s="36"/>
      <c r="WQI102" s="36"/>
      <c r="WQJ102" s="36"/>
      <c r="WQK102" s="36"/>
      <c r="WQL102" s="36"/>
      <c r="WQM102" s="36"/>
      <c r="WQN102" s="36"/>
      <c r="WQO102" s="36"/>
      <c r="WQP102" s="36"/>
      <c r="WQQ102" s="36"/>
      <c r="WQR102" s="36"/>
      <c r="WQS102" s="36"/>
      <c r="WQT102" s="36"/>
      <c r="WQU102" s="36"/>
      <c r="WQV102" s="36"/>
      <c r="WQW102" s="36"/>
      <c r="WQX102" s="36"/>
      <c r="WQY102" s="36"/>
      <c r="WQZ102" s="36"/>
      <c r="WRA102" s="36"/>
      <c r="WRB102" s="36"/>
      <c r="WRC102" s="36"/>
      <c r="WRD102" s="36"/>
      <c r="WRE102" s="36"/>
      <c r="WRF102" s="36"/>
      <c r="WRG102" s="36"/>
      <c r="WRH102" s="36"/>
      <c r="WRI102" s="36"/>
      <c r="WRJ102" s="36"/>
      <c r="WRK102" s="36"/>
      <c r="WRL102" s="36"/>
      <c r="WRM102" s="36"/>
      <c r="WRN102" s="36"/>
      <c r="WRO102" s="36"/>
      <c r="WRP102" s="36"/>
      <c r="WRQ102" s="36"/>
      <c r="WRR102" s="36"/>
      <c r="WRS102" s="36"/>
      <c r="WRT102" s="36"/>
      <c r="WRU102" s="36"/>
      <c r="WRV102" s="36"/>
      <c r="WRW102" s="36"/>
      <c r="WRX102" s="36"/>
      <c r="WRY102" s="36"/>
      <c r="WRZ102" s="36"/>
      <c r="WSA102" s="36"/>
      <c r="WSB102" s="36"/>
      <c r="WSC102" s="36"/>
      <c r="WSD102" s="36"/>
      <c r="WSE102" s="36"/>
      <c r="WSF102" s="36"/>
      <c r="WSG102" s="36"/>
      <c r="WSH102" s="36"/>
      <c r="WSI102" s="36"/>
      <c r="WSJ102" s="36"/>
      <c r="WSK102" s="36"/>
      <c r="WSL102" s="36"/>
      <c r="WSM102" s="36"/>
      <c r="WSN102" s="36"/>
      <c r="WSO102" s="36"/>
      <c r="WSP102" s="36"/>
      <c r="WSQ102" s="36"/>
      <c r="WSR102" s="36"/>
      <c r="WSS102" s="36"/>
      <c r="WST102" s="36"/>
      <c r="WSU102" s="36"/>
      <c r="WSV102" s="36"/>
      <c r="WSW102" s="36"/>
      <c r="WSX102" s="36"/>
      <c r="WSY102" s="36"/>
      <c r="WSZ102" s="36"/>
      <c r="WTA102" s="36"/>
      <c r="WTB102" s="36"/>
      <c r="WTC102" s="36"/>
      <c r="WTD102" s="36"/>
      <c r="WTE102" s="36"/>
      <c r="WTF102" s="36"/>
      <c r="WTG102" s="36"/>
      <c r="WTH102" s="36"/>
      <c r="WTI102" s="36"/>
      <c r="WTJ102" s="36"/>
      <c r="WTK102" s="36"/>
      <c r="WTL102" s="36"/>
      <c r="WTM102" s="36"/>
      <c r="WTN102" s="36"/>
      <c r="WTO102" s="36"/>
      <c r="WTP102" s="36"/>
      <c r="WTQ102" s="36"/>
      <c r="WTR102" s="36"/>
      <c r="WTS102" s="36"/>
      <c r="WTT102" s="36"/>
      <c r="WTU102" s="36"/>
      <c r="WTV102" s="36"/>
      <c r="WTW102" s="36"/>
      <c r="WTX102" s="36"/>
      <c r="WTY102" s="36"/>
      <c r="WTZ102" s="36"/>
      <c r="WUA102" s="36"/>
      <c r="WUB102" s="36"/>
      <c r="WUC102" s="36"/>
      <c r="WUD102" s="36"/>
      <c r="WUE102" s="36"/>
      <c r="WUF102" s="36"/>
      <c r="WUG102" s="36"/>
      <c r="WUH102" s="36"/>
      <c r="WUI102" s="36"/>
      <c r="WUJ102" s="36"/>
      <c r="WUK102" s="36"/>
      <c r="WUL102" s="36"/>
      <c r="WUM102" s="36"/>
      <c r="WUN102" s="36"/>
      <c r="WUO102" s="36"/>
      <c r="WUP102" s="36"/>
      <c r="WUQ102" s="36"/>
      <c r="WUR102" s="36"/>
      <c r="WUS102" s="36"/>
      <c r="WUT102" s="36"/>
      <c r="WUU102" s="36"/>
      <c r="WUV102" s="36"/>
      <c r="WUW102" s="36"/>
      <c r="WUX102" s="36"/>
      <c r="WUY102" s="36"/>
      <c r="WUZ102" s="36"/>
      <c r="WVA102" s="36"/>
      <c r="WVB102" s="36"/>
      <c r="WVC102" s="36"/>
      <c r="WVD102" s="36"/>
      <c r="WVE102" s="36"/>
      <c r="WVF102" s="36"/>
      <c r="WVG102" s="36"/>
      <c r="WVH102" s="36"/>
      <c r="WVI102" s="36"/>
      <c r="WVJ102" s="36"/>
      <c r="WVK102" s="36"/>
      <c r="WVL102" s="36"/>
      <c r="WVM102" s="36"/>
      <c r="WVN102" s="36"/>
      <c r="WVO102" s="36"/>
      <c r="WVP102" s="36"/>
      <c r="WVQ102" s="36"/>
      <c r="WVR102" s="36"/>
      <c r="WVS102" s="36"/>
      <c r="WVT102" s="36"/>
      <c r="WVU102" s="36"/>
      <c r="WVV102" s="36"/>
      <c r="WVW102" s="36"/>
      <c r="WVX102" s="36"/>
      <c r="WVY102" s="36"/>
      <c r="WVZ102" s="36"/>
      <c r="WWA102" s="36"/>
      <c r="WWB102" s="36"/>
      <c r="WWC102" s="36"/>
      <c r="WWD102" s="36"/>
      <c r="WWE102" s="36"/>
      <c r="WWF102" s="36"/>
      <c r="WWG102" s="36"/>
      <c r="WWH102" s="36"/>
      <c r="WWI102" s="36"/>
      <c r="WWJ102" s="36"/>
      <c r="WWK102" s="36"/>
      <c r="WWL102" s="36"/>
      <c r="WWM102" s="36"/>
      <c r="WWN102" s="36"/>
      <c r="WWO102" s="36"/>
      <c r="WWP102" s="36"/>
      <c r="WWQ102" s="36"/>
      <c r="WWR102" s="36"/>
      <c r="WWS102" s="36"/>
      <c r="WWT102" s="36"/>
      <c r="WWU102" s="36"/>
      <c r="WWV102" s="36"/>
      <c r="WWW102" s="36"/>
      <c r="WWX102" s="36"/>
      <c r="WWY102" s="36"/>
      <c r="WWZ102" s="36"/>
      <c r="WXA102" s="36"/>
      <c r="WXB102" s="36"/>
      <c r="WXC102" s="36"/>
      <c r="WXD102" s="36"/>
      <c r="WXE102" s="36"/>
      <c r="WXF102" s="36"/>
      <c r="WXG102" s="36"/>
      <c r="WXH102" s="36"/>
      <c r="WXI102" s="36"/>
      <c r="WXJ102" s="36"/>
      <c r="WXK102" s="36"/>
      <c r="WXL102" s="36"/>
      <c r="WXM102" s="36"/>
      <c r="WXN102" s="36"/>
      <c r="WXO102" s="36"/>
      <c r="WXP102" s="36"/>
      <c r="WXQ102" s="36"/>
      <c r="WXR102" s="36"/>
      <c r="WXS102" s="36"/>
      <c r="WXT102" s="36"/>
      <c r="WXU102" s="36"/>
      <c r="WXV102" s="36"/>
      <c r="WXW102" s="36"/>
      <c r="WXX102" s="36"/>
      <c r="WXY102" s="36"/>
      <c r="WXZ102" s="36"/>
      <c r="WYA102" s="36"/>
      <c r="WYB102" s="36"/>
      <c r="WYC102" s="36"/>
      <c r="WYD102" s="36"/>
      <c r="WYE102" s="36"/>
      <c r="WYF102" s="36"/>
      <c r="WYG102" s="36"/>
      <c r="WYH102" s="36"/>
      <c r="WYI102" s="36"/>
      <c r="WYJ102" s="36"/>
      <c r="WYK102" s="36"/>
      <c r="WYL102" s="36"/>
      <c r="WYM102" s="36"/>
      <c r="WYN102" s="36"/>
      <c r="WYO102" s="36"/>
      <c r="WYP102" s="36"/>
      <c r="WYQ102" s="36"/>
      <c r="WYR102" s="36"/>
      <c r="WYS102" s="36"/>
      <c r="WYT102" s="36"/>
      <c r="WYU102" s="36"/>
      <c r="WYV102" s="36"/>
      <c r="WYW102" s="36"/>
      <c r="WYX102" s="36"/>
      <c r="WYY102" s="36"/>
      <c r="WYZ102" s="36"/>
      <c r="WZA102" s="36"/>
      <c r="WZB102" s="36"/>
      <c r="WZC102" s="36"/>
      <c r="WZD102" s="36"/>
      <c r="WZE102" s="36"/>
      <c r="WZF102" s="36"/>
      <c r="WZG102" s="36"/>
      <c r="WZH102" s="36"/>
      <c r="WZI102" s="36"/>
      <c r="WZJ102" s="36"/>
      <c r="WZK102" s="36"/>
      <c r="WZL102" s="36"/>
      <c r="WZM102" s="36"/>
      <c r="WZN102" s="36"/>
      <c r="WZO102" s="36"/>
      <c r="WZP102" s="36"/>
      <c r="WZQ102" s="36"/>
      <c r="WZR102" s="36"/>
      <c r="WZS102" s="36"/>
      <c r="WZT102" s="36"/>
      <c r="WZU102" s="36"/>
      <c r="WZV102" s="36"/>
      <c r="WZW102" s="36"/>
      <c r="WZX102" s="36"/>
      <c r="WZY102" s="36"/>
      <c r="WZZ102" s="36"/>
      <c r="XAA102" s="36"/>
      <c r="XAB102" s="36"/>
      <c r="XAC102" s="36"/>
      <c r="XAD102" s="36"/>
      <c r="XAE102" s="36"/>
      <c r="XAF102" s="36"/>
      <c r="XAG102" s="36"/>
      <c r="XAH102" s="36"/>
      <c r="XAI102" s="36"/>
      <c r="XAJ102" s="36"/>
      <c r="XAK102" s="36"/>
      <c r="XAL102" s="36"/>
      <c r="XAM102" s="36"/>
      <c r="XAN102" s="36"/>
      <c r="XAO102" s="36"/>
      <c r="XAP102" s="36"/>
      <c r="XAQ102" s="36"/>
      <c r="XAR102" s="36"/>
      <c r="XAS102" s="36"/>
      <c r="XAT102" s="36"/>
      <c r="XAU102" s="36"/>
      <c r="XAV102" s="36"/>
      <c r="XAW102" s="36"/>
      <c r="XAX102" s="36"/>
      <c r="XAY102" s="36"/>
      <c r="XAZ102" s="36"/>
      <c r="XBA102" s="36"/>
      <c r="XBB102" s="36"/>
      <c r="XBC102" s="36"/>
      <c r="XBD102" s="36"/>
      <c r="XBE102" s="36"/>
      <c r="XBF102" s="36"/>
      <c r="XBG102" s="36"/>
      <c r="XBH102" s="36"/>
      <c r="XBI102" s="36"/>
      <c r="XBJ102" s="36"/>
      <c r="XBK102" s="36"/>
      <c r="XBL102" s="36"/>
      <c r="XBM102" s="36"/>
      <c r="XBN102" s="36"/>
      <c r="XBO102" s="36"/>
      <c r="XBP102" s="36"/>
      <c r="XBQ102" s="36"/>
      <c r="XBR102" s="36"/>
      <c r="XBS102" s="36"/>
      <c r="XBT102" s="36"/>
      <c r="XBU102" s="36"/>
      <c r="XBV102" s="36"/>
      <c r="XBW102" s="36"/>
      <c r="XBX102" s="36"/>
      <c r="XBY102" s="36"/>
      <c r="XBZ102" s="36"/>
      <c r="XCA102" s="36"/>
      <c r="XCB102" s="36"/>
      <c r="XCC102" s="36"/>
      <c r="XCD102" s="36"/>
      <c r="XCE102" s="36"/>
      <c r="XCF102" s="36"/>
      <c r="XCG102" s="36"/>
      <c r="XCH102" s="36"/>
      <c r="XCI102" s="36"/>
      <c r="XCJ102" s="36"/>
      <c r="XCK102" s="36"/>
      <c r="XCL102" s="36"/>
      <c r="XCM102" s="36"/>
      <c r="XCN102" s="36"/>
      <c r="XCO102" s="36"/>
      <c r="XCP102" s="36"/>
      <c r="XCQ102" s="36"/>
      <c r="XCR102" s="36"/>
      <c r="XCS102" s="36"/>
      <c r="XCT102" s="36"/>
      <c r="XCU102" s="36"/>
      <c r="XCV102" s="36"/>
      <c r="XCW102" s="36"/>
      <c r="XCX102" s="36"/>
      <c r="XCY102" s="36"/>
      <c r="XCZ102" s="36"/>
      <c r="XDA102" s="36"/>
      <c r="XDB102" s="36"/>
      <c r="XDC102" s="36"/>
      <c r="XDD102" s="36"/>
      <c r="XDE102" s="36"/>
      <c r="XDF102" s="36"/>
      <c r="XDG102" s="36"/>
      <c r="XDH102" s="36"/>
      <c r="XDI102" s="36"/>
      <c r="XDJ102" s="36"/>
      <c r="XDK102" s="36"/>
      <c r="XDL102" s="36"/>
      <c r="XDM102" s="36"/>
      <c r="XDN102" s="36"/>
      <c r="XDO102" s="36"/>
      <c r="XDP102" s="36"/>
      <c r="XDQ102" s="36"/>
      <c r="XDR102" s="36"/>
      <c r="XDS102" s="36"/>
      <c r="XDT102" s="36"/>
      <c r="XDU102" s="36"/>
      <c r="XDV102" s="36"/>
      <c r="XDW102" s="36"/>
      <c r="XDX102" s="36"/>
      <c r="XDY102" s="36"/>
      <c r="XDZ102" s="36"/>
      <c r="XEA102" s="36"/>
      <c r="XEB102" s="36"/>
      <c r="XEC102" s="36"/>
      <c r="XED102" s="36"/>
      <c r="XEE102" s="36"/>
      <c r="XEF102" s="36"/>
      <c r="XEG102" s="36"/>
      <c r="XEH102" s="36"/>
      <c r="XEI102" s="36"/>
      <c r="XEJ102" s="36"/>
      <c r="XEK102" s="36"/>
      <c r="XEL102" s="36"/>
      <c r="XEM102" s="36"/>
      <c r="XEN102" s="36"/>
      <c r="XEO102" s="36"/>
      <c r="XEP102" s="36"/>
      <c r="XEQ102" s="36"/>
      <c r="XER102" s="36"/>
    </row>
    <row r="103" s="29" customFormat="1" ht="39.5" customHeight="1" spans="1:1024 1025:16372">
      <c r="A103" s="36">
        <v>102</v>
      </c>
      <c r="B103" s="36" t="s">
        <v>25270</v>
      </c>
      <c r="C103" s="36" t="s">
        <v>137</v>
      </c>
      <c r="D103" s="36" t="s">
        <v>25249</v>
      </c>
      <c r="E103" s="37" t="s">
        <v>25271</v>
      </c>
      <c r="F103" s="42" t="s">
        <v>25272</v>
      </c>
      <c r="G103" s="43" t="s">
        <v>21106</v>
      </c>
      <c r="H103" s="38">
        <v>45627</v>
      </c>
      <c r="I103" s="39">
        <v>59</v>
      </c>
      <c r="J103" s="40" t="str">
        <f>_xlfn.DISPIMG("ID_76E555EF61D44CDA94BBD61CB0B169B0",1)</f>
        <v>=DISPIMG("ID_76E555EF61D44CDA94BBD61CB0B169B0",1)</v>
      </c>
      <c r="K103" s="41" t="s">
        <v>25273</v>
      </c>
    </row>
    <row r="104" s="28" customFormat="1" ht="39.5" customHeight="1" spans="1:1024 1025:16372">
      <c r="A104" s="36">
        <v>103</v>
      </c>
      <c r="B104" s="36" t="s">
        <v>25274</v>
      </c>
      <c r="C104" s="36" t="s">
        <v>137</v>
      </c>
      <c r="D104" s="36" t="s">
        <v>25249</v>
      </c>
      <c r="E104" s="37" t="s">
        <v>25275</v>
      </c>
      <c r="F104" s="42" t="s">
        <v>25276</v>
      </c>
      <c r="G104" s="43" t="s">
        <v>25277</v>
      </c>
      <c r="H104" s="38">
        <v>45597</v>
      </c>
      <c r="I104" s="39">
        <v>69</v>
      </c>
      <c r="J104" s="40" t="str">
        <f>_xlfn.DISPIMG("ID_4A6BDFACE0FD4047AB4712DD2829B25C",1)</f>
        <v>=DISPIMG("ID_4A6BDFACE0FD4047AB4712DD2829B25C",1)</v>
      </c>
      <c r="K104" s="41" t="s">
        <v>25278</v>
      </c>
    </row>
    <row r="105" s="28" customFormat="1" ht="39.5" customHeight="1" spans="1:1024 1025:16372">
      <c r="A105" s="36">
        <v>104</v>
      </c>
      <c r="B105" s="36" t="s">
        <v>25279</v>
      </c>
      <c r="C105" s="36" t="s">
        <v>137</v>
      </c>
      <c r="D105" s="36" t="s">
        <v>25249</v>
      </c>
      <c r="E105" s="37" t="s">
        <v>25280</v>
      </c>
      <c r="F105" s="36" t="s">
        <v>19971</v>
      </c>
      <c r="G105" s="36" t="s">
        <v>19972</v>
      </c>
      <c r="H105" s="38">
        <v>45870</v>
      </c>
      <c r="I105" s="39">
        <v>59</v>
      </c>
      <c r="J105" s="36" t="str">
        <f>_xlfn.DISPIMG("ID_A784164E67DC415A9563352CC54D1787",1)</f>
        <v>=DISPIMG("ID_A784164E67DC415A9563352CC54D1787",1)</v>
      </c>
      <c r="K105" s="44" t="s">
        <v>25281</v>
      </c>
    </row>
    <row r="106" s="28" customFormat="1" ht="39.5" customHeight="1" spans="1:1024 1025:16372">
      <c r="A106" s="36">
        <v>105</v>
      </c>
      <c r="B106" s="36" t="s">
        <v>25282</v>
      </c>
      <c r="C106" s="36" t="s">
        <v>137</v>
      </c>
      <c r="D106" s="36" t="s">
        <v>25249</v>
      </c>
      <c r="E106" s="37" t="s">
        <v>25283</v>
      </c>
      <c r="F106" s="36" t="s">
        <v>19590</v>
      </c>
      <c r="G106" s="36" t="s">
        <v>25284</v>
      </c>
      <c r="H106" s="38">
        <v>45992</v>
      </c>
      <c r="I106" s="39">
        <v>79</v>
      </c>
      <c r="J106" s="36" t="str">
        <f>_xlfn.DISPIMG("ID_EF3F5051809C41318D0138BE6D89445B",1)</f>
        <v>=DISPIMG("ID_EF3F5051809C41318D0138BE6D89445B",1)</v>
      </c>
      <c r="K106" s="44" t="s">
        <v>25285</v>
      </c>
    </row>
    <row r="107" s="29" customFormat="1" ht="39.5" customHeight="1" spans="1:1024 1025:16372">
      <c r="A107" s="36">
        <v>106</v>
      </c>
      <c r="B107" s="36" t="s">
        <v>25286</v>
      </c>
      <c r="C107" s="36" t="s">
        <v>137</v>
      </c>
      <c r="D107" s="36" t="s">
        <v>25249</v>
      </c>
      <c r="E107" s="37" t="s">
        <v>25287</v>
      </c>
      <c r="F107" s="42" t="s">
        <v>25288</v>
      </c>
      <c r="G107" s="43" t="s">
        <v>25289</v>
      </c>
      <c r="H107" s="38">
        <v>45717</v>
      </c>
      <c r="I107" s="39">
        <v>59</v>
      </c>
      <c r="J107" s="40" t="str">
        <f>_xlfn.DISPIMG("ID_C5A1472E89CB448BB6382503DECC73A9",1)</f>
        <v>=DISPIMG("ID_C5A1472E89CB448BB6382503DECC73A9",1)</v>
      </c>
      <c r="K107" s="41" t="s">
        <v>25290</v>
      </c>
    </row>
    <row r="108" s="29" customFormat="1" ht="39.5" customHeight="1" spans="1:1024 1025:16372">
      <c r="A108" s="36">
        <v>107</v>
      </c>
      <c r="B108" s="36" t="s">
        <v>25291</v>
      </c>
      <c r="C108" s="36" t="s">
        <v>137</v>
      </c>
      <c r="D108" s="36" t="s">
        <v>25249</v>
      </c>
      <c r="E108" s="37" t="s">
        <v>25292</v>
      </c>
      <c r="F108" s="42" t="s">
        <v>19547</v>
      </c>
      <c r="G108" s="43" t="s">
        <v>19548</v>
      </c>
      <c r="H108" s="38">
        <v>45748</v>
      </c>
      <c r="I108" s="39">
        <v>69</v>
      </c>
      <c r="J108" s="40" t="str">
        <f>_xlfn.DISPIMG("ID_CAEDB6EE0F6648778BC5F6EB38B0C711",1)</f>
        <v>=DISPIMG("ID_CAEDB6EE0F6648778BC5F6EB38B0C711",1)</v>
      </c>
      <c r="K108" s="41" t="s">
        <v>25293</v>
      </c>
    </row>
    <row r="109" s="29" customFormat="1" ht="39.5" customHeight="1" spans="1:1024 1025:16372">
      <c r="A109" s="36">
        <v>108</v>
      </c>
      <c r="B109" s="36" t="s">
        <v>25294</v>
      </c>
      <c r="C109" s="36" t="s">
        <v>137</v>
      </c>
      <c r="D109" s="36" t="s">
        <v>25249</v>
      </c>
      <c r="E109" s="37" t="s">
        <v>25295</v>
      </c>
      <c r="F109" s="36" t="s">
        <v>25296</v>
      </c>
      <c r="G109" s="36" t="s">
        <v>19606</v>
      </c>
      <c r="H109" s="38">
        <v>45505</v>
      </c>
      <c r="I109" s="39">
        <v>59.9</v>
      </c>
      <c r="J109" s="40" t="str">
        <f>_xlfn.DISPIMG("ID_6E5B0884BD5743379F9AEBC76E3DB675",1)</f>
        <v>=DISPIMG("ID_6E5B0884BD5743379F9AEBC76E3DB675",1)</v>
      </c>
      <c r="K109" s="41" t="s">
        <v>25297</v>
      </c>
    </row>
    <row r="110" s="29" customFormat="1" ht="39.5" customHeight="1" spans="1:1024 1025:16372">
      <c r="A110" s="36">
        <v>109</v>
      </c>
      <c r="B110" s="36" t="s">
        <v>25298</v>
      </c>
      <c r="C110" s="36" t="s">
        <v>137</v>
      </c>
      <c r="D110" s="36" t="s">
        <v>25249</v>
      </c>
      <c r="E110" s="37" t="s">
        <v>25299</v>
      </c>
      <c r="F110" s="42" t="s">
        <v>11737</v>
      </c>
      <c r="G110" s="43" t="s">
        <v>25300</v>
      </c>
      <c r="H110" s="38">
        <v>45383</v>
      </c>
      <c r="I110" s="39">
        <v>99</v>
      </c>
      <c r="J110" s="40" t="str">
        <f>_xlfn.DISPIMG("ID_823900133FEE4424971ED1648538BB0E",1)</f>
        <v>=DISPIMG("ID_823900133FEE4424971ED1648538BB0E",1)</v>
      </c>
      <c r="K110" s="41" t="s">
        <v>25301</v>
      </c>
    </row>
    <row r="111" s="29" customFormat="1" ht="39.5" customHeight="1" spans="1:1024 1025:16372">
      <c r="A111" s="36">
        <v>110</v>
      </c>
      <c r="B111" s="36" t="s">
        <v>25302</v>
      </c>
      <c r="C111" s="36" t="s">
        <v>137</v>
      </c>
      <c r="D111" s="36" t="s">
        <v>25249</v>
      </c>
      <c r="E111" s="37" t="s">
        <v>25303</v>
      </c>
      <c r="F111" s="42" t="s">
        <v>25304</v>
      </c>
      <c r="G111" s="43" t="s">
        <v>25305</v>
      </c>
      <c r="H111" s="38">
        <v>45597</v>
      </c>
      <c r="I111" s="39">
        <v>99</v>
      </c>
      <c r="J111" s="40" t="str">
        <f>_xlfn.DISPIMG("ID_65ED5B695DB3401BA5499CB691DC1392",1)</f>
        <v>=DISPIMG("ID_65ED5B695DB3401BA5499CB691DC1392",1)</v>
      </c>
      <c r="K111" s="41" t="s">
        <v>25306</v>
      </c>
    </row>
    <row r="112" s="29" customFormat="1" ht="39.5" customHeight="1" spans="1:1024 1025:16372">
      <c r="A112" s="36">
        <v>111</v>
      </c>
      <c r="B112" s="36" t="s">
        <v>25307</v>
      </c>
      <c r="C112" s="36" t="s">
        <v>137</v>
      </c>
      <c r="D112" s="36" t="s">
        <v>25249</v>
      </c>
      <c r="E112" s="37" t="s">
        <v>25308</v>
      </c>
      <c r="F112" s="36" t="s">
        <v>19733</v>
      </c>
      <c r="G112" s="36" t="s">
        <v>25309</v>
      </c>
      <c r="H112" s="38">
        <v>45992</v>
      </c>
      <c r="I112" s="39">
        <v>59</v>
      </c>
      <c r="J112" s="36" t="str">
        <f>_xlfn.DISPIMG("ID_AE985F85720444AF96BAB13000C6819C",1)</f>
        <v>=DISPIMG("ID_AE985F85720444AF96BAB13000C6819C",1)</v>
      </c>
      <c r="K112" s="44" t="s">
        <v>25310</v>
      </c>
    </row>
    <row r="113" s="28" customFormat="1" ht="39.5" customHeight="1" spans="1:11">
      <c r="A113" s="36">
        <v>112</v>
      </c>
      <c r="B113" s="36" t="s">
        <v>25311</v>
      </c>
      <c r="C113" s="36" t="s">
        <v>137</v>
      </c>
      <c r="D113" s="36" t="s">
        <v>25249</v>
      </c>
      <c r="E113" s="37" t="s">
        <v>25312</v>
      </c>
      <c r="F113" s="36" t="s">
        <v>25313</v>
      </c>
      <c r="G113" s="36" t="s">
        <v>25314</v>
      </c>
      <c r="H113" s="38">
        <v>45901</v>
      </c>
      <c r="I113" s="39">
        <v>89</v>
      </c>
      <c r="J113" s="36" t="str">
        <f>_xlfn.DISPIMG("ID_6C92A069F4454259A61F548653B89ABF",1)</f>
        <v>=DISPIMG("ID_6C92A069F4454259A61F548653B89ABF",1)</v>
      </c>
      <c r="K113" s="44" t="s">
        <v>25315</v>
      </c>
    </row>
    <row r="114" s="29" customFormat="1" ht="39.5" customHeight="1" spans="1:11">
      <c r="A114" s="36">
        <v>113</v>
      </c>
      <c r="B114" s="36" t="s">
        <v>25316</v>
      </c>
      <c r="C114" s="36" t="s">
        <v>137</v>
      </c>
      <c r="D114" s="36" t="s">
        <v>25249</v>
      </c>
      <c r="E114" s="37" t="s">
        <v>25317</v>
      </c>
      <c r="F114" s="36" t="s">
        <v>20695</v>
      </c>
      <c r="G114" s="36" t="s">
        <v>25318</v>
      </c>
      <c r="H114" s="38">
        <v>45992</v>
      </c>
      <c r="I114" s="39">
        <v>69</v>
      </c>
      <c r="J114" s="36" t="str">
        <f>_xlfn.DISPIMG("ID_210106E9EE844BEEB0BE1886BA67D229",1)</f>
        <v>=DISPIMG("ID_210106E9EE844BEEB0BE1886BA67D229",1)</v>
      </c>
      <c r="K114" s="44" t="s">
        <v>25319</v>
      </c>
    </row>
    <row r="115" s="29" customFormat="1" ht="39.5" customHeight="1" spans="1:11">
      <c r="A115" s="36">
        <v>114</v>
      </c>
      <c r="B115" s="36" t="s">
        <v>25320</v>
      </c>
      <c r="C115" s="36" t="s">
        <v>137</v>
      </c>
      <c r="D115" s="36" t="s">
        <v>25249</v>
      </c>
      <c r="E115" s="37" t="s">
        <v>25321</v>
      </c>
      <c r="F115" s="42" t="s">
        <v>19623</v>
      </c>
      <c r="G115" s="43" t="s">
        <v>25322</v>
      </c>
      <c r="H115" s="38">
        <v>45627</v>
      </c>
      <c r="I115" s="39">
        <v>79</v>
      </c>
      <c r="J115" s="40" t="str">
        <f>_xlfn.DISPIMG("ID_08197F4924FF4813BF0940D4EA13D842",1)</f>
        <v>=DISPIMG("ID_08197F4924FF4813BF0940D4EA13D842",1)</v>
      </c>
      <c r="K115" s="41" t="s">
        <v>25323</v>
      </c>
    </row>
    <row r="116" s="28" customFormat="1" ht="39.5" customHeight="1" spans="1:11">
      <c r="A116" s="36">
        <v>115</v>
      </c>
      <c r="B116" s="36" t="s">
        <v>25324</v>
      </c>
      <c r="C116" s="36" t="s">
        <v>137</v>
      </c>
      <c r="D116" s="36" t="s">
        <v>25249</v>
      </c>
      <c r="E116" s="37" t="s">
        <v>25325</v>
      </c>
      <c r="F116" s="36" t="s">
        <v>19659</v>
      </c>
      <c r="G116" s="36" t="s">
        <v>25326</v>
      </c>
      <c r="H116" s="38">
        <v>45870</v>
      </c>
      <c r="I116" s="39">
        <v>89</v>
      </c>
      <c r="J116" s="36" t="str">
        <f>_xlfn.DISPIMG("ID_178C36D7123D4DAAAC2C8C54EFD969D1",1)</f>
        <v>=DISPIMG("ID_178C36D7123D4DAAAC2C8C54EFD969D1",1)</v>
      </c>
      <c r="K116" s="44" t="s">
        <v>25327</v>
      </c>
    </row>
    <row r="117" s="29" customFormat="1" ht="39.5" customHeight="1" spans="1:11">
      <c r="A117" s="36">
        <v>116</v>
      </c>
      <c r="B117" s="36" t="s">
        <v>25328</v>
      </c>
      <c r="C117" s="36" t="s">
        <v>137</v>
      </c>
      <c r="D117" s="36" t="s">
        <v>25249</v>
      </c>
      <c r="E117" s="37" t="s">
        <v>25329</v>
      </c>
      <c r="F117" s="36" t="s">
        <v>18908</v>
      </c>
      <c r="G117" s="36" t="s">
        <v>25330</v>
      </c>
      <c r="H117" s="38">
        <v>45992</v>
      </c>
      <c r="I117" s="39">
        <v>59</v>
      </c>
      <c r="J117" s="36" t="str">
        <f>_xlfn.DISPIMG("ID_F41B8C6E115844DEAC36A5CC0DC61941",1)</f>
        <v>=DISPIMG("ID_F41B8C6E115844DEAC36A5CC0DC61941",1)</v>
      </c>
      <c r="K117" s="44" t="s">
        <v>25331</v>
      </c>
    </row>
    <row r="118" s="29" customFormat="1" ht="39.5" customHeight="1" spans="1:11">
      <c r="A118" s="36">
        <v>117</v>
      </c>
      <c r="B118" s="36" t="s">
        <v>25332</v>
      </c>
      <c r="C118" s="36" t="s">
        <v>137</v>
      </c>
      <c r="D118" s="36" t="s">
        <v>25249</v>
      </c>
      <c r="E118" s="37" t="s">
        <v>25333</v>
      </c>
      <c r="F118" s="36" t="s">
        <v>15046</v>
      </c>
      <c r="G118" s="36" t="s">
        <v>15048</v>
      </c>
      <c r="H118" s="38">
        <v>45992</v>
      </c>
      <c r="I118" s="39">
        <v>59</v>
      </c>
      <c r="J118" s="36" t="str">
        <f>_xlfn.DISPIMG("ID_044D62578F4045CA829BF789F92D18A2",1)</f>
        <v>=DISPIMG("ID_044D62578F4045CA829BF789F92D18A2",1)</v>
      </c>
      <c r="K118" s="44" t="s">
        <v>25334</v>
      </c>
    </row>
    <row r="119" s="28" customFormat="1" ht="39.5" customHeight="1" spans="1:11">
      <c r="A119" s="36">
        <v>118</v>
      </c>
      <c r="B119" s="36" t="s">
        <v>25335</v>
      </c>
      <c r="C119" s="36" t="s">
        <v>137</v>
      </c>
      <c r="D119" s="36" t="s">
        <v>25249</v>
      </c>
      <c r="E119" s="37" t="s">
        <v>25336</v>
      </c>
      <c r="F119" s="36" t="s">
        <v>18919</v>
      </c>
      <c r="G119" s="36" t="s">
        <v>25337</v>
      </c>
      <c r="H119" s="38">
        <v>45992</v>
      </c>
      <c r="I119" s="39">
        <v>139</v>
      </c>
      <c r="J119" s="36" t="str">
        <f>_xlfn.DISPIMG("ID_577C14CD1DC14D75BA1025ED5BAE8E89",1)</f>
        <v>=DISPIMG("ID_577C14CD1DC14D75BA1025ED5BAE8E89",1)</v>
      </c>
      <c r="K119" s="44" t="s">
        <v>25338</v>
      </c>
    </row>
    <row r="120" s="28" customFormat="1" ht="39.5" customHeight="1" spans="1:11">
      <c r="A120" s="36">
        <v>119</v>
      </c>
      <c r="B120" s="36" t="s">
        <v>25339</v>
      </c>
      <c r="C120" s="36" t="s">
        <v>137</v>
      </c>
      <c r="D120" s="36" t="s">
        <v>25249</v>
      </c>
      <c r="E120" s="37" t="s">
        <v>25340</v>
      </c>
      <c r="F120" s="36" t="s">
        <v>25341</v>
      </c>
      <c r="G120" s="36" t="s">
        <v>25342</v>
      </c>
      <c r="H120" s="38">
        <v>45992</v>
      </c>
      <c r="I120" s="39">
        <v>59</v>
      </c>
      <c r="J120" s="36" t="str">
        <f>_xlfn.DISPIMG("ID_BAF5E52817A04328A16C131F90418BB3",1)</f>
        <v>=DISPIMG("ID_BAF5E52817A04328A16C131F90418BB3",1)</v>
      </c>
      <c r="K120" s="44" t="s">
        <v>25343</v>
      </c>
    </row>
    <row r="121" s="29" customFormat="1" ht="39.5" customHeight="1" spans="1:11">
      <c r="A121" s="36">
        <v>120</v>
      </c>
      <c r="B121" s="36" t="s">
        <v>25344</v>
      </c>
      <c r="C121" s="36" t="s">
        <v>137</v>
      </c>
      <c r="D121" s="36" t="s">
        <v>25249</v>
      </c>
      <c r="E121" s="37" t="s">
        <v>25345</v>
      </c>
      <c r="F121" s="36" t="s">
        <v>18939</v>
      </c>
      <c r="G121" s="36" t="s">
        <v>18941</v>
      </c>
      <c r="H121" s="38">
        <v>45992</v>
      </c>
      <c r="I121" s="39">
        <v>49</v>
      </c>
      <c r="J121" s="36" t="str">
        <f>_xlfn.DISPIMG("ID_B15A6599E72642149D0ADBD8713647DE",1)</f>
        <v>=DISPIMG("ID_B15A6599E72642149D0ADBD8713647DE",1)</v>
      </c>
      <c r="K121" s="44" t="s">
        <v>25346</v>
      </c>
    </row>
    <row r="122" s="29" customFormat="1" ht="39.5" customHeight="1" spans="1:11">
      <c r="A122" s="36">
        <v>121</v>
      </c>
      <c r="B122" s="36" t="s">
        <v>25347</v>
      </c>
      <c r="C122" s="36" t="s">
        <v>137</v>
      </c>
      <c r="D122" s="36" t="s">
        <v>25249</v>
      </c>
      <c r="E122" s="37" t="s">
        <v>25348</v>
      </c>
      <c r="F122" s="36" t="s">
        <v>25349</v>
      </c>
      <c r="G122" s="36" t="s">
        <v>25350</v>
      </c>
      <c r="H122" s="38">
        <v>45658</v>
      </c>
      <c r="I122" s="39">
        <v>89</v>
      </c>
      <c r="J122" s="36" t="str">
        <f>_xlfn.DISPIMG("ID_6FCE2C0C74A94BBABF3BAA314AA30B38",1)</f>
        <v>=DISPIMG("ID_6FCE2C0C74A94BBABF3BAA314AA30B38",1)</v>
      </c>
      <c r="K122" s="44" t="s">
        <v>25351</v>
      </c>
    </row>
    <row r="123" s="29" customFormat="1" ht="39.5" customHeight="1" spans="1:11">
      <c r="A123" s="36">
        <v>122</v>
      </c>
      <c r="B123" s="36" t="s">
        <v>25352</v>
      </c>
      <c r="C123" s="36" t="s">
        <v>137</v>
      </c>
      <c r="D123" s="36" t="s">
        <v>25249</v>
      </c>
      <c r="E123" s="37" t="s">
        <v>25353</v>
      </c>
      <c r="F123" s="36" t="s">
        <v>20046</v>
      </c>
      <c r="G123" s="36" t="s">
        <v>25354</v>
      </c>
      <c r="H123" s="38">
        <v>45778</v>
      </c>
      <c r="I123" s="39">
        <v>79</v>
      </c>
      <c r="J123" s="51" t="str">
        <f>_xlfn.DISPIMG("ID_EABDAA9A86354901ADEEAC745911DB4F",1)</f>
        <v>=DISPIMG("ID_EABDAA9A86354901ADEEAC745911DB4F",1)</v>
      </c>
      <c r="K123" s="44" t="s">
        <v>25355</v>
      </c>
    </row>
    <row r="124" s="29" customFormat="1" ht="39.5" customHeight="1" spans="1:11">
      <c r="A124" s="36">
        <v>123</v>
      </c>
      <c r="B124" s="36" t="s">
        <v>25356</v>
      </c>
      <c r="C124" s="36" t="s">
        <v>137</v>
      </c>
      <c r="D124" s="36" t="s">
        <v>25249</v>
      </c>
      <c r="E124" s="37" t="s">
        <v>25357</v>
      </c>
      <c r="F124" s="36" t="s">
        <v>25358</v>
      </c>
      <c r="G124" s="36" t="s">
        <v>25359</v>
      </c>
      <c r="H124" s="38">
        <v>45962</v>
      </c>
      <c r="I124" s="39">
        <v>79</v>
      </c>
      <c r="J124" s="36" t="str">
        <f>_xlfn.DISPIMG("ID_DCB0614E3058463E81F43036C5EF7876",1)</f>
        <v>=DISPIMG("ID_DCB0614E3058463E81F43036C5EF7876",1)</v>
      </c>
      <c r="K124" s="44" t="s">
        <v>25360</v>
      </c>
    </row>
    <row r="125" s="29" customFormat="1" ht="39.5" customHeight="1" spans="1:11">
      <c r="A125" s="36">
        <v>124</v>
      </c>
      <c r="B125" s="36" t="s">
        <v>25361</v>
      </c>
      <c r="C125" s="36" t="s">
        <v>137</v>
      </c>
      <c r="D125" s="36" t="s">
        <v>25249</v>
      </c>
      <c r="E125" s="37" t="s">
        <v>25362</v>
      </c>
      <c r="F125" s="42" t="s">
        <v>25363</v>
      </c>
      <c r="G125" s="43" t="s">
        <v>18465</v>
      </c>
      <c r="H125" s="38">
        <v>45717</v>
      </c>
      <c r="I125" s="39">
        <v>69</v>
      </c>
      <c r="J125" s="40" t="str">
        <f>_xlfn.DISPIMG("ID_AAC4B9087C124E2BBB1AC3FBA6F1B92D",1)</f>
        <v>=DISPIMG("ID_AAC4B9087C124E2BBB1AC3FBA6F1B92D",1)</v>
      </c>
      <c r="K125" s="41" t="s">
        <v>25364</v>
      </c>
    </row>
    <row r="126" s="29" customFormat="1" ht="39.5" customHeight="1" spans="1:11">
      <c r="A126" s="36">
        <v>125</v>
      </c>
      <c r="B126" s="36" t="s">
        <v>25365</v>
      </c>
      <c r="C126" s="36" t="s">
        <v>137</v>
      </c>
      <c r="D126" s="36" t="s">
        <v>25249</v>
      </c>
      <c r="E126" s="37" t="s">
        <v>25366</v>
      </c>
      <c r="F126" s="42" t="s">
        <v>25367</v>
      </c>
      <c r="G126" s="43" t="s">
        <v>25368</v>
      </c>
      <c r="H126" s="38">
        <v>45627</v>
      </c>
      <c r="I126" s="39">
        <v>79</v>
      </c>
      <c r="J126" s="40" t="str">
        <f>_xlfn.DISPIMG("ID_23CA71AE421D4263B5C533B215CB498C",1)</f>
        <v>=DISPIMG("ID_23CA71AE421D4263B5C533B215CB498C",1)</v>
      </c>
      <c r="K126" s="41" t="s">
        <v>25369</v>
      </c>
    </row>
    <row r="127" s="29" customFormat="1" ht="39.5" customHeight="1" spans="1:11">
      <c r="A127" s="36">
        <v>126</v>
      </c>
      <c r="B127" s="36" t="s">
        <v>25370</v>
      </c>
      <c r="C127" s="36" t="s">
        <v>137</v>
      </c>
      <c r="D127" s="36" t="s">
        <v>25249</v>
      </c>
      <c r="E127" s="37" t="s">
        <v>25371</v>
      </c>
      <c r="F127" s="42" t="s">
        <v>20139</v>
      </c>
      <c r="G127" s="43" t="s">
        <v>20141</v>
      </c>
      <c r="H127" s="38">
        <v>45292</v>
      </c>
      <c r="I127" s="39">
        <v>59</v>
      </c>
      <c r="J127" s="40" t="str">
        <f>_xlfn.DISPIMG("ID_89DBE85076F649B696C06CC9D88BA69C",1)</f>
        <v>=DISPIMG("ID_89DBE85076F649B696C06CC9D88BA69C",1)</v>
      </c>
      <c r="K127" s="41" t="s">
        <v>25372</v>
      </c>
    </row>
    <row r="128" s="28" customFormat="1" ht="39.5" customHeight="1" spans="1:11">
      <c r="A128" s="36">
        <v>127</v>
      </c>
      <c r="B128" s="36" t="s">
        <v>25373</v>
      </c>
      <c r="C128" s="36" t="s">
        <v>137</v>
      </c>
      <c r="D128" s="36" t="s">
        <v>25249</v>
      </c>
      <c r="E128" s="37" t="s">
        <v>25374</v>
      </c>
      <c r="F128" s="42" t="s">
        <v>25375</v>
      </c>
      <c r="G128" s="43" t="s">
        <v>25376</v>
      </c>
      <c r="H128" s="38">
        <v>45597</v>
      </c>
      <c r="I128" s="39">
        <v>99</v>
      </c>
      <c r="J128" s="40" t="str">
        <f>_xlfn.DISPIMG("ID_96B85C073402491095EEF714A93FA175",1)</f>
        <v>=DISPIMG("ID_96B85C073402491095EEF714A93FA175",1)</v>
      </c>
      <c r="K128" s="41" t="s">
        <v>25377</v>
      </c>
    </row>
    <row r="129" s="29" customFormat="1" ht="39.5" customHeight="1" spans="1:11">
      <c r="A129" s="36">
        <v>128</v>
      </c>
      <c r="B129" s="36" t="s">
        <v>25378</v>
      </c>
      <c r="C129" s="36" t="s">
        <v>137</v>
      </c>
      <c r="D129" s="36" t="s">
        <v>25249</v>
      </c>
      <c r="E129" s="37" t="s">
        <v>25379</v>
      </c>
      <c r="F129" s="42" t="s">
        <v>15359</v>
      </c>
      <c r="G129" s="43" t="s">
        <v>15384</v>
      </c>
      <c r="H129" s="38">
        <v>45536</v>
      </c>
      <c r="I129" s="39">
        <v>39</v>
      </c>
      <c r="J129" s="40" t="str">
        <f>_xlfn.DISPIMG("ID_A29365A89728456F8929C886464EE90E",1)</f>
        <v>=DISPIMG("ID_A29365A89728456F8929C886464EE90E",1)</v>
      </c>
      <c r="K129" s="41" t="s">
        <v>25380</v>
      </c>
    </row>
    <row r="130" s="28" customFormat="1" ht="39.5" customHeight="1" spans="1:11">
      <c r="A130" s="36">
        <v>129</v>
      </c>
      <c r="B130" s="36" t="s">
        <v>25381</v>
      </c>
      <c r="C130" s="36" t="s">
        <v>137</v>
      </c>
      <c r="D130" s="36" t="s">
        <v>25249</v>
      </c>
      <c r="E130" s="37" t="s">
        <v>25382</v>
      </c>
      <c r="F130" s="42" t="s">
        <v>20590</v>
      </c>
      <c r="G130" s="43" t="s">
        <v>25383</v>
      </c>
      <c r="H130" s="38">
        <v>45292</v>
      </c>
      <c r="I130" s="39">
        <v>79</v>
      </c>
      <c r="J130" s="40" t="str">
        <f>_xlfn.DISPIMG("ID_DA66FBE96E9F4A798077986F47BA3815",1)</f>
        <v>=DISPIMG("ID_DA66FBE96E9F4A798077986F47BA3815",1)</v>
      </c>
      <c r="K130" s="41" t="s">
        <v>25384</v>
      </c>
    </row>
    <row r="131" s="29" customFormat="1" ht="39.5" customHeight="1" spans="1:11">
      <c r="A131" s="36">
        <v>130</v>
      </c>
      <c r="B131" s="36" t="s">
        <v>25385</v>
      </c>
      <c r="C131" s="36" t="s">
        <v>137</v>
      </c>
      <c r="D131" s="36" t="s">
        <v>25249</v>
      </c>
      <c r="E131" s="37" t="s">
        <v>25386</v>
      </c>
      <c r="F131" s="42" t="s">
        <v>20590</v>
      </c>
      <c r="G131" s="43" t="s">
        <v>25387</v>
      </c>
      <c r="H131" s="38">
        <v>45717</v>
      </c>
      <c r="I131" s="39">
        <v>69.9</v>
      </c>
      <c r="J131" s="40" t="str">
        <f>_xlfn.DISPIMG("ID_F62E7668A0794F80A899A4BD5BC05218",1)</f>
        <v>=DISPIMG("ID_F62E7668A0794F80A899A4BD5BC05218",1)</v>
      </c>
      <c r="K131" s="41" t="s">
        <v>25388</v>
      </c>
    </row>
    <row r="132" s="29" customFormat="1" ht="39.5" customHeight="1" spans="1:11">
      <c r="A132" s="36">
        <v>131</v>
      </c>
      <c r="B132" s="36" t="s">
        <v>25389</v>
      </c>
      <c r="C132" s="36" t="s">
        <v>137</v>
      </c>
      <c r="D132" s="36" t="s">
        <v>25249</v>
      </c>
      <c r="E132" s="37" t="s">
        <v>25390</v>
      </c>
      <c r="F132" s="36" t="s">
        <v>25391</v>
      </c>
      <c r="G132" s="36" t="s">
        <v>20817</v>
      </c>
      <c r="H132" s="38">
        <v>45992</v>
      </c>
      <c r="I132" s="39">
        <v>59</v>
      </c>
      <c r="J132" s="36" t="str">
        <f>_xlfn.DISPIMG("ID_7FDA6B10DC844B17827C15D2D83283A4",1)</f>
        <v>=DISPIMG("ID_7FDA6B10DC844B17827C15D2D83283A4",1)</v>
      </c>
      <c r="K132" s="44" t="s">
        <v>25392</v>
      </c>
    </row>
    <row r="133" s="29" customFormat="1" ht="39.5" customHeight="1" spans="1:11">
      <c r="A133" s="36">
        <v>132</v>
      </c>
      <c r="B133" s="36" t="s">
        <v>25393</v>
      </c>
      <c r="C133" s="36" t="s">
        <v>137</v>
      </c>
      <c r="D133" s="36" t="s">
        <v>25249</v>
      </c>
      <c r="E133" s="37" t="s">
        <v>25394</v>
      </c>
      <c r="F133" s="36" t="s">
        <v>25395</v>
      </c>
      <c r="G133" s="36" t="s">
        <v>25396</v>
      </c>
      <c r="H133" s="38">
        <v>45992</v>
      </c>
      <c r="I133" s="39">
        <v>79</v>
      </c>
      <c r="J133" s="36" t="str">
        <f>_xlfn.DISPIMG("ID_6594AA785C5E465CA599483F34FAB9D8",1)</f>
        <v>=DISPIMG("ID_6594AA785C5E465CA599483F34FAB9D8",1)</v>
      </c>
      <c r="K133" s="44" t="s">
        <v>25397</v>
      </c>
    </row>
    <row r="134" s="28" customFormat="1" ht="39.5" customHeight="1" spans="1:11">
      <c r="A134" s="36">
        <v>133</v>
      </c>
      <c r="B134" s="36" t="s">
        <v>25398</v>
      </c>
      <c r="C134" s="36" t="s">
        <v>137</v>
      </c>
      <c r="D134" s="36" t="s">
        <v>25249</v>
      </c>
      <c r="E134" s="37" t="s">
        <v>25399</v>
      </c>
      <c r="F134" s="36" t="s">
        <v>25400</v>
      </c>
      <c r="G134" s="36" t="s">
        <v>25401</v>
      </c>
      <c r="H134" s="38">
        <v>45992</v>
      </c>
      <c r="I134" s="39">
        <v>59</v>
      </c>
      <c r="J134" s="36" t="str">
        <f>_xlfn.DISPIMG("ID_297AD3C2D6F94B3F914448AEBC17CEB8",1)</f>
        <v>=DISPIMG("ID_297AD3C2D6F94B3F914448AEBC17CEB8",1)</v>
      </c>
      <c r="K134" s="44" t="s">
        <v>25402</v>
      </c>
    </row>
    <row r="135" s="29" customFormat="1" ht="39.5" customHeight="1" spans="1:11">
      <c r="A135" s="36">
        <v>134</v>
      </c>
      <c r="B135" s="36" t="s">
        <v>25403</v>
      </c>
      <c r="C135" s="36" t="s">
        <v>137</v>
      </c>
      <c r="D135" s="36" t="s">
        <v>25249</v>
      </c>
      <c r="E135" s="37" t="s">
        <v>25404</v>
      </c>
      <c r="F135" s="36" t="s">
        <v>25405</v>
      </c>
      <c r="G135" s="36" t="s">
        <v>25406</v>
      </c>
      <c r="H135" s="38">
        <v>45901</v>
      </c>
      <c r="I135" s="39">
        <v>59</v>
      </c>
      <c r="J135" s="36" t="str">
        <f>_xlfn.DISPIMG("ID_7DEF7B2AE67144039855B159DCDDF77F",1)</f>
        <v>=DISPIMG("ID_7DEF7B2AE67144039855B159DCDDF77F",1)</v>
      </c>
      <c r="K135" s="44" t="s">
        <v>25407</v>
      </c>
    </row>
    <row r="136" s="29" customFormat="1" ht="39.5" customHeight="1" spans="1:11">
      <c r="A136" s="36">
        <v>135</v>
      </c>
      <c r="B136" s="36" t="s">
        <v>25408</v>
      </c>
      <c r="C136" s="36" t="s">
        <v>137</v>
      </c>
      <c r="D136" s="36" t="s">
        <v>25249</v>
      </c>
      <c r="E136" s="37" t="s">
        <v>25409</v>
      </c>
      <c r="F136" s="42" t="s">
        <v>25410</v>
      </c>
      <c r="G136" s="43" t="s">
        <v>25411</v>
      </c>
      <c r="H136" s="38">
        <v>45566</v>
      </c>
      <c r="I136" s="39">
        <v>59</v>
      </c>
      <c r="J136" s="40" t="str">
        <f>_xlfn.DISPIMG("ID_A8F56454B1F749A5985857225375EF53",1)</f>
        <v>=DISPIMG("ID_A8F56454B1F749A5985857225375EF53",1)</v>
      </c>
      <c r="K136" s="41" t="s">
        <v>25412</v>
      </c>
    </row>
    <row r="137" s="29" customFormat="1" ht="39.5" customHeight="1" spans="1:11">
      <c r="A137" s="36">
        <v>136</v>
      </c>
      <c r="B137" s="36" t="s">
        <v>25413</v>
      </c>
      <c r="C137" s="36" t="s">
        <v>137</v>
      </c>
      <c r="D137" s="36" t="s">
        <v>25249</v>
      </c>
      <c r="E137" s="37" t="s">
        <v>25414</v>
      </c>
      <c r="F137" s="42" t="s">
        <v>25415</v>
      </c>
      <c r="G137" s="43" t="s">
        <v>25411</v>
      </c>
      <c r="H137" s="38">
        <v>45627</v>
      </c>
      <c r="I137" s="39">
        <v>99</v>
      </c>
      <c r="J137" s="40" t="str">
        <f>_xlfn.DISPIMG("ID_DD981691BF3345EAB3D522264B0B438A",1)</f>
        <v>=DISPIMG("ID_DD981691BF3345EAB3D522264B0B438A",1)</v>
      </c>
      <c r="K137" s="41" t="s">
        <v>25416</v>
      </c>
    </row>
    <row r="138" s="29" customFormat="1" ht="39.5" customHeight="1" spans="1:11">
      <c r="A138" s="36">
        <v>137</v>
      </c>
      <c r="B138" s="36" t="s">
        <v>25417</v>
      </c>
      <c r="C138" s="36" t="s">
        <v>137</v>
      </c>
      <c r="D138" s="36" t="s">
        <v>25249</v>
      </c>
      <c r="E138" s="37" t="s">
        <v>25418</v>
      </c>
      <c r="F138" s="42" t="s">
        <v>21313</v>
      </c>
      <c r="G138" s="43" t="s">
        <v>25419</v>
      </c>
      <c r="H138" s="38">
        <v>45627</v>
      </c>
      <c r="I138" s="39">
        <v>69</v>
      </c>
      <c r="J138" s="40" t="str">
        <f>_xlfn.DISPIMG("ID_9CA6D7CAF9B94CA0BFBFE9560C85544B",1)</f>
        <v>=DISPIMG("ID_9CA6D7CAF9B94CA0BFBFE9560C85544B",1)</v>
      </c>
      <c r="K138" s="41" t="s">
        <v>25420</v>
      </c>
    </row>
    <row r="139" s="29" customFormat="1" ht="39.5" customHeight="1" spans="1:11">
      <c r="A139" s="36">
        <v>138</v>
      </c>
      <c r="B139" s="36" t="s">
        <v>25421</v>
      </c>
      <c r="C139" s="36" t="s">
        <v>137</v>
      </c>
      <c r="D139" s="36" t="s">
        <v>25249</v>
      </c>
      <c r="E139" s="37" t="s">
        <v>25422</v>
      </c>
      <c r="F139" s="36" t="s">
        <v>18460</v>
      </c>
      <c r="G139" s="36" t="s">
        <v>25423</v>
      </c>
      <c r="H139" s="38">
        <v>45992</v>
      </c>
      <c r="I139" s="39">
        <v>69</v>
      </c>
      <c r="J139" s="36" t="str">
        <f>_xlfn.DISPIMG("ID_BE7B2A69DF2C4B13A96636CBE5E3E18B",1)</f>
        <v>=DISPIMG("ID_BE7B2A69DF2C4B13A96636CBE5E3E18B",1)</v>
      </c>
      <c r="K139" s="44" t="s">
        <v>25424</v>
      </c>
    </row>
    <row r="140" s="29" customFormat="1" ht="39.5" customHeight="1" spans="1:11">
      <c r="A140" s="36">
        <v>139</v>
      </c>
      <c r="B140" s="36" t="s">
        <v>25425</v>
      </c>
      <c r="C140" s="36" t="s">
        <v>137</v>
      </c>
      <c r="D140" s="36" t="s">
        <v>25249</v>
      </c>
      <c r="E140" s="37" t="s">
        <v>25426</v>
      </c>
      <c r="F140" s="42" t="s">
        <v>25427</v>
      </c>
      <c r="G140" s="43" t="s">
        <v>25428</v>
      </c>
      <c r="H140" s="38">
        <v>45627</v>
      </c>
      <c r="I140" s="39">
        <v>89</v>
      </c>
      <c r="J140" s="40" t="str">
        <f>_xlfn.DISPIMG("ID_8EF4B6F6D2764C3590F292BCC051EC05",1)</f>
        <v>=DISPIMG("ID_8EF4B6F6D2764C3590F292BCC051EC05",1)</v>
      </c>
      <c r="K140" s="41" t="s">
        <v>25429</v>
      </c>
    </row>
    <row r="141" s="28" customFormat="1" ht="39.5" customHeight="1" spans="1:11">
      <c r="A141" s="36">
        <v>140</v>
      </c>
      <c r="B141" s="36" t="s">
        <v>25430</v>
      </c>
      <c r="C141" s="36" t="s">
        <v>137</v>
      </c>
      <c r="D141" s="36" t="s">
        <v>25249</v>
      </c>
      <c r="E141" s="37" t="s">
        <v>25431</v>
      </c>
      <c r="F141" s="42" t="s">
        <v>18543</v>
      </c>
      <c r="G141" s="43" t="s">
        <v>18545</v>
      </c>
      <c r="H141" s="38">
        <v>45444</v>
      </c>
      <c r="I141" s="39">
        <v>49</v>
      </c>
      <c r="J141" s="40" t="str">
        <f>_xlfn.DISPIMG("ID_E28A7C222CA74B9B8CBD68557888FEBF",1)</f>
        <v>=DISPIMG("ID_E28A7C222CA74B9B8CBD68557888FEBF",1)</v>
      </c>
      <c r="K141" s="41" t="s">
        <v>25432</v>
      </c>
    </row>
    <row r="142" s="28" customFormat="1" ht="39.5" customHeight="1" spans="1:11">
      <c r="A142" s="36">
        <v>141</v>
      </c>
      <c r="B142" s="36" t="s">
        <v>25433</v>
      </c>
      <c r="C142" s="36" t="s">
        <v>137</v>
      </c>
      <c r="D142" s="36" t="s">
        <v>25249</v>
      </c>
      <c r="E142" s="37" t="s">
        <v>25434</v>
      </c>
      <c r="F142" s="42" t="s">
        <v>25435</v>
      </c>
      <c r="G142" s="43" t="s">
        <v>25436</v>
      </c>
      <c r="H142" s="38">
        <v>45292</v>
      </c>
      <c r="I142" s="39">
        <v>69</v>
      </c>
      <c r="J142" s="40" t="str">
        <f>_xlfn.DISPIMG("ID_0CF35A728355489A8848472B47BC2721",1)</f>
        <v>=DISPIMG("ID_0CF35A728355489A8848472B47BC2721",1)</v>
      </c>
      <c r="K142" s="41" t="s">
        <v>25437</v>
      </c>
    </row>
    <row r="143" s="29" customFormat="1" ht="39.5" customHeight="1" spans="1:11">
      <c r="A143" s="36">
        <v>142</v>
      </c>
      <c r="B143" s="36" t="s">
        <v>25438</v>
      </c>
      <c r="C143" s="36" t="s">
        <v>137</v>
      </c>
      <c r="D143" s="36" t="s">
        <v>25249</v>
      </c>
      <c r="E143" s="37" t="s">
        <v>25439</v>
      </c>
      <c r="F143" s="42" t="s">
        <v>21419</v>
      </c>
      <c r="G143" s="43" t="s">
        <v>25440</v>
      </c>
      <c r="H143" s="38">
        <v>45292</v>
      </c>
      <c r="I143" s="39">
        <v>69</v>
      </c>
      <c r="J143" s="40" t="str">
        <f>_xlfn.DISPIMG("ID_641E29C0FE9E47879B3F8A1D1478FEBC",1)</f>
        <v>=DISPIMG("ID_641E29C0FE9E47879B3F8A1D1478FEBC",1)</v>
      </c>
      <c r="K143" s="41" t="s">
        <v>25441</v>
      </c>
    </row>
    <row r="144" s="29" customFormat="1" ht="39.5" customHeight="1" spans="1:11">
      <c r="A144" s="36">
        <v>143</v>
      </c>
      <c r="B144" s="36" t="s">
        <v>25442</v>
      </c>
      <c r="C144" s="36" t="s">
        <v>137</v>
      </c>
      <c r="D144" s="36" t="s">
        <v>25249</v>
      </c>
      <c r="E144" s="37" t="s">
        <v>25443</v>
      </c>
      <c r="F144" s="42" t="s">
        <v>21303</v>
      </c>
      <c r="G144" s="43" t="s">
        <v>21305</v>
      </c>
      <c r="H144" s="38">
        <v>45627</v>
      </c>
      <c r="I144" s="39">
        <v>49</v>
      </c>
      <c r="J144" s="40" t="str">
        <f>_xlfn.DISPIMG("ID_DFB8B1F31CD5489AB73D8F001DFBB5AA",1)</f>
        <v>=DISPIMG("ID_DFB8B1F31CD5489AB73D8F001DFBB5AA",1)</v>
      </c>
      <c r="K144" s="41" t="s">
        <v>25444</v>
      </c>
    </row>
    <row r="145" s="29" customFormat="1" ht="39.5" customHeight="1" spans="1:11">
      <c r="A145" s="36">
        <v>144</v>
      </c>
      <c r="B145" s="36" t="s">
        <v>25445</v>
      </c>
      <c r="C145" s="36" t="s">
        <v>137</v>
      </c>
      <c r="D145" s="36" t="s">
        <v>25249</v>
      </c>
      <c r="E145" s="37" t="s">
        <v>25446</v>
      </c>
      <c r="F145" s="42" t="s">
        <v>21323</v>
      </c>
      <c r="G145" s="43" t="s">
        <v>25447</v>
      </c>
      <c r="H145" s="38">
        <v>45627</v>
      </c>
      <c r="I145" s="39">
        <v>69</v>
      </c>
      <c r="J145" s="40" t="str">
        <f>_xlfn.DISPIMG("ID_56EE2E4D2BB34D6AB9F16220D305541E",1)</f>
        <v>=DISPIMG("ID_56EE2E4D2BB34D6AB9F16220D305541E",1)</v>
      </c>
      <c r="K145" s="41" t="s">
        <v>25448</v>
      </c>
    </row>
    <row r="146" s="29" customFormat="1" ht="39.5" customHeight="1" spans="1:11">
      <c r="A146" s="36">
        <v>145</v>
      </c>
      <c r="B146" s="36" t="s">
        <v>25449</v>
      </c>
      <c r="C146" s="36" t="s">
        <v>137</v>
      </c>
      <c r="D146" s="36" t="s">
        <v>25249</v>
      </c>
      <c r="E146" s="37" t="s">
        <v>25450</v>
      </c>
      <c r="F146" s="42" t="s">
        <v>18832</v>
      </c>
      <c r="G146" s="43" t="s">
        <v>18837</v>
      </c>
      <c r="H146" s="38">
        <v>45292</v>
      </c>
      <c r="I146" s="39">
        <v>79</v>
      </c>
      <c r="J146" s="40" t="str">
        <f>_xlfn.DISPIMG("ID_701BD61727AD494FAD6936701B20A3CF",1)</f>
        <v>=DISPIMG("ID_701BD61727AD494FAD6936701B20A3CF",1)</v>
      </c>
      <c r="K146" s="41" t="s">
        <v>25451</v>
      </c>
    </row>
    <row r="147" s="29" customFormat="1" ht="39.5" customHeight="1" spans="1:11">
      <c r="A147" s="36">
        <v>146</v>
      </c>
      <c r="B147" s="36" t="s">
        <v>25452</v>
      </c>
      <c r="C147" s="36" t="s">
        <v>137</v>
      </c>
      <c r="D147" s="36" t="s">
        <v>25249</v>
      </c>
      <c r="E147" s="37" t="s">
        <v>25453</v>
      </c>
      <c r="F147" s="36" t="s">
        <v>25454</v>
      </c>
      <c r="G147" s="36" t="s">
        <v>25455</v>
      </c>
      <c r="H147" s="38">
        <v>45778</v>
      </c>
      <c r="I147" s="39">
        <v>159</v>
      </c>
      <c r="J147" s="36" t="str">
        <f>_xlfn.DISPIMG("ID_9761A64B83704AF89CE6DBDDA23734F5",1)</f>
        <v>=DISPIMG("ID_9761A64B83704AF89CE6DBDDA23734F5",1)</v>
      </c>
      <c r="K147" s="45" t="s">
        <v>25456</v>
      </c>
    </row>
    <row r="148" s="29" customFormat="1" ht="39.5" customHeight="1" spans="1:11">
      <c r="A148" s="36">
        <v>147</v>
      </c>
      <c r="B148" s="36" t="s">
        <v>25457</v>
      </c>
      <c r="C148" s="42" t="s">
        <v>137</v>
      </c>
      <c r="D148" s="36" t="s">
        <v>25249</v>
      </c>
      <c r="E148" s="48" t="s">
        <v>25458</v>
      </c>
      <c r="F148" s="36" t="s">
        <v>25459</v>
      </c>
      <c r="G148" s="36" t="s">
        <v>20136</v>
      </c>
      <c r="H148" s="38">
        <v>45748</v>
      </c>
      <c r="I148" s="39">
        <v>45</v>
      </c>
      <c r="J148" s="49" t="str">
        <f>_xlfn.DISPIMG("ID_F01D0F0A719E4C60AAE966067C2132FD",1)</f>
        <v>=DISPIMG("ID_F01D0F0A719E4C60AAE966067C2132FD",1)</v>
      </c>
      <c r="K148" s="45" t="s">
        <v>25460</v>
      </c>
    </row>
    <row r="149" s="29" customFormat="1" ht="39.5" customHeight="1" spans="1:11">
      <c r="A149" s="36">
        <v>148</v>
      </c>
      <c r="B149" s="36" t="s">
        <v>25461</v>
      </c>
      <c r="C149" s="36" t="s">
        <v>137</v>
      </c>
      <c r="D149" s="36" t="s">
        <v>25249</v>
      </c>
      <c r="E149" s="37" t="s">
        <v>25462</v>
      </c>
      <c r="F149" s="42" t="s">
        <v>20169</v>
      </c>
      <c r="G149" s="43" t="s">
        <v>25463</v>
      </c>
      <c r="H149" s="38">
        <v>45536</v>
      </c>
      <c r="I149" s="39">
        <v>79</v>
      </c>
      <c r="J149" s="40" t="str">
        <f>_xlfn.DISPIMG("ID_C8AB97E6CB1D43F397C76B3C7C78F0C5",1)</f>
        <v>=DISPIMG("ID_C8AB97E6CB1D43F397C76B3C7C78F0C5",1)</v>
      </c>
      <c r="K149" s="41" t="s">
        <v>25464</v>
      </c>
    </row>
    <row r="150" s="29" customFormat="1" ht="39.5" customHeight="1" spans="1:11">
      <c r="A150" s="36">
        <v>149</v>
      </c>
      <c r="B150" s="36" t="s">
        <v>25465</v>
      </c>
      <c r="C150" s="36" t="s">
        <v>137</v>
      </c>
      <c r="D150" s="36" t="s">
        <v>25249</v>
      </c>
      <c r="E150" s="37" t="s">
        <v>25466</v>
      </c>
      <c r="F150" s="42" t="s">
        <v>25467</v>
      </c>
      <c r="G150" s="43" t="s">
        <v>20176</v>
      </c>
      <c r="H150" s="38">
        <v>45292</v>
      </c>
      <c r="I150" s="39">
        <v>59</v>
      </c>
      <c r="J150" s="40" t="str">
        <f>_xlfn.DISPIMG("ID_F7F430E08E63441A836ED6AA7AFCF74B",1)</f>
        <v>=DISPIMG("ID_F7F430E08E63441A836ED6AA7AFCF74B",1)</v>
      </c>
      <c r="K150" s="41" t="s">
        <v>25468</v>
      </c>
    </row>
    <row r="151" s="29" customFormat="1" ht="39.5" customHeight="1" spans="1:11">
      <c r="A151" s="36">
        <v>150</v>
      </c>
      <c r="B151" s="36" t="s">
        <v>25469</v>
      </c>
      <c r="C151" s="36" t="s">
        <v>137</v>
      </c>
      <c r="D151" s="36" t="s">
        <v>25249</v>
      </c>
      <c r="E151" s="37" t="s">
        <v>25470</v>
      </c>
      <c r="F151" s="36" t="s">
        <v>25471</v>
      </c>
      <c r="G151" s="36" t="s">
        <v>25472</v>
      </c>
      <c r="H151" s="38">
        <v>45689</v>
      </c>
      <c r="I151" s="39">
        <v>79.9</v>
      </c>
      <c r="J151" s="36" t="str">
        <f>_xlfn.DISPIMG("ID_C4CBDCE83AA541F598383F59671DE7D2",1)</f>
        <v>=DISPIMG("ID_C4CBDCE83AA541F598383F59671DE7D2",1)</v>
      </c>
      <c r="K151" s="45" t="s">
        <v>25473</v>
      </c>
    </row>
    <row r="152" s="29" customFormat="1" ht="39.5" customHeight="1" spans="1:11">
      <c r="A152" s="36">
        <v>151</v>
      </c>
      <c r="B152" s="36" t="s">
        <v>25474</v>
      </c>
      <c r="C152" s="36" t="s">
        <v>137</v>
      </c>
      <c r="D152" s="36" t="s">
        <v>25249</v>
      </c>
      <c r="E152" s="37" t="s">
        <v>25475</v>
      </c>
      <c r="F152" s="36" t="s">
        <v>20639</v>
      </c>
      <c r="G152" s="36" t="s">
        <v>25476</v>
      </c>
      <c r="H152" s="38">
        <v>45870</v>
      </c>
      <c r="I152" s="39">
        <v>59</v>
      </c>
      <c r="J152" s="36" t="str">
        <f>_xlfn.DISPIMG("ID_823F12D475EB4F14864C70BF31978CBF",1)</f>
        <v>=DISPIMG("ID_823F12D475EB4F14864C70BF31978CBF",1)</v>
      </c>
      <c r="K152" s="45" t="s">
        <v>25477</v>
      </c>
    </row>
    <row r="153" s="29" customFormat="1" ht="39.5" customHeight="1" spans="1:11">
      <c r="A153" s="36">
        <v>152</v>
      </c>
      <c r="B153" s="36" t="s">
        <v>25478</v>
      </c>
      <c r="C153" s="36" t="s">
        <v>137</v>
      </c>
      <c r="D153" s="36" t="s">
        <v>25249</v>
      </c>
      <c r="E153" s="37" t="s">
        <v>25479</v>
      </c>
      <c r="F153" s="42" t="s">
        <v>21157</v>
      </c>
      <c r="G153" s="43" t="s">
        <v>25480</v>
      </c>
      <c r="H153" s="38">
        <v>45292</v>
      </c>
      <c r="I153" s="39">
        <v>59</v>
      </c>
      <c r="J153" s="40" t="str">
        <f>_xlfn.DISPIMG("ID_94D7E9115A1E4C21B50FB1DB987CE5A1",1)</f>
        <v>=DISPIMG("ID_94D7E9115A1E4C21B50FB1DB987CE5A1",1)</v>
      </c>
      <c r="K153" s="41" t="s">
        <v>25481</v>
      </c>
    </row>
    <row r="154" s="29" customFormat="1" ht="39.5" customHeight="1" spans="1:11">
      <c r="A154" s="36">
        <v>153</v>
      </c>
      <c r="B154" s="36" t="s">
        <v>25482</v>
      </c>
      <c r="C154" s="36" t="s">
        <v>137</v>
      </c>
      <c r="D154" s="36" t="s">
        <v>25249</v>
      </c>
      <c r="E154" s="37" t="s">
        <v>25483</v>
      </c>
      <c r="F154" s="42" t="s">
        <v>25484</v>
      </c>
      <c r="G154" s="43" t="s">
        <v>20944</v>
      </c>
      <c r="H154" s="38">
        <v>45717</v>
      </c>
      <c r="I154" s="39" t="s">
        <v>25485</v>
      </c>
      <c r="J154" s="40" t="str">
        <f>_xlfn.DISPIMG("ID_3343B38438A44A6DA497ED2A6000852C",1)</f>
        <v>=DISPIMG("ID_3343B38438A44A6DA497ED2A6000852C",1)</v>
      </c>
      <c r="K154" s="41" t="s">
        <v>25486</v>
      </c>
    </row>
    <row r="155" s="29" customFormat="1" ht="39.5" customHeight="1" spans="1:11">
      <c r="A155" s="36">
        <v>154</v>
      </c>
      <c r="B155" s="36" t="s">
        <v>25487</v>
      </c>
      <c r="C155" s="36" t="s">
        <v>137</v>
      </c>
      <c r="D155" s="36" t="s">
        <v>25249</v>
      </c>
      <c r="E155" s="37" t="s">
        <v>25488</v>
      </c>
      <c r="F155" s="42" t="s">
        <v>20958</v>
      </c>
      <c r="G155" s="43" t="s">
        <v>25230</v>
      </c>
      <c r="H155" s="38">
        <v>45597</v>
      </c>
      <c r="I155" s="39">
        <v>69</v>
      </c>
      <c r="J155" s="40" t="str">
        <f>_xlfn.DISPIMG("ID_8F207B5566A9420D9BCC4EA3B5120C0B",1)</f>
        <v>=DISPIMG("ID_8F207B5566A9420D9BCC4EA3B5120C0B",1)</v>
      </c>
      <c r="K155" s="41" t="s">
        <v>25489</v>
      </c>
    </row>
    <row r="156" s="29" customFormat="1" ht="39.5" customHeight="1" spans="1:11">
      <c r="A156" s="36">
        <v>155</v>
      </c>
      <c r="B156" s="36" t="s">
        <v>25490</v>
      </c>
      <c r="C156" s="36" t="s">
        <v>137</v>
      </c>
      <c r="D156" s="36" t="s">
        <v>25249</v>
      </c>
      <c r="E156" s="37" t="s">
        <v>25491</v>
      </c>
      <c r="F156" s="42" t="s">
        <v>25492</v>
      </c>
      <c r="G156" s="43" t="s">
        <v>20662</v>
      </c>
      <c r="H156" s="38">
        <v>45717</v>
      </c>
      <c r="I156" s="39">
        <v>69.9</v>
      </c>
      <c r="J156" s="40" t="str">
        <f>_xlfn.DISPIMG("ID_CC2C5B678C83404290DF5EF416CD8932",1)</f>
        <v>=DISPIMG("ID_CC2C5B678C83404290DF5EF416CD8932",1)</v>
      </c>
      <c r="K156" s="41" t="s">
        <v>25493</v>
      </c>
    </row>
    <row r="157" s="29" customFormat="1" ht="39.5" customHeight="1" spans="1:11">
      <c r="A157" s="36">
        <v>156</v>
      </c>
      <c r="B157" s="36" t="s">
        <v>25494</v>
      </c>
      <c r="C157" s="36" t="s">
        <v>137</v>
      </c>
      <c r="D157" s="36" t="s">
        <v>25249</v>
      </c>
      <c r="E157" s="37" t="s">
        <v>25495</v>
      </c>
      <c r="F157" s="42" t="s">
        <v>25496</v>
      </c>
      <c r="G157" s="43" t="s">
        <v>25497</v>
      </c>
      <c r="H157" s="38">
        <v>45627</v>
      </c>
      <c r="I157" s="39">
        <v>79</v>
      </c>
      <c r="J157" s="40" t="str">
        <f>_xlfn.DISPIMG("ID_F5504C0E71C0450A8C682DC084C891EF",1)</f>
        <v>=DISPIMG("ID_F5504C0E71C0450A8C682DC084C891EF",1)</v>
      </c>
      <c r="K157" s="41" t="s">
        <v>25498</v>
      </c>
    </row>
    <row r="158" s="29" customFormat="1" ht="39.5" customHeight="1" spans="1:11">
      <c r="A158" s="36">
        <v>157</v>
      </c>
      <c r="B158" s="36" t="s">
        <v>25499</v>
      </c>
      <c r="C158" s="36" t="s">
        <v>137</v>
      </c>
      <c r="D158" s="36" t="s">
        <v>25249</v>
      </c>
      <c r="E158" s="37" t="s">
        <v>25500</v>
      </c>
      <c r="F158" s="42" t="s">
        <v>25501</v>
      </c>
      <c r="G158" s="43" t="s">
        <v>25502</v>
      </c>
      <c r="H158" s="38">
        <v>45627</v>
      </c>
      <c r="I158" s="39">
        <v>69</v>
      </c>
      <c r="J158" s="40" t="str">
        <f>_xlfn.DISPIMG("ID_987E8103FD8F4D41A0668F8185D6EF36",1)</f>
        <v>=DISPIMG("ID_987E8103FD8F4D41A0668F8185D6EF36",1)</v>
      </c>
      <c r="K158" s="41" t="s">
        <v>25503</v>
      </c>
    </row>
    <row r="159" s="28" customFormat="1" ht="39.5" customHeight="1" spans="1:11">
      <c r="A159" s="36">
        <v>158</v>
      </c>
      <c r="B159" s="36" t="s">
        <v>25504</v>
      </c>
      <c r="C159" s="36" t="s">
        <v>137</v>
      </c>
      <c r="D159" s="36" t="s">
        <v>25249</v>
      </c>
      <c r="E159" s="37" t="s">
        <v>25505</v>
      </c>
      <c r="F159" s="42" t="s">
        <v>18902</v>
      </c>
      <c r="G159" s="43" t="s">
        <v>25506</v>
      </c>
      <c r="H159" s="38">
        <v>45597</v>
      </c>
      <c r="I159" s="39">
        <v>59</v>
      </c>
      <c r="J159" s="40" t="str">
        <f>_xlfn.DISPIMG("ID_36C27BF299FD40319652B481A3B5D8A9",1)</f>
        <v>=DISPIMG("ID_36C27BF299FD40319652B481A3B5D8A9",1)</v>
      </c>
      <c r="K159" s="41" t="s">
        <v>25507</v>
      </c>
    </row>
    <row r="160" s="28" customFormat="1" ht="39.5" customHeight="1" spans="1:11">
      <c r="A160" s="36">
        <v>159</v>
      </c>
      <c r="B160" s="36" t="s">
        <v>25508</v>
      </c>
      <c r="C160" s="36" t="s">
        <v>137</v>
      </c>
      <c r="D160" s="36" t="s">
        <v>25249</v>
      </c>
      <c r="E160" s="37" t="s">
        <v>25509</v>
      </c>
      <c r="F160" s="42" t="s">
        <v>16172</v>
      </c>
      <c r="G160" s="43" t="s">
        <v>25510</v>
      </c>
      <c r="H160" s="38">
        <v>45597</v>
      </c>
      <c r="I160" s="39">
        <v>79</v>
      </c>
      <c r="J160" s="40" t="str">
        <f>_xlfn.DISPIMG("ID_03D89896AFF4462485C9F414246A4DE7",1)</f>
        <v>=DISPIMG("ID_03D89896AFF4462485C9F414246A4DE7",1)</v>
      </c>
      <c r="K160" s="41" t="s">
        <v>25511</v>
      </c>
    </row>
    <row r="161" s="28" customFormat="1" ht="39.5" customHeight="1" spans="1:1024 1025:16372">
      <c r="A161" s="36">
        <v>160</v>
      </c>
      <c r="B161" s="36" t="s">
        <v>25512</v>
      </c>
      <c r="C161" s="36" t="s">
        <v>137</v>
      </c>
      <c r="D161" s="36" t="s">
        <v>25249</v>
      </c>
      <c r="E161" s="37" t="s">
        <v>25513</v>
      </c>
      <c r="F161" s="42" t="s">
        <v>18944</v>
      </c>
      <c r="G161" s="43" t="s">
        <v>18941</v>
      </c>
      <c r="H161" s="38">
        <v>45627</v>
      </c>
      <c r="I161" s="39">
        <v>69</v>
      </c>
      <c r="J161" s="40" t="str">
        <f>_xlfn.DISPIMG("ID_1181E22347834822A714CA4B78832564",1)</f>
        <v>=DISPIMG("ID_1181E22347834822A714CA4B78832564",1)</v>
      </c>
      <c r="K161" s="41" t="s">
        <v>25514</v>
      </c>
    </row>
    <row r="162" s="28" customFormat="1" ht="39.5" customHeight="1" spans="1:1024 1025:16372">
      <c r="A162" s="36">
        <v>161</v>
      </c>
      <c r="B162" s="36" t="s">
        <v>25515</v>
      </c>
      <c r="C162" s="36" t="s">
        <v>137</v>
      </c>
      <c r="D162" s="36" t="s">
        <v>25249</v>
      </c>
      <c r="E162" s="37" t="s">
        <v>25516</v>
      </c>
      <c r="F162" s="42" t="s">
        <v>20898</v>
      </c>
      <c r="G162" s="43" t="s">
        <v>25517</v>
      </c>
      <c r="H162" s="38">
        <v>45474</v>
      </c>
      <c r="I162" s="39">
        <v>69</v>
      </c>
      <c r="J162" s="40" t="str">
        <f>_xlfn.DISPIMG("ID_132C41FBA0B6452C8C0B986B509F0504",1)</f>
        <v>=DISPIMG("ID_132C41FBA0B6452C8C0B986B509F0504",1)</v>
      </c>
      <c r="K162" s="41" t="s">
        <v>25518</v>
      </c>
    </row>
    <row r="163" s="28" customFormat="1" ht="39.5" customHeight="1" spans="1:1024 1025:16372">
      <c r="A163" s="36">
        <v>162</v>
      </c>
      <c r="B163" s="36" t="s">
        <v>25519</v>
      </c>
      <c r="C163" s="36" t="s">
        <v>137</v>
      </c>
      <c r="D163" s="36" t="s">
        <v>25520</v>
      </c>
      <c r="E163" s="37" t="s">
        <v>25521</v>
      </c>
      <c r="F163" s="42" t="s">
        <v>25522</v>
      </c>
      <c r="G163" s="43" t="s">
        <v>23190</v>
      </c>
      <c r="H163" s="38">
        <v>45748</v>
      </c>
      <c r="I163" s="39">
        <v>65</v>
      </c>
      <c r="J163" s="40" t="str">
        <f>_xlfn.DISPIMG("ID_BF494B7AB9874376BE8232F303B416E5",1)</f>
        <v>=DISPIMG("ID_BF494B7AB9874376BE8232F303B416E5",1)</v>
      </c>
      <c r="K163" s="41" t="s">
        <v>25523</v>
      </c>
    </row>
    <row r="164" s="28" customFormat="1" ht="39.5" customHeight="1" spans="1:1024 1025:16372">
      <c r="A164" s="36">
        <v>163</v>
      </c>
      <c r="B164" s="36" t="s">
        <v>25524</v>
      </c>
      <c r="C164" s="36" t="s">
        <v>137</v>
      </c>
      <c r="D164" s="36" t="s">
        <v>25525</v>
      </c>
      <c r="E164" s="37" t="s">
        <v>25526</v>
      </c>
      <c r="F164" s="42" t="s">
        <v>25527</v>
      </c>
      <c r="G164" s="43" t="s">
        <v>25528</v>
      </c>
      <c r="H164" s="38">
        <v>45597</v>
      </c>
      <c r="I164" s="39">
        <v>59</v>
      </c>
      <c r="J164" s="40" t="str">
        <f>_xlfn.DISPIMG("ID_F7A5A795D95847D28B8D21BA1395F4F2",1)</f>
        <v>=DISPIMG("ID_F7A5A795D95847D28B8D21BA1395F4F2",1)</v>
      </c>
      <c r="K164" s="41" t="s">
        <v>25529</v>
      </c>
    </row>
    <row r="165" s="28" customFormat="1" ht="39.5" customHeight="1" spans="1:1024 1025:16372">
      <c r="A165" s="36">
        <v>164</v>
      </c>
      <c r="B165" s="36" t="s">
        <v>25530</v>
      </c>
      <c r="C165" s="36" t="s">
        <v>137</v>
      </c>
      <c r="D165" s="36" t="s">
        <v>25525</v>
      </c>
      <c r="E165" s="37" t="s">
        <v>25531</v>
      </c>
      <c r="F165" s="42" t="s">
        <v>13366</v>
      </c>
      <c r="G165" s="43" t="s">
        <v>25532</v>
      </c>
      <c r="H165" s="38">
        <v>45536</v>
      </c>
      <c r="I165" s="39">
        <v>69</v>
      </c>
      <c r="J165" s="40" t="str">
        <f>_xlfn.DISPIMG("ID_F2B03BE4CBF140C0BA06ACF719478232",1)</f>
        <v>=DISPIMG("ID_F2B03BE4CBF140C0BA06ACF719478232",1)</v>
      </c>
      <c r="K165" s="41" t="s">
        <v>25533</v>
      </c>
    </row>
    <row r="166" s="29" customFormat="1" ht="39.5" customHeight="1" spans="1:1024 1025:16372">
      <c r="A166" s="36">
        <v>165</v>
      </c>
      <c r="B166" s="36" t="s">
        <v>25534</v>
      </c>
      <c r="C166" s="36" t="s">
        <v>137</v>
      </c>
      <c r="D166" s="36" t="s">
        <v>25535</v>
      </c>
      <c r="E166" s="36" t="s">
        <v>25536</v>
      </c>
      <c r="F166" s="36" t="s">
        <v>11093</v>
      </c>
      <c r="G166" s="36" t="s">
        <v>25537</v>
      </c>
      <c r="H166" s="38">
        <v>45992</v>
      </c>
      <c r="I166" s="36">
        <v>63.8</v>
      </c>
      <c r="J166" s="36" t="str">
        <f>_xlfn.DISPIMG("ID_D287F6164A8A4698871FBB73B23F9EAF",1)</f>
        <v>=DISPIMG("ID_D287F6164A8A4698871FBB73B23F9EAF",1)</v>
      </c>
      <c r="K166" s="45" t="s">
        <v>25538</v>
      </c>
      <c r="L166" s="36"/>
      <c r="M166" s="36"/>
      <c r="N166" s="36"/>
      <c r="O166" s="36"/>
      <c r="P166" s="36"/>
      <c r="Q166" s="36"/>
      <c r="R166" s="36"/>
      <c r="S166" s="36"/>
      <c r="T166" s="36"/>
      <c r="U166" s="36"/>
      <c r="V166" s="36"/>
      <c r="W166" s="36"/>
      <c r="X166" s="36"/>
      <c r="Y166" s="36"/>
      <c r="Z166" s="36"/>
      <c r="AA166" s="36"/>
      <c r="AB166" s="36"/>
      <c r="AC166" s="36"/>
      <c r="AD166" s="36"/>
      <c r="AE166" s="36"/>
      <c r="AF166" s="36"/>
      <c r="AG166" s="36"/>
      <c r="AH166" s="36"/>
      <c r="AI166" s="36"/>
      <c r="AJ166" s="36"/>
      <c r="AK166" s="36"/>
      <c r="AL166" s="36"/>
      <c r="AM166" s="36"/>
      <c r="AN166" s="36"/>
      <c r="AO166" s="36"/>
      <c r="AP166" s="36"/>
      <c r="AQ166" s="36"/>
      <c r="AR166" s="36"/>
      <c r="AS166" s="36"/>
      <c r="AT166" s="36"/>
      <c r="AU166" s="36"/>
      <c r="AV166" s="36"/>
      <c r="AW166" s="36"/>
      <c r="AX166" s="36"/>
      <c r="AY166" s="36"/>
      <c r="AZ166" s="36"/>
      <c r="BA166" s="36"/>
      <c r="BB166" s="36"/>
      <c r="BC166" s="36"/>
      <c r="BD166" s="36"/>
      <c r="BE166" s="36"/>
      <c r="BF166" s="36"/>
      <c r="BG166" s="36"/>
      <c r="BH166" s="36"/>
      <c r="BI166" s="36"/>
      <c r="BJ166" s="36"/>
      <c r="BK166" s="36"/>
      <c r="BL166" s="36"/>
      <c r="BM166" s="36"/>
      <c r="BN166" s="36"/>
      <c r="BO166" s="36"/>
      <c r="BP166" s="36"/>
      <c r="BQ166" s="36"/>
      <c r="BR166" s="36"/>
      <c r="BS166" s="36"/>
      <c r="BT166" s="36"/>
      <c r="BU166" s="36"/>
      <c r="BV166" s="36"/>
      <c r="BW166" s="36"/>
      <c r="BX166" s="36"/>
      <c r="BY166" s="36"/>
      <c r="BZ166" s="36"/>
      <c r="CA166" s="36"/>
      <c r="CB166" s="36"/>
      <c r="CC166" s="36"/>
      <c r="CD166" s="36"/>
      <c r="CE166" s="36"/>
      <c r="CF166" s="36"/>
      <c r="CG166" s="36"/>
      <c r="CH166" s="36"/>
      <c r="CI166" s="36"/>
      <c r="CJ166" s="36"/>
      <c r="CK166" s="36"/>
      <c r="CL166" s="36"/>
      <c r="CM166" s="36"/>
      <c r="CN166" s="36"/>
      <c r="CO166" s="36"/>
      <c r="CP166" s="36"/>
      <c r="CQ166" s="36"/>
      <c r="CR166" s="36"/>
      <c r="CS166" s="36"/>
      <c r="CT166" s="36"/>
      <c r="CU166" s="36"/>
      <c r="CV166" s="36"/>
      <c r="CW166" s="36"/>
      <c r="CX166" s="36"/>
      <c r="CY166" s="36"/>
      <c r="CZ166" s="36"/>
      <c r="DA166" s="36"/>
      <c r="DB166" s="36"/>
      <c r="DC166" s="36"/>
      <c r="DD166" s="36"/>
      <c r="DE166" s="36"/>
      <c r="DF166" s="36"/>
      <c r="DG166" s="36"/>
      <c r="DH166" s="36"/>
      <c r="DI166" s="36"/>
      <c r="DJ166" s="36"/>
      <c r="DK166" s="36"/>
      <c r="DL166" s="36"/>
      <c r="DM166" s="36"/>
      <c r="DN166" s="36"/>
      <c r="DO166" s="36"/>
      <c r="DP166" s="36"/>
      <c r="DQ166" s="36"/>
      <c r="DR166" s="36"/>
      <c r="DS166" s="36"/>
      <c r="DT166" s="36"/>
      <c r="DU166" s="36"/>
      <c r="DV166" s="36"/>
      <c r="DW166" s="36"/>
      <c r="DX166" s="36"/>
      <c r="DY166" s="36"/>
      <c r="DZ166" s="36"/>
      <c r="EA166" s="36"/>
      <c r="EB166" s="36"/>
      <c r="EC166" s="36"/>
      <c r="ED166" s="36"/>
      <c r="EE166" s="36"/>
      <c r="EF166" s="36"/>
      <c r="EG166" s="36"/>
      <c r="EH166" s="36"/>
      <c r="EI166" s="36"/>
      <c r="EJ166" s="36"/>
      <c r="EK166" s="36"/>
      <c r="EL166" s="36"/>
      <c r="EM166" s="36"/>
      <c r="EN166" s="36"/>
      <c r="EO166" s="36"/>
      <c r="EP166" s="36"/>
      <c r="EQ166" s="36"/>
      <c r="ER166" s="36"/>
      <c r="ES166" s="36"/>
      <c r="ET166" s="36"/>
      <c r="EU166" s="36"/>
      <c r="EV166" s="36"/>
      <c r="EW166" s="36"/>
      <c r="EX166" s="36"/>
      <c r="EY166" s="36"/>
      <c r="EZ166" s="36"/>
      <c r="FA166" s="36"/>
      <c r="FB166" s="36"/>
      <c r="FC166" s="36"/>
      <c r="FD166" s="36"/>
      <c r="FE166" s="36"/>
      <c r="FF166" s="36"/>
      <c r="FG166" s="36"/>
      <c r="FH166" s="36"/>
      <c r="FI166" s="36"/>
      <c r="FJ166" s="36"/>
      <c r="FK166" s="36"/>
      <c r="FL166" s="36"/>
      <c r="FM166" s="36"/>
      <c r="FN166" s="36"/>
      <c r="FO166" s="36"/>
      <c r="FP166" s="36"/>
      <c r="FQ166" s="36"/>
      <c r="FR166" s="36"/>
      <c r="FS166" s="36"/>
      <c r="FT166" s="36"/>
      <c r="FU166" s="36"/>
      <c r="FV166" s="36"/>
      <c r="FW166" s="36"/>
      <c r="FX166" s="36"/>
      <c r="FY166" s="36"/>
      <c r="FZ166" s="36"/>
      <c r="GA166" s="36"/>
      <c r="GB166" s="36"/>
      <c r="GC166" s="36"/>
      <c r="GD166" s="36"/>
      <c r="GE166" s="36"/>
      <c r="GF166" s="36"/>
      <c r="GG166" s="36"/>
      <c r="GH166" s="36"/>
      <c r="GI166" s="36"/>
      <c r="GJ166" s="36"/>
      <c r="GK166" s="36"/>
      <c r="GL166" s="36"/>
      <c r="GM166" s="36"/>
      <c r="GN166" s="36"/>
      <c r="GO166" s="36"/>
      <c r="GP166" s="36"/>
      <c r="GQ166" s="36"/>
      <c r="GR166" s="36"/>
      <c r="GS166" s="36"/>
      <c r="GT166" s="36"/>
      <c r="GU166" s="36"/>
      <c r="GV166" s="36"/>
      <c r="GW166" s="36"/>
      <c r="GX166" s="36"/>
      <c r="GY166" s="36"/>
      <c r="GZ166" s="36"/>
      <c r="HA166" s="36"/>
      <c r="HB166" s="36"/>
      <c r="HC166" s="36"/>
      <c r="HD166" s="36"/>
      <c r="HE166" s="36"/>
      <c r="HF166" s="36"/>
      <c r="HG166" s="36"/>
      <c r="HH166" s="36"/>
      <c r="HI166" s="36"/>
      <c r="HJ166" s="36"/>
      <c r="HK166" s="36"/>
      <c r="HL166" s="36"/>
      <c r="HM166" s="36"/>
      <c r="HN166" s="36"/>
      <c r="HO166" s="36"/>
      <c r="HP166" s="36"/>
      <c r="HQ166" s="36"/>
      <c r="HR166" s="36"/>
      <c r="HS166" s="36"/>
      <c r="HT166" s="36"/>
      <c r="HU166" s="36"/>
      <c r="HV166" s="36"/>
      <c r="HW166" s="36"/>
      <c r="HX166" s="36"/>
      <c r="HY166" s="36"/>
      <c r="HZ166" s="36"/>
      <c r="IA166" s="36"/>
      <c r="IB166" s="36"/>
      <c r="IC166" s="36"/>
      <c r="ID166" s="36"/>
      <c r="IE166" s="36"/>
      <c r="IF166" s="36"/>
      <c r="IG166" s="36"/>
      <c r="IH166" s="36"/>
      <c r="II166" s="36"/>
      <c r="IJ166" s="36"/>
      <c r="IK166" s="36"/>
      <c r="IL166" s="36"/>
      <c r="IM166" s="36"/>
      <c r="IN166" s="36"/>
      <c r="IO166" s="36"/>
      <c r="IP166" s="36"/>
      <c r="IQ166" s="36"/>
      <c r="IR166" s="36"/>
      <c r="IS166" s="36"/>
      <c r="IT166" s="36"/>
      <c r="IU166" s="36"/>
      <c r="IV166" s="36"/>
      <c r="IW166" s="36"/>
      <c r="IX166" s="36"/>
      <c r="IY166" s="36"/>
      <c r="IZ166" s="36"/>
      <c r="JA166" s="36"/>
      <c r="JB166" s="36"/>
      <c r="JC166" s="36"/>
      <c r="JD166" s="36"/>
      <c r="JE166" s="36"/>
      <c r="JF166" s="36"/>
      <c r="JG166" s="36"/>
      <c r="JH166" s="36"/>
      <c r="JI166" s="36"/>
      <c r="JJ166" s="36"/>
      <c r="JK166" s="36"/>
      <c r="JL166" s="36"/>
      <c r="JM166" s="36"/>
      <c r="JN166" s="36"/>
      <c r="JO166" s="36"/>
      <c r="JP166" s="36"/>
      <c r="JQ166" s="36"/>
      <c r="JR166" s="36"/>
      <c r="JS166" s="36"/>
      <c r="JT166" s="36"/>
      <c r="JU166" s="36"/>
      <c r="JV166" s="36"/>
      <c r="JW166" s="36"/>
      <c r="JX166" s="36"/>
      <c r="JY166" s="36"/>
      <c r="JZ166" s="36"/>
      <c r="KA166" s="36"/>
      <c r="KB166" s="36"/>
      <c r="KC166" s="36"/>
      <c r="KD166" s="36"/>
      <c r="KE166" s="36"/>
      <c r="KF166" s="36"/>
      <c r="KG166" s="36"/>
      <c r="KH166" s="36"/>
      <c r="KI166" s="36"/>
      <c r="KJ166" s="36"/>
      <c r="KK166" s="36"/>
      <c r="KL166" s="36"/>
      <c r="KM166" s="36"/>
      <c r="KN166" s="36"/>
      <c r="KO166" s="36"/>
      <c r="KP166" s="36"/>
      <c r="KQ166" s="36"/>
      <c r="KR166" s="36"/>
      <c r="KS166" s="36"/>
      <c r="KT166" s="36"/>
      <c r="KU166" s="36"/>
      <c r="KV166" s="36"/>
      <c r="KW166" s="36"/>
      <c r="KX166" s="36"/>
      <c r="KY166" s="36"/>
      <c r="KZ166" s="36"/>
      <c r="LA166" s="36"/>
      <c r="LB166" s="36"/>
      <c r="LC166" s="36"/>
      <c r="LD166" s="36"/>
      <c r="LE166" s="36"/>
      <c r="LF166" s="36"/>
      <c r="LG166" s="36"/>
      <c r="LH166" s="36"/>
      <c r="LI166" s="36"/>
      <c r="LJ166" s="36"/>
      <c r="LK166" s="36"/>
      <c r="LL166" s="36"/>
      <c r="LM166" s="36"/>
      <c r="LN166" s="36"/>
      <c r="LO166" s="36"/>
      <c r="LP166" s="36"/>
      <c r="LQ166" s="36"/>
      <c r="LR166" s="36"/>
      <c r="LS166" s="36"/>
      <c r="LT166" s="36"/>
      <c r="LU166" s="36"/>
      <c r="LV166" s="36"/>
      <c r="LW166" s="36"/>
      <c r="LX166" s="36"/>
      <c r="LY166" s="36"/>
      <c r="LZ166" s="36"/>
      <c r="MA166" s="36"/>
      <c r="MB166" s="36"/>
      <c r="MC166" s="36"/>
      <c r="MD166" s="36"/>
      <c r="ME166" s="36"/>
      <c r="MF166" s="36"/>
      <c r="MG166" s="36"/>
      <c r="MH166" s="36"/>
      <c r="MI166" s="36"/>
      <c r="MJ166" s="36"/>
      <c r="MK166" s="36"/>
      <c r="ML166" s="36"/>
      <c r="MM166" s="36"/>
      <c r="MN166" s="36"/>
      <c r="MO166" s="36"/>
      <c r="MP166" s="36"/>
      <c r="MQ166" s="36"/>
      <c r="MR166" s="36"/>
      <c r="MS166" s="36"/>
      <c r="MT166" s="36"/>
      <c r="MU166" s="36"/>
      <c r="MV166" s="36"/>
      <c r="MW166" s="36"/>
      <c r="MX166" s="36"/>
      <c r="MY166" s="36"/>
      <c r="MZ166" s="36"/>
      <c r="NA166" s="36"/>
      <c r="NB166" s="36"/>
      <c r="NC166" s="36"/>
      <c r="ND166" s="36"/>
      <c r="NE166" s="36"/>
      <c r="NF166" s="36"/>
      <c r="NG166" s="36"/>
      <c r="NH166" s="36"/>
      <c r="NI166" s="36"/>
      <c r="NJ166" s="36"/>
      <c r="NK166" s="36"/>
      <c r="NL166" s="36"/>
      <c r="NM166" s="36"/>
      <c r="NN166" s="36"/>
      <c r="NO166" s="36"/>
      <c r="NP166" s="36"/>
      <c r="NQ166" s="36"/>
      <c r="NR166" s="36"/>
      <c r="NS166" s="36"/>
      <c r="NT166" s="36"/>
      <c r="NU166" s="36"/>
      <c r="NV166" s="36"/>
      <c r="NW166" s="36"/>
      <c r="NX166" s="36"/>
      <c r="NY166" s="36"/>
      <c r="NZ166" s="36"/>
      <c r="OA166" s="36"/>
      <c r="OB166" s="36"/>
      <c r="OC166" s="36"/>
      <c r="OD166" s="36"/>
      <c r="OE166" s="36"/>
      <c r="OF166" s="36"/>
      <c r="OG166" s="36"/>
      <c r="OH166" s="36"/>
      <c r="OI166" s="36"/>
      <c r="OJ166" s="36"/>
      <c r="OK166" s="36"/>
      <c r="OL166" s="36"/>
      <c r="OM166" s="36"/>
      <c r="ON166" s="36"/>
      <c r="OO166" s="36"/>
      <c r="OP166" s="36"/>
      <c r="OQ166" s="36"/>
      <c r="OR166" s="36"/>
      <c r="OS166" s="36"/>
      <c r="OT166" s="36"/>
      <c r="OU166" s="36"/>
      <c r="OV166" s="36"/>
      <c r="OW166" s="36"/>
      <c r="OX166" s="36"/>
      <c r="OY166" s="36"/>
      <c r="OZ166" s="36"/>
      <c r="PA166" s="36"/>
      <c r="PB166" s="36"/>
      <c r="PC166" s="36"/>
      <c r="PD166" s="36"/>
      <c r="PE166" s="36"/>
      <c r="PF166" s="36"/>
      <c r="PG166" s="36"/>
      <c r="PH166" s="36"/>
      <c r="PI166" s="36"/>
      <c r="PJ166" s="36"/>
      <c r="PK166" s="36"/>
      <c r="PL166" s="36"/>
      <c r="PM166" s="36"/>
      <c r="PN166" s="36"/>
      <c r="PO166" s="36"/>
      <c r="PP166" s="36"/>
      <c r="PQ166" s="36"/>
      <c r="PR166" s="36"/>
      <c r="PS166" s="36"/>
      <c r="PT166" s="36"/>
      <c r="PU166" s="36"/>
      <c r="PV166" s="36"/>
      <c r="PW166" s="36"/>
      <c r="PX166" s="36"/>
      <c r="PY166" s="36"/>
      <c r="PZ166" s="36"/>
      <c r="QA166" s="36"/>
      <c r="QB166" s="36"/>
      <c r="QC166" s="36"/>
      <c r="QD166" s="36"/>
      <c r="QE166" s="36"/>
      <c r="QF166" s="36"/>
      <c r="QG166" s="36"/>
      <c r="QH166" s="36"/>
      <c r="QI166" s="36"/>
      <c r="QJ166" s="36"/>
      <c r="QK166" s="36"/>
      <c r="QL166" s="36"/>
      <c r="QM166" s="36"/>
      <c r="QN166" s="36"/>
      <c r="QO166" s="36"/>
      <c r="QP166" s="36"/>
      <c r="QQ166" s="36"/>
      <c r="QR166" s="36"/>
      <c r="QS166" s="36"/>
      <c r="QT166" s="36"/>
      <c r="QU166" s="36"/>
      <c r="QV166" s="36"/>
      <c r="QW166" s="36"/>
      <c r="QX166" s="36"/>
      <c r="QY166" s="36"/>
      <c r="QZ166" s="36"/>
      <c r="RA166" s="36"/>
      <c r="RB166" s="36"/>
      <c r="RC166" s="36"/>
      <c r="RD166" s="36"/>
      <c r="RE166" s="36"/>
      <c r="RF166" s="36"/>
      <c r="RG166" s="36"/>
      <c r="RH166" s="36"/>
      <c r="RI166" s="36"/>
      <c r="RJ166" s="36"/>
      <c r="RK166" s="36"/>
      <c r="RL166" s="36"/>
      <c r="RM166" s="36"/>
      <c r="RN166" s="36"/>
      <c r="RO166" s="36"/>
      <c r="RP166" s="36"/>
      <c r="RQ166" s="36"/>
      <c r="RR166" s="36"/>
      <c r="RS166" s="36"/>
      <c r="RT166" s="36"/>
      <c r="RU166" s="36"/>
      <c r="RV166" s="36"/>
      <c r="RW166" s="36"/>
      <c r="RX166" s="36"/>
      <c r="RY166" s="36"/>
      <c r="RZ166" s="36"/>
      <c r="SA166" s="36"/>
      <c r="SB166" s="36"/>
      <c r="SC166" s="36"/>
      <c r="SD166" s="36"/>
      <c r="SE166" s="36"/>
      <c r="SF166" s="36"/>
      <c r="SG166" s="36"/>
      <c r="SH166" s="36"/>
      <c r="SI166" s="36"/>
      <c r="SJ166" s="36"/>
      <c r="SK166" s="36"/>
      <c r="SL166" s="36"/>
      <c r="SM166" s="36"/>
      <c r="SN166" s="36"/>
      <c r="SO166" s="36"/>
      <c r="SP166" s="36"/>
      <c r="SQ166" s="36"/>
      <c r="SR166" s="36"/>
      <c r="SS166" s="36"/>
      <c r="ST166" s="36"/>
      <c r="SU166" s="36"/>
      <c r="SV166" s="36"/>
      <c r="SW166" s="36"/>
      <c r="SX166" s="36"/>
      <c r="SY166" s="36"/>
      <c r="SZ166" s="36"/>
      <c r="TA166" s="36"/>
      <c r="TB166" s="36"/>
      <c r="TC166" s="36"/>
      <c r="TD166" s="36"/>
      <c r="TE166" s="36"/>
      <c r="TF166" s="36"/>
      <c r="TG166" s="36"/>
      <c r="TH166" s="36"/>
      <c r="TI166" s="36"/>
      <c r="TJ166" s="36"/>
      <c r="TK166" s="36"/>
      <c r="TL166" s="36"/>
      <c r="TM166" s="36"/>
      <c r="TN166" s="36"/>
      <c r="TO166" s="36"/>
      <c r="TP166" s="36"/>
      <c r="TQ166" s="36"/>
      <c r="TR166" s="36"/>
      <c r="TS166" s="36"/>
      <c r="TT166" s="36"/>
      <c r="TU166" s="36"/>
      <c r="TV166" s="36"/>
      <c r="TW166" s="36"/>
      <c r="TX166" s="36"/>
      <c r="TY166" s="36"/>
      <c r="TZ166" s="36"/>
      <c r="UA166" s="36"/>
      <c r="UB166" s="36"/>
      <c r="UC166" s="36"/>
      <c r="UD166" s="36"/>
      <c r="UE166" s="36"/>
      <c r="UF166" s="36"/>
      <c r="UG166" s="36"/>
      <c r="UH166" s="36"/>
      <c r="UI166" s="36"/>
      <c r="UJ166" s="36"/>
      <c r="UK166" s="36"/>
      <c r="UL166" s="36"/>
      <c r="UM166" s="36"/>
      <c r="UN166" s="36"/>
      <c r="UO166" s="36"/>
      <c r="UP166" s="36"/>
      <c r="UQ166" s="36"/>
      <c r="UR166" s="36"/>
      <c r="US166" s="36"/>
      <c r="UT166" s="36"/>
      <c r="UU166" s="36"/>
      <c r="UV166" s="36"/>
      <c r="UW166" s="36"/>
      <c r="UX166" s="36"/>
      <c r="UY166" s="36"/>
      <c r="UZ166" s="36"/>
      <c r="VA166" s="36"/>
      <c r="VB166" s="36"/>
      <c r="VC166" s="36"/>
      <c r="VD166" s="36"/>
      <c r="VE166" s="36"/>
      <c r="VF166" s="36"/>
      <c r="VG166" s="36"/>
      <c r="VH166" s="36"/>
      <c r="VI166" s="36"/>
      <c r="VJ166" s="36"/>
      <c r="VK166" s="36"/>
      <c r="VL166" s="36"/>
      <c r="VM166" s="36"/>
      <c r="VN166" s="36"/>
      <c r="VO166" s="36"/>
      <c r="VP166" s="36"/>
      <c r="VQ166" s="36"/>
      <c r="VR166" s="36"/>
      <c r="VS166" s="36"/>
      <c r="VT166" s="36"/>
      <c r="VU166" s="36"/>
      <c r="VV166" s="36"/>
      <c r="VW166" s="36"/>
      <c r="VX166" s="36"/>
      <c r="VY166" s="36"/>
      <c r="VZ166" s="36"/>
      <c r="WA166" s="36"/>
      <c r="WB166" s="36"/>
      <c r="WC166" s="36"/>
      <c r="WD166" s="36"/>
      <c r="WE166" s="36"/>
      <c r="WF166" s="36"/>
      <c r="WG166" s="36"/>
      <c r="WH166" s="36"/>
      <c r="WI166" s="36"/>
      <c r="WJ166" s="36"/>
      <c r="WK166" s="36"/>
      <c r="WL166" s="36"/>
      <c r="WM166" s="36"/>
      <c r="WN166" s="36"/>
      <c r="WO166" s="36"/>
      <c r="WP166" s="36"/>
      <c r="WQ166" s="36"/>
      <c r="WR166" s="36"/>
      <c r="WS166" s="36"/>
      <c r="WT166" s="36"/>
      <c r="WU166" s="36"/>
      <c r="WV166" s="36"/>
      <c r="WW166" s="36"/>
      <c r="WX166" s="36"/>
      <c r="WY166" s="36"/>
      <c r="WZ166" s="36"/>
      <c r="XA166" s="36"/>
      <c r="XB166" s="36"/>
      <c r="XC166" s="36"/>
      <c r="XD166" s="36"/>
      <c r="XE166" s="36"/>
      <c r="XF166" s="36"/>
      <c r="XG166" s="36"/>
      <c r="XH166" s="36"/>
      <c r="XI166" s="36"/>
      <c r="XJ166" s="36"/>
      <c r="XK166" s="36"/>
      <c r="XL166" s="36"/>
      <c r="XM166" s="36"/>
      <c r="XN166" s="36"/>
      <c r="XO166" s="36"/>
      <c r="XP166" s="36"/>
      <c r="XQ166" s="36"/>
      <c r="XR166" s="36"/>
      <c r="XS166" s="36"/>
      <c r="XT166" s="36"/>
      <c r="XU166" s="36"/>
      <c r="XV166" s="36"/>
      <c r="XW166" s="36"/>
      <c r="XX166" s="36"/>
      <c r="XY166" s="36"/>
      <c r="XZ166" s="36"/>
      <c r="YA166" s="36"/>
      <c r="YB166" s="36"/>
      <c r="YC166" s="36"/>
      <c r="YD166" s="36"/>
      <c r="YE166" s="36"/>
      <c r="YF166" s="36"/>
      <c r="YG166" s="36"/>
      <c r="YH166" s="36"/>
      <c r="YI166" s="36"/>
      <c r="YJ166" s="36"/>
      <c r="YK166" s="36"/>
      <c r="YL166" s="36"/>
      <c r="YM166" s="36"/>
      <c r="YN166" s="36"/>
      <c r="YO166" s="36"/>
      <c r="YP166" s="36"/>
      <c r="YQ166" s="36"/>
      <c r="YR166" s="36"/>
      <c r="YS166" s="36"/>
      <c r="YT166" s="36"/>
      <c r="YU166" s="36"/>
      <c r="YV166" s="36"/>
      <c r="YW166" s="36"/>
      <c r="YX166" s="36"/>
      <c r="YY166" s="36"/>
      <c r="YZ166" s="36"/>
      <c r="ZA166" s="36"/>
      <c r="ZB166" s="36"/>
      <c r="ZC166" s="36"/>
      <c r="ZD166" s="36"/>
      <c r="ZE166" s="36"/>
      <c r="ZF166" s="36"/>
      <c r="ZG166" s="36"/>
      <c r="ZH166" s="36"/>
      <c r="ZI166" s="36"/>
      <c r="ZJ166" s="36"/>
      <c r="ZK166" s="36"/>
      <c r="ZL166" s="36"/>
      <c r="ZM166" s="36"/>
      <c r="ZN166" s="36"/>
      <c r="ZO166" s="36"/>
      <c r="ZP166" s="36"/>
      <c r="ZQ166" s="36"/>
      <c r="ZR166" s="36"/>
      <c r="ZS166" s="36"/>
      <c r="ZT166" s="36"/>
      <c r="ZU166" s="36"/>
      <c r="ZV166" s="36"/>
      <c r="ZW166" s="36"/>
      <c r="ZX166" s="36"/>
      <c r="ZY166" s="36"/>
      <c r="ZZ166" s="36"/>
      <c r="AAA166" s="36"/>
      <c r="AAB166" s="36"/>
      <c r="AAC166" s="36"/>
      <c r="AAD166" s="36"/>
      <c r="AAE166" s="36"/>
      <c r="AAF166" s="36"/>
      <c r="AAG166" s="36"/>
      <c r="AAH166" s="36"/>
      <c r="AAI166" s="36"/>
      <c r="AAJ166" s="36"/>
      <c r="AAK166" s="36"/>
      <c r="AAL166" s="36"/>
      <c r="AAM166" s="36"/>
      <c r="AAN166" s="36"/>
      <c r="AAO166" s="36"/>
      <c r="AAP166" s="36"/>
      <c r="AAQ166" s="36"/>
      <c r="AAR166" s="36"/>
      <c r="AAS166" s="36"/>
      <c r="AAT166" s="36"/>
      <c r="AAU166" s="36"/>
      <c r="AAV166" s="36"/>
      <c r="AAW166" s="36"/>
      <c r="AAX166" s="36"/>
      <c r="AAY166" s="36"/>
      <c r="AAZ166" s="36"/>
      <c r="ABA166" s="36"/>
      <c r="ABB166" s="36"/>
      <c r="ABC166" s="36"/>
      <c r="ABD166" s="36"/>
      <c r="ABE166" s="36"/>
      <c r="ABF166" s="36"/>
      <c r="ABG166" s="36"/>
      <c r="ABH166" s="36"/>
      <c r="ABI166" s="36"/>
      <c r="ABJ166" s="36"/>
      <c r="ABK166" s="36"/>
      <c r="ABL166" s="36"/>
      <c r="ABM166" s="36"/>
      <c r="ABN166" s="36"/>
      <c r="ABO166" s="36"/>
      <c r="ABP166" s="36"/>
      <c r="ABQ166" s="36"/>
      <c r="ABR166" s="36"/>
      <c r="ABS166" s="36"/>
      <c r="ABT166" s="36"/>
      <c r="ABU166" s="36"/>
      <c r="ABV166" s="36"/>
      <c r="ABW166" s="36"/>
      <c r="ABX166" s="36"/>
      <c r="ABY166" s="36"/>
      <c r="ABZ166" s="36"/>
      <c r="ACA166" s="36"/>
      <c r="ACB166" s="36"/>
      <c r="ACC166" s="36"/>
      <c r="ACD166" s="36"/>
      <c r="ACE166" s="36"/>
      <c r="ACF166" s="36"/>
      <c r="ACG166" s="36"/>
      <c r="ACH166" s="36"/>
      <c r="ACI166" s="36"/>
      <c r="ACJ166" s="36"/>
      <c r="ACK166" s="36"/>
      <c r="ACL166" s="36"/>
      <c r="ACM166" s="36"/>
      <c r="ACN166" s="36"/>
      <c r="ACO166" s="36"/>
      <c r="ACP166" s="36"/>
      <c r="ACQ166" s="36"/>
      <c r="ACR166" s="36"/>
      <c r="ACS166" s="36"/>
      <c r="ACT166" s="36"/>
      <c r="ACU166" s="36"/>
      <c r="ACV166" s="36"/>
      <c r="ACW166" s="36"/>
      <c r="ACX166" s="36"/>
      <c r="ACY166" s="36"/>
      <c r="ACZ166" s="36"/>
      <c r="ADA166" s="36"/>
      <c r="ADB166" s="36"/>
      <c r="ADC166" s="36"/>
      <c r="ADD166" s="36"/>
      <c r="ADE166" s="36"/>
      <c r="ADF166" s="36"/>
      <c r="ADG166" s="36"/>
      <c r="ADH166" s="36"/>
      <c r="ADI166" s="36"/>
      <c r="ADJ166" s="36"/>
      <c r="ADK166" s="36"/>
      <c r="ADL166" s="36"/>
      <c r="ADM166" s="36"/>
      <c r="ADN166" s="36"/>
      <c r="ADO166" s="36"/>
      <c r="ADP166" s="36"/>
      <c r="ADQ166" s="36"/>
      <c r="ADR166" s="36"/>
      <c r="ADS166" s="36"/>
      <c r="ADT166" s="36"/>
      <c r="ADU166" s="36"/>
      <c r="ADV166" s="36"/>
      <c r="ADW166" s="36"/>
      <c r="ADX166" s="36"/>
      <c r="ADY166" s="36"/>
      <c r="ADZ166" s="36"/>
      <c r="AEA166" s="36"/>
      <c r="AEB166" s="36"/>
      <c r="AEC166" s="36"/>
      <c r="AED166" s="36"/>
      <c r="AEE166" s="36"/>
      <c r="AEF166" s="36"/>
      <c r="AEG166" s="36"/>
      <c r="AEH166" s="36"/>
      <c r="AEI166" s="36"/>
      <c r="AEJ166" s="36"/>
      <c r="AEK166" s="36"/>
      <c r="AEL166" s="36"/>
      <c r="AEM166" s="36"/>
      <c r="AEN166" s="36"/>
      <c r="AEO166" s="36"/>
      <c r="AEP166" s="36"/>
      <c r="AEQ166" s="36"/>
      <c r="AER166" s="36"/>
      <c r="AES166" s="36"/>
      <c r="AET166" s="36"/>
      <c r="AEU166" s="36"/>
      <c r="AEV166" s="36"/>
      <c r="AEW166" s="36"/>
      <c r="AEX166" s="36"/>
      <c r="AEY166" s="36"/>
      <c r="AEZ166" s="36"/>
      <c r="AFA166" s="36"/>
      <c r="AFB166" s="36"/>
      <c r="AFC166" s="36"/>
      <c r="AFD166" s="36"/>
      <c r="AFE166" s="36"/>
      <c r="AFF166" s="36"/>
      <c r="AFG166" s="36"/>
      <c r="AFH166" s="36"/>
      <c r="AFI166" s="36"/>
      <c r="AFJ166" s="36"/>
      <c r="AFK166" s="36"/>
      <c r="AFL166" s="36"/>
      <c r="AFM166" s="36"/>
      <c r="AFN166" s="36"/>
      <c r="AFO166" s="36"/>
      <c r="AFP166" s="36"/>
      <c r="AFQ166" s="36"/>
      <c r="AFR166" s="36"/>
      <c r="AFS166" s="36"/>
      <c r="AFT166" s="36"/>
      <c r="AFU166" s="36"/>
      <c r="AFV166" s="36"/>
      <c r="AFW166" s="36"/>
      <c r="AFX166" s="36"/>
      <c r="AFY166" s="36"/>
      <c r="AFZ166" s="36"/>
      <c r="AGA166" s="36"/>
      <c r="AGB166" s="36"/>
      <c r="AGC166" s="36"/>
      <c r="AGD166" s="36"/>
      <c r="AGE166" s="36"/>
      <c r="AGF166" s="36"/>
      <c r="AGG166" s="36"/>
      <c r="AGH166" s="36"/>
      <c r="AGI166" s="36"/>
      <c r="AGJ166" s="36"/>
      <c r="AGK166" s="36"/>
      <c r="AGL166" s="36"/>
      <c r="AGM166" s="36"/>
      <c r="AGN166" s="36"/>
      <c r="AGO166" s="36"/>
      <c r="AGP166" s="36"/>
      <c r="AGQ166" s="36"/>
      <c r="AGR166" s="36"/>
      <c r="AGS166" s="36"/>
      <c r="AGT166" s="36"/>
      <c r="AGU166" s="36"/>
      <c r="AGV166" s="36"/>
      <c r="AGW166" s="36"/>
      <c r="AGX166" s="36"/>
      <c r="AGY166" s="36"/>
      <c r="AGZ166" s="36"/>
      <c r="AHA166" s="36"/>
      <c r="AHB166" s="36"/>
      <c r="AHC166" s="36"/>
      <c r="AHD166" s="36"/>
      <c r="AHE166" s="36"/>
      <c r="AHF166" s="36"/>
      <c r="AHG166" s="36"/>
      <c r="AHH166" s="36"/>
      <c r="AHI166" s="36"/>
      <c r="AHJ166" s="36"/>
      <c r="AHK166" s="36"/>
      <c r="AHL166" s="36"/>
      <c r="AHM166" s="36"/>
      <c r="AHN166" s="36"/>
      <c r="AHO166" s="36"/>
      <c r="AHP166" s="36"/>
      <c r="AHQ166" s="36"/>
      <c r="AHR166" s="36"/>
      <c r="AHS166" s="36"/>
      <c r="AHT166" s="36"/>
      <c r="AHU166" s="36"/>
      <c r="AHV166" s="36"/>
      <c r="AHW166" s="36"/>
      <c r="AHX166" s="36"/>
      <c r="AHY166" s="36"/>
      <c r="AHZ166" s="36"/>
      <c r="AIA166" s="36"/>
      <c r="AIB166" s="36"/>
      <c r="AIC166" s="36"/>
      <c r="AID166" s="36"/>
      <c r="AIE166" s="36"/>
      <c r="AIF166" s="36"/>
      <c r="AIG166" s="36"/>
      <c r="AIH166" s="36"/>
      <c r="AII166" s="36"/>
      <c r="AIJ166" s="36"/>
      <c r="AIK166" s="36"/>
      <c r="AIL166" s="36"/>
      <c r="AIM166" s="36"/>
      <c r="AIN166" s="36"/>
      <c r="AIO166" s="36"/>
      <c r="AIP166" s="36"/>
      <c r="AIQ166" s="36"/>
      <c r="AIR166" s="36"/>
      <c r="AIS166" s="36"/>
      <c r="AIT166" s="36"/>
      <c r="AIU166" s="36"/>
      <c r="AIV166" s="36"/>
      <c r="AIW166" s="36"/>
      <c r="AIX166" s="36"/>
      <c r="AIY166" s="36"/>
      <c r="AIZ166" s="36"/>
      <c r="AJA166" s="36"/>
      <c r="AJB166" s="36"/>
      <c r="AJC166" s="36"/>
      <c r="AJD166" s="36"/>
      <c r="AJE166" s="36"/>
      <c r="AJF166" s="36"/>
      <c r="AJG166" s="36"/>
      <c r="AJH166" s="36"/>
      <c r="AJI166" s="36"/>
      <c r="AJJ166" s="36"/>
      <c r="AJK166" s="36"/>
      <c r="AJL166" s="36"/>
      <c r="AJM166" s="36"/>
      <c r="AJN166" s="36"/>
      <c r="AJO166" s="36"/>
      <c r="AJP166" s="36"/>
      <c r="AJQ166" s="36"/>
      <c r="AJR166" s="36"/>
      <c r="AJS166" s="36"/>
      <c r="AJT166" s="36"/>
      <c r="AJU166" s="36"/>
      <c r="AJV166" s="36"/>
      <c r="AJW166" s="36"/>
      <c r="AJX166" s="36"/>
      <c r="AJY166" s="36"/>
      <c r="AJZ166" s="36"/>
      <c r="AKA166" s="36"/>
      <c r="AKB166" s="36"/>
      <c r="AKC166" s="36"/>
      <c r="AKD166" s="36"/>
      <c r="AKE166" s="36"/>
      <c r="AKF166" s="36"/>
      <c r="AKG166" s="36"/>
      <c r="AKH166" s="36"/>
      <c r="AKI166" s="36"/>
      <c r="AKJ166" s="36"/>
      <c r="AKK166" s="36"/>
      <c r="AKL166" s="36"/>
      <c r="AKM166" s="36"/>
      <c r="AKN166" s="36"/>
      <c r="AKO166" s="36"/>
      <c r="AKP166" s="36"/>
      <c r="AKQ166" s="36"/>
      <c r="AKR166" s="36"/>
      <c r="AKS166" s="36"/>
      <c r="AKT166" s="36"/>
      <c r="AKU166" s="36"/>
      <c r="AKV166" s="36"/>
      <c r="AKW166" s="36"/>
      <c r="AKX166" s="36"/>
      <c r="AKY166" s="36"/>
      <c r="AKZ166" s="36"/>
      <c r="ALA166" s="36"/>
      <c r="ALB166" s="36"/>
      <c r="ALC166" s="36"/>
      <c r="ALD166" s="36"/>
      <c r="ALE166" s="36"/>
      <c r="ALF166" s="36"/>
      <c r="ALG166" s="36"/>
      <c r="ALH166" s="36"/>
      <c r="ALI166" s="36"/>
      <c r="ALJ166" s="36"/>
      <c r="ALK166" s="36"/>
      <c r="ALL166" s="36"/>
      <c r="ALM166" s="36"/>
      <c r="ALN166" s="36"/>
      <c r="ALO166" s="36"/>
      <c r="ALP166" s="36"/>
      <c r="ALQ166" s="36"/>
      <c r="ALR166" s="36"/>
      <c r="ALS166" s="36"/>
      <c r="ALT166" s="36"/>
      <c r="ALU166" s="36"/>
      <c r="ALV166" s="36"/>
      <c r="ALW166" s="36"/>
      <c r="ALX166" s="36"/>
      <c r="ALY166" s="36"/>
      <c r="ALZ166" s="36"/>
      <c r="AMA166" s="36"/>
      <c r="AMB166" s="36"/>
      <c r="AMC166" s="36"/>
      <c r="AMD166" s="36"/>
      <c r="AME166" s="36"/>
      <c r="AMF166" s="36"/>
      <c r="AMG166" s="36"/>
      <c r="AMH166" s="36"/>
      <c r="AMI166" s="36"/>
      <c r="AMJ166" s="36"/>
      <c r="AMK166" s="36"/>
      <c r="AML166" s="36"/>
      <c r="AMM166" s="36"/>
      <c r="AMN166" s="36"/>
      <c r="AMO166" s="36"/>
      <c r="AMP166" s="36"/>
      <c r="AMQ166" s="36"/>
      <c r="AMR166" s="36"/>
      <c r="AMS166" s="36"/>
      <c r="AMT166" s="36"/>
      <c r="AMU166" s="36"/>
      <c r="AMV166" s="36"/>
      <c r="AMW166" s="36"/>
      <c r="AMX166" s="36"/>
      <c r="AMY166" s="36"/>
      <c r="AMZ166" s="36"/>
      <c r="ANA166" s="36"/>
      <c r="ANB166" s="36"/>
      <c r="ANC166" s="36"/>
      <c r="AND166" s="36"/>
      <c r="ANE166" s="36"/>
      <c r="ANF166" s="36"/>
      <c r="ANG166" s="36"/>
      <c r="ANH166" s="36"/>
      <c r="ANI166" s="36"/>
      <c r="ANJ166" s="36"/>
      <c r="ANK166" s="36"/>
      <c r="ANL166" s="36"/>
      <c r="ANM166" s="36"/>
      <c r="ANN166" s="36"/>
      <c r="ANO166" s="36"/>
      <c r="ANP166" s="36"/>
      <c r="ANQ166" s="36"/>
      <c r="ANR166" s="36"/>
      <c r="ANS166" s="36"/>
      <c r="ANT166" s="36"/>
      <c r="ANU166" s="36"/>
      <c r="ANV166" s="36"/>
      <c r="ANW166" s="36"/>
      <c r="ANX166" s="36"/>
      <c r="ANY166" s="36"/>
      <c r="ANZ166" s="36"/>
      <c r="AOA166" s="36"/>
      <c r="AOB166" s="36"/>
      <c r="AOC166" s="36"/>
      <c r="AOD166" s="36"/>
      <c r="AOE166" s="36"/>
      <c r="AOF166" s="36"/>
      <c r="AOG166" s="36"/>
      <c r="AOH166" s="36"/>
      <c r="AOI166" s="36"/>
      <c r="AOJ166" s="36"/>
      <c r="AOK166" s="36"/>
      <c r="AOL166" s="36"/>
      <c r="AOM166" s="36"/>
      <c r="AON166" s="36"/>
      <c r="AOO166" s="36"/>
      <c r="AOP166" s="36"/>
      <c r="AOQ166" s="36"/>
      <c r="AOR166" s="36"/>
      <c r="AOS166" s="36"/>
      <c r="AOT166" s="36"/>
      <c r="AOU166" s="36"/>
      <c r="AOV166" s="36"/>
      <c r="AOW166" s="36"/>
      <c r="AOX166" s="36"/>
      <c r="AOY166" s="36"/>
      <c r="AOZ166" s="36"/>
      <c r="APA166" s="36"/>
      <c r="APB166" s="36"/>
      <c r="APC166" s="36"/>
      <c r="APD166" s="36"/>
      <c r="APE166" s="36"/>
      <c r="APF166" s="36"/>
      <c r="APG166" s="36"/>
      <c r="APH166" s="36"/>
      <c r="API166" s="36"/>
      <c r="APJ166" s="36"/>
      <c r="APK166" s="36"/>
      <c r="APL166" s="36"/>
      <c r="APM166" s="36"/>
      <c r="APN166" s="36"/>
      <c r="APO166" s="36"/>
      <c r="APP166" s="36"/>
      <c r="APQ166" s="36"/>
      <c r="APR166" s="36"/>
      <c r="APS166" s="36"/>
      <c r="APT166" s="36"/>
      <c r="APU166" s="36"/>
      <c r="APV166" s="36"/>
      <c r="APW166" s="36"/>
      <c r="APX166" s="36"/>
      <c r="APY166" s="36"/>
      <c r="APZ166" s="36"/>
      <c r="AQA166" s="36"/>
      <c r="AQB166" s="36"/>
      <c r="AQC166" s="36"/>
      <c r="AQD166" s="36"/>
      <c r="AQE166" s="36"/>
      <c r="AQF166" s="36"/>
      <c r="AQG166" s="36"/>
      <c r="AQH166" s="36"/>
      <c r="AQI166" s="36"/>
      <c r="AQJ166" s="36"/>
      <c r="AQK166" s="36"/>
      <c r="AQL166" s="36"/>
      <c r="AQM166" s="36"/>
      <c r="AQN166" s="36"/>
      <c r="AQO166" s="36"/>
      <c r="AQP166" s="36"/>
      <c r="AQQ166" s="36"/>
      <c r="AQR166" s="36"/>
      <c r="AQS166" s="36"/>
      <c r="AQT166" s="36"/>
      <c r="AQU166" s="36"/>
      <c r="AQV166" s="36"/>
      <c r="AQW166" s="36"/>
      <c r="AQX166" s="36"/>
      <c r="AQY166" s="36"/>
      <c r="AQZ166" s="36"/>
      <c r="ARA166" s="36"/>
      <c r="ARB166" s="36"/>
      <c r="ARC166" s="36"/>
      <c r="ARD166" s="36"/>
      <c r="ARE166" s="36"/>
      <c r="ARF166" s="36"/>
      <c r="ARG166" s="36"/>
      <c r="ARH166" s="36"/>
      <c r="ARI166" s="36"/>
      <c r="ARJ166" s="36"/>
      <c r="ARK166" s="36"/>
      <c r="ARL166" s="36"/>
      <c r="ARM166" s="36"/>
      <c r="ARN166" s="36"/>
      <c r="ARO166" s="36"/>
      <c r="ARP166" s="36"/>
      <c r="ARQ166" s="36"/>
      <c r="ARR166" s="36"/>
      <c r="ARS166" s="36"/>
      <c r="ART166" s="36"/>
      <c r="ARU166" s="36"/>
      <c r="ARV166" s="36"/>
      <c r="ARW166" s="36"/>
      <c r="ARX166" s="36"/>
      <c r="ARY166" s="36"/>
      <c r="ARZ166" s="36"/>
      <c r="ASA166" s="36"/>
      <c r="ASB166" s="36"/>
      <c r="ASC166" s="36"/>
      <c r="ASD166" s="36"/>
      <c r="ASE166" s="36"/>
      <c r="ASF166" s="36"/>
      <c r="ASG166" s="36"/>
      <c r="ASH166" s="36"/>
      <c r="ASI166" s="36"/>
      <c r="ASJ166" s="36"/>
      <c r="ASK166" s="36"/>
      <c r="ASL166" s="36"/>
      <c r="ASM166" s="36"/>
      <c r="ASN166" s="36"/>
      <c r="ASO166" s="36"/>
      <c r="ASP166" s="36"/>
      <c r="ASQ166" s="36"/>
      <c r="ASR166" s="36"/>
      <c r="ASS166" s="36"/>
      <c r="AST166" s="36"/>
      <c r="ASU166" s="36"/>
      <c r="ASV166" s="36"/>
      <c r="ASW166" s="36"/>
      <c r="ASX166" s="36"/>
      <c r="ASY166" s="36"/>
      <c r="ASZ166" s="36"/>
      <c r="ATA166" s="36"/>
      <c r="ATB166" s="36"/>
      <c r="ATC166" s="36"/>
      <c r="ATD166" s="36"/>
      <c r="ATE166" s="36"/>
      <c r="ATF166" s="36"/>
      <c r="ATG166" s="36"/>
      <c r="ATH166" s="36"/>
      <c r="ATI166" s="36"/>
      <c r="ATJ166" s="36"/>
      <c r="ATK166" s="36"/>
      <c r="ATL166" s="36"/>
      <c r="ATM166" s="36"/>
      <c r="ATN166" s="36"/>
      <c r="ATO166" s="36"/>
      <c r="ATP166" s="36"/>
      <c r="ATQ166" s="36"/>
      <c r="ATR166" s="36"/>
      <c r="ATS166" s="36"/>
      <c r="ATT166" s="36"/>
      <c r="ATU166" s="36"/>
      <c r="ATV166" s="36"/>
      <c r="ATW166" s="36"/>
      <c r="ATX166" s="36"/>
      <c r="ATY166" s="36"/>
      <c r="ATZ166" s="36"/>
      <c r="AUA166" s="36"/>
      <c r="AUB166" s="36"/>
      <c r="AUC166" s="36"/>
      <c r="AUD166" s="36"/>
      <c r="AUE166" s="36"/>
      <c r="AUF166" s="36"/>
      <c r="AUG166" s="36"/>
      <c r="AUH166" s="36"/>
      <c r="AUI166" s="36"/>
      <c r="AUJ166" s="36"/>
      <c r="AUK166" s="36"/>
      <c r="AUL166" s="36"/>
      <c r="AUM166" s="36"/>
      <c r="AUN166" s="36"/>
      <c r="AUO166" s="36"/>
      <c r="AUP166" s="36"/>
      <c r="AUQ166" s="36"/>
      <c r="AUR166" s="36"/>
      <c r="AUS166" s="36"/>
      <c r="AUT166" s="36"/>
      <c r="AUU166" s="36"/>
      <c r="AUV166" s="36"/>
      <c r="AUW166" s="36"/>
      <c r="AUX166" s="36"/>
      <c r="AUY166" s="36"/>
      <c r="AUZ166" s="36"/>
      <c r="AVA166" s="36"/>
      <c r="AVB166" s="36"/>
      <c r="AVC166" s="36"/>
      <c r="AVD166" s="36"/>
      <c r="AVE166" s="36"/>
      <c r="AVF166" s="36"/>
      <c r="AVG166" s="36"/>
      <c r="AVH166" s="36"/>
      <c r="AVI166" s="36"/>
      <c r="AVJ166" s="36"/>
      <c r="AVK166" s="36"/>
      <c r="AVL166" s="36"/>
      <c r="AVM166" s="36"/>
      <c r="AVN166" s="36"/>
      <c r="AVO166" s="36"/>
      <c r="AVP166" s="36"/>
      <c r="AVQ166" s="36"/>
      <c r="AVR166" s="36"/>
      <c r="AVS166" s="36"/>
      <c r="AVT166" s="36"/>
      <c r="AVU166" s="36"/>
      <c r="AVV166" s="36"/>
      <c r="AVW166" s="36"/>
      <c r="AVX166" s="36"/>
      <c r="AVY166" s="36"/>
      <c r="AVZ166" s="36"/>
      <c r="AWA166" s="36"/>
      <c r="AWB166" s="36"/>
      <c r="AWC166" s="36"/>
      <c r="AWD166" s="36"/>
      <c r="AWE166" s="36"/>
      <c r="AWF166" s="36"/>
      <c r="AWG166" s="36"/>
      <c r="AWH166" s="36"/>
      <c r="AWI166" s="36"/>
      <c r="AWJ166" s="36"/>
      <c r="AWK166" s="36"/>
      <c r="AWL166" s="36"/>
      <c r="AWM166" s="36"/>
      <c r="AWN166" s="36"/>
      <c r="AWO166" s="36"/>
      <c r="AWP166" s="36"/>
      <c r="AWQ166" s="36"/>
      <c r="AWR166" s="36"/>
      <c r="AWS166" s="36"/>
      <c r="AWT166" s="36"/>
      <c r="AWU166" s="36"/>
      <c r="AWV166" s="36"/>
      <c r="AWW166" s="36"/>
      <c r="AWX166" s="36"/>
      <c r="AWY166" s="36"/>
      <c r="AWZ166" s="36"/>
      <c r="AXA166" s="36"/>
      <c r="AXB166" s="36"/>
      <c r="AXC166" s="36"/>
      <c r="AXD166" s="36"/>
      <c r="AXE166" s="36"/>
      <c r="AXF166" s="36"/>
      <c r="AXG166" s="36"/>
      <c r="AXH166" s="36"/>
      <c r="AXI166" s="36"/>
      <c r="AXJ166" s="36"/>
      <c r="AXK166" s="36"/>
      <c r="AXL166" s="36"/>
      <c r="AXM166" s="36"/>
      <c r="AXN166" s="36"/>
      <c r="AXO166" s="36"/>
      <c r="AXP166" s="36"/>
      <c r="AXQ166" s="36"/>
      <c r="AXR166" s="36"/>
      <c r="AXS166" s="36"/>
      <c r="AXT166" s="36"/>
      <c r="AXU166" s="36"/>
      <c r="AXV166" s="36"/>
      <c r="AXW166" s="36"/>
      <c r="AXX166" s="36"/>
      <c r="AXY166" s="36"/>
      <c r="AXZ166" s="36"/>
      <c r="AYA166" s="36"/>
      <c r="AYB166" s="36"/>
      <c r="AYC166" s="36"/>
      <c r="AYD166" s="36"/>
      <c r="AYE166" s="36"/>
      <c r="AYF166" s="36"/>
      <c r="AYG166" s="36"/>
      <c r="AYH166" s="36"/>
      <c r="AYI166" s="36"/>
      <c r="AYJ166" s="36"/>
      <c r="AYK166" s="36"/>
      <c r="AYL166" s="36"/>
      <c r="AYM166" s="36"/>
      <c r="AYN166" s="36"/>
      <c r="AYO166" s="36"/>
      <c r="AYP166" s="36"/>
      <c r="AYQ166" s="36"/>
      <c r="AYR166" s="36"/>
      <c r="AYS166" s="36"/>
      <c r="AYT166" s="36"/>
      <c r="AYU166" s="36"/>
      <c r="AYV166" s="36"/>
      <c r="AYW166" s="36"/>
      <c r="AYX166" s="36"/>
      <c r="AYY166" s="36"/>
      <c r="AYZ166" s="36"/>
      <c r="AZA166" s="36"/>
      <c r="AZB166" s="36"/>
      <c r="AZC166" s="36"/>
      <c r="AZD166" s="36"/>
      <c r="AZE166" s="36"/>
      <c r="AZF166" s="36"/>
      <c r="AZG166" s="36"/>
      <c r="AZH166" s="36"/>
      <c r="AZI166" s="36"/>
      <c r="AZJ166" s="36"/>
      <c r="AZK166" s="36"/>
      <c r="AZL166" s="36"/>
      <c r="AZM166" s="36"/>
      <c r="AZN166" s="36"/>
      <c r="AZO166" s="36"/>
      <c r="AZP166" s="36"/>
      <c r="AZQ166" s="36"/>
      <c r="AZR166" s="36"/>
      <c r="AZS166" s="36"/>
      <c r="AZT166" s="36"/>
      <c r="AZU166" s="36"/>
      <c r="AZV166" s="36"/>
      <c r="AZW166" s="36"/>
      <c r="AZX166" s="36"/>
      <c r="AZY166" s="36"/>
      <c r="AZZ166" s="36"/>
      <c r="BAA166" s="36"/>
      <c r="BAB166" s="36"/>
      <c r="BAC166" s="36"/>
      <c r="BAD166" s="36"/>
      <c r="BAE166" s="36"/>
      <c r="BAF166" s="36"/>
      <c r="BAG166" s="36"/>
      <c r="BAH166" s="36"/>
      <c r="BAI166" s="36"/>
      <c r="BAJ166" s="36"/>
      <c r="BAK166" s="36"/>
      <c r="BAL166" s="36"/>
      <c r="BAM166" s="36"/>
      <c r="BAN166" s="36"/>
      <c r="BAO166" s="36"/>
      <c r="BAP166" s="36"/>
      <c r="BAQ166" s="36"/>
      <c r="BAR166" s="36"/>
      <c r="BAS166" s="36"/>
      <c r="BAT166" s="36"/>
      <c r="BAU166" s="36"/>
      <c r="BAV166" s="36"/>
      <c r="BAW166" s="36"/>
      <c r="BAX166" s="36"/>
      <c r="BAY166" s="36"/>
      <c r="BAZ166" s="36"/>
      <c r="BBA166" s="36"/>
      <c r="BBB166" s="36"/>
      <c r="BBC166" s="36"/>
      <c r="BBD166" s="36"/>
      <c r="BBE166" s="36"/>
      <c r="BBF166" s="36"/>
      <c r="BBG166" s="36"/>
      <c r="BBH166" s="36"/>
      <c r="BBI166" s="36"/>
      <c r="BBJ166" s="36"/>
      <c r="BBK166" s="36"/>
      <c r="BBL166" s="36"/>
      <c r="BBM166" s="36"/>
      <c r="BBN166" s="36"/>
      <c r="BBO166" s="36"/>
      <c r="BBP166" s="36"/>
      <c r="BBQ166" s="36"/>
      <c r="BBR166" s="36"/>
      <c r="BBS166" s="36"/>
      <c r="BBT166" s="36"/>
      <c r="BBU166" s="36"/>
      <c r="BBV166" s="36"/>
      <c r="BBW166" s="36"/>
      <c r="BBX166" s="36"/>
      <c r="BBY166" s="36"/>
      <c r="BBZ166" s="36"/>
      <c r="BCA166" s="36"/>
      <c r="BCB166" s="36"/>
      <c r="BCC166" s="36"/>
      <c r="BCD166" s="36"/>
      <c r="BCE166" s="36"/>
      <c r="BCF166" s="36"/>
      <c r="BCG166" s="36"/>
      <c r="BCH166" s="36"/>
      <c r="BCI166" s="36"/>
      <c r="BCJ166" s="36"/>
      <c r="BCK166" s="36"/>
      <c r="BCL166" s="36"/>
      <c r="BCM166" s="36"/>
      <c r="BCN166" s="36"/>
      <c r="BCO166" s="36"/>
      <c r="BCP166" s="36"/>
      <c r="BCQ166" s="36"/>
      <c r="BCR166" s="36"/>
      <c r="BCS166" s="36"/>
      <c r="BCT166" s="36"/>
      <c r="BCU166" s="36"/>
      <c r="BCV166" s="36"/>
      <c r="BCW166" s="36"/>
      <c r="BCX166" s="36"/>
      <c r="BCY166" s="36"/>
      <c r="BCZ166" s="36"/>
      <c r="BDA166" s="36"/>
      <c r="BDB166" s="36"/>
      <c r="BDC166" s="36"/>
      <c r="BDD166" s="36"/>
      <c r="BDE166" s="36"/>
      <c r="BDF166" s="36"/>
      <c r="BDG166" s="36"/>
      <c r="BDH166" s="36"/>
      <c r="BDI166" s="36"/>
      <c r="BDJ166" s="36"/>
      <c r="BDK166" s="36"/>
      <c r="BDL166" s="36"/>
      <c r="BDM166" s="36"/>
      <c r="BDN166" s="36"/>
      <c r="BDO166" s="36"/>
      <c r="BDP166" s="36"/>
      <c r="BDQ166" s="36"/>
      <c r="BDR166" s="36"/>
      <c r="BDS166" s="36"/>
      <c r="BDT166" s="36"/>
      <c r="BDU166" s="36"/>
      <c r="BDV166" s="36"/>
      <c r="BDW166" s="36"/>
      <c r="BDX166" s="36"/>
      <c r="BDY166" s="36"/>
      <c r="BDZ166" s="36"/>
      <c r="BEA166" s="36"/>
      <c r="BEB166" s="36"/>
      <c r="BEC166" s="36"/>
      <c r="BED166" s="36"/>
      <c r="BEE166" s="36"/>
      <c r="BEF166" s="36"/>
      <c r="BEG166" s="36"/>
      <c r="BEH166" s="36"/>
      <c r="BEI166" s="36"/>
      <c r="BEJ166" s="36"/>
      <c r="BEK166" s="36"/>
      <c r="BEL166" s="36"/>
      <c r="BEM166" s="36"/>
      <c r="BEN166" s="36"/>
      <c r="BEO166" s="36"/>
      <c r="BEP166" s="36"/>
      <c r="BEQ166" s="36"/>
      <c r="BER166" s="36"/>
      <c r="BES166" s="36"/>
      <c r="BET166" s="36"/>
      <c r="BEU166" s="36"/>
      <c r="BEV166" s="36"/>
      <c r="BEW166" s="36"/>
      <c r="BEX166" s="36"/>
      <c r="BEY166" s="36"/>
      <c r="BEZ166" s="36"/>
      <c r="BFA166" s="36"/>
      <c r="BFB166" s="36"/>
      <c r="BFC166" s="36"/>
      <c r="BFD166" s="36"/>
      <c r="BFE166" s="36"/>
      <c r="BFF166" s="36"/>
      <c r="BFG166" s="36"/>
      <c r="BFH166" s="36"/>
      <c r="BFI166" s="36"/>
      <c r="BFJ166" s="36"/>
      <c r="BFK166" s="36"/>
      <c r="BFL166" s="36"/>
      <c r="BFM166" s="36"/>
      <c r="BFN166" s="36"/>
      <c r="BFO166" s="36"/>
      <c r="BFP166" s="36"/>
      <c r="BFQ166" s="36"/>
      <c r="BFR166" s="36"/>
      <c r="BFS166" s="36"/>
      <c r="BFT166" s="36"/>
      <c r="BFU166" s="36"/>
      <c r="BFV166" s="36"/>
      <c r="BFW166" s="36"/>
      <c r="BFX166" s="36"/>
      <c r="BFY166" s="36"/>
      <c r="BFZ166" s="36"/>
      <c r="BGA166" s="36"/>
      <c r="BGB166" s="36"/>
      <c r="BGC166" s="36"/>
      <c r="BGD166" s="36"/>
      <c r="BGE166" s="36"/>
      <c r="BGF166" s="36"/>
      <c r="BGG166" s="36"/>
      <c r="BGH166" s="36"/>
      <c r="BGI166" s="36"/>
      <c r="BGJ166" s="36"/>
      <c r="BGK166" s="36"/>
      <c r="BGL166" s="36"/>
      <c r="BGM166" s="36"/>
      <c r="BGN166" s="36"/>
      <c r="BGO166" s="36"/>
      <c r="BGP166" s="36"/>
      <c r="BGQ166" s="36"/>
      <c r="BGR166" s="36"/>
      <c r="BGS166" s="36"/>
      <c r="BGT166" s="36"/>
      <c r="BGU166" s="36"/>
      <c r="BGV166" s="36"/>
      <c r="BGW166" s="36"/>
      <c r="BGX166" s="36"/>
      <c r="BGY166" s="36"/>
      <c r="BGZ166" s="36"/>
      <c r="BHA166" s="36"/>
      <c r="BHB166" s="36"/>
      <c r="BHC166" s="36"/>
      <c r="BHD166" s="36"/>
      <c r="BHE166" s="36"/>
      <c r="BHF166" s="36"/>
      <c r="BHG166" s="36"/>
      <c r="BHH166" s="36"/>
      <c r="BHI166" s="36"/>
      <c r="BHJ166" s="36"/>
      <c r="BHK166" s="36"/>
      <c r="BHL166" s="36"/>
      <c r="BHM166" s="36"/>
      <c r="BHN166" s="36"/>
      <c r="BHO166" s="36"/>
      <c r="BHP166" s="36"/>
      <c r="BHQ166" s="36"/>
      <c r="BHR166" s="36"/>
      <c r="BHS166" s="36"/>
      <c r="BHT166" s="36"/>
      <c r="BHU166" s="36"/>
      <c r="BHV166" s="36"/>
      <c r="BHW166" s="36"/>
      <c r="BHX166" s="36"/>
      <c r="BHY166" s="36"/>
      <c r="BHZ166" s="36"/>
      <c r="BIA166" s="36"/>
      <c r="BIB166" s="36"/>
      <c r="BIC166" s="36"/>
      <c r="BID166" s="36"/>
      <c r="BIE166" s="36"/>
      <c r="BIF166" s="36"/>
      <c r="BIG166" s="36"/>
      <c r="BIH166" s="36"/>
      <c r="BII166" s="36"/>
      <c r="BIJ166" s="36"/>
      <c r="BIK166" s="36"/>
      <c r="BIL166" s="36"/>
      <c r="BIM166" s="36"/>
      <c r="BIN166" s="36"/>
      <c r="BIO166" s="36"/>
      <c r="BIP166" s="36"/>
      <c r="BIQ166" s="36"/>
      <c r="BIR166" s="36"/>
      <c r="BIS166" s="36"/>
      <c r="BIT166" s="36"/>
      <c r="BIU166" s="36"/>
      <c r="BIV166" s="36"/>
      <c r="BIW166" s="36"/>
      <c r="BIX166" s="36"/>
      <c r="BIY166" s="36"/>
      <c r="BIZ166" s="36"/>
      <c r="BJA166" s="36"/>
      <c r="BJB166" s="36"/>
      <c r="BJC166" s="36"/>
      <c r="BJD166" s="36"/>
      <c r="BJE166" s="36"/>
      <c r="BJF166" s="36"/>
      <c r="BJG166" s="36"/>
      <c r="BJH166" s="36"/>
      <c r="BJI166" s="36"/>
      <c r="BJJ166" s="36"/>
      <c r="BJK166" s="36"/>
      <c r="BJL166" s="36"/>
      <c r="BJM166" s="36"/>
      <c r="BJN166" s="36"/>
      <c r="BJO166" s="36"/>
      <c r="BJP166" s="36"/>
      <c r="BJQ166" s="36"/>
      <c r="BJR166" s="36"/>
      <c r="BJS166" s="36"/>
      <c r="BJT166" s="36"/>
      <c r="BJU166" s="36"/>
      <c r="BJV166" s="36"/>
      <c r="BJW166" s="36"/>
      <c r="BJX166" s="36"/>
      <c r="BJY166" s="36"/>
      <c r="BJZ166" s="36"/>
      <c r="BKA166" s="36"/>
      <c r="BKB166" s="36"/>
      <c r="BKC166" s="36"/>
      <c r="BKD166" s="36"/>
      <c r="BKE166" s="36"/>
      <c r="BKF166" s="36"/>
      <c r="BKG166" s="36"/>
      <c r="BKH166" s="36"/>
      <c r="BKI166" s="36"/>
      <c r="BKJ166" s="36"/>
      <c r="BKK166" s="36"/>
      <c r="BKL166" s="36"/>
      <c r="BKM166" s="36"/>
      <c r="BKN166" s="36"/>
      <c r="BKO166" s="36"/>
      <c r="BKP166" s="36"/>
      <c r="BKQ166" s="36"/>
      <c r="BKR166" s="36"/>
      <c r="BKS166" s="36"/>
      <c r="BKT166" s="36"/>
      <c r="BKU166" s="36"/>
      <c r="BKV166" s="36"/>
      <c r="BKW166" s="36"/>
      <c r="BKX166" s="36"/>
      <c r="BKY166" s="36"/>
      <c r="BKZ166" s="36"/>
      <c r="BLA166" s="36"/>
      <c r="BLB166" s="36"/>
      <c r="BLC166" s="36"/>
      <c r="BLD166" s="36"/>
      <c r="BLE166" s="36"/>
      <c r="BLF166" s="36"/>
      <c r="BLG166" s="36"/>
      <c r="BLH166" s="36"/>
      <c r="BLI166" s="36"/>
      <c r="BLJ166" s="36"/>
      <c r="BLK166" s="36"/>
      <c r="BLL166" s="36"/>
      <c r="BLM166" s="36"/>
      <c r="BLN166" s="36"/>
      <c r="BLO166" s="36"/>
      <c r="BLP166" s="36"/>
      <c r="BLQ166" s="36"/>
      <c r="BLR166" s="36"/>
      <c r="BLS166" s="36"/>
      <c r="BLT166" s="36"/>
      <c r="BLU166" s="36"/>
      <c r="BLV166" s="36"/>
      <c r="BLW166" s="36"/>
      <c r="BLX166" s="36"/>
      <c r="BLY166" s="36"/>
      <c r="BLZ166" s="36"/>
      <c r="BMA166" s="36"/>
      <c r="BMB166" s="36"/>
      <c r="BMC166" s="36"/>
      <c r="BMD166" s="36"/>
      <c r="BME166" s="36"/>
      <c r="BMF166" s="36"/>
      <c r="BMG166" s="36"/>
      <c r="BMH166" s="36"/>
      <c r="BMI166" s="36"/>
      <c r="BMJ166" s="36"/>
      <c r="BMK166" s="36"/>
      <c r="BML166" s="36"/>
      <c r="BMM166" s="36"/>
      <c r="BMN166" s="36"/>
      <c r="BMO166" s="36"/>
      <c r="BMP166" s="36"/>
      <c r="BMQ166" s="36"/>
      <c r="BMR166" s="36"/>
      <c r="BMS166" s="36"/>
      <c r="BMT166" s="36"/>
      <c r="BMU166" s="36"/>
      <c r="BMV166" s="36"/>
      <c r="BMW166" s="36"/>
      <c r="BMX166" s="36"/>
      <c r="BMY166" s="36"/>
      <c r="BMZ166" s="36"/>
      <c r="BNA166" s="36"/>
      <c r="BNB166" s="36"/>
      <c r="BNC166" s="36"/>
      <c r="BND166" s="36"/>
      <c r="BNE166" s="36"/>
      <c r="BNF166" s="36"/>
      <c r="BNG166" s="36"/>
      <c r="BNH166" s="36"/>
      <c r="BNI166" s="36"/>
      <c r="BNJ166" s="36"/>
      <c r="BNK166" s="36"/>
      <c r="BNL166" s="36"/>
      <c r="BNM166" s="36"/>
      <c r="BNN166" s="36"/>
      <c r="BNO166" s="36"/>
      <c r="BNP166" s="36"/>
      <c r="BNQ166" s="36"/>
      <c r="BNR166" s="36"/>
      <c r="BNS166" s="36"/>
      <c r="BNT166" s="36"/>
      <c r="BNU166" s="36"/>
      <c r="BNV166" s="36"/>
      <c r="BNW166" s="36"/>
      <c r="BNX166" s="36"/>
      <c r="BNY166" s="36"/>
      <c r="BNZ166" s="36"/>
      <c r="BOA166" s="36"/>
      <c r="BOB166" s="36"/>
      <c r="BOC166" s="36"/>
      <c r="BOD166" s="36"/>
      <c r="BOE166" s="36"/>
      <c r="BOF166" s="36"/>
      <c r="BOG166" s="36"/>
      <c r="BOH166" s="36"/>
      <c r="BOI166" s="36"/>
      <c r="BOJ166" s="36"/>
      <c r="BOK166" s="36"/>
      <c r="BOL166" s="36"/>
      <c r="BOM166" s="36"/>
      <c r="BON166" s="36"/>
      <c r="BOO166" s="36"/>
      <c r="BOP166" s="36"/>
      <c r="BOQ166" s="36"/>
      <c r="BOR166" s="36"/>
      <c r="BOS166" s="36"/>
      <c r="BOT166" s="36"/>
      <c r="BOU166" s="36"/>
      <c r="BOV166" s="36"/>
      <c r="BOW166" s="36"/>
      <c r="BOX166" s="36"/>
      <c r="BOY166" s="36"/>
      <c r="BOZ166" s="36"/>
      <c r="BPA166" s="36"/>
      <c r="BPB166" s="36"/>
      <c r="BPC166" s="36"/>
      <c r="BPD166" s="36"/>
      <c r="BPE166" s="36"/>
      <c r="BPF166" s="36"/>
      <c r="BPG166" s="36"/>
      <c r="BPH166" s="36"/>
      <c r="BPI166" s="36"/>
      <c r="BPJ166" s="36"/>
      <c r="BPK166" s="36"/>
      <c r="BPL166" s="36"/>
      <c r="BPM166" s="36"/>
      <c r="BPN166" s="36"/>
      <c r="BPO166" s="36"/>
      <c r="BPP166" s="36"/>
      <c r="BPQ166" s="36"/>
      <c r="BPR166" s="36"/>
      <c r="BPS166" s="36"/>
      <c r="BPT166" s="36"/>
      <c r="BPU166" s="36"/>
      <c r="BPV166" s="36"/>
      <c r="BPW166" s="36"/>
      <c r="BPX166" s="36"/>
      <c r="BPY166" s="36"/>
      <c r="BPZ166" s="36"/>
      <c r="BQA166" s="36"/>
      <c r="BQB166" s="36"/>
      <c r="BQC166" s="36"/>
      <c r="BQD166" s="36"/>
      <c r="BQE166" s="36"/>
      <c r="BQF166" s="36"/>
      <c r="BQG166" s="36"/>
      <c r="BQH166" s="36"/>
      <c r="BQI166" s="36"/>
      <c r="BQJ166" s="36"/>
      <c r="BQK166" s="36"/>
      <c r="BQL166" s="36"/>
      <c r="BQM166" s="36"/>
      <c r="BQN166" s="36"/>
      <c r="BQO166" s="36"/>
      <c r="BQP166" s="36"/>
      <c r="BQQ166" s="36"/>
      <c r="BQR166" s="36"/>
      <c r="BQS166" s="36"/>
      <c r="BQT166" s="36"/>
      <c r="BQU166" s="36"/>
      <c r="BQV166" s="36"/>
      <c r="BQW166" s="36"/>
      <c r="BQX166" s="36"/>
      <c r="BQY166" s="36"/>
      <c r="BQZ166" s="36"/>
      <c r="BRA166" s="36"/>
      <c r="BRB166" s="36"/>
      <c r="BRC166" s="36"/>
      <c r="BRD166" s="36"/>
      <c r="BRE166" s="36"/>
      <c r="BRF166" s="36"/>
      <c r="BRG166" s="36"/>
      <c r="BRH166" s="36"/>
      <c r="BRI166" s="36"/>
      <c r="BRJ166" s="36"/>
      <c r="BRK166" s="36"/>
      <c r="BRL166" s="36"/>
      <c r="BRM166" s="36"/>
      <c r="BRN166" s="36"/>
      <c r="BRO166" s="36"/>
      <c r="BRP166" s="36"/>
      <c r="BRQ166" s="36"/>
      <c r="BRR166" s="36"/>
      <c r="BRS166" s="36"/>
      <c r="BRT166" s="36"/>
      <c r="BRU166" s="36"/>
      <c r="BRV166" s="36"/>
      <c r="BRW166" s="36"/>
      <c r="BRX166" s="36"/>
      <c r="BRY166" s="36"/>
      <c r="BRZ166" s="36"/>
      <c r="BSA166" s="36"/>
      <c r="BSB166" s="36"/>
      <c r="BSC166" s="36"/>
      <c r="BSD166" s="36"/>
      <c r="BSE166" s="36"/>
      <c r="BSF166" s="36"/>
      <c r="BSG166" s="36"/>
      <c r="BSH166" s="36"/>
      <c r="BSI166" s="36"/>
      <c r="BSJ166" s="36"/>
      <c r="BSK166" s="36"/>
      <c r="BSL166" s="36"/>
      <c r="BSM166" s="36"/>
      <c r="BSN166" s="36"/>
      <c r="BSO166" s="36"/>
      <c r="BSP166" s="36"/>
      <c r="BSQ166" s="36"/>
      <c r="BSR166" s="36"/>
      <c r="BSS166" s="36"/>
      <c r="BST166" s="36"/>
      <c r="BSU166" s="36"/>
      <c r="BSV166" s="36"/>
      <c r="BSW166" s="36"/>
      <c r="BSX166" s="36"/>
      <c r="BSY166" s="36"/>
      <c r="BSZ166" s="36"/>
      <c r="BTA166" s="36"/>
      <c r="BTB166" s="36"/>
      <c r="BTC166" s="36"/>
      <c r="BTD166" s="36"/>
      <c r="BTE166" s="36"/>
      <c r="BTF166" s="36"/>
      <c r="BTG166" s="36"/>
      <c r="BTH166" s="36"/>
      <c r="BTI166" s="36"/>
      <c r="BTJ166" s="36"/>
      <c r="BTK166" s="36"/>
      <c r="BTL166" s="36"/>
      <c r="BTM166" s="36"/>
      <c r="BTN166" s="36"/>
      <c r="BTO166" s="36"/>
      <c r="BTP166" s="36"/>
      <c r="BTQ166" s="36"/>
      <c r="BTR166" s="36"/>
      <c r="BTS166" s="36"/>
      <c r="BTT166" s="36"/>
      <c r="BTU166" s="36"/>
      <c r="BTV166" s="36"/>
      <c r="BTW166" s="36"/>
      <c r="BTX166" s="36"/>
      <c r="BTY166" s="36"/>
      <c r="BTZ166" s="36"/>
      <c r="BUA166" s="36"/>
      <c r="BUB166" s="36"/>
      <c r="BUC166" s="36"/>
      <c r="BUD166" s="36"/>
      <c r="BUE166" s="36"/>
      <c r="BUF166" s="36"/>
      <c r="BUG166" s="36"/>
      <c r="BUH166" s="36"/>
      <c r="BUI166" s="36"/>
      <c r="BUJ166" s="36"/>
      <c r="BUK166" s="36"/>
      <c r="BUL166" s="36"/>
      <c r="BUM166" s="36"/>
      <c r="BUN166" s="36"/>
      <c r="BUO166" s="36"/>
      <c r="BUP166" s="36"/>
      <c r="BUQ166" s="36"/>
      <c r="BUR166" s="36"/>
      <c r="BUS166" s="36"/>
      <c r="BUT166" s="36"/>
      <c r="BUU166" s="36"/>
      <c r="BUV166" s="36"/>
      <c r="BUW166" s="36"/>
      <c r="BUX166" s="36"/>
      <c r="BUY166" s="36"/>
      <c r="BUZ166" s="36"/>
      <c r="BVA166" s="36"/>
      <c r="BVB166" s="36"/>
      <c r="BVC166" s="36"/>
      <c r="BVD166" s="36"/>
      <c r="BVE166" s="36"/>
      <c r="BVF166" s="36"/>
      <c r="BVG166" s="36"/>
      <c r="BVH166" s="36"/>
      <c r="BVI166" s="36"/>
      <c r="BVJ166" s="36"/>
      <c r="BVK166" s="36"/>
      <c r="BVL166" s="36"/>
      <c r="BVM166" s="36"/>
      <c r="BVN166" s="36"/>
      <c r="BVO166" s="36"/>
      <c r="BVP166" s="36"/>
      <c r="BVQ166" s="36"/>
      <c r="BVR166" s="36"/>
      <c r="BVS166" s="36"/>
      <c r="BVT166" s="36"/>
      <c r="BVU166" s="36"/>
      <c r="BVV166" s="36"/>
      <c r="BVW166" s="36"/>
      <c r="BVX166" s="36"/>
      <c r="BVY166" s="36"/>
      <c r="BVZ166" s="36"/>
      <c r="BWA166" s="36"/>
      <c r="BWB166" s="36"/>
      <c r="BWC166" s="36"/>
      <c r="BWD166" s="36"/>
      <c r="BWE166" s="36"/>
      <c r="BWF166" s="36"/>
      <c r="BWG166" s="36"/>
      <c r="BWH166" s="36"/>
      <c r="BWI166" s="36"/>
      <c r="BWJ166" s="36"/>
      <c r="BWK166" s="36"/>
      <c r="BWL166" s="36"/>
      <c r="BWM166" s="36"/>
      <c r="BWN166" s="36"/>
      <c r="BWO166" s="36"/>
      <c r="BWP166" s="36"/>
      <c r="BWQ166" s="36"/>
      <c r="BWR166" s="36"/>
      <c r="BWS166" s="36"/>
      <c r="BWT166" s="36"/>
      <c r="BWU166" s="36"/>
      <c r="BWV166" s="36"/>
      <c r="BWW166" s="36"/>
      <c r="BWX166" s="36"/>
      <c r="BWY166" s="36"/>
      <c r="BWZ166" s="36"/>
      <c r="BXA166" s="36"/>
      <c r="BXB166" s="36"/>
      <c r="BXC166" s="36"/>
      <c r="BXD166" s="36"/>
      <c r="BXE166" s="36"/>
      <c r="BXF166" s="36"/>
      <c r="BXG166" s="36"/>
      <c r="BXH166" s="36"/>
      <c r="BXI166" s="36"/>
      <c r="BXJ166" s="36"/>
      <c r="BXK166" s="36"/>
      <c r="BXL166" s="36"/>
      <c r="BXM166" s="36"/>
      <c r="BXN166" s="36"/>
      <c r="BXO166" s="36"/>
      <c r="BXP166" s="36"/>
      <c r="BXQ166" s="36"/>
      <c r="BXR166" s="36"/>
      <c r="BXS166" s="36"/>
      <c r="BXT166" s="36"/>
      <c r="BXU166" s="36"/>
      <c r="BXV166" s="36"/>
      <c r="BXW166" s="36"/>
      <c r="BXX166" s="36"/>
      <c r="BXY166" s="36"/>
      <c r="BXZ166" s="36"/>
      <c r="BYA166" s="36"/>
      <c r="BYB166" s="36"/>
      <c r="BYC166" s="36"/>
      <c r="BYD166" s="36"/>
      <c r="BYE166" s="36"/>
      <c r="BYF166" s="36"/>
      <c r="BYG166" s="36"/>
      <c r="BYH166" s="36"/>
      <c r="BYI166" s="36"/>
      <c r="BYJ166" s="36"/>
      <c r="BYK166" s="36"/>
      <c r="BYL166" s="36"/>
      <c r="BYM166" s="36"/>
      <c r="BYN166" s="36"/>
      <c r="BYO166" s="36"/>
      <c r="BYP166" s="36"/>
      <c r="BYQ166" s="36"/>
      <c r="BYR166" s="36"/>
      <c r="BYS166" s="36"/>
      <c r="BYT166" s="36"/>
      <c r="BYU166" s="36"/>
      <c r="BYV166" s="36"/>
      <c r="BYW166" s="36"/>
      <c r="BYX166" s="36"/>
      <c r="BYY166" s="36"/>
      <c r="BYZ166" s="36"/>
      <c r="BZA166" s="36"/>
      <c r="BZB166" s="36"/>
      <c r="BZC166" s="36"/>
      <c r="BZD166" s="36"/>
      <c r="BZE166" s="36"/>
      <c r="BZF166" s="36"/>
      <c r="BZG166" s="36"/>
      <c r="BZH166" s="36"/>
      <c r="BZI166" s="36"/>
      <c r="BZJ166" s="36"/>
      <c r="BZK166" s="36"/>
      <c r="BZL166" s="36"/>
      <c r="BZM166" s="36"/>
      <c r="BZN166" s="36"/>
      <c r="BZO166" s="36"/>
      <c r="BZP166" s="36"/>
      <c r="BZQ166" s="36"/>
      <c r="BZR166" s="36"/>
      <c r="BZS166" s="36"/>
      <c r="BZT166" s="36"/>
      <c r="BZU166" s="36"/>
      <c r="BZV166" s="36"/>
      <c r="BZW166" s="36"/>
      <c r="BZX166" s="36"/>
      <c r="BZY166" s="36"/>
      <c r="BZZ166" s="36"/>
      <c r="CAA166" s="36"/>
      <c r="CAB166" s="36"/>
      <c r="CAC166" s="36"/>
      <c r="CAD166" s="36"/>
      <c r="CAE166" s="36"/>
      <c r="CAF166" s="36"/>
      <c r="CAG166" s="36"/>
      <c r="CAH166" s="36"/>
      <c r="CAI166" s="36"/>
      <c r="CAJ166" s="36"/>
      <c r="CAK166" s="36"/>
      <c r="CAL166" s="36"/>
      <c r="CAM166" s="36"/>
      <c r="CAN166" s="36"/>
      <c r="CAO166" s="36"/>
      <c r="CAP166" s="36"/>
      <c r="CAQ166" s="36"/>
      <c r="CAR166" s="36"/>
      <c r="CAS166" s="36"/>
      <c r="CAT166" s="36"/>
      <c r="CAU166" s="36"/>
      <c r="CAV166" s="36"/>
      <c r="CAW166" s="36"/>
      <c r="CAX166" s="36"/>
      <c r="CAY166" s="36"/>
      <c r="CAZ166" s="36"/>
      <c r="CBA166" s="36"/>
      <c r="CBB166" s="36"/>
      <c r="CBC166" s="36"/>
      <c r="CBD166" s="36"/>
      <c r="CBE166" s="36"/>
      <c r="CBF166" s="36"/>
      <c r="CBG166" s="36"/>
      <c r="CBH166" s="36"/>
      <c r="CBI166" s="36"/>
      <c r="CBJ166" s="36"/>
      <c r="CBK166" s="36"/>
      <c r="CBL166" s="36"/>
      <c r="CBM166" s="36"/>
      <c r="CBN166" s="36"/>
      <c r="CBO166" s="36"/>
      <c r="CBP166" s="36"/>
      <c r="CBQ166" s="36"/>
      <c r="CBR166" s="36"/>
      <c r="CBS166" s="36"/>
      <c r="CBT166" s="36"/>
      <c r="CBU166" s="36"/>
      <c r="CBV166" s="36"/>
      <c r="CBW166" s="36"/>
      <c r="CBX166" s="36"/>
      <c r="CBY166" s="36"/>
      <c r="CBZ166" s="36"/>
      <c r="CCA166" s="36"/>
      <c r="CCB166" s="36"/>
      <c r="CCC166" s="36"/>
      <c r="CCD166" s="36"/>
      <c r="CCE166" s="36"/>
      <c r="CCF166" s="36"/>
      <c r="CCG166" s="36"/>
      <c r="CCH166" s="36"/>
      <c r="CCI166" s="36"/>
      <c r="CCJ166" s="36"/>
      <c r="CCK166" s="36"/>
      <c r="CCL166" s="36"/>
      <c r="CCM166" s="36"/>
      <c r="CCN166" s="36"/>
      <c r="CCO166" s="36"/>
      <c r="CCP166" s="36"/>
      <c r="CCQ166" s="36"/>
      <c r="CCR166" s="36"/>
      <c r="CCS166" s="36"/>
      <c r="CCT166" s="36"/>
      <c r="CCU166" s="36"/>
      <c r="CCV166" s="36"/>
      <c r="CCW166" s="36"/>
      <c r="CCX166" s="36"/>
      <c r="CCY166" s="36"/>
      <c r="CCZ166" s="36"/>
      <c r="CDA166" s="36"/>
      <c r="CDB166" s="36"/>
      <c r="CDC166" s="36"/>
      <c r="CDD166" s="36"/>
      <c r="CDE166" s="36"/>
      <c r="CDF166" s="36"/>
      <c r="CDG166" s="36"/>
      <c r="CDH166" s="36"/>
      <c r="CDI166" s="36"/>
      <c r="CDJ166" s="36"/>
      <c r="CDK166" s="36"/>
      <c r="CDL166" s="36"/>
      <c r="CDM166" s="36"/>
      <c r="CDN166" s="36"/>
      <c r="CDO166" s="36"/>
      <c r="CDP166" s="36"/>
      <c r="CDQ166" s="36"/>
      <c r="CDR166" s="36"/>
      <c r="CDS166" s="36"/>
      <c r="CDT166" s="36"/>
      <c r="CDU166" s="36"/>
      <c r="CDV166" s="36"/>
      <c r="CDW166" s="36"/>
      <c r="CDX166" s="36"/>
      <c r="CDY166" s="36"/>
      <c r="CDZ166" s="36"/>
      <c r="CEA166" s="36"/>
      <c r="CEB166" s="36"/>
      <c r="CEC166" s="36"/>
      <c r="CED166" s="36"/>
      <c r="CEE166" s="36"/>
      <c r="CEF166" s="36"/>
      <c r="CEG166" s="36"/>
      <c r="CEH166" s="36"/>
      <c r="CEI166" s="36"/>
      <c r="CEJ166" s="36"/>
      <c r="CEK166" s="36"/>
      <c r="CEL166" s="36"/>
      <c r="CEM166" s="36"/>
      <c r="CEN166" s="36"/>
      <c r="CEO166" s="36"/>
      <c r="CEP166" s="36"/>
      <c r="CEQ166" s="36"/>
      <c r="CER166" s="36"/>
      <c r="CES166" s="36"/>
      <c r="CET166" s="36"/>
      <c r="CEU166" s="36"/>
      <c r="CEV166" s="36"/>
      <c r="CEW166" s="36"/>
      <c r="CEX166" s="36"/>
      <c r="CEY166" s="36"/>
      <c r="CEZ166" s="36"/>
      <c r="CFA166" s="36"/>
      <c r="CFB166" s="36"/>
      <c r="CFC166" s="36"/>
      <c r="CFD166" s="36"/>
      <c r="CFE166" s="36"/>
      <c r="CFF166" s="36"/>
      <c r="CFG166" s="36"/>
      <c r="CFH166" s="36"/>
      <c r="CFI166" s="36"/>
      <c r="CFJ166" s="36"/>
      <c r="CFK166" s="36"/>
      <c r="CFL166" s="36"/>
      <c r="CFM166" s="36"/>
      <c r="CFN166" s="36"/>
      <c r="CFO166" s="36"/>
      <c r="CFP166" s="36"/>
      <c r="CFQ166" s="36"/>
      <c r="CFR166" s="36"/>
      <c r="CFS166" s="36"/>
      <c r="CFT166" s="36"/>
      <c r="CFU166" s="36"/>
      <c r="CFV166" s="36"/>
      <c r="CFW166" s="36"/>
      <c r="CFX166" s="36"/>
      <c r="CFY166" s="36"/>
      <c r="CFZ166" s="36"/>
      <c r="CGA166" s="36"/>
      <c r="CGB166" s="36"/>
      <c r="CGC166" s="36"/>
      <c r="CGD166" s="36"/>
      <c r="CGE166" s="36"/>
      <c r="CGF166" s="36"/>
      <c r="CGG166" s="36"/>
      <c r="CGH166" s="36"/>
      <c r="CGI166" s="36"/>
      <c r="CGJ166" s="36"/>
      <c r="CGK166" s="36"/>
      <c r="CGL166" s="36"/>
      <c r="CGM166" s="36"/>
      <c r="CGN166" s="36"/>
      <c r="CGO166" s="36"/>
      <c r="CGP166" s="36"/>
      <c r="CGQ166" s="36"/>
      <c r="CGR166" s="36"/>
      <c r="CGS166" s="36"/>
      <c r="CGT166" s="36"/>
      <c r="CGU166" s="36"/>
      <c r="CGV166" s="36"/>
      <c r="CGW166" s="36"/>
      <c r="CGX166" s="36"/>
      <c r="CGY166" s="36"/>
      <c r="CGZ166" s="36"/>
      <c r="CHA166" s="36"/>
      <c r="CHB166" s="36"/>
      <c r="CHC166" s="36"/>
      <c r="CHD166" s="36"/>
      <c r="CHE166" s="36"/>
      <c r="CHF166" s="36"/>
      <c r="CHG166" s="36"/>
      <c r="CHH166" s="36"/>
      <c r="CHI166" s="36"/>
      <c r="CHJ166" s="36"/>
      <c r="CHK166" s="36"/>
      <c r="CHL166" s="36"/>
      <c r="CHM166" s="36"/>
      <c r="CHN166" s="36"/>
      <c r="CHO166" s="36"/>
      <c r="CHP166" s="36"/>
      <c r="CHQ166" s="36"/>
      <c r="CHR166" s="36"/>
      <c r="CHS166" s="36"/>
      <c r="CHT166" s="36"/>
      <c r="CHU166" s="36"/>
      <c r="CHV166" s="36"/>
      <c r="CHW166" s="36"/>
      <c r="CHX166" s="36"/>
      <c r="CHY166" s="36"/>
      <c r="CHZ166" s="36"/>
      <c r="CIA166" s="36"/>
      <c r="CIB166" s="36"/>
      <c r="CIC166" s="36"/>
      <c r="CID166" s="36"/>
      <c r="CIE166" s="36"/>
      <c r="CIF166" s="36"/>
      <c r="CIG166" s="36"/>
      <c r="CIH166" s="36"/>
      <c r="CII166" s="36"/>
      <c r="CIJ166" s="36"/>
      <c r="CIK166" s="36"/>
      <c r="CIL166" s="36"/>
      <c r="CIM166" s="36"/>
      <c r="CIN166" s="36"/>
      <c r="CIO166" s="36"/>
      <c r="CIP166" s="36"/>
      <c r="CIQ166" s="36"/>
      <c r="CIR166" s="36"/>
      <c r="CIS166" s="36"/>
      <c r="CIT166" s="36"/>
      <c r="CIU166" s="36"/>
      <c r="CIV166" s="36"/>
      <c r="CIW166" s="36"/>
      <c r="CIX166" s="36"/>
      <c r="CIY166" s="36"/>
      <c r="CIZ166" s="36"/>
      <c r="CJA166" s="36"/>
      <c r="CJB166" s="36"/>
      <c r="CJC166" s="36"/>
      <c r="CJD166" s="36"/>
      <c r="CJE166" s="36"/>
      <c r="CJF166" s="36"/>
      <c r="CJG166" s="36"/>
      <c r="CJH166" s="36"/>
      <c r="CJI166" s="36"/>
      <c r="CJJ166" s="36"/>
      <c r="CJK166" s="36"/>
      <c r="CJL166" s="36"/>
      <c r="CJM166" s="36"/>
      <c r="CJN166" s="36"/>
      <c r="CJO166" s="36"/>
      <c r="CJP166" s="36"/>
      <c r="CJQ166" s="36"/>
      <c r="CJR166" s="36"/>
      <c r="CJS166" s="36"/>
      <c r="CJT166" s="36"/>
      <c r="CJU166" s="36"/>
      <c r="CJV166" s="36"/>
      <c r="CJW166" s="36"/>
      <c r="CJX166" s="36"/>
      <c r="CJY166" s="36"/>
      <c r="CJZ166" s="36"/>
      <c r="CKA166" s="36"/>
      <c r="CKB166" s="36"/>
      <c r="CKC166" s="36"/>
      <c r="CKD166" s="36"/>
      <c r="CKE166" s="36"/>
      <c r="CKF166" s="36"/>
      <c r="CKG166" s="36"/>
      <c r="CKH166" s="36"/>
      <c r="CKI166" s="36"/>
      <c r="CKJ166" s="36"/>
      <c r="CKK166" s="36"/>
      <c r="CKL166" s="36"/>
      <c r="CKM166" s="36"/>
      <c r="CKN166" s="36"/>
      <c r="CKO166" s="36"/>
      <c r="CKP166" s="36"/>
      <c r="CKQ166" s="36"/>
      <c r="CKR166" s="36"/>
      <c r="CKS166" s="36"/>
      <c r="CKT166" s="36"/>
      <c r="CKU166" s="36"/>
      <c r="CKV166" s="36"/>
      <c r="CKW166" s="36"/>
      <c r="CKX166" s="36"/>
      <c r="CKY166" s="36"/>
      <c r="CKZ166" s="36"/>
      <c r="CLA166" s="36"/>
      <c r="CLB166" s="36"/>
      <c r="CLC166" s="36"/>
      <c r="CLD166" s="36"/>
      <c r="CLE166" s="36"/>
      <c r="CLF166" s="36"/>
      <c r="CLG166" s="36"/>
      <c r="CLH166" s="36"/>
      <c r="CLI166" s="36"/>
      <c r="CLJ166" s="36"/>
      <c r="CLK166" s="36"/>
      <c r="CLL166" s="36"/>
      <c r="CLM166" s="36"/>
      <c r="CLN166" s="36"/>
      <c r="CLO166" s="36"/>
      <c r="CLP166" s="36"/>
      <c r="CLQ166" s="36"/>
      <c r="CLR166" s="36"/>
      <c r="CLS166" s="36"/>
      <c r="CLT166" s="36"/>
      <c r="CLU166" s="36"/>
      <c r="CLV166" s="36"/>
      <c r="CLW166" s="36"/>
      <c r="CLX166" s="36"/>
      <c r="CLY166" s="36"/>
      <c r="CLZ166" s="36"/>
      <c r="CMA166" s="36"/>
      <c r="CMB166" s="36"/>
      <c r="CMC166" s="36"/>
      <c r="CMD166" s="36"/>
      <c r="CME166" s="36"/>
      <c r="CMF166" s="36"/>
      <c r="CMG166" s="36"/>
      <c r="CMH166" s="36"/>
      <c r="CMI166" s="36"/>
      <c r="CMJ166" s="36"/>
      <c r="CMK166" s="36"/>
      <c r="CML166" s="36"/>
      <c r="CMM166" s="36"/>
      <c r="CMN166" s="36"/>
      <c r="CMO166" s="36"/>
      <c r="CMP166" s="36"/>
      <c r="CMQ166" s="36"/>
      <c r="CMR166" s="36"/>
      <c r="CMS166" s="36"/>
      <c r="CMT166" s="36"/>
      <c r="CMU166" s="36"/>
      <c r="CMV166" s="36"/>
      <c r="CMW166" s="36"/>
      <c r="CMX166" s="36"/>
      <c r="CMY166" s="36"/>
      <c r="CMZ166" s="36"/>
      <c r="CNA166" s="36"/>
      <c r="CNB166" s="36"/>
      <c r="CNC166" s="36"/>
      <c r="CND166" s="36"/>
      <c r="CNE166" s="36"/>
      <c r="CNF166" s="36"/>
      <c r="CNG166" s="36"/>
      <c r="CNH166" s="36"/>
      <c r="CNI166" s="36"/>
      <c r="CNJ166" s="36"/>
      <c r="CNK166" s="36"/>
      <c r="CNL166" s="36"/>
      <c r="CNM166" s="36"/>
      <c r="CNN166" s="36"/>
      <c r="CNO166" s="36"/>
      <c r="CNP166" s="36"/>
      <c r="CNQ166" s="36"/>
      <c r="CNR166" s="36"/>
      <c r="CNS166" s="36"/>
      <c r="CNT166" s="36"/>
      <c r="CNU166" s="36"/>
      <c r="CNV166" s="36"/>
      <c r="CNW166" s="36"/>
      <c r="CNX166" s="36"/>
      <c r="CNY166" s="36"/>
      <c r="CNZ166" s="36"/>
      <c r="COA166" s="36"/>
      <c r="COB166" s="36"/>
      <c r="COC166" s="36"/>
      <c r="COD166" s="36"/>
      <c r="COE166" s="36"/>
      <c r="COF166" s="36"/>
      <c r="COG166" s="36"/>
      <c r="COH166" s="36"/>
      <c r="COI166" s="36"/>
      <c r="COJ166" s="36"/>
      <c r="COK166" s="36"/>
      <c r="COL166" s="36"/>
      <c r="COM166" s="36"/>
      <c r="CON166" s="36"/>
      <c r="COO166" s="36"/>
      <c r="COP166" s="36"/>
      <c r="COQ166" s="36"/>
      <c r="COR166" s="36"/>
      <c r="COS166" s="36"/>
      <c r="COT166" s="36"/>
      <c r="COU166" s="36"/>
      <c r="COV166" s="36"/>
      <c r="COW166" s="36"/>
      <c r="COX166" s="36"/>
      <c r="COY166" s="36"/>
      <c r="COZ166" s="36"/>
      <c r="CPA166" s="36"/>
      <c r="CPB166" s="36"/>
      <c r="CPC166" s="36"/>
      <c r="CPD166" s="36"/>
      <c r="CPE166" s="36"/>
      <c r="CPF166" s="36"/>
      <c r="CPG166" s="36"/>
      <c r="CPH166" s="36"/>
      <c r="CPI166" s="36"/>
      <c r="CPJ166" s="36"/>
      <c r="CPK166" s="36"/>
      <c r="CPL166" s="36"/>
      <c r="CPM166" s="36"/>
      <c r="CPN166" s="36"/>
      <c r="CPO166" s="36"/>
      <c r="CPP166" s="36"/>
      <c r="CPQ166" s="36"/>
      <c r="CPR166" s="36"/>
      <c r="CPS166" s="36"/>
      <c r="CPT166" s="36"/>
      <c r="CPU166" s="36"/>
      <c r="CPV166" s="36"/>
      <c r="CPW166" s="36"/>
      <c r="CPX166" s="36"/>
      <c r="CPY166" s="36"/>
      <c r="CPZ166" s="36"/>
      <c r="CQA166" s="36"/>
      <c r="CQB166" s="36"/>
      <c r="CQC166" s="36"/>
      <c r="CQD166" s="36"/>
      <c r="CQE166" s="36"/>
      <c r="CQF166" s="36"/>
      <c r="CQG166" s="36"/>
      <c r="CQH166" s="36"/>
      <c r="CQI166" s="36"/>
      <c r="CQJ166" s="36"/>
      <c r="CQK166" s="36"/>
      <c r="CQL166" s="36"/>
      <c r="CQM166" s="36"/>
      <c r="CQN166" s="36"/>
      <c r="CQO166" s="36"/>
      <c r="CQP166" s="36"/>
      <c r="CQQ166" s="36"/>
      <c r="CQR166" s="36"/>
      <c r="CQS166" s="36"/>
      <c r="CQT166" s="36"/>
      <c r="CQU166" s="36"/>
      <c r="CQV166" s="36"/>
      <c r="CQW166" s="36"/>
      <c r="CQX166" s="36"/>
      <c r="CQY166" s="36"/>
      <c r="CQZ166" s="36"/>
      <c r="CRA166" s="36"/>
      <c r="CRB166" s="36"/>
      <c r="CRC166" s="36"/>
      <c r="CRD166" s="36"/>
      <c r="CRE166" s="36"/>
      <c r="CRF166" s="36"/>
      <c r="CRG166" s="36"/>
      <c r="CRH166" s="36"/>
      <c r="CRI166" s="36"/>
      <c r="CRJ166" s="36"/>
      <c r="CRK166" s="36"/>
      <c r="CRL166" s="36"/>
      <c r="CRM166" s="36"/>
      <c r="CRN166" s="36"/>
      <c r="CRO166" s="36"/>
      <c r="CRP166" s="36"/>
      <c r="CRQ166" s="36"/>
      <c r="CRR166" s="36"/>
      <c r="CRS166" s="36"/>
      <c r="CRT166" s="36"/>
      <c r="CRU166" s="36"/>
      <c r="CRV166" s="36"/>
      <c r="CRW166" s="36"/>
      <c r="CRX166" s="36"/>
      <c r="CRY166" s="36"/>
      <c r="CRZ166" s="36"/>
      <c r="CSA166" s="36"/>
      <c r="CSB166" s="36"/>
      <c r="CSC166" s="36"/>
      <c r="CSD166" s="36"/>
      <c r="CSE166" s="36"/>
      <c r="CSF166" s="36"/>
      <c r="CSG166" s="36"/>
      <c r="CSH166" s="36"/>
      <c r="CSI166" s="36"/>
      <c r="CSJ166" s="36"/>
      <c r="CSK166" s="36"/>
      <c r="CSL166" s="36"/>
      <c r="CSM166" s="36"/>
      <c r="CSN166" s="36"/>
      <c r="CSO166" s="36"/>
      <c r="CSP166" s="36"/>
      <c r="CSQ166" s="36"/>
      <c r="CSR166" s="36"/>
      <c r="CSS166" s="36"/>
      <c r="CST166" s="36"/>
      <c r="CSU166" s="36"/>
      <c r="CSV166" s="36"/>
      <c r="CSW166" s="36"/>
      <c r="CSX166" s="36"/>
      <c r="CSY166" s="36"/>
      <c r="CSZ166" s="36"/>
      <c r="CTA166" s="36"/>
      <c r="CTB166" s="36"/>
      <c r="CTC166" s="36"/>
      <c r="CTD166" s="36"/>
      <c r="CTE166" s="36"/>
      <c r="CTF166" s="36"/>
      <c r="CTG166" s="36"/>
      <c r="CTH166" s="36"/>
      <c r="CTI166" s="36"/>
      <c r="CTJ166" s="36"/>
      <c r="CTK166" s="36"/>
      <c r="CTL166" s="36"/>
      <c r="CTM166" s="36"/>
      <c r="CTN166" s="36"/>
      <c r="CTO166" s="36"/>
      <c r="CTP166" s="36"/>
      <c r="CTQ166" s="36"/>
      <c r="CTR166" s="36"/>
      <c r="CTS166" s="36"/>
      <c r="CTT166" s="36"/>
      <c r="CTU166" s="36"/>
      <c r="CTV166" s="36"/>
      <c r="CTW166" s="36"/>
      <c r="CTX166" s="36"/>
      <c r="CTY166" s="36"/>
      <c r="CTZ166" s="36"/>
      <c r="CUA166" s="36"/>
      <c r="CUB166" s="36"/>
      <c r="CUC166" s="36"/>
      <c r="CUD166" s="36"/>
      <c r="CUE166" s="36"/>
      <c r="CUF166" s="36"/>
      <c r="CUG166" s="36"/>
      <c r="CUH166" s="36"/>
      <c r="CUI166" s="36"/>
      <c r="CUJ166" s="36"/>
      <c r="CUK166" s="36"/>
      <c r="CUL166" s="36"/>
      <c r="CUM166" s="36"/>
      <c r="CUN166" s="36"/>
      <c r="CUO166" s="36"/>
      <c r="CUP166" s="36"/>
      <c r="CUQ166" s="36"/>
      <c r="CUR166" s="36"/>
      <c r="CUS166" s="36"/>
      <c r="CUT166" s="36"/>
      <c r="CUU166" s="36"/>
      <c r="CUV166" s="36"/>
      <c r="CUW166" s="36"/>
      <c r="CUX166" s="36"/>
      <c r="CUY166" s="36"/>
      <c r="CUZ166" s="36"/>
      <c r="CVA166" s="36"/>
      <c r="CVB166" s="36"/>
      <c r="CVC166" s="36"/>
      <c r="CVD166" s="36"/>
      <c r="CVE166" s="36"/>
      <c r="CVF166" s="36"/>
      <c r="CVG166" s="36"/>
      <c r="CVH166" s="36"/>
      <c r="CVI166" s="36"/>
      <c r="CVJ166" s="36"/>
      <c r="CVK166" s="36"/>
      <c r="CVL166" s="36"/>
      <c r="CVM166" s="36"/>
      <c r="CVN166" s="36"/>
      <c r="CVO166" s="36"/>
      <c r="CVP166" s="36"/>
      <c r="CVQ166" s="36"/>
      <c r="CVR166" s="36"/>
      <c r="CVS166" s="36"/>
      <c r="CVT166" s="36"/>
      <c r="CVU166" s="36"/>
      <c r="CVV166" s="36"/>
      <c r="CVW166" s="36"/>
      <c r="CVX166" s="36"/>
      <c r="CVY166" s="36"/>
      <c r="CVZ166" s="36"/>
      <c r="CWA166" s="36"/>
      <c r="CWB166" s="36"/>
      <c r="CWC166" s="36"/>
      <c r="CWD166" s="36"/>
      <c r="CWE166" s="36"/>
      <c r="CWF166" s="36"/>
      <c r="CWG166" s="36"/>
      <c r="CWH166" s="36"/>
      <c r="CWI166" s="36"/>
      <c r="CWJ166" s="36"/>
      <c r="CWK166" s="36"/>
      <c r="CWL166" s="36"/>
      <c r="CWM166" s="36"/>
      <c r="CWN166" s="36"/>
      <c r="CWO166" s="36"/>
      <c r="CWP166" s="36"/>
      <c r="CWQ166" s="36"/>
      <c r="CWR166" s="36"/>
      <c r="CWS166" s="36"/>
      <c r="CWT166" s="36"/>
      <c r="CWU166" s="36"/>
      <c r="CWV166" s="36"/>
      <c r="CWW166" s="36"/>
      <c r="CWX166" s="36"/>
      <c r="CWY166" s="36"/>
      <c r="CWZ166" s="36"/>
      <c r="CXA166" s="36"/>
      <c r="CXB166" s="36"/>
      <c r="CXC166" s="36"/>
      <c r="CXD166" s="36"/>
      <c r="CXE166" s="36"/>
      <c r="CXF166" s="36"/>
      <c r="CXG166" s="36"/>
      <c r="CXH166" s="36"/>
      <c r="CXI166" s="36"/>
      <c r="CXJ166" s="36"/>
      <c r="CXK166" s="36"/>
      <c r="CXL166" s="36"/>
      <c r="CXM166" s="36"/>
      <c r="CXN166" s="36"/>
      <c r="CXO166" s="36"/>
      <c r="CXP166" s="36"/>
      <c r="CXQ166" s="36"/>
      <c r="CXR166" s="36"/>
      <c r="CXS166" s="36"/>
      <c r="CXT166" s="36"/>
      <c r="CXU166" s="36"/>
      <c r="CXV166" s="36"/>
      <c r="CXW166" s="36"/>
      <c r="CXX166" s="36"/>
      <c r="CXY166" s="36"/>
      <c r="CXZ166" s="36"/>
      <c r="CYA166" s="36"/>
      <c r="CYB166" s="36"/>
      <c r="CYC166" s="36"/>
      <c r="CYD166" s="36"/>
      <c r="CYE166" s="36"/>
      <c r="CYF166" s="36"/>
      <c r="CYG166" s="36"/>
      <c r="CYH166" s="36"/>
      <c r="CYI166" s="36"/>
      <c r="CYJ166" s="36"/>
      <c r="CYK166" s="36"/>
      <c r="CYL166" s="36"/>
      <c r="CYM166" s="36"/>
      <c r="CYN166" s="36"/>
      <c r="CYO166" s="36"/>
      <c r="CYP166" s="36"/>
      <c r="CYQ166" s="36"/>
      <c r="CYR166" s="36"/>
      <c r="CYS166" s="36"/>
      <c r="CYT166" s="36"/>
      <c r="CYU166" s="36"/>
      <c r="CYV166" s="36"/>
      <c r="CYW166" s="36"/>
      <c r="CYX166" s="36"/>
      <c r="CYY166" s="36"/>
      <c r="CYZ166" s="36"/>
      <c r="CZA166" s="36"/>
      <c r="CZB166" s="36"/>
      <c r="CZC166" s="36"/>
      <c r="CZD166" s="36"/>
      <c r="CZE166" s="36"/>
      <c r="CZF166" s="36"/>
      <c r="CZG166" s="36"/>
      <c r="CZH166" s="36"/>
      <c r="CZI166" s="36"/>
      <c r="CZJ166" s="36"/>
      <c r="CZK166" s="36"/>
      <c r="CZL166" s="36"/>
      <c r="CZM166" s="36"/>
      <c r="CZN166" s="36"/>
      <c r="CZO166" s="36"/>
      <c r="CZP166" s="36"/>
      <c r="CZQ166" s="36"/>
      <c r="CZR166" s="36"/>
      <c r="CZS166" s="36"/>
      <c r="CZT166" s="36"/>
      <c r="CZU166" s="36"/>
      <c r="CZV166" s="36"/>
      <c r="CZW166" s="36"/>
      <c r="CZX166" s="36"/>
      <c r="CZY166" s="36"/>
      <c r="CZZ166" s="36"/>
      <c r="DAA166" s="36"/>
      <c r="DAB166" s="36"/>
      <c r="DAC166" s="36"/>
      <c r="DAD166" s="36"/>
      <c r="DAE166" s="36"/>
      <c r="DAF166" s="36"/>
      <c r="DAG166" s="36"/>
      <c r="DAH166" s="36"/>
      <c r="DAI166" s="36"/>
      <c r="DAJ166" s="36"/>
      <c r="DAK166" s="36"/>
      <c r="DAL166" s="36"/>
      <c r="DAM166" s="36"/>
      <c r="DAN166" s="36"/>
      <c r="DAO166" s="36"/>
      <c r="DAP166" s="36"/>
      <c r="DAQ166" s="36"/>
      <c r="DAR166" s="36"/>
      <c r="DAS166" s="36"/>
      <c r="DAT166" s="36"/>
      <c r="DAU166" s="36"/>
      <c r="DAV166" s="36"/>
      <c r="DAW166" s="36"/>
      <c r="DAX166" s="36"/>
      <c r="DAY166" s="36"/>
      <c r="DAZ166" s="36"/>
      <c r="DBA166" s="36"/>
      <c r="DBB166" s="36"/>
      <c r="DBC166" s="36"/>
      <c r="DBD166" s="36"/>
      <c r="DBE166" s="36"/>
      <c r="DBF166" s="36"/>
      <c r="DBG166" s="36"/>
      <c r="DBH166" s="36"/>
      <c r="DBI166" s="36"/>
      <c r="DBJ166" s="36"/>
      <c r="DBK166" s="36"/>
      <c r="DBL166" s="36"/>
      <c r="DBM166" s="36"/>
      <c r="DBN166" s="36"/>
      <c r="DBO166" s="36"/>
      <c r="DBP166" s="36"/>
      <c r="DBQ166" s="36"/>
      <c r="DBR166" s="36"/>
      <c r="DBS166" s="36"/>
      <c r="DBT166" s="36"/>
      <c r="DBU166" s="36"/>
      <c r="DBV166" s="36"/>
      <c r="DBW166" s="36"/>
      <c r="DBX166" s="36"/>
      <c r="DBY166" s="36"/>
      <c r="DBZ166" s="36"/>
      <c r="DCA166" s="36"/>
      <c r="DCB166" s="36"/>
      <c r="DCC166" s="36"/>
      <c r="DCD166" s="36"/>
      <c r="DCE166" s="36"/>
      <c r="DCF166" s="36"/>
      <c r="DCG166" s="36"/>
      <c r="DCH166" s="36"/>
      <c r="DCI166" s="36"/>
      <c r="DCJ166" s="36"/>
      <c r="DCK166" s="36"/>
      <c r="DCL166" s="36"/>
      <c r="DCM166" s="36"/>
      <c r="DCN166" s="36"/>
      <c r="DCO166" s="36"/>
      <c r="DCP166" s="36"/>
      <c r="DCQ166" s="36"/>
      <c r="DCR166" s="36"/>
      <c r="DCS166" s="36"/>
      <c r="DCT166" s="36"/>
      <c r="DCU166" s="36"/>
      <c r="DCV166" s="36"/>
      <c r="DCW166" s="36"/>
      <c r="DCX166" s="36"/>
      <c r="DCY166" s="36"/>
      <c r="DCZ166" s="36"/>
      <c r="DDA166" s="36"/>
      <c r="DDB166" s="36"/>
      <c r="DDC166" s="36"/>
      <c r="DDD166" s="36"/>
      <c r="DDE166" s="36"/>
      <c r="DDF166" s="36"/>
      <c r="DDG166" s="36"/>
      <c r="DDH166" s="36"/>
      <c r="DDI166" s="36"/>
      <c r="DDJ166" s="36"/>
      <c r="DDK166" s="36"/>
      <c r="DDL166" s="36"/>
      <c r="DDM166" s="36"/>
      <c r="DDN166" s="36"/>
      <c r="DDO166" s="36"/>
      <c r="DDP166" s="36"/>
      <c r="DDQ166" s="36"/>
      <c r="DDR166" s="36"/>
      <c r="DDS166" s="36"/>
      <c r="DDT166" s="36"/>
      <c r="DDU166" s="36"/>
      <c r="DDV166" s="36"/>
      <c r="DDW166" s="36"/>
      <c r="DDX166" s="36"/>
      <c r="DDY166" s="36"/>
      <c r="DDZ166" s="36"/>
      <c r="DEA166" s="36"/>
      <c r="DEB166" s="36"/>
      <c r="DEC166" s="36"/>
      <c r="DED166" s="36"/>
      <c r="DEE166" s="36"/>
      <c r="DEF166" s="36"/>
      <c r="DEG166" s="36"/>
      <c r="DEH166" s="36"/>
      <c r="DEI166" s="36"/>
      <c r="DEJ166" s="36"/>
      <c r="DEK166" s="36"/>
      <c r="DEL166" s="36"/>
      <c r="DEM166" s="36"/>
      <c r="DEN166" s="36"/>
      <c r="DEO166" s="36"/>
      <c r="DEP166" s="36"/>
      <c r="DEQ166" s="36"/>
      <c r="DER166" s="36"/>
      <c r="DES166" s="36"/>
      <c r="DET166" s="36"/>
      <c r="DEU166" s="36"/>
      <c r="DEV166" s="36"/>
      <c r="DEW166" s="36"/>
      <c r="DEX166" s="36"/>
      <c r="DEY166" s="36"/>
      <c r="DEZ166" s="36"/>
      <c r="DFA166" s="36"/>
      <c r="DFB166" s="36"/>
      <c r="DFC166" s="36"/>
      <c r="DFD166" s="36"/>
      <c r="DFE166" s="36"/>
      <c r="DFF166" s="36"/>
      <c r="DFG166" s="36"/>
      <c r="DFH166" s="36"/>
      <c r="DFI166" s="36"/>
      <c r="DFJ166" s="36"/>
      <c r="DFK166" s="36"/>
      <c r="DFL166" s="36"/>
      <c r="DFM166" s="36"/>
      <c r="DFN166" s="36"/>
      <c r="DFO166" s="36"/>
      <c r="DFP166" s="36"/>
      <c r="DFQ166" s="36"/>
      <c r="DFR166" s="36"/>
      <c r="DFS166" s="36"/>
      <c r="DFT166" s="36"/>
      <c r="DFU166" s="36"/>
      <c r="DFV166" s="36"/>
      <c r="DFW166" s="36"/>
      <c r="DFX166" s="36"/>
      <c r="DFY166" s="36"/>
      <c r="DFZ166" s="36"/>
      <c r="DGA166" s="36"/>
      <c r="DGB166" s="36"/>
      <c r="DGC166" s="36"/>
      <c r="DGD166" s="36"/>
      <c r="DGE166" s="36"/>
      <c r="DGF166" s="36"/>
      <c r="DGG166" s="36"/>
      <c r="DGH166" s="36"/>
      <c r="DGI166" s="36"/>
      <c r="DGJ166" s="36"/>
      <c r="DGK166" s="36"/>
      <c r="DGL166" s="36"/>
      <c r="DGM166" s="36"/>
      <c r="DGN166" s="36"/>
      <c r="DGO166" s="36"/>
      <c r="DGP166" s="36"/>
      <c r="DGQ166" s="36"/>
      <c r="DGR166" s="36"/>
      <c r="DGS166" s="36"/>
      <c r="DGT166" s="36"/>
      <c r="DGU166" s="36"/>
      <c r="DGV166" s="36"/>
      <c r="DGW166" s="36"/>
      <c r="DGX166" s="36"/>
      <c r="DGY166" s="36"/>
      <c r="DGZ166" s="36"/>
      <c r="DHA166" s="36"/>
      <c r="DHB166" s="36"/>
      <c r="DHC166" s="36"/>
      <c r="DHD166" s="36"/>
      <c r="DHE166" s="36"/>
      <c r="DHF166" s="36"/>
      <c r="DHG166" s="36"/>
      <c r="DHH166" s="36"/>
      <c r="DHI166" s="36"/>
      <c r="DHJ166" s="36"/>
      <c r="DHK166" s="36"/>
      <c r="DHL166" s="36"/>
      <c r="DHM166" s="36"/>
      <c r="DHN166" s="36"/>
      <c r="DHO166" s="36"/>
      <c r="DHP166" s="36"/>
      <c r="DHQ166" s="36"/>
      <c r="DHR166" s="36"/>
      <c r="DHS166" s="36"/>
      <c r="DHT166" s="36"/>
      <c r="DHU166" s="36"/>
      <c r="DHV166" s="36"/>
      <c r="DHW166" s="36"/>
      <c r="DHX166" s="36"/>
      <c r="DHY166" s="36"/>
      <c r="DHZ166" s="36"/>
      <c r="DIA166" s="36"/>
      <c r="DIB166" s="36"/>
      <c r="DIC166" s="36"/>
      <c r="DID166" s="36"/>
      <c r="DIE166" s="36"/>
      <c r="DIF166" s="36"/>
      <c r="DIG166" s="36"/>
      <c r="DIH166" s="36"/>
      <c r="DII166" s="36"/>
      <c r="DIJ166" s="36"/>
      <c r="DIK166" s="36"/>
      <c r="DIL166" s="36"/>
      <c r="DIM166" s="36"/>
      <c r="DIN166" s="36"/>
      <c r="DIO166" s="36"/>
      <c r="DIP166" s="36"/>
      <c r="DIQ166" s="36"/>
      <c r="DIR166" s="36"/>
      <c r="DIS166" s="36"/>
      <c r="DIT166" s="36"/>
      <c r="DIU166" s="36"/>
      <c r="DIV166" s="36"/>
      <c r="DIW166" s="36"/>
      <c r="DIX166" s="36"/>
      <c r="DIY166" s="36"/>
      <c r="DIZ166" s="36"/>
      <c r="DJA166" s="36"/>
      <c r="DJB166" s="36"/>
      <c r="DJC166" s="36"/>
      <c r="DJD166" s="36"/>
      <c r="DJE166" s="36"/>
      <c r="DJF166" s="36"/>
      <c r="DJG166" s="36"/>
      <c r="DJH166" s="36"/>
      <c r="DJI166" s="36"/>
      <c r="DJJ166" s="36"/>
      <c r="DJK166" s="36"/>
      <c r="DJL166" s="36"/>
      <c r="DJM166" s="36"/>
      <c r="DJN166" s="36"/>
      <c r="DJO166" s="36"/>
      <c r="DJP166" s="36"/>
      <c r="DJQ166" s="36"/>
      <c r="DJR166" s="36"/>
      <c r="DJS166" s="36"/>
      <c r="DJT166" s="36"/>
      <c r="DJU166" s="36"/>
      <c r="DJV166" s="36"/>
      <c r="DJW166" s="36"/>
      <c r="DJX166" s="36"/>
      <c r="DJY166" s="36"/>
      <c r="DJZ166" s="36"/>
      <c r="DKA166" s="36"/>
      <c r="DKB166" s="36"/>
      <c r="DKC166" s="36"/>
      <c r="DKD166" s="36"/>
      <c r="DKE166" s="36"/>
      <c r="DKF166" s="36"/>
      <c r="DKG166" s="36"/>
      <c r="DKH166" s="36"/>
      <c r="DKI166" s="36"/>
      <c r="DKJ166" s="36"/>
      <c r="DKK166" s="36"/>
      <c r="DKL166" s="36"/>
      <c r="DKM166" s="36"/>
      <c r="DKN166" s="36"/>
      <c r="DKO166" s="36"/>
      <c r="DKP166" s="36"/>
      <c r="DKQ166" s="36"/>
      <c r="DKR166" s="36"/>
      <c r="DKS166" s="36"/>
      <c r="DKT166" s="36"/>
      <c r="DKU166" s="36"/>
      <c r="DKV166" s="36"/>
      <c r="DKW166" s="36"/>
      <c r="DKX166" s="36"/>
      <c r="DKY166" s="36"/>
      <c r="DKZ166" s="36"/>
      <c r="DLA166" s="36"/>
      <c r="DLB166" s="36"/>
      <c r="DLC166" s="36"/>
      <c r="DLD166" s="36"/>
      <c r="DLE166" s="36"/>
      <c r="DLF166" s="36"/>
      <c r="DLG166" s="36"/>
      <c r="DLH166" s="36"/>
      <c r="DLI166" s="36"/>
      <c r="DLJ166" s="36"/>
      <c r="DLK166" s="36"/>
      <c r="DLL166" s="36"/>
      <c r="DLM166" s="36"/>
      <c r="DLN166" s="36"/>
      <c r="DLO166" s="36"/>
      <c r="DLP166" s="36"/>
      <c r="DLQ166" s="36"/>
      <c r="DLR166" s="36"/>
      <c r="DLS166" s="36"/>
      <c r="DLT166" s="36"/>
      <c r="DLU166" s="36"/>
      <c r="DLV166" s="36"/>
      <c r="DLW166" s="36"/>
      <c r="DLX166" s="36"/>
      <c r="DLY166" s="36"/>
      <c r="DLZ166" s="36"/>
      <c r="DMA166" s="36"/>
      <c r="DMB166" s="36"/>
      <c r="DMC166" s="36"/>
      <c r="DMD166" s="36"/>
      <c r="DME166" s="36"/>
      <c r="DMF166" s="36"/>
      <c r="DMG166" s="36"/>
      <c r="DMH166" s="36"/>
      <c r="DMI166" s="36"/>
      <c r="DMJ166" s="36"/>
      <c r="DMK166" s="36"/>
      <c r="DML166" s="36"/>
      <c r="DMM166" s="36"/>
      <c r="DMN166" s="36"/>
      <c r="DMO166" s="36"/>
      <c r="DMP166" s="36"/>
      <c r="DMQ166" s="36"/>
      <c r="DMR166" s="36"/>
      <c r="DMS166" s="36"/>
      <c r="DMT166" s="36"/>
      <c r="DMU166" s="36"/>
      <c r="DMV166" s="36"/>
      <c r="DMW166" s="36"/>
      <c r="DMX166" s="36"/>
      <c r="DMY166" s="36"/>
      <c r="DMZ166" s="36"/>
      <c r="DNA166" s="36"/>
      <c r="DNB166" s="36"/>
      <c r="DNC166" s="36"/>
      <c r="DND166" s="36"/>
      <c r="DNE166" s="36"/>
      <c r="DNF166" s="36"/>
      <c r="DNG166" s="36"/>
      <c r="DNH166" s="36"/>
      <c r="DNI166" s="36"/>
      <c r="DNJ166" s="36"/>
      <c r="DNK166" s="36"/>
      <c r="DNL166" s="36"/>
      <c r="DNM166" s="36"/>
      <c r="DNN166" s="36"/>
      <c r="DNO166" s="36"/>
      <c r="DNP166" s="36"/>
      <c r="DNQ166" s="36"/>
      <c r="DNR166" s="36"/>
      <c r="DNS166" s="36"/>
      <c r="DNT166" s="36"/>
      <c r="DNU166" s="36"/>
      <c r="DNV166" s="36"/>
      <c r="DNW166" s="36"/>
      <c r="DNX166" s="36"/>
      <c r="DNY166" s="36"/>
      <c r="DNZ166" s="36"/>
      <c r="DOA166" s="36"/>
      <c r="DOB166" s="36"/>
      <c r="DOC166" s="36"/>
      <c r="DOD166" s="36"/>
      <c r="DOE166" s="36"/>
      <c r="DOF166" s="36"/>
      <c r="DOG166" s="36"/>
      <c r="DOH166" s="36"/>
      <c r="DOI166" s="36"/>
      <c r="DOJ166" s="36"/>
      <c r="DOK166" s="36"/>
      <c r="DOL166" s="36"/>
      <c r="DOM166" s="36"/>
      <c r="DON166" s="36"/>
      <c r="DOO166" s="36"/>
      <c r="DOP166" s="36"/>
      <c r="DOQ166" s="36"/>
      <c r="DOR166" s="36"/>
      <c r="DOS166" s="36"/>
      <c r="DOT166" s="36"/>
      <c r="DOU166" s="36"/>
      <c r="DOV166" s="36"/>
      <c r="DOW166" s="36"/>
      <c r="DOX166" s="36"/>
      <c r="DOY166" s="36"/>
      <c r="DOZ166" s="36"/>
      <c r="DPA166" s="36"/>
      <c r="DPB166" s="36"/>
      <c r="DPC166" s="36"/>
      <c r="DPD166" s="36"/>
      <c r="DPE166" s="36"/>
      <c r="DPF166" s="36"/>
      <c r="DPG166" s="36"/>
      <c r="DPH166" s="36"/>
      <c r="DPI166" s="36"/>
      <c r="DPJ166" s="36"/>
      <c r="DPK166" s="36"/>
      <c r="DPL166" s="36"/>
      <c r="DPM166" s="36"/>
      <c r="DPN166" s="36"/>
      <c r="DPO166" s="36"/>
      <c r="DPP166" s="36"/>
      <c r="DPQ166" s="36"/>
      <c r="DPR166" s="36"/>
      <c r="DPS166" s="36"/>
      <c r="DPT166" s="36"/>
      <c r="DPU166" s="36"/>
      <c r="DPV166" s="36"/>
      <c r="DPW166" s="36"/>
      <c r="DPX166" s="36"/>
      <c r="DPY166" s="36"/>
      <c r="DPZ166" s="36"/>
      <c r="DQA166" s="36"/>
      <c r="DQB166" s="36"/>
      <c r="DQC166" s="36"/>
      <c r="DQD166" s="36"/>
      <c r="DQE166" s="36"/>
      <c r="DQF166" s="36"/>
      <c r="DQG166" s="36"/>
      <c r="DQH166" s="36"/>
      <c r="DQI166" s="36"/>
      <c r="DQJ166" s="36"/>
      <c r="DQK166" s="36"/>
      <c r="DQL166" s="36"/>
      <c r="DQM166" s="36"/>
      <c r="DQN166" s="36"/>
      <c r="DQO166" s="36"/>
      <c r="DQP166" s="36"/>
      <c r="DQQ166" s="36"/>
      <c r="DQR166" s="36"/>
      <c r="DQS166" s="36"/>
      <c r="DQT166" s="36"/>
      <c r="DQU166" s="36"/>
      <c r="DQV166" s="36"/>
      <c r="DQW166" s="36"/>
      <c r="DQX166" s="36"/>
      <c r="DQY166" s="36"/>
      <c r="DQZ166" s="36"/>
      <c r="DRA166" s="36"/>
      <c r="DRB166" s="36"/>
      <c r="DRC166" s="36"/>
      <c r="DRD166" s="36"/>
      <c r="DRE166" s="36"/>
      <c r="DRF166" s="36"/>
      <c r="DRG166" s="36"/>
      <c r="DRH166" s="36"/>
      <c r="DRI166" s="36"/>
      <c r="DRJ166" s="36"/>
      <c r="DRK166" s="36"/>
      <c r="DRL166" s="36"/>
      <c r="DRM166" s="36"/>
      <c r="DRN166" s="36"/>
      <c r="DRO166" s="36"/>
      <c r="DRP166" s="36"/>
      <c r="DRQ166" s="36"/>
      <c r="DRR166" s="36"/>
      <c r="DRS166" s="36"/>
      <c r="DRT166" s="36"/>
      <c r="DRU166" s="36"/>
      <c r="DRV166" s="36"/>
      <c r="DRW166" s="36"/>
      <c r="DRX166" s="36"/>
      <c r="DRY166" s="36"/>
      <c r="DRZ166" s="36"/>
      <c r="DSA166" s="36"/>
      <c r="DSB166" s="36"/>
      <c r="DSC166" s="36"/>
      <c r="DSD166" s="36"/>
      <c r="DSE166" s="36"/>
      <c r="DSF166" s="36"/>
      <c r="DSG166" s="36"/>
      <c r="DSH166" s="36"/>
      <c r="DSI166" s="36"/>
      <c r="DSJ166" s="36"/>
      <c r="DSK166" s="36"/>
      <c r="DSL166" s="36"/>
      <c r="DSM166" s="36"/>
      <c r="DSN166" s="36"/>
      <c r="DSO166" s="36"/>
      <c r="DSP166" s="36"/>
      <c r="DSQ166" s="36"/>
      <c r="DSR166" s="36"/>
      <c r="DSS166" s="36"/>
      <c r="DST166" s="36"/>
      <c r="DSU166" s="36"/>
      <c r="DSV166" s="36"/>
      <c r="DSW166" s="36"/>
      <c r="DSX166" s="36"/>
      <c r="DSY166" s="36"/>
      <c r="DSZ166" s="36"/>
      <c r="DTA166" s="36"/>
      <c r="DTB166" s="36"/>
      <c r="DTC166" s="36"/>
      <c r="DTD166" s="36"/>
      <c r="DTE166" s="36"/>
      <c r="DTF166" s="36"/>
      <c r="DTG166" s="36"/>
      <c r="DTH166" s="36"/>
      <c r="DTI166" s="36"/>
      <c r="DTJ166" s="36"/>
      <c r="DTK166" s="36"/>
      <c r="DTL166" s="36"/>
      <c r="DTM166" s="36"/>
      <c r="DTN166" s="36"/>
      <c r="DTO166" s="36"/>
      <c r="DTP166" s="36"/>
      <c r="DTQ166" s="36"/>
      <c r="DTR166" s="36"/>
      <c r="DTS166" s="36"/>
      <c r="DTT166" s="36"/>
      <c r="DTU166" s="36"/>
      <c r="DTV166" s="36"/>
      <c r="DTW166" s="36"/>
      <c r="DTX166" s="36"/>
      <c r="DTY166" s="36"/>
      <c r="DTZ166" s="36"/>
      <c r="DUA166" s="36"/>
      <c r="DUB166" s="36"/>
      <c r="DUC166" s="36"/>
      <c r="DUD166" s="36"/>
      <c r="DUE166" s="36"/>
      <c r="DUF166" s="36"/>
      <c r="DUG166" s="36"/>
      <c r="DUH166" s="36"/>
      <c r="DUI166" s="36"/>
      <c r="DUJ166" s="36"/>
      <c r="DUK166" s="36"/>
      <c r="DUL166" s="36"/>
      <c r="DUM166" s="36"/>
      <c r="DUN166" s="36"/>
      <c r="DUO166" s="36"/>
      <c r="DUP166" s="36"/>
      <c r="DUQ166" s="36"/>
      <c r="DUR166" s="36"/>
      <c r="DUS166" s="36"/>
      <c r="DUT166" s="36"/>
      <c r="DUU166" s="36"/>
      <c r="DUV166" s="36"/>
      <c r="DUW166" s="36"/>
      <c r="DUX166" s="36"/>
      <c r="DUY166" s="36"/>
      <c r="DUZ166" s="36"/>
      <c r="DVA166" s="36"/>
      <c r="DVB166" s="36"/>
      <c r="DVC166" s="36"/>
      <c r="DVD166" s="36"/>
      <c r="DVE166" s="36"/>
      <c r="DVF166" s="36"/>
      <c r="DVG166" s="36"/>
      <c r="DVH166" s="36"/>
      <c r="DVI166" s="36"/>
      <c r="DVJ166" s="36"/>
      <c r="DVK166" s="36"/>
      <c r="DVL166" s="36"/>
      <c r="DVM166" s="36"/>
      <c r="DVN166" s="36"/>
      <c r="DVO166" s="36"/>
      <c r="DVP166" s="36"/>
      <c r="DVQ166" s="36"/>
      <c r="DVR166" s="36"/>
      <c r="DVS166" s="36"/>
      <c r="DVT166" s="36"/>
      <c r="DVU166" s="36"/>
      <c r="DVV166" s="36"/>
      <c r="DVW166" s="36"/>
      <c r="DVX166" s="36"/>
      <c r="DVY166" s="36"/>
      <c r="DVZ166" s="36"/>
      <c r="DWA166" s="36"/>
      <c r="DWB166" s="36"/>
      <c r="DWC166" s="36"/>
      <c r="DWD166" s="36"/>
      <c r="DWE166" s="36"/>
      <c r="DWF166" s="36"/>
      <c r="DWG166" s="36"/>
      <c r="DWH166" s="36"/>
      <c r="DWI166" s="36"/>
      <c r="DWJ166" s="36"/>
      <c r="DWK166" s="36"/>
      <c r="DWL166" s="36"/>
      <c r="DWM166" s="36"/>
      <c r="DWN166" s="36"/>
      <c r="DWO166" s="36"/>
      <c r="DWP166" s="36"/>
      <c r="DWQ166" s="36"/>
      <c r="DWR166" s="36"/>
      <c r="DWS166" s="36"/>
      <c r="DWT166" s="36"/>
      <c r="DWU166" s="36"/>
      <c r="DWV166" s="36"/>
      <c r="DWW166" s="36"/>
      <c r="DWX166" s="36"/>
      <c r="DWY166" s="36"/>
      <c r="DWZ166" s="36"/>
      <c r="DXA166" s="36"/>
      <c r="DXB166" s="36"/>
      <c r="DXC166" s="36"/>
      <c r="DXD166" s="36"/>
      <c r="DXE166" s="36"/>
      <c r="DXF166" s="36"/>
      <c r="DXG166" s="36"/>
      <c r="DXH166" s="36"/>
      <c r="DXI166" s="36"/>
      <c r="DXJ166" s="36"/>
      <c r="DXK166" s="36"/>
      <c r="DXL166" s="36"/>
      <c r="DXM166" s="36"/>
      <c r="DXN166" s="36"/>
      <c r="DXO166" s="36"/>
      <c r="DXP166" s="36"/>
      <c r="DXQ166" s="36"/>
      <c r="DXR166" s="36"/>
      <c r="DXS166" s="36"/>
      <c r="DXT166" s="36"/>
      <c r="DXU166" s="36"/>
      <c r="DXV166" s="36"/>
      <c r="DXW166" s="36"/>
      <c r="DXX166" s="36"/>
      <c r="DXY166" s="36"/>
      <c r="DXZ166" s="36"/>
      <c r="DYA166" s="36"/>
      <c r="DYB166" s="36"/>
      <c r="DYC166" s="36"/>
      <c r="DYD166" s="36"/>
      <c r="DYE166" s="36"/>
      <c r="DYF166" s="36"/>
      <c r="DYG166" s="36"/>
      <c r="DYH166" s="36"/>
      <c r="DYI166" s="36"/>
      <c r="DYJ166" s="36"/>
      <c r="DYK166" s="36"/>
      <c r="DYL166" s="36"/>
      <c r="DYM166" s="36"/>
      <c r="DYN166" s="36"/>
      <c r="DYO166" s="36"/>
      <c r="DYP166" s="36"/>
      <c r="DYQ166" s="36"/>
      <c r="DYR166" s="36"/>
      <c r="DYS166" s="36"/>
      <c r="DYT166" s="36"/>
      <c r="DYU166" s="36"/>
      <c r="DYV166" s="36"/>
      <c r="DYW166" s="36"/>
      <c r="DYX166" s="36"/>
      <c r="DYY166" s="36"/>
      <c r="DYZ166" s="36"/>
      <c r="DZA166" s="36"/>
      <c r="DZB166" s="36"/>
      <c r="DZC166" s="36"/>
      <c r="DZD166" s="36"/>
      <c r="DZE166" s="36"/>
      <c r="DZF166" s="36"/>
      <c r="DZG166" s="36"/>
      <c r="DZH166" s="36"/>
      <c r="DZI166" s="36"/>
      <c r="DZJ166" s="36"/>
      <c r="DZK166" s="36"/>
      <c r="DZL166" s="36"/>
      <c r="DZM166" s="36"/>
      <c r="DZN166" s="36"/>
      <c r="DZO166" s="36"/>
      <c r="DZP166" s="36"/>
      <c r="DZQ166" s="36"/>
      <c r="DZR166" s="36"/>
      <c r="DZS166" s="36"/>
      <c r="DZT166" s="36"/>
      <c r="DZU166" s="36"/>
      <c r="DZV166" s="36"/>
      <c r="DZW166" s="36"/>
      <c r="DZX166" s="36"/>
      <c r="DZY166" s="36"/>
      <c r="DZZ166" s="36"/>
      <c r="EAA166" s="36"/>
      <c r="EAB166" s="36"/>
      <c r="EAC166" s="36"/>
      <c r="EAD166" s="36"/>
      <c r="EAE166" s="36"/>
      <c r="EAF166" s="36"/>
      <c r="EAG166" s="36"/>
      <c r="EAH166" s="36"/>
      <c r="EAI166" s="36"/>
      <c r="EAJ166" s="36"/>
      <c r="EAK166" s="36"/>
      <c r="EAL166" s="36"/>
      <c r="EAM166" s="36"/>
      <c r="EAN166" s="36"/>
      <c r="EAO166" s="36"/>
      <c r="EAP166" s="36"/>
      <c r="EAQ166" s="36"/>
      <c r="EAR166" s="36"/>
      <c r="EAS166" s="36"/>
      <c r="EAT166" s="36"/>
      <c r="EAU166" s="36"/>
      <c r="EAV166" s="36"/>
      <c r="EAW166" s="36"/>
      <c r="EAX166" s="36"/>
      <c r="EAY166" s="36"/>
      <c r="EAZ166" s="36"/>
      <c r="EBA166" s="36"/>
      <c r="EBB166" s="36"/>
      <c r="EBC166" s="36"/>
      <c r="EBD166" s="36"/>
      <c r="EBE166" s="36"/>
      <c r="EBF166" s="36"/>
      <c r="EBG166" s="36"/>
      <c r="EBH166" s="36"/>
      <c r="EBI166" s="36"/>
      <c r="EBJ166" s="36"/>
      <c r="EBK166" s="36"/>
      <c r="EBL166" s="36"/>
      <c r="EBM166" s="36"/>
      <c r="EBN166" s="36"/>
      <c r="EBO166" s="36"/>
      <c r="EBP166" s="36"/>
      <c r="EBQ166" s="36"/>
      <c r="EBR166" s="36"/>
      <c r="EBS166" s="36"/>
      <c r="EBT166" s="36"/>
      <c r="EBU166" s="36"/>
      <c r="EBV166" s="36"/>
      <c r="EBW166" s="36"/>
      <c r="EBX166" s="36"/>
      <c r="EBY166" s="36"/>
      <c r="EBZ166" s="36"/>
      <c r="ECA166" s="36"/>
      <c r="ECB166" s="36"/>
      <c r="ECC166" s="36"/>
      <c r="ECD166" s="36"/>
      <c r="ECE166" s="36"/>
      <c r="ECF166" s="36"/>
      <c r="ECG166" s="36"/>
      <c r="ECH166" s="36"/>
      <c r="ECI166" s="36"/>
      <c r="ECJ166" s="36"/>
      <c r="ECK166" s="36"/>
      <c r="ECL166" s="36"/>
      <c r="ECM166" s="36"/>
      <c r="ECN166" s="36"/>
      <c r="ECO166" s="36"/>
      <c r="ECP166" s="36"/>
      <c r="ECQ166" s="36"/>
      <c r="ECR166" s="36"/>
      <c r="ECS166" s="36"/>
      <c r="ECT166" s="36"/>
      <c r="ECU166" s="36"/>
      <c r="ECV166" s="36"/>
      <c r="ECW166" s="36"/>
      <c r="ECX166" s="36"/>
      <c r="ECY166" s="36"/>
      <c r="ECZ166" s="36"/>
      <c r="EDA166" s="36"/>
      <c r="EDB166" s="36"/>
      <c r="EDC166" s="36"/>
      <c r="EDD166" s="36"/>
      <c r="EDE166" s="36"/>
      <c r="EDF166" s="36"/>
      <c r="EDG166" s="36"/>
      <c r="EDH166" s="36"/>
      <c r="EDI166" s="36"/>
      <c r="EDJ166" s="36"/>
      <c r="EDK166" s="36"/>
      <c r="EDL166" s="36"/>
      <c r="EDM166" s="36"/>
      <c r="EDN166" s="36"/>
      <c r="EDO166" s="36"/>
      <c r="EDP166" s="36"/>
      <c r="EDQ166" s="36"/>
      <c r="EDR166" s="36"/>
      <c r="EDS166" s="36"/>
      <c r="EDT166" s="36"/>
      <c r="EDU166" s="36"/>
      <c r="EDV166" s="36"/>
      <c r="EDW166" s="36"/>
      <c r="EDX166" s="36"/>
      <c r="EDY166" s="36"/>
      <c r="EDZ166" s="36"/>
      <c r="EEA166" s="36"/>
      <c r="EEB166" s="36"/>
      <c r="EEC166" s="36"/>
      <c r="EED166" s="36"/>
      <c r="EEE166" s="36"/>
      <c r="EEF166" s="36"/>
      <c r="EEG166" s="36"/>
      <c r="EEH166" s="36"/>
      <c r="EEI166" s="36"/>
      <c r="EEJ166" s="36"/>
      <c r="EEK166" s="36"/>
      <c r="EEL166" s="36"/>
      <c r="EEM166" s="36"/>
      <c r="EEN166" s="36"/>
      <c r="EEO166" s="36"/>
      <c r="EEP166" s="36"/>
      <c r="EEQ166" s="36"/>
      <c r="EER166" s="36"/>
      <c r="EES166" s="36"/>
      <c r="EET166" s="36"/>
      <c r="EEU166" s="36"/>
      <c r="EEV166" s="36"/>
      <c r="EEW166" s="36"/>
      <c r="EEX166" s="36"/>
      <c r="EEY166" s="36"/>
      <c r="EEZ166" s="36"/>
      <c r="EFA166" s="36"/>
      <c r="EFB166" s="36"/>
      <c r="EFC166" s="36"/>
      <c r="EFD166" s="36"/>
      <c r="EFE166" s="36"/>
      <c r="EFF166" s="36"/>
      <c r="EFG166" s="36"/>
      <c r="EFH166" s="36"/>
      <c r="EFI166" s="36"/>
      <c r="EFJ166" s="36"/>
      <c r="EFK166" s="36"/>
      <c r="EFL166" s="36"/>
      <c r="EFM166" s="36"/>
      <c r="EFN166" s="36"/>
      <c r="EFO166" s="36"/>
      <c r="EFP166" s="36"/>
      <c r="EFQ166" s="36"/>
      <c r="EFR166" s="36"/>
      <c r="EFS166" s="36"/>
      <c r="EFT166" s="36"/>
      <c r="EFU166" s="36"/>
      <c r="EFV166" s="36"/>
      <c r="EFW166" s="36"/>
      <c r="EFX166" s="36"/>
      <c r="EFY166" s="36"/>
      <c r="EFZ166" s="36"/>
      <c r="EGA166" s="36"/>
      <c r="EGB166" s="36"/>
      <c r="EGC166" s="36"/>
      <c r="EGD166" s="36"/>
      <c r="EGE166" s="36"/>
      <c r="EGF166" s="36"/>
      <c r="EGG166" s="36"/>
      <c r="EGH166" s="36"/>
      <c r="EGI166" s="36"/>
      <c r="EGJ166" s="36"/>
      <c r="EGK166" s="36"/>
      <c r="EGL166" s="36"/>
      <c r="EGM166" s="36"/>
      <c r="EGN166" s="36"/>
      <c r="EGO166" s="36"/>
      <c r="EGP166" s="36"/>
      <c r="EGQ166" s="36"/>
      <c r="EGR166" s="36"/>
      <c r="EGS166" s="36"/>
      <c r="EGT166" s="36"/>
      <c r="EGU166" s="36"/>
      <c r="EGV166" s="36"/>
      <c r="EGW166" s="36"/>
      <c r="EGX166" s="36"/>
      <c r="EGY166" s="36"/>
      <c r="EGZ166" s="36"/>
      <c r="EHA166" s="36"/>
      <c r="EHB166" s="36"/>
      <c r="EHC166" s="36"/>
      <c r="EHD166" s="36"/>
      <c r="EHE166" s="36"/>
      <c r="EHF166" s="36"/>
      <c r="EHG166" s="36"/>
      <c r="EHH166" s="36"/>
      <c r="EHI166" s="36"/>
      <c r="EHJ166" s="36"/>
      <c r="EHK166" s="36"/>
      <c r="EHL166" s="36"/>
      <c r="EHM166" s="36"/>
      <c r="EHN166" s="36"/>
      <c r="EHO166" s="36"/>
      <c r="EHP166" s="36"/>
      <c r="EHQ166" s="36"/>
      <c r="EHR166" s="36"/>
      <c r="EHS166" s="36"/>
      <c r="EHT166" s="36"/>
      <c r="EHU166" s="36"/>
      <c r="EHV166" s="36"/>
      <c r="EHW166" s="36"/>
      <c r="EHX166" s="36"/>
      <c r="EHY166" s="36"/>
      <c r="EHZ166" s="36"/>
      <c r="EIA166" s="36"/>
      <c r="EIB166" s="36"/>
      <c r="EIC166" s="36"/>
      <c r="EID166" s="36"/>
      <c r="EIE166" s="36"/>
      <c r="EIF166" s="36"/>
      <c r="EIG166" s="36"/>
      <c r="EIH166" s="36"/>
      <c r="EII166" s="36"/>
      <c r="EIJ166" s="36"/>
      <c r="EIK166" s="36"/>
      <c r="EIL166" s="36"/>
      <c r="EIM166" s="36"/>
      <c r="EIN166" s="36"/>
      <c r="EIO166" s="36"/>
      <c r="EIP166" s="36"/>
      <c r="EIQ166" s="36"/>
      <c r="EIR166" s="36"/>
      <c r="EIS166" s="36"/>
      <c r="EIT166" s="36"/>
      <c r="EIU166" s="36"/>
      <c r="EIV166" s="36"/>
      <c r="EIW166" s="36"/>
      <c r="EIX166" s="36"/>
      <c r="EIY166" s="36"/>
      <c r="EIZ166" s="36"/>
      <c r="EJA166" s="36"/>
      <c r="EJB166" s="36"/>
      <c r="EJC166" s="36"/>
      <c r="EJD166" s="36"/>
      <c r="EJE166" s="36"/>
      <c r="EJF166" s="36"/>
      <c r="EJG166" s="36"/>
      <c r="EJH166" s="36"/>
      <c r="EJI166" s="36"/>
      <c r="EJJ166" s="36"/>
      <c r="EJK166" s="36"/>
      <c r="EJL166" s="36"/>
      <c r="EJM166" s="36"/>
      <c r="EJN166" s="36"/>
      <c r="EJO166" s="36"/>
      <c r="EJP166" s="36"/>
      <c r="EJQ166" s="36"/>
      <c r="EJR166" s="36"/>
      <c r="EJS166" s="36"/>
      <c r="EJT166" s="36"/>
      <c r="EJU166" s="36"/>
      <c r="EJV166" s="36"/>
      <c r="EJW166" s="36"/>
      <c r="EJX166" s="36"/>
      <c r="EJY166" s="36"/>
      <c r="EJZ166" s="36"/>
      <c r="EKA166" s="36"/>
      <c r="EKB166" s="36"/>
      <c r="EKC166" s="36"/>
      <c r="EKD166" s="36"/>
      <c r="EKE166" s="36"/>
      <c r="EKF166" s="36"/>
      <c r="EKG166" s="36"/>
      <c r="EKH166" s="36"/>
      <c r="EKI166" s="36"/>
      <c r="EKJ166" s="36"/>
      <c r="EKK166" s="36"/>
      <c r="EKL166" s="36"/>
      <c r="EKM166" s="36"/>
      <c r="EKN166" s="36"/>
      <c r="EKO166" s="36"/>
      <c r="EKP166" s="36"/>
      <c r="EKQ166" s="36"/>
      <c r="EKR166" s="36"/>
      <c r="EKS166" s="36"/>
      <c r="EKT166" s="36"/>
      <c r="EKU166" s="36"/>
      <c r="EKV166" s="36"/>
      <c r="EKW166" s="36"/>
      <c r="EKX166" s="36"/>
      <c r="EKY166" s="36"/>
      <c r="EKZ166" s="36"/>
      <c r="ELA166" s="36"/>
      <c r="ELB166" s="36"/>
      <c r="ELC166" s="36"/>
      <c r="ELD166" s="36"/>
      <c r="ELE166" s="36"/>
      <c r="ELF166" s="36"/>
      <c r="ELG166" s="36"/>
      <c r="ELH166" s="36"/>
      <c r="ELI166" s="36"/>
      <c r="ELJ166" s="36"/>
      <c r="ELK166" s="36"/>
      <c r="ELL166" s="36"/>
      <c r="ELM166" s="36"/>
      <c r="ELN166" s="36"/>
      <c r="ELO166" s="36"/>
      <c r="ELP166" s="36"/>
      <c r="ELQ166" s="36"/>
      <c r="ELR166" s="36"/>
      <c r="ELS166" s="36"/>
      <c r="ELT166" s="36"/>
      <c r="ELU166" s="36"/>
      <c r="ELV166" s="36"/>
      <c r="ELW166" s="36"/>
      <c r="ELX166" s="36"/>
      <c r="ELY166" s="36"/>
      <c r="ELZ166" s="36"/>
      <c r="EMA166" s="36"/>
      <c r="EMB166" s="36"/>
      <c r="EMC166" s="36"/>
      <c r="EMD166" s="36"/>
      <c r="EME166" s="36"/>
      <c r="EMF166" s="36"/>
      <c r="EMG166" s="36"/>
      <c r="EMH166" s="36"/>
      <c r="EMI166" s="36"/>
      <c r="EMJ166" s="36"/>
      <c r="EMK166" s="36"/>
      <c r="EML166" s="36"/>
      <c r="EMM166" s="36"/>
      <c r="EMN166" s="36"/>
      <c r="EMO166" s="36"/>
      <c r="EMP166" s="36"/>
      <c r="EMQ166" s="36"/>
      <c r="EMR166" s="36"/>
      <c r="EMS166" s="36"/>
      <c r="EMT166" s="36"/>
      <c r="EMU166" s="36"/>
      <c r="EMV166" s="36"/>
      <c r="EMW166" s="36"/>
      <c r="EMX166" s="36"/>
      <c r="EMY166" s="36"/>
      <c r="EMZ166" s="36"/>
      <c r="ENA166" s="36"/>
      <c r="ENB166" s="36"/>
      <c r="ENC166" s="36"/>
      <c r="END166" s="36"/>
      <c r="ENE166" s="36"/>
      <c r="ENF166" s="36"/>
      <c r="ENG166" s="36"/>
      <c r="ENH166" s="36"/>
      <c r="ENI166" s="36"/>
      <c r="ENJ166" s="36"/>
      <c r="ENK166" s="36"/>
      <c r="ENL166" s="36"/>
      <c r="ENM166" s="36"/>
      <c r="ENN166" s="36"/>
      <c r="ENO166" s="36"/>
      <c r="ENP166" s="36"/>
      <c r="ENQ166" s="36"/>
      <c r="ENR166" s="36"/>
      <c r="ENS166" s="36"/>
      <c r="ENT166" s="36"/>
      <c r="ENU166" s="36"/>
      <c r="ENV166" s="36"/>
      <c r="ENW166" s="36"/>
      <c r="ENX166" s="36"/>
      <c r="ENY166" s="36"/>
      <c r="ENZ166" s="36"/>
      <c r="EOA166" s="36"/>
      <c r="EOB166" s="36"/>
      <c r="EOC166" s="36"/>
      <c r="EOD166" s="36"/>
      <c r="EOE166" s="36"/>
      <c r="EOF166" s="36"/>
      <c r="EOG166" s="36"/>
      <c r="EOH166" s="36"/>
      <c r="EOI166" s="36"/>
      <c r="EOJ166" s="36"/>
      <c r="EOK166" s="36"/>
      <c r="EOL166" s="36"/>
      <c r="EOM166" s="36"/>
      <c r="EON166" s="36"/>
      <c r="EOO166" s="36"/>
      <c r="EOP166" s="36"/>
      <c r="EOQ166" s="36"/>
      <c r="EOR166" s="36"/>
      <c r="EOS166" s="36"/>
      <c r="EOT166" s="36"/>
      <c r="EOU166" s="36"/>
      <c r="EOV166" s="36"/>
      <c r="EOW166" s="36"/>
      <c r="EOX166" s="36"/>
      <c r="EOY166" s="36"/>
      <c r="EOZ166" s="36"/>
      <c r="EPA166" s="36"/>
      <c r="EPB166" s="36"/>
      <c r="EPC166" s="36"/>
      <c r="EPD166" s="36"/>
      <c r="EPE166" s="36"/>
      <c r="EPF166" s="36"/>
      <c r="EPG166" s="36"/>
      <c r="EPH166" s="36"/>
      <c r="EPI166" s="36"/>
      <c r="EPJ166" s="36"/>
      <c r="EPK166" s="36"/>
      <c r="EPL166" s="36"/>
      <c r="EPM166" s="36"/>
      <c r="EPN166" s="36"/>
      <c r="EPO166" s="36"/>
      <c r="EPP166" s="36"/>
      <c r="EPQ166" s="36"/>
      <c r="EPR166" s="36"/>
      <c r="EPS166" s="36"/>
      <c r="EPT166" s="36"/>
      <c r="EPU166" s="36"/>
      <c r="EPV166" s="36"/>
      <c r="EPW166" s="36"/>
      <c r="EPX166" s="36"/>
      <c r="EPY166" s="36"/>
      <c r="EPZ166" s="36"/>
      <c r="EQA166" s="36"/>
      <c r="EQB166" s="36"/>
      <c r="EQC166" s="36"/>
      <c r="EQD166" s="36"/>
      <c r="EQE166" s="36"/>
      <c r="EQF166" s="36"/>
      <c r="EQG166" s="36"/>
      <c r="EQH166" s="36"/>
      <c r="EQI166" s="36"/>
      <c r="EQJ166" s="36"/>
      <c r="EQK166" s="36"/>
      <c r="EQL166" s="36"/>
      <c r="EQM166" s="36"/>
      <c r="EQN166" s="36"/>
      <c r="EQO166" s="36"/>
      <c r="EQP166" s="36"/>
      <c r="EQQ166" s="36"/>
      <c r="EQR166" s="36"/>
      <c r="EQS166" s="36"/>
      <c r="EQT166" s="36"/>
      <c r="EQU166" s="36"/>
      <c r="EQV166" s="36"/>
      <c r="EQW166" s="36"/>
      <c r="EQX166" s="36"/>
      <c r="EQY166" s="36"/>
      <c r="EQZ166" s="36"/>
      <c r="ERA166" s="36"/>
      <c r="ERB166" s="36"/>
      <c r="ERC166" s="36"/>
      <c r="ERD166" s="36"/>
      <c r="ERE166" s="36"/>
      <c r="ERF166" s="36"/>
      <c r="ERG166" s="36"/>
      <c r="ERH166" s="36"/>
      <c r="ERI166" s="36"/>
      <c r="ERJ166" s="36"/>
      <c r="ERK166" s="36"/>
      <c r="ERL166" s="36"/>
      <c r="ERM166" s="36"/>
      <c r="ERN166" s="36"/>
      <c r="ERO166" s="36"/>
      <c r="ERP166" s="36"/>
      <c r="ERQ166" s="36"/>
      <c r="ERR166" s="36"/>
      <c r="ERS166" s="36"/>
      <c r="ERT166" s="36"/>
      <c r="ERU166" s="36"/>
      <c r="ERV166" s="36"/>
      <c r="ERW166" s="36"/>
      <c r="ERX166" s="36"/>
      <c r="ERY166" s="36"/>
      <c r="ERZ166" s="36"/>
      <c r="ESA166" s="36"/>
      <c r="ESB166" s="36"/>
      <c r="ESC166" s="36"/>
      <c r="ESD166" s="36"/>
      <c r="ESE166" s="36"/>
      <c r="ESF166" s="36"/>
      <c r="ESG166" s="36"/>
      <c r="ESH166" s="36"/>
      <c r="ESI166" s="36"/>
      <c r="ESJ166" s="36"/>
      <c r="ESK166" s="36"/>
      <c r="ESL166" s="36"/>
      <c r="ESM166" s="36"/>
      <c r="ESN166" s="36"/>
      <c r="ESO166" s="36"/>
      <c r="ESP166" s="36"/>
      <c r="ESQ166" s="36"/>
      <c r="ESR166" s="36"/>
      <c r="ESS166" s="36"/>
      <c r="EST166" s="36"/>
      <c r="ESU166" s="36"/>
      <c r="ESV166" s="36"/>
      <c r="ESW166" s="36"/>
      <c r="ESX166" s="36"/>
      <c r="ESY166" s="36"/>
      <c r="ESZ166" s="36"/>
      <c r="ETA166" s="36"/>
      <c r="ETB166" s="36"/>
      <c r="ETC166" s="36"/>
      <c r="ETD166" s="36"/>
      <c r="ETE166" s="36"/>
      <c r="ETF166" s="36"/>
      <c r="ETG166" s="36"/>
      <c r="ETH166" s="36"/>
      <c r="ETI166" s="36"/>
      <c r="ETJ166" s="36"/>
      <c r="ETK166" s="36"/>
      <c r="ETL166" s="36"/>
      <c r="ETM166" s="36"/>
      <c r="ETN166" s="36"/>
      <c r="ETO166" s="36"/>
      <c r="ETP166" s="36"/>
      <c r="ETQ166" s="36"/>
      <c r="ETR166" s="36"/>
      <c r="ETS166" s="36"/>
      <c r="ETT166" s="36"/>
      <c r="ETU166" s="36"/>
      <c r="ETV166" s="36"/>
      <c r="ETW166" s="36"/>
      <c r="ETX166" s="36"/>
      <c r="ETY166" s="36"/>
      <c r="ETZ166" s="36"/>
      <c r="EUA166" s="36"/>
      <c r="EUB166" s="36"/>
      <c r="EUC166" s="36"/>
      <c r="EUD166" s="36"/>
      <c r="EUE166" s="36"/>
      <c r="EUF166" s="36"/>
      <c r="EUG166" s="36"/>
      <c r="EUH166" s="36"/>
      <c r="EUI166" s="36"/>
      <c r="EUJ166" s="36"/>
      <c r="EUK166" s="36"/>
      <c r="EUL166" s="36"/>
      <c r="EUM166" s="36"/>
      <c r="EUN166" s="36"/>
      <c r="EUO166" s="36"/>
      <c r="EUP166" s="36"/>
      <c r="EUQ166" s="36"/>
      <c r="EUR166" s="36"/>
      <c r="EUS166" s="36"/>
      <c r="EUT166" s="36"/>
      <c r="EUU166" s="36"/>
      <c r="EUV166" s="36"/>
      <c r="EUW166" s="36"/>
      <c r="EUX166" s="36"/>
      <c r="EUY166" s="36"/>
      <c r="EUZ166" s="36"/>
      <c r="EVA166" s="36"/>
      <c r="EVB166" s="36"/>
      <c r="EVC166" s="36"/>
      <c r="EVD166" s="36"/>
      <c r="EVE166" s="36"/>
      <c r="EVF166" s="36"/>
      <c r="EVG166" s="36"/>
      <c r="EVH166" s="36"/>
      <c r="EVI166" s="36"/>
      <c r="EVJ166" s="36"/>
      <c r="EVK166" s="36"/>
      <c r="EVL166" s="36"/>
      <c r="EVM166" s="36"/>
      <c r="EVN166" s="36"/>
      <c r="EVO166" s="36"/>
      <c r="EVP166" s="36"/>
      <c r="EVQ166" s="36"/>
      <c r="EVR166" s="36"/>
      <c r="EVS166" s="36"/>
      <c r="EVT166" s="36"/>
      <c r="EVU166" s="36"/>
      <c r="EVV166" s="36"/>
      <c r="EVW166" s="36"/>
      <c r="EVX166" s="36"/>
      <c r="EVY166" s="36"/>
      <c r="EVZ166" s="36"/>
      <c r="EWA166" s="36"/>
      <c r="EWB166" s="36"/>
      <c r="EWC166" s="36"/>
      <c r="EWD166" s="36"/>
      <c r="EWE166" s="36"/>
      <c r="EWF166" s="36"/>
      <c r="EWG166" s="36"/>
      <c r="EWH166" s="36"/>
      <c r="EWI166" s="36"/>
      <c r="EWJ166" s="36"/>
      <c r="EWK166" s="36"/>
      <c r="EWL166" s="36"/>
      <c r="EWM166" s="36"/>
      <c r="EWN166" s="36"/>
      <c r="EWO166" s="36"/>
      <c r="EWP166" s="36"/>
      <c r="EWQ166" s="36"/>
      <c r="EWR166" s="36"/>
      <c r="EWS166" s="36"/>
      <c r="EWT166" s="36"/>
      <c r="EWU166" s="36"/>
      <c r="EWV166" s="36"/>
      <c r="EWW166" s="36"/>
      <c r="EWX166" s="36"/>
      <c r="EWY166" s="36"/>
      <c r="EWZ166" s="36"/>
      <c r="EXA166" s="36"/>
      <c r="EXB166" s="36"/>
      <c r="EXC166" s="36"/>
      <c r="EXD166" s="36"/>
      <c r="EXE166" s="36"/>
      <c r="EXF166" s="36"/>
      <c r="EXG166" s="36"/>
      <c r="EXH166" s="36"/>
      <c r="EXI166" s="36"/>
      <c r="EXJ166" s="36"/>
      <c r="EXK166" s="36"/>
      <c r="EXL166" s="36"/>
      <c r="EXM166" s="36"/>
      <c r="EXN166" s="36"/>
      <c r="EXO166" s="36"/>
      <c r="EXP166" s="36"/>
      <c r="EXQ166" s="36"/>
      <c r="EXR166" s="36"/>
      <c r="EXS166" s="36"/>
      <c r="EXT166" s="36"/>
      <c r="EXU166" s="36"/>
      <c r="EXV166" s="36"/>
      <c r="EXW166" s="36"/>
      <c r="EXX166" s="36"/>
      <c r="EXY166" s="36"/>
      <c r="EXZ166" s="36"/>
      <c r="EYA166" s="36"/>
      <c r="EYB166" s="36"/>
      <c r="EYC166" s="36"/>
      <c r="EYD166" s="36"/>
      <c r="EYE166" s="36"/>
      <c r="EYF166" s="36"/>
      <c r="EYG166" s="36"/>
      <c r="EYH166" s="36"/>
      <c r="EYI166" s="36"/>
      <c r="EYJ166" s="36"/>
      <c r="EYK166" s="36"/>
      <c r="EYL166" s="36"/>
      <c r="EYM166" s="36"/>
      <c r="EYN166" s="36"/>
      <c r="EYO166" s="36"/>
      <c r="EYP166" s="36"/>
      <c r="EYQ166" s="36"/>
      <c r="EYR166" s="36"/>
      <c r="EYS166" s="36"/>
      <c r="EYT166" s="36"/>
      <c r="EYU166" s="36"/>
      <c r="EYV166" s="36"/>
      <c r="EYW166" s="36"/>
      <c r="EYX166" s="36"/>
      <c r="EYY166" s="36"/>
      <c r="EYZ166" s="36"/>
      <c r="EZA166" s="36"/>
      <c r="EZB166" s="36"/>
      <c r="EZC166" s="36"/>
      <c r="EZD166" s="36"/>
      <c r="EZE166" s="36"/>
      <c r="EZF166" s="36"/>
      <c r="EZG166" s="36"/>
      <c r="EZH166" s="36"/>
      <c r="EZI166" s="36"/>
      <c r="EZJ166" s="36"/>
      <c r="EZK166" s="36"/>
      <c r="EZL166" s="36"/>
      <c r="EZM166" s="36"/>
      <c r="EZN166" s="36"/>
      <c r="EZO166" s="36"/>
      <c r="EZP166" s="36"/>
      <c r="EZQ166" s="36"/>
      <c r="EZR166" s="36"/>
      <c r="EZS166" s="36"/>
      <c r="EZT166" s="36"/>
      <c r="EZU166" s="36"/>
      <c r="EZV166" s="36"/>
      <c r="EZW166" s="36"/>
      <c r="EZX166" s="36"/>
      <c r="EZY166" s="36"/>
      <c r="EZZ166" s="36"/>
      <c r="FAA166" s="36"/>
      <c r="FAB166" s="36"/>
      <c r="FAC166" s="36"/>
      <c r="FAD166" s="36"/>
      <c r="FAE166" s="36"/>
      <c r="FAF166" s="36"/>
      <c r="FAG166" s="36"/>
      <c r="FAH166" s="36"/>
      <c r="FAI166" s="36"/>
      <c r="FAJ166" s="36"/>
      <c r="FAK166" s="36"/>
      <c r="FAL166" s="36"/>
      <c r="FAM166" s="36"/>
      <c r="FAN166" s="36"/>
      <c r="FAO166" s="36"/>
      <c r="FAP166" s="36"/>
      <c r="FAQ166" s="36"/>
      <c r="FAR166" s="36"/>
      <c r="FAS166" s="36"/>
      <c r="FAT166" s="36"/>
      <c r="FAU166" s="36"/>
      <c r="FAV166" s="36"/>
      <c r="FAW166" s="36"/>
      <c r="FAX166" s="36"/>
      <c r="FAY166" s="36"/>
      <c r="FAZ166" s="36"/>
      <c r="FBA166" s="36"/>
      <c r="FBB166" s="36"/>
      <c r="FBC166" s="36"/>
      <c r="FBD166" s="36"/>
      <c r="FBE166" s="36"/>
      <c r="FBF166" s="36"/>
      <c r="FBG166" s="36"/>
      <c r="FBH166" s="36"/>
      <c r="FBI166" s="36"/>
      <c r="FBJ166" s="36"/>
      <c r="FBK166" s="36"/>
      <c r="FBL166" s="36"/>
      <c r="FBM166" s="36"/>
      <c r="FBN166" s="36"/>
      <c r="FBO166" s="36"/>
      <c r="FBP166" s="36"/>
      <c r="FBQ166" s="36"/>
      <c r="FBR166" s="36"/>
      <c r="FBS166" s="36"/>
      <c r="FBT166" s="36"/>
      <c r="FBU166" s="36"/>
      <c r="FBV166" s="36"/>
      <c r="FBW166" s="36"/>
      <c r="FBX166" s="36"/>
      <c r="FBY166" s="36"/>
      <c r="FBZ166" s="36"/>
      <c r="FCA166" s="36"/>
      <c r="FCB166" s="36"/>
      <c r="FCC166" s="36"/>
      <c r="FCD166" s="36"/>
      <c r="FCE166" s="36"/>
      <c r="FCF166" s="36"/>
      <c r="FCG166" s="36"/>
      <c r="FCH166" s="36"/>
      <c r="FCI166" s="36"/>
      <c r="FCJ166" s="36"/>
      <c r="FCK166" s="36"/>
      <c r="FCL166" s="36"/>
      <c r="FCM166" s="36"/>
      <c r="FCN166" s="36"/>
      <c r="FCO166" s="36"/>
      <c r="FCP166" s="36"/>
      <c r="FCQ166" s="36"/>
      <c r="FCR166" s="36"/>
      <c r="FCS166" s="36"/>
      <c r="FCT166" s="36"/>
      <c r="FCU166" s="36"/>
      <c r="FCV166" s="36"/>
      <c r="FCW166" s="36"/>
      <c r="FCX166" s="36"/>
      <c r="FCY166" s="36"/>
      <c r="FCZ166" s="36"/>
      <c r="FDA166" s="36"/>
      <c r="FDB166" s="36"/>
      <c r="FDC166" s="36"/>
      <c r="FDD166" s="36"/>
      <c r="FDE166" s="36"/>
      <c r="FDF166" s="36"/>
      <c r="FDG166" s="36"/>
      <c r="FDH166" s="36"/>
      <c r="FDI166" s="36"/>
      <c r="FDJ166" s="36"/>
      <c r="FDK166" s="36"/>
      <c r="FDL166" s="36"/>
      <c r="FDM166" s="36"/>
      <c r="FDN166" s="36"/>
      <c r="FDO166" s="36"/>
      <c r="FDP166" s="36"/>
      <c r="FDQ166" s="36"/>
      <c r="FDR166" s="36"/>
      <c r="FDS166" s="36"/>
      <c r="FDT166" s="36"/>
      <c r="FDU166" s="36"/>
      <c r="FDV166" s="36"/>
      <c r="FDW166" s="36"/>
      <c r="FDX166" s="36"/>
      <c r="FDY166" s="36"/>
      <c r="FDZ166" s="36"/>
      <c r="FEA166" s="36"/>
      <c r="FEB166" s="36"/>
      <c r="FEC166" s="36"/>
      <c r="FED166" s="36"/>
      <c r="FEE166" s="36"/>
      <c r="FEF166" s="36"/>
      <c r="FEG166" s="36"/>
      <c r="FEH166" s="36"/>
      <c r="FEI166" s="36"/>
      <c r="FEJ166" s="36"/>
      <c r="FEK166" s="36"/>
      <c r="FEL166" s="36"/>
      <c r="FEM166" s="36"/>
      <c r="FEN166" s="36"/>
      <c r="FEO166" s="36"/>
      <c r="FEP166" s="36"/>
      <c r="FEQ166" s="36"/>
      <c r="FER166" s="36"/>
      <c r="FES166" s="36"/>
      <c r="FET166" s="36"/>
      <c r="FEU166" s="36"/>
      <c r="FEV166" s="36"/>
      <c r="FEW166" s="36"/>
      <c r="FEX166" s="36"/>
      <c r="FEY166" s="36"/>
      <c r="FEZ166" s="36"/>
      <c r="FFA166" s="36"/>
      <c r="FFB166" s="36"/>
      <c r="FFC166" s="36"/>
      <c r="FFD166" s="36"/>
      <c r="FFE166" s="36"/>
      <c r="FFF166" s="36"/>
      <c r="FFG166" s="36"/>
      <c r="FFH166" s="36"/>
      <c r="FFI166" s="36"/>
      <c r="FFJ166" s="36"/>
      <c r="FFK166" s="36"/>
      <c r="FFL166" s="36"/>
      <c r="FFM166" s="36"/>
      <c r="FFN166" s="36"/>
      <c r="FFO166" s="36"/>
      <c r="FFP166" s="36"/>
      <c r="FFQ166" s="36"/>
      <c r="FFR166" s="36"/>
      <c r="FFS166" s="36"/>
      <c r="FFT166" s="36"/>
      <c r="FFU166" s="36"/>
      <c r="FFV166" s="36"/>
      <c r="FFW166" s="36"/>
      <c r="FFX166" s="36"/>
      <c r="FFY166" s="36"/>
      <c r="FFZ166" s="36"/>
      <c r="FGA166" s="36"/>
      <c r="FGB166" s="36"/>
      <c r="FGC166" s="36"/>
      <c r="FGD166" s="36"/>
      <c r="FGE166" s="36"/>
      <c r="FGF166" s="36"/>
      <c r="FGG166" s="36"/>
      <c r="FGH166" s="36"/>
      <c r="FGI166" s="36"/>
      <c r="FGJ166" s="36"/>
      <c r="FGK166" s="36"/>
      <c r="FGL166" s="36"/>
      <c r="FGM166" s="36"/>
      <c r="FGN166" s="36"/>
      <c r="FGO166" s="36"/>
      <c r="FGP166" s="36"/>
      <c r="FGQ166" s="36"/>
      <c r="FGR166" s="36"/>
      <c r="FGS166" s="36"/>
      <c r="FGT166" s="36"/>
      <c r="FGU166" s="36"/>
      <c r="FGV166" s="36"/>
      <c r="FGW166" s="36"/>
      <c r="FGX166" s="36"/>
      <c r="FGY166" s="36"/>
      <c r="FGZ166" s="36"/>
      <c r="FHA166" s="36"/>
      <c r="FHB166" s="36"/>
      <c r="FHC166" s="36"/>
      <c r="FHD166" s="36"/>
      <c r="FHE166" s="36"/>
      <c r="FHF166" s="36"/>
      <c r="FHG166" s="36"/>
      <c r="FHH166" s="36"/>
      <c r="FHI166" s="36"/>
      <c r="FHJ166" s="36"/>
      <c r="FHK166" s="36"/>
      <c r="FHL166" s="36"/>
      <c r="FHM166" s="36"/>
      <c r="FHN166" s="36"/>
      <c r="FHO166" s="36"/>
      <c r="FHP166" s="36"/>
      <c r="FHQ166" s="36"/>
      <c r="FHR166" s="36"/>
      <c r="FHS166" s="36"/>
      <c r="FHT166" s="36"/>
      <c r="FHU166" s="36"/>
      <c r="FHV166" s="36"/>
      <c r="FHW166" s="36"/>
      <c r="FHX166" s="36"/>
      <c r="FHY166" s="36"/>
      <c r="FHZ166" s="36"/>
      <c r="FIA166" s="36"/>
      <c r="FIB166" s="36"/>
      <c r="FIC166" s="36"/>
      <c r="FID166" s="36"/>
      <c r="FIE166" s="36"/>
      <c r="FIF166" s="36"/>
      <c r="FIG166" s="36"/>
      <c r="FIH166" s="36"/>
      <c r="FII166" s="36"/>
      <c r="FIJ166" s="36"/>
      <c r="FIK166" s="36"/>
      <c r="FIL166" s="36"/>
      <c r="FIM166" s="36"/>
      <c r="FIN166" s="36"/>
      <c r="FIO166" s="36"/>
      <c r="FIP166" s="36"/>
      <c r="FIQ166" s="36"/>
      <c r="FIR166" s="36"/>
      <c r="FIS166" s="36"/>
      <c r="FIT166" s="36"/>
      <c r="FIU166" s="36"/>
      <c r="FIV166" s="36"/>
      <c r="FIW166" s="36"/>
      <c r="FIX166" s="36"/>
      <c r="FIY166" s="36"/>
      <c r="FIZ166" s="36"/>
      <c r="FJA166" s="36"/>
      <c r="FJB166" s="36"/>
      <c r="FJC166" s="36"/>
      <c r="FJD166" s="36"/>
      <c r="FJE166" s="36"/>
      <c r="FJF166" s="36"/>
      <c r="FJG166" s="36"/>
      <c r="FJH166" s="36"/>
      <c r="FJI166" s="36"/>
      <c r="FJJ166" s="36"/>
      <c r="FJK166" s="36"/>
      <c r="FJL166" s="36"/>
      <c r="FJM166" s="36"/>
      <c r="FJN166" s="36"/>
      <c r="FJO166" s="36"/>
      <c r="FJP166" s="36"/>
      <c r="FJQ166" s="36"/>
      <c r="FJR166" s="36"/>
      <c r="FJS166" s="36"/>
      <c r="FJT166" s="36"/>
      <c r="FJU166" s="36"/>
      <c r="FJV166" s="36"/>
      <c r="FJW166" s="36"/>
      <c r="FJX166" s="36"/>
      <c r="FJY166" s="36"/>
      <c r="FJZ166" s="36"/>
      <c r="FKA166" s="36"/>
      <c r="FKB166" s="36"/>
      <c r="FKC166" s="36"/>
      <c r="FKD166" s="36"/>
      <c r="FKE166" s="36"/>
      <c r="FKF166" s="36"/>
      <c r="FKG166" s="36"/>
      <c r="FKH166" s="36"/>
      <c r="FKI166" s="36"/>
      <c r="FKJ166" s="36"/>
      <c r="FKK166" s="36"/>
      <c r="FKL166" s="36"/>
      <c r="FKM166" s="36"/>
      <c r="FKN166" s="36"/>
      <c r="FKO166" s="36"/>
      <c r="FKP166" s="36"/>
      <c r="FKQ166" s="36"/>
      <c r="FKR166" s="36"/>
      <c r="FKS166" s="36"/>
      <c r="FKT166" s="36"/>
      <c r="FKU166" s="36"/>
      <c r="FKV166" s="36"/>
      <c r="FKW166" s="36"/>
      <c r="FKX166" s="36"/>
      <c r="FKY166" s="36"/>
      <c r="FKZ166" s="36"/>
      <c r="FLA166" s="36"/>
      <c r="FLB166" s="36"/>
      <c r="FLC166" s="36"/>
      <c r="FLD166" s="36"/>
      <c r="FLE166" s="36"/>
      <c r="FLF166" s="36"/>
      <c r="FLG166" s="36"/>
      <c r="FLH166" s="36"/>
      <c r="FLI166" s="36"/>
      <c r="FLJ166" s="36"/>
      <c r="FLK166" s="36"/>
      <c r="FLL166" s="36"/>
      <c r="FLM166" s="36"/>
      <c r="FLN166" s="36"/>
      <c r="FLO166" s="36"/>
      <c r="FLP166" s="36"/>
      <c r="FLQ166" s="36"/>
      <c r="FLR166" s="36"/>
      <c r="FLS166" s="36"/>
      <c r="FLT166" s="36"/>
      <c r="FLU166" s="36"/>
      <c r="FLV166" s="36"/>
      <c r="FLW166" s="36"/>
      <c r="FLX166" s="36"/>
      <c r="FLY166" s="36"/>
      <c r="FLZ166" s="36"/>
      <c r="FMA166" s="36"/>
      <c r="FMB166" s="36"/>
      <c r="FMC166" s="36"/>
      <c r="FMD166" s="36"/>
      <c r="FME166" s="36"/>
      <c r="FMF166" s="36"/>
      <c r="FMG166" s="36"/>
      <c r="FMH166" s="36"/>
      <c r="FMI166" s="36"/>
      <c r="FMJ166" s="36"/>
      <c r="FMK166" s="36"/>
      <c r="FML166" s="36"/>
      <c r="FMM166" s="36"/>
      <c r="FMN166" s="36"/>
      <c r="FMO166" s="36"/>
      <c r="FMP166" s="36"/>
      <c r="FMQ166" s="36"/>
      <c r="FMR166" s="36"/>
      <c r="FMS166" s="36"/>
      <c r="FMT166" s="36"/>
      <c r="FMU166" s="36"/>
      <c r="FMV166" s="36"/>
      <c r="FMW166" s="36"/>
      <c r="FMX166" s="36"/>
      <c r="FMY166" s="36"/>
      <c r="FMZ166" s="36"/>
      <c r="FNA166" s="36"/>
      <c r="FNB166" s="36"/>
      <c r="FNC166" s="36"/>
      <c r="FND166" s="36"/>
      <c r="FNE166" s="36"/>
      <c r="FNF166" s="36"/>
      <c r="FNG166" s="36"/>
      <c r="FNH166" s="36"/>
      <c r="FNI166" s="36"/>
      <c r="FNJ166" s="36"/>
      <c r="FNK166" s="36"/>
      <c r="FNL166" s="36"/>
      <c r="FNM166" s="36"/>
      <c r="FNN166" s="36"/>
      <c r="FNO166" s="36"/>
      <c r="FNP166" s="36"/>
      <c r="FNQ166" s="36"/>
      <c r="FNR166" s="36"/>
      <c r="FNS166" s="36"/>
      <c r="FNT166" s="36"/>
      <c r="FNU166" s="36"/>
      <c r="FNV166" s="36"/>
      <c r="FNW166" s="36"/>
      <c r="FNX166" s="36"/>
      <c r="FNY166" s="36"/>
      <c r="FNZ166" s="36"/>
      <c r="FOA166" s="36"/>
      <c r="FOB166" s="36"/>
      <c r="FOC166" s="36"/>
      <c r="FOD166" s="36"/>
      <c r="FOE166" s="36"/>
      <c r="FOF166" s="36"/>
      <c r="FOG166" s="36"/>
      <c r="FOH166" s="36"/>
      <c r="FOI166" s="36"/>
      <c r="FOJ166" s="36"/>
      <c r="FOK166" s="36"/>
      <c r="FOL166" s="36"/>
      <c r="FOM166" s="36"/>
      <c r="FON166" s="36"/>
      <c r="FOO166" s="36"/>
      <c r="FOP166" s="36"/>
      <c r="FOQ166" s="36"/>
      <c r="FOR166" s="36"/>
      <c r="FOS166" s="36"/>
      <c r="FOT166" s="36"/>
      <c r="FOU166" s="36"/>
      <c r="FOV166" s="36"/>
      <c r="FOW166" s="36"/>
      <c r="FOX166" s="36"/>
      <c r="FOY166" s="36"/>
      <c r="FOZ166" s="36"/>
      <c r="FPA166" s="36"/>
      <c r="FPB166" s="36"/>
      <c r="FPC166" s="36"/>
      <c r="FPD166" s="36"/>
      <c r="FPE166" s="36"/>
      <c r="FPF166" s="36"/>
      <c r="FPG166" s="36"/>
      <c r="FPH166" s="36"/>
      <c r="FPI166" s="36"/>
      <c r="FPJ166" s="36"/>
      <c r="FPK166" s="36"/>
      <c r="FPL166" s="36"/>
      <c r="FPM166" s="36"/>
      <c r="FPN166" s="36"/>
      <c r="FPO166" s="36"/>
      <c r="FPP166" s="36"/>
      <c r="FPQ166" s="36"/>
      <c r="FPR166" s="36"/>
      <c r="FPS166" s="36"/>
      <c r="FPT166" s="36"/>
      <c r="FPU166" s="36"/>
      <c r="FPV166" s="36"/>
      <c r="FPW166" s="36"/>
      <c r="FPX166" s="36"/>
      <c r="FPY166" s="36"/>
      <c r="FPZ166" s="36"/>
      <c r="FQA166" s="36"/>
      <c r="FQB166" s="36"/>
      <c r="FQC166" s="36"/>
      <c r="FQD166" s="36"/>
      <c r="FQE166" s="36"/>
      <c r="FQF166" s="36"/>
      <c r="FQG166" s="36"/>
      <c r="FQH166" s="36"/>
      <c r="FQI166" s="36"/>
      <c r="FQJ166" s="36"/>
      <c r="FQK166" s="36"/>
      <c r="FQL166" s="36"/>
      <c r="FQM166" s="36"/>
      <c r="FQN166" s="36"/>
      <c r="FQO166" s="36"/>
      <c r="FQP166" s="36"/>
      <c r="FQQ166" s="36"/>
      <c r="FQR166" s="36"/>
      <c r="FQS166" s="36"/>
      <c r="FQT166" s="36"/>
      <c r="FQU166" s="36"/>
      <c r="FQV166" s="36"/>
      <c r="FQW166" s="36"/>
      <c r="FQX166" s="36"/>
      <c r="FQY166" s="36"/>
      <c r="FQZ166" s="36"/>
      <c r="FRA166" s="36"/>
      <c r="FRB166" s="36"/>
      <c r="FRC166" s="36"/>
      <c r="FRD166" s="36"/>
      <c r="FRE166" s="36"/>
      <c r="FRF166" s="36"/>
      <c r="FRG166" s="36"/>
      <c r="FRH166" s="36"/>
      <c r="FRI166" s="36"/>
      <c r="FRJ166" s="36"/>
      <c r="FRK166" s="36"/>
      <c r="FRL166" s="36"/>
      <c r="FRM166" s="36"/>
      <c r="FRN166" s="36"/>
      <c r="FRO166" s="36"/>
      <c r="FRP166" s="36"/>
      <c r="FRQ166" s="36"/>
      <c r="FRR166" s="36"/>
      <c r="FRS166" s="36"/>
      <c r="FRT166" s="36"/>
      <c r="FRU166" s="36"/>
      <c r="FRV166" s="36"/>
      <c r="FRW166" s="36"/>
      <c r="FRX166" s="36"/>
      <c r="FRY166" s="36"/>
      <c r="FRZ166" s="36"/>
      <c r="FSA166" s="36"/>
      <c r="FSB166" s="36"/>
      <c r="FSC166" s="36"/>
      <c r="FSD166" s="36"/>
      <c r="FSE166" s="36"/>
      <c r="FSF166" s="36"/>
      <c r="FSG166" s="36"/>
      <c r="FSH166" s="36"/>
      <c r="FSI166" s="36"/>
      <c r="FSJ166" s="36"/>
      <c r="FSK166" s="36"/>
      <c r="FSL166" s="36"/>
      <c r="FSM166" s="36"/>
      <c r="FSN166" s="36"/>
      <c r="FSO166" s="36"/>
      <c r="FSP166" s="36"/>
      <c r="FSQ166" s="36"/>
      <c r="FSR166" s="36"/>
      <c r="FSS166" s="36"/>
      <c r="FST166" s="36"/>
      <c r="FSU166" s="36"/>
      <c r="FSV166" s="36"/>
      <c r="FSW166" s="36"/>
      <c r="FSX166" s="36"/>
      <c r="FSY166" s="36"/>
      <c r="FSZ166" s="36"/>
      <c r="FTA166" s="36"/>
      <c r="FTB166" s="36"/>
      <c r="FTC166" s="36"/>
      <c r="FTD166" s="36"/>
      <c r="FTE166" s="36"/>
      <c r="FTF166" s="36"/>
      <c r="FTG166" s="36"/>
      <c r="FTH166" s="36"/>
      <c r="FTI166" s="36"/>
      <c r="FTJ166" s="36"/>
      <c r="FTK166" s="36"/>
      <c r="FTL166" s="36"/>
      <c r="FTM166" s="36"/>
      <c r="FTN166" s="36"/>
      <c r="FTO166" s="36"/>
      <c r="FTP166" s="36"/>
      <c r="FTQ166" s="36"/>
      <c r="FTR166" s="36"/>
      <c r="FTS166" s="36"/>
      <c r="FTT166" s="36"/>
      <c r="FTU166" s="36"/>
      <c r="FTV166" s="36"/>
      <c r="FTW166" s="36"/>
      <c r="FTX166" s="36"/>
      <c r="FTY166" s="36"/>
      <c r="FTZ166" s="36"/>
      <c r="FUA166" s="36"/>
      <c r="FUB166" s="36"/>
      <c r="FUC166" s="36"/>
      <c r="FUD166" s="36"/>
      <c r="FUE166" s="36"/>
      <c r="FUF166" s="36"/>
      <c r="FUG166" s="36"/>
      <c r="FUH166" s="36"/>
      <c r="FUI166" s="36"/>
      <c r="FUJ166" s="36"/>
      <c r="FUK166" s="36"/>
      <c r="FUL166" s="36"/>
      <c r="FUM166" s="36"/>
      <c r="FUN166" s="36"/>
      <c r="FUO166" s="36"/>
      <c r="FUP166" s="36"/>
      <c r="FUQ166" s="36"/>
      <c r="FUR166" s="36"/>
      <c r="FUS166" s="36"/>
      <c r="FUT166" s="36"/>
      <c r="FUU166" s="36"/>
      <c r="FUV166" s="36"/>
      <c r="FUW166" s="36"/>
      <c r="FUX166" s="36"/>
      <c r="FUY166" s="36"/>
      <c r="FUZ166" s="36"/>
      <c r="FVA166" s="36"/>
      <c r="FVB166" s="36"/>
      <c r="FVC166" s="36"/>
      <c r="FVD166" s="36"/>
      <c r="FVE166" s="36"/>
      <c r="FVF166" s="36"/>
      <c r="FVG166" s="36"/>
      <c r="FVH166" s="36"/>
      <c r="FVI166" s="36"/>
      <c r="FVJ166" s="36"/>
      <c r="FVK166" s="36"/>
      <c r="FVL166" s="36"/>
      <c r="FVM166" s="36"/>
      <c r="FVN166" s="36"/>
      <c r="FVO166" s="36"/>
      <c r="FVP166" s="36"/>
      <c r="FVQ166" s="36"/>
      <c r="FVR166" s="36"/>
      <c r="FVS166" s="36"/>
      <c r="FVT166" s="36"/>
      <c r="FVU166" s="36"/>
      <c r="FVV166" s="36"/>
      <c r="FVW166" s="36"/>
      <c r="FVX166" s="36"/>
      <c r="FVY166" s="36"/>
      <c r="FVZ166" s="36"/>
      <c r="FWA166" s="36"/>
      <c r="FWB166" s="36"/>
      <c r="FWC166" s="36"/>
      <c r="FWD166" s="36"/>
      <c r="FWE166" s="36"/>
      <c r="FWF166" s="36"/>
      <c r="FWG166" s="36"/>
      <c r="FWH166" s="36"/>
      <c r="FWI166" s="36"/>
      <c r="FWJ166" s="36"/>
      <c r="FWK166" s="36"/>
      <c r="FWL166" s="36"/>
      <c r="FWM166" s="36"/>
      <c r="FWN166" s="36"/>
      <c r="FWO166" s="36"/>
      <c r="FWP166" s="36"/>
      <c r="FWQ166" s="36"/>
      <c r="FWR166" s="36"/>
      <c r="FWS166" s="36"/>
      <c r="FWT166" s="36"/>
      <c r="FWU166" s="36"/>
      <c r="FWV166" s="36"/>
      <c r="FWW166" s="36"/>
      <c r="FWX166" s="36"/>
      <c r="FWY166" s="36"/>
      <c r="FWZ166" s="36"/>
      <c r="FXA166" s="36"/>
      <c r="FXB166" s="36"/>
      <c r="FXC166" s="36"/>
      <c r="FXD166" s="36"/>
      <c r="FXE166" s="36"/>
      <c r="FXF166" s="36"/>
      <c r="FXG166" s="36"/>
      <c r="FXH166" s="36"/>
      <c r="FXI166" s="36"/>
      <c r="FXJ166" s="36"/>
      <c r="FXK166" s="36"/>
      <c r="FXL166" s="36"/>
      <c r="FXM166" s="36"/>
      <c r="FXN166" s="36"/>
      <c r="FXO166" s="36"/>
      <c r="FXP166" s="36"/>
      <c r="FXQ166" s="36"/>
      <c r="FXR166" s="36"/>
      <c r="FXS166" s="36"/>
      <c r="FXT166" s="36"/>
      <c r="FXU166" s="36"/>
      <c r="FXV166" s="36"/>
      <c r="FXW166" s="36"/>
      <c r="FXX166" s="36"/>
      <c r="FXY166" s="36"/>
      <c r="FXZ166" s="36"/>
      <c r="FYA166" s="36"/>
      <c r="FYB166" s="36"/>
      <c r="FYC166" s="36"/>
      <c r="FYD166" s="36"/>
      <c r="FYE166" s="36"/>
      <c r="FYF166" s="36"/>
      <c r="FYG166" s="36"/>
      <c r="FYH166" s="36"/>
      <c r="FYI166" s="36"/>
      <c r="FYJ166" s="36"/>
      <c r="FYK166" s="36"/>
      <c r="FYL166" s="36"/>
      <c r="FYM166" s="36"/>
      <c r="FYN166" s="36"/>
      <c r="FYO166" s="36"/>
      <c r="FYP166" s="36"/>
      <c r="FYQ166" s="36"/>
      <c r="FYR166" s="36"/>
      <c r="FYS166" s="36"/>
      <c r="FYT166" s="36"/>
      <c r="FYU166" s="36"/>
      <c r="FYV166" s="36"/>
      <c r="FYW166" s="36"/>
      <c r="FYX166" s="36"/>
      <c r="FYY166" s="36"/>
      <c r="FYZ166" s="36"/>
      <c r="FZA166" s="36"/>
      <c r="FZB166" s="36"/>
      <c r="FZC166" s="36"/>
      <c r="FZD166" s="36"/>
      <c r="FZE166" s="36"/>
      <c r="FZF166" s="36"/>
      <c r="FZG166" s="36"/>
      <c r="FZH166" s="36"/>
      <c r="FZI166" s="36"/>
      <c r="FZJ166" s="36"/>
      <c r="FZK166" s="36"/>
      <c r="FZL166" s="36"/>
      <c r="FZM166" s="36"/>
      <c r="FZN166" s="36"/>
      <c r="FZO166" s="36"/>
      <c r="FZP166" s="36"/>
      <c r="FZQ166" s="36"/>
      <c r="FZR166" s="36"/>
      <c r="FZS166" s="36"/>
      <c r="FZT166" s="36"/>
      <c r="FZU166" s="36"/>
      <c r="FZV166" s="36"/>
      <c r="FZW166" s="36"/>
      <c r="FZX166" s="36"/>
      <c r="FZY166" s="36"/>
      <c r="FZZ166" s="36"/>
      <c r="GAA166" s="36"/>
      <c r="GAB166" s="36"/>
      <c r="GAC166" s="36"/>
      <c r="GAD166" s="36"/>
      <c r="GAE166" s="36"/>
      <c r="GAF166" s="36"/>
      <c r="GAG166" s="36"/>
      <c r="GAH166" s="36"/>
      <c r="GAI166" s="36"/>
      <c r="GAJ166" s="36"/>
      <c r="GAK166" s="36"/>
      <c r="GAL166" s="36"/>
      <c r="GAM166" s="36"/>
      <c r="GAN166" s="36"/>
      <c r="GAO166" s="36"/>
      <c r="GAP166" s="36"/>
      <c r="GAQ166" s="36"/>
      <c r="GAR166" s="36"/>
      <c r="GAS166" s="36"/>
      <c r="GAT166" s="36"/>
      <c r="GAU166" s="36"/>
      <c r="GAV166" s="36"/>
      <c r="GAW166" s="36"/>
      <c r="GAX166" s="36"/>
      <c r="GAY166" s="36"/>
      <c r="GAZ166" s="36"/>
      <c r="GBA166" s="36"/>
      <c r="GBB166" s="36"/>
      <c r="GBC166" s="36"/>
      <c r="GBD166" s="36"/>
      <c r="GBE166" s="36"/>
      <c r="GBF166" s="36"/>
      <c r="GBG166" s="36"/>
      <c r="GBH166" s="36"/>
      <c r="GBI166" s="36"/>
      <c r="GBJ166" s="36"/>
      <c r="GBK166" s="36"/>
      <c r="GBL166" s="36"/>
      <c r="GBM166" s="36"/>
      <c r="GBN166" s="36"/>
      <c r="GBO166" s="36"/>
      <c r="GBP166" s="36"/>
      <c r="GBQ166" s="36"/>
      <c r="GBR166" s="36"/>
      <c r="GBS166" s="36"/>
      <c r="GBT166" s="36"/>
      <c r="GBU166" s="36"/>
      <c r="GBV166" s="36"/>
      <c r="GBW166" s="36"/>
      <c r="GBX166" s="36"/>
      <c r="GBY166" s="36"/>
      <c r="GBZ166" s="36"/>
      <c r="GCA166" s="36"/>
      <c r="GCB166" s="36"/>
      <c r="GCC166" s="36"/>
      <c r="GCD166" s="36"/>
      <c r="GCE166" s="36"/>
      <c r="GCF166" s="36"/>
      <c r="GCG166" s="36"/>
      <c r="GCH166" s="36"/>
      <c r="GCI166" s="36"/>
      <c r="GCJ166" s="36"/>
      <c r="GCK166" s="36"/>
      <c r="GCL166" s="36"/>
      <c r="GCM166" s="36"/>
      <c r="GCN166" s="36"/>
      <c r="GCO166" s="36"/>
      <c r="GCP166" s="36"/>
      <c r="GCQ166" s="36"/>
      <c r="GCR166" s="36"/>
      <c r="GCS166" s="36"/>
      <c r="GCT166" s="36"/>
      <c r="GCU166" s="36"/>
      <c r="GCV166" s="36"/>
      <c r="GCW166" s="36"/>
      <c r="GCX166" s="36"/>
      <c r="GCY166" s="36"/>
      <c r="GCZ166" s="36"/>
      <c r="GDA166" s="36"/>
      <c r="GDB166" s="36"/>
      <c r="GDC166" s="36"/>
      <c r="GDD166" s="36"/>
      <c r="GDE166" s="36"/>
      <c r="GDF166" s="36"/>
      <c r="GDG166" s="36"/>
      <c r="GDH166" s="36"/>
      <c r="GDI166" s="36"/>
      <c r="GDJ166" s="36"/>
      <c r="GDK166" s="36"/>
      <c r="GDL166" s="36"/>
      <c r="GDM166" s="36"/>
      <c r="GDN166" s="36"/>
      <c r="GDO166" s="36"/>
      <c r="GDP166" s="36"/>
      <c r="GDQ166" s="36"/>
      <c r="GDR166" s="36"/>
      <c r="GDS166" s="36"/>
      <c r="GDT166" s="36"/>
      <c r="GDU166" s="36"/>
      <c r="GDV166" s="36"/>
      <c r="GDW166" s="36"/>
      <c r="GDX166" s="36"/>
      <c r="GDY166" s="36"/>
      <c r="GDZ166" s="36"/>
      <c r="GEA166" s="36"/>
      <c r="GEB166" s="36"/>
      <c r="GEC166" s="36"/>
      <c r="GED166" s="36"/>
      <c r="GEE166" s="36"/>
      <c r="GEF166" s="36"/>
      <c r="GEG166" s="36"/>
      <c r="GEH166" s="36"/>
      <c r="GEI166" s="36"/>
      <c r="GEJ166" s="36"/>
      <c r="GEK166" s="36"/>
      <c r="GEL166" s="36"/>
      <c r="GEM166" s="36"/>
      <c r="GEN166" s="36"/>
      <c r="GEO166" s="36"/>
      <c r="GEP166" s="36"/>
      <c r="GEQ166" s="36"/>
      <c r="GER166" s="36"/>
      <c r="GES166" s="36"/>
      <c r="GET166" s="36"/>
      <c r="GEU166" s="36"/>
      <c r="GEV166" s="36"/>
      <c r="GEW166" s="36"/>
      <c r="GEX166" s="36"/>
      <c r="GEY166" s="36"/>
      <c r="GEZ166" s="36"/>
      <c r="GFA166" s="36"/>
      <c r="GFB166" s="36"/>
      <c r="GFC166" s="36"/>
      <c r="GFD166" s="36"/>
      <c r="GFE166" s="36"/>
      <c r="GFF166" s="36"/>
      <c r="GFG166" s="36"/>
      <c r="GFH166" s="36"/>
      <c r="GFI166" s="36"/>
      <c r="GFJ166" s="36"/>
      <c r="GFK166" s="36"/>
      <c r="GFL166" s="36"/>
      <c r="GFM166" s="36"/>
      <c r="GFN166" s="36"/>
      <c r="GFO166" s="36"/>
      <c r="GFP166" s="36"/>
      <c r="GFQ166" s="36"/>
      <c r="GFR166" s="36"/>
      <c r="GFS166" s="36"/>
      <c r="GFT166" s="36"/>
      <c r="GFU166" s="36"/>
      <c r="GFV166" s="36"/>
      <c r="GFW166" s="36"/>
      <c r="GFX166" s="36"/>
      <c r="GFY166" s="36"/>
      <c r="GFZ166" s="36"/>
      <c r="GGA166" s="36"/>
      <c r="GGB166" s="36"/>
      <c r="GGC166" s="36"/>
      <c r="GGD166" s="36"/>
      <c r="GGE166" s="36"/>
      <c r="GGF166" s="36"/>
      <c r="GGG166" s="36"/>
      <c r="GGH166" s="36"/>
      <c r="GGI166" s="36"/>
      <c r="GGJ166" s="36"/>
      <c r="GGK166" s="36"/>
      <c r="GGL166" s="36"/>
      <c r="GGM166" s="36"/>
      <c r="GGN166" s="36"/>
      <c r="GGO166" s="36"/>
      <c r="GGP166" s="36"/>
      <c r="GGQ166" s="36"/>
      <c r="GGR166" s="36"/>
      <c r="GGS166" s="36"/>
      <c r="GGT166" s="36"/>
      <c r="GGU166" s="36"/>
      <c r="GGV166" s="36"/>
      <c r="GGW166" s="36"/>
      <c r="GGX166" s="36"/>
      <c r="GGY166" s="36"/>
      <c r="GGZ166" s="36"/>
      <c r="GHA166" s="36"/>
      <c r="GHB166" s="36"/>
      <c r="GHC166" s="36"/>
      <c r="GHD166" s="36"/>
      <c r="GHE166" s="36"/>
      <c r="GHF166" s="36"/>
      <c r="GHG166" s="36"/>
      <c r="GHH166" s="36"/>
      <c r="GHI166" s="36"/>
      <c r="GHJ166" s="36"/>
      <c r="GHK166" s="36"/>
      <c r="GHL166" s="36"/>
      <c r="GHM166" s="36"/>
      <c r="GHN166" s="36"/>
      <c r="GHO166" s="36"/>
      <c r="GHP166" s="36"/>
      <c r="GHQ166" s="36"/>
      <c r="GHR166" s="36"/>
      <c r="GHS166" s="36"/>
      <c r="GHT166" s="36"/>
      <c r="GHU166" s="36"/>
      <c r="GHV166" s="36"/>
      <c r="GHW166" s="36"/>
      <c r="GHX166" s="36"/>
      <c r="GHY166" s="36"/>
      <c r="GHZ166" s="36"/>
      <c r="GIA166" s="36"/>
      <c r="GIB166" s="36"/>
      <c r="GIC166" s="36"/>
      <c r="GID166" s="36"/>
      <c r="GIE166" s="36"/>
      <c r="GIF166" s="36"/>
      <c r="GIG166" s="36"/>
      <c r="GIH166" s="36"/>
      <c r="GII166" s="36"/>
      <c r="GIJ166" s="36"/>
      <c r="GIK166" s="36"/>
      <c r="GIL166" s="36"/>
      <c r="GIM166" s="36"/>
      <c r="GIN166" s="36"/>
      <c r="GIO166" s="36"/>
      <c r="GIP166" s="36"/>
      <c r="GIQ166" s="36"/>
      <c r="GIR166" s="36"/>
      <c r="GIS166" s="36"/>
      <c r="GIT166" s="36"/>
      <c r="GIU166" s="36"/>
      <c r="GIV166" s="36"/>
      <c r="GIW166" s="36"/>
      <c r="GIX166" s="36"/>
      <c r="GIY166" s="36"/>
      <c r="GIZ166" s="36"/>
      <c r="GJA166" s="36"/>
      <c r="GJB166" s="36"/>
      <c r="GJC166" s="36"/>
      <c r="GJD166" s="36"/>
      <c r="GJE166" s="36"/>
      <c r="GJF166" s="36"/>
      <c r="GJG166" s="36"/>
      <c r="GJH166" s="36"/>
      <c r="GJI166" s="36"/>
      <c r="GJJ166" s="36"/>
      <c r="GJK166" s="36"/>
      <c r="GJL166" s="36"/>
      <c r="GJM166" s="36"/>
      <c r="GJN166" s="36"/>
      <c r="GJO166" s="36"/>
      <c r="GJP166" s="36"/>
      <c r="GJQ166" s="36"/>
      <c r="GJR166" s="36"/>
      <c r="GJS166" s="36"/>
      <c r="GJT166" s="36"/>
      <c r="GJU166" s="36"/>
      <c r="GJV166" s="36"/>
      <c r="GJW166" s="36"/>
      <c r="GJX166" s="36"/>
      <c r="GJY166" s="36"/>
      <c r="GJZ166" s="36"/>
      <c r="GKA166" s="36"/>
      <c r="GKB166" s="36"/>
      <c r="GKC166" s="36"/>
      <c r="GKD166" s="36"/>
      <c r="GKE166" s="36"/>
      <c r="GKF166" s="36"/>
      <c r="GKG166" s="36"/>
      <c r="GKH166" s="36"/>
      <c r="GKI166" s="36"/>
      <c r="GKJ166" s="36"/>
      <c r="GKK166" s="36"/>
      <c r="GKL166" s="36"/>
      <c r="GKM166" s="36"/>
      <c r="GKN166" s="36"/>
      <c r="GKO166" s="36"/>
      <c r="GKP166" s="36"/>
      <c r="GKQ166" s="36"/>
      <c r="GKR166" s="36"/>
      <c r="GKS166" s="36"/>
      <c r="GKT166" s="36"/>
      <c r="GKU166" s="36"/>
      <c r="GKV166" s="36"/>
      <c r="GKW166" s="36"/>
      <c r="GKX166" s="36"/>
      <c r="GKY166" s="36"/>
      <c r="GKZ166" s="36"/>
      <c r="GLA166" s="36"/>
      <c r="GLB166" s="36"/>
      <c r="GLC166" s="36"/>
      <c r="GLD166" s="36"/>
      <c r="GLE166" s="36"/>
      <c r="GLF166" s="36"/>
      <c r="GLG166" s="36"/>
      <c r="GLH166" s="36"/>
      <c r="GLI166" s="36"/>
      <c r="GLJ166" s="36"/>
      <c r="GLK166" s="36"/>
      <c r="GLL166" s="36"/>
      <c r="GLM166" s="36"/>
      <c r="GLN166" s="36"/>
      <c r="GLO166" s="36"/>
      <c r="GLP166" s="36"/>
      <c r="GLQ166" s="36"/>
      <c r="GLR166" s="36"/>
      <c r="GLS166" s="36"/>
      <c r="GLT166" s="36"/>
      <c r="GLU166" s="36"/>
      <c r="GLV166" s="36"/>
      <c r="GLW166" s="36"/>
      <c r="GLX166" s="36"/>
      <c r="GLY166" s="36"/>
      <c r="GLZ166" s="36"/>
      <c r="GMA166" s="36"/>
      <c r="GMB166" s="36"/>
      <c r="GMC166" s="36"/>
      <c r="GMD166" s="36"/>
      <c r="GME166" s="36"/>
      <c r="GMF166" s="36"/>
      <c r="GMG166" s="36"/>
      <c r="GMH166" s="36"/>
      <c r="GMI166" s="36"/>
      <c r="GMJ166" s="36"/>
      <c r="GMK166" s="36"/>
      <c r="GML166" s="36"/>
      <c r="GMM166" s="36"/>
      <c r="GMN166" s="36"/>
      <c r="GMO166" s="36"/>
      <c r="GMP166" s="36"/>
      <c r="GMQ166" s="36"/>
      <c r="GMR166" s="36"/>
      <c r="GMS166" s="36"/>
      <c r="GMT166" s="36"/>
      <c r="GMU166" s="36"/>
      <c r="GMV166" s="36"/>
      <c r="GMW166" s="36"/>
      <c r="GMX166" s="36"/>
      <c r="GMY166" s="36"/>
      <c r="GMZ166" s="36"/>
      <c r="GNA166" s="36"/>
      <c r="GNB166" s="36"/>
      <c r="GNC166" s="36"/>
      <c r="GND166" s="36"/>
      <c r="GNE166" s="36"/>
      <c r="GNF166" s="36"/>
      <c r="GNG166" s="36"/>
      <c r="GNH166" s="36"/>
      <c r="GNI166" s="36"/>
      <c r="GNJ166" s="36"/>
      <c r="GNK166" s="36"/>
      <c r="GNL166" s="36"/>
      <c r="GNM166" s="36"/>
      <c r="GNN166" s="36"/>
      <c r="GNO166" s="36"/>
      <c r="GNP166" s="36"/>
      <c r="GNQ166" s="36"/>
      <c r="GNR166" s="36"/>
      <c r="GNS166" s="36"/>
      <c r="GNT166" s="36"/>
      <c r="GNU166" s="36"/>
      <c r="GNV166" s="36"/>
      <c r="GNW166" s="36"/>
      <c r="GNX166" s="36"/>
      <c r="GNY166" s="36"/>
      <c r="GNZ166" s="36"/>
      <c r="GOA166" s="36"/>
      <c r="GOB166" s="36"/>
      <c r="GOC166" s="36"/>
      <c r="GOD166" s="36"/>
      <c r="GOE166" s="36"/>
      <c r="GOF166" s="36"/>
      <c r="GOG166" s="36"/>
      <c r="GOH166" s="36"/>
      <c r="GOI166" s="36"/>
      <c r="GOJ166" s="36"/>
      <c r="GOK166" s="36"/>
      <c r="GOL166" s="36"/>
      <c r="GOM166" s="36"/>
      <c r="GON166" s="36"/>
      <c r="GOO166" s="36"/>
      <c r="GOP166" s="36"/>
      <c r="GOQ166" s="36"/>
      <c r="GOR166" s="36"/>
      <c r="GOS166" s="36"/>
      <c r="GOT166" s="36"/>
      <c r="GOU166" s="36"/>
      <c r="GOV166" s="36"/>
      <c r="GOW166" s="36"/>
      <c r="GOX166" s="36"/>
      <c r="GOY166" s="36"/>
      <c r="GOZ166" s="36"/>
      <c r="GPA166" s="36"/>
      <c r="GPB166" s="36"/>
      <c r="GPC166" s="36"/>
      <c r="GPD166" s="36"/>
      <c r="GPE166" s="36"/>
      <c r="GPF166" s="36"/>
      <c r="GPG166" s="36"/>
      <c r="GPH166" s="36"/>
      <c r="GPI166" s="36"/>
      <c r="GPJ166" s="36"/>
      <c r="GPK166" s="36"/>
      <c r="GPL166" s="36"/>
      <c r="GPM166" s="36"/>
      <c r="GPN166" s="36"/>
      <c r="GPO166" s="36"/>
      <c r="GPP166" s="36"/>
      <c r="GPQ166" s="36"/>
      <c r="GPR166" s="36"/>
      <c r="GPS166" s="36"/>
      <c r="GPT166" s="36"/>
      <c r="GPU166" s="36"/>
      <c r="GPV166" s="36"/>
      <c r="GPW166" s="36"/>
      <c r="GPX166" s="36"/>
      <c r="GPY166" s="36"/>
      <c r="GPZ166" s="36"/>
      <c r="GQA166" s="36"/>
      <c r="GQB166" s="36"/>
      <c r="GQC166" s="36"/>
      <c r="GQD166" s="36"/>
      <c r="GQE166" s="36"/>
      <c r="GQF166" s="36"/>
      <c r="GQG166" s="36"/>
      <c r="GQH166" s="36"/>
      <c r="GQI166" s="36"/>
      <c r="GQJ166" s="36"/>
      <c r="GQK166" s="36"/>
      <c r="GQL166" s="36"/>
      <c r="GQM166" s="36"/>
      <c r="GQN166" s="36"/>
      <c r="GQO166" s="36"/>
      <c r="GQP166" s="36"/>
      <c r="GQQ166" s="36"/>
      <c r="GQR166" s="36"/>
      <c r="GQS166" s="36"/>
      <c r="GQT166" s="36"/>
      <c r="GQU166" s="36"/>
      <c r="GQV166" s="36"/>
      <c r="GQW166" s="36"/>
      <c r="GQX166" s="36"/>
      <c r="GQY166" s="36"/>
      <c r="GQZ166" s="36"/>
      <c r="GRA166" s="36"/>
      <c r="GRB166" s="36"/>
      <c r="GRC166" s="36"/>
      <c r="GRD166" s="36"/>
      <c r="GRE166" s="36"/>
      <c r="GRF166" s="36"/>
      <c r="GRG166" s="36"/>
      <c r="GRH166" s="36"/>
      <c r="GRI166" s="36"/>
      <c r="GRJ166" s="36"/>
      <c r="GRK166" s="36"/>
      <c r="GRL166" s="36"/>
      <c r="GRM166" s="36"/>
      <c r="GRN166" s="36"/>
      <c r="GRO166" s="36"/>
      <c r="GRP166" s="36"/>
      <c r="GRQ166" s="36"/>
      <c r="GRR166" s="36"/>
      <c r="GRS166" s="36"/>
      <c r="GRT166" s="36"/>
      <c r="GRU166" s="36"/>
      <c r="GRV166" s="36"/>
      <c r="GRW166" s="36"/>
      <c r="GRX166" s="36"/>
      <c r="GRY166" s="36"/>
      <c r="GRZ166" s="36"/>
      <c r="GSA166" s="36"/>
      <c r="GSB166" s="36"/>
      <c r="GSC166" s="36"/>
      <c r="GSD166" s="36"/>
      <c r="GSE166" s="36"/>
      <c r="GSF166" s="36"/>
      <c r="GSG166" s="36"/>
      <c r="GSH166" s="36"/>
      <c r="GSI166" s="36"/>
      <c r="GSJ166" s="36"/>
      <c r="GSK166" s="36"/>
      <c r="GSL166" s="36"/>
      <c r="GSM166" s="36"/>
      <c r="GSN166" s="36"/>
      <c r="GSO166" s="36"/>
      <c r="GSP166" s="36"/>
      <c r="GSQ166" s="36"/>
      <c r="GSR166" s="36"/>
      <c r="GSS166" s="36"/>
      <c r="GST166" s="36"/>
      <c r="GSU166" s="36"/>
      <c r="GSV166" s="36"/>
      <c r="GSW166" s="36"/>
      <c r="GSX166" s="36"/>
      <c r="GSY166" s="36"/>
      <c r="GSZ166" s="36"/>
      <c r="GTA166" s="36"/>
      <c r="GTB166" s="36"/>
      <c r="GTC166" s="36"/>
      <c r="GTD166" s="36"/>
      <c r="GTE166" s="36"/>
      <c r="GTF166" s="36"/>
      <c r="GTG166" s="36"/>
      <c r="GTH166" s="36"/>
      <c r="GTI166" s="36"/>
      <c r="GTJ166" s="36"/>
      <c r="GTK166" s="36"/>
      <c r="GTL166" s="36"/>
      <c r="GTM166" s="36"/>
      <c r="GTN166" s="36"/>
      <c r="GTO166" s="36"/>
      <c r="GTP166" s="36"/>
      <c r="GTQ166" s="36"/>
      <c r="GTR166" s="36"/>
      <c r="GTS166" s="36"/>
      <c r="GTT166" s="36"/>
      <c r="GTU166" s="36"/>
      <c r="GTV166" s="36"/>
      <c r="GTW166" s="36"/>
      <c r="GTX166" s="36"/>
      <c r="GTY166" s="36"/>
      <c r="GTZ166" s="36"/>
      <c r="GUA166" s="36"/>
      <c r="GUB166" s="36"/>
      <c r="GUC166" s="36"/>
      <c r="GUD166" s="36"/>
      <c r="GUE166" s="36"/>
      <c r="GUF166" s="36"/>
      <c r="GUG166" s="36"/>
      <c r="GUH166" s="36"/>
      <c r="GUI166" s="36"/>
      <c r="GUJ166" s="36"/>
      <c r="GUK166" s="36"/>
      <c r="GUL166" s="36"/>
      <c r="GUM166" s="36"/>
      <c r="GUN166" s="36"/>
      <c r="GUO166" s="36"/>
      <c r="GUP166" s="36"/>
      <c r="GUQ166" s="36"/>
      <c r="GUR166" s="36"/>
      <c r="GUS166" s="36"/>
      <c r="GUT166" s="36"/>
      <c r="GUU166" s="36"/>
      <c r="GUV166" s="36"/>
      <c r="GUW166" s="36"/>
      <c r="GUX166" s="36"/>
      <c r="GUY166" s="36"/>
      <c r="GUZ166" s="36"/>
      <c r="GVA166" s="36"/>
      <c r="GVB166" s="36"/>
      <c r="GVC166" s="36"/>
      <c r="GVD166" s="36"/>
      <c r="GVE166" s="36"/>
      <c r="GVF166" s="36"/>
      <c r="GVG166" s="36"/>
      <c r="GVH166" s="36"/>
      <c r="GVI166" s="36"/>
      <c r="GVJ166" s="36"/>
      <c r="GVK166" s="36"/>
      <c r="GVL166" s="36"/>
      <c r="GVM166" s="36"/>
      <c r="GVN166" s="36"/>
      <c r="GVO166" s="36"/>
      <c r="GVP166" s="36"/>
      <c r="GVQ166" s="36"/>
      <c r="GVR166" s="36"/>
      <c r="GVS166" s="36"/>
      <c r="GVT166" s="36"/>
      <c r="GVU166" s="36"/>
      <c r="GVV166" s="36"/>
      <c r="GVW166" s="36"/>
      <c r="GVX166" s="36"/>
      <c r="GVY166" s="36"/>
      <c r="GVZ166" s="36"/>
      <c r="GWA166" s="36"/>
      <c r="GWB166" s="36"/>
      <c r="GWC166" s="36"/>
      <c r="GWD166" s="36"/>
      <c r="GWE166" s="36"/>
      <c r="GWF166" s="36"/>
      <c r="GWG166" s="36"/>
      <c r="GWH166" s="36"/>
      <c r="GWI166" s="36"/>
      <c r="GWJ166" s="36"/>
      <c r="GWK166" s="36"/>
      <c r="GWL166" s="36"/>
      <c r="GWM166" s="36"/>
      <c r="GWN166" s="36"/>
      <c r="GWO166" s="36"/>
      <c r="GWP166" s="36"/>
      <c r="GWQ166" s="36"/>
      <c r="GWR166" s="36"/>
      <c r="GWS166" s="36"/>
      <c r="GWT166" s="36"/>
      <c r="GWU166" s="36"/>
      <c r="GWV166" s="36"/>
      <c r="GWW166" s="36"/>
      <c r="GWX166" s="36"/>
      <c r="GWY166" s="36"/>
      <c r="GWZ166" s="36"/>
      <c r="GXA166" s="36"/>
      <c r="GXB166" s="36"/>
      <c r="GXC166" s="36"/>
      <c r="GXD166" s="36"/>
      <c r="GXE166" s="36"/>
      <c r="GXF166" s="36"/>
      <c r="GXG166" s="36"/>
      <c r="GXH166" s="36"/>
      <c r="GXI166" s="36"/>
      <c r="GXJ166" s="36"/>
      <c r="GXK166" s="36"/>
      <c r="GXL166" s="36"/>
      <c r="GXM166" s="36"/>
      <c r="GXN166" s="36"/>
      <c r="GXO166" s="36"/>
      <c r="GXP166" s="36"/>
      <c r="GXQ166" s="36"/>
      <c r="GXR166" s="36"/>
      <c r="GXS166" s="36"/>
      <c r="GXT166" s="36"/>
      <c r="GXU166" s="36"/>
      <c r="GXV166" s="36"/>
      <c r="GXW166" s="36"/>
      <c r="GXX166" s="36"/>
      <c r="GXY166" s="36"/>
      <c r="GXZ166" s="36"/>
      <c r="GYA166" s="36"/>
      <c r="GYB166" s="36"/>
      <c r="GYC166" s="36"/>
      <c r="GYD166" s="36"/>
      <c r="GYE166" s="36"/>
      <c r="GYF166" s="36"/>
      <c r="GYG166" s="36"/>
      <c r="GYH166" s="36"/>
      <c r="GYI166" s="36"/>
      <c r="GYJ166" s="36"/>
      <c r="GYK166" s="36"/>
      <c r="GYL166" s="36"/>
      <c r="GYM166" s="36"/>
      <c r="GYN166" s="36"/>
      <c r="GYO166" s="36"/>
      <c r="GYP166" s="36"/>
      <c r="GYQ166" s="36"/>
      <c r="GYR166" s="36"/>
      <c r="GYS166" s="36"/>
      <c r="GYT166" s="36"/>
      <c r="GYU166" s="36"/>
      <c r="GYV166" s="36"/>
      <c r="GYW166" s="36"/>
      <c r="GYX166" s="36"/>
      <c r="GYY166" s="36"/>
      <c r="GYZ166" s="36"/>
      <c r="GZA166" s="36"/>
      <c r="GZB166" s="36"/>
      <c r="GZC166" s="36"/>
      <c r="GZD166" s="36"/>
      <c r="GZE166" s="36"/>
      <c r="GZF166" s="36"/>
      <c r="GZG166" s="36"/>
      <c r="GZH166" s="36"/>
      <c r="GZI166" s="36"/>
      <c r="GZJ166" s="36"/>
      <c r="GZK166" s="36"/>
      <c r="GZL166" s="36"/>
      <c r="GZM166" s="36"/>
      <c r="GZN166" s="36"/>
      <c r="GZO166" s="36"/>
      <c r="GZP166" s="36"/>
      <c r="GZQ166" s="36"/>
      <c r="GZR166" s="36"/>
      <c r="GZS166" s="36"/>
      <c r="GZT166" s="36"/>
      <c r="GZU166" s="36"/>
      <c r="GZV166" s="36"/>
      <c r="GZW166" s="36"/>
      <c r="GZX166" s="36"/>
      <c r="GZY166" s="36"/>
      <c r="GZZ166" s="36"/>
      <c r="HAA166" s="36"/>
      <c r="HAB166" s="36"/>
      <c r="HAC166" s="36"/>
      <c r="HAD166" s="36"/>
      <c r="HAE166" s="36"/>
      <c r="HAF166" s="36"/>
      <c r="HAG166" s="36"/>
      <c r="HAH166" s="36"/>
      <c r="HAI166" s="36"/>
      <c r="HAJ166" s="36"/>
      <c r="HAK166" s="36"/>
      <c r="HAL166" s="36"/>
      <c r="HAM166" s="36"/>
      <c r="HAN166" s="36"/>
      <c r="HAO166" s="36"/>
      <c r="HAP166" s="36"/>
      <c r="HAQ166" s="36"/>
      <c r="HAR166" s="36"/>
      <c r="HAS166" s="36"/>
      <c r="HAT166" s="36"/>
      <c r="HAU166" s="36"/>
      <c r="HAV166" s="36"/>
      <c r="HAW166" s="36"/>
      <c r="HAX166" s="36"/>
      <c r="HAY166" s="36"/>
      <c r="HAZ166" s="36"/>
      <c r="HBA166" s="36"/>
      <c r="HBB166" s="36"/>
      <c r="HBC166" s="36"/>
      <c r="HBD166" s="36"/>
      <c r="HBE166" s="36"/>
      <c r="HBF166" s="36"/>
      <c r="HBG166" s="36"/>
      <c r="HBH166" s="36"/>
      <c r="HBI166" s="36"/>
      <c r="HBJ166" s="36"/>
      <c r="HBK166" s="36"/>
      <c r="HBL166" s="36"/>
      <c r="HBM166" s="36"/>
      <c r="HBN166" s="36"/>
      <c r="HBO166" s="36"/>
      <c r="HBP166" s="36"/>
      <c r="HBQ166" s="36"/>
      <c r="HBR166" s="36"/>
      <c r="HBS166" s="36"/>
      <c r="HBT166" s="36"/>
      <c r="HBU166" s="36"/>
      <c r="HBV166" s="36"/>
      <c r="HBW166" s="36"/>
      <c r="HBX166" s="36"/>
      <c r="HBY166" s="36"/>
      <c r="HBZ166" s="36"/>
      <c r="HCA166" s="36"/>
      <c r="HCB166" s="36"/>
      <c r="HCC166" s="36"/>
      <c r="HCD166" s="36"/>
      <c r="HCE166" s="36"/>
      <c r="HCF166" s="36"/>
      <c r="HCG166" s="36"/>
      <c r="HCH166" s="36"/>
      <c r="HCI166" s="36"/>
      <c r="HCJ166" s="36"/>
      <c r="HCK166" s="36"/>
      <c r="HCL166" s="36"/>
      <c r="HCM166" s="36"/>
      <c r="HCN166" s="36"/>
      <c r="HCO166" s="36"/>
      <c r="HCP166" s="36"/>
      <c r="HCQ166" s="36"/>
      <c r="HCR166" s="36"/>
      <c r="HCS166" s="36"/>
      <c r="HCT166" s="36"/>
      <c r="HCU166" s="36"/>
      <c r="HCV166" s="36"/>
      <c r="HCW166" s="36"/>
      <c r="HCX166" s="36"/>
      <c r="HCY166" s="36"/>
      <c r="HCZ166" s="36"/>
      <c r="HDA166" s="36"/>
      <c r="HDB166" s="36"/>
      <c r="HDC166" s="36"/>
      <c r="HDD166" s="36"/>
      <c r="HDE166" s="36"/>
      <c r="HDF166" s="36"/>
      <c r="HDG166" s="36"/>
      <c r="HDH166" s="36"/>
      <c r="HDI166" s="36"/>
      <c r="HDJ166" s="36"/>
      <c r="HDK166" s="36"/>
      <c r="HDL166" s="36"/>
      <c r="HDM166" s="36"/>
      <c r="HDN166" s="36"/>
      <c r="HDO166" s="36"/>
      <c r="HDP166" s="36"/>
      <c r="HDQ166" s="36"/>
      <c r="HDR166" s="36"/>
      <c r="HDS166" s="36"/>
      <c r="HDT166" s="36"/>
      <c r="HDU166" s="36"/>
      <c r="HDV166" s="36"/>
      <c r="HDW166" s="36"/>
      <c r="HDX166" s="36"/>
      <c r="HDY166" s="36"/>
      <c r="HDZ166" s="36"/>
      <c r="HEA166" s="36"/>
      <c r="HEB166" s="36"/>
      <c r="HEC166" s="36"/>
      <c r="HED166" s="36"/>
      <c r="HEE166" s="36"/>
      <c r="HEF166" s="36"/>
      <c r="HEG166" s="36"/>
      <c r="HEH166" s="36"/>
      <c r="HEI166" s="36"/>
      <c r="HEJ166" s="36"/>
      <c r="HEK166" s="36"/>
      <c r="HEL166" s="36"/>
      <c r="HEM166" s="36"/>
      <c r="HEN166" s="36"/>
      <c r="HEO166" s="36"/>
      <c r="HEP166" s="36"/>
      <c r="HEQ166" s="36"/>
      <c r="HER166" s="36"/>
      <c r="HES166" s="36"/>
      <c r="HET166" s="36"/>
      <c r="HEU166" s="36"/>
      <c r="HEV166" s="36"/>
      <c r="HEW166" s="36"/>
      <c r="HEX166" s="36"/>
      <c r="HEY166" s="36"/>
      <c r="HEZ166" s="36"/>
      <c r="HFA166" s="36"/>
      <c r="HFB166" s="36"/>
      <c r="HFC166" s="36"/>
      <c r="HFD166" s="36"/>
      <c r="HFE166" s="36"/>
      <c r="HFF166" s="36"/>
      <c r="HFG166" s="36"/>
      <c r="HFH166" s="36"/>
      <c r="HFI166" s="36"/>
      <c r="HFJ166" s="36"/>
      <c r="HFK166" s="36"/>
      <c r="HFL166" s="36"/>
      <c r="HFM166" s="36"/>
      <c r="HFN166" s="36"/>
      <c r="HFO166" s="36"/>
      <c r="HFP166" s="36"/>
      <c r="HFQ166" s="36"/>
      <c r="HFR166" s="36"/>
      <c r="HFS166" s="36"/>
      <c r="HFT166" s="36"/>
      <c r="HFU166" s="36"/>
      <c r="HFV166" s="36"/>
      <c r="HFW166" s="36"/>
      <c r="HFX166" s="36"/>
      <c r="HFY166" s="36"/>
      <c r="HFZ166" s="36"/>
      <c r="HGA166" s="36"/>
      <c r="HGB166" s="36"/>
      <c r="HGC166" s="36"/>
      <c r="HGD166" s="36"/>
      <c r="HGE166" s="36"/>
      <c r="HGF166" s="36"/>
      <c r="HGG166" s="36"/>
      <c r="HGH166" s="36"/>
      <c r="HGI166" s="36"/>
      <c r="HGJ166" s="36"/>
      <c r="HGK166" s="36"/>
      <c r="HGL166" s="36"/>
      <c r="HGM166" s="36"/>
      <c r="HGN166" s="36"/>
      <c r="HGO166" s="36"/>
      <c r="HGP166" s="36"/>
      <c r="HGQ166" s="36"/>
      <c r="HGR166" s="36"/>
      <c r="HGS166" s="36"/>
      <c r="HGT166" s="36"/>
      <c r="HGU166" s="36"/>
      <c r="HGV166" s="36"/>
      <c r="HGW166" s="36"/>
      <c r="HGX166" s="36"/>
      <c r="HGY166" s="36"/>
      <c r="HGZ166" s="36"/>
      <c r="HHA166" s="36"/>
      <c r="HHB166" s="36"/>
      <c r="HHC166" s="36"/>
      <c r="HHD166" s="36"/>
      <c r="HHE166" s="36"/>
      <c r="HHF166" s="36"/>
      <c r="HHG166" s="36"/>
      <c r="HHH166" s="36"/>
      <c r="HHI166" s="36"/>
      <c r="HHJ166" s="36"/>
      <c r="HHK166" s="36"/>
      <c r="HHL166" s="36"/>
      <c r="HHM166" s="36"/>
      <c r="HHN166" s="36"/>
      <c r="HHO166" s="36"/>
      <c r="HHP166" s="36"/>
      <c r="HHQ166" s="36"/>
      <c r="HHR166" s="36"/>
      <c r="HHS166" s="36"/>
      <c r="HHT166" s="36"/>
      <c r="HHU166" s="36"/>
      <c r="HHV166" s="36"/>
      <c r="HHW166" s="36"/>
      <c r="HHX166" s="36"/>
      <c r="HHY166" s="36"/>
      <c r="HHZ166" s="36"/>
      <c r="HIA166" s="36"/>
      <c r="HIB166" s="36"/>
      <c r="HIC166" s="36"/>
      <c r="HID166" s="36"/>
      <c r="HIE166" s="36"/>
      <c r="HIF166" s="36"/>
      <c r="HIG166" s="36"/>
      <c r="HIH166" s="36"/>
      <c r="HII166" s="36"/>
      <c r="HIJ166" s="36"/>
      <c r="HIK166" s="36"/>
      <c r="HIL166" s="36"/>
      <c r="HIM166" s="36"/>
      <c r="HIN166" s="36"/>
      <c r="HIO166" s="36"/>
      <c r="HIP166" s="36"/>
      <c r="HIQ166" s="36"/>
      <c r="HIR166" s="36"/>
      <c r="HIS166" s="36"/>
      <c r="HIT166" s="36"/>
      <c r="HIU166" s="36"/>
      <c r="HIV166" s="36"/>
      <c r="HIW166" s="36"/>
      <c r="HIX166" s="36"/>
      <c r="HIY166" s="36"/>
      <c r="HIZ166" s="36"/>
      <c r="HJA166" s="36"/>
      <c r="HJB166" s="36"/>
      <c r="HJC166" s="36"/>
      <c r="HJD166" s="36"/>
      <c r="HJE166" s="36"/>
      <c r="HJF166" s="36"/>
      <c r="HJG166" s="36"/>
      <c r="HJH166" s="36"/>
      <c r="HJI166" s="36"/>
      <c r="HJJ166" s="36"/>
      <c r="HJK166" s="36"/>
      <c r="HJL166" s="36"/>
      <c r="HJM166" s="36"/>
      <c r="HJN166" s="36"/>
      <c r="HJO166" s="36"/>
      <c r="HJP166" s="36"/>
      <c r="HJQ166" s="36"/>
      <c r="HJR166" s="36"/>
      <c r="HJS166" s="36"/>
      <c r="HJT166" s="36"/>
      <c r="HJU166" s="36"/>
      <c r="HJV166" s="36"/>
      <c r="HJW166" s="36"/>
      <c r="HJX166" s="36"/>
      <c r="HJY166" s="36"/>
      <c r="HJZ166" s="36"/>
      <c r="HKA166" s="36"/>
      <c r="HKB166" s="36"/>
      <c r="HKC166" s="36"/>
      <c r="HKD166" s="36"/>
      <c r="HKE166" s="36"/>
      <c r="HKF166" s="36"/>
      <c r="HKG166" s="36"/>
      <c r="HKH166" s="36"/>
      <c r="HKI166" s="36"/>
      <c r="HKJ166" s="36"/>
      <c r="HKK166" s="36"/>
      <c r="HKL166" s="36"/>
      <c r="HKM166" s="36"/>
      <c r="HKN166" s="36"/>
      <c r="HKO166" s="36"/>
      <c r="HKP166" s="36"/>
      <c r="HKQ166" s="36"/>
      <c r="HKR166" s="36"/>
      <c r="HKS166" s="36"/>
      <c r="HKT166" s="36"/>
      <c r="HKU166" s="36"/>
      <c r="HKV166" s="36"/>
      <c r="HKW166" s="36"/>
      <c r="HKX166" s="36"/>
      <c r="HKY166" s="36"/>
      <c r="HKZ166" s="36"/>
      <c r="HLA166" s="36"/>
      <c r="HLB166" s="36"/>
      <c r="HLC166" s="36"/>
      <c r="HLD166" s="36"/>
      <c r="HLE166" s="36"/>
      <c r="HLF166" s="36"/>
      <c r="HLG166" s="36"/>
      <c r="HLH166" s="36"/>
      <c r="HLI166" s="36"/>
      <c r="HLJ166" s="36"/>
      <c r="HLK166" s="36"/>
      <c r="HLL166" s="36"/>
      <c r="HLM166" s="36"/>
      <c r="HLN166" s="36"/>
      <c r="HLO166" s="36"/>
      <c r="HLP166" s="36"/>
      <c r="HLQ166" s="36"/>
      <c r="HLR166" s="36"/>
      <c r="HLS166" s="36"/>
      <c r="HLT166" s="36"/>
      <c r="HLU166" s="36"/>
      <c r="HLV166" s="36"/>
      <c r="HLW166" s="36"/>
      <c r="HLX166" s="36"/>
      <c r="HLY166" s="36"/>
      <c r="HLZ166" s="36"/>
      <c r="HMA166" s="36"/>
      <c r="HMB166" s="36"/>
      <c r="HMC166" s="36"/>
      <c r="HMD166" s="36"/>
      <c r="HME166" s="36"/>
      <c r="HMF166" s="36"/>
      <c r="HMG166" s="36"/>
      <c r="HMH166" s="36"/>
      <c r="HMI166" s="36"/>
      <c r="HMJ166" s="36"/>
      <c r="HMK166" s="36"/>
      <c r="HML166" s="36"/>
      <c r="HMM166" s="36"/>
      <c r="HMN166" s="36"/>
      <c r="HMO166" s="36"/>
      <c r="HMP166" s="36"/>
      <c r="HMQ166" s="36"/>
      <c r="HMR166" s="36"/>
      <c r="HMS166" s="36"/>
      <c r="HMT166" s="36"/>
      <c r="HMU166" s="36"/>
      <c r="HMV166" s="36"/>
      <c r="HMW166" s="36"/>
      <c r="HMX166" s="36"/>
      <c r="HMY166" s="36"/>
      <c r="HMZ166" s="36"/>
      <c r="HNA166" s="36"/>
      <c r="HNB166" s="36"/>
      <c r="HNC166" s="36"/>
      <c r="HND166" s="36"/>
      <c r="HNE166" s="36"/>
      <c r="HNF166" s="36"/>
      <c r="HNG166" s="36"/>
      <c r="HNH166" s="36"/>
      <c r="HNI166" s="36"/>
      <c r="HNJ166" s="36"/>
      <c r="HNK166" s="36"/>
      <c r="HNL166" s="36"/>
      <c r="HNM166" s="36"/>
      <c r="HNN166" s="36"/>
      <c r="HNO166" s="36"/>
      <c r="HNP166" s="36"/>
      <c r="HNQ166" s="36"/>
      <c r="HNR166" s="36"/>
      <c r="HNS166" s="36"/>
      <c r="HNT166" s="36"/>
      <c r="HNU166" s="36"/>
      <c r="HNV166" s="36"/>
      <c r="HNW166" s="36"/>
      <c r="HNX166" s="36"/>
      <c r="HNY166" s="36"/>
      <c r="HNZ166" s="36"/>
      <c r="HOA166" s="36"/>
      <c r="HOB166" s="36"/>
      <c r="HOC166" s="36"/>
      <c r="HOD166" s="36"/>
      <c r="HOE166" s="36"/>
      <c r="HOF166" s="36"/>
      <c r="HOG166" s="36"/>
      <c r="HOH166" s="36"/>
      <c r="HOI166" s="36"/>
      <c r="HOJ166" s="36"/>
      <c r="HOK166" s="36"/>
      <c r="HOL166" s="36"/>
      <c r="HOM166" s="36"/>
      <c r="HON166" s="36"/>
      <c r="HOO166" s="36"/>
      <c r="HOP166" s="36"/>
      <c r="HOQ166" s="36"/>
      <c r="HOR166" s="36"/>
      <c r="HOS166" s="36"/>
      <c r="HOT166" s="36"/>
      <c r="HOU166" s="36"/>
      <c r="HOV166" s="36"/>
      <c r="HOW166" s="36"/>
      <c r="HOX166" s="36"/>
      <c r="HOY166" s="36"/>
      <c r="HOZ166" s="36"/>
      <c r="HPA166" s="36"/>
      <c r="HPB166" s="36"/>
      <c r="HPC166" s="36"/>
      <c r="HPD166" s="36"/>
      <c r="HPE166" s="36"/>
      <c r="HPF166" s="36"/>
      <c r="HPG166" s="36"/>
      <c r="HPH166" s="36"/>
      <c r="HPI166" s="36"/>
      <c r="HPJ166" s="36"/>
      <c r="HPK166" s="36"/>
      <c r="HPL166" s="36"/>
      <c r="HPM166" s="36"/>
      <c r="HPN166" s="36"/>
      <c r="HPO166" s="36"/>
      <c r="HPP166" s="36"/>
      <c r="HPQ166" s="36"/>
      <c r="HPR166" s="36"/>
      <c r="HPS166" s="36"/>
      <c r="HPT166" s="36"/>
      <c r="HPU166" s="36"/>
      <c r="HPV166" s="36"/>
      <c r="HPW166" s="36"/>
      <c r="HPX166" s="36"/>
      <c r="HPY166" s="36"/>
      <c r="HPZ166" s="36"/>
      <c r="HQA166" s="36"/>
      <c r="HQB166" s="36"/>
      <c r="HQC166" s="36"/>
      <c r="HQD166" s="36"/>
      <c r="HQE166" s="36"/>
      <c r="HQF166" s="36"/>
      <c r="HQG166" s="36"/>
      <c r="HQH166" s="36"/>
      <c r="HQI166" s="36"/>
      <c r="HQJ166" s="36"/>
      <c r="HQK166" s="36"/>
      <c r="HQL166" s="36"/>
      <c r="HQM166" s="36"/>
      <c r="HQN166" s="36"/>
      <c r="HQO166" s="36"/>
      <c r="HQP166" s="36"/>
      <c r="HQQ166" s="36"/>
      <c r="HQR166" s="36"/>
      <c r="HQS166" s="36"/>
      <c r="HQT166" s="36"/>
      <c r="HQU166" s="36"/>
      <c r="HQV166" s="36"/>
      <c r="HQW166" s="36"/>
      <c r="HQX166" s="36"/>
      <c r="HQY166" s="36"/>
      <c r="HQZ166" s="36"/>
      <c r="HRA166" s="36"/>
      <c r="HRB166" s="36"/>
      <c r="HRC166" s="36"/>
      <c r="HRD166" s="36"/>
      <c r="HRE166" s="36"/>
      <c r="HRF166" s="36"/>
      <c r="HRG166" s="36"/>
      <c r="HRH166" s="36"/>
      <c r="HRI166" s="36"/>
      <c r="HRJ166" s="36"/>
      <c r="HRK166" s="36"/>
      <c r="HRL166" s="36"/>
      <c r="HRM166" s="36"/>
      <c r="HRN166" s="36"/>
      <c r="HRO166" s="36"/>
      <c r="HRP166" s="36"/>
      <c r="HRQ166" s="36"/>
      <c r="HRR166" s="36"/>
      <c r="HRS166" s="36"/>
      <c r="HRT166" s="36"/>
      <c r="HRU166" s="36"/>
      <c r="HRV166" s="36"/>
      <c r="HRW166" s="36"/>
      <c r="HRX166" s="36"/>
      <c r="HRY166" s="36"/>
      <c r="HRZ166" s="36"/>
      <c r="HSA166" s="36"/>
      <c r="HSB166" s="36"/>
      <c r="HSC166" s="36"/>
      <c r="HSD166" s="36"/>
      <c r="HSE166" s="36"/>
      <c r="HSF166" s="36"/>
      <c r="HSG166" s="36"/>
      <c r="HSH166" s="36"/>
      <c r="HSI166" s="36"/>
      <c r="HSJ166" s="36"/>
      <c r="HSK166" s="36"/>
      <c r="HSL166" s="36"/>
      <c r="HSM166" s="36"/>
      <c r="HSN166" s="36"/>
      <c r="HSO166" s="36"/>
      <c r="HSP166" s="36"/>
      <c r="HSQ166" s="36"/>
      <c r="HSR166" s="36"/>
      <c r="HSS166" s="36"/>
      <c r="HST166" s="36"/>
      <c r="HSU166" s="36"/>
      <c r="HSV166" s="36"/>
      <c r="HSW166" s="36"/>
      <c r="HSX166" s="36"/>
      <c r="HSY166" s="36"/>
      <c r="HSZ166" s="36"/>
      <c r="HTA166" s="36"/>
      <c r="HTB166" s="36"/>
      <c r="HTC166" s="36"/>
      <c r="HTD166" s="36"/>
      <c r="HTE166" s="36"/>
      <c r="HTF166" s="36"/>
      <c r="HTG166" s="36"/>
      <c r="HTH166" s="36"/>
      <c r="HTI166" s="36"/>
      <c r="HTJ166" s="36"/>
      <c r="HTK166" s="36"/>
      <c r="HTL166" s="36"/>
      <c r="HTM166" s="36"/>
      <c r="HTN166" s="36"/>
      <c r="HTO166" s="36"/>
      <c r="HTP166" s="36"/>
      <c r="HTQ166" s="36"/>
      <c r="HTR166" s="36"/>
      <c r="HTS166" s="36"/>
      <c r="HTT166" s="36"/>
      <c r="HTU166" s="36"/>
      <c r="HTV166" s="36"/>
      <c r="HTW166" s="36"/>
      <c r="HTX166" s="36"/>
      <c r="HTY166" s="36"/>
      <c r="HTZ166" s="36"/>
      <c r="HUA166" s="36"/>
      <c r="HUB166" s="36"/>
      <c r="HUC166" s="36"/>
      <c r="HUD166" s="36"/>
      <c r="HUE166" s="36"/>
      <c r="HUF166" s="36"/>
      <c r="HUG166" s="36"/>
      <c r="HUH166" s="36"/>
      <c r="HUI166" s="36"/>
      <c r="HUJ166" s="36"/>
      <c r="HUK166" s="36"/>
      <c r="HUL166" s="36"/>
      <c r="HUM166" s="36"/>
      <c r="HUN166" s="36"/>
      <c r="HUO166" s="36"/>
      <c r="HUP166" s="36"/>
      <c r="HUQ166" s="36"/>
      <c r="HUR166" s="36"/>
      <c r="HUS166" s="36"/>
      <c r="HUT166" s="36"/>
      <c r="HUU166" s="36"/>
      <c r="HUV166" s="36"/>
      <c r="HUW166" s="36"/>
      <c r="HUX166" s="36"/>
      <c r="HUY166" s="36"/>
      <c r="HUZ166" s="36"/>
      <c r="HVA166" s="36"/>
      <c r="HVB166" s="36"/>
      <c r="HVC166" s="36"/>
      <c r="HVD166" s="36"/>
      <c r="HVE166" s="36"/>
      <c r="HVF166" s="36"/>
      <c r="HVG166" s="36"/>
      <c r="HVH166" s="36"/>
      <c r="HVI166" s="36"/>
      <c r="HVJ166" s="36"/>
      <c r="HVK166" s="36"/>
      <c r="HVL166" s="36"/>
      <c r="HVM166" s="36"/>
      <c r="HVN166" s="36"/>
      <c r="HVO166" s="36"/>
      <c r="HVP166" s="36"/>
      <c r="HVQ166" s="36"/>
      <c r="HVR166" s="36"/>
      <c r="HVS166" s="36"/>
      <c r="HVT166" s="36"/>
      <c r="HVU166" s="36"/>
      <c r="HVV166" s="36"/>
      <c r="HVW166" s="36"/>
      <c r="HVX166" s="36"/>
      <c r="HVY166" s="36"/>
      <c r="HVZ166" s="36"/>
      <c r="HWA166" s="36"/>
      <c r="HWB166" s="36"/>
      <c r="HWC166" s="36"/>
      <c r="HWD166" s="36"/>
      <c r="HWE166" s="36"/>
      <c r="HWF166" s="36"/>
      <c r="HWG166" s="36"/>
      <c r="HWH166" s="36"/>
      <c r="HWI166" s="36"/>
      <c r="HWJ166" s="36"/>
      <c r="HWK166" s="36"/>
      <c r="HWL166" s="36"/>
      <c r="HWM166" s="36"/>
      <c r="HWN166" s="36"/>
      <c r="HWO166" s="36"/>
      <c r="HWP166" s="36"/>
      <c r="HWQ166" s="36"/>
      <c r="HWR166" s="36"/>
      <c r="HWS166" s="36"/>
      <c r="HWT166" s="36"/>
      <c r="HWU166" s="36"/>
      <c r="HWV166" s="36"/>
      <c r="HWW166" s="36"/>
      <c r="HWX166" s="36"/>
      <c r="HWY166" s="36"/>
      <c r="HWZ166" s="36"/>
      <c r="HXA166" s="36"/>
      <c r="HXB166" s="36"/>
      <c r="HXC166" s="36"/>
      <c r="HXD166" s="36"/>
      <c r="HXE166" s="36"/>
      <c r="HXF166" s="36"/>
      <c r="HXG166" s="36"/>
      <c r="HXH166" s="36"/>
      <c r="HXI166" s="36"/>
      <c r="HXJ166" s="36"/>
      <c r="HXK166" s="36"/>
      <c r="HXL166" s="36"/>
      <c r="HXM166" s="36"/>
      <c r="HXN166" s="36"/>
      <c r="HXO166" s="36"/>
      <c r="HXP166" s="36"/>
      <c r="HXQ166" s="36"/>
      <c r="HXR166" s="36"/>
      <c r="HXS166" s="36"/>
      <c r="HXT166" s="36"/>
      <c r="HXU166" s="36"/>
      <c r="HXV166" s="36"/>
      <c r="HXW166" s="36"/>
      <c r="HXX166" s="36"/>
      <c r="HXY166" s="36"/>
      <c r="HXZ166" s="36"/>
      <c r="HYA166" s="36"/>
      <c r="HYB166" s="36"/>
      <c r="HYC166" s="36"/>
      <c r="HYD166" s="36"/>
      <c r="HYE166" s="36"/>
      <c r="HYF166" s="36"/>
      <c r="HYG166" s="36"/>
      <c r="HYH166" s="36"/>
      <c r="HYI166" s="36"/>
      <c r="HYJ166" s="36"/>
      <c r="HYK166" s="36"/>
      <c r="HYL166" s="36"/>
      <c r="HYM166" s="36"/>
      <c r="HYN166" s="36"/>
      <c r="HYO166" s="36"/>
      <c r="HYP166" s="36"/>
      <c r="HYQ166" s="36"/>
      <c r="HYR166" s="36"/>
      <c r="HYS166" s="36"/>
      <c r="HYT166" s="36"/>
      <c r="HYU166" s="36"/>
      <c r="HYV166" s="36"/>
      <c r="HYW166" s="36"/>
      <c r="HYX166" s="36"/>
      <c r="HYY166" s="36"/>
      <c r="HYZ166" s="36"/>
      <c r="HZA166" s="36"/>
      <c r="HZB166" s="36"/>
      <c r="HZC166" s="36"/>
      <c r="HZD166" s="36"/>
      <c r="HZE166" s="36"/>
      <c r="HZF166" s="36"/>
      <c r="HZG166" s="36"/>
      <c r="HZH166" s="36"/>
      <c r="HZI166" s="36"/>
      <c r="HZJ166" s="36"/>
      <c r="HZK166" s="36"/>
      <c r="HZL166" s="36"/>
      <c r="HZM166" s="36"/>
      <c r="HZN166" s="36"/>
      <c r="HZO166" s="36"/>
      <c r="HZP166" s="36"/>
      <c r="HZQ166" s="36"/>
      <c r="HZR166" s="36"/>
      <c r="HZS166" s="36"/>
      <c r="HZT166" s="36"/>
      <c r="HZU166" s="36"/>
      <c r="HZV166" s="36"/>
      <c r="HZW166" s="36"/>
      <c r="HZX166" s="36"/>
      <c r="HZY166" s="36"/>
      <c r="HZZ166" s="36"/>
      <c r="IAA166" s="36"/>
      <c r="IAB166" s="36"/>
      <c r="IAC166" s="36"/>
      <c r="IAD166" s="36"/>
      <c r="IAE166" s="36"/>
      <c r="IAF166" s="36"/>
      <c r="IAG166" s="36"/>
      <c r="IAH166" s="36"/>
      <c r="IAI166" s="36"/>
      <c r="IAJ166" s="36"/>
      <c r="IAK166" s="36"/>
      <c r="IAL166" s="36"/>
      <c r="IAM166" s="36"/>
      <c r="IAN166" s="36"/>
      <c r="IAO166" s="36"/>
      <c r="IAP166" s="36"/>
      <c r="IAQ166" s="36"/>
      <c r="IAR166" s="36"/>
      <c r="IAS166" s="36"/>
      <c r="IAT166" s="36"/>
      <c r="IAU166" s="36"/>
      <c r="IAV166" s="36"/>
      <c r="IAW166" s="36"/>
      <c r="IAX166" s="36"/>
      <c r="IAY166" s="36"/>
      <c r="IAZ166" s="36"/>
      <c r="IBA166" s="36"/>
      <c r="IBB166" s="36"/>
      <c r="IBC166" s="36"/>
      <c r="IBD166" s="36"/>
      <c r="IBE166" s="36"/>
      <c r="IBF166" s="36"/>
      <c r="IBG166" s="36"/>
      <c r="IBH166" s="36"/>
      <c r="IBI166" s="36"/>
      <c r="IBJ166" s="36"/>
      <c r="IBK166" s="36"/>
      <c r="IBL166" s="36"/>
      <c r="IBM166" s="36"/>
      <c r="IBN166" s="36"/>
      <c r="IBO166" s="36"/>
      <c r="IBP166" s="36"/>
      <c r="IBQ166" s="36"/>
      <c r="IBR166" s="36"/>
      <c r="IBS166" s="36"/>
      <c r="IBT166" s="36"/>
      <c r="IBU166" s="36"/>
      <c r="IBV166" s="36"/>
      <c r="IBW166" s="36"/>
      <c r="IBX166" s="36"/>
      <c r="IBY166" s="36"/>
      <c r="IBZ166" s="36"/>
      <c r="ICA166" s="36"/>
      <c r="ICB166" s="36"/>
      <c r="ICC166" s="36"/>
      <c r="ICD166" s="36"/>
      <c r="ICE166" s="36"/>
      <c r="ICF166" s="36"/>
      <c r="ICG166" s="36"/>
      <c r="ICH166" s="36"/>
      <c r="ICI166" s="36"/>
      <c r="ICJ166" s="36"/>
      <c r="ICK166" s="36"/>
      <c r="ICL166" s="36"/>
      <c r="ICM166" s="36"/>
      <c r="ICN166" s="36"/>
      <c r="ICO166" s="36"/>
      <c r="ICP166" s="36"/>
      <c r="ICQ166" s="36"/>
      <c r="ICR166" s="36"/>
      <c r="ICS166" s="36"/>
      <c r="ICT166" s="36"/>
      <c r="ICU166" s="36"/>
      <c r="ICV166" s="36"/>
      <c r="ICW166" s="36"/>
      <c r="ICX166" s="36"/>
      <c r="ICY166" s="36"/>
      <c r="ICZ166" s="36"/>
      <c r="IDA166" s="36"/>
      <c r="IDB166" s="36"/>
      <c r="IDC166" s="36"/>
      <c r="IDD166" s="36"/>
      <c r="IDE166" s="36"/>
      <c r="IDF166" s="36"/>
      <c r="IDG166" s="36"/>
      <c r="IDH166" s="36"/>
      <c r="IDI166" s="36"/>
      <c r="IDJ166" s="36"/>
      <c r="IDK166" s="36"/>
      <c r="IDL166" s="36"/>
      <c r="IDM166" s="36"/>
      <c r="IDN166" s="36"/>
      <c r="IDO166" s="36"/>
      <c r="IDP166" s="36"/>
      <c r="IDQ166" s="36"/>
      <c r="IDR166" s="36"/>
      <c r="IDS166" s="36"/>
      <c r="IDT166" s="36"/>
      <c r="IDU166" s="36"/>
      <c r="IDV166" s="36"/>
      <c r="IDW166" s="36"/>
      <c r="IDX166" s="36"/>
      <c r="IDY166" s="36"/>
      <c r="IDZ166" s="36"/>
      <c r="IEA166" s="36"/>
      <c r="IEB166" s="36"/>
      <c r="IEC166" s="36"/>
      <c r="IED166" s="36"/>
      <c r="IEE166" s="36"/>
      <c r="IEF166" s="36"/>
      <c r="IEG166" s="36"/>
      <c r="IEH166" s="36"/>
      <c r="IEI166" s="36"/>
      <c r="IEJ166" s="36"/>
      <c r="IEK166" s="36"/>
      <c r="IEL166" s="36"/>
      <c r="IEM166" s="36"/>
      <c r="IEN166" s="36"/>
      <c r="IEO166" s="36"/>
      <c r="IEP166" s="36"/>
      <c r="IEQ166" s="36"/>
      <c r="IER166" s="36"/>
      <c r="IES166" s="36"/>
      <c r="IET166" s="36"/>
      <c r="IEU166" s="36"/>
      <c r="IEV166" s="36"/>
      <c r="IEW166" s="36"/>
      <c r="IEX166" s="36"/>
      <c r="IEY166" s="36"/>
      <c r="IEZ166" s="36"/>
      <c r="IFA166" s="36"/>
      <c r="IFB166" s="36"/>
      <c r="IFC166" s="36"/>
      <c r="IFD166" s="36"/>
      <c r="IFE166" s="36"/>
      <c r="IFF166" s="36"/>
      <c r="IFG166" s="36"/>
      <c r="IFH166" s="36"/>
      <c r="IFI166" s="36"/>
      <c r="IFJ166" s="36"/>
      <c r="IFK166" s="36"/>
      <c r="IFL166" s="36"/>
      <c r="IFM166" s="36"/>
      <c r="IFN166" s="36"/>
      <c r="IFO166" s="36"/>
      <c r="IFP166" s="36"/>
      <c r="IFQ166" s="36"/>
      <c r="IFR166" s="36"/>
      <c r="IFS166" s="36"/>
      <c r="IFT166" s="36"/>
      <c r="IFU166" s="36"/>
      <c r="IFV166" s="36"/>
      <c r="IFW166" s="36"/>
      <c r="IFX166" s="36"/>
      <c r="IFY166" s="36"/>
      <c r="IFZ166" s="36"/>
      <c r="IGA166" s="36"/>
      <c r="IGB166" s="36"/>
      <c r="IGC166" s="36"/>
      <c r="IGD166" s="36"/>
      <c r="IGE166" s="36"/>
      <c r="IGF166" s="36"/>
      <c r="IGG166" s="36"/>
      <c r="IGH166" s="36"/>
      <c r="IGI166" s="36"/>
      <c r="IGJ166" s="36"/>
      <c r="IGK166" s="36"/>
      <c r="IGL166" s="36"/>
      <c r="IGM166" s="36"/>
      <c r="IGN166" s="36"/>
      <c r="IGO166" s="36"/>
      <c r="IGP166" s="36"/>
      <c r="IGQ166" s="36"/>
      <c r="IGR166" s="36"/>
      <c r="IGS166" s="36"/>
      <c r="IGT166" s="36"/>
      <c r="IGU166" s="36"/>
      <c r="IGV166" s="36"/>
      <c r="IGW166" s="36"/>
      <c r="IGX166" s="36"/>
      <c r="IGY166" s="36"/>
      <c r="IGZ166" s="36"/>
      <c r="IHA166" s="36"/>
      <c r="IHB166" s="36"/>
      <c r="IHC166" s="36"/>
      <c r="IHD166" s="36"/>
      <c r="IHE166" s="36"/>
      <c r="IHF166" s="36"/>
      <c r="IHG166" s="36"/>
      <c r="IHH166" s="36"/>
      <c r="IHI166" s="36"/>
      <c r="IHJ166" s="36"/>
      <c r="IHK166" s="36"/>
      <c r="IHL166" s="36"/>
      <c r="IHM166" s="36"/>
      <c r="IHN166" s="36"/>
      <c r="IHO166" s="36"/>
      <c r="IHP166" s="36"/>
      <c r="IHQ166" s="36"/>
      <c r="IHR166" s="36"/>
      <c r="IHS166" s="36"/>
      <c r="IHT166" s="36"/>
      <c r="IHU166" s="36"/>
      <c r="IHV166" s="36"/>
      <c r="IHW166" s="36"/>
      <c r="IHX166" s="36"/>
      <c r="IHY166" s="36"/>
      <c r="IHZ166" s="36"/>
      <c r="IIA166" s="36"/>
      <c r="IIB166" s="36"/>
      <c r="IIC166" s="36"/>
      <c r="IID166" s="36"/>
      <c r="IIE166" s="36"/>
      <c r="IIF166" s="36"/>
      <c r="IIG166" s="36"/>
      <c r="IIH166" s="36"/>
      <c r="III166" s="36"/>
      <c r="IIJ166" s="36"/>
      <c r="IIK166" s="36"/>
      <c r="IIL166" s="36"/>
      <c r="IIM166" s="36"/>
      <c r="IIN166" s="36"/>
      <c r="IIO166" s="36"/>
      <c r="IIP166" s="36"/>
      <c r="IIQ166" s="36"/>
      <c r="IIR166" s="36"/>
      <c r="IIS166" s="36"/>
      <c r="IIT166" s="36"/>
      <c r="IIU166" s="36"/>
      <c r="IIV166" s="36"/>
      <c r="IIW166" s="36"/>
      <c r="IIX166" s="36"/>
      <c r="IIY166" s="36"/>
      <c r="IIZ166" s="36"/>
      <c r="IJA166" s="36"/>
      <c r="IJB166" s="36"/>
      <c r="IJC166" s="36"/>
      <c r="IJD166" s="36"/>
      <c r="IJE166" s="36"/>
      <c r="IJF166" s="36"/>
      <c r="IJG166" s="36"/>
      <c r="IJH166" s="36"/>
      <c r="IJI166" s="36"/>
      <c r="IJJ166" s="36"/>
      <c r="IJK166" s="36"/>
      <c r="IJL166" s="36"/>
      <c r="IJM166" s="36"/>
      <c r="IJN166" s="36"/>
      <c r="IJO166" s="36"/>
      <c r="IJP166" s="36"/>
      <c r="IJQ166" s="36"/>
      <c r="IJR166" s="36"/>
      <c r="IJS166" s="36"/>
      <c r="IJT166" s="36"/>
      <c r="IJU166" s="36"/>
      <c r="IJV166" s="36"/>
      <c r="IJW166" s="36"/>
      <c r="IJX166" s="36"/>
      <c r="IJY166" s="36"/>
      <c r="IJZ166" s="36"/>
      <c r="IKA166" s="36"/>
      <c r="IKB166" s="36"/>
      <c r="IKC166" s="36"/>
      <c r="IKD166" s="36"/>
      <c r="IKE166" s="36"/>
      <c r="IKF166" s="36"/>
      <c r="IKG166" s="36"/>
      <c r="IKH166" s="36"/>
      <c r="IKI166" s="36"/>
      <c r="IKJ166" s="36"/>
      <c r="IKK166" s="36"/>
      <c r="IKL166" s="36"/>
      <c r="IKM166" s="36"/>
      <c r="IKN166" s="36"/>
      <c r="IKO166" s="36"/>
      <c r="IKP166" s="36"/>
      <c r="IKQ166" s="36"/>
      <c r="IKR166" s="36"/>
      <c r="IKS166" s="36"/>
      <c r="IKT166" s="36"/>
      <c r="IKU166" s="36"/>
      <c r="IKV166" s="36"/>
      <c r="IKW166" s="36"/>
      <c r="IKX166" s="36"/>
      <c r="IKY166" s="36"/>
      <c r="IKZ166" s="36"/>
      <c r="ILA166" s="36"/>
      <c r="ILB166" s="36"/>
      <c r="ILC166" s="36"/>
      <c r="ILD166" s="36"/>
      <c r="ILE166" s="36"/>
      <c r="ILF166" s="36"/>
      <c r="ILG166" s="36"/>
      <c r="ILH166" s="36"/>
      <c r="ILI166" s="36"/>
      <c r="ILJ166" s="36"/>
      <c r="ILK166" s="36"/>
      <c r="ILL166" s="36"/>
      <c r="ILM166" s="36"/>
      <c r="ILN166" s="36"/>
      <c r="ILO166" s="36"/>
      <c r="ILP166" s="36"/>
      <c r="ILQ166" s="36"/>
      <c r="ILR166" s="36"/>
      <c r="ILS166" s="36"/>
      <c r="ILT166" s="36"/>
      <c r="ILU166" s="36"/>
      <c r="ILV166" s="36"/>
      <c r="ILW166" s="36"/>
      <c r="ILX166" s="36"/>
      <c r="ILY166" s="36"/>
      <c r="ILZ166" s="36"/>
      <c r="IMA166" s="36"/>
      <c r="IMB166" s="36"/>
      <c r="IMC166" s="36"/>
      <c r="IMD166" s="36"/>
      <c r="IME166" s="36"/>
      <c r="IMF166" s="36"/>
      <c r="IMG166" s="36"/>
      <c r="IMH166" s="36"/>
      <c r="IMI166" s="36"/>
      <c r="IMJ166" s="36"/>
      <c r="IMK166" s="36"/>
      <c r="IML166" s="36"/>
      <c r="IMM166" s="36"/>
      <c r="IMN166" s="36"/>
      <c r="IMO166" s="36"/>
      <c r="IMP166" s="36"/>
      <c r="IMQ166" s="36"/>
      <c r="IMR166" s="36"/>
      <c r="IMS166" s="36"/>
      <c r="IMT166" s="36"/>
      <c r="IMU166" s="36"/>
      <c r="IMV166" s="36"/>
      <c r="IMW166" s="36"/>
      <c r="IMX166" s="36"/>
      <c r="IMY166" s="36"/>
      <c r="IMZ166" s="36"/>
      <c r="INA166" s="36"/>
      <c r="INB166" s="36"/>
      <c r="INC166" s="36"/>
      <c r="IND166" s="36"/>
      <c r="INE166" s="36"/>
      <c r="INF166" s="36"/>
      <c r="ING166" s="36"/>
      <c r="INH166" s="36"/>
      <c r="INI166" s="36"/>
      <c r="INJ166" s="36"/>
      <c r="INK166" s="36"/>
      <c r="INL166" s="36"/>
      <c r="INM166" s="36"/>
      <c r="INN166" s="36"/>
      <c r="INO166" s="36"/>
      <c r="INP166" s="36"/>
      <c r="INQ166" s="36"/>
      <c r="INR166" s="36"/>
      <c r="INS166" s="36"/>
      <c r="INT166" s="36"/>
      <c r="INU166" s="36"/>
      <c r="INV166" s="36"/>
      <c r="INW166" s="36"/>
      <c r="INX166" s="36"/>
      <c r="INY166" s="36"/>
      <c r="INZ166" s="36"/>
      <c r="IOA166" s="36"/>
      <c r="IOB166" s="36"/>
      <c r="IOC166" s="36"/>
      <c r="IOD166" s="36"/>
      <c r="IOE166" s="36"/>
      <c r="IOF166" s="36"/>
      <c r="IOG166" s="36"/>
      <c r="IOH166" s="36"/>
      <c r="IOI166" s="36"/>
      <c r="IOJ166" s="36"/>
      <c r="IOK166" s="36"/>
      <c r="IOL166" s="36"/>
      <c r="IOM166" s="36"/>
      <c r="ION166" s="36"/>
      <c r="IOO166" s="36"/>
      <c r="IOP166" s="36"/>
      <c r="IOQ166" s="36"/>
      <c r="IOR166" s="36"/>
      <c r="IOS166" s="36"/>
      <c r="IOT166" s="36"/>
      <c r="IOU166" s="36"/>
      <c r="IOV166" s="36"/>
      <c r="IOW166" s="36"/>
      <c r="IOX166" s="36"/>
      <c r="IOY166" s="36"/>
      <c r="IOZ166" s="36"/>
      <c r="IPA166" s="36"/>
      <c r="IPB166" s="36"/>
      <c r="IPC166" s="36"/>
      <c r="IPD166" s="36"/>
      <c r="IPE166" s="36"/>
      <c r="IPF166" s="36"/>
      <c r="IPG166" s="36"/>
      <c r="IPH166" s="36"/>
      <c r="IPI166" s="36"/>
      <c r="IPJ166" s="36"/>
      <c r="IPK166" s="36"/>
      <c r="IPL166" s="36"/>
      <c r="IPM166" s="36"/>
      <c r="IPN166" s="36"/>
      <c r="IPO166" s="36"/>
      <c r="IPP166" s="36"/>
      <c r="IPQ166" s="36"/>
      <c r="IPR166" s="36"/>
      <c r="IPS166" s="36"/>
      <c r="IPT166" s="36"/>
      <c r="IPU166" s="36"/>
      <c r="IPV166" s="36"/>
      <c r="IPW166" s="36"/>
      <c r="IPX166" s="36"/>
      <c r="IPY166" s="36"/>
      <c r="IPZ166" s="36"/>
      <c r="IQA166" s="36"/>
      <c r="IQB166" s="36"/>
      <c r="IQC166" s="36"/>
      <c r="IQD166" s="36"/>
      <c r="IQE166" s="36"/>
      <c r="IQF166" s="36"/>
      <c r="IQG166" s="36"/>
      <c r="IQH166" s="36"/>
      <c r="IQI166" s="36"/>
      <c r="IQJ166" s="36"/>
      <c r="IQK166" s="36"/>
      <c r="IQL166" s="36"/>
      <c r="IQM166" s="36"/>
      <c r="IQN166" s="36"/>
      <c r="IQO166" s="36"/>
      <c r="IQP166" s="36"/>
      <c r="IQQ166" s="36"/>
      <c r="IQR166" s="36"/>
      <c r="IQS166" s="36"/>
      <c r="IQT166" s="36"/>
      <c r="IQU166" s="36"/>
      <c r="IQV166" s="36"/>
      <c r="IQW166" s="36"/>
      <c r="IQX166" s="36"/>
      <c r="IQY166" s="36"/>
      <c r="IQZ166" s="36"/>
      <c r="IRA166" s="36"/>
      <c r="IRB166" s="36"/>
      <c r="IRC166" s="36"/>
      <c r="IRD166" s="36"/>
      <c r="IRE166" s="36"/>
      <c r="IRF166" s="36"/>
      <c r="IRG166" s="36"/>
      <c r="IRH166" s="36"/>
      <c r="IRI166" s="36"/>
      <c r="IRJ166" s="36"/>
      <c r="IRK166" s="36"/>
      <c r="IRL166" s="36"/>
      <c r="IRM166" s="36"/>
      <c r="IRN166" s="36"/>
      <c r="IRO166" s="36"/>
      <c r="IRP166" s="36"/>
      <c r="IRQ166" s="36"/>
      <c r="IRR166" s="36"/>
      <c r="IRS166" s="36"/>
      <c r="IRT166" s="36"/>
      <c r="IRU166" s="36"/>
      <c r="IRV166" s="36"/>
      <c r="IRW166" s="36"/>
      <c r="IRX166" s="36"/>
      <c r="IRY166" s="36"/>
      <c r="IRZ166" s="36"/>
      <c r="ISA166" s="36"/>
      <c r="ISB166" s="36"/>
      <c r="ISC166" s="36"/>
      <c r="ISD166" s="36"/>
      <c r="ISE166" s="36"/>
      <c r="ISF166" s="36"/>
      <c r="ISG166" s="36"/>
      <c r="ISH166" s="36"/>
      <c r="ISI166" s="36"/>
      <c r="ISJ166" s="36"/>
      <c r="ISK166" s="36"/>
      <c r="ISL166" s="36"/>
      <c r="ISM166" s="36"/>
      <c r="ISN166" s="36"/>
      <c r="ISO166" s="36"/>
      <c r="ISP166" s="36"/>
      <c r="ISQ166" s="36"/>
      <c r="ISR166" s="36"/>
      <c r="ISS166" s="36"/>
      <c r="IST166" s="36"/>
      <c r="ISU166" s="36"/>
      <c r="ISV166" s="36"/>
      <c r="ISW166" s="36"/>
      <c r="ISX166" s="36"/>
      <c r="ISY166" s="36"/>
      <c r="ISZ166" s="36"/>
      <c r="ITA166" s="36"/>
      <c r="ITB166" s="36"/>
      <c r="ITC166" s="36"/>
      <c r="ITD166" s="36"/>
      <c r="ITE166" s="36"/>
      <c r="ITF166" s="36"/>
      <c r="ITG166" s="36"/>
      <c r="ITH166" s="36"/>
      <c r="ITI166" s="36"/>
      <c r="ITJ166" s="36"/>
      <c r="ITK166" s="36"/>
      <c r="ITL166" s="36"/>
      <c r="ITM166" s="36"/>
      <c r="ITN166" s="36"/>
      <c r="ITO166" s="36"/>
      <c r="ITP166" s="36"/>
      <c r="ITQ166" s="36"/>
      <c r="ITR166" s="36"/>
      <c r="ITS166" s="36"/>
      <c r="ITT166" s="36"/>
      <c r="ITU166" s="36"/>
      <c r="ITV166" s="36"/>
      <c r="ITW166" s="36"/>
      <c r="ITX166" s="36"/>
      <c r="ITY166" s="36"/>
      <c r="ITZ166" s="36"/>
      <c r="IUA166" s="36"/>
      <c r="IUB166" s="36"/>
      <c r="IUC166" s="36"/>
      <c r="IUD166" s="36"/>
      <c r="IUE166" s="36"/>
      <c r="IUF166" s="36"/>
      <c r="IUG166" s="36"/>
      <c r="IUH166" s="36"/>
      <c r="IUI166" s="36"/>
      <c r="IUJ166" s="36"/>
      <c r="IUK166" s="36"/>
      <c r="IUL166" s="36"/>
      <c r="IUM166" s="36"/>
      <c r="IUN166" s="36"/>
      <c r="IUO166" s="36"/>
      <c r="IUP166" s="36"/>
      <c r="IUQ166" s="36"/>
      <c r="IUR166" s="36"/>
      <c r="IUS166" s="36"/>
      <c r="IUT166" s="36"/>
      <c r="IUU166" s="36"/>
      <c r="IUV166" s="36"/>
      <c r="IUW166" s="36"/>
      <c r="IUX166" s="36"/>
      <c r="IUY166" s="36"/>
      <c r="IUZ166" s="36"/>
      <c r="IVA166" s="36"/>
      <c r="IVB166" s="36"/>
      <c r="IVC166" s="36"/>
      <c r="IVD166" s="36"/>
      <c r="IVE166" s="36"/>
      <c r="IVF166" s="36"/>
      <c r="IVG166" s="36"/>
      <c r="IVH166" s="36"/>
      <c r="IVI166" s="36"/>
      <c r="IVJ166" s="36"/>
      <c r="IVK166" s="36"/>
      <c r="IVL166" s="36"/>
      <c r="IVM166" s="36"/>
      <c r="IVN166" s="36"/>
      <c r="IVO166" s="36"/>
      <c r="IVP166" s="36"/>
      <c r="IVQ166" s="36"/>
      <c r="IVR166" s="36"/>
      <c r="IVS166" s="36"/>
      <c r="IVT166" s="36"/>
      <c r="IVU166" s="36"/>
      <c r="IVV166" s="36"/>
      <c r="IVW166" s="36"/>
      <c r="IVX166" s="36"/>
      <c r="IVY166" s="36"/>
      <c r="IVZ166" s="36"/>
      <c r="IWA166" s="36"/>
      <c r="IWB166" s="36"/>
      <c r="IWC166" s="36"/>
      <c r="IWD166" s="36"/>
      <c r="IWE166" s="36"/>
      <c r="IWF166" s="36"/>
      <c r="IWG166" s="36"/>
      <c r="IWH166" s="36"/>
      <c r="IWI166" s="36"/>
      <c r="IWJ166" s="36"/>
      <c r="IWK166" s="36"/>
      <c r="IWL166" s="36"/>
      <c r="IWM166" s="36"/>
      <c r="IWN166" s="36"/>
      <c r="IWO166" s="36"/>
      <c r="IWP166" s="36"/>
      <c r="IWQ166" s="36"/>
      <c r="IWR166" s="36"/>
      <c r="IWS166" s="36"/>
      <c r="IWT166" s="36"/>
      <c r="IWU166" s="36"/>
      <c r="IWV166" s="36"/>
      <c r="IWW166" s="36"/>
      <c r="IWX166" s="36"/>
      <c r="IWY166" s="36"/>
      <c r="IWZ166" s="36"/>
      <c r="IXA166" s="36"/>
      <c r="IXB166" s="36"/>
      <c r="IXC166" s="36"/>
      <c r="IXD166" s="36"/>
      <c r="IXE166" s="36"/>
      <c r="IXF166" s="36"/>
      <c r="IXG166" s="36"/>
      <c r="IXH166" s="36"/>
      <c r="IXI166" s="36"/>
      <c r="IXJ166" s="36"/>
      <c r="IXK166" s="36"/>
      <c r="IXL166" s="36"/>
      <c r="IXM166" s="36"/>
      <c r="IXN166" s="36"/>
      <c r="IXO166" s="36"/>
      <c r="IXP166" s="36"/>
      <c r="IXQ166" s="36"/>
      <c r="IXR166" s="36"/>
      <c r="IXS166" s="36"/>
      <c r="IXT166" s="36"/>
      <c r="IXU166" s="36"/>
      <c r="IXV166" s="36"/>
      <c r="IXW166" s="36"/>
      <c r="IXX166" s="36"/>
      <c r="IXY166" s="36"/>
      <c r="IXZ166" s="36"/>
      <c r="IYA166" s="36"/>
      <c r="IYB166" s="36"/>
      <c r="IYC166" s="36"/>
      <c r="IYD166" s="36"/>
      <c r="IYE166" s="36"/>
      <c r="IYF166" s="36"/>
      <c r="IYG166" s="36"/>
      <c r="IYH166" s="36"/>
      <c r="IYI166" s="36"/>
      <c r="IYJ166" s="36"/>
      <c r="IYK166" s="36"/>
      <c r="IYL166" s="36"/>
      <c r="IYM166" s="36"/>
      <c r="IYN166" s="36"/>
      <c r="IYO166" s="36"/>
      <c r="IYP166" s="36"/>
      <c r="IYQ166" s="36"/>
      <c r="IYR166" s="36"/>
      <c r="IYS166" s="36"/>
      <c r="IYT166" s="36"/>
      <c r="IYU166" s="36"/>
      <c r="IYV166" s="36"/>
      <c r="IYW166" s="36"/>
      <c r="IYX166" s="36"/>
      <c r="IYY166" s="36"/>
      <c r="IYZ166" s="36"/>
      <c r="IZA166" s="36"/>
      <c r="IZB166" s="36"/>
      <c r="IZC166" s="36"/>
      <c r="IZD166" s="36"/>
      <c r="IZE166" s="36"/>
      <c r="IZF166" s="36"/>
      <c r="IZG166" s="36"/>
      <c r="IZH166" s="36"/>
      <c r="IZI166" s="36"/>
      <c r="IZJ166" s="36"/>
      <c r="IZK166" s="36"/>
      <c r="IZL166" s="36"/>
      <c r="IZM166" s="36"/>
      <c r="IZN166" s="36"/>
      <c r="IZO166" s="36"/>
      <c r="IZP166" s="36"/>
      <c r="IZQ166" s="36"/>
      <c r="IZR166" s="36"/>
      <c r="IZS166" s="36"/>
      <c r="IZT166" s="36"/>
      <c r="IZU166" s="36"/>
      <c r="IZV166" s="36"/>
      <c r="IZW166" s="36"/>
      <c r="IZX166" s="36"/>
      <c r="IZY166" s="36"/>
      <c r="IZZ166" s="36"/>
      <c r="JAA166" s="36"/>
      <c r="JAB166" s="36"/>
      <c r="JAC166" s="36"/>
      <c r="JAD166" s="36"/>
      <c r="JAE166" s="36"/>
      <c r="JAF166" s="36"/>
      <c r="JAG166" s="36"/>
      <c r="JAH166" s="36"/>
      <c r="JAI166" s="36"/>
      <c r="JAJ166" s="36"/>
      <c r="JAK166" s="36"/>
      <c r="JAL166" s="36"/>
      <c r="JAM166" s="36"/>
      <c r="JAN166" s="36"/>
      <c r="JAO166" s="36"/>
      <c r="JAP166" s="36"/>
      <c r="JAQ166" s="36"/>
      <c r="JAR166" s="36"/>
      <c r="JAS166" s="36"/>
      <c r="JAT166" s="36"/>
      <c r="JAU166" s="36"/>
      <c r="JAV166" s="36"/>
      <c r="JAW166" s="36"/>
      <c r="JAX166" s="36"/>
      <c r="JAY166" s="36"/>
      <c r="JAZ166" s="36"/>
      <c r="JBA166" s="36"/>
      <c r="JBB166" s="36"/>
      <c r="JBC166" s="36"/>
      <c r="JBD166" s="36"/>
      <c r="JBE166" s="36"/>
      <c r="JBF166" s="36"/>
      <c r="JBG166" s="36"/>
      <c r="JBH166" s="36"/>
      <c r="JBI166" s="36"/>
      <c r="JBJ166" s="36"/>
      <c r="JBK166" s="36"/>
      <c r="JBL166" s="36"/>
      <c r="JBM166" s="36"/>
      <c r="JBN166" s="36"/>
      <c r="JBO166" s="36"/>
      <c r="JBP166" s="36"/>
      <c r="JBQ166" s="36"/>
      <c r="JBR166" s="36"/>
      <c r="JBS166" s="36"/>
      <c r="JBT166" s="36"/>
      <c r="JBU166" s="36"/>
      <c r="JBV166" s="36"/>
      <c r="JBW166" s="36"/>
      <c r="JBX166" s="36"/>
      <c r="JBY166" s="36"/>
      <c r="JBZ166" s="36"/>
      <c r="JCA166" s="36"/>
      <c r="JCB166" s="36"/>
      <c r="JCC166" s="36"/>
      <c r="JCD166" s="36"/>
      <c r="JCE166" s="36"/>
      <c r="JCF166" s="36"/>
      <c r="JCG166" s="36"/>
      <c r="JCH166" s="36"/>
      <c r="JCI166" s="36"/>
      <c r="JCJ166" s="36"/>
      <c r="JCK166" s="36"/>
      <c r="JCL166" s="36"/>
      <c r="JCM166" s="36"/>
      <c r="JCN166" s="36"/>
      <c r="JCO166" s="36"/>
      <c r="JCP166" s="36"/>
      <c r="JCQ166" s="36"/>
      <c r="JCR166" s="36"/>
      <c r="JCS166" s="36"/>
      <c r="JCT166" s="36"/>
      <c r="JCU166" s="36"/>
      <c r="JCV166" s="36"/>
      <c r="JCW166" s="36"/>
      <c r="JCX166" s="36"/>
      <c r="JCY166" s="36"/>
      <c r="JCZ166" s="36"/>
      <c r="JDA166" s="36"/>
      <c r="JDB166" s="36"/>
      <c r="JDC166" s="36"/>
      <c r="JDD166" s="36"/>
      <c r="JDE166" s="36"/>
      <c r="JDF166" s="36"/>
      <c r="JDG166" s="36"/>
      <c r="JDH166" s="36"/>
      <c r="JDI166" s="36"/>
      <c r="JDJ166" s="36"/>
      <c r="JDK166" s="36"/>
      <c r="JDL166" s="36"/>
      <c r="JDM166" s="36"/>
      <c r="JDN166" s="36"/>
      <c r="JDO166" s="36"/>
      <c r="JDP166" s="36"/>
      <c r="JDQ166" s="36"/>
      <c r="JDR166" s="36"/>
      <c r="JDS166" s="36"/>
      <c r="JDT166" s="36"/>
      <c r="JDU166" s="36"/>
      <c r="JDV166" s="36"/>
      <c r="JDW166" s="36"/>
      <c r="JDX166" s="36"/>
      <c r="JDY166" s="36"/>
      <c r="JDZ166" s="36"/>
      <c r="JEA166" s="36"/>
      <c r="JEB166" s="36"/>
      <c r="JEC166" s="36"/>
      <c r="JED166" s="36"/>
      <c r="JEE166" s="36"/>
      <c r="JEF166" s="36"/>
      <c r="JEG166" s="36"/>
      <c r="JEH166" s="36"/>
      <c r="JEI166" s="36"/>
      <c r="JEJ166" s="36"/>
      <c r="JEK166" s="36"/>
      <c r="JEL166" s="36"/>
      <c r="JEM166" s="36"/>
      <c r="JEN166" s="36"/>
      <c r="JEO166" s="36"/>
      <c r="JEP166" s="36"/>
      <c r="JEQ166" s="36"/>
      <c r="JER166" s="36"/>
      <c r="JES166" s="36"/>
      <c r="JET166" s="36"/>
      <c r="JEU166" s="36"/>
      <c r="JEV166" s="36"/>
      <c r="JEW166" s="36"/>
      <c r="JEX166" s="36"/>
      <c r="JEY166" s="36"/>
      <c r="JEZ166" s="36"/>
      <c r="JFA166" s="36"/>
      <c r="JFB166" s="36"/>
      <c r="JFC166" s="36"/>
      <c r="JFD166" s="36"/>
      <c r="JFE166" s="36"/>
      <c r="JFF166" s="36"/>
      <c r="JFG166" s="36"/>
      <c r="JFH166" s="36"/>
      <c r="JFI166" s="36"/>
      <c r="JFJ166" s="36"/>
      <c r="JFK166" s="36"/>
      <c r="JFL166" s="36"/>
      <c r="JFM166" s="36"/>
      <c r="JFN166" s="36"/>
      <c r="JFO166" s="36"/>
      <c r="JFP166" s="36"/>
      <c r="JFQ166" s="36"/>
      <c r="JFR166" s="36"/>
      <c r="JFS166" s="36"/>
      <c r="JFT166" s="36"/>
      <c r="JFU166" s="36"/>
      <c r="JFV166" s="36"/>
      <c r="JFW166" s="36"/>
      <c r="JFX166" s="36"/>
      <c r="JFY166" s="36"/>
      <c r="JFZ166" s="36"/>
      <c r="JGA166" s="36"/>
      <c r="JGB166" s="36"/>
      <c r="JGC166" s="36"/>
      <c r="JGD166" s="36"/>
      <c r="JGE166" s="36"/>
      <c r="JGF166" s="36"/>
      <c r="JGG166" s="36"/>
      <c r="JGH166" s="36"/>
      <c r="JGI166" s="36"/>
      <c r="JGJ166" s="36"/>
      <c r="JGK166" s="36"/>
      <c r="JGL166" s="36"/>
      <c r="JGM166" s="36"/>
      <c r="JGN166" s="36"/>
      <c r="JGO166" s="36"/>
      <c r="JGP166" s="36"/>
      <c r="JGQ166" s="36"/>
      <c r="JGR166" s="36"/>
      <c r="JGS166" s="36"/>
      <c r="JGT166" s="36"/>
      <c r="JGU166" s="36"/>
      <c r="JGV166" s="36"/>
      <c r="JGW166" s="36"/>
      <c r="JGX166" s="36"/>
      <c r="JGY166" s="36"/>
      <c r="JGZ166" s="36"/>
      <c r="JHA166" s="36"/>
      <c r="JHB166" s="36"/>
      <c r="JHC166" s="36"/>
      <c r="JHD166" s="36"/>
      <c r="JHE166" s="36"/>
      <c r="JHF166" s="36"/>
      <c r="JHG166" s="36"/>
      <c r="JHH166" s="36"/>
      <c r="JHI166" s="36"/>
      <c r="JHJ166" s="36"/>
      <c r="JHK166" s="36"/>
      <c r="JHL166" s="36"/>
      <c r="JHM166" s="36"/>
      <c r="JHN166" s="36"/>
      <c r="JHO166" s="36"/>
      <c r="JHP166" s="36"/>
      <c r="JHQ166" s="36"/>
      <c r="JHR166" s="36"/>
      <c r="JHS166" s="36"/>
      <c r="JHT166" s="36"/>
      <c r="JHU166" s="36"/>
      <c r="JHV166" s="36"/>
      <c r="JHW166" s="36"/>
      <c r="JHX166" s="36"/>
      <c r="JHY166" s="36"/>
      <c r="JHZ166" s="36"/>
      <c r="JIA166" s="36"/>
      <c r="JIB166" s="36"/>
      <c r="JIC166" s="36"/>
      <c r="JID166" s="36"/>
      <c r="JIE166" s="36"/>
      <c r="JIF166" s="36"/>
      <c r="JIG166" s="36"/>
      <c r="JIH166" s="36"/>
      <c r="JII166" s="36"/>
      <c r="JIJ166" s="36"/>
      <c r="JIK166" s="36"/>
      <c r="JIL166" s="36"/>
      <c r="JIM166" s="36"/>
      <c r="JIN166" s="36"/>
      <c r="JIO166" s="36"/>
      <c r="JIP166" s="36"/>
      <c r="JIQ166" s="36"/>
      <c r="JIR166" s="36"/>
      <c r="JIS166" s="36"/>
      <c r="JIT166" s="36"/>
      <c r="JIU166" s="36"/>
      <c r="JIV166" s="36"/>
      <c r="JIW166" s="36"/>
      <c r="JIX166" s="36"/>
      <c r="JIY166" s="36"/>
      <c r="JIZ166" s="36"/>
      <c r="JJA166" s="36"/>
      <c r="JJB166" s="36"/>
      <c r="JJC166" s="36"/>
      <c r="JJD166" s="36"/>
      <c r="JJE166" s="36"/>
      <c r="JJF166" s="36"/>
      <c r="JJG166" s="36"/>
      <c r="JJH166" s="36"/>
      <c r="JJI166" s="36"/>
      <c r="JJJ166" s="36"/>
      <c r="JJK166" s="36"/>
      <c r="JJL166" s="36"/>
      <c r="JJM166" s="36"/>
      <c r="JJN166" s="36"/>
      <c r="JJO166" s="36"/>
      <c r="JJP166" s="36"/>
      <c r="JJQ166" s="36"/>
      <c r="JJR166" s="36"/>
      <c r="JJS166" s="36"/>
      <c r="JJT166" s="36"/>
      <c r="JJU166" s="36"/>
      <c r="JJV166" s="36"/>
      <c r="JJW166" s="36"/>
      <c r="JJX166" s="36"/>
      <c r="JJY166" s="36"/>
      <c r="JJZ166" s="36"/>
      <c r="JKA166" s="36"/>
      <c r="JKB166" s="36"/>
      <c r="JKC166" s="36"/>
      <c r="JKD166" s="36"/>
      <c r="JKE166" s="36"/>
      <c r="JKF166" s="36"/>
      <c r="JKG166" s="36"/>
      <c r="JKH166" s="36"/>
      <c r="JKI166" s="36"/>
      <c r="JKJ166" s="36"/>
      <c r="JKK166" s="36"/>
      <c r="JKL166" s="36"/>
      <c r="JKM166" s="36"/>
      <c r="JKN166" s="36"/>
      <c r="JKO166" s="36"/>
      <c r="JKP166" s="36"/>
      <c r="JKQ166" s="36"/>
      <c r="JKR166" s="36"/>
      <c r="JKS166" s="36"/>
      <c r="JKT166" s="36"/>
      <c r="JKU166" s="36"/>
      <c r="JKV166" s="36"/>
      <c r="JKW166" s="36"/>
      <c r="JKX166" s="36"/>
      <c r="JKY166" s="36"/>
      <c r="JKZ166" s="36"/>
      <c r="JLA166" s="36"/>
      <c r="JLB166" s="36"/>
      <c r="JLC166" s="36"/>
      <c r="JLD166" s="36"/>
      <c r="JLE166" s="36"/>
      <c r="JLF166" s="36"/>
      <c r="JLG166" s="36"/>
      <c r="JLH166" s="36"/>
      <c r="JLI166" s="36"/>
      <c r="JLJ166" s="36"/>
      <c r="JLK166" s="36"/>
      <c r="JLL166" s="36"/>
      <c r="JLM166" s="36"/>
      <c r="JLN166" s="36"/>
      <c r="JLO166" s="36"/>
      <c r="JLP166" s="36"/>
      <c r="JLQ166" s="36"/>
      <c r="JLR166" s="36"/>
      <c r="JLS166" s="36"/>
      <c r="JLT166" s="36"/>
      <c r="JLU166" s="36"/>
      <c r="JLV166" s="36"/>
      <c r="JLW166" s="36"/>
      <c r="JLX166" s="36"/>
      <c r="JLY166" s="36"/>
      <c r="JLZ166" s="36"/>
      <c r="JMA166" s="36"/>
      <c r="JMB166" s="36"/>
      <c r="JMC166" s="36"/>
      <c r="JMD166" s="36"/>
      <c r="JME166" s="36"/>
      <c r="JMF166" s="36"/>
      <c r="JMG166" s="36"/>
      <c r="JMH166" s="36"/>
      <c r="JMI166" s="36"/>
      <c r="JMJ166" s="36"/>
      <c r="JMK166" s="36"/>
      <c r="JML166" s="36"/>
      <c r="JMM166" s="36"/>
      <c r="JMN166" s="36"/>
      <c r="JMO166" s="36"/>
      <c r="JMP166" s="36"/>
      <c r="JMQ166" s="36"/>
      <c r="JMR166" s="36"/>
      <c r="JMS166" s="36"/>
      <c r="JMT166" s="36"/>
      <c r="JMU166" s="36"/>
      <c r="JMV166" s="36"/>
      <c r="JMW166" s="36"/>
      <c r="JMX166" s="36"/>
      <c r="JMY166" s="36"/>
      <c r="JMZ166" s="36"/>
      <c r="JNA166" s="36"/>
      <c r="JNB166" s="36"/>
      <c r="JNC166" s="36"/>
      <c r="JND166" s="36"/>
      <c r="JNE166" s="36"/>
      <c r="JNF166" s="36"/>
      <c r="JNG166" s="36"/>
      <c r="JNH166" s="36"/>
      <c r="JNI166" s="36"/>
      <c r="JNJ166" s="36"/>
      <c r="JNK166" s="36"/>
      <c r="JNL166" s="36"/>
      <c r="JNM166" s="36"/>
      <c r="JNN166" s="36"/>
      <c r="JNO166" s="36"/>
      <c r="JNP166" s="36"/>
      <c r="JNQ166" s="36"/>
      <c r="JNR166" s="36"/>
      <c r="JNS166" s="36"/>
      <c r="JNT166" s="36"/>
      <c r="JNU166" s="36"/>
      <c r="JNV166" s="36"/>
      <c r="JNW166" s="36"/>
      <c r="JNX166" s="36"/>
      <c r="JNY166" s="36"/>
      <c r="JNZ166" s="36"/>
      <c r="JOA166" s="36"/>
      <c r="JOB166" s="36"/>
      <c r="JOC166" s="36"/>
      <c r="JOD166" s="36"/>
      <c r="JOE166" s="36"/>
      <c r="JOF166" s="36"/>
      <c r="JOG166" s="36"/>
      <c r="JOH166" s="36"/>
      <c r="JOI166" s="36"/>
      <c r="JOJ166" s="36"/>
      <c r="JOK166" s="36"/>
      <c r="JOL166" s="36"/>
      <c r="JOM166" s="36"/>
      <c r="JON166" s="36"/>
      <c r="JOO166" s="36"/>
      <c r="JOP166" s="36"/>
      <c r="JOQ166" s="36"/>
      <c r="JOR166" s="36"/>
      <c r="JOS166" s="36"/>
      <c r="JOT166" s="36"/>
      <c r="JOU166" s="36"/>
      <c r="JOV166" s="36"/>
      <c r="JOW166" s="36"/>
      <c r="JOX166" s="36"/>
      <c r="JOY166" s="36"/>
      <c r="JOZ166" s="36"/>
      <c r="JPA166" s="36"/>
      <c r="JPB166" s="36"/>
      <c r="JPC166" s="36"/>
      <c r="JPD166" s="36"/>
      <c r="JPE166" s="36"/>
      <c r="JPF166" s="36"/>
      <c r="JPG166" s="36"/>
      <c r="JPH166" s="36"/>
      <c r="JPI166" s="36"/>
      <c r="JPJ166" s="36"/>
      <c r="JPK166" s="36"/>
      <c r="JPL166" s="36"/>
      <c r="JPM166" s="36"/>
      <c r="JPN166" s="36"/>
      <c r="JPO166" s="36"/>
      <c r="JPP166" s="36"/>
      <c r="JPQ166" s="36"/>
      <c r="JPR166" s="36"/>
      <c r="JPS166" s="36"/>
      <c r="JPT166" s="36"/>
      <c r="JPU166" s="36"/>
      <c r="JPV166" s="36"/>
      <c r="JPW166" s="36"/>
      <c r="JPX166" s="36"/>
      <c r="JPY166" s="36"/>
      <c r="JPZ166" s="36"/>
      <c r="JQA166" s="36"/>
      <c r="JQB166" s="36"/>
      <c r="JQC166" s="36"/>
      <c r="JQD166" s="36"/>
      <c r="JQE166" s="36"/>
      <c r="JQF166" s="36"/>
      <c r="JQG166" s="36"/>
      <c r="JQH166" s="36"/>
      <c r="JQI166" s="36"/>
      <c r="JQJ166" s="36"/>
      <c r="JQK166" s="36"/>
      <c r="JQL166" s="36"/>
      <c r="JQM166" s="36"/>
      <c r="JQN166" s="36"/>
      <c r="JQO166" s="36"/>
      <c r="JQP166" s="36"/>
      <c r="JQQ166" s="36"/>
      <c r="JQR166" s="36"/>
      <c r="JQS166" s="36"/>
      <c r="JQT166" s="36"/>
      <c r="JQU166" s="36"/>
      <c r="JQV166" s="36"/>
      <c r="JQW166" s="36"/>
      <c r="JQX166" s="36"/>
      <c r="JQY166" s="36"/>
      <c r="JQZ166" s="36"/>
      <c r="JRA166" s="36"/>
      <c r="JRB166" s="36"/>
      <c r="JRC166" s="36"/>
      <c r="JRD166" s="36"/>
      <c r="JRE166" s="36"/>
      <c r="JRF166" s="36"/>
      <c r="JRG166" s="36"/>
      <c r="JRH166" s="36"/>
      <c r="JRI166" s="36"/>
      <c r="JRJ166" s="36"/>
      <c r="JRK166" s="36"/>
      <c r="JRL166" s="36"/>
      <c r="JRM166" s="36"/>
      <c r="JRN166" s="36"/>
      <c r="JRO166" s="36"/>
      <c r="JRP166" s="36"/>
      <c r="JRQ166" s="36"/>
      <c r="JRR166" s="36"/>
      <c r="JRS166" s="36"/>
      <c r="JRT166" s="36"/>
      <c r="JRU166" s="36"/>
      <c r="JRV166" s="36"/>
      <c r="JRW166" s="36"/>
      <c r="JRX166" s="36"/>
      <c r="JRY166" s="36"/>
      <c r="JRZ166" s="36"/>
      <c r="JSA166" s="36"/>
      <c r="JSB166" s="36"/>
      <c r="JSC166" s="36"/>
      <c r="JSD166" s="36"/>
      <c r="JSE166" s="36"/>
      <c r="JSF166" s="36"/>
      <c r="JSG166" s="36"/>
      <c r="JSH166" s="36"/>
      <c r="JSI166" s="36"/>
      <c r="JSJ166" s="36"/>
      <c r="JSK166" s="36"/>
      <c r="JSL166" s="36"/>
      <c r="JSM166" s="36"/>
      <c r="JSN166" s="36"/>
      <c r="JSO166" s="36"/>
      <c r="JSP166" s="36"/>
      <c r="JSQ166" s="36"/>
      <c r="JSR166" s="36"/>
      <c r="JSS166" s="36"/>
      <c r="JST166" s="36"/>
      <c r="JSU166" s="36"/>
      <c r="JSV166" s="36"/>
      <c r="JSW166" s="36"/>
      <c r="JSX166" s="36"/>
      <c r="JSY166" s="36"/>
      <c r="JSZ166" s="36"/>
      <c r="JTA166" s="36"/>
      <c r="JTB166" s="36"/>
      <c r="JTC166" s="36"/>
      <c r="JTD166" s="36"/>
      <c r="JTE166" s="36"/>
      <c r="JTF166" s="36"/>
      <c r="JTG166" s="36"/>
      <c r="JTH166" s="36"/>
      <c r="JTI166" s="36"/>
      <c r="JTJ166" s="36"/>
      <c r="JTK166" s="36"/>
      <c r="JTL166" s="36"/>
      <c r="JTM166" s="36"/>
      <c r="JTN166" s="36"/>
      <c r="JTO166" s="36"/>
      <c r="JTP166" s="36"/>
      <c r="JTQ166" s="36"/>
      <c r="JTR166" s="36"/>
      <c r="JTS166" s="36"/>
      <c r="JTT166" s="36"/>
      <c r="JTU166" s="36"/>
      <c r="JTV166" s="36"/>
      <c r="JTW166" s="36"/>
      <c r="JTX166" s="36"/>
      <c r="JTY166" s="36"/>
      <c r="JTZ166" s="36"/>
      <c r="JUA166" s="36"/>
      <c r="JUB166" s="36"/>
      <c r="JUC166" s="36"/>
      <c r="JUD166" s="36"/>
      <c r="JUE166" s="36"/>
      <c r="JUF166" s="36"/>
      <c r="JUG166" s="36"/>
      <c r="JUH166" s="36"/>
      <c r="JUI166" s="36"/>
      <c r="JUJ166" s="36"/>
      <c r="JUK166" s="36"/>
      <c r="JUL166" s="36"/>
      <c r="JUM166" s="36"/>
      <c r="JUN166" s="36"/>
      <c r="JUO166" s="36"/>
      <c r="JUP166" s="36"/>
      <c r="JUQ166" s="36"/>
      <c r="JUR166" s="36"/>
      <c r="JUS166" s="36"/>
      <c r="JUT166" s="36"/>
      <c r="JUU166" s="36"/>
      <c r="JUV166" s="36"/>
      <c r="JUW166" s="36"/>
      <c r="JUX166" s="36"/>
      <c r="JUY166" s="36"/>
      <c r="JUZ166" s="36"/>
      <c r="JVA166" s="36"/>
      <c r="JVB166" s="36"/>
      <c r="JVC166" s="36"/>
      <c r="JVD166" s="36"/>
      <c r="JVE166" s="36"/>
      <c r="JVF166" s="36"/>
      <c r="JVG166" s="36"/>
      <c r="JVH166" s="36"/>
      <c r="JVI166" s="36"/>
      <c r="JVJ166" s="36"/>
      <c r="JVK166" s="36"/>
      <c r="JVL166" s="36"/>
      <c r="JVM166" s="36"/>
      <c r="JVN166" s="36"/>
      <c r="JVO166" s="36"/>
      <c r="JVP166" s="36"/>
      <c r="JVQ166" s="36"/>
      <c r="JVR166" s="36"/>
      <c r="JVS166" s="36"/>
      <c r="JVT166" s="36"/>
      <c r="JVU166" s="36"/>
      <c r="JVV166" s="36"/>
      <c r="JVW166" s="36"/>
      <c r="JVX166" s="36"/>
      <c r="JVY166" s="36"/>
      <c r="JVZ166" s="36"/>
      <c r="JWA166" s="36"/>
      <c r="JWB166" s="36"/>
      <c r="JWC166" s="36"/>
      <c r="JWD166" s="36"/>
      <c r="JWE166" s="36"/>
      <c r="JWF166" s="36"/>
      <c r="JWG166" s="36"/>
      <c r="JWH166" s="36"/>
      <c r="JWI166" s="36"/>
      <c r="JWJ166" s="36"/>
      <c r="JWK166" s="36"/>
      <c r="JWL166" s="36"/>
      <c r="JWM166" s="36"/>
      <c r="JWN166" s="36"/>
      <c r="JWO166" s="36"/>
      <c r="JWP166" s="36"/>
      <c r="JWQ166" s="36"/>
      <c r="JWR166" s="36"/>
      <c r="JWS166" s="36"/>
      <c r="JWT166" s="36"/>
      <c r="JWU166" s="36"/>
      <c r="JWV166" s="36"/>
      <c r="JWW166" s="36"/>
      <c r="JWX166" s="36"/>
      <c r="JWY166" s="36"/>
      <c r="JWZ166" s="36"/>
      <c r="JXA166" s="36"/>
      <c r="JXB166" s="36"/>
      <c r="JXC166" s="36"/>
      <c r="JXD166" s="36"/>
      <c r="JXE166" s="36"/>
      <c r="JXF166" s="36"/>
      <c r="JXG166" s="36"/>
      <c r="JXH166" s="36"/>
      <c r="JXI166" s="36"/>
      <c r="JXJ166" s="36"/>
      <c r="JXK166" s="36"/>
      <c r="JXL166" s="36"/>
      <c r="JXM166" s="36"/>
      <c r="JXN166" s="36"/>
      <c r="JXO166" s="36"/>
      <c r="JXP166" s="36"/>
      <c r="JXQ166" s="36"/>
      <c r="JXR166" s="36"/>
      <c r="JXS166" s="36"/>
      <c r="JXT166" s="36"/>
      <c r="JXU166" s="36"/>
      <c r="JXV166" s="36"/>
      <c r="JXW166" s="36"/>
      <c r="JXX166" s="36"/>
      <c r="JXY166" s="36"/>
      <c r="JXZ166" s="36"/>
      <c r="JYA166" s="36"/>
      <c r="JYB166" s="36"/>
      <c r="JYC166" s="36"/>
      <c r="JYD166" s="36"/>
      <c r="JYE166" s="36"/>
      <c r="JYF166" s="36"/>
      <c r="JYG166" s="36"/>
      <c r="JYH166" s="36"/>
      <c r="JYI166" s="36"/>
      <c r="JYJ166" s="36"/>
      <c r="JYK166" s="36"/>
      <c r="JYL166" s="36"/>
      <c r="JYM166" s="36"/>
      <c r="JYN166" s="36"/>
      <c r="JYO166" s="36"/>
      <c r="JYP166" s="36"/>
      <c r="JYQ166" s="36"/>
      <c r="JYR166" s="36"/>
      <c r="JYS166" s="36"/>
      <c r="JYT166" s="36"/>
      <c r="JYU166" s="36"/>
      <c r="JYV166" s="36"/>
      <c r="JYW166" s="36"/>
      <c r="JYX166" s="36"/>
      <c r="JYY166" s="36"/>
      <c r="JYZ166" s="36"/>
      <c r="JZA166" s="36"/>
      <c r="JZB166" s="36"/>
      <c r="JZC166" s="36"/>
      <c r="JZD166" s="36"/>
      <c r="JZE166" s="36"/>
      <c r="JZF166" s="36"/>
      <c r="JZG166" s="36"/>
      <c r="JZH166" s="36"/>
      <c r="JZI166" s="36"/>
      <c r="JZJ166" s="36"/>
      <c r="JZK166" s="36"/>
      <c r="JZL166" s="36"/>
      <c r="JZM166" s="36"/>
      <c r="JZN166" s="36"/>
      <c r="JZO166" s="36"/>
      <c r="JZP166" s="36"/>
      <c r="JZQ166" s="36"/>
      <c r="JZR166" s="36"/>
      <c r="JZS166" s="36"/>
      <c r="JZT166" s="36"/>
      <c r="JZU166" s="36"/>
      <c r="JZV166" s="36"/>
      <c r="JZW166" s="36"/>
      <c r="JZX166" s="36"/>
      <c r="JZY166" s="36"/>
      <c r="JZZ166" s="36"/>
      <c r="KAA166" s="36"/>
      <c r="KAB166" s="36"/>
      <c r="KAC166" s="36"/>
      <c r="KAD166" s="36"/>
      <c r="KAE166" s="36"/>
      <c r="KAF166" s="36"/>
      <c r="KAG166" s="36"/>
      <c r="KAH166" s="36"/>
      <c r="KAI166" s="36"/>
      <c r="KAJ166" s="36"/>
      <c r="KAK166" s="36"/>
      <c r="KAL166" s="36"/>
      <c r="KAM166" s="36"/>
      <c r="KAN166" s="36"/>
      <c r="KAO166" s="36"/>
      <c r="KAP166" s="36"/>
      <c r="KAQ166" s="36"/>
      <c r="KAR166" s="36"/>
      <c r="KAS166" s="36"/>
      <c r="KAT166" s="36"/>
      <c r="KAU166" s="36"/>
      <c r="KAV166" s="36"/>
      <c r="KAW166" s="36"/>
      <c r="KAX166" s="36"/>
      <c r="KAY166" s="36"/>
      <c r="KAZ166" s="36"/>
      <c r="KBA166" s="36"/>
      <c r="KBB166" s="36"/>
      <c r="KBC166" s="36"/>
      <c r="KBD166" s="36"/>
      <c r="KBE166" s="36"/>
      <c r="KBF166" s="36"/>
      <c r="KBG166" s="36"/>
      <c r="KBH166" s="36"/>
      <c r="KBI166" s="36"/>
      <c r="KBJ166" s="36"/>
      <c r="KBK166" s="36"/>
      <c r="KBL166" s="36"/>
      <c r="KBM166" s="36"/>
      <c r="KBN166" s="36"/>
      <c r="KBO166" s="36"/>
      <c r="KBP166" s="36"/>
      <c r="KBQ166" s="36"/>
      <c r="KBR166" s="36"/>
      <c r="KBS166" s="36"/>
      <c r="KBT166" s="36"/>
      <c r="KBU166" s="36"/>
      <c r="KBV166" s="36"/>
      <c r="KBW166" s="36"/>
      <c r="KBX166" s="36"/>
      <c r="KBY166" s="36"/>
      <c r="KBZ166" s="36"/>
      <c r="KCA166" s="36"/>
      <c r="KCB166" s="36"/>
      <c r="KCC166" s="36"/>
      <c r="KCD166" s="36"/>
      <c r="KCE166" s="36"/>
      <c r="KCF166" s="36"/>
      <c r="KCG166" s="36"/>
      <c r="KCH166" s="36"/>
      <c r="KCI166" s="36"/>
      <c r="KCJ166" s="36"/>
      <c r="KCK166" s="36"/>
      <c r="KCL166" s="36"/>
      <c r="KCM166" s="36"/>
      <c r="KCN166" s="36"/>
      <c r="KCO166" s="36"/>
      <c r="KCP166" s="36"/>
      <c r="KCQ166" s="36"/>
      <c r="KCR166" s="36"/>
      <c r="KCS166" s="36"/>
      <c r="KCT166" s="36"/>
      <c r="KCU166" s="36"/>
      <c r="KCV166" s="36"/>
      <c r="KCW166" s="36"/>
      <c r="KCX166" s="36"/>
      <c r="KCY166" s="36"/>
      <c r="KCZ166" s="36"/>
      <c r="KDA166" s="36"/>
      <c r="KDB166" s="36"/>
      <c r="KDC166" s="36"/>
      <c r="KDD166" s="36"/>
      <c r="KDE166" s="36"/>
      <c r="KDF166" s="36"/>
      <c r="KDG166" s="36"/>
      <c r="KDH166" s="36"/>
      <c r="KDI166" s="36"/>
      <c r="KDJ166" s="36"/>
      <c r="KDK166" s="36"/>
      <c r="KDL166" s="36"/>
      <c r="KDM166" s="36"/>
      <c r="KDN166" s="36"/>
      <c r="KDO166" s="36"/>
      <c r="KDP166" s="36"/>
      <c r="KDQ166" s="36"/>
      <c r="KDR166" s="36"/>
      <c r="KDS166" s="36"/>
      <c r="KDT166" s="36"/>
      <c r="KDU166" s="36"/>
      <c r="KDV166" s="36"/>
      <c r="KDW166" s="36"/>
      <c r="KDX166" s="36"/>
      <c r="KDY166" s="36"/>
      <c r="KDZ166" s="36"/>
      <c r="KEA166" s="36"/>
      <c r="KEB166" s="36"/>
      <c r="KEC166" s="36"/>
      <c r="KED166" s="36"/>
      <c r="KEE166" s="36"/>
      <c r="KEF166" s="36"/>
      <c r="KEG166" s="36"/>
      <c r="KEH166" s="36"/>
      <c r="KEI166" s="36"/>
      <c r="KEJ166" s="36"/>
      <c r="KEK166" s="36"/>
      <c r="KEL166" s="36"/>
      <c r="KEM166" s="36"/>
      <c r="KEN166" s="36"/>
      <c r="KEO166" s="36"/>
      <c r="KEP166" s="36"/>
      <c r="KEQ166" s="36"/>
      <c r="KER166" s="36"/>
      <c r="KES166" s="36"/>
      <c r="KET166" s="36"/>
      <c r="KEU166" s="36"/>
      <c r="KEV166" s="36"/>
      <c r="KEW166" s="36"/>
      <c r="KEX166" s="36"/>
      <c r="KEY166" s="36"/>
      <c r="KEZ166" s="36"/>
      <c r="KFA166" s="36"/>
      <c r="KFB166" s="36"/>
      <c r="KFC166" s="36"/>
      <c r="KFD166" s="36"/>
      <c r="KFE166" s="36"/>
      <c r="KFF166" s="36"/>
      <c r="KFG166" s="36"/>
      <c r="KFH166" s="36"/>
      <c r="KFI166" s="36"/>
      <c r="KFJ166" s="36"/>
      <c r="KFK166" s="36"/>
      <c r="KFL166" s="36"/>
      <c r="KFM166" s="36"/>
      <c r="KFN166" s="36"/>
      <c r="KFO166" s="36"/>
      <c r="KFP166" s="36"/>
      <c r="KFQ166" s="36"/>
      <c r="KFR166" s="36"/>
      <c r="KFS166" s="36"/>
      <c r="KFT166" s="36"/>
      <c r="KFU166" s="36"/>
      <c r="KFV166" s="36"/>
      <c r="KFW166" s="36"/>
      <c r="KFX166" s="36"/>
      <c r="KFY166" s="36"/>
      <c r="KFZ166" s="36"/>
      <c r="KGA166" s="36"/>
      <c r="KGB166" s="36"/>
      <c r="KGC166" s="36"/>
      <c r="KGD166" s="36"/>
      <c r="KGE166" s="36"/>
      <c r="KGF166" s="36"/>
      <c r="KGG166" s="36"/>
      <c r="KGH166" s="36"/>
      <c r="KGI166" s="36"/>
      <c r="KGJ166" s="36"/>
      <c r="KGK166" s="36"/>
      <c r="KGL166" s="36"/>
      <c r="KGM166" s="36"/>
      <c r="KGN166" s="36"/>
      <c r="KGO166" s="36"/>
      <c r="KGP166" s="36"/>
      <c r="KGQ166" s="36"/>
      <c r="KGR166" s="36"/>
      <c r="KGS166" s="36"/>
      <c r="KGT166" s="36"/>
      <c r="KGU166" s="36"/>
      <c r="KGV166" s="36"/>
      <c r="KGW166" s="36"/>
      <c r="KGX166" s="36"/>
      <c r="KGY166" s="36"/>
      <c r="KGZ166" s="36"/>
      <c r="KHA166" s="36"/>
      <c r="KHB166" s="36"/>
      <c r="KHC166" s="36"/>
      <c r="KHD166" s="36"/>
      <c r="KHE166" s="36"/>
      <c r="KHF166" s="36"/>
      <c r="KHG166" s="36"/>
      <c r="KHH166" s="36"/>
      <c r="KHI166" s="36"/>
      <c r="KHJ166" s="36"/>
      <c r="KHK166" s="36"/>
      <c r="KHL166" s="36"/>
      <c r="KHM166" s="36"/>
      <c r="KHN166" s="36"/>
      <c r="KHO166" s="36"/>
      <c r="KHP166" s="36"/>
      <c r="KHQ166" s="36"/>
      <c r="KHR166" s="36"/>
      <c r="KHS166" s="36"/>
      <c r="KHT166" s="36"/>
      <c r="KHU166" s="36"/>
      <c r="KHV166" s="36"/>
      <c r="KHW166" s="36"/>
      <c r="KHX166" s="36"/>
      <c r="KHY166" s="36"/>
      <c r="KHZ166" s="36"/>
      <c r="KIA166" s="36"/>
      <c r="KIB166" s="36"/>
      <c r="KIC166" s="36"/>
      <c r="KID166" s="36"/>
      <c r="KIE166" s="36"/>
      <c r="KIF166" s="36"/>
      <c r="KIG166" s="36"/>
      <c r="KIH166" s="36"/>
      <c r="KII166" s="36"/>
      <c r="KIJ166" s="36"/>
      <c r="KIK166" s="36"/>
      <c r="KIL166" s="36"/>
      <c r="KIM166" s="36"/>
      <c r="KIN166" s="36"/>
      <c r="KIO166" s="36"/>
      <c r="KIP166" s="36"/>
      <c r="KIQ166" s="36"/>
      <c r="KIR166" s="36"/>
      <c r="KIS166" s="36"/>
      <c r="KIT166" s="36"/>
      <c r="KIU166" s="36"/>
      <c r="KIV166" s="36"/>
      <c r="KIW166" s="36"/>
      <c r="KIX166" s="36"/>
      <c r="KIY166" s="36"/>
      <c r="KIZ166" s="36"/>
      <c r="KJA166" s="36"/>
      <c r="KJB166" s="36"/>
      <c r="KJC166" s="36"/>
      <c r="KJD166" s="36"/>
      <c r="KJE166" s="36"/>
      <c r="KJF166" s="36"/>
      <c r="KJG166" s="36"/>
      <c r="KJH166" s="36"/>
      <c r="KJI166" s="36"/>
      <c r="KJJ166" s="36"/>
      <c r="KJK166" s="36"/>
      <c r="KJL166" s="36"/>
      <c r="KJM166" s="36"/>
      <c r="KJN166" s="36"/>
      <c r="KJO166" s="36"/>
      <c r="KJP166" s="36"/>
      <c r="KJQ166" s="36"/>
      <c r="KJR166" s="36"/>
      <c r="KJS166" s="36"/>
      <c r="KJT166" s="36"/>
      <c r="KJU166" s="36"/>
      <c r="KJV166" s="36"/>
      <c r="KJW166" s="36"/>
      <c r="KJX166" s="36"/>
      <c r="KJY166" s="36"/>
      <c r="KJZ166" s="36"/>
      <c r="KKA166" s="36"/>
      <c r="KKB166" s="36"/>
      <c r="KKC166" s="36"/>
      <c r="KKD166" s="36"/>
      <c r="KKE166" s="36"/>
      <c r="KKF166" s="36"/>
      <c r="KKG166" s="36"/>
      <c r="KKH166" s="36"/>
      <c r="KKI166" s="36"/>
      <c r="KKJ166" s="36"/>
      <c r="KKK166" s="36"/>
      <c r="KKL166" s="36"/>
      <c r="KKM166" s="36"/>
      <c r="KKN166" s="36"/>
      <c r="KKO166" s="36"/>
      <c r="KKP166" s="36"/>
      <c r="KKQ166" s="36"/>
      <c r="KKR166" s="36"/>
      <c r="KKS166" s="36"/>
      <c r="KKT166" s="36"/>
      <c r="KKU166" s="36"/>
      <c r="KKV166" s="36"/>
      <c r="KKW166" s="36"/>
      <c r="KKX166" s="36"/>
      <c r="KKY166" s="36"/>
      <c r="KKZ166" s="36"/>
      <c r="KLA166" s="36"/>
      <c r="KLB166" s="36"/>
      <c r="KLC166" s="36"/>
      <c r="KLD166" s="36"/>
      <c r="KLE166" s="36"/>
      <c r="KLF166" s="36"/>
      <c r="KLG166" s="36"/>
      <c r="KLH166" s="36"/>
      <c r="KLI166" s="36"/>
      <c r="KLJ166" s="36"/>
      <c r="KLK166" s="36"/>
      <c r="KLL166" s="36"/>
      <c r="KLM166" s="36"/>
      <c r="KLN166" s="36"/>
      <c r="KLO166" s="36"/>
      <c r="KLP166" s="36"/>
      <c r="KLQ166" s="36"/>
      <c r="KLR166" s="36"/>
      <c r="KLS166" s="36"/>
      <c r="KLT166" s="36"/>
      <c r="KLU166" s="36"/>
      <c r="KLV166" s="36"/>
      <c r="KLW166" s="36"/>
      <c r="KLX166" s="36"/>
      <c r="KLY166" s="36"/>
      <c r="KLZ166" s="36"/>
      <c r="KMA166" s="36"/>
      <c r="KMB166" s="36"/>
      <c r="KMC166" s="36"/>
      <c r="KMD166" s="36"/>
      <c r="KME166" s="36"/>
      <c r="KMF166" s="36"/>
      <c r="KMG166" s="36"/>
      <c r="KMH166" s="36"/>
      <c r="KMI166" s="36"/>
      <c r="KMJ166" s="36"/>
      <c r="KMK166" s="36"/>
      <c r="KML166" s="36"/>
      <c r="KMM166" s="36"/>
      <c r="KMN166" s="36"/>
      <c r="KMO166" s="36"/>
      <c r="KMP166" s="36"/>
      <c r="KMQ166" s="36"/>
      <c r="KMR166" s="36"/>
      <c r="KMS166" s="36"/>
      <c r="KMT166" s="36"/>
      <c r="KMU166" s="36"/>
      <c r="KMV166" s="36"/>
      <c r="KMW166" s="36"/>
      <c r="KMX166" s="36"/>
      <c r="KMY166" s="36"/>
      <c r="KMZ166" s="36"/>
      <c r="KNA166" s="36"/>
      <c r="KNB166" s="36"/>
      <c r="KNC166" s="36"/>
      <c r="KND166" s="36"/>
      <c r="KNE166" s="36"/>
      <c r="KNF166" s="36"/>
      <c r="KNG166" s="36"/>
      <c r="KNH166" s="36"/>
      <c r="KNI166" s="36"/>
      <c r="KNJ166" s="36"/>
      <c r="KNK166" s="36"/>
      <c r="KNL166" s="36"/>
      <c r="KNM166" s="36"/>
      <c r="KNN166" s="36"/>
      <c r="KNO166" s="36"/>
      <c r="KNP166" s="36"/>
      <c r="KNQ166" s="36"/>
      <c r="KNR166" s="36"/>
      <c r="KNS166" s="36"/>
      <c r="KNT166" s="36"/>
      <c r="KNU166" s="36"/>
      <c r="KNV166" s="36"/>
      <c r="KNW166" s="36"/>
      <c r="KNX166" s="36"/>
      <c r="KNY166" s="36"/>
      <c r="KNZ166" s="36"/>
      <c r="KOA166" s="36"/>
      <c r="KOB166" s="36"/>
      <c r="KOC166" s="36"/>
      <c r="KOD166" s="36"/>
      <c r="KOE166" s="36"/>
      <c r="KOF166" s="36"/>
      <c r="KOG166" s="36"/>
      <c r="KOH166" s="36"/>
      <c r="KOI166" s="36"/>
      <c r="KOJ166" s="36"/>
      <c r="KOK166" s="36"/>
      <c r="KOL166" s="36"/>
      <c r="KOM166" s="36"/>
      <c r="KON166" s="36"/>
      <c r="KOO166" s="36"/>
      <c r="KOP166" s="36"/>
      <c r="KOQ166" s="36"/>
      <c r="KOR166" s="36"/>
      <c r="KOS166" s="36"/>
      <c r="KOT166" s="36"/>
      <c r="KOU166" s="36"/>
      <c r="KOV166" s="36"/>
      <c r="KOW166" s="36"/>
      <c r="KOX166" s="36"/>
      <c r="KOY166" s="36"/>
      <c r="KOZ166" s="36"/>
      <c r="KPA166" s="36"/>
      <c r="KPB166" s="36"/>
      <c r="KPC166" s="36"/>
      <c r="KPD166" s="36"/>
      <c r="KPE166" s="36"/>
      <c r="KPF166" s="36"/>
      <c r="KPG166" s="36"/>
      <c r="KPH166" s="36"/>
      <c r="KPI166" s="36"/>
      <c r="KPJ166" s="36"/>
      <c r="KPK166" s="36"/>
      <c r="KPL166" s="36"/>
      <c r="KPM166" s="36"/>
      <c r="KPN166" s="36"/>
      <c r="KPO166" s="36"/>
      <c r="KPP166" s="36"/>
      <c r="KPQ166" s="36"/>
      <c r="KPR166" s="36"/>
      <c r="KPS166" s="36"/>
      <c r="KPT166" s="36"/>
      <c r="KPU166" s="36"/>
      <c r="KPV166" s="36"/>
      <c r="KPW166" s="36"/>
      <c r="KPX166" s="36"/>
      <c r="KPY166" s="36"/>
      <c r="KPZ166" s="36"/>
      <c r="KQA166" s="36"/>
      <c r="KQB166" s="36"/>
      <c r="KQC166" s="36"/>
      <c r="KQD166" s="36"/>
      <c r="KQE166" s="36"/>
      <c r="KQF166" s="36"/>
      <c r="KQG166" s="36"/>
      <c r="KQH166" s="36"/>
      <c r="KQI166" s="36"/>
      <c r="KQJ166" s="36"/>
      <c r="KQK166" s="36"/>
      <c r="KQL166" s="36"/>
      <c r="KQM166" s="36"/>
      <c r="KQN166" s="36"/>
      <c r="KQO166" s="36"/>
      <c r="KQP166" s="36"/>
      <c r="KQQ166" s="36"/>
      <c r="KQR166" s="36"/>
      <c r="KQS166" s="36"/>
      <c r="KQT166" s="36"/>
      <c r="KQU166" s="36"/>
      <c r="KQV166" s="36"/>
      <c r="KQW166" s="36"/>
      <c r="KQX166" s="36"/>
      <c r="KQY166" s="36"/>
      <c r="KQZ166" s="36"/>
      <c r="KRA166" s="36"/>
      <c r="KRB166" s="36"/>
      <c r="KRC166" s="36"/>
      <c r="KRD166" s="36"/>
      <c r="KRE166" s="36"/>
      <c r="KRF166" s="36"/>
      <c r="KRG166" s="36"/>
      <c r="KRH166" s="36"/>
      <c r="KRI166" s="36"/>
      <c r="KRJ166" s="36"/>
      <c r="KRK166" s="36"/>
      <c r="KRL166" s="36"/>
      <c r="KRM166" s="36"/>
      <c r="KRN166" s="36"/>
      <c r="KRO166" s="36"/>
      <c r="KRP166" s="36"/>
      <c r="KRQ166" s="36"/>
      <c r="KRR166" s="36"/>
      <c r="KRS166" s="36"/>
      <c r="KRT166" s="36"/>
      <c r="KRU166" s="36"/>
      <c r="KRV166" s="36"/>
      <c r="KRW166" s="36"/>
      <c r="KRX166" s="36"/>
      <c r="KRY166" s="36"/>
      <c r="KRZ166" s="36"/>
      <c r="KSA166" s="36"/>
      <c r="KSB166" s="36"/>
      <c r="KSC166" s="36"/>
      <c r="KSD166" s="36"/>
      <c r="KSE166" s="36"/>
      <c r="KSF166" s="36"/>
      <c r="KSG166" s="36"/>
      <c r="KSH166" s="36"/>
      <c r="KSI166" s="36"/>
      <c r="KSJ166" s="36"/>
      <c r="KSK166" s="36"/>
      <c r="KSL166" s="36"/>
      <c r="KSM166" s="36"/>
      <c r="KSN166" s="36"/>
      <c r="KSO166" s="36"/>
      <c r="KSP166" s="36"/>
      <c r="KSQ166" s="36"/>
      <c r="KSR166" s="36"/>
      <c r="KSS166" s="36"/>
      <c r="KST166" s="36"/>
      <c r="KSU166" s="36"/>
      <c r="KSV166" s="36"/>
      <c r="KSW166" s="36"/>
      <c r="KSX166" s="36"/>
      <c r="KSY166" s="36"/>
      <c r="KSZ166" s="36"/>
      <c r="KTA166" s="36"/>
      <c r="KTB166" s="36"/>
      <c r="KTC166" s="36"/>
      <c r="KTD166" s="36"/>
      <c r="KTE166" s="36"/>
      <c r="KTF166" s="36"/>
      <c r="KTG166" s="36"/>
      <c r="KTH166" s="36"/>
      <c r="KTI166" s="36"/>
      <c r="KTJ166" s="36"/>
      <c r="KTK166" s="36"/>
      <c r="KTL166" s="36"/>
      <c r="KTM166" s="36"/>
      <c r="KTN166" s="36"/>
      <c r="KTO166" s="36"/>
      <c r="KTP166" s="36"/>
      <c r="KTQ166" s="36"/>
      <c r="KTR166" s="36"/>
      <c r="KTS166" s="36"/>
      <c r="KTT166" s="36"/>
      <c r="KTU166" s="36"/>
      <c r="KTV166" s="36"/>
      <c r="KTW166" s="36"/>
      <c r="KTX166" s="36"/>
      <c r="KTY166" s="36"/>
      <c r="KTZ166" s="36"/>
      <c r="KUA166" s="36"/>
      <c r="KUB166" s="36"/>
      <c r="KUC166" s="36"/>
      <c r="KUD166" s="36"/>
      <c r="KUE166" s="36"/>
      <c r="KUF166" s="36"/>
      <c r="KUG166" s="36"/>
      <c r="KUH166" s="36"/>
      <c r="KUI166" s="36"/>
      <c r="KUJ166" s="36"/>
      <c r="KUK166" s="36"/>
      <c r="KUL166" s="36"/>
      <c r="KUM166" s="36"/>
      <c r="KUN166" s="36"/>
      <c r="KUO166" s="36"/>
      <c r="KUP166" s="36"/>
      <c r="KUQ166" s="36"/>
      <c r="KUR166" s="36"/>
      <c r="KUS166" s="36"/>
      <c r="KUT166" s="36"/>
      <c r="KUU166" s="36"/>
      <c r="KUV166" s="36"/>
      <c r="KUW166" s="36"/>
      <c r="KUX166" s="36"/>
      <c r="KUY166" s="36"/>
      <c r="KUZ166" s="36"/>
      <c r="KVA166" s="36"/>
      <c r="KVB166" s="36"/>
      <c r="KVC166" s="36"/>
      <c r="KVD166" s="36"/>
      <c r="KVE166" s="36"/>
      <c r="KVF166" s="36"/>
      <c r="KVG166" s="36"/>
      <c r="KVH166" s="36"/>
      <c r="KVI166" s="36"/>
      <c r="KVJ166" s="36"/>
      <c r="KVK166" s="36"/>
      <c r="KVL166" s="36"/>
      <c r="KVM166" s="36"/>
      <c r="KVN166" s="36"/>
      <c r="KVO166" s="36"/>
      <c r="KVP166" s="36"/>
      <c r="KVQ166" s="36"/>
      <c r="KVR166" s="36"/>
      <c r="KVS166" s="36"/>
      <c r="KVT166" s="36"/>
      <c r="KVU166" s="36"/>
      <c r="KVV166" s="36"/>
      <c r="KVW166" s="36"/>
      <c r="KVX166" s="36"/>
      <c r="KVY166" s="36"/>
      <c r="KVZ166" s="36"/>
      <c r="KWA166" s="36"/>
      <c r="KWB166" s="36"/>
      <c r="KWC166" s="36"/>
      <c r="KWD166" s="36"/>
      <c r="KWE166" s="36"/>
      <c r="KWF166" s="36"/>
      <c r="KWG166" s="36"/>
      <c r="KWH166" s="36"/>
      <c r="KWI166" s="36"/>
      <c r="KWJ166" s="36"/>
      <c r="KWK166" s="36"/>
      <c r="KWL166" s="36"/>
      <c r="KWM166" s="36"/>
      <c r="KWN166" s="36"/>
      <c r="KWO166" s="36"/>
      <c r="KWP166" s="36"/>
      <c r="KWQ166" s="36"/>
      <c r="KWR166" s="36"/>
      <c r="KWS166" s="36"/>
      <c r="KWT166" s="36"/>
      <c r="KWU166" s="36"/>
      <c r="KWV166" s="36"/>
      <c r="KWW166" s="36"/>
      <c r="KWX166" s="36"/>
      <c r="KWY166" s="36"/>
      <c r="KWZ166" s="36"/>
      <c r="KXA166" s="36"/>
      <c r="KXB166" s="36"/>
      <c r="KXC166" s="36"/>
      <c r="KXD166" s="36"/>
      <c r="KXE166" s="36"/>
      <c r="KXF166" s="36"/>
      <c r="KXG166" s="36"/>
      <c r="KXH166" s="36"/>
      <c r="KXI166" s="36"/>
      <c r="KXJ166" s="36"/>
      <c r="KXK166" s="36"/>
      <c r="KXL166" s="36"/>
      <c r="KXM166" s="36"/>
      <c r="KXN166" s="36"/>
      <c r="KXO166" s="36"/>
      <c r="KXP166" s="36"/>
      <c r="KXQ166" s="36"/>
      <c r="KXR166" s="36"/>
      <c r="KXS166" s="36"/>
      <c r="KXT166" s="36"/>
      <c r="KXU166" s="36"/>
      <c r="KXV166" s="36"/>
      <c r="KXW166" s="36"/>
      <c r="KXX166" s="36"/>
      <c r="KXY166" s="36"/>
      <c r="KXZ166" s="36"/>
      <c r="KYA166" s="36"/>
      <c r="KYB166" s="36"/>
      <c r="KYC166" s="36"/>
      <c r="KYD166" s="36"/>
      <c r="KYE166" s="36"/>
      <c r="KYF166" s="36"/>
      <c r="KYG166" s="36"/>
      <c r="KYH166" s="36"/>
      <c r="KYI166" s="36"/>
      <c r="KYJ166" s="36"/>
      <c r="KYK166" s="36"/>
      <c r="KYL166" s="36"/>
      <c r="KYM166" s="36"/>
      <c r="KYN166" s="36"/>
      <c r="KYO166" s="36"/>
      <c r="KYP166" s="36"/>
      <c r="KYQ166" s="36"/>
      <c r="KYR166" s="36"/>
      <c r="KYS166" s="36"/>
      <c r="KYT166" s="36"/>
      <c r="KYU166" s="36"/>
      <c r="KYV166" s="36"/>
      <c r="KYW166" s="36"/>
      <c r="KYX166" s="36"/>
      <c r="KYY166" s="36"/>
      <c r="KYZ166" s="36"/>
      <c r="KZA166" s="36"/>
      <c r="KZB166" s="36"/>
      <c r="KZC166" s="36"/>
      <c r="KZD166" s="36"/>
      <c r="KZE166" s="36"/>
      <c r="KZF166" s="36"/>
      <c r="KZG166" s="36"/>
      <c r="KZH166" s="36"/>
      <c r="KZI166" s="36"/>
      <c r="KZJ166" s="36"/>
      <c r="KZK166" s="36"/>
      <c r="KZL166" s="36"/>
      <c r="KZM166" s="36"/>
      <c r="KZN166" s="36"/>
      <c r="KZO166" s="36"/>
      <c r="KZP166" s="36"/>
      <c r="KZQ166" s="36"/>
      <c r="KZR166" s="36"/>
      <c r="KZS166" s="36"/>
      <c r="KZT166" s="36"/>
      <c r="KZU166" s="36"/>
      <c r="KZV166" s="36"/>
      <c r="KZW166" s="36"/>
      <c r="KZX166" s="36"/>
      <c r="KZY166" s="36"/>
      <c r="KZZ166" s="36"/>
      <c r="LAA166" s="36"/>
      <c r="LAB166" s="36"/>
      <c r="LAC166" s="36"/>
      <c r="LAD166" s="36"/>
      <c r="LAE166" s="36"/>
      <c r="LAF166" s="36"/>
      <c r="LAG166" s="36"/>
      <c r="LAH166" s="36"/>
      <c r="LAI166" s="36"/>
      <c r="LAJ166" s="36"/>
      <c r="LAK166" s="36"/>
      <c r="LAL166" s="36"/>
      <c r="LAM166" s="36"/>
      <c r="LAN166" s="36"/>
      <c r="LAO166" s="36"/>
      <c r="LAP166" s="36"/>
      <c r="LAQ166" s="36"/>
      <c r="LAR166" s="36"/>
      <c r="LAS166" s="36"/>
      <c r="LAT166" s="36"/>
      <c r="LAU166" s="36"/>
      <c r="LAV166" s="36"/>
      <c r="LAW166" s="36"/>
      <c r="LAX166" s="36"/>
      <c r="LAY166" s="36"/>
      <c r="LAZ166" s="36"/>
      <c r="LBA166" s="36"/>
      <c r="LBB166" s="36"/>
      <c r="LBC166" s="36"/>
      <c r="LBD166" s="36"/>
      <c r="LBE166" s="36"/>
      <c r="LBF166" s="36"/>
      <c r="LBG166" s="36"/>
      <c r="LBH166" s="36"/>
      <c r="LBI166" s="36"/>
      <c r="LBJ166" s="36"/>
      <c r="LBK166" s="36"/>
      <c r="LBL166" s="36"/>
      <c r="LBM166" s="36"/>
      <c r="LBN166" s="36"/>
      <c r="LBO166" s="36"/>
      <c r="LBP166" s="36"/>
      <c r="LBQ166" s="36"/>
      <c r="LBR166" s="36"/>
      <c r="LBS166" s="36"/>
      <c r="LBT166" s="36"/>
      <c r="LBU166" s="36"/>
      <c r="LBV166" s="36"/>
      <c r="LBW166" s="36"/>
      <c r="LBX166" s="36"/>
      <c r="LBY166" s="36"/>
      <c r="LBZ166" s="36"/>
      <c r="LCA166" s="36"/>
      <c r="LCB166" s="36"/>
      <c r="LCC166" s="36"/>
      <c r="LCD166" s="36"/>
      <c r="LCE166" s="36"/>
      <c r="LCF166" s="36"/>
      <c r="LCG166" s="36"/>
      <c r="LCH166" s="36"/>
      <c r="LCI166" s="36"/>
      <c r="LCJ166" s="36"/>
      <c r="LCK166" s="36"/>
      <c r="LCL166" s="36"/>
      <c r="LCM166" s="36"/>
      <c r="LCN166" s="36"/>
      <c r="LCO166" s="36"/>
      <c r="LCP166" s="36"/>
      <c r="LCQ166" s="36"/>
      <c r="LCR166" s="36"/>
      <c r="LCS166" s="36"/>
      <c r="LCT166" s="36"/>
      <c r="LCU166" s="36"/>
      <c r="LCV166" s="36"/>
      <c r="LCW166" s="36"/>
      <c r="LCX166" s="36"/>
      <c r="LCY166" s="36"/>
      <c r="LCZ166" s="36"/>
      <c r="LDA166" s="36"/>
      <c r="LDB166" s="36"/>
      <c r="LDC166" s="36"/>
      <c r="LDD166" s="36"/>
      <c r="LDE166" s="36"/>
      <c r="LDF166" s="36"/>
      <c r="LDG166" s="36"/>
      <c r="LDH166" s="36"/>
      <c r="LDI166" s="36"/>
      <c r="LDJ166" s="36"/>
      <c r="LDK166" s="36"/>
      <c r="LDL166" s="36"/>
      <c r="LDM166" s="36"/>
      <c r="LDN166" s="36"/>
      <c r="LDO166" s="36"/>
      <c r="LDP166" s="36"/>
      <c r="LDQ166" s="36"/>
      <c r="LDR166" s="36"/>
      <c r="LDS166" s="36"/>
      <c r="LDT166" s="36"/>
      <c r="LDU166" s="36"/>
      <c r="LDV166" s="36"/>
      <c r="LDW166" s="36"/>
      <c r="LDX166" s="36"/>
      <c r="LDY166" s="36"/>
      <c r="LDZ166" s="36"/>
      <c r="LEA166" s="36"/>
      <c r="LEB166" s="36"/>
      <c r="LEC166" s="36"/>
      <c r="LED166" s="36"/>
      <c r="LEE166" s="36"/>
      <c r="LEF166" s="36"/>
      <c r="LEG166" s="36"/>
      <c r="LEH166" s="36"/>
      <c r="LEI166" s="36"/>
      <c r="LEJ166" s="36"/>
      <c r="LEK166" s="36"/>
      <c r="LEL166" s="36"/>
      <c r="LEM166" s="36"/>
      <c r="LEN166" s="36"/>
      <c r="LEO166" s="36"/>
      <c r="LEP166" s="36"/>
      <c r="LEQ166" s="36"/>
      <c r="LER166" s="36"/>
      <c r="LES166" s="36"/>
      <c r="LET166" s="36"/>
      <c r="LEU166" s="36"/>
      <c r="LEV166" s="36"/>
      <c r="LEW166" s="36"/>
      <c r="LEX166" s="36"/>
      <c r="LEY166" s="36"/>
      <c r="LEZ166" s="36"/>
      <c r="LFA166" s="36"/>
      <c r="LFB166" s="36"/>
      <c r="LFC166" s="36"/>
      <c r="LFD166" s="36"/>
      <c r="LFE166" s="36"/>
      <c r="LFF166" s="36"/>
      <c r="LFG166" s="36"/>
      <c r="LFH166" s="36"/>
      <c r="LFI166" s="36"/>
      <c r="LFJ166" s="36"/>
      <c r="LFK166" s="36"/>
      <c r="LFL166" s="36"/>
      <c r="LFM166" s="36"/>
      <c r="LFN166" s="36"/>
      <c r="LFO166" s="36"/>
      <c r="LFP166" s="36"/>
      <c r="LFQ166" s="36"/>
      <c r="LFR166" s="36"/>
      <c r="LFS166" s="36"/>
      <c r="LFT166" s="36"/>
      <c r="LFU166" s="36"/>
      <c r="LFV166" s="36"/>
      <c r="LFW166" s="36"/>
      <c r="LFX166" s="36"/>
      <c r="LFY166" s="36"/>
      <c r="LFZ166" s="36"/>
      <c r="LGA166" s="36"/>
      <c r="LGB166" s="36"/>
      <c r="LGC166" s="36"/>
      <c r="LGD166" s="36"/>
      <c r="LGE166" s="36"/>
      <c r="LGF166" s="36"/>
      <c r="LGG166" s="36"/>
      <c r="LGH166" s="36"/>
      <c r="LGI166" s="36"/>
      <c r="LGJ166" s="36"/>
      <c r="LGK166" s="36"/>
      <c r="LGL166" s="36"/>
      <c r="LGM166" s="36"/>
      <c r="LGN166" s="36"/>
      <c r="LGO166" s="36"/>
      <c r="LGP166" s="36"/>
      <c r="LGQ166" s="36"/>
      <c r="LGR166" s="36"/>
      <c r="LGS166" s="36"/>
      <c r="LGT166" s="36"/>
      <c r="LGU166" s="36"/>
      <c r="LGV166" s="36"/>
      <c r="LGW166" s="36"/>
      <c r="LGX166" s="36"/>
      <c r="LGY166" s="36"/>
      <c r="LGZ166" s="36"/>
      <c r="LHA166" s="36"/>
      <c r="LHB166" s="36"/>
      <c r="LHC166" s="36"/>
      <c r="LHD166" s="36"/>
      <c r="LHE166" s="36"/>
      <c r="LHF166" s="36"/>
      <c r="LHG166" s="36"/>
      <c r="LHH166" s="36"/>
      <c r="LHI166" s="36"/>
      <c r="LHJ166" s="36"/>
      <c r="LHK166" s="36"/>
      <c r="LHL166" s="36"/>
      <c r="LHM166" s="36"/>
      <c r="LHN166" s="36"/>
      <c r="LHO166" s="36"/>
      <c r="LHP166" s="36"/>
      <c r="LHQ166" s="36"/>
      <c r="LHR166" s="36"/>
      <c r="LHS166" s="36"/>
      <c r="LHT166" s="36"/>
      <c r="LHU166" s="36"/>
      <c r="LHV166" s="36"/>
      <c r="LHW166" s="36"/>
      <c r="LHX166" s="36"/>
      <c r="LHY166" s="36"/>
      <c r="LHZ166" s="36"/>
      <c r="LIA166" s="36"/>
      <c r="LIB166" s="36"/>
      <c r="LIC166" s="36"/>
      <c r="LID166" s="36"/>
      <c r="LIE166" s="36"/>
      <c r="LIF166" s="36"/>
      <c r="LIG166" s="36"/>
      <c r="LIH166" s="36"/>
      <c r="LII166" s="36"/>
      <c r="LIJ166" s="36"/>
      <c r="LIK166" s="36"/>
      <c r="LIL166" s="36"/>
      <c r="LIM166" s="36"/>
      <c r="LIN166" s="36"/>
      <c r="LIO166" s="36"/>
      <c r="LIP166" s="36"/>
      <c r="LIQ166" s="36"/>
      <c r="LIR166" s="36"/>
      <c r="LIS166" s="36"/>
      <c r="LIT166" s="36"/>
      <c r="LIU166" s="36"/>
      <c r="LIV166" s="36"/>
      <c r="LIW166" s="36"/>
      <c r="LIX166" s="36"/>
      <c r="LIY166" s="36"/>
      <c r="LIZ166" s="36"/>
      <c r="LJA166" s="36"/>
      <c r="LJB166" s="36"/>
      <c r="LJC166" s="36"/>
      <c r="LJD166" s="36"/>
      <c r="LJE166" s="36"/>
      <c r="LJF166" s="36"/>
      <c r="LJG166" s="36"/>
      <c r="LJH166" s="36"/>
      <c r="LJI166" s="36"/>
      <c r="LJJ166" s="36"/>
      <c r="LJK166" s="36"/>
      <c r="LJL166" s="36"/>
      <c r="LJM166" s="36"/>
      <c r="LJN166" s="36"/>
      <c r="LJO166" s="36"/>
      <c r="LJP166" s="36"/>
      <c r="LJQ166" s="36"/>
      <c r="LJR166" s="36"/>
      <c r="LJS166" s="36"/>
      <c r="LJT166" s="36"/>
      <c r="LJU166" s="36"/>
      <c r="LJV166" s="36"/>
      <c r="LJW166" s="36"/>
      <c r="LJX166" s="36"/>
      <c r="LJY166" s="36"/>
      <c r="LJZ166" s="36"/>
      <c r="LKA166" s="36"/>
      <c r="LKB166" s="36"/>
      <c r="LKC166" s="36"/>
      <c r="LKD166" s="36"/>
      <c r="LKE166" s="36"/>
      <c r="LKF166" s="36"/>
      <c r="LKG166" s="36"/>
      <c r="LKH166" s="36"/>
      <c r="LKI166" s="36"/>
      <c r="LKJ166" s="36"/>
      <c r="LKK166" s="36"/>
      <c r="LKL166" s="36"/>
      <c r="LKM166" s="36"/>
      <c r="LKN166" s="36"/>
      <c r="LKO166" s="36"/>
      <c r="LKP166" s="36"/>
      <c r="LKQ166" s="36"/>
      <c r="LKR166" s="36"/>
      <c r="LKS166" s="36"/>
      <c r="LKT166" s="36"/>
      <c r="LKU166" s="36"/>
      <c r="LKV166" s="36"/>
      <c r="LKW166" s="36"/>
      <c r="LKX166" s="36"/>
      <c r="LKY166" s="36"/>
      <c r="LKZ166" s="36"/>
      <c r="LLA166" s="36"/>
      <c r="LLB166" s="36"/>
      <c r="LLC166" s="36"/>
      <c r="LLD166" s="36"/>
      <c r="LLE166" s="36"/>
      <c r="LLF166" s="36"/>
      <c r="LLG166" s="36"/>
      <c r="LLH166" s="36"/>
      <c r="LLI166" s="36"/>
      <c r="LLJ166" s="36"/>
      <c r="LLK166" s="36"/>
      <c r="LLL166" s="36"/>
      <c r="LLM166" s="36"/>
      <c r="LLN166" s="36"/>
      <c r="LLO166" s="36"/>
      <c r="LLP166" s="36"/>
      <c r="LLQ166" s="36"/>
      <c r="LLR166" s="36"/>
      <c r="LLS166" s="36"/>
      <c r="LLT166" s="36"/>
      <c r="LLU166" s="36"/>
      <c r="LLV166" s="36"/>
      <c r="LLW166" s="36"/>
      <c r="LLX166" s="36"/>
      <c r="LLY166" s="36"/>
      <c r="LLZ166" s="36"/>
      <c r="LMA166" s="36"/>
      <c r="LMB166" s="36"/>
      <c r="LMC166" s="36"/>
      <c r="LMD166" s="36"/>
      <c r="LME166" s="36"/>
      <c r="LMF166" s="36"/>
      <c r="LMG166" s="36"/>
      <c r="LMH166" s="36"/>
      <c r="LMI166" s="36"/>
      <c r="LMJ166" s="36"/>
      <c r="LMK166" s="36"/>
      <c r="LML166" s="36"/>
      <c r="LMM166" s="36"/>
      <c r="LMN166" s="36"/>
      <c r="LMO166" s="36"/>
      <c r="LMP166" s="36"/>
      <c r="LMQ166" s="36"/>
      <c r="LMR166" s="36"/>
      <c r="LMS166" s="36"/>
      <c r="LMT166" s="36"/>
      <c r="LMU166" s="36"/>
      <c r="LMV166" s="36"/>
      <c r="LMW166" s="36"/>
      <c r="LMX166" s="36"/>
      <c r="LMY166" s="36"/>
      <c r="LMZ166" s="36"/>
      <c r="LNA166" s="36"/>
      <c r="LNB166" s="36"/>
      <c r="LNC166" s="36"/>
      <c r="LND166" s="36"/>
      <c r="LNE166" s="36"/>
      <c r="LNF166" s="36"/>
      <c r="LNG166" s="36"/>
      <c r="LNH166" s="36"/>
      <c r="LNI166" s="36"/>
      <c r="LNJ166" s="36"/>
      <c r="LNK166" s="36"/>
      <c r="LNL166" s="36"/>
      <c r="LNM166" s="36"/>
      <c r="LNN166" s="36"/>
      <c r="LNO166" s="36"/>
      <c r="LNP166" s="36"/>
      <c r="LNQ166" s="36"/>
      <c r="LNR166" s="36"/>
      <c r="LNS166" s="36"/>
      <c r="LNT166" s="36"/>
      <c r="LNU166" s="36"/>
      <c r="LNV166" s="36"/>
      <c r="LNW166" s="36"/>
      <c r="LNX166" s="36"/>
      <c r="LNY166" s="36"/>
      <c r="LNZ166" s="36"/>
      <c r="LOA166" s="36"/>
      <c r="LOB166" s="36"/>
      <c r="LOC166" s="36"/>
      <c r="LOD166" s="36"/>
      <c r="LOE166" s="36"/>
      <c r="LOF166" s="36"/>
      <c r="LOG166" s="36"/>
      <c r="LOH166" s="36"/>
      <c r="LOI166" s="36"/>
      <c r="LOJ166" s="36"/>
      <c r="LOK166" s="36"/>
      <c r="LOL166" s="36"/>
      <c r="LOM166" s="36"/>
      <c r="LON166" s="36"/>
      <c r="LOO166" s="36"/>
      <c r="LOP166" s="36"/>
      <c r="LOQ166" s="36"/>
      <c r="LOR166" s="36"/>
      <c r="LOS166" s="36"/>
      <c r="LOT166" s="36"/>
      <c r="LOU166" s="36"/>
      <c r="LOV166" s="36"/>
      <c r="LOW166" s="36"/>
      <c r="LOX166" s="36"/>
      <c r="LOY166" s="36"/>
      <c r="LOZ166" s="36"/>
      <c r="LPA166" s="36"/>
      <c r="LPB166" s="36"/>
      <c r="LPC166" s="36"/>
      <c r="LPD166" s="36"/>
      <c r="LPE166" s="36"/>
      <c r="LPF166" s="36"/>
      <c r="LPG166" s="36"/>
      <c r="LPH166" s="36"/>
      <c r="LPI166" s="36"/>
      <c r="LPJ166" s="36"/>
      <c r="LPK166" s="36"/>
      <c r="LPL166" s="36"/>
      <c r="LPM166" s="36"/>
      <c r="LPN166" s="36"/>
      <c r="LPO166" s="36"/>
      <c r="LPP166" s="36"/>
      <c r="LPQ166" s="36"/>
      <c r="LPR166" s="36"/>
      <c r="LPS166" s="36"/>
      <c r="LPT166" s="36"/>
      <c r="LPU166" s="36"/>
      <c r="LPV166" s="36"/>
      <c r="LPW166" s="36"/>
      <c r="LPX166" s="36"/>
      <c r="LPY166" s="36"/>
      <c r="LPZ166" s="36"/>
      <c r="LQA166" s="36"/>
      <c r="LQB166" s="36"/>
      <c r="LQC166" s="36"/>
      <c r="LQD166" s="36"/>
      <c r="LQE166" s="36"/>
      <c r="LQF166" s="36"/>
      <c r="LQG166" s="36"/>
      <c r="LQH166" s="36"/>
      <c r="LQI166" s="36"/>
      <c r="LQJ166" s="36"/>
      <c r="LQK166" s="36"/>
      <c r="LQL166" s="36"/>
      <c r="LQM166" s="36"/>
      <c r="LQN166" s="36"/>
      <c r="LQO166" s="36"/>
      <c r="LQP166" s="36"/>
      <c r="LQQ166" s="36"/>
      <c r="LQR166" s="36"/>
      <c r="LQS166" s="36"/>
      <c r="LQT166" s="36"/>
      <c r="LQU166" s="36"/>
      <c r="LQV166" s="36"/>
      <c r="LQW166" s="36"/>
      <c r="LQX166" s="36"/>
      <c r="LQY166" s="36"/>
      <c r="LQZ166" s="36"/>
      <c r="LRA166" s="36"/>
      <c r="LRB166" s="36"/>
      <c r="LRC166" s="36"/>
      <c r="LRD166" s="36"/>
      <c r="LRE166" s="36"/>
      <c r="LRF166" s="36"/>
      <c r="LRG166" s="36"/>
      <c r="LRH166" s="36"/>
      <c r="LRI166" s="36"/>
      <c r="LRJ166" s="36"/>
      <c r="LRK166" s="36"/>
      <c r="LRL166" s="36"/>
      <c r="LRM166" s="36"/>
      <c r="LRN166" s="36"/>
      <c r="LRO166" s="36"/>
      <c r="LRP166" s="36"/>
      <c r="LRQ166" s="36"/>
      <c r="LRR166" s="36"/>
      <c r="LRS166" s="36"/>
      <c r="LRT166" s="36"/>
      <c r="LRU166" s="36"/>
      <c r="LRV166" s="36"/>
      <c r="LRW166" s="36"/>
      <c r="LRX166" s="36"/>
      <c r="LRY166" s="36"/>
      <c r="LRZ166" s="36"/>
      <c r="LSA166" s="36"/>
      <c r="LSB166" s="36"/>
      <c r="LSC166" s="36"/>
      <c r="LSD166" s="36"/>
      <c r="LSE166" s="36"/>
      <c r="LSF166" s="36"/>
      <c r="LSG166" s="36"/>
      <c r="LSH166" s="36"/>
      <c r="LSI166" s="36"/>
      <c r="LSJ166" s="36"/>
      <c r="LSK166" s="36"/>
      <c r="LSL166" s="36"/>
      <c r="LSM166" s="36"/>
      <c r="LSN166" s="36"/>
      <c r="LSO166" s="36"/>
      <c r="LSP166" s="36"/>
      <c r="LSQ166" s="36"/>
      <c r="LSR166" s="36"/>
      <c r="LSS166" s="36"/>
      <c r="LST166" s="36"/>
      <c r="LSU166" s="36"/>
      <c r="LSV166" s="36"/>
      <c r="LSW166" s="36"/>
      <c r="LSX166" s="36"/>
      <c r="LSY166" s="36"/>
      <c r="LSZ166" s="36"/>
      <c r="LTA166" s="36"/>
      <c r="LTB166" s="36"/>
      <c r="LTC166" s="36"/>
      <c r="LTD166" s="36"/>
      <c r="LTE166" s="36"/>
      <c r="LTF166" s="36"/>
      <c r="LTG166" s="36"/>
      <c r="LTH166" s="36"/>
      <c r="LTI166" s="36"/>
      <c r="LTJ166" s="36"/>
      <c r="LTK166" s="36"/>
      <c r="LTL166" s="36"/>
      <c r="LTM166" s="36"/>
      <c r="LTN166" s="36"/>
      <c r="LTO166" s="36"/>
      <c r="LTP166" s="36"/>
      <c r="LTQ166" s="36"/>
      <c r="LTR166" s="36"/>
      <c r="LTS166" s="36"/>
      <c r="LTT166" s="36"/>
      <c r="LTU166" s="36"/>
      <c r="LTV166" s="36"/>
      <c r="LTW166" s="36"/>
      <c r="LTX166" s="36"/>
      <c r="LTY166" s="36"/>
      <c r="LTZ166" s="36"/>
      <c r="LUA166" s="36"/>
      <c r="LUB166" s="36"/>
      <c r="LUC166" s="36"/>
      <c r="LUD166" s="36"/>
      <c r="LUE166" s="36"/>
      <c r="LUF166" s="36"/>
      <c r="LUG166" s="36"/>
      <c r="LUH166" s="36"/>
      <c r="LUI166" s="36"/>
      <c r="LUJ166" s="36"/>
      <c r="LUK166" s="36"/>
      <c r="LUL166" s="36"/>
      <c r="LUM166" s="36"/>
      <c r="LUN166" s="36"/>
      <c r="LUO166" s="36"/>
      <c r="LUP166" s="36"/>
      <c r="LUQ166" s="36"/>
      <c r="LUR166" s="36"/>
      <c r="LUS166" s="36"/>
      <c r="LUT166" s="36"/>
      <c r="LUU166" s="36"/>
      <c r="LUV166" s="36"/>
      <c r="LUW166" s="36"/>
      <c r="LUX166" s="36"/>
      <c r="LUY166" s="36"/>
      <c r="LUZ166" s="36"/>
      <c r="LVA166" s="36"/>
      <c r="LVB166" s="36"/>
      <c r="LVC166" s="36"/>
      <c r="LVD166" s="36"/>
      <c r="LVE166" s="36"/>
      <c r="LVF166" s="36"/>
      <c r="LVG166" s="36"/>
      <c r="LVH166" s="36"/>
      <c r="LVI166" s="36"/>
      <c r="LVJ166" s="36"/>
      <c r="LVK166" s="36"/>
      <c r="LVL166" s="36"/>
      <c r="LVM166" s="36"/>
      <c r="LVN166" s="36"/>
      <c r="LVO166" s="36"/>
      <c r="LVP166" s="36"/>
      <c r="LVQ166" s="36"/>
      <c r="LVR166" s="36"/>
      <c r="LVS166" s="36"/>
      <c r="LVT166" s="36"/>
      <c r="LVU166" s="36"/>
      <c r="LVV166" s="36"/>
      <c r="LVW166" s="36"/>
      <c r="LVX166" s="36"/>
      <c r="LVY166" s="36"/>
      <c r="LVZ166" s="36"/>
      <c r="LWA166" s="36"/>
      <c r="LWB166" s="36"/>
      <c r="LWC166" s="36"/>
      <c r="LWD166" s="36"/>
      <c r="LWE166" s="36"/>
      <c r="LWF166" s="36"/>
      <c r="LWG166" s="36"/>
      <c r="LWH166" s="36"/>
      <c r="LWI166" s="36"/>
      <c r="LWJ166" s="36"/>
      <c r="LWK166" s="36"/>
      <c r="LWL166" s="36"/>
      <c r="LWM166" s="36"/>
      <c r="LWN166" s="36"/>
      <c r="LWO166" s="36"/>
      <c r="LWP166" s="36"/>
      <c r="LWQ166" s="36"/>
      <c r="LWR166" s="36"/>
      <c r="LWS166" s="36"/>
      <c r="LWT166" s="36"/>
      <c r="LWU166" s="36"/>
      <c r="LWV166" s="36"/>
      <c r="LWW166" s="36"/>
      <c r="LWX166" s="36"/>
      <c r="LWY166" s="36"/>
      <c r="LWZ166" s="36"/>
      <c r="LXA166" s="36"/>
      <c r="LXB166" s="36"/>
      <c r="LXC166" s="36"/>
      <c r="LXD166" s="36"/>
      <c r="LXE166" s="36"/>
      <c r="LXF166" s="36"/>
      <c r="LXG166" s="36"/>
      <c r="LXH166" s="36"/>
      <c r="LXI166" s="36"/>
      <c r="LXJ166" s="36"/>
      <c r="LXK166" s="36"/>
      <c r="LXL166" s="36"/>
      <c r="LXM166" s="36"/>
      <c r="LXN166" s="36"/>
      <c r="LXO166" s="36"/>
      <c r="LXP166" s="36"/>
      <c r="LXQ166" s="36"/>
      <c r="LXR166" s="36"/>
      <c r="LXS166" s="36"/>
      <c r="LXT166" s="36"/>
      <c r="LXU166" s="36"/>
      <c r="LXV166" s="36"/>
      <c r="LXW166" s="36"/>
      <c r="LXX166" s="36"/>
      <c r="LXY166" s="36"/>
      <c r="LXZ166" s="36"/>
      <c r="LYA166" s="36"/>
      <c r="LYB166" s="36"/>
      <c r="LYC166" s="36"/>
      <c r="LYD166" s="36"/>
      <c r="LYE166" s="36"/>
      <c r="LYF166" s="36"/>
      <c r="LYG166" s="36"/>
      <c r="LYH166" s="36"/>
      <c r="LYI166" s="36"/>
      <c r="LYJ166" s="36"/>
      <c r="LYK166" s="36"/>
      <c r="LYL166" s="36"/>
      <c r="LYM166" s="36"/>
      <c r="LYN166" s="36"/>
      <c r="LYO166" s="36"/>
      <c r="LYP166" s="36"/>
      <c r="LYQ166" s="36"/>
      <c r="LYR166" s="36"/>
      <c r="LYS166" s="36"/>
      <c r="LYT166" s="36"/>
      <c r="LYU166" s="36"/>
      <c r="LYV166" s="36"/>
      <c r="LYW166" s="36"/>
      <c r="LYX166" s="36"/>
      <c r="LYY166" s="36"/>
      <c r="LYZ166" s="36"/>
      <c r="LZA166" s="36"/>
      <c r="LZB166" s="36"/>
      <c r="LZC166" s="36"/>
      <c r="LZD166" s="36"/>
      <c r="LZE166" s="36"/>
      <c r="LZF166" s="36"/>
      <c r="LZG166" s="36"/>
      <c r="LZH166" s="36"/>
      <c r="LZI166" s="36"/>
      <c r="LZJ166" s="36"/>
      <c r="LZK166" s="36"/>
      <c r="LZL166" s="36"/>
      <c r="LZM166" s="36"/>
      <c r="LZN166" s="36"/>
      <c r="LZO166" s="36"/>
      <c r="LZP166" s="36"/>
      <c r="LZQ166" s="36"/>
      <c r="LZR166" s="36"/>
      <c r="LZS166" s="36"/>
      <c r="LZT166" s="36"/>
      <c r="LZU166" s="36"/>
      <c r="LZV166" s="36"/>
      <c r="LZW166" s="36"/>
      <c r="LZX166" s="36"/>
      <c r="LZY166" s="36"/>
      <c r="LZZ166" s="36"/>
      <c r="MAA166" s="36"/>
      <c r="MAB166" s="36"/>
      <c r="MAC166" s="36"/>
      <c r="MAD166" s="36"/>
      <c r="MAE166" s="36"/>
      <c r="MAF166" s="36"/>
      <c r="MAG166" s="36"/>
      <c r="MAH166" s="36"/>
      <c r="MAI166" s="36"/>
      <c r="MAJ166" s="36"/>
      <c r="MAK166" s="36"/>
      <c r="MAL166" s="36"/>
      <c r="MAM166" s="36"/>
      <c r="MAN166" s="36"/>
      <c r="MAO166" s="36"/>
      <c r="MAP166" s="36"/>
      <c r="MAQ166" s="36"/>
      <c r="MAR166" s="36"/>
      <c r="MAS166" s="36"/>
      <c r="MAT166" s="36"/>
      <c r="MAU166" s="36"/>
      <c r="MAV166" s="36"/>
      <c r="MAW166" s="36"/>
      <c r="MAX166" s="36"/>
      <c r="MAY166" s="36"/>
      <c r="MAZ166" s="36"/>
      <c r="MBA166" s="36"/>
      <c r="MBB166" s="36"/>
      <c r="MBC166" s="36"/>
      <c r="MBD166" s="36"/>
      <c r="MBE166" s="36"/>
      <c r="MBF166" s="36"/>
      <c r="MBG166" s="36"/>
      <c r="MBH166" s="36"/>
      <c r="MBI166" s="36"/>
      <c r="MBJ166" s="36"/>
      <c r="MBK166" s="36"/>
      <c r="MBL166" s="36"/>
      <c r="MBM166" s="36"/>
      <c r="MBN166" s="36"/>
      <c r="MBO166" s="36"/>
      <c r="MBP166" s="36"/>
      <c r="MBQ166" s="36"/>
      <c r="MBR166" s="36"/>
      <c r="MBS166" s="36"/>
      <c r="MBT166" s="36"/>
      <c r="MBU166" s="36"/>
      <c r="MBV166" s="36"/>
      <c r="MBW166" s="36"/>
      <c r="MBX166" s="36"/>
      <c r="MBY166" s="36"/>
      <c r="MBZ166" s="36"/>
      <c r="MCA166" s="36"/>
      <c r="MCB166" s="36"/>
      <c r="MCC166" s="36"/>
      <c r="MCD166" s="36"/>
      <c r="MCE166" s="36"/>
      <c r="MCF166" s="36"/>
      <c r="MCG166" s="36"/>
      <c r="MCH166" s="36"/>
      <c r="MCI166" s="36"/>
      <c r="MCJ166" s="36"/>
      <c r="MCK166" s="36"/>
      <c r="MCL166" s="36"/>
      <c r="MCM166" s="36"/>
      <c r="MCN166" s="36"/>
      <c r="MCO166" s="36"/>
      <c r="MCP166" s="36"/>
      <c r="MCQ166" s="36"/>
      <c r="MCR166" s="36"/>
      <c r="MCS166" s="36"/>
      <c r="MCT166" s="36"/>
      <c r="MCU166" s="36"/>
      <c r="MCV166" s="36"/>
      <c r="MCW166" s="36"/>
      <c r="MCX166" s="36"/>
      <c r="MCY166" s="36"/>
      <c r="MCZ166" s="36"/>
      <c r="MDA166" s="36"/>
      <c r="MDB166" s="36"/>
      <c r="MDC166" s="36"/>
      <c r="MDD166" s="36"/>
      <c r="MDE166" s="36"/>
      <c r="MDF166" s="36"/>
      <c r="MDG166" s="36"/>
      <c r="MDH166" s="36"/>
      <c r="MDI166" s="36"/>
      <c r="MDJ166" s="36"/>
      <c r="MDK166" s="36"/>
      <c r="MDL166" s="36"/>
      <c r="MDM166" s="36"/>
      <c r="MDN166" s="36"/>
      <c r="MDO166" s="36"/>
      <c r="MDP166" s="36"/>
      <c r="MDQ166" s="36"/>
      <c r="MDR166" s="36"/>
      <c r="MDS166" s="36"/>
      <c r="MDT166" s="36"/>
      <c r="MDU166" s="36"/>
      <c r="MDV166" s="36"/>
      <c r="MDW166" s="36"/>
      <c r="MDX166" s="36"/>
      <c r="MDY166" s="36"/>
      <c r="MDZ166" s="36"/>
      <c r="MEA166" s="36"/>
      <c r="MEB166" s="36"/>
      <c r="MEC166" s="36"/>
      <c r="MED166" s="36"/>
      <c r="MEE166" s="36"/>
      <c r="MEF166" s="36"/>
      <c r="MEG166" s="36"/>
      <c r="MEH166" s="36"/>
      <c r="MEI166" s="36"/>
      <c r="MEJ166" s="36"/>
      <c r="MEK166" s="36"/>
      <c r="MEL166" s="36"/>
      <c r="MEM166" s="36"/>
      <c r="MEN166" s="36"/>
      <c r="MEO166" s="36"/>
      <c r="MEP166" s="36"/>
      <c r="MEQ166" s="36"/>
      <c r="MER166" s="36"/>
      <c r="MES166" s="36"/>
      <c r="MET166" s="36"/>
      <c r="MEU166" s="36"/>
      <c r="MEV166" s="36"/>
      <c r="MEW166" s="36"/>
      <c r="MEX166" s="36"/>
      <c r="MEY166" s="36"/>
      <c r="MEZ166" s="36"/>
      <c r="MFA166" s="36"/>
      <c r="MFB166" s="36"/>
      <c r="MFC166" s="36"/>
      <c r="MFD166" s="36"/>
      <c r="MFE166" s="36"/>
      <c r="MFF166" s="36"/>
      <c r="MFG166" s="36"/>
      <c r="MFH166" s="36"/>
      <c r="MFI166" s="36"/>
      <c r="MFJ166" s="36"/>
      <c r="MFK166" s="36"/>
      <c r="MFL166" s="36"/>
      <c r="MFM166" s="36"/>
      <c r="MFN166" s="36"/>
      <c r="MFO166" s="36"/>
      <c r="MFP166" s="36"/>
      <c r="MFQ166" s="36"/>
      <c r="MFR166" s="36"/>
      <c r="MFS166" s="36"/>
      <c r="MFT166" s="36"/>
      <c r="MFU166" s="36"/>
      <c r="MFV166" s="36"/>
      <c r="MFW166" s="36"/>
      <c r="MFX166" s="36"/>
      <c r="MFY166" s="36"/>
      <c r="MFZ166" s="36"/>
      <c r="MGA166" s="36"/>
      <c r="MGB166" s="36"/>
      <c r="MGC166" s="36"/>
      <c r="MGD166" s="36"/>
      <c r="MGE166" s="36"/>
      <c r="MGF166" s="36"/>
      <c r="MGG166" s="36"/>
      <c r="MGH166" s="36"/>
      <c r="MGI166" s="36"/>
      <c r="MGJ166" s="36"/>
      <c r="MGK166" s="36"/>
      <c r="MGL166" s="36"/>
      <c r="MGM166" s="36"/>
      <c r="MGN166" s="36"/>
      <c r="MGO166" s="36"/>
      <c r="MGP166" s="36"/>
      <c r="MGQ166" s="36"/>
      <c r="MGR166" s="36"/>
      <c r="MGS166" s="36"/>
      <c r="MGT166" s="36"/>
      <c r="MGU166" s="36"/>
      <c r="MGV166" s="36"/>
      <c r="MGW166" s="36"/>
      <c r="MGX166" s="36"/>
      <c r="MGY166" s="36"/>
      <c r="MGZ166" s="36"/>
      <c r="MHA166" s="36"/>
      <c r="MHB166" s="36"/>
      <c r="MHC166" s="36"/>
      <c r="MHD166" s="36"/>
      <c r="MHE166" s="36"/>
      <c r="MHF166" s="36"/>
      <c r="MHG166" s="36"/>
      <c r="MHH166" s="36"/>
      <c r="MHI166" s="36"/>
      <c r="MHJ166" s="36"/>
      <c r="MHK166" s="36"/>
      <c r="MHL166" s="36"/>
      <c r="MHM166" s="36"/>
      <c r="MHN166" s="36"/>
      <c r="MHO166" s="36"/>
      <c r="MHP166" s="36"/>
      <c r="MHQ166" s="36"/>
      <c r="MHR166" s="36"/>
      <c r="MHS166" s="36"/>
      <c r="MHT166" s="36"/>
      <c r="MHU166" s="36"/>
      <c r="MHV166" s="36"/>
      <c r="MHW166" s="36"/>
      <c r="MHX166" s="36"/>
      <c r="MHY166" s="36"/>
      <c r="MHZ166" s="36"/>
      <c r="MIA166" s="36"/>
      <c r="MIB166" s="36"/>
      <c r="MIC166" s="36"/>
      <c r="MID166" s="36"/>
      <c r="MIE166" s="36"/>
      <c r="MIF166" s="36"/>
      <c r="MIG166" s="36"/>
      <c r="MIH166" s="36"/>
      <c r="MII166" s="36"/>
      <c r="MIJ166" s="36"/>
      <c r="MIK166" s="36"/>
      <c r="MIL166" s="36"/>
      <c r="MIM166" s="36"/>
      <c r="MIN166" s="36"/>
      <c r="MIO166" s="36"/>
      <c r="MIP166" s="36"/>
      <c r="MIQ166" s="36"/>
      <c r="MIR166" s="36"/>
      <c r="MIS166" s="36"/>
      <c r="MIT166" s="36"/>
      <c r="MIU166" s="36"/>
      <c r="MIV166" s="36"/>
      <c r="MIW166" s="36"/>
      <c r="MIX166" s="36"/>
      <c r="MIY166" s="36"/>
      <c r="MIZ166" s="36"/>
      <c r="MJA166" s="36"/>
      <c r="MJB166" s="36"/>
      <c r="MJC166" s="36"/>
      <c r="MJD166" s="36"/>
      <c r="MJE166" s="36"/>
      <c r="MJF166" s="36"/>
      <c r="MJG166" s="36"/>
      <c r="MJH166" s="36"/>
      <c r="MJI166" s="36"/>
      <c r="MJJ166" s="36"/>
      <c r="MJK166" s="36"/>
      <c r="MJL166" s="36"/>
      <c r="MJM166" s="36"/>
      <c r="MJN166" s="36"/>
      <c r="MJO166" s="36"/>
      <c r="MJP166" s="36"/>
      <c r="MJQ166" s="36"/>
      <c r="MJR166" s="36"/>
      <c r="MJS166" s="36"/>
      <c r="MJT166" s="36"/>
      <c r="MJU166" s="36"/>
      <c r="MJV166" s="36"/>
      <c r="MJW166" s="36"/>
      <c r="MJX166" s="36"/>
      <c r="MJY166" s="36"/>
      <c r="MJZ166" s="36"/>
      <c r="MKA166" s="36"/>
      <c r="MKB166" s="36"/>
      <c r="MKC166" s="36"/>
      <c r="MKD166" s="36"/>
      <c r="MKE166" s="36"/>
      <c r="MKF166" s="36"/>
      <c r="MKG166" s="36"/>
      <c r="MKH166" s="36"/>
      <c r="MKI166" s="36"/>
      <c r="MKJ166" s="36"/>
      <c r="MKK166" s="36"/>
      <c r="MKL166" s="36"/>
      <c r="MKM166" s="36"/>
      <c r="MKN166" s="36"/>
      <c r="MKO166" s="36"/>
      <c r="MKP166" s="36"/>
      <c r="MKQ166" s="36"/>
      <c r="MKR166" s="36"/>
      <c r="MKS166" s="36"/>
      <c r="MKT166" s="36"/>
      <c r="MKU166" s="36"/>
      <c r="MKV166" s="36"/>
      <c r="MKW166" s="36"/>
      <c r="MKX166" s="36"/>
      <c r="MKY166" s="36"/>
      <c r="MKZ166" s="36"/>
      <c r="MLA166" s="36"/>
      <c r="MLB166" s="36"/>
      <c r="MLC166" s="36"/>
      <c r="MLD166" s="36"/>
      <c r="MLE166" s="36"/>
      <c r="MLF166" s="36"/>
      <c r="MLG166" s="36"/>
      <c r="MLH166" s="36"/>
      <c r="MLI166" s="36"/>
      <c r="MLJ166" s="36"/>
      <c r="MLK166" s="36"/>
      <c r="MLL166" s="36"/>
      <c r="MLM166" s="36"/>
      <c r="MLN166" s="36"/>
      <c r="MLO166" s="36"/>
      <c r="MLP166" s="36"/>
      <c r="MLQ166" s="36"/>
      <c r="MLR166" s="36"/>
      <c r="MLS166" s="36"/>
      <c r="MLT166" s="36"/>
      <c r="MLU166" s="36"/>
      <c r="MLV166" s="36"/>
      <c r="MLW166" s="36"/>
      <c r="MLX166" s="36"/>
      <c r="MLY166" s="36"/>
      <c r="MLZ166" s="36"/>
      <c r="MMA166" s="36"/>
      <c r="MMB166" s="36"/>
      <c r="MMC166" s="36"/>
      <c r="MMD166" s="36"/>
      <c r="MME166" s="36"/>
      <c r="MMF166" s="36"/>
      <c r="MMG166" s="36"/>
      <c r="MMH166" s="36"/>
      <c r="MMI166" s="36"/>
      <c r="MMJ166" s="36"/>
      <c r="MMK166" s="36"/>
      <c r="MML166" s="36"/>
      <c r="MMM166" s="36"/>
      <c r="MMN166" s="36"/>
      <c r="MMO166" s="36"/>
      <c r="MMP166" s="36"/>
      <c r="MMQ166" s="36"/>
      <c r="MMR166" s="36"/>
      <c r="MMS166" s="36"/>
      <c r="MMT166" s="36"/>
      <c r="MMU166" s="36"/>
      <c r="MMV166" s="36"/>
      <c r="MMW166" s="36"/>
      <c r="MMX166" s="36"/>
      <c r="MMY166" s="36"/>
      <c r="MMZ166" s="36"/>
      <c r="MNA166" s="36"/>
      <c r="MNB166" s="36"/>
      <c r="MNC166" s="36"/>
      <c r="MND166" s="36"/>
      <c r="MNE166" s="36"/>
      <c r="MNF166" s="36"/>
      <c r="MNG166" s="36"/>
      <c r="MNH166" s="36"/>
      <c r="MNI166" s="36"/>
      <c r="MNJ166" s="36"/>
      <c r="MNK166" s="36"/>
      <c r="MNL166" s="36"/>
      <c r="MNM166" s="36"/>
      <c r="MNN166" s="36"/>
      <c r="MNO166" s="36"/>
      <c r="MNP166" s="36"/>
      <c r="MNQ166" s="36"/>
      <c r="MNR166" s="36"/>
      <c r="MNS166" s="36"/>
      <c r="MNT166" s="36"/>
      <c r="MNU166" s="36"/>
      <c r="MNV166" s="36"/>
      <c r="MNW166" s="36"/>
      <c r="MNX166" s="36"/>
      <c r="MNY166" s="36"/>
      <c r="MNZ166" s="36"/>
      <c r="MOA166" s="36"/>
      <c r="MOB166" s="36"/>
      <c r="MOC166" s="36"/>
      <c r="MOD166" s="36"/>
      <c r="MOE166" s="36"/>
      <c r="MOF166" s="36"/>
      <c r="MOG166" s="36"/>
      <c r="MOH166" s="36"/>
      <c r="MOI166" s="36"/>
      <c r="MOJ166" s="36"/>
      <c r="MOK166" s="36"/>
      <c r="MOL166" s="36"/>
      <c r="MOM166" s="36"/>
      <c r="MON166" s="36"/>
      <c r="MOO166" s="36"/>
      <c r="MOP166" s="36"/>
      <c r="MOQ166" s="36"/>
      <c r="MOR166" s="36"/>
      <c r="MOS166" s="36"/>
      <c r="MOT166" s="36"/>
      <c r="MOU166" s="36"/>
      <c r="MOV166" s="36"/>
      <c r="MOW166" s="36"/>
      <c r="MOX166" s="36"/>
      <c r="MOY166" s="36"/>
      <c r="MOZ166" s="36"/>
      <c r="MPA166" s="36"/>
      <c r="MPB166" s="36"/>
      <c r="MPC166" s="36"/>
      <c r="MPD166" s="36"/>
      <c r="MPE166" s="36"/>
      <c r="MPF166" s="36"/>
      <c r="MPG166" s="36"/>
      <c r="MPH166" s="36"/>
      <c r="MPI166" s="36"/>
      <c r="MPJ166" s="36"/>
      <c r="MPK166" s="36"/>
      <c r="MPL166" s="36"/>
      <c r="MPM166" s="36"/>
      <c r="MPN166" s="36"/>
      <c r="MPO166" s="36"/>
      <c r="MPP166" s="36"/>
      <c r="MPQ166" s="36"/>
      <c r="MPR166" s="36"/>
      <c r="MPS166" s="36"/>
      <c r="MPT166" s="36"/>
      <c r="MPU166" s="36"/>
      <c r="MPV166" s="36"/>
      <c r="MPW166" s="36"/>
      <c r="MPX166" s="36"/>
      <c r="MPY166" s="36"/>
      <c r="MPZ166" s="36"/>
      <c r="MQA166" s="36"/>
      <c r="MQB166" s="36"/>
      <c r="MQC166" s="36"/>
      <c r="MQD166" s="36"/>
      <c r="MQE166" s="36"/>
      <c r="MQF166" s="36"/>
      <c r="MQG166" s="36"/>
      <c r="MQH166" s="36"/>
      <c r="MQI166" s="36"/>
      <c r="MQJ166" s="36"/>
      <c r="MQK166" s="36"/>
      <c r="MQL166" s="36"/>
      <c r="MQM166" s="36"/>
      <c r="MQN166" s="36"/>
      <c r="MQO166" s="36"/>
      <c r="MQP166" s="36"/>
      <c r="MQQ166" s="36"/>
      <c r="MQR166" s="36"/>
      <c r="MQS166" s="36"/>
      <c r="MQT166" s="36"/>
      <c r="MQU166" s="36"/>
      <c r="MQV166" s="36"/>
      <c r="MQW166" s="36"/>
      <c r="MQX166" s="36"/>
      <c r="MQY166" s="36"/>
      <c r="MQZ166" s="36"/>
      <c r="MRA166" s="36"/>
      <c r="MRB166" s="36"/>
      <c r="MRC166" s="36"/>
      <c r="MRD166" s="36"/>
      <c r="MRE166" s="36"/>
      <c r="MRF166" s="36"/>
      <c r="MRG166" s="36"/>
      <c r="MRH166" s="36"/>
      <c r="MRI166" s="36"/>
      <c r="MRJ166" s="36"/>
      <c r="MRK166" s="36"/>
      <c r="MRL166" s="36"/>
      <c r="MRM166" s="36"/>
      <c r="MRN166" s="36"/>
      <c r="MRO166" s="36"/>
      <c r="MRP166" s="36"/>
      <c r="MRQ166" s="36"/>
      <c r="MRR166" s="36"/>
      <c r="MRS166" s="36"/>
      <c r="MRT166" s="36"/>
      <c r="MRU166" s="36"/>
      <c r="MRV166" s="36"/>
      <c r="MRW166" s="36"/>
      <c r="MRX166" s="36"/>
      <c r="MRY166" s="36"/>
      <c r="MRZ166" s="36"/>
      <c r="MSA166" s="36"/>
      <c r="MSB166" s="36"/>
      <c r="MSC166" s="36"/>
      <c r="MSD166" s="36"/>
      <c r="MSE166" s="36"/>
      <c r="MSF166" s="36"/>
      <c r="MSG166" s="36"/>
      <c r="MSH166" s="36"/>
      <c r="MSI166" s="36"/>
      <c r="MSJ166" s="36"/>
      <c r="MSK166" s="36"/>
      <c r="MSL166" s="36"/>
      <c r="MSM166" s="36"/>
      <c r="MSN166" s="36"/>
      <c r="MSO166" s="36"/>
      <c r="MSP166" s="36"/>
      <c r="MSQ166" s="36"/>
      <c r="MSR166" s="36"/>
      <c r="MSS166" s="36"/>
      <c r="MST166" s="36"/>
      <c r="MSU166" s="36"/>
      <c r="MSV166" s="36"/>
      <c r="MSW166" s="36"/>
      <c r="MSX166" s="36"/>
      <c r="MSY166" s="36"/>
      <c r="MSZ166" s="36"/>
      <c r="MTA166" s="36"/>
      <c r="MTB166" s="36"/>
      <c r="MTC166" s="36"/>
      <c r="MTD166" s="36"/>
      <c r="MTE166" s="36"/>
      <c r="MTF166" s="36"/>
      <c r="MTG166" s="36"/>
      <c r="MTH166" s="36"/>
      <c r="MTI166" s="36"/>
      <c r="MTJ166" s="36"/>
      <c r="MTK166" s="36"/>
      <c r="MTL166" s="36"/>
      <c r="MTM166" s="36"/>
      <c r="MTN166" s="36"/>
      <c r="MTO166" s="36"/>
      <c r="MTP166" s="36"/>
      <c r="MTQ166" s="36"/>
      <c r="MTR166" s="36"/>
      <c r="MTS166" s="36"/>
      <c r="MTT166" s="36"/>
      <c r="MTU166" s="36"/>
      <c r="MTV166" s="36"/>
      <c r="MTW166" s="36"/>
      <c r="MTX166" s="36"/>
      <c r="MTY166" s="36"/>
      <c r="MTZ166" s="36"/>
      <c r="MUA166" s="36"/>
      <c r="MUB166" s="36"/>
      <c r="MUC166" s="36"/>
      <c r="MUD166" s="36"/>
      <c r="MUE166" s="36"/>
      <c r="MUF166" s="36"/>
      <c r="MUG166" s="36"/>
      <c r="MUH166" s="36"/>
      <c r="MUI166" s="36"/>
      <c r="MUJ166" s="36"/>
      <c r="MUK166" s="36"/>
      <c r="MUL166" s="36"/>
      <c r="MUM166" s="36"/>
      <c r="MUN166" s="36"/>
      <c r="MUO166" s="36"/>
      <c r="MUP166" s="36"/>
      <c r="MUQ166" s="36"/>
      <c r="MUR166" s="36"/>
      <c r="MUS166" s="36"/>
      <c r="MUT166" s="36"/>
      <c r="MUU166" s="36"/>
      <c r="MUV166" s="36"/>
      <c r="MUW166" s="36"/>
      <c r="MUX166" s="36"/>
      <c r="MUY166" s="36"/>
      <c r="MUZ166" s="36"/>
      <c r="MVA166" s="36"/>
      <c r="MVB166" s="36"/>
      <c r="MVC166" s="36"/>
      <c r="MVD166" s="36"/>
      <c r="MVE166" s="36"/>
      <c r="MVF166" s="36"/>
      <c r="MVG166" s="36"/>
      <c r="MVH166" s="36"/>
      <c r="MVI166" s="36"/>
      <c r="MVJ166" s="36"/>
      <c r="MVK166" s="36"/>
      <c r="MVL166" s="36"/>
      <c r="MVM166" s="36"/>
      <c r="MVN166" s="36"/>
      <c r="MVO166" s="36"/>
      <c r="MVP166" s="36"/>
      <c r="MVQ166" s="36"/>
      <c r="MVR166" s="36"/>
      <c r="MVS166" s="36"/>
      <c r="MVT166" s="36"/>
      <c r="MVU166" s="36"/>
      <c r="MVV166" s="36"/>
      <c r="MVW166" s="36"/>
      <c r="MVX166" s="36"/>
      <c r="MVY166" s="36"/>
      <c r="MVZ166" s="36"/>
      <c r="MWA166" s="36"/>
      <c r="MWB166" s="36"/>
      <c r="MWC166" s="36"/>
      <c r="MWD166" s="36"/>
      <c r="MWE166" s="36"/>
      <c r="MWF166" s="36"/>
      <c r="MWG166" s="36"/>
      <c r="MWH166" s="36"/>
      <c r="MWI166" s="36"/>
      <c r="MWJ166" s="36"/>
      <c r="MWK166" s="36"/>
      <c r="MWL166" s="36"/>
      <c r="MWM166" s="36"/>
      <c r="MWN166" s="36"/>
      <c r="MWO166" s="36"/>
      <c r="MWP166" s="36"/>
      <c r="MWQ166" s="36"/>
      <c r="MWR166" s="36"/>
      <c r="MWS166" s="36"/>
      <c r="MWT166" s="36"/>
      <c r="MWU166" s="36"/>
      <c r="MWV166" s="36"/>
      <c r="MWW166" s="36"/>
      <c r="MWX166" s="36"/>
      <c r="MWY166" s="36"/>
      <c r="MWZ166" s="36"/>
      <c r="MXA166" s="36"/>
      <c r="MXB166" s="36"/>
      <c r="MXC166" s="36"/>
      <c r="MXD166" s="36"/>
      <c r="MXE166" s="36"/>
      <c r="MXF166" s="36"/>
      <c r="MXG166" s="36"/>
      <c r="MXH166" s="36"/>
      <c r="MXI166" s="36"/>
      <c r="MXJ166" s="36"/>
      <c r="MXK166" s="36"/>
      <c r="MXL166" s="36"/>
      <c r="MXM166" s="36"/>
      <c r="MXN166" s="36"/>
      <c r="MXO166" s="36"/>
      <c r="MXP166" s="36"/>
      <c r="MXQ166" s="36"/>
      <c r="MXR166" s="36"/>
      <c r="MXS166" s="36"/>
      <c r="MXT166" s="36"/>
      <c r="MXU166" s="36"/>
      <c r="MXV166" s="36"/>
      <c r="MXW166" s="36"/>
      <c r="MXX166" s="36"/>
      <c r="MXY166" s="36"/>
      <c r="MXZ166" s="36"/>
      <c r="MYA166" s="36"/>
      <c r="MYB166" s="36"/>
      <c r="MYC166" s="36"/>
      <c r="MYD166" s="36"/>
      <c r="MYE166" s="36"/>
      <c r="MYF166" s="36"/>
      <c r="MYG166" s="36"/>
      <c r="MYH166" s="36"/>
      <c r="MYI166" s="36"/>
      <c r="MYJ166" s="36"/>
      <c r="MYK166" s="36"/>
      <c r="MYL166" s="36"/>
      <c r="MYM166" s="36"/>
      <c r="MYN166" s="36"/>
      <c r="MYO166" s="36"/>
      <c r="MYP166" s="36"/>
      <c r="MYQ166" s="36"/>
      <c r="MYR166" s="36"/>
      <c r="MYS166" s="36"/>
      <c r="MYT166" s="36"/>
      <c r="MYU166" s="36"/>
      <c r="MYV166" s="36"/>
      <c r="MYW166" s="36"/>
      <c r="MYX166" s="36"/>
      <c r="MYY166" s="36"/>
      <c r="MYZ166" s="36"/>
      <c r="MZA166" s="36"/>
      <c r="MZB166" s="36"/>
      <c r="MZC166" s="36"/>
      <c r="MZD166" s="36"/>
      <c r="MZE166" s="36"/>
      <c r="MZF166" s="36"/>
      <c r="MZG166" s="36"/>
      <c r="MZH166" s="36"/>
      <c r="MZI166" s="36"/>
      <c r="MZJ166" s="36"/>
      <c r="MZK166" s="36"/>
      <c r="MZL166" s="36"/>
      <c r="MZM166" s="36"/>
      <c r="MZN166" s="36"/>
      <c r="MZO166" s="36"/>
      <c r="MZP166" s="36"/>
      <c r="MZQ166" s="36"/>
      <c r="MZR166" s="36"/>
      <c r="MZS166" s="36"/>
      <c r="MZT166" s="36"/>
      <c r="MZU166" s="36"/>
      <c r="MZV166" s="36"/>
      <c r="MZW166" s="36"/>
      <c r="MZX166" s="36"/>
      <c r="MZY166" s="36"/>
      <c r="MZZ166" s="36"/>
      <c r="NAA166" s="36"/>
      <c r="NAB166" s="36"/>
      <c r="NAC166" s="36"/>
      <c r="NAD166" s="36"/>
      <c r="NAE166" s="36"/>
      <c r="NAF166" s="36"/>
      <c r="NAG166" s="36"/>
      <c r="NAH166" s="36"/>
      <c r="NAI166" s="36"/>
      <c r="NAJ166" s="36"/>
      <c r="NAK166" s="36"/>
      <c r="NAL166" s="36"/>
      <c r="NAM166" s="36"/>
      <c r="NAN166" s="36"/>
      <c r="NAO166" s="36"/>
      <c r="NAP166" s="36"/>
      <c r="NAQ166" s="36"/>
      <c r="NAR166" s="36"/>
      <c r="NAS166" s="36"/>
      <c r="NAT166" s="36"/>
      <c r="NAU166" s="36"/>
      <c r="NAV166" s="36"/>
      <c r="NAW166" s="36"/>
      <c r="NAX166" s="36"/>
      <c r="NAY166" s="36"/>
      <c r="NAZ166" s="36"/>
      <c r="NBA166" s="36"/>
      <c r="NBB166" s="36"/>
      <c r="NBC166" s="36"/>
      <c r="NBD166" s="36"/>
      <c r="NBE166" s="36"/>
      <c r="NBF166" s="36"/>
      <c r="NBG166" s="36"/>
      <c r="NBH166" s="36"/>
      <c r="NBI166" s="36"/>
      <c r="NBJ166" s="36"/>
      <c r="NBK166" s="36"/>
      <c r="NBL166" s="36"/>
      <c r="NBM166" s="36"/>
      <c r="NBN166" s="36"/>
      <c r="NBO166" s="36"/>
      <c r="NBP166" s="36"/>
      <c r="NBQ166" s="36"/>
      <c r="NBR166" s="36"/>
      <c r="NBS166" s="36"/>
      <c r="NBT166" s="36"/>
      <c r="NBU166" s="36"/>
      <c r="NBV166" s="36"/>
      <c r="NBW166" s="36"/>
      <c r="NBX166" s="36"/>
      <c r="NBY166" s="36"/>
      <c r="NBZ166" s="36"/>
      <c r="NCA166" s="36"/>
      <c r="NCB166" s="36"/>
      <c r="NCC166" s="36"/>
      <c r="NCD166" s="36"/>
      <c r="NCE166" s="36"/>
      <c r="NCF166" s="36"/>
      <c r="NCG166" s="36"/>
      <c r="NCH166" s="36"/>
      <c r="NCI166" s="36"/>
      <c r="NCJ166" s="36"/>
      <c r="NCK166" s="36"/>
      <c r="NCL166" s="36"/>
      <c r="NCM166" s="36"/>
      <c r="NCN166" s="36"/>
      <c r="NCO166" s="36"/>
      <c r="NCP166" s="36"/>
      <c r="NCQ166" s="36"/>
      <c r="NCR166" s="36"/>
      <c r="NCS166" s="36"/>
      <c r="NCT166" s="36"/>
      <c r="NCU166" s="36"/>
      <c r="NCV166" s="36"/>
      <c r="NCW166" s="36"/>
      <c r="NCX166" s="36"/>
      <c r="NCY166" s="36"/>
      <c r="NCZ166" s="36"/>
      <c r="NDA166" s="36"/>
      <c r="NDB166" s="36"/>
      <c r="NDC166" s="36"/>
      <c r="NDD166" s="36"/>
      <c r="NDE166" s="36"/>
      <c r="NDF166" s="36"/>
      <c r="NDG166" s="36"/>
      <c r="NDH166" s="36"/>
      <c r="NDI166" s="36"/>
      <c r="NDJ166" s="36"/>
      <c r="NDK166" s="36"/>
      <c r="NDL166" s="36"/>
      <c r="NDM166" s="36"/>
      <c r="NDN166" s="36"/>
      <c r="NDO166" s="36"/>
      <c r="NDP166" s="36"/>
      <c r="NDQ166" s="36"/>
      <c r="NDR166" s="36"/>
      <c r="NDS166" s="36"/>
      <c r="NDT166" s="36"/>
      <c r="NDU166" s="36"/>
      <c r="NDV166" s="36"/>
      <c r="NDW166" s="36"/>
      <c r="NDX166" s="36"/>
      <c r="NDY166" s="36"/>
      <c r="NDZ166" s="36"/>
      <c r="NEA166" s="36"/>
      <c r="NEB166" s="36"/>
      <c r="NEC166" s="36"/>
      <c r="NED166" s="36"/>
      <c r="NEE166" s="36"/>
      <c r="NEF166" s="36"/>
      <c r="NEG166" s="36"/>
      <c r="NEH166" s="36"/>
      <c r="NEI166" s="36"/>
      <c r="NEJ166" s="36"/>
      <c r="NEK166" s="36"/>
      <c r="NEL166" s="36"/>
      <c r="NEM166" s="36"/>
      <c r="NEN166" s="36"/>
      <c r="NEO166" s="36"/>
      <c r="NEP166" s="36"/>
      <c r="NEQ166" s="36"/>
      <c r="NER166" s="36"/>
      <c r="NES166" s="36"/>
      <c r="NET166" s="36"/>
      <c r="NEU166" s="36"/>
      <c r="NEV166" s="36"/>
      <c r="NEW166" s="36"/>
      <c r="NEX166" s="36"/>
      <c r="NEY166" s="36"/>
      <c r="NEZ166" s="36"/>
      <c r="NFA166" s="36"/>
      <c r="NFB166" s="36"/>
      <c r="NFC166" s="36"/>
      <c r="NFD166" s="36"/>
      <c r="NFE166" s="36"/>
      <c r="NFF166" s="36"/>
      <c r="NFG166" s="36"/>
      <c r="NFH166" s="36"/>
      <c r="NFI166" s="36"/>
      <c r="NFJ166" s="36"/>
      <c r="NFK166" s="36"/>
      <c r="NFL166" s="36"/>
      <c r="NFM166" s="36"/>
      <c r="NFN166" s="36"/>
      <c r="NFO166" s="36"/>
      <c r="NFP166" s="36"/>
      <c r="NFQ166" s="36"/>
      <c r="NFR166" s="36"/>
      <c r="NFS166" s="36"/>
      <c r="NFT166" s="36"/>
      <c r="NFU166" s="36"/>
      <c r="NFV166" s="36"/>
      <c r="NFW166" s="36"/>
      <c r="NFX166" s="36"/>
      <c r="NFY166" s="36"/>
      <c r="NFZ166" s="36"/>
      <c r="NGA166" s="36"/>
      <c r="NGB166" s="36"/>
      <c r="NGC166" s="36"/>
      <c r="NGD166" s="36"/>
      <c r="NGE166" s="36"/>
      <c r="NGF166" s="36"/>
      <c r="NGG166" s="36"/>
      <c r="NGH166" s="36"/>
      <c r="NGI166" s="36"/>
      <c r="NGJ166" s="36"/>
      <c r="NGK166" s="36"/>
      <c r="NGL166" s="36"/>
      <c r="NGM166" s="36"/>
      <c r="NGN166" s="36"/>
      <c r="NGO166" s="36"/>
      <c r="NGP166" s="36"/>
      <c r="NGQ166" s="36"/>
      <c r="NGR166" s="36"/>
      <c r="NGS166" s="36"/>
      <c r="NGT166" s="36"/>
      <c r="NGU166" s="36"/>
      <c r="NGV166" s="36"/>
      <c r="NGW166" s="36"/>
      <c r="NGX166" s="36"/>
      <c r="NGY166" s="36"/>
      <c r="NGZ166" s="36"/>
      <c r="NHA166" s="36"/>
      <c r="NHB166" s="36"/>
      <c r="NHC166" s="36"/>
      <c r="NHD166" s="36"/>
      <c r="NHE166" s="36"/>
      <c r="NHF166" s="36"/>
      <c r="NHG166" s="36"/>
      <c r="NHH166" s="36"/>
      <c r="NHI166" s="36"/>
      <c r="NHJ166" s="36"/>
      <c r="NHK166" s="36"/>
      <c r="NHL166" s="36"/>
      <c r="NHM166" s="36"/>
      <c r="NHN166" s="36"/>
      <c r="NHO166" s="36"/>
      <c r="NHP166" s="36"/>
      <c r="NHQ166" s="36"/>
      <c r="NHR166" s="36"/>
      <c r="NHS166" s="36"/>
      <c r="NHT166" s="36"/>
      <c r="NHU166" s="36"/>
      <c r="NHV166" s="36"/>
      <c r="NHW166" s="36"/>
      <c r="NHX166" s="36"/>
      <c r="NHY166" s="36"/>
      <c r="NHZ166" s="36"/>
      <c r="NIA166" s="36"/>
      <c r="NIB166" s="36"/>
      <c r="NIC166" s="36"/>
      <c r="NID166" s="36"/>
      <c r="NIE166" s="36"/>
      <c r="NIF166" s="36"/>
      <c r="NIG166" s="36"/>
      <c r="NIH166" s="36"/>
      <c r="NII166" s="36"/>
      <c r="NIJ166" s="36"/>
      <c r="NIK166" s="36"/>
      <c r="NIL166" s="36"/>
      <c r="NIM166" s="36"/>
      <c r="NIN166" s="36"/>
      <c r="NIO166" s="36"/>
      <c r="NIP166" s="36"/>
      <c r="NIQ166" s="36"/>
      <c r="NIR166" s="36"/>
      <c r="NIS166" s="36"/>
      <c r="NIT166" s="36"/>
      <c r="NIU166" s="36"/>
      <c r="NIV166" s="36"/>
      <c r="NIW166" s="36"/>
      <c r="NIX166" s="36"/>
      <c r="NIY166" s="36"/>
      <c r="NIZ166" s="36"/>
      <c r="NJA166" s="36"/>
      <c r="NJB166" s="36"/>
      <c r="NJC166" s="36"/>
      <c r="NJD166" s="36"/>
      <c r="NJE166" s="36"/>
      <c r="NJF166" s="36"/>
      <c r="NJG166" s="36"/>
      <c r="NJH166" s="36"/>
      <c r="NJI166" s="36"/>
      <c r="NJJ166" s="36"/>
      <c r="NJK166" s="36"/>
      <c r="NJL166" s="36"/>
      <c r="NJM166" s="36"/>
      <c r="NJN166" s="36"/>
      <c r="NJO166" s="36"/>
      <c r="NJP166" s="36"/>
      <c r="NJQ166" s="36"/>
      <c r="NJR166" s="36"/>
      <c r="NJS166" s="36"/>
      <c r="NJT166" s="36"/>
      <c r="NJU166" s="36"/>
      <c r="NJV166" s="36"/>
      <c r="NJW166" s="36"/>
      <c r="NJX166" s="36"/>
      <c r="NJY166" s="36"/>
      <c r="NJZ166" s="36"/>
      <c r="NKA166" s="36"/>
      <c r="NKB166" s="36"/>
      <c r="NKC166" s="36"/>
      <c r="NKD166" s="36"/>
      <c r="NKE166" s="36"/>
      <c r="NKF166" s="36"/>
      <c r="NKG166" s="36"/>
      <c r="NKH166" s="36"/>
      <c r="NKI166" s="36"/>
      <c r="NKJ166" s="36"/>
      <c r="NKK166" s="36"/>
      <c r="NKL166" s="36"/>
      <c r="NKM166" s="36"/>
      <c r="NKN166" s="36"/>
      <c r="NKO166" s="36"/>
      <c r="NKP166" s="36"/>
      <c r="NKQ166" s="36"/>
      <c r="NKR166" s="36"/>
      <c r="NKS166" s="36"/>
      <c r="NKT166" s="36"/>
      <c r="NKU166" s="36"/>
      <c r="NKV166" s="36"/>
      <c r="NKW166" s="36"/>
      <c r="NKX166" s="36"/>
      <c r="NKY166" s="36"/>
      <c r="NKZ166" s="36"/>
      <c r="NLA166" s="36"/>
      <c r="NLB166" s="36"/>
      <c r="NLC166" s="36"/>
      <c r="NLD166" s="36"/>
      <c r="NLE166" s="36"/>
      <c r="NLF166" s="36"/>
      <c r="NLG166" s="36"/>
      <c r="NLH166" s="36"/>
      <c r="NLI166" s="36"/>
      <c r="NLJ166" s="36"/>
      <c r="NLK166" s="36"/>
      <c r="NLL166" s="36"/>
      <c r="NLM166" s="36"/>
      <c r="NLN166" s="36"/>
      <c r="NLO166" s="36"/>
      <c r="NLP166" s="36"/>
      <c r="NLQ166" s="36"/>
      <c r="NLR166" s="36"/>
      <c r="NLS166" s="36"/>
      <c r="NLT166" s="36"/>
      <c r="NLU166" s="36"/>
      <c r="NLV166" s="36"/>
      <c r="NLW166" s="36"/>
      <c r="NLX166" s="36"/>
      <c r="NLY166" s="36"/>
      <c r="NLZ166" s="36"/>
      <c r="NMA166" s="36"/>
      <c r="NMB166" s="36"/>
      <c r="NMC166" s="36"/>
      <c r="NMD166" s="36"/>
      <c r="NME166" s="36"/>
      <c r="NMF166" s="36"/>
      <c r="NMG166" s="36"/>
      <c r="NMH166" s="36"/>
      <c r="NMI166" s="36"/>
      <c r="NMJ166" s="36"/>
      <c r="NMK166" s="36"/>
      <c r="NML166" s="36"/>
      <c r="NMM166" s="36"/>
      <c r="NMN166" s="36"/>
      <c r="NMO166" s="36"/>
      <c r="NMP166" s="36"/>
      <c r="NMQ166" s="36"/>
      <c r="NMR166" s="36"/>
      <c r="NMS166" s="36"/>
      <c r="NMT166" s="36"/>
      <c r="NMU166" s="36"/>
      <c r="NMV166" s="36"/>
      <c r="NMW166" s="36"/>
      <c r="NMX166" s="36"/>
      <c r="NMY166" s="36"/>
      <c r="NMZ166" s="36"/>
      <c r="NNA166" s="36"/>
      <c r="NNB166" s="36"/>
      <c r="NNC166" s="36"/>
      <c r="NND166" s="36"/>
      <c r="NNE166" s="36"/>
      <c r="NNF166" s="36"/>
      <c r="NNG166" s="36"/>
      <c r="NNH166" s="36"/>
      <c r="NNI166" s="36"/>
      <c r="NNJ166" s="36"/>
      <c r="NNK166" s="36"/>
      <c r="NNL166" s="36"/>
      <c r="NNM166" s="36"/>
      <c r="NNN166" s="36"/>
      <c r="NNO166" s="36"/>
      <c r="NNP166" s="36"/>
      <c r="NNQ166" s="36"/>
      <c r="NNR166" s="36"/>
      <c r="NNS166" s="36"/>
      <c r="NNT166" s="36"/>
      <c r="NNU166" s="36"/>
      <c r="NNV166" s="36"/>
      <c r="NNW166" s="36"/>
      <c r="NNX166" s="36"/>
      <c r="NNY166" s="36"/>
      <c r="NNZ166" s="36"/>
      <c r="NOA166" s="36"/>
      <c r="NOB166" s="36"/>
      <c r="NOC166" s="36"/>
      <c r="NOD166" s="36"/>
      <c r="NOE166" s="36"/>
      <c r="NOF166" s="36"/>
      <c r="NOG166" s="36"/>
      <c r="NOH166" s="36"/>
      <c r="NOI166" s="36"/>
      <c r="NOJ166" s="36"/>
      <c r="NOK166" s="36"/>
      <c r="NOL166" s="36"/>
      <c r="NOM166" s="36"/>
      <c r="NON166" s="36"/>
      <c r="NOO166" s="36"/>
      <c r="NOP166" s="36"/>
      <c r="NOQ166" s="36"/>
      <c r="NOR166" s="36"/>
      <c r="NOS166" s="36"/>
      <c r="NOT166" s="36"/>
      <c r="NOU166" s="36"/>
      <c r="NOV166" s="36"/>
      <c r="NOW166" s="36"/>
      <c r="NOX166" s="36"/>
      <c r="NOY166" s="36"/>
      <c r="NOZ166" s="36"/>
      <c r="NPA166" s="36"/>
      <c r="NPB166" s="36"/>
      <c r="NPC166" s="36"/>
      <c r="NPD166" s="36"/>
      <c r="NPE166" s="36"/>
      <c r="NPF166" s="36"/>
      <c r="NPG166" s="36"/>
      <c r="NPH166" s="36"/>
      <c r="NPI166" s="36"/>
      <c r="NPJ166" s="36"/>
      <c r="NPK166" s="36"/>
      <c r="NPL166" s="36"/>
      <c r="NPM166" s="36"/>
      <c r="NPN166" s="36"/>
      <c r="NPO166" s="36"/>
      <c r="NPP166" s="36"/>
      <c r="NPQ166" s="36"/>
      <c r="NPR166" s="36"/>
      <c r="NPS166" s="36"/>
      <c r="NPT166" s="36"/>
      <c r="NPU166" s="36"/>
      <c r="NPV166" s="36"/>
      <c r="NPW166" s="36"/>
      <c r="NPX166" s="36"/>
      <c r="NPY166" s="36"/>
      <c r="NPZ166" s="36"/>
      <c r="NQA166" s="36"/>
      <c r="NQB166" s="36"/>
      <c r="NQC166" s="36"/>
      <c r="NQD166" s="36"/>
      <c r="NQE166" s="36"/>
      <c r="NQF166" s="36"/>
      <c r="NQG166" s="36"/>
      <c r="NQH166" s="36"/>
      <c r="NQI166" s="36"/>
      <c r="NQJ166" s="36"/>
      <c r="NQK166" s="36"/>
      <c r="NQL166" s="36"/>
      <c r="NQM166" s="36"/>
      <c r="NQN166" s="36"/>
      <c r="NQO166" s="36"/>
      <c r="NQP166" s="36"/>
      <c r="NQQ166" s="36"/>
      <c r="NQR166" s="36"/>
      <c r="NQS166" s="36"/>
      <c r="NQT166" s="36"/>
      <c r="NQU166" s="36"/>
      <c r="NQV166" s="36"/>
      <c r="NQW166" s="36"/>
      <c r="NQX166" s="36"/>
      <c r="NQY166" s="36"/>
      <c r="NQZ166" s="36"/>
      <c r="NRA166" s="36"/>
      <c r="NRB166" s="36"/>
      <c r="NRC166" s="36"/>
      <c r="NRD166" s="36"/>
      <c r="NRE166" s="36"/>
      <c r="NRF166" s="36"/>
      <c r="NRG166" s="36"/>
      <c r="NRH166" s="36"/>
      <c r="NRI166" s="36"/>
      <c r="NRJ166" s="36"/>
      <c r="NRK166" s="36"/>
      <c r="NRL166" s="36"/>
      <c r="NRM166" s="36"/>
      <c r="NRN166" s="36"/>
      <c r="NRO166" s="36"/>
      <c r="NRP166" s="36"/>
      <c r="NRQ166" s="36"/>
      <c r="NRR166" s="36"/>
      <c r="NRS166" s="36"/>
      <c r="NRT166" s="36"/>
      <c r="NRU166" s="36"/>
      <c r="NRV166" s="36"/>
      <c r="NRW166" s="36"/>
      <c r="NRX166" s="36"/>
      <c r="NRY166" s="36"/>
      <c r="NRZ166" s="36"/>
      <c r="NSA166" s="36"/>
      <c r="NSB166" s="36"/>
      <c r="NSC166" s="36"/>
      <c r="NSD166" s="36"/>
      <c r="NSE166" s="36"/>
      <c r="NSF166" s="36"/>
      <c r="NSG166" s="36"/>
      <c r="NSH166" s="36"/>
      <c r="NSI166" s="36"/>
      <c r="NSJ166" s="36"/>
      <c r="NSK166" s="36"/>
      <c r="NSL166" s="36"/>
      <c r="NSM166" s="36"/>
      <c r="NSN166" s="36"/>
      <c r="NSO166" s="36"/>
      <c r="NSP166" s="36"/>
      <c r="NSQ166" s="36"/>
      <c r="NSR166" s="36"/>
      <c r="NSS166" s="36"/>
      <c r="NST166" s="36"/>
      <c r="NSU166" s="36"/>
      <c r="NSV166" s="36"/>
      <c r="NSW166" s="36"/>
      <c r="NSX166" s="36"/>
      <c r="NSY166" s="36"/>
      <c r="NSZ166" s="36"/>
      <c r="NTA166" s="36"/>
      <c r="NTB166" s="36"/>
      <c r="NTC166" s="36"/>
      <c r="NTD166" s="36"/>
      <c r="NTE166" s="36"/>
      <c r="NTF166" s="36"/>
      <c r="NTG166" s="36"/>
      <c r="NTH166" s="36"/>
      <c r="NTI166" s="36"/>
      <c r="NTJ166" s="36"/>
      <c r="NTK166" s="36"/>
      <c r="NTL166" s="36"/>
      <c r="NTM166" s="36"/>
      <c r="NTN166" s="36"/>
      <c r="NTO166" s="36"/>
      <c r="NTP166" s="36"/>
      <c r="NTQ166" s="36"/>
      <c r="NTR166" s="36"/>
      <c r="NTS166" s="36"/>
      <c r="NTT166" s="36"/>
      <c r="NTU166" s="36"/>
      <c r="NTV166" s="36"/>
      <c r="NTW166" s="36"/>
      <c r="NTX166" s="36"/>
      <c r="NTY166" s="36"/>
      <c r="NTZ166" s="36"/>
      <c r="NUA166" s="36"/>
      <c r="NUB166" s="36"/>
      <c r="NUC166" s="36"/>
      <c r="NUD166" s="36"/>
      <c r="NUE166" s="36"/>
      <c r="NUF166" s="36"/>
      <c r="NUG166" s="36"/>
      <c r="NUH166" s="36"/>
      <c r="NUI166" s="36"/>
      <c r="NUJ166" s="36"/>
      <c r="NUK166" s="36"/>
      <c r="NUL166" s="36"/>
      <c r="NUM166" s="36"/>
      <c r="NUN166" s="36"/>
      <c r="NUO166" s="36"/>
      <c r="NUP166" s="36"/>
      <c r="NUQ166" s="36"/>
      <c r="NUR166" s="36"/>
      <c r="NUS166" s="36"/>
      <c r="NUT166" s="36"/>
      <c r="NUU166" s="36"/>
      <c r="NUV166" s="36"/>
      <c r="NUW166" s="36"/>
      <c r="NUX166" s="36"/>
      <c r="NUY166" s="36"/>
      <c r="NUZ166" s="36"/>
      <c r="NVA166" s="36"/>
      <c r="NVB166" s="36"/>
      <c r="NVC166" s="36"/>
      <c r="NVD166" s="36"/>
      <c r="NVE166" s="36"/>
      <c r="NVF166" s="36"/>
      <c r="NVG166" s="36"/>
      <c r="NVH166" s="36"/>
      <c r="NVI166" s="36"/>
      <c r="NVJ166" s="36"/>
      <c r="NVK166" s="36"/>
      <c r="NVL166" s="36"/>
      <c r="NVM166" s="36"/>
      <c r="NVN166" s="36"/>
      <c r="NVO166" s="36"/>
      <c r="NVP166" s="36"/>
      <c r="NVQ166" s="36"/>
      <c r="NVR166" s="36"/>
      <c r="NVS166" s="36"/>
      <c r="NVT166" s="36"/>
      <c r="NVU166" s="36"/>
      <c r="NVV166" s="36"/>
      <c r="NVW166" s="36"/>
      <c r="NVX166" s="36"/>
      <c r="NVY166" s="36"/>
      <c r="NVZ166" s="36"/>
      <c r="NWA166" s="36"/>
      <c r="NWB166" s="36"/>
      <c r="NWC166" s="36"/>
      <c r="NWD166" s="36"/>
      <c r="NWE166" s="36"/>
      <c r="NWF166" s="36"/>
      <c r="NWG166" s="36"/>
      <c r="NWH166" s="36"/>
      <c r="NWI166" s="36"/>
      <c r="NWJ166" s="36"/>
      <c r="NWK166" s="36"/>
      <c r="NWL166" s="36"/>
      <c r="NWM166" s="36"/>
      <c r="NWN166" s="36"/>
      <c r="NWO166" s="36"/>
      <c r="NWP166" s="36"/>
      <c r="NWQ166" s="36"/>
      <c r="NWR166" s="36"/>
      <c r="NWS166" s="36"/>
      <c r="NWT166" s="36"/>
      <c r="NWU166" s="36"/>
      <c r="NWV166" s="36"/>
      <c r="NWW166" s="36"/>
      <c r="NWX166" s="36"/>
      <c r="NWY166" s="36"/>
      <c r="NWZ166" s="36"/>
      <c r="NXA166" s="36"/>
      <c r="NXB166" s="36"/>
      <c r="NXC166" s="36"/>
      <c r="NXD166" s="36"/>
      <c r="NXE166" s="36"/>
      <c r="NXF166" s="36"/>
      <c r="NXG166" s="36"/>
      <c r="NXH166" s="36"/>
      <c r="NXI166" s="36"/>
      <c r="NXJ166" s="36"/>
      <c r="NXK166" s="36"/>
      <c r="NXL166" s="36"/>
      <c r="NXM166" s="36"/>
      <c r="NXN166" s="36"/>
      <c r="NXO166" s="36"/>
      <c r="NXP166" s="36"/>
      <c r="NXQ166" s="36"/>
      <c r="NXR166" s="36"/>
      <c r="NXS166" s="36"/>
      <c r="NXT166" s="36"/>
      <c r="NXU166" s="36"/>
      <c r="NXV166" s="36"/>
      <c r="NXW166" s="36"/>
      <c r="NXX166" s="36"/>
      <c r="NXY166" s="36"/>
      <c r="NXZ166" s="36"/>
      <c r="NYA166" s="36"/>
      <c r="NYB166" s="36"/>
      <c r="NYC166" s="36"/>
      <c r="NYD166" s="36"/>
      <c r="NYE166" s="36"/>
      <c r="NYF166" s="36"/>
      <c r="NYG166" s="36"/>
      <c r="NYH166" s="36"/>
      <c r="NYI166" s="36"/>
      <c r="NYJ166" s="36"/>
      <c r="NYK166" s="36"/>
      <c r="NYL166" s="36"/>
      <c r="NYM166" s="36"/>
      <c r="NYN166" s="36"/>
      <c r="NYO166" s="36"/>
      <c r="NYP166" s="36"/>
      <c r="NYQ166" s="36"/>
      <c r="NYR166" s="36"/>
      <c r="NYS166" s="36"/>
      <c r="NYT166" s="36"/>
      <c r="NYU166" s="36"/>
      <c r="NYV166" s="36"/>
      <c r="NYW166" s="36"/>
      <c r="NYX166" s="36"/>
      <c r="NYY166" s="36"/>
      <c r="NYZ166" s="36"/>
      <c r="NZA166" s="36"/>
      <c r="NZB166" s="36"/>
      <c r="NZC166" s="36"/>
      <c r="NZD166" s="36"/>
      <c r="NZE166" s="36"/>
      <c r="NZF166" s="36"/>
      <c r="NZG166" s="36"/>
      <c r="NZH166" s="36"/>
      <c r="NZI166" s="36"/>
      <c r="NZJ166" s="36"/>
      <c r="NZK166" s="36"/>
      <c r="NZL166" s="36"/>
      <c r="NZM166" s="36"/>
      <c r="NZN166" s="36"/>
      <c r="NZO166" s="36"/>
      <c r="NZP166" s="36"/>
      <c r="NZQ166" s="36"/>
      <c r="NZR166" s="36"/>
      <c r="NZS166" s="36"/>
      <c r="NZT166" s="36"/>
      <c r="NZU166" s="36"/>
      <c r="NZV166" s="36"/>
      <c r="NZW166" s="36"/>
      <c r="NZX166" s="36"/>
      <c r="NZY166" s="36"/>
      <c r="NZZ166" s="36"/>
      <c r="OAA166" s="36"/>
      <c r="OAB166" s="36"/>
      <c r="OAC166" s="36"/>
      <c r="OAD166" s="36"/>
      <c r="OAE166" s="36"/>
      <c r="OAF166" s="36"/>
      <c r="OAG166" s="36"/>
      <c r="OAH166" s="36"/>
      <c r="OAI166" s="36"/>
      <c r="OAJ166" s="36"/>
      <c r="OAK166" s="36"/>
      <c r="OAL166" s="36"/>
      <c r="OAM166" s="36"/>
      <c r="OAN166" s="36"/>
      <c r="OAO166" s="36"/>
      <c r="OAP166" s="36"/>
      <c r="OAQ166" s="36"/>
      <c r="OAR166" s="36"/>
      <c r="OAS166" s="36"/>
      <c r="OAT166" s="36"/>
      <c r="OAU166" s="36"/>
      <c r="OAV166" s="36"/>
      <c r="OAW166" s="36"/>
      <c r="OAX166" s="36"/>
      <c r="OAY166" s="36"/>
      <c r="OAZ166" s="36"/>
      <c r="OBA166" s="36"/>
      <c r="OBB166" s="36"/>
      <c r="OBC166" s="36"/>
      <c r="OBD166" s="36"/>
      <c r="OBE166" s="36"/>
      <c r="OBF166" s="36"/>
      <c r="OBG166" s="36"/>
      <c r="OBH166" s="36"/>
      <c r="OBI166" s="36"/>
      <c r="OBJ166" s="36"/>
      <c r="OBK166" s="36"/>
      <c r="OBL166" s="36"/>
      <c r="OBM166" s="36"/>
      <c r="OBN166" s="36"/>
      <c r="OBO166" s="36"/>
      <c r="OBP166" s="36"/>
      <c r="OBQ166" s="36"/>
      <c r="OBR166" s="36"/>
      <c r="OBS166" s="36"/>
      <c r="OBT166" s="36"/>
      <c r="OBU166" s="36"/>
      <c r="OBV166" s="36"/>
      <c r="OBW166" s="36"/>
      <c r="OBX166" s="36"/>
      <c r="OBY166" s="36"/>
      <c r="OBZ166" s="36"/>
      <c r="OCA166" s="36"/>
      <c r="OCB166" s="36"/>
      <c r="OCC166" s="36"/>
      <c r="OCD166" s="36"/>
      <c r="OCE166" s="36"/>
      <c r="OCF166" s="36"/>
      <c r="OCG166" s="36"/>
      <c r="OCH166" s="36"/>
      <c r="OCI166" s="36"/>
      <c r="OCJ166" s="36"/>
      <c r="OCK166" s="36"/>
      <c r="OCL166" s="36"/>
      <c r="OCM166" s="36"/>
      <c r="OCN166" s="36"/>
      <c r="OCO166" s="36"/>
      <c r="OCP166" s="36"/>
      <c r="OCQ166" s="36"/>
      <c r="OCR166" s="36"/>
      <c r="OCS166" s="36"/>
      <c r="OCT166" s="36"/>
      <c r="OCU166" s="36"/>
      <c r="OCV166" s="36"/>
      <c r="OCW166" s="36"/>
      <c r="OCX166" s="36"/>
      <c r="OCY166" s="36"/>
      <c r="OCZ166" s="36"/>
      <c r="ODA166" s="36"/>
      <c r="ODB166" s="36"/>
      <c r="ODC166" s="36"/>
      <c r="ODD166" s="36"/>
      <c r="ODE166" s="36"/>
      <c r="ODF166" s="36"/>
      <c r="ODG166" s="36"/>
      <c r="ODH166" s="36"/>
      <c r="ODI166" s="36"/>
      <c r="ODJ166" s="36"/>
      <c r="ODK166" s="36"/>
      <c r="ODL166" s="36"/>
      <c r="ODM166" s="36"/>
      <c r="ODN166" s="36"/>
      <c r="ODO166" s="36"/>
      <c r="ODP166" s="36"/>
      <c r="ODQ166" s="36"/>
      <c r="ODR166" s="36"/>
      <c r="ODS166" s="36"/>
      <c r="ODT166" s="36"/>
      <c r="ODU166" s="36"/>
      <c r="ODV166" s="36"/>
      <c r="ODW166" s="36"/>
      <c r="ODX166" s="36"/>
      <c r="ODY166" s="36"/>
      <c r="ODZ166" s="36"/>
      <c r="OEA166" s="36"/>
      <c r="OEB166" s="36"/>
      <c r="OEC166" s="36"/>
      <c r="OED166" s="36"/>
      <c r="OEE166" s="36"/>
      <c r="OEF166" s="36"/>
      <c r="OEG166" s="36"/>
      <c r="OEH166" s="36"/>
      <c r="OEI166" s="36"/>
      <c r="OEJ166" s="36"/>
      <c r="OEK166" s="36"/>
      <c r="OEL166" s="36"/>
      <c r="OEM166" s="36"/>
      <c r="OEN166" s="36"/>
      <c r="OEO166" s="36"/>
      <c r="OEP166" s="36"/>
      <c r="OEQ166" s="36"/>
      <c r="OER166" s="36"/>
      <c r="OES166" s="36"/>
      <c r="OET166" s="36"/>
      <c r="OEU166" s="36"/>
      <c r="OEV166" s="36"/>
      <c r="OEW166" s="36"/>
      <c r="OEX166" s="36"/>
      <c r="OEY166" s="36"/>
      <c r="OEZ166" s="36"/>
      <c r="OFA166" s="36"/>
      <c r="OFB166" s="36"/>
      <c r="OFC166" s="36"/>
      <c r="OFD166" s="36"/>
      <c r="OFE166" s="36"/>
      <c r="OFF166" s="36"/>
      <c r="OFG166" s="36"/>
      <c r="OFH166" s="36"/>
      <c r="OFI166" s="36"/>
      <c r="OFJ166" s="36"/>
      <c r="OFK166" s="36"/>
      <c r="OFL166" s="36"/>
      <c r="OFM166" s="36"/>
      <c r="OFN166" s="36"/>
      <c r="OFO166" s="36"/>
      <c r="OFP166" s="36"/>
      <c r="OFQ166" s="36"/>
      <c r="OFR166" s="36"/>
      <c r="OFS166" s="36"/>
      <c r="OFT166" s="36"/>
      <c r="OFU166" s="36"/>
      <c r="OFV166" s="36"/>
      <c r="OFW166" s="36"/>
      <c r="OFX166" s="36"/>
      <c r="OFY166" s="36"/>
      <c r="OFZ166" s="36"/>
      <c r="OGA166" s="36"/>
      <c r="OGB166" s="36"/>
      <c r="OGC166" s="36"/>
      <c r="OGD166" s="36"/>
      <c r="OGE166" s="36"/>
      <c r="OGF166" s="36"/>
      <c r="OGG166" s="36"/>
      <c r="OGH166" s="36"/>
      <c r="OGI166" s="36"/>
      <c r="OGJ166" s="36"/>
      <c r="OGK166" s="36"/>
      <c r="OGL166" s="36"/>
      <c r="OGM166" s="36"/>
      <c r="OGN166" s="36"/>
      <c r="OGO166" s="36"/>
      <c r="OGP166" s="36"/>
      <c r="OGQ166" s="36"/>
      <c r="OGR166" s="36"/>
      <c r="OGS166" s="36"/>
      <c r="OGT166" s="36"/>
      <c r="OGU166" s="36"/>
      <c r="OGV166" s="36"/>
      <c r="OGW166" s="36"/>
      <c r="OGX166" s="36"/>
      <c r="OGY166" s="36"/>
      <c r="OGZ166" s="36"/>
      <c r="OHA166" s="36"/>
      <c r="OHB166" s="36"/>
      <c r="OHC166" s="36"/>
      <c r="OHD166" s="36"/>
      <c r="OHE166" s="36"/>
      <c r="OHF166" s="36"/>
      <c r="OHG166" s="36"/>
      <c r="OHH166" s="36"/>
      <c r="OHI166" s="36"/>
      <c r="OHJ166" s="36"/>
      <c r="OHK166" s="36"/>
      <c r="OHL166" s="36"/>
      <c r="OHM166" s="36"/>
      <c r="OHN166" s="36"/>
      <c r="OHO166" s="36"/>
      <c r="OHP166" s="36"/>
      <c r="OHQ166" s="36"/>
      <c r="OHR166" s="36"/>
      <c r="OHS166" s="36"/>
      <c r="OHT166" s="36"/>
      <c r="OHU166" s="36"/>
      <c r="OHV166" s="36"/>
      <c r="OHW166" s="36"/>
      <c r="OHX166" s="36"/>
      <c r="OHY166" s="36"/>
      <c r="OHZ166" s="36"/>
      <c r="OIA166" s="36"/>
      <c r="OIB166" s="36"/>
      <c r="OIC166" s="36"/>
      <c r="OID166" s="36"/>
      <c r="OIE166" s="36"/>
      <c r="OIF166" s="36"/>
      <c r="OIG166" s="36"/>
      <c r="OIH166" s="36"/>
      <c r="OII166" s="36"/>
      <c r="OIJ166" s="36"/>
      <c r="OIK166" s="36"/>
      <c r="OIL166" s="36"/>
      <c r="OIM166" s="36"/>
      <c r="OIN166" s="36"/>
      <c r="OIO166" s="36"/>
      <c r="OIP166" s="36"/>
      <c r="OIQ166" s="36"/>
      <c r="OIR166" s="36"/>
      <c r="OIS166" s="36"/>
      <c r="OIT166" s="36"/>
      <c r="OIU166" s="36"/>
      <c r="OIV166" s="36"/>
      <c r="OIW166" s="36"/>
      <c r="OIX166" s="36"/>
      <c r="OIY166" s="36"/>
      <c r="OIZ166" s="36"/>
      <c r="OJA166" s="36"/>
      <c r="OJB166" s="36"/>
      <c r="OJC166" s="36"/>
      <c r="OJD166" s="36"/>
      <c r="OJE166" s="36"/>
      <c r="OJF166" s="36"/>
      <c r="OJG166" s="36"/>
      <c r="OJH166" s="36"/>
      <c r="OJI166" s="36"/>
      <c r="OJJ166" s="36"/>
      <c r="OJK166" s="36"/>
      <c r="OJL166" s="36"/>
      <c r="OJM166" s="36"/>
      <c r="OJN166" s="36"/>
      <c r="OJO166" s="36"/>
      <c r="OJP166" s="36"/>
      <c r="OJQ166" s="36"/>
      <c r="OJR166" s="36"/>
      <c r="OJS166" s="36"/>
      <c r="OJT166" s="36"/>
      <c r="OJU166" s="36"/>
      <c r="OJV166" s="36"/>
      <c r="OJW166" s="36"/>
      <c r="OJX166" s="36"/>
      <c r="OJY166" s="36"/>
      <c r="OJZ166" s="36"/>
      <c r="OKA166" s="36"/>
      <c r="OKB166" s="36"/>
      <c r="OKC166" s="36"/>
      <c r="OKD166" s="36"/>
      <c r="OKE166" s="36"/>
      <c r="OKF166" s="36"/>
      <c r="OKG166" s="36"/>
      <c r="OKH166" s="36"/>
      <c r="OKI166" s="36"/>
      <c r="OKJ166" s="36"/>
      <c r="OKK166" s="36"/>
      <c r="OKL166" s="36"/>
      <c r="OKM166" s="36"/>
      <c r="OKN166" s="36"/>
      <c r="OKO166" s="36"/>
      <c r="OKP166" s="36"/>
      <c r="OKQ166" s="36"/>
      <c r="OKR166" s="36"/>
      <c r="OKS166" s="36"/>
      <c r="OKT166" s="36"/>
      <c r="OKU166" s="36"/>
      <c r="OKV166" s="36"/>
      <c r="OKW166" s="36"/>
      <c r="OKX166" s="36"/>
      <c r="OKY166" s="36"/>
      <c r="OKZ166" s="36"/>
      <c r="OLA166" s="36"/>
      <c r="OLB166" s="36"/>
      <c r="OLC166" s="36"/>
      <c r="OLD166" s="36"/>
      <c r="OLE166" s="36"/>
      <c r="OLF166" s="36"/>
      <c r="OLG166" s="36"/>
      <c r="OLH166" s="36"/>
      <c r="OLI166" s="36"/>
      <c r="OLJ166" s="36"/>
      <c r="OLK166" s="36"/>
      <c r="OLL166" s="36"/>
      <c r="OLM166" s="36"/>
      <c r="OLN166" s="36"/>
      <c r="OLO166" s="36"/>
      <c r="OLP166" s="36"/>
      <c r="OLQ166" s="36"/>
      <c r="OLR166" s="36"/>
      <c r="OLS166" s="36"/>
      <c r="OLT166" s="36"/>
      <c r="OLU166" s="36"/>
      <c r="OLV166" s="36"/>
      <c r="OLW166" s="36"/>
      <c r="OLX166" s="36"/>
      <c r="OLY166" s="36"/>
      <c r="OLZ166" s="36"/>
      <c r="OMA166" s="36"/>
      <c r="OMB166" s="36"/>
      <c r="OMC166" s="36"/>
      <c r="OMD166" s="36"/>
      <c r="OME166" s="36"/>
      <c r="OMF166" s="36"/>
      <c r="OMG166" s="36"/>
      <c r="OMH166" s="36"/>
      <c r="OMI166" s="36"/>
      <c r="OMJ166" s="36"/>
      <c r="OMK166" s="36"/>
      <c r="OML166" s="36"/>
      <c r="OMM166" s="36"/>
      <c r="OMN166" s="36"/>
      <c r="OMO166" s="36"/>
      <c r="OMP166" s="36"/>
      <c r="OMQ166" s="36"/>
      <c r="OMR166" s="36"/>
      <c r="OMS166" s="36"/>
      <c r="OMT166" s="36"/>
      <c r="OMU166" s="36"/>
      <c r="OMV166" s="36"/>
      <c r="OMW166" s="36"/>
      <c r="OMX166" s="36"/>
      <c r="OMY166" s="36"/>
      <c r="OMZ166" s="36"/>
      <c r="ONA166" s="36"/>
      <c r="ONB166" s="36"/>
      <c r="ONC166" s="36"/>
      <c r="OND166" s="36"/>
      <c r="ONE166" s="36"/>
      <c r="ONF166" s="36"/>
      <c r="ONG166" s="36"/>
      <c r="ONH166" s="36"/>
      <c r="ONI166" s="36"/>
      <c r="ONJ166" s="36"/>
      <c r="ONK166" s="36"/>
      <c r="ONL166" s="36"/>
      <c r="ONM166" s="36"/>
      <c r="ONN166" s="36"/>
      <c r="ONO166" s="36"/>
      <c r="ONP166" s="36"/>
      <c r="ONQ166" s="36"/>
      <c r="ONR166" s="36"/>
      <c r="ONS166" s="36"/>
      <c r="ONT166" s="36"/>
      <c r="ONU166" s="36"/>
      <c r="ONV166" s="36"/>
      <c r="ONW166" s="36"/>
      <c r="ONX166" s="36"/>
      <c r="ONY166" s="36"/>
      <c r="ONZ166" s="36"/>
      <c r="OOA166" s="36"/>
      <c r="OOB166" s="36"/>
      <c r="OOC166" s="36"/>
      <c r="OOD166" s="36"/>
      <c r="OOE166" s="36"/>
      <c r="OOF166" s="36"/>
      <c r="OOG166" s="36"/>
      <c r="OOH166" s="36"/>
      <c r="OOI166" s="36"/>
      <c r="OOJ166" s="36"/>
      <c r="OOK166" s="36"/>
      <c r="OOL166" s="36"/>
      <c r="OOM166" s="36"/>
      <c r="OON166" s="36"/>
      <c r="OOO166" s="36"/>
      <c r="OOP166" s="36"/>
      <c r="OOQ166" s="36"/>
      <c r="OOR166" s="36"/>
      <c r="OOS166" s="36"/>
      <c r="OOT166" s="36"/>
      <c r="OOU166" s="36"/>
      <c r="OOV166" s="36"/>
      <c r="OOW166" s="36"/>
      <c r="OOX166" s="36"/>
      <c r="OOY166" s="36"/>
      <c r="OOZ166" s="36"/>
      <c r="OPA166" s="36"/>
      <c r="OPB166" s="36"/>
      <c r="OPC166" s="36"/>
      <c r="OPD166" s="36"/>
      <c r="OPE166" s="36"/>
      <c r="OPF166" s="36"/>
      <c r="OPG166" s="36"/>
      <c r="OPH166" s="36"/>
      <c r="OPI166" s="36"/>
      <c r="OPJ166" s="36"/>
      <c r="OPK166" s="36"/>
      <c r="OPL166" s="36"/>
      <c r="OPM166" s="36"/>
      <c r="OPN166" s="36"/>
      <c r="OPO166" s="36"/>
      <c r="OPP166" s="36"/>
      <c r="OPQ166" s="36"/>
      <c r="OPR166" s="36"/>
      <c r="OPS166" s="36"/>
      <c r="OPT166" s="36"/>
      <c r="OPU166" s="36"/>
      <c r="OPV166" s="36"/>
      <c r="OPW166" s="36"/>
      <c r="OPX166" s="36"/>
      <c r="OPY166" s="36"/>
      <c r="OPZ166" s="36"/>
      <c r="OQA166" s="36"/>
      <c r="OQB166" s="36"/>
      <c r="OQC166" s="36"/>
      <c r="OQD166" s="36"/>
      <c r="OQE166" s="36"/>
      <c r="OQF166" s="36"/>
      <c r="OQG166" s="36"/>
      <c r="OQH166" s="36"/>
      <c r="OQI166" s="36"/>
      <c r="OQJ166" s="36"/>
      <c r="OQK166" s="36"/>
      <c r="OQL166" s="36"/>
      <c r="OQM166" s="36"/>
      <c r="OQN166" s="36"/>
      <c r="OQO166" s="36"/>
      <c r="OQP166" s="36"/>
      <c r="OQQ166" s="36"/>
      <c r="OQR166" s="36"/>
      <c r="OQS166" s="36"/>
      <c r="OQT166" s="36"/>
      <c r="OQU166" s="36"/>
      <c r="OQV166" s="36"/>
      <c r="OQW166" s="36"/>
      <c r="OQX166" s="36"/>
      <c r="OQY166" s="36"/>
      <c r="OQZ166" s="36"/>
      <c r="ORA166" s="36"/>
      <c r="ORB166" s="36"/>
      <c r="ORC166" s="36"/>
      <c r="ORD166" s="36"/>
      <c r="ORE166" s="36"/>
      <c r="ORF166" s="36"/>
      <c r="ORG166" s="36"/>
      <c r="ORH166" s="36"/>
      <c r="ORI166" s="36"/>
      <c r="ORJ166" s="36"/>
      <c r="ORK166" s="36"/>
      <c r="ORL166" s="36"/>
      <c r="ORM166" s="36"/>
      <c r="ORN166" s="36"/>
      <c r="ORO166" s="36"/>
      <c r="ORP166" s="36"/>
      <c r="ORQ166" s="36"/>
      <c r="ORR166" s="36"/>
      <c r="ORS166" s="36"/>
      <c r="ORT166" s="36"/>
      <c r="ORU166" s="36"/>
      <c r="ORV166" s="36"/>
      <c r="ORW166" s="36"/>
      <c r="ORX166" s="36"/>
      <c r="ORY166" s="36"/>
      <c r="ORZ166" s="36"/>
      <c r="OSA166" s="36"/>
      <c r="OSB166" s="36"/>
      <c r="OSC166" s="36"/>
      <c r="OSD166" s="36"/>
      <c r="OSE166" s="36"/>
      <c r="OSF166" s="36"/>
      <c r="OSG166" s="36"/>
      <c r="OSH166" s="36"/>
      <c r="OSI166" s="36"/>
      <c r="OSJ166" s="36"/>
      <c r="OSK166" s="36"/>
      <c r="OSL166" s="36"/>
      <c r="OSM166" s="36"/>
      <c r="OSN166" s="36"/>
      <c r="OSO166" s="36"/>
      <c r="OSP166" s="36"/>
      <c r="OSQ166" s="36"/>
      <c r="OSR166" s="36"/>
      <c r="OSS166" s="36"/>
      <c r="OST166" s="36"/>
      <c r="OSU166" s="36"/>
      <c r="OSV166" s="36"/>
      <c r="OSW166" s="36"/>
      <c r="OSX166" s="36"/>
      <c r="OSY166" s="36"/>
      <c r="OSZ166" s="36"/>
      <c r="OTA166" s="36"/>
      <c r="OTB166" s="36"/>
      <c r="OTC166" s="36"/>
      <c r="OTD166" s="36"/>
      <c r="OTE166" s="36"/>
      <c r="OTF166" s="36"/>
      <c r="OTG166" s="36"/>
      <c r="OTH166" s="36"/>
      <c r="OTI166" s="36"/>
      <c r="OTJ166" s="36"/>
      <c r="OTK166" s="36"/>
      <c r="OTL166" s="36"/>
      <c r="OTM166" s="36"/>
      <c r="OTN166" s="36"/>
      <c r="OTO166" s="36"/>
      <c r="OTP166" s="36"/>
      <c r="OTQ166" s="36"/>
      <c r="OTR166" s="36"/>
      <c r="OTS166" s="36"/>
      <c r="OTT166" s="36"/>
      <c r="OTU166" s="36"/>
      <c r="OTV166" s="36"/>
      <c r="OTW166" s="36"/>
      <c r="OTX166" s="36"/>
      <c r="OTY166" s="36"/>
      <c r="OTZ166" s="36"/>
      <c r="OUA166" s="36"/>
      <c r="OUB166" s="36"/>
      <c r="OUC166" s="36"/>
      <c r="OUD166" s="36"/>
      <c r="OUE166" s="36"/>
      <c r="OUF166" s="36"/>
      <c r="OUG166" s="36"/>
      <c r="OUH166" s="36"/>
      <c r="OUI166" s="36"/>
      <c r="OUJ166" s="36"/>
      <c r="OUK166" s="36"/>
      <c r="OUL166" s="36"/>
      <c r="OUM166" s="36"/>
      <c r="OUN166" s="36"/>
      <c r="OUO166" s="36"/>
      <c r="OUP166" s="36"/>
      <c r="OUQ166" s="36"/>
      <c r="OUR166" s="36"/>
      <c r="OUS166" s="36"/>
      <c r="OUT166" s="36"/>
      <c r="OUU166" s="36"/>
      <c r="OUV166" s="36"/>
      <c r="OUW166" s="36"/>
      <c r="OUX166" s="36"/>
      <c r="OUY166" s="36"/>
      <c r="OUZ166" s="36"/>
      <c r="OVA166" s="36"/>
      <c r="OVB166" s="36"/>
      <c r="OVC166" s="36"/>
      <c r="OVD166" s="36"/>
      <c r="OVE166" s="36"/>
      <c r="OVF166" s="36"/>
      <c r="OVG166" s="36"/>
      <c r="OVH166" s="36"/>
      <c r="OVI166" s="36"/>
      <c r="OVJ166" s="36"/>
      <c r="OVK166" s="36"/>
      <c r="OVL166" s="36"/>
      <c r="OVM166" s="36"/>
      <c r="OVN166" s="36"/>
      <c r="OVO166" s="36"/>
      <c r="OVP166" s="36"/>
      <c r="OVQ166" s="36"/>
      <c r="OVR166" s="36"/>
      <c r="OVS166" s="36"/>
      <c r="OVT166" s="36"/>
      <c r="OVU166" s="36"/>
      <c r="OVV166" s="36"/>
      <c r="OVW166" s="36"/>
      <c r="OVX166" s="36"/>
      <c r="OVY166" s="36"/>
      <c r="OVZ166" s="36"/>
      <c r="OWA166" s="36"/>
      <c r="OWB166" s="36"/>
      <c r="OWC166" s="36"/>
      <c r="OWD166" s="36"/>
      <c r="OWE166" s="36"/>
      <c r="OWF166" s="36"/>
      <c r="OWG166" s="36"/>
      <c r="OWH166" s="36"/>
      <c r="OWI166" s="36"/>
      <c r="OWJ166" s="36"/>
      <c r="OWK166" s="36"/>
      <c r="OWL166" s="36"/>
      <c r="OWM166" s="36"/>
      <c r="OWN166" s="36"/>
      <c r="OWO166" s="36"/>
      <c r="OWP166" s="36"/>
      <c r="OWQ166" s="36"/>
      <c r="OWR166" s="36"/>
      <c r="OWS166" s="36"/>
      <c r="OWT166" s="36"/>
      <c r="OWU166" s="36"/>
      <c r="OWV166" s="36"/>
      <c r="OWW166" s="36"/>
      <c r="OWX166" s="36"/>
      <c r="OWY166" s="36"/>
      <c r="OWZ166" s="36"/>
      <c r="OXA166" s="36"/>
      <c r="OXB166" s="36"/>
      <c r="OXC166" s="36"/>
      <c r="OXD166" s="36"/>
      <c r="OXE166" s="36"/>
      <c r="OXF166" s="36"/>
      <c r="OXG166" s="36"/>
      <c r="OXH166" s="36"/>
      <c r="OXI166" s="36"/>
      <c r="OXJ166" s="36"/>
      <c r="OXK166" s="36"/>
      <c r="OXL166" s="36"/>
      <c r="OXM166" s="36"/>
      <c r="OXN166" s="36"/>
      <c r="OXO166" s="36"/>
      <c r="OXP166" s="36"/>
      <c r="OXQ166" s="36"/>
      <c r="OXR166" s="36"/>
      <c r="OXS166" s="36"/>
      <c r="OXT166" s="36"/>
      <c r="OXU166" s="36"/>
      <c r="OXV166" s="36"/>
      <c r="OXW166" s="36"/>
      <c r="OXX166" s="36"/>
      <c r="OXY166" s="36"/>
      <c r="OXZ166" s="36"/>
      <c r="OYA166" s="36"/>
      <c r="OYB166" s="36"/>
      <c r="OYC166" s="36"/>
      <c r="OYD166" s="36"/>
      <c r="OYE166" s="36"/>
      <c r="OYF166" s="36"/>
      <c r="OYG166" s="36"/>
      <c r="OYH166" s="36"/>
      <c r="OYI166" s="36"/>
      <c r="OYJ166" s="36"/>
      <c r="OYK166" s="36"/>
      <c r="OYL166" s="36"/>
      <c r="OYM166" s="36"/>
      <c r="OYN166" s="36"/>
      <c r="OYO166" s="36"/>
      <c r="OYP166" s="36"/>
      <c r="OYQ166" s="36"/>
      <c r="OYR166" s="36"/>
      <c r="OYS166" s="36"/>
      <c r="OYT166" s="36"/>
      <c r="OYU166" s="36"/>
      <c r="OYV166" s="36"/>
      <c r="OYW166" s="36"/>
      <c r="OYX166" s="36"/>
      <c r="OYY166" s="36"/>
      <c r="OYZ166" s="36"/>
      <c r="OZA166" s="36"/>
      <c r="OZB166" s="36"/>
      <c r="OZC166" s="36"/>
      <c r="OZD166" s="36"/>
      <c r="OZE166" s="36"/>
      <c r="OZF166" s="36"/>
      <c r="OZG166" s="36"/>
      <c r="OZH166" s="36"/>
      <c r="OZI166" s="36"/>
      <c r="OZJ166" s="36"/>
      <c r="OZK166" s="36"/>
      <c r="OZL166" s="36"/>
      <c r="OZM166" s="36"/>
      <c r="OZN166" s="36"/>
      <c r="OZO166" s="36"/>
      <c r="OZP166" s="36"/>
      <c r="OZQ166" s="36"/>
      <c r="OZR166" s="36"/>
      <c r="OZS166" s="36"/>
      <c r="OZT166" s="36"/>
      <c r="OZU166" s="36"/>
      <c r="OZV166" s="36"/>
      <c r="OZW166" s="36"/>
      <c r="OZX166" s="36"/>
      <c r="OZY166" s="36"/>
      <c r="OZZ166" s="36"/>
      <c r="PAA166" s="36"/>
      <c r="PAB166" s="36"/>
      <c r="PAC166" s="36"/>
      <c r="PAD166" s="36"/>
      <c r="PAE166" s="36"/>
      <c r="PAF166" s="36"/>
      <c r="PAG166" s="36"/>
      <c r="PAH166" s="36"/>
      <c r="PAI166" s="36"/>
      <c r="PAJ166" s="36"/>
      <c r="PAK166" s="36"/>
      <c r="PAL166" s="36"/>
      <c r="PAM166" s="36"/>
      <c r="PAN166" s="36"/>
      <c r="PAO166" s="36"/>
      <c r="PAP166" s="36"/>
      <c r="PAQ166" s="36"/>
      <c r="PAR166" s="36"/>
      <c r="PAS166" s="36"/>
      <c r="PAT166" s="36"/>
      <c r="PAU166" s="36"/>
      <c r="PAV166" s="36"/>
      <c r="PAW166" s="36"/>
      <c r="PAX166" s="36"/>
      <c r="PAY166" s="36"/>
      <c r="PAZ166" s="36"/>
      <c r="PBA166" s="36"/>
      <c r="PBB166" s="36"/>
      <c r="PBC166" s="36"/>
      <c r="PBD166" s="36"/>
      <c r="PBE166" s="36"/>
      <c r="PBF166" s="36"/>
      <c r="PBG166" s="36"/>
      <c r="PBH166" s="36"/>
      <c r="PBI166" s="36"/>
      <c r="PBJ166" s="36"/>
      <c r="PBK166" s="36"/>
      <c r="PBL166" s="36"/>
      <c r="PBM166" s="36"/>
      <c r="PBN166" s="36"/>
      <c r="PBO166" s="36"/>
      <c r="PBP166" s="36"/>
      <c r="PBQ166" s="36"/>
      <c r="PBR166" s="36"/>
      <c r="PBS166" s="36"/>
      <c r="PBT166" s="36"/>
      <c r="PBU166" s="36"/>
      <c r="PBV166" s="36"/>
      <c r="PBW166" s="36"/>
      <c r="PBX166" s="36"/>
      <c r="PBY166" s="36"/>
      <c r="PBZ166" s="36"/>
      <c r="PCA166" s="36"/>
      <c r="PCB166" s="36"/>
      <c r="PCC166" s="36"/>
      <c r="PCD166" s="36"/>
      <c r="PCE166" s="36"/>
      <c r="PCF166" s="36"/>
      <c r="PCG166" s="36"/>
      <c r="PCH166" s="36"/>
      <c r="PCI166" s="36"/>
      <c r="PCJ166" s="36"/>
      <c r="PCK166" s="36"/>
      <c r="PCL166" s="36"/>
      <c r="PCM166" s="36"/>
      <c r="PCN166" s="36"/>
      <c r="PCO166" s="36"/>
      <c r="PCP166" s="36"/>
      <c r="PCQ166" s="36"/>
      <c r="PCR166" s="36"/>
      <c r="PCS166" s="36"/>
      <c r="PCT166" s="36"/>
      <c r="PCU166" s="36"/>
      <c r="PCV166" s="36"/>
      <c r="PCW166" s="36"/>
      <c r="PCX166" s="36"/>
      <c r="PCY166" s="36"/>
      <c r="PCZ166" s="36"/>
      <c r="PDA166" s="36"/>
      <c r="PDB166" s="36"/>
      <c r="PDC166" s="36"/>
      <c r="PDD166" s="36"/>
      <c r="PDE166" s="36"/>
      <c r="PDF166" s="36"/>
      <c r="PDG166" s="36"/>
      <c r="PDH166" s="36"/>
      <c r="PDI166" s="36"/>
      <c r="PDJ166" s="36"/>
      <c r="PDK166" s="36"/>
      <c r="PDL166" s="36"/>
      <c r="PDM166" s="36"/>
      <c r="PDN166" s="36"/>
      <c r="PDO166" s="36"/>
      <c r="PDP166" s="36"/>
      <c r="PDQ166" s="36"/>
      <c r="PDR166" s="36"/>
      <c r="PDS166" s="36"/>
      <c r="PDT166" s="36"/>
      <c r="PDU166" s="36"/>
      <c r="PDV166" s="36"/>
      <c r="PDW166" s="36"/>
      <c r="PDX166" s="36"/>
      <c r="PDY166" s="36"/>
      <c r="PDZ166" s="36"/>
      <c r="PEA166" s="36"/>
      <c r="PEB166" s="36"/>
      <c r="PEC166" s="36"/>
      <c r="PED166" s="36"/>
      <c r="PEE166" s="36"/>
      <c r="PEF166" s="36"/>
      <c r="PEG166" s="36"/>
      <c r="PEH166" s="36"/>
      <c r="PEI166" s="36"/>
      <c r="PEJ166" s="36"/>
      <c r="PEK166" s="36"/>
      <c r="PEL166" s="36"/>
      <c r="PEM166" s="36"/>
      <c r="PEN166" s="36"/>
      <c r="PEO166" s="36"/>
      <c r="PEP166" s="36"/>
      <c r="PEQ166" s="36"/>
      <c r="PER166" s="36"/>
      <c r="PES166" s="36"/>
      <c r="PET166" s="36"/>
      <c r="PEU166" s="36"/>
      <c r="PEV166" s="36"/>
      <c r="PEW166" s="36"/>
      <c r="PEX166" s="36"/>
      <c r="PEY166" s="36"/>
      <c r="PEZ166" s="36"/>
      <c r="PFA166" s="36"/>
      <c r="PFB166" s="36"/>
      <c r="PFC166" s="36"/>
      <c r="PFD166" s="36"/>
      <c r="PFE166" s="36"/>
      <c r="PFF166" s="36"/>
      <c r="PFG166" s="36"/>
      <c r="PFH166" s="36"/>
      <c r="PFI166" s="36"/>
      <c r="PFJ166" s="36"/>
      <c r="PFK166" s="36"/>
      <c r="PFL166" s="36"/>
      <c r="PFM166" s="36"/>
      <c r="PFN166" s="36"/>
      <c r="PFO166" s="36"/>
      <c r="PFP166" s="36"/>
      <c r="PFQ166" s="36"/>
      <c r="PFR166" s="36"/>
      <c r="PFS166" s="36"/>
      <c r="PFT166" s="36"/>
      <c r="PFU166" s="36"/>
      <c r="PFV166" s="36"/>
      <c r="PFW166" s="36"/>
      <c r="PFX166" s="36"/>
      <c r="PFY166" s="36"/>
      <c r="PFZ166" s="36"/>
      <c r="PGA166" s="36"/>
      <c r="PGB166" s="36"/>
      <c r="PGC166" s="36"/>
      <c r="PGD166" s="36"/>
      <c r="PGE166" s="36"/>
      <c r="PGF166" s="36"/>
      <c r="PGG166" s="36"/>
      <c r="PGH166" s="36"/>
      <c r="PGI166" s="36"/>
      <c r="PGJ166" s="36"/>
      <c r="PGK166" s="36"/>
      <c r="PGL166" s="36"/>
      <c r="PGM166" s="36"/>
      <c r="PGN166" s="36"/>
      <c r="PGO166" s="36"/>
      <c r="PGP166" s="36"/>
      <c r="PGQ166" s="36"/>
      <c r="PGR166" s="36"/>
      <c r="PGS166" s="36"/>
      <c r="PGT166" s="36"/>
      <c r="PGU166" s="36"/>
      <c r="PGV166" s="36"/>
      <c r="PGW166" s="36"/>
      <c r="PGX166" s="36"/>
      <c r="PGY166" s="36"/>
      <c r="PGZ166" s="36"/>
      <c r="PHA166" s="36"/>
      <c r="PHB166" s="36"/>
      <c r="PHC166" s="36"/>
      <c r="PHD166" s="36"/>
      <c r="PHE166" s="36"/>
      <c r="PHF166" s="36"/>
      <c r="PHG166" s="36"/>
      <c r="PHH166" s="36"/>
      <c r="PHI166" s="36"/>
      <c r="PHJ166" s="36"/>
      <c r="PHK166" s="36"/>
      <c r="PHL166" s="36"/>
      <c r="PHM166" s="36"/>
      <c r="PHN166" s="36"/>
      <c r="PHO166" s="36"/>
      <c r="PHP166" s="36"/>
      <c r="PHQ166" s="36"/>
      <c r="PHR166" s="36"/>
      <c r="PHS166" s="36"/>
      <c r="PHT166" s="36"/>
      <c r="PHU166" s="36"/>
      <c r="PHV166" s="36"/>
      <c r="PHW166" s="36"/>
      <c r="PHX166" s="36"/>
      <c r="PHY166" s="36"/>
      <c r="PHZ166" s="36"/>
      <c r="PIA166" s="36"/>
      <c r="PIB166" s="36"/>
      <c r="PIC166" s="36"/>
      <c r="PID166" s="36"/>
      <c r="PIE166" s="36"/>
      <c r="PIF166" s="36"/>
      <c r="PIG166" s="36"/>
      <c r="PIH166" s="36"/>
      <c r="PII166" s="36"/>
      <c r="PIJ166" s="36"/>
      <c r="PIK166" s="36"/>
      <c r="PIL166" s="36"/>
      <c r="PIM166" s="36"/>
      <c r="PIN166" s="36"/>
      <c r="PIO166" s="36"/>
      <c r="PIP166" s="36"/>
      <c r="PIQ166" s="36"/>
      <c r="PIR166" s="36"/>
      <c r="PIS166" s="36"/>
      <c r="PIT166" s="36"/>
      <c r="PIU166" s="36"/>
      <c r="PIV166" s="36"/>
      <c r="PIW166" s="36"/>
      <c r="PIX166" s="36"/>
      <c r="PIY166" s="36"/>
      <c r="PIZ166" s="36"/>
      <c r="PJA166" s="36"/>
      <c r="PJB166" s="36"/>
      <c r="PJC166" s="36"/>
      <c r="PJD166" s="36"/>
      <c r="PJE166" s="36"/>
      <c r="PJF166" s="36"/>
      <c r="PJG166" s="36"/>
      <c r="PJH166" s="36"/>
      <c r="PJI166" s="36"/>
      <c r="PJJ166" s="36"/>
      <c r="PJK166" s="36"/>
      <c r="PJL166" s="36"/>
      <c r="PJM166" s="36"/>
      <c r="PJN166" s="36"/>
      <c r="PJO166" s="36"/>
      <c r="PJP166" s="36"/>
      <c r="PJQ166" s="36"/>
      <c r="PJR166" s="36"/>
      <c r="PJS166" s="36"/>
      <c r="PJT166" s="36"/>
      <c r="PJU166" s="36"/>
      <c r="PJV166" s="36"/>
      <c r="PJW166" s="36"/>
      <c r="PJX166" s="36"/>
      <c r="PJY166" s="36"/>
      <c r="PJZ166" s="36"/>
      <c r="PKA166" s="36"/>
      <c r="PKB166" s="36"/>
      <c r="PKC166" s="36"/>
      <c r="PKD166" s="36"/>
      <c r="PKE166" s="36"/>
      <c r="PKF166" s="36"/>
      <c r="PKG166" s="36"/>
      <c r="PKH166" s="36"/>
      <c r="PKI166" s="36"/>
      <c r="PKJ166" s="36"/>
      <c r="PKK166" s="36"/>
      <c r="PKL166" s="36"/>
      <c r="PKM166" s="36"/>
      <c r="PKN166" s="36"/>
      <c r="PKO166" s="36"/>
      <c r="PKP166" s="36"/>
      <c r="PKQ166" s="36"/>
      <c r="PKR166" s="36"/>
      <c r="PKS166" s="36"/>
      <c r="PKT166" s="36"/>
      <c r="PKU166" s="36"/>
      <c r="PKV166" s="36"/>
      <c r="PKW166" s="36"/>
      <c r="PKX166" s="36"/>
      <c r="PKY166" s="36"/>
      <c r="PKZ166" s="36"/>
      <c r="PLA166" s="36"/>
      <c r="PLB166" s="36"/>
      <c r="PLC166" s="36"/>
      <c r="PLD166" s="36"/>
      <c r="PLE166" s="36"/>
      <c r="PLF166" s="36"/>
      <c r="PLG166" s="36"/>
      <c r="PLH166" s="36"/>
      <c r="PLI166" s="36"/>
      <c r="PLJ166" s="36"/>
      <c r="PLK166" s="36"/>
      <c r="PLL166" s="36"/>
      <c r="PLM166" s="36"/>
      <c r="PLN166" s="36"/>
      <c r="PLO166" s="36"/>
      <c r="PLP166" s="36"/>
      <c r="PLQ166" s="36"/>
      <c r="PLR166" s="36"/>
      <c r="PLS166" s="36"/>
      <c r="PLT166" s="36"/>
      <c r="PLU166" s="36"/>
      <c r="PLV166" s="36"/>
      <c r="PLW166" s="36"/>
      <c r="PLX166" s="36"/>
      <c r="PLY166" s="36"/>
      <c r="PLZ166" s="36"/>
      <c r="PMA166" s="36"/>
      <c r="PMB166" s="36"/>
      <c r="PMC166" s="36"/>
      <c r="PMD166" s="36"/>
      <c r="PME166" s="36"/>
      <c r="PMF166" s="36"/>
      <c r="PMG166" s="36"/>
      <c r="PMH166" s="36"/>
      <c r="PMI166" s="36"/>
      <c r="PMJ166" s="36"/>
      <c r="PMK166" s="36"/>
      <c r="PML166" s="36"/>
      <c r="PMM166" s="36"/>
      <c r="PMN166" s="36"/>
      <c r="PMO166" s="36"/>
      <c r="PMP166" s="36"/>
      <c r="PMQ166" s="36"/>
      <c r="PMR166" s="36"/>
      <c r="PMS166" s="36"/>
      <c r="PMT166" s="36"/>
      <c r="PMU166" s="36"/>
      <c r="PMV166" s="36"/>
      <c r="PMW166" s="36"/>
      <c r="PMX166" s="36"/>
      <c r="PMY166" s="36"/>
      <c r="PMZ166" s="36"/>
      <c r="PNA166" s="36"/>
      <c r="PNB166" s="36"/>
      <c r="PNC166" s="36"/>
      <c r="PND166" s="36"/>
      <c r="PNE166" s="36"/>
      <c r="PNF166" s="36"/>
      <c r="PNG166" s="36"/>
      <c r="PNH166" s="36"/>
      <c r="PNI166" s="36"/>
      <c r="PNJ166" s="36"/>
      <c r="PNK166" s="36"/>
      <c r="PNL166" s="36"/>
      <c r="PNM166" s="36"/>
      <c r="PNN166" s="36"/>
      <c r="PNO166" s="36"/>
      <c r="PNP166" s="36"/>
      <c r="PNQ166" s="36"/>
      <c r="PNR166" s="36"/>
      <c r="PNS166" s="36"/>
      <c r="PNT166" s="36"/>
      <c r="PNU166" s="36"/>
      <c r="PNV166" s="36"/>
      <c r="PNW166" s="36"/>
      <c r="PNX166" s="36"/>
      <c r="PNY166" s="36"/>
      <c r="PNZ166" s="36"/>
      <c r="POA166" s="36"/>
      <c r="POB166" s="36"/>
      <c r="POC166" s="36"/>
      <c r="POD166" s="36"/>
      <c r="POE166" s="36"/>
      <c r="POF166" s="36"/>
      <c r="POG166" s="36"/>
      <c r="POH166" s="36"/>
      <c r="POI166" s="36"/>
      <c r="POJ166" s="36"/>
      <c r="POK166" s="36"/>
      <c r="POL166" s="36"/>
      <c r="POM166" s="36"/>
      <c r="PON166" s="36"/>
      <c r="POO166" s="36"/>
      <c r="POP166" s="36"/>
      <c r="POQ166" s="36"/>
      <c r="POR166" s="36"/>
      <c r="POS166" s="36"/>
      <c r="POT166" s="36"/>
      <c r="POU166" s="36"/>
      <c r="POV166" s="36"/>
      <c r="POW166" s="36"/>
      <c r="POX166" s="36"/>
      <c r="POY166" s="36"/>
      <c r="POZ166" s="36"/>
      <c r="PPA166" s="36"/>
      <c r="PPB166" s="36"/>
      <c r="PPC166" s="36"/>
      <c r="PPD166" s="36"/>
      <c r="PPE166" s="36"/>
      <c r="PPF166" s="36"/>
      <c r="PPG166" s="36"/>
      <c r="PPH166" s="36"/>
      <c r="PPI166" s="36"/>
      <c r="PPJ166" s="36"/>
      <c r="PPK166" s="36"/>
      <c r="PPL166" s="36"/>
      <c r="PPM166" s="36"/>
      <c r="PPN166" s="36"/>
      <c r="PPO166" s="36"/>
      <c r="PPP166" s="36"/>
      <c r="PPQ166" s="36"/>
      <c r="PPR166" s="36"/>
      <c r="PPS166" s="36"/>
      <c r="PPT166" s="36"/>
      <c r="PPU166" s="36"/>
      <c r="PPV166" s="36"/>
      <c r="PPW166" s="36"/>
      <c r="PPX166" s="36"/>
      <c r="PPY166" s="36"/>
      <c r="PPZ166" s="36"/>
      <c r="PQA166" s="36"/>
      <c r="PQB166" s="36"/>
      <c r="PQC166" s="36"/>
      <c r="PQD166" s="36"/>
      <c r="PQE166" s="36"/>
      <c r="PQF166" s="36"/>
      <c r="PQG166" s="36"/>
      <c r="PQH166" s="36"/>
      <c r="PQI166" s="36"/>
      <c r="PQJ166" s="36"/>
      <c r="PQK166" s="36"/>
      <c r="PQL166" s="36"/>
      <c r="PQM166" s="36"/>
      <c r="PQN166" s="36"/>
      <c r="PQO166" s="36"/>
      <c r="PQP166" s="36"/>
      <c r="PQQ166" s="36"/>
      <c r="PQR166" s="36"/>
      <c r="PQS166" s="36"/>
      <c r="PQT166" s="36"/>
      <c r="PQU166" s="36"/>
      <c r="PQV166" s="36"/>
      <c r="PQW166" s="36"/>
      <c r="PQX166" s="36"/>
      <c r="PQY166" s="36"/>
      <c r="PQZ166" s="36"/>
      <c r="PRA166" s="36"/>
      <c r="PRB166" s="36"/>
      <c r="PRC166" s="36"/>
      <c r="PRD166" s="36"/>
      <c r="PRE166" s="36"/>
      <c r="PRF166" s="36"/>
      <c r="PRG166" s="36"/>
      <c r="PRH166" s="36"/>
      <c r="PRI166" s="36"/>
      <c r="PRJ166" s="36"/>
      <c r="PRK166" s="36"/>
      <c r="PRL166" s="36"/>
      <c r="PRM166" s="36"/>
      <c r="PRN166" s="36"/>
      <c r="PRO166" s="36"/>
      <c r="PRP166" s="36"/>
      <c r="PRQ166" s="36"/>
      <c r="PRR166" s="36"/>
      <c r="PRS166" s="36"/>
      <c r="PRT166" s="36"/>
      <c r="PRU166" s="36"/>
      <c r="PRV166" s="36"/>
      <c r="PRW166" s="36"/>
      <c r="PRX166" s="36"/>
      <c r="PRY166" s="36"/>
      <c r="PRZ166" s="36"/>
      <c r="PSA166" s="36"/>
      <c r="PSB166" s="36"/>
      <c r="PSC166" s="36"/>
      <c r="PSD166" s="36"/>
      <c r="PSE166" s="36"/>
      <c r="PSF166" s="36"/>
      <c r="PSG166" s="36"/>
      <c r="PSH166" s="36"/>
      <c r="PSI166" s="36"/>
      <c r="PSJ166" s="36"/>
      <c r="PSK166" s="36"/>
      <c r="PSL166" s="36"/>
      <c r="PSM166" s="36"/>
      <c r="PSN166" s="36"/>
      <c r="PSO166" s="36"/>
      <c r="PSP166" s="36"/>
      <c r="PSQ166" s="36"/>
      <c r="PSR166" s="36"/>
      <c r="PSS166" s="36"/>
      <c r="PST166" s="36"/>
      <c r="PSU166" s="36"/>
      <c r="PSV166" s="36"/>
      <c r="PSW166" s="36"/>
      <c r="PSX166" s="36"/>
      <c r="PSY166" s="36"/>
      <c r="PSZ166" s="36"/>
      <c r="PTA166" s="36"/>
      <c r="PTB166" s="36"/>
      <c r="PTC166" s="36"/>
      <c r="PTD166" s="36"/>
      <c r="PTE166" s="36"/>
      <c r="PTF166" s="36"/>
      <c r="PTG166" s="36"/>
      <c r="PTH166" s="36"/>
      <c r="PTI166" s="36"/>
      <c r="PTJ166" s="36"/>
      <c r="PTK166" s="36"/>
      <c r="PTL166" s="36"/>
      <c r="PTM166" s="36"/>
      <c r="PTN166" s="36"/>
      <c r="PTO166" s="36"/>
      <c r="PTP166" s="36"/>
      <c r="PTQ166" s="36"/>
      <c r="PTR166" s="36"/>
      <c r="PTS166" s="36"/>
      <c r="PTT166" s="36"/>
      <c r="PTU166" s="36"/>
      <c r="PTV166" s="36"/>
      <c r="PTW166" s="36"/>
      <c r="PTX166" s="36"/>
      <c r="PTY166" s="36"/>
      <c r="PTZ166" s="36"/>
      <c r="PUA166" s="36"/>
      <c r="PUB166" s="36"/>
      <c r="PUC166" s="36"/>
      <c r="PUD166" s="36"/>
      <c r="PUE166" s="36"/>
      <c r="PUF166" s="36"/>
      <c r="PUG166" s="36"/>
      <c r="PUH166" s="36"/>
      <c r="PUI166" s="36"/>
      <c r="PUJ166" s="36"/>
      <c r="PUK166" s="36"/>
      <c r="PUL166" s="36"/>
      <c r="PUM166" s="36"/>
      <c r="PUN166" s="36"/>
      <c r="PUO166" s="36"/>
      <c r="PUP166" s="36"/>
      <c r="PUQ166" s="36"/>
      <c r="PUR166" s="36"/>
      <c r="PUS166" s="36"/>
      <c r="PUT166" s="36"/>
      <c r="PUU166" s="36"/>
      <c r="PUV166" s="36"/>
      <c r="PUW166" s="36"/>
      <c r="PUX166" s="36"/>
      <c r="PUY166" s="36"/>
      <c r="PUZ166" s="36"/>
      <c r="PVA166" s="36"/>
      <c r="PVB166" s="36"/>
      <c r="PVC166" s="36"/>
      <c r="PVD166" s="36"/>
      <c r="PVE166" s="36"/>
      <c r="PVF166" s="36"/>
      <c r="PVG166" s="36"/>
      <c r="PVH166" s="36"/>
      <c r="PVI166" s="36"/>
      <c r="PVJ166" s="36"/>
      <c r="PVK166" s="36"/>
      <c r="PVL166" s="36"/>
      <c r="PVM166" s="36"/>
      <c r="PVN166" s="36"/>
      <c r="PVO166" s="36"/>
      <c r="PVP166" s="36"/>
      <c r="PVQ166" s="36"/>
      <c r="PVR166" s="36"/>
      <c r="PVS166" s="36"/>
      <c r="PVT166" s="36"/>
      <c r="PVU166" s="36"/>
      <c r="PVV166" s="36"/>
      <c r="PVW166" s="36"/>
      <c r="PVX166" s="36"/>
      <c r="PVY166" s="36"/>
      <c r="PVZ166" s="36"/>
      <c r="PWA166" s="36"/>
      <c r="PWB166" s="36"/>
      <c r="PWC166" s="36"/>
      <c r="PWD166" s="36"/>
      <c r="PWE166" s="36"/>
      <c r="PWF166" s="36"/>
      <c r="PWG166" s="36"/>
      <c r="PWH166" s="36"/>
      <c r="PWI166" s="36"/>
      <c r="PWJ166" s="36"/>
      <c r="PWK166" s="36"/>
      <c r="PWL166" s="36"/>
      <c r="PWM166" s="36"/>
      <c r="PWN166" s="36"/>
      <c r="PWO166" s="36"/>
      <c r="PWP166" s="36"/>
      <c r="PWQ166" s="36"/>
      <c r="PWR166" s="36"/>
      <c r="PWS166" s="36"/>
      <c r="PWT166" s="36"/>
      <c r="PWU166" s="36"/>
      <c r="PWV166" s="36"/>
      <c r="PWW166" s="36"/>
      <c r="PWX166" s="36"/>
      <c r="PWY166" s="36"/>
      <c r="PWZ166" s="36"/>
      <c r="PXA166" s="36"/>
      <c r="PXB166" s="36"/>
      <c r="PXC166" s="36"/>
      <c r="PXD166" s="36"/>
      <c r="PXE166" s="36"/>
      <c r="PXF166" s="36"/>
      <c r="PXG166" s="36"/>
      <c r="PXH166" s="36"/>
      <c r="PXI166" s="36"/>
      <c r="PXJ166" s="36"/>
      <c r="PXK166" s="36"/>
      <c r="PXL166" s="36"/>
      <c r="PXM166" s="36"/>
      <c r="PXN166" s="36"/>
      <c r="PXO166" s="36"/>
      <c r="PXP166" s="36"/>
      <c r="PXQ166" s="36"/>
      <c r="PXR166" s="36"/>
      <c r="PXS166" s="36"/>
      <c r="PXT166" s="36"/>
      <c r="PXU166" s="36"/>
      <c r="PXV166" s="36"/>
      <c r="PXW166" s="36"/>
      <c r="PXX166" s="36"/>
      <c r="PXY166" s="36"/>
      <c r="PXZ166" s="36"/>
      <c r="PYA166" s="36"/>
      <c r="PYB166" s="36"/>
      <c r="PYC166" s="36"/>
      <c r="PYD166" s="36"/>
      <c r="PYE166" s="36"/>
      <c r="PYF166" s="36"/>
      <c r="PYG166" s="36"/>
      <c r="PYH166" s="36"/>
      <c r="PYI166" s="36"/>
      <c r="PYJ166" s="36"/>
      <c r="PYK166" s="36"/>
      <c r="PYL166" s="36"/>
      <c r="PYM166" s="36"/>
      <c r="PYN166" s="36"/>
      <c r="PYO166" s="36"/>
      <c r="PYP166" s="36"/>
      <c r="PYQ166" s="36"/>
      <c r="PYR166" s="36"/>
      <c r="PYS166" s="36"/>
      <c r="PYT166" s="36"/>
      <c r="PYU166" s="36"/>
      <c r="PYV166" s="36"/>
      <c r="PYW166" s="36"/>
      <c r="PYX166" s="36"/>
      <c r="PYY166" s="36"/>
      <c r="PYZ166" s="36"/>
      <c r="PZA166" s="36"/>
      <c r="PZB166" s="36"/>
      <c r="PZC166" s="36"/>
      <c r="PZD166" s="36"/>
      <c r="PZE166" s="36"/>
      <c r="PZF166" s="36"/>
      <c r="PZG166" s="36"/>
      <c r="PZH166" s="36"/>
      <c r="PZI166" s="36"/>
      <c r="PZJ166" s="36"/>
      <c r="PZK166" s="36"/>
      <c r="PZL166" s="36"/>
      <c r="PZM166" s="36"/>
      <c r="PZN166" s="36"/>
      <c r="PZO166" s="36"/>
      <c r="PZP166" s="36"/>
      <c r="PZQ166" s="36"/>
      <c r="PZR166" s="36"/>
      <c r="PZS166" s="36"/>
      <c r="PZT166" s="36"/>
      <c r="PZU166" s="36"/>
      <c r="PZV166" s="36"/>
      <c r="PZW166" s="36"/>
      <c r="PZX166" s="36"/>
      <c r="PZY166" s="36"/>
      <c r="PZZ166" s="36"/>
      <c r="QAA166" s="36"/>
      <c r="QAB166" s="36"/>
      <c r="QAC166" s="36"/>
      <c r="QAD166" s="36"/>
      <c r="QAE166" s="36"/>
      <c r="QAF166" s="36"/>
      <c r="QAG166" s="36"/>
      <c r="QAH166" s="36"/>
      <c r="QAI166" s="36"/>
      <c r="QAJ166" s="36"/>
      <c r="QAK166" s="36"/>
      <c r="QAL166" s="36"/>
      <c r="QAM166" s="36"/>
      <c r="QAN166" s="36"/>
      <c r="QAO166" s="36"/>
      <c r="QAP166" s="36"/>
      <c r="QAQ166" s="36"/>
      <c r="QAR166" s="36"/>
      <c r="QAS166" s="36"/>
      <c r="QAT166" s="36"/>
      <c r="QAU166" s="36"/>
      <c r="QAV166" s="36"/>
      <c r="QAW166" s="36"/>
      <c r="QAX166" s="36"/>
      <c r="QAY166" s="36"/>
      <c r="QAZ166" s="36"/>
      <c r="QBA166" s="36"/>
      <c r="QBB166" s="36"/>
      <c r="QBC166" s="36"/>
      <c r="QBD166" s="36"/>
      <c r="QBE166" s="36"/>
      <c r="QBF166" s="36"/>
      <c r="QBG166" s="36"/>
      <c r="QBH166" s="36"/>
      <c r="QBI166" s="36"/>
      <c r="QBJ166" s="36"/>
      <c r="QBK166" s="36"/>
      <c r="QBL166" s="36"/>
      <c r="QBM166" s="36"/>
      <c r="QBN166" s="36"/>
      <c r="QBO166" s="36"/>
      <c r="QBP166" s="36"/>
      <c r="QBQ166" s="36"/>
      <c r="QBR166" s="36"/>
      <c r="QBS166" s="36"/>
      <c r="QBT166" s="36"/>
      <c r="QBU166" s="36"/>
      <c r="QBV166" s="36"/>
      <c r="QBW166" s="36"/>
      <c r="QBX166" s="36"/>
      <c r="QBY166" s="36"/>
      <c r="QBZ166" s="36"/>
      <c r="QCA166" s="36"/>
      <c r="QCB166" s="36"/>
      <c r="QCC166" s="36"/>
      <c r="QCD166" s="36"/>
      <c r="QCE166" s="36"/>
      <c r="QCF166" s="36"/>
      <c r="QCG166" s="36"/>
      <c r="QCH166" s="36"/>
      <c r="QCI166" s="36"/>
      <c r="QCJ166" s="36"/>
      <c r="QCK166" s="36"/>
      <c r="QCL166" s="36"/>
      <c r="QCM166" s="36"/>
      <c r="QCN166" s="36"/>
      <c r="QCO166" s="36"/>
      <c r="QCP166" s="36"/>
      <c r="QCQ166" s="36"/>
      <c r="QCR166" s="36"/>
      <c r="QCS166" s="36"/>
      <c r="QCT166" s="36"/>
      <c r="QCU166" s="36"/>
      <c r="QCV166" s="36"/>
      <c r="QCW166" s="36"/>
      <c r="QCX166" s="36"/>
      <c r="QCY166" s="36"/>
      <c r="QCZ166" s="36"/>
      <c r="QDA166" s="36"/>
      <c r="QDB166" s="36"/>
      <c r="QDC166" s="36"/>
      <c r="QDD166" s="36"/>
      <c r="QDE166" s="36"/>
      <c r="QDF166" s="36"/>
      <c r="QDG166" s="36"/>
      <c r="QDH166" s="36"/>
      <c r="QDI166" s="36"/>
      <c r="QDJ166" s="36"/>
      <c r="QDK166" s="36"/>
      <c r="QDL166" s="36"/>
      <c r="QDM166" s="36"/>
      <c r="QDN166" s="36"/>
      <c r="QDO166" s="36"/>
      <c r="QDP166" s="36"/>
      <c r="QDQ166" s="36"/>
      <c r="QDR166" s="36"/>
      <c r="QDS166" s="36"/>
      <c r="QDT166" s="36"/>
      <c r="QDU166" s="36"/>
      <c r="QDV166" s="36"/>
      <c r="QDW166" s="36"/>
      <c r="QDX166" s="36"/>
      <c r="QDY166" s="36"/>
      <c r="QDZ166" s="36"/>
      <c r="QEA166" s="36"/>
      <c r="QEB166" s="36"/>
      <c r="QEC166" s="36"/>
      <c r="QED166" s="36"/>
      <c r="QEE166" s="36"/>
      <c r="QEF166" s="36"/>
      <c r="QEG166" s="36"/>
      <c r="QEH166" s="36"/>
      <c r="QEI166" s="36"/>
      <c r="QEJ166" s="36"/>
      <c r="QEK166" s="36"/>
      <c r="QEL166" s="36"/>
      <c r="QEM166" s="36"/>
      <c r="QEN166" s="36"/>
      <c r="QEO166" s="36"/>
      <c r="QEP166" s="36"/>
      <c r="QEQ166" s="36"/>
      <c r="QER166" s="36"/>
      <c r="QES166" s="36"/>
      <c r="QET166" s="36"/>
      <c r="QEU166" s="36"/>
      <c r="QEV166" s="36"/>
      <c r="QEW166" s="36"/>
      <c r="QEX166" s="36"/>
      <c r="QEY166" s="36"/>
      <c r="QEZ166" s="36"/>
      <c r="QFA166" s="36"/>
      <c r="QFB166" s="36"/>
      <c r="QFC166" s="36"/>
      <c r="QFD166" s="36"/>
      <c r="QFE166" s="36"/>
      <c r="QFF166" s="36"/>
      <c r="QFG166" s="36"/>
      <c r="QFH166" s="36"/>
      <c r="QFI166" s="36"/>
      <c r="QFJ166" s="36"/>
      <c r="QFK166" s="36"/>
      <c r="QFL166" s="36"/>
      <c r="QFM166" s="36"/>
      <c r="QFN166" s="36"/>
      <c r="QFO166" s="36"/>
      <c r="QFP166" s="36"/>
      <c r="QFQ166" s="36"/>
      <c r="QFR166" s="36"/>
      <c r="QFS166" s="36"/>
      <c r="QFT166" s="36"/>
      <c r="QFU166" s="36"/>
      <c r="QFV166" s="36"/>
      <c r="QFW166" s="36"/>
      <c r="QFX166" s="36"/>
      <c r="QFY166" s="36"/>
      <c r="QFZ166" s="36"/>
      <c r="QGA166" s="36"/>
      <c r="QGB166" s="36"/>
      <c r="QGC166" s="36"/>
      <c r="QGD166" s="36"/>
      <c r="QGE166" s="36"/>
      <c r="QGF166" s="36"/>
      <c r="QGG166" s="36"/>
      <c r="QGH166" s="36"/>
      <c r="QGI166" s="36"/>
      <c r="QGJ166" s="36"/>
      <c r="QGK166" s="36"/>
      <c r="QGL166" s="36"/>
      <c r="QGM166" s="36"/>
      <c r="QGN166" s="36"/>
      <c r="QGO166" s="36"/>
      <c r="QGP166" s="36"/>
      <c r="QGQ166" s="36"/>
      <c r="QGR166" s="36"/>
      <c r="QGS166" s="36"/>
      <c r="QGT166" s="36"/>
      <c r="QGU166" s="36"/>
      <c r="QGV166" s="36"/>
      <c r="QGW166" s="36"/>
      <c r="QGX166" s="36"/>
      <c r="QGY166" s="36"/>
      <c r="QGZ166" s="36"/>
      <c r="QHA166" s="36"/>
      <c r="QHB166" s="36"/>
      <c r="QHC166" s="36"/>
      <c r="QHD166" s="36"/>
      <c r="QHE166" s="36"/>
      <c r="QHF166" s="36"/>
      <c r="QHG166" s="36"/>
      <c r="QHH166" s="36"/>
      <c r="QHI166" s="36"/>
      <c r="QHJ166" s="36"/>
      <c r="QHK166" s="36"/>
      <c r="QHL166" s="36"/>
      <c r="QHM166" s="36"/>
      <c r="QHN166" s="36"/>
      <c r="QHO166" s="36"/>
      <c r="QHP166" s="36"/>
      <c r="QHQ166" s="36"/>
      <c r="QHR166" s="36"/>
      <c r="QHS166" s="36"/>
      <c r="QHT166" s="36"/>
      <c r="QHU166" s="36"/>
      <c r="QHV166" s="36"/>
      <c r="QHW166" s="36"/>
      <c r="QHX166" s="36"/>
      <c r="QHY166" s="36"/>
      <c r="QHZ166" s="36"/>
      <c r="QIA166" s="36"/>
      <c r="QIB166" s="36"/>
      <c r="QIC166" s="36"/>
      <c r="QID166" s="36"/>
      <c r="QIE166" s="36"/>
      <c r="QIF166" s="36"/>
      <c r="QIG166" s="36"/>
      <c r="QIH166" s="36"/>
      <c r="QII166" s="36"/>
      <c r="QIJ166" s="36"/>
      <c r="QIK166" s="36"/>
      <c r="QIL166" s="36"/>
      <c r="QIM166" s="36"/>
      <c r="QIN166" s="36"/>
      <c r="QIO166" s="36"/>
      <c r="QIP166" s="36"/>
      <c r="QIQ166" s="36"/>
      <c r="QIR166" s="36"/>
      <c r="QIS166" s="36"/>
      <c r="QIT166" s="36"/>
      <c r="QIU166" s="36"/>
      <c r="QIV166" s="36"/>
      <c r="QIW166" s="36"/>
      <c r="QIX166" s="36"/>
      <c r="QIY166" s="36"/>
      <c r="QIZ166" s="36"/>
      <c r="QJA166" s="36"/>
      <c r="QJB166" s="36"/>
      <c r="QJC166" s="36"/>
      <c r="QJD166" s="36"/>
      <c r="QJE166" s="36"/>
      <c r="QJF166" s="36"/>
      <c r="QJG166" s="36"/>
      <c r="QJH166" s="36"/>
      <c r="QJI166" s="36"/>
      <c r="QJJ166" s="36"/>
      <c r="QJK166" s="36"/>
      <c r="QJL166" s="36"/>
      <c r="QJM166" s="36"/>
      <c r="QJN166" s="36"/>
      <c r="QJO166" s="36"/>
      <c r="QJP166" s="36"/>
      <c r="QJQ166" s="36"/>
      <c r="QJR166" s="36"/>
      <c r="QJS166" s="36"/>
      <c r="QJT166" s="36"/>
      <c r="QJU166" s="36"/>
      <c r="QJV166" s="36"/>
      <c r="QJW166" s="36"/>
      <c r="QJX166" s="36"/>
      <c r="QJY166" s="36"/>
      <c r="QJZ166" s="36"/>
      <c r="QKA166" s="36"/>
      <c r="QKB166" s="36"/>
      <c r="QKC166" s="36"/>
      <c r="QKD166" s="36"/>
      <c r="QKE166" s="36"/>
      <c r="QKF166" s="36"/>
      <c r="QKG166" s="36"/>
      <c r="QKH166" s="36"/>
      <c r="QKI166" s="36"/>
      <c r="QKJ166" s="36"/>
      <c r="QKK166" s="36"/>
      <c r="QKL166" s="36"/>
      <c r="QKM166" s="36"/>
      <c r="QKN166" s="36"/>
      <c r="QKO166" s="36"/>
      <c r="QKP166" s="36"/>
      <c r="QKQ166" s="36"/>
      <c r="QKR166" s="36"/>
      <c r="QKS166" s="36"/>
      <c r="QKT166" s="36"/>
      <c r="QKU166" s="36"/>
      <c r="QKV166" s="36"/>
      <c r="QKW166" s="36"/>
      <c r="QKX166" s="36"/>
      <c r="QKY166" s="36"/>
      <c r="QKZ166" s="36"/>
      <c r="QLA166" s="36"/>
      <c r="QLB166" s="36"/>
      <c r="QLC166" s="36"/>
      <c r="QLD166" s="36"/>
      <c r="QLE166" s="36"/>
      <c r="QLF166" s="36"/>
      <c r="QLG166" s="36"/>
      <c r="QLH166" s="36"/>
      <c r="QLI166" s="36"/>
      <c r="QLJ166" s="36"/>
      <c r="QLK166" s="36"/>
      <c r="QLL166" s="36"/>
      <c r="QLM166" s="36"/>
      <c r="QLN166" s="36"/>
      <c r="QLO166" s="36"/>
      <c r="QLP166" s="36"/>
      <c r="QLQ166" s="36"/>
      <c r="QLR166" s="36"/>
      <c r="QLS166" s="36"/>
      <c r="QLT166" s="36"/>
      <c r="QLU166" s="36"/>
      <c r="QLV166" s="36"/>
      <c r="QLW166" s="36"/>
      <c r="QLX166" s="36"/>
      <c r="QLY166" s="36"/>
      <c r="QLZ166" s="36"/>
      <c r="QMA166" s="36"/>
      <c r="QMB166" s="36"/>
      <c r="QMC166" s="36"/>
      <c r="QMD166" s="36"/>
      <c r="QME166" s="36"/>
      <c r="QMF166" s="36"/>
      <c r="QMG166" s="36"/>
      <c r="QMH166" s="36"/>
      <c r="QMI166" s="36"/>
      <c r="QMJ166" s="36"/>
      <c r="QMK166" s="36"/>
      <c r="QML166" s="36"/>
      <c r="QMM166" s="36"/>
      <c r="QMN166" s="36"/>
      <c r="QMO166" s="36"/>
      <c r="QMP166" s="36"/>
      <c r="QMQ166" s="36"/>
      <c r="QMR166" s="36"/>
      <c r="QMS166" s="36"/>
      <c r="QMT166" s="36"/>
      <c r="QMU166" s="36"/>
      <c r="QMV166" s="36"/>
      <c r="QMW166" s="36"/>
      <c r="QMX166" s="36"/>
      <c r="QMY166" s="36"/>
      <c r="QMZ166" s="36"/>
      <c r="QNA166" s="36"/>
      <c r="QNB166" s="36"/>
      <c r="QNC166" s="36"/>
      <c r="QND166" s="36"/>
      <c r="QNE166" s="36"/>
      <c r="QNF166" s="36"/>
      <c r="QNG166" s="36"/>
      <c r="QNH166" s="36"/>
      <c r="QNI166" s="36"/>
      <c r="QNJ166" s="36"/>
      <c r="QNK166" s="36"/>
      <c r="QNL166" s="36"/>
      <c r="QNM166" s="36"/>
      <c r="QNN166" s="36"/>
      <c r="QNO166" s="36"/>
      <c r="QNP166" s="36"/>
      <c r="QNQ166" s="36"/>
      <c r="QNR166" s="36"/>
      <c r="QNS166" s="36"/>
      <c r="QNT166" s="36"/>
      <c r="QNU166" s="36"/>
      <c r="QNV166" s="36"/>
      <c r="QNW166" s="36"/>
      <c r="QNX166" s="36"/>
      <c r="QNY166" s="36"/>
      <c r="QNZ166" s="36"/>
      <c r="QOA166" s="36"/>
      <c r="QOB166" s="36"/>
      <c r="QOC166" s="36"/>
      <c r="QOD166" s="36"/>
      <c r="QOE166" s="36"/>
      <c r="QOF166" s="36"/>
      <c r="QOG166" s="36"/>
      <c r="QOH166" s="36"/>
      <c r="QOI166" s="36"/>
      <c r="QOJ166" s="36"/>
      <c r="QOK166" s="36"/>
      <c r="QOL166" s="36"/>
      <c r="QOM166" s="36"/>
      <c r="QON166" s="36"/>
      <c r="QOO166" s="36"/>
      <c r="QOP166" s="36"/>
      <c r="QOQ166" s="36"/>
      <c r="QOR166" s="36"/>
      <c r="QOS166" s="36"/>
      <c r="QOT166" s="36"/>
      <c r="QOU166" s="36"/>
      <c r="QOV166" s="36"/>
      <c r="QOW166" s="36"/>
      <c r="QOX166" s="36"/>
      <c r="QOY166" s="36"/>
      <c r="QOZ166" s="36"/>
      <c r="QPA166" s="36"/>
      <c r="QPB166" s="36"/>
      <c r="QPC166" s="36"/>
      <c r="QPD166" s="36"/>
      <c r="QPE166" s="36"/>
      <c r="QPF166" s="36"/>
      <c r="QPG166" s="36"/>
      <c r="QPH166" s="36"/>
      <c r="QPI166" s="36"/>
      <c r="QPJ166" s="36"/>
      <c r="QPK166" s="36"/>
      <c r="QPL166" s="36"/>
      <c r="QPM166" s="36"/>
      <c r="QPN166" s="36"/>
      <c r="QPO166" s="36"/>
      <c r="QPP166" s="36"/>
      <c r="QPQ166" s="36"/>
      <c r="QPR166" s="36"/>
      <c r="QPS166" s="36"/>
      <c r="QPT166" s="36"/>
      <c r="QPU166" s="36"/>
      <c r="QPV166" s="36"/>
      <c r="QPW166" s="36"/>
      <c r="QPX166" s="36"/>
      <c r="QPY166" s="36"/>
      <c r="QPZ166" s="36"/>
      <c r="QQA166" s="36"/>
      <c r="QQB166" s="36"/>
      <c r="QQC166" s="36"/>
      <c r="QQD166" s="36"/>
      <c r="QQE166" s="36"/>
      <c r="QQF166" s="36"/>
      <c r="QQG166" s="36"/>
      <c r="QQH166" s="36"/>
      <c r="QQI166" s="36"/>
      <c r="QQJ166" s="36"/>
      <c r="QQK166" s="36"/>
      <c r="QQL166" s="36"/>
      <c r="QQM166" s="36"/>
      <c r="QQN166" s="36"/>
      <c r="QQO166" s="36"/>
      <c r="QQP166" s="36"/>
      <c r="QQQ166" s="36"/>
      <c r="QQR166" s="36"/>
      <c r="QQS166" s="36"/>
      <c r="QQT166" s="36"/>
      <c r="QQU166" s="36"/>
      <c r="QQV166" s="36"/>
      <c r="QQW166" s="36"/>
      <c r="QQX166" s="36"/>
      <c r="QQY166" s="36"/>
      <c r="QQZ166" s="36"/>
      <c r="QRA166" s="36"/>
      <c r="QRB166" s="36"/>
      <c r="QRC166" s="36"/>
      <c r="QRD166" s="36"/>
      <c r="QRE166" s="36"/>
      <c r="QRF166" s="36"/>
      <c r="QRG166" s="36"/>
      <c r="QRH166" s="36"/>
      <c r="QRI166" s="36"/>
      <c r="QRJ166" s="36"/>
      <c r="QRK166" s="36"/>
      <c r="QRL166" s="36"/>
      <c r="QRM166" s="36"/>
      <c r="QRN166" s="36"/>
      <c r="QRO166" s="36"/>
      <c r="QRP166" s="36"/>
      <c r="QRQ166" s="36"/>
      <c r="QRR166" s="36"/>
      <c r="QRS166" s="36"/>
      <c r="QRT166" s="36"/>
      <c r="QRU166" s="36"/>
      <c r="QRV166" s="36"/>
      <c r="QRW166" s="36"/>
      <c r="QRX166" s="36"/>
      <c r="QRY166" s="36"/>
      <c r="QRZ166" s="36"/>
      <c r="QSA166" s="36"/>
      <c r="QSB166" s="36"/>
      <c r="QSC166" s="36"/>
      <c r="QSD166" s="36"/>
      <c r="QSE166" s="36"/>
      <c r="QSF166" s="36"/>
      <c r="QSG166" s="36"/>
      <c r="QSH166" s="36"/>
      <c r="QSI166" s="36"/>
      <c r="QSJ166" s="36"/>
      <c r="QSK166" s="36"/>
      <c r="QSL166" s="36"/>
      <c r="QSM166" s="36"/>
      <c r="QSN166" s="36"/>
      <c r="QSO166" s="36"/>
      <c r="QSP166" s="36"/>
      <c r="QSQ166" s="36"/>
      <c r="QSR166" s="36"/>
      <c r="QSS166" s="36"/>
      <c r="QST166" s="36"/>
      <c r="QSU166" s="36"/>
      <c r="QSV166" s="36"/>
      <c r="QSW166" s="36"/>
      <c r="QSX166" s="36"/>
      <c r="QSY166" s="36"/>
      <c r="QSZ166" s="36"/>
      <c r="QTA166" s="36"/>
      <c r="QTB166" s="36"/>
      <c r="QTC166" s="36"/>
      <c r="QTD166" s="36"/>
      <c r="QTE166" s="36"/>
      <c r="QTF166" s="36"/>
      <c r="QTG166" s="36"/>
      <c r="QTH166" s="36"/>
      <c r="QTI166" s="36"/>
      <c r="QTJ166" s="36"/>
      <c r="QTK166" s="36"/>
      <c r="QTL166" s="36"/>
      <c r="QTM166" s="36"/>
      <c r="QTN166" s="36"/>
      <c r="QTO166" s="36"/>
      <c r="QTP166" s="36"/>
      <c r="QTQ166" s="36"/>
      <c r="QTR166" s="36"/>
      <c r="QTS166" s="36"/>
      <c r="QTT166" s="36"/>
      <c r="QTU166" s="36"/>
      <c r="QTV166" s="36"/>
      <c r="QTW166" s="36"/>
      <c r="QTX166" s="36"/>
      <c r="QTY166" s="36"/>
      <c r="QTZ166" s="36"/>
      <c r="QUA166" s="36"/>
      <c r="QUB166" s="36"/>
      <c r="QUC166" s="36"/>
      <c r="QUD166" s="36"/>
      <c r="QUE166" s="36"/>
      <c r="QUF166" s="36"/>
      <c r="QUG166" s="36"/>
      <c r="QUH166" s="36"/>
      <c r="QUI166" s="36"/>
      <c r="QUJ166" s="36"/>
      <c r="QUK166" s="36"/>
      <c r="QUL166" s="36"/>
      <c r="QUM166" s="36"/>
      <c r="QUN166" s="36"/>
      <c r="QUO166" s="36"/>
      <c r="QUP166" s="36"/>
      <c r="QUQ166" s="36"/>
      <c r="QUR166" s="36"/>
      <c r="QUS166" s="36"/>
      <c r="QUT166" s="36"/>
      <c r="QUU166" s="36"/>
      <c r="QUV166" s="36"/>
      <c r="QUW166" s="36"/>
      <c r="QUX166" s="36"/>
      <c r="QUY166" s="36"/>
      <c r="QUZ166" s="36"/>
      <c r="QVA166" s="36"/>
      <c r="QVB166" s="36"/>
      <c r="QVC166" s="36"/>
      <c r="QVD166" s="36"/>
      <c r="QVE166" s="36"/>
      <c r="QVF166" s="36"/>
      <c r="QVG166" s="36"/>
      <c r="QVH166" s="36"/>
      <c r="QVI166" s="36"/>
      <c r="QVJ166" s="36"/>
      <c r="QVK166" s="36"/>
      <c r="QVL166" s="36"/>
      <c r="QVM166" s="36"/>
      <c r="QVN166" s="36"/>
      <c r="QVO166" s="36"/>
      <c r="QVP166" s="36"/>
      <c r="QVQ166" s="36"/>
      <c r="QVR166" s="36"/>
      <c r="QVS166" s="36"/>
      <c r="QVT166" s="36"/>
      <c r="QVU166" s="36"/>
      <c r="QVV166" s="36"/>
      <c r="QVW166" s="36"/>
      <c r="QVX166" s="36"/>
      <c r="QVY166" s="36"/>
      <c r="QVZ166" s="36"/>
      <c r="QWA166" s="36"/>
      <c r="QWB166" s="36"/>
      <c r="QWC166" s="36"/>
      <c r="QWD166" s="36"/>
      <c r="QWE166" s="36"/>
      <c r="QWF166" s="36"/>
      <c r="QWG166" s="36"/>
      <c r="QWH166" s="36"/>
      <c r="QWI166" s="36"/>
      <c r="QWJ166" s="36"/>
      <c r="QWK166" s="36"/>
      <c r="QWL166" s="36"/>
      <c r="QWM166" s="36"/>
      <c r="QWN166" s="36"/>
      <c r="QWO166" s="36"/>
      <c r="QWP166" s="36"/>
      <c r="QWQ166" s="36"/>
      <c r="QWR166" s="36"/>
      <c r="QWS166" s="36"/>
      <c r="QWT166" s="36"/>
      <c r="QWU166" s="36"/>
      <c r="QWV166" s="36"/>
      <c r="QWW166" s="36"/>
      <c r="QWX166" s="36"/>
      <c r="QWY166" s="36"/>
      <c r="QWZ166" s="36"/>
      <c r="QXA166" s="36"/>
      <c r="QXB166" s="36"/>
      <c r="QXC166" s="36"/>
      <c r="QXD166" s="36"/>
      <c r="QXE166" s="36"/>
      <c r="QXF166" s="36"/>
      <c r="QXG166" s="36"/>
      <c r="QXH166" s="36"/>
      <c r="QXI166" s="36"/>
      <c r="QXJ166" s="36"/>
      <c r="QXK166" s="36"/>
      <c r="QXL166" s="36"/>
      <c r="QXM166" s="36"/>
      <c r="QXN166" s="36"/>
      <c r="QXO166" s="36"/>
      <c r="QXP166" s="36"/>
      <c r="QXQ166" s="36"/>
      <c r="QXR166" s="36"/>
      <c r="QXS166" s="36"/>
      <c r="QXT166" s="36"/>
      <c r="QXU166" s="36"/>
      <c r="QXV166" s="36"/>
      <c r="QXW166" s="36"/>
      <c r="QXX166" s="36"/>
      <c r="QXY166" s="36"/>
      <c r="QXZ166" s="36"/>
      <c r="QYA166" s="36"/>
      <c r="QYB166" s="36"/>
      <c r="QYC166" s="36"/>
      <c r="QYD166" s="36"/>
      <c r="QYE166" s="36"/>
      <c r="QYF166" s="36"/>
      <c r="QYG166" s="36"/>
      <c r="QYH166" s="36"/>
      <c r="QYI166" s="36"/>
      <c r="QYJ166" s="36"/>
      <c r="QYK166" s="36"/>
      <c r="QYL166" s="36"/>
      <c r="QYM166" s="36"/>
      <c r="QYN166" s="36"/>
      <c r="QYO166" s="36"/>
      <c r="QYP166" s="36"/>
      <c r="QYQ166" s="36"/>
      <c r="QYR166" s="36"/>
      <c r="QYS166" s="36"/>
      <c r="QYT166" s="36"/>
      <c r="QYU166" s="36"/>
      <c r="QYV166" s="36"/>
      <c r="QYW166" s="36"/>
      <c r="QYX166" s="36"/>
      <c r="QYY166" s="36"/>
      <c r="QYZ166" s="36"/>
      <c r="QZA166" s="36"/>
      <c r="QZB166" s="36"/>
      <c r="QZC166" s="36"/>
      <c r="QZD166" s="36"/>
      <c r="QZE166" s="36"/>
      <c r="QZF166" s="36"/>
      <c r="QZG166" s="36"/>
      <c r="QZH166" s="36"/>
      <c r="QZI166" s="36"/>
      <c r="QZJ166" s="36"/>
      <c r="QZK166" s="36"/>
      <c r="QZL166" s="36"/>
      <c r="QZM166" s="36"/>
      <c r="QZN166" s="36"/>
      <c r="QZO166" s="36"/>
      <c r="QZP166" s="36"/>
      <c r="QZQ166" s="36"/>
      <c r="QZR166" s="36"/>
      <c r="QZS166" s="36"/>
      <c r="QZT166" s="36"/>
      <c r="QZU166" s="36"/>
      <c r="QZV166" s="36"/>
      <c r="QZW166" s="36"/>
      <c r="QZX166" s="36"/>
      <c r="QZY166" s="36"/>
      <c r="QZZ166" s="36"/>
      <c r="RAA166" s="36"/>
      <c r="RAB166" s="36"/>
      <c r="RAC166" s="36"/>
      <c r="RAD166" s="36"/>
      <c r="RAE166" s="36"/>
      <c r="RAF166" s="36"/>
      <c r="RAG166" s="36"/>
      <c r="RAH166" s="36"/>
      <c r="RAI166" s="36"/>
      <c r="RAJ166" s="36"/>
      <c r="RAK166" s="36"/>
      <c r="RAL166" s="36"/>
      <c r="RAM166" s="36"/>
      <c r="RAN166" s="36"/>
      <c r="RAO166" s="36"/>
      <c r="RAP166" s="36"/>
      <c r="RAQ166" s="36"/>
      <c r="RAR166" s="36"/>
      <c r="RAS166" s="36"/>
      <c r="RAT166" s="36"/>
      <c r="RAU166" s="36"/>
      <c r="RAV166" s="36"/>
      <c r="RAW166" s="36"/>
      <c r="RAX166" s="36"/>
      <c r="RAY166" s="36"/>
      <c r="RAZ166" s="36"/>
      <c r="RBA166" s="36"/>
      <c r="RBB166" s="36"/>
      <c r="RBC166" s="36"/>
      <c r="RBD166" s="36"/>
      <c r="RBE166" s="36"/>
      <c r="RBF166" s="36"/>
      <c r="RBG166" s="36"/>
      <c r="RBH166" s="36"/>
      <c r="RBI166" s="36"/>
      <c r="RBJ166" s="36"/>
      <c r="RBK166" s="36"/>
      <c r="RBL166" s="36"/>
      <c r="RBM166" s="36"/>
      <c r="RBN166" s="36"/>
      <c r="RBO166" s="36"/>
      <c r="RBP166" s="36"/>
      <c r="RBQ166" s="36"/>
      <c r="RBR166" s="36"/>
      <c r="RBS166" s="36"/>
      <c r="RBT166" s="36"/>
      <c r="RBU166" s="36"/>
      <c r="RBV166" s="36"/>
      <c r="RBW166" s="36"/>
      <c r="RBX166" s="36"/>
      <c r="RBY166" s="36"/>
      <c r="RBZ166" s="36"/>
      <c r="RCA166" s="36"/>
      <c r="RCB166" s="36"/>
      <c r="RCC166" s="36"/>
      <c r="RCD166" s="36"/>
      <c r="RCE166" s="36"/>
      <c r="RCF166" s="36"/>
      <c r="RCG166" s="36"/>
      <c r="RCH166" s="36"/>
      <c r="RCI166" s="36"/>
      <c r="RCJ166" s="36"/>
      <c r="RCK166" s="36"/>
      <c r="RCL166" s="36"/>
      <c r="RCM166" s="36"/>
      <c r="RCN166" s="36"/>
      <c r="RCO166" s="36"/>
      <c r="RCP166" s="36"/>
      <c r="RCQ166" s="36"/>
      <c r="RCR166" s="36"/>
      <c r="RCS166" s="36"/>
      <c r="RCT166" s="36"/>
      <c r="RCU166" s="36"/>
      <c r="RCV166" s="36"/>
      <c r="RCW166" s="36"/>
      <c r="RCX166" s="36"/>
      <c r="RCY166" s="36"/>
      <c r="RCZ166" s="36"/>
      <c r="RDA166" s="36"/>
      <c r="RDB166" s="36"/>
      <c r="RDC166" s="36"/>
      <c r="RDD166" s="36"/>
      <c r="RDE166" s="36"/>
      <c r="RDF166" s="36"/>
      <c r="RDG166" s="36"/>
      <c r="RDH166" s="36"/>
      <c r="RDI166" s="36"/>
      <c r="RDJ166" s="36"/>
      <c r="RDK166" s="36"/>
      <c r="RDL166" s="36"/>
      <c r="RDM166" s="36"/>
      <c r="RDN166" s="36"/>
      <c r="RDO166" s="36"/>
      <c r="RDP166" s="36"/>
      <c r="RDQ166" s="36"/>
      <c r="RDR166" s="36"/>
      <c r="RDS166" s="36"/>
      <c r="RDT166" s="36"/>
      <c r="RDU166" s="36"/>
      <c r="RDV166" s="36"/>
      <c r="RDW166" s="36"/>
      <c r="RDX166" s="36"/>
      <c r="RDY166" s="36"/>
      <c r="RDZ166" s="36"/>
      <c r="REA166" s="36"/>
      <c r="REB166" s="36"/>
      <c r="REC166" s="36"/>
      <c r="RED166" s="36"/>
      <c r="REE166" s="36"/>
      <c r="REF166" s="36"/>
      <c r="REG166" s="36"/>
      <c r="REH166" s="36"/>
      <c r="REI166" s="36"/>
      <c r="REJ166" s="36"/>
      <c r="REK166" s="36"/>
      <c r="REL166" s="36"/>
      <c r="REM166" s="36"/>
      <c r="REN166" s="36"/>
      <c r="REO166" s="36"/>
      <c r="REP166" s="36"/>
      <c r="REQ166" s="36"/>
      <c r="RER166" s="36"/>
      <c r="RES166" s="36"/>
      <c r="RET166" s="36"/>
      <c r="REU166" s="36"/>
      <c r="REV166" s="36"/>
      <c r="REW166" s="36"/>
      <c r="REX166" s="36"/>
      <c r="REY166" s="36"/>
      <c r="REZ166" s="36"/>
      <c r="RFA166" s="36"/>
      <c r="RFB166" s="36"/>
      <c r="RFC166" s="36"/>
      <c r="RFD166" s="36"/>
      <c r="RFE166" s="36"/>
      <c r="RFF166" s="36"/>
      <c r="RFG166" s="36"/>
      <c r="RFH166" s="36"/>
      <c r="RFI166" s="36"/>
      <c r="RFJ166" s="36"/>
      <c r="RFK166" s="36"/>
      <c r="RFL166" s="36"/>
      <c r="RFM166" s="36"/>
      <c r="RFN166" s="36"/>
      <c r="RFO166" s="36"/>
      <c r="RFP166" s="36"/>
      <c r="RFQ166" s="36"/>
      <c r="RFR166" s="36"/>
      <c r="RFS166" s="36"/>
      <c r="RFT166" s="36"/>
      <c r="RFU166" s="36"/>
      <c r="RFV166" s="36"/>
      <c r="RFW166" s="36"/>
      <c r="RFX166" s="36"/>
      <c r="RFY166" s="36"/>
      <c r="RFZ166" s="36"/>
      <c r="RGA166" s="36"/>
      <c r="RGB166" s="36"/>
      <c r="RGC166" s="36"/>
      <c r="RGD166" s="36"/>
      <c r="RGE166" s="36"/>
      <c r="RGF166" s="36"/>
      <c r="RGG166" s="36"/>
      <c r="RGH166" s="36"/>
      <c r="RGI166" s="36"/>
      <c r="RGJ166" s="36"/>
      <c r="RGK166" s="36"/>
      <c r="RGL166" s="36"/>
      <c r="RGM166" s="36"/>
      <c r="RGN166" s="36"/>
      <c r="RGO166" s="36"/>
      <c r="RGP166" s="36"/>
      <c r="RGQ166" s="36"/>
      <c r="RGR166" s="36"/>
      <c r="RGS166" s="36"/>
      <c r="RGT166" s="36"/>
      <c r="RGU166" s="36"/>
      <c r="RGV166" s="36"/>
      <c r="RGW166" s="36"/>
      <c r="RGX166" s="36"/>
      <c r="RGY166" s="36"/>
      <c r="RGZ166" s="36"/>
      <c r="RHA166" s="36"/>
      <c r="RHB166" s="36"/>
      <c r="RHC166" s="36"/>
      <c r="RHD166" s="36"/>
      <c r="RHE166" s="36"/>
      <c r="RHF166" s="36"/>
      <c r="RHG166" s="36"/>
      <c r="RHH166" s="36"/>
      <c r="RHI166" s="36"/>
      <c r="RHJ166" s="36"/>
      <c r="RHK166" s="36"/>
      <c r="RHL166" s="36"/>
      <c r="RHM166" s="36"/>
      <c r="RHN166" s="36"/>
      <c r="RHO166" s="36"/>
      <c r="RHP166" s="36"/>
      <c r="RHQ166" s="36"/>
      <c r="RHR166" s="36"/>
      <c r="RHS166" s="36"/>
      <c r="RHT166" s="36"/>
      <c r="RHU166" s="36"/>
      <c r="RHV166" s="36"/>
      <c r="RHW166" s="36"/>
      <c r="RHX166" s="36"/>
      <c r="RHY166" s="36"/>
      <c r="RHZ166" s="36"/>
      <c r="RIA166" s="36"/>
      <c r="RIB166" s="36"/>
      <c r="RIC166" s="36"/>
      <c r="RID166" s="36"/>
      <c r="RIE166" s="36"/>
      <c r="RIF166" s="36"/>
      <c r="RIG166" s="36"/>
      <c r="RIH166" s="36"/>
      <c r="RII166" s="36"/>
      <c r="RIJ166" s="36"/>
      <c r="RIK166" s="36"/>
      <c r="RIL166" s="36"/>
      <c r="RIM166" s="36"/>
      <c r="RIN166" s="36"/>
      <c r="RIO166" s="36"/>
      <c r="RIP166" s="36"/>
      <c r="RIQ166" s="36"/>
      <c r="RIR166" s="36"/>
      <c r="RIS166" s="36"/>
      <c r="RIT166" s="36"/>
      <c r="RIU166" s="36"/>
      <c r="RIV166" s="36"/>
      <c r="RIW166" s="36"/>
      <c r="RIX166" s="36"/>
      <c r="RIY166" s="36"/>
      <c r="RIZ166" s="36"/>
      <c r="RJA166" s="36"/>
      <c r="RJB166" s="36"/>
      <c r="RJC166" s="36"/>
      <c r="RJD166" s="36"/>
      <c r="RJE166" s="36"/>
      <c r="RJF166" s="36"/>
      <c r="RJG166" s="36"/>
      <c r="RJH166" s="36"/>
      <c r="RJI166" s="36"/>
      <c r="RJJ166" s="36"/>
      <c r="RJK166" s="36"/>
      <c r="RJL166" s="36"/>
      <c r="RJM166" s="36"/>
      <c r="RJN166" s="36"/>
      <c r="RJO166" s="36"/>
      <c r="RJP166" s="36"/>
      <c r="RJQ166" s="36"/>
      <c r="RJR166" s="36"/>
      <c r="RJS166" s="36"/>
      <c r="RJT166" s="36"/>
      <c r="RJU166" s="36"/>
      <c r="RJV166" s="36"/>
      <c r="RJW166" s="36"/>
      <c r="RJX166" s="36"/>
      <c r="RJY166" s="36"/>
      <c r="RJZ166" s="36"/>
      <c r="RKA166" s="36"/>
      <c r="RKB166" s="36"/>
      <c r="RKC166" s="36"/>
      <c r="RKD166" s="36"/>
      <c r="RKE166" s="36"/>
      <c r="RKF166" s="36"/>
      <c r="RKG166" s="36"/>
      <c r="RKH166" s="36"/>
      <c r="RKI166" s="36"/>
      <c r="RKJ166" s="36"/>
      <c r="RKK166" s="36"/>
      <c r="RKL166" s="36"/>
      <c r="RKM166" s="36"/>
      <c r="RKN166" s="36"/>
      <c r="RKO166" s="36"/>
      <c r="RKP166" s="36"/>
      <c r="RKQ166" s="36"/>
      <c r="RKR166" s="36"/>
      <c r="RKS166" s="36"/>
      <c r="RKT166" s="36"/>
      <c r="RKU166" s="36"/>
      <c r="RKV166" s="36"/>
      <c r="RKW166" s="36"/>
      <c r="RKX166" s="36"/>
      <c r="RKY166" s="36"/>
      <c r="RKZ166" s="36"/>
      <c r="RLA166" s="36"/>
      <c r="RLB166" s="36"/>
      <c r="RLC166" s="36"/>
      <c r="RLD166" s="36"/>
      <c r="RLE166" s="36"/>
      <c r="RLF166" s="36"/>
      <c r="RLG166" s="36"/>
      <c r="RLH166" s="36"/>
      <c r="RLI166" s="36"/>
      <c r="RLJ166" s="36"/>
      <c r="RLK166" s="36"/>
      <c r="RLL166" s="36"/>
      <c r="RLM166" s="36"/>
      <c r="RLN166" s="36"/>
      <c r="RLO166" s="36"/>
      <c r="RLP166" s="36"/>
      <c r="RLQ166" s="36"/>
      <c r="RLR166" s="36"/>
      <c r="RLS166" s="36"/>
      <c r="RLT166" s="36"/>
      <c r="RLU166" s="36"/>
      <c r="RLV166" s="36"/>
      <c r="RLW166" s="36"/>
      <c r="RLX166" s="36"/>
      <c r="RLY166" s="36"/>
      <c r="RLZ166" s="36"/>
      <c r="RMA166" s="36"/>
      <c r="RMB166" s="36"/>
      <c r="RMC166" s="36"/>
      <c r="RMD166" s="36"/>
      <c r="RME166" s="36"/>
      <c r="RMF166" s="36"/>
      <c r="RMG166" s="36"/>
      <c r="RMH166" s="36"/>
      <c r="RMI166" s="36"/>
      <c r="RMJ166" s="36"/>
      <c r="RMK166" s="36"/>
      <c r="RML166" s="36"/>
      <c r="RMM166" s="36"/>
      <c r="RMN166" s="36"/>
      <c r="RMO166" s="36"/>
      <c r="RMP166" s="36"/>
      <c r="RMQ166" s="36"/>
      <c r="RMR166" s="36"/>
      <c r="RMS166" s="36"/>
      <c r="RMT166" s="36"/>
      <c r="RMU166" s="36"/>
      <c r="RMV166" s="36"/>
      <c r="RMW166" s="36"/>
      <c r="RMX166" s="36"/>
      <c r="RMY166" s="36"/>
      <c r="RMZ166" s="36"/>
      <c r="RNA166" s="36"/>
      <c r="RNB166" s="36"/>
      <c r="RNC166" s="36"/>
      <c r="RND166" s="36"/>
      <c r="RNE166" s="36"/>
      <c r="RNF166" s="36"/>
      <c r="RNG166" s="36"/>
      <c r="RNH166" s="36"/>
      <c r="RNI166" s="36"/>
      <c r="RNJ166" s="36"/>
      <c r="RNK166" s="36"/>
      <c r="RNL166" s="36"/>
      <c r="RNM166" s="36"/>
      <c r="RNN166" s="36"/>
      <c r="RNO166" s="36"/>
      <c r="RNP166" s="36"/>
      <c r="RNQ166" s="36"/>
      <c r="RNR166" s="36"/>
      <c r="RNS166" s="36"/>
      <c r="RNT166" s="36"/>
      <c r="RNU166" s="36"/>
      <c r="RNV166" s="36"/>
      <c r="RNW166" s="36"/>
      <c r="RNX166" s="36"/>
      <c r="RNY166" s="36"/>
      <c r="RNZ166" s="36"/>
      <c r="ROA166" s="36"/>
      <c r="ROB166" s="36"/>
      <c r="ROC166" s="36"/>
      <c r="ROD166" s="36"/>
      <c r="ROE166" s="36"/>
      <c r="ROF166" s="36"/>
      <c r="ROG166" s="36"/>
      <c r="ROH166" s="36"/>
      <c r="ROI166" s="36"/>
      <c r="ROJ166" s="36"/>
      <c r="ROK166" s="36"/>
      <c r="ROL166" s="36"/>
      <c r="ROM166" s="36"/>
      <c r="RON166" s="36"/>
      <c r="ROO166" s="36"/>
      <c r="ROP166" s="36"/>
      <c r="ROQ166" s="36"/>
      <c r="ROR166" s="36"/>
      <c r="ROS166" s="36"/>
      <c r="ROT166" s="36"/>
      <c r="ROU166" s="36"/>
      <c r="ROV166" s="36"/>
      <c r="ROW166" s="36"/>
      <c r="ROX166" s="36"/>
      <c r="ROY166" s="36"/>
      <c r="ROZ166" s="36"/>
      <c r="RPA166" s="36"/>
      <c r="RPB166" s="36"/>
      <c r="RPC166" s="36"/>
      <c r="RPD166" s="36"/>
      <c r="RPE166" s="36"/>
      <c r="RPF166" s="36"/>
      <c r="RPG166" s="36"/>
      <c r="RPH166" s="36"/>
      <c r="RPI166" s="36"/>
      <c r="RPJ166" s="36"/>
      <c r="RPK166" s="36"/>
      <c r="RPL166" s="36"/>
      <c r="RPM166" s="36"/>
      <c r="RPN166" s="36"/>
      <c r="RPO166" s="36"/>
      <c r="RPP166" s="36"/>
      <c r="RPQ166" s="36"/>
      <c r="RPR166" s="36"/>
      <c r="RPS166" s="36"/>
      <c r="RPT166" s="36"/>
      <c r="RPU166" s="36"/>
      <c r="RPV166" s="36"/>
      <c r="RPW166" s="36"/>
      <c r="RPX166" s="36"/>
      <c r="RPY166" s="36"/>
      <c r="RPZ166" s="36"/>
      <c r="RQA166" s="36"/>
      <c r="RQB166" s="36"/>
      <c r="RQC166" s="36"/>
      <c r="RQD166" s="36"/>
      <c r="RQE166" s="36"/>
      <c r="RQF166" s="36"/>
      <c r="RQG166" s="36"/>
      <c r="RQH166" s="36"/>
      <c r="RQI166" s="36"/>
      <c r="RQJ166" s="36"/>
      <c r="RQK166" s="36"/>
      <c r="RQL166" s="36"/>
      <c r="RQM166" s="36"/>
      <c r="RQN166" s="36"/>
      <c r="RQO166" s="36"/>
      <c r="RQP166" s="36"/>
      <c r="RQQ166" s="36"/>
      <c r="RQR166" s="36"/>
      <c r="RQS166" s="36"/>
      <c r="RQT166" s="36"/>
      <c r="RQU166" s="36"/>
      <c r="RQV166" s="36"/>
      <c r="RQW166" s="36"/>
      <c r="RQX166" s="36"/>
      <c r="RQY166" s="36"/>
      <c r="RQZ166" s="36"/>
      <c r="RRA166" s="36"/>
      <c r="RRB166" s="36"/>
      <c r="RRC166" s="36"/>
      <c r="RRD166" s="36"/>
      <c r="RRE166" s="36"/>
      <c r="RRF166" s="36"/>
      <c r="RRG166" s="36"/>
      <c r="RRH166" s="36"/>
      <c r="RRI166" s="36"/>
      <c r="RRJ166" s="36"/>
      <c r="RRK166" s="36"/>
      <c r="RRL166" s="36"/>
      <c r="RRM166" s="36"/>
      <c r="RRN166" s="36"/>
      <c r="RRO166" s="36"/>
      <c r="RRP166" s="36"/>
      <c r="RRQ166" s="36"/>
      <c r="RRR166" s="36"/>
      <c r="RRS166" s="36"/>
      <c r="RRT166" s="36"/>
      <c r="RRU166" s="36"/>
      <c r="RRV166" s="36"/>
      <c r="RRW166" s="36"/>
      <c r="RRX166" s="36"/>
      <c r="RRY166" s="36"/>
      <c r="RRZ166" s="36"/>
      <c r="RSA166" s="36"/>
      <c r="RSB166" s="36"/>
      <c r="RSC166" s="36"/>
      <c r="RSD166" s="36"/>
      <c r="RSE166" s="36"/>
      <c r="RSF166" s="36"/>
      <c r="RSG166" s="36"/>
      <c r="RSH166" s="36"/>
      <c r="RSI166" s="36"/>
      <c r="RSJ166" s="36"/>
      <c r="RSK166" s="36"/>
      <c r="RSL166" s="36"/>
      <c r="RSM166" s="36"/>
      <c r="RSN166" s="36"/>
      <c r="RSO166" s="36"/>
      <c r="RSP166" s="36"/>
      <c r="RSQ166" s="36"/>
      <c r="RSR166" s="36"/>
      <c r="RSS166" s="36"/>
      <c r="RST166" s="36"/>
      <c r="RSU166" s="36"/>
      <c r="RSV166" s="36"/>
      <c r="RSW166" s="36"/>
      <c r="RSX166" s="36"/>
      <c r="RSY166" s="36"/>
      <c r="RSZ166" s="36"/>
      <c r="RTA166" s="36"/>
      <c r="RTB166" s="36"/>
      <c r="RTC166" s="36"/>
      <c r="RTD166" s="36"/>
      <c r="RTE166" s="36"/>
      <c r="RTF166" s="36"/>
      <c r="RTG166" s="36"/>
      <c r="RTH166" s="36"/>
      <c r="RTI166" s="36"/>
      <c r="RTJ166" s="36"/>
      <c r="RTK166" s="36"/>
      <c r="RTL166" s="36"/>
      <c r="RTM166" s="36"/>
      <c r="RTN166" s="36"/>
      <c r="RTO166" s="36"/>
      <c r="RTP166" s="36"/>
      <c r="RTQ166" s="36"/>
      <c r="RTR166" s="36"/>
      <c r="RTS166" s="36"/>
      <c r="RTT166" s="36"/>
      <c r="RTU166" s="36"/>
      <c r="RTV166" s="36"/>
      <c r="RTW166" s="36"/>
      <c r="RTX166" s="36"/>
      <c r="RTY166" s="36"/>
      <c r="RTZ166" s="36"/>
      <c r="RUA166" s="36"/>
      <c r="RUB166" s="36"/>
      <c r="RUC166" s="36"/>
      <c r="RUD166" s="36"/>
      <c r="RUE166" s="36"/>
      <c r="RUF166" s="36"/>
      <c r="RUG166" s="36"/>
      <c r="RUH166" s="36"/>
      <c r="RUI166" s="36"/>
      <c r="RUJ166" s="36"/>
      <c r="RUK166" s="36"/>
      <c r="RUL166" s="36"/>
      <c r="RUM166" s="36"/>
      <c r="RUN166" s="36"/>
      <c r="RUO166" s="36"/>
      <c r="RUP166" s="36"/>
      <c r="RUQ166" s="36"/>
      <c r="RUR166" s="36"/>
      <c r="RUS166" s="36"/>
      <c r="RUT166" s="36"/>
      <c r="RUU166" s="36"/>
      <c r="RUV166" s="36"/>
      <c r="RUW166" s="36"/>
      <c r="RUX166" s="36"/>
      <c r="RUY166" s="36"/>
      <c r="RUZ166" s="36"/>
      <c r="RVA166" s="36"/>
      <c r="RVB166" s="36"/>
      <c r="RVC166" s="36"/>
      <c r="RVD166" s="36"/>
      <c r="RVE166" s="36"/>
      <c r="RVF166" s="36"/>
      <c r="RVG166" s="36"/>
      <c r="RVH166" s="36"/>
      <c r="RVI166" s="36"/>
      <c r="RVJ166" s="36"/>
      <c r="RVK166" s="36"/>
      <c r="RVL166" s="36"/>
      <c r="RVM166" s="36"/>
      <c r="RVN166" s="36"/>
      <c r="RVO166" s="36"/>
      <c r="RVP166" s="36"/>
      <c r="RVQ166" s="36"/>
      <c r="RVR166" s="36"/>
      <c r="RVS166" s="36"/>
      <c r="RVT166" s="36"/>
      <c r="RVU166" s="36"/>
      <c r="RVV166" s="36"/>
      <c r="RVW166" s="36"/>
      <c r="RVX166" s="36"/>
      <c r="RVY166" s="36"/>
      <c r="RVZ166" s="36"/>
      <c r="RWA166" s="36"/>
      <c r="RWB166" s="36"/>
      <c r="RWC166" s="36"/>
      <c r="RWD166" s="36"/>
      <c r="RWE166" s="36"/>
      <c r="RWF166" s="36"/>
      <c r="RWG166" s="36"/>
      <c r="RWH166" s="36"/>
      <c r="RWI166" s="36"/>
      <c r="RWJ166" s="36"/>
      <c r="RWK166" s="36"/>
      <c r="RWL166" s="36"/>
      <c r="RWM166" s="36"/>
      <c r="RWN166" s="36"/>
      <c r="RWO166" s="36"/>
      <c r="RWP166" s="36"/>
      <c r="RWQ166" s="36"/>
      <c r="RWR166" s="36"/>
      <c r="RWS166" s="36"/>
      <c r="RWT166" s="36"/>
      <c r="RWU166" s="36"/>
      <c r="RWV166" s="36"/>
      <c r="RWW166" s="36"/>
      <c r="RWX166" s="36"/>
      <c r="RWY166" s="36"/>
      <c r="RWZ166" s="36"/>
      <c r="RXA166" s="36"/>
      <c r="RXB166" s="36"/>
      <c r="RXC166" s="36"/>
      <c r="RXD166" s="36"/>
      <c r="RXE166" s="36"/>
      <c r="RXF166" s="36"/>
      <c r="RXG166" s="36"/>
      <c r="RXH166" s="36"/>
      <c r="RXI166" s="36"/>
      <c r="RXJ166" s="36"/>
      <c r="RXK166" s="36"/>
      <c r="RXL166" s="36"/>
      <c r="RXM166" s="36"/>
      <c r="RXN166" s="36"/>
      <c r="RXO166" s="36"/>
      <c r="RXP166" s="36"/>
      <c r="RXQ166" s="36"/>
      <c r="RXR166" s="36"/>
      <c r="RXS166" s="36"/>
      <c r="RXT166" s="36"/>
      <c r="RXU166" s="36"/>
      <c r="RXV166" s="36"/>
      <c r="RXW166" s="36"/>
      <c r="RXX166" s="36"/>
      <c r="RXY166" s="36"/>
      <c r="RXZ166" s="36"/>
      <c r="RYA166" s="36"/>
      <c r="RYB166" s="36"/>
      <c r="RYC166" s="36"/>
      <c r="RYD166" s="36"/>
      <c r="RYE166" s="36"/>
      <c r="RYF166" s="36"/>
      <c r="RYG166" s="36"/>
      <c r="RYH166" s="36"/>
      <c r="RYI166" s="36"/>
      <c r="RYJ166" s="36"/>
      <c r="RYK166" s="36"/>
      <c r="RYL166" s="36"/>
      <c r="RYM166" s="36"/>
      <c r="RYN166" s="36"/>
      <c r="RYO166" s="36"/>
      <c r="RYP166" s="36"/>
      <c r="RYQ166" s="36"/>
      <c r="RYR166" s="36"/>
      <c r="RYS166" s="36"/>
      <c r="RYT166" s="36"/>
      <c r="RYU166" s="36"/>
      <c r="RYV166" s="36"/>
      <c r="RYW166" s="36"/>
      <c r="RYX166" s="36"/>
      <c r="RYY166" s="36"/>
      <c r="RYZ166" s="36"/>
      <c r="RZA166" s="36"/>
      <c r="RZB166" s="36"/>
      <c r="RZC166" s="36"/>
      <c r="RZD166" s="36"/>
      <c r="RZE166" s="36"/>
      <c r="RZF166" s="36"/>
      <c r="RZG166" s="36"/>
      <c r="RZH166" s="36"/>
      <c r="RZI166" s="36"/>
      <c r="RZJ166" s="36"/>
      <c r="RZK166" s="36"/>
      <c r="RZL166" s="36"/>
      <c r="RZM166" s="36"/>
      <c r="RZN166" s="36"/>
      <c r="RZO166" s="36"/>
      <c r="RZP166" s="36"/>
      <c r="RZQ166" s="36"/>
      <c r="RZR166" s="36"/>
      <c r="RZS166" s="36"/>
      <c r="RZT166" s="36"/>
      <c r="RZU166" s="36"/>
      <c r="RZV166" s="36"/>
      <c r="RZW166" s="36"/>
      <c r="RZX166" s="36"/>
      <c r="RZY166" s="36"/>
      <c r="RZZ166" s="36"/>
      <c r="SAA166" s="36"/>
      <c r="SAB166" s="36"/>
      <c r="SAC166" s="36"/>
      <c r="SAD166" s="36"/>
      <c r="SAE166" s="36"/>
      <c r="SAF166" s="36"/>
      <c r="SAG166" s="36"/>
      <c r="SAH166" s="36"/>
      <c r="SAI166" s="36"/>
      <c r="SAJ166" s="36"/>
      <c r="SAK166" s="36"/>
      <c r="SAL166" s="36"/>
      <c r="SAM166" s="36"/>
      <c r="SAN166" s="36"/>
      <c r="SAO166" s="36"/>
      <c r="SAP166" s="36"/>
      <c r="SAQ166" s="36"/>
      <c r="SAR166" s="36"/>
      <c r="SAS166" s="36"/>
      <c r="SAT166" s="36"/>
      <c r="SAU166" s="36"/>
      <c r="SAV166" s="36"/>
      <c r="SAW166" s="36"/>
      <c r="SAX166" s="36"/>
      <c r="SAY166" s="36"/>
      <c r="SAZ166" s="36"/>
      <c r="SBA166" s="36"/>
      <c r="SBB166" s="36"/>
      <c r="SBC166" s="36"/>
      <c r="SBD166" s="36"/>
      <c r="SBE166" s="36"/>
      <c r="SBF166" s="36"/>
      <c r="SBG166" s="36"/>
      <c r="SBH166" s="36"/>
      <c r="SBI166" s="36"/>
      <c r="SBJ166" s="36"/>
      <c r="SBK166" s="36"/>
      <c r="SBL166" s="36"/>
      <c r="SBM166" s="36"/>
      <c r="SBN166" s="36"/>
      <c r="SBO166" s="36"/>
      <c r="SBP166" s="36"/>
      <c r="SBQ166" s="36"/>
      <c r="SBR166" s="36"/>
      <c r="SBS166" s="36"/>
      <c r="SBT166" s="36"/>
      <c r="SBU166" s="36"/>
      <c r="SBV166" s="36"/>
      <c r="SBW166" s="36"/>
      <c r="SBX166" s="36"/>
      <c r="SBY166" s="36"/>
      <c r="SBZ166" s="36"/>
      <c r="SCA166" s="36"/>
      <c r="SCB166" s="36"/>
      <c r="SCC166" s="36"/>
      <c r="SCD166" s="36"/>
      <c r="SCE166" s="36"/>
      <c r="SCF166" s="36"/>
      <c r="SCG166" s="36"/>
      <c r="SCH166" s="36"/>
      <c r="SCI166" s="36"/>
      <c r="SCJ166" s="36"/>
      <c r="SCK166" s="36"/>
      <c r="SCL166" s="36"/>
      <c r="SCM166" s="36"/>
      <c r="SCN166" s="36"/>
      <c r="SCO166" s="36"/>
      <c r="SCP166" s="36"/>
      <c r="SCQ166" s="36"/>
      <c r="SCR166" s="36"/>
      <c r="SCS166" s="36"/>
      <c r="SCT166" s="36"/>
      <c r="SCU166" s="36"/>
      <c r="SCV166" s="36"/>
      <c r="SCW166" s="36"/>
      <c r="SCX166" s="36"/>
      <c r="SCY166" s="36"/>
      <c r="SCZ166" s="36"/>
      <c r="SDA166" s="36"/>
      <c r="SDB166" s="36"/>
      <c r="SDC166" s="36"/>
      <c r="SDD166" s="36"/>
      <c r="SDE166" s="36"/>
      <c r="SDF166" s="36"/>
      <c r="SDG166" s="36"/>
      <c r="SDH166" s="36"/>
      <c r="SDI166" s="36"/>
      <c r="SDJ166" s="36"/>
      <c r="SDK166" s="36"/>
      <c r="SDL166" s="36"/>
      <c r="SDM166" s="36"/>
      <c r="SDN166" s="36"/>
      <c r="SDO166" s="36"/>
      <c r="SDP166" s="36"/>
      <c r="SDQ166" s="36"/>
      <c r="SDR166" s="36"/>
      <c r="SDS166" s="36"/>
      <c r="SDT166" s="36"/>
      <c r="SDU166" s="36"/>
      <c r="SDV166" s="36"/>
      <c r="SDW166" s="36"/>
      <c r="SDX166" s="36"/>
      <c r="SDY166" s="36"/>
      <c r="SDZ166" s="36"/>
      <c r="SEA166" s="36"/>
      <c r="SEB166" s="36"/>
      <c r="SEC166" s="36"/>
      <c r="SED166" s="36"/>
      <c r="SEE166" s="36"/>
      <c r="SEF166" s="36"/>
      <c r="SEG166" s="36"/>
      <c r="SEH166" s="36"/>
      <c r="SEI166" s="36"/>
      <c r="SEJ166" s="36"/>
      <c r="SEK166" s="36"/>
      <c r="SEL166" s="36"/>
      <c r="SEM166" s="36"/>
      <c r="SEN166" s="36"/>
      <c r="SEO166" s="36"/>
      <c r="SEP166" s="36"/>
      <c r="SEQ166" s="36"/>
      <c r="SER166" s="36"/>
      <c r="SES166" s="36"/>
      <c r="SET166" s="36"/>
      <c r="SEU166" s="36"/>
      <c r="SEV166" s="36"/>
      <c r="SEW166" s="36"/>
      <c r="SEX166" s="36"/>
      <c r="SEY166" s="36"/>
      <c r="SEZ166" s="36"/>
      <c r="SFA166" s="36"/>
      <c r="SFB166" s="36"/>
      <c r="SFC166" s="36"/>
      <c r="SFD166" s="36"/>
      <c r="SFE166" s="36"/>
      <c r="SFF166" s="36"/>
      <c r="SFG166" s="36"/>
      <c r="SFH166" s="36"/>
      <c r="SFI166" s="36"/>
      <c r="SFJ166" s="36"/>
      <c r="SFK166" s="36"/>
      <c r="SFL166" s="36"/>
      <c r="SFM166" s="36"/>
      <c r="SFN166" s="36"/>
      <c r="SFO166" s="36"/>
      <c r="SFP166" s="36"/>
      <c r="SFQ166" s="36"/>
      <c r="SFR166" s="36"/>
      <c r="SFS166" s="36"/>
      <c r="SFT166" s="36"/>
      <c r="SFU166" s="36"/>
      <c r="SFV166" s="36"/>
      <c r="SFW166" s="36"/>
      <c r="SFX166" s="36"/>
      <c r="SFY166" s="36"/>
      <c r="SFZ166" s="36"/>
      <c r="SGA166" s="36"/>
      <c r="SGB166" s="36"/>
      <c r="SGC166" s="36"/>
      <c r="SGD166" s="36"/>
      <c r="SGE166" s="36"/>
      <c r="SGF166" s="36"/>
      <c r="SGG166" s="36"/>
      <c r="SGH166" s="36"/>
      <c r="SGI166" s="36"/>
      <c r="SGJ166" s="36"/>
      <c r="SGK166" s="36"/>
      <c r="SGL166" s="36"/>
      <c r="SGM166" s="36"/>
      <c r="SGN166" s="36"/>
      <c r="SGO166" s="36"/>
      <c r="SGP166" s="36"/>
      <c r="SGQ166" s="36"/>
      <c r="SGR166" s="36"/>
      <c r="SGS166" s="36"/>
      <c r="SGT166" s="36"/>
      <c r="SGU166" s="36"/>
      <c r="SGV166" s="36"/>
      <c r="SGW166" s="36"/>
      <c r="SGX166" s="36"/>
      <c r="SGY166" s="36"/>
      <c r="SGZ166" s="36"/>
      <c r="SHA166" s="36"/>
      <c r="SHB166" s="36"/>
      <c r="SHC166" s="36"/>
      <c r="SHD166" s="36"/>
      <c r="SHE166" s="36"/>
      <c r="SHF166" s="36"/>
      <c r="SHG166" s="36"/>
      <c r="SHH166" s="36"/>
      <c r="SHI166" s="36"/>
      <c r="SHJ166" s="36"/>
      <c r="SHK166" s="36"/>
      <c r="SHL166" s="36"/>
      <c r="SHM166" s="36"/>
      <c r="SHN166" s="36"/>
      <c r="SHO166" s="36"/>
      <c r="SHP166" s="36"/>
      <c r="SHQ166" s="36"/>
      <c r="SHR166" s="36"/>
      <c r="SHS166" s="36"/>
      <c r="SHT166" s="36"/>
      <c r="SHU166" s="36"/>
      <c r="SHV166" s="36"/>
      <c r="SHW166" s="36"/>
      <c r="SHX166" s="36"/>
      <c r="SHY166" s="36"/>
      <c r="SHZ166" s="36"/>
      <c r="SIA166" s="36"/>
      <c r="SIB166" s="36"/>
      <c r="SIC166" s="36"/>
      <c r="SID166" s="36"/>
      <c r="SIE166" s="36"/>
      <c r="SIF166" s="36"/>
      <c r="SIG166" s="36"/>
      <c r="SIH166" s="36"/>
      <c r="SII166" s="36"/>
      <c r="SIJ166" s="36"/>
      <c r="SIK166" s="36"/>
      <c r="SIL166" s="36"/>
      <c r="SIM166" s="36"/>
      <c r="SIN166" s="36"/>
      <c r="SIO166" s="36"/>
      <c r="SIP166" s="36"/>
      <c r="SIQ166" s="36"/>
      <c r="SIR166" s="36"/>
      <c r="SIS166" s="36"/>
      <c r="SIT166" s="36"/>
      <c r="SIU166" s="36"/>
      <c r="SIV166" s="36"/>
      <c r="SIW166" s="36"/>
      <c r="SIX166" s="36"/>
      <c r="SIY166" s="36"/>
      <c r="SIZ166" s="36"/>
      <c r="SJA166" s="36"/>
      <c r="SJB166" s="36"/>
      <c r="SJC166" s="36"/>
      <c r="SJD166" s="36"/>
      <c r="SJE166" s="36"/>
      <c r="SJF166" s="36"/>
      <c r="SJG166" s="36"/>
      <c r="SJH166" s="36"/>
      <c r="SJI166" s="36"/>
      <c r="SJJ166" s="36"/>
      <c r="SJK166" s="36"/>
      <c r="SJL166" s="36"/>
      <c r="SJM166" s="36"/>
      <c r="SJN166" s="36"/>
      <c r="SJO166" s="36"/>
      <c r="SJP166" s="36"/>
      <c r="SJQ166" s="36"/>
      <c r="SJR166" s="36"/>
      <c r="SJS166" s="36"/>
      <c r="SJT166" s="36"/>
      <c r="SJU166" s="36"/>
      <c r="SJV166" s="36"/>
      <c r="SJW166" s="36"/>
      <c r="SJX166" s="36"/>
      <c r="SJY166" s="36"/>
      <c r="SJZ166" s="36"/>
      <c r="SKA166" s="36"/>
      <c r="SKB166" s="36"/>
      <c r="SKC166" s="36"/>
      <c r="SKD166" s="36"/>
      <c r="SKE166" s="36"/>
      <c r="SKF166" s="36"/>
      <c r="SKG166" s="36"/>
      <c r="SKH166" s="36"/>
      <c r="SKI166" s="36"/>
      <c r="SKJ166" s="36"/>
      <c r="SKK166" s="36"/>
      <c r="SKL166" s="36"/>
      <c r="SKM166" s="36"/>
      <c r="SKN166" s="36"/>
      <c r="SKO166" s="36"/>
      <c r="SKP166" s="36"/>
      <c r="SKQ166" s="36"/>
      <c r="SKR166" s="36"/>
      <c r="SKS166" s="36"/>
      <c r="SKT166" s="36"/>
      <c r="SKU166" s="36"/>
      <c r="SKV166" s="36"/>
      <c r="SKW166" s="36"/>
      <c r="SKX166" s="36"/>
      <c r="SKY166" s="36"/>
      <c r="SKZ166" s="36"/>
      <c r="SLA166" s="36"/>
      <c r="SLB166" s="36"/>
      <c r="SLC166" s="36"/>
      <c r="SLD166" s="36"/>
      <c r="SLE166" s="36"/>
      <c r="SLF166" s="36"/>
      <c r="SLG166" s="36"/>
      <c r="SLH166" s="36"/>
      <c r="SLI166" s="36"/>
      <c r="SLJ166" s="36"/>
      <c r="SLK166" s="36"/>
      <c r="SLL166" s="36"/>
      <c r="SLM166" s="36"/>
      <c r="SLN166" s="36"/>
      <c r="SLO166" s="36"/>
      <c r="SLP166" s="36"/>
      <c r="SLQ166" s="36"/>
      <c r="SLR166" s="36"/>
      <c r="SLS166" s="36"/>
      <c r="SLT166" s="36"/>
      <c r="SLU166" s="36"/>
      <c r="SLV166" s="36"/>
      <c r="SLW166" s="36"/>
      <c r="SLX166" s="36"/>
      <c r="SLY166" s="36"/>
      <c r="SLZ166" s="36"/>
      <c r="SMA166" s="36"/>
      <c r="SMB166" s="36"/>
      <c r="SMC166" s="36"/>
      <c r="SMD166" s="36"/>
      <c r="SME166" s="36"/>
      <c r="SMF166" s="36"/>
      <c r="SMG166" s="36"/>
      <c r="SMH166" s="36"/>
      <c r="SMI166" s="36"/>
      <c r="SMJ166" s="36"/>
      <c r="SMK166" s="36"/>
      <c r="SML166" s="36"/>
      <c r="SMM166" s="36"/>
      <c r="SMN166" s="36"/>
      <c r="SMO166" s="36"/>
      <c r="SMP166" s="36"/>
      <c r="SMQ166" s="36"/>
      <c r="SMR166" s="36"/>
      <c r="SMS166" s="36"/>
      <c r="SMT166" s="36"/>
      <c r="SMU166" s="36"/>
      <c r="SMV166" s="36"/>
      <c r="SMW166" s="36"/>
      <c r="SMX166" s="36"/>
      <c r="SMY166" s="36"/>
      <c r="SMZ166" s="36"/>
      <c r="SNA166" s="36"/>
      <c r="SNB166" s="36"/>
      <c r="SNC166" s="36"/>
      <c r="SND166" s="36"/>
      <c r="SNE166" s="36"/>
      <c r="SNF166" s="36"/>
      <c r="SNG166" s="36"/>
      <c r="SNH166" s="36"/>
      <c r="SNI166" s="36"/>
      <c r="SNJ166" s="36"/>
      <c r="SNK166" s="36"/>
      <c r="SNL166" s="36"/>
      <c r="SNM166" s="36"/>
      <c r="SNN166" s="36"/>
      <c r="SNO166" s="36"/>
      <c r="SNP166" s="36"/>
      <c r="SNQ166" s="36"/>
      <c r="SNR166" s="36"/>
      <c r="SNS166" s="36"/>
      <c r="SNT166" s="36"/>
      <c r="SNU166" s="36"/>
      <c r="SNV166" s="36"/>
      <c r="SNW166" s="36"/>
      <c r="SNX166" s="36"/>
      <c r="SNY166" s="36"/>
      <c r="SNZ166" s="36"/>
      <c r="SOA166" s="36"/>
      <c r="SOB166" s="36"/>
      <c r="SOC166" s="36"/>
      <c r="SOD166" s="36"/>
      <c r="SOE166" s="36"/>
      <c r="SOF166" s="36"/>
      <c r="SOG166" s="36"/>
      <c r="SOH166" s="36"/>
      <c r="SOI166" s="36"/>
      <c r="SOJ166" s="36"/>
      <c r="SOK166" s="36"/>
      <c r="SOL166" s="36"/>
      <c r="SOM166" s="36"/>
      <c r="SON166" s="36"/>
      <c r="SOO166" s="36"/>
      <c r="SOP166" s="36"/>
      <c r="SOQ166" s="36"/>
      <c r="SOR166" s="36"/>
      <c r="SOS166" s="36"/>
      <c r="SOT166" s="36"/>
      <c r="SOU166" s="36"/>
      <c r="SOV166" s="36"/>
      <c r="SOW166" s="36"/>
      <c r="SOX166" s="36"/>
      <c r="SOY166" s="36"/>
      <c r="SOZ166" s="36"/>
      <c r="SPA166" s="36"/>
      <c r="SPB166" s="36"/>
      <c r="SPC166" s="36"/>
      <c r="SPD166" s="36"/>
      <c r="SPE166" s="36"/>
      <c r="SPF166" s="36"/>
      <c r="SPG166" s="36"/>
      <c r="SPH166" s="36"/>
      <c r="SPI166" s="36"/>
      <c r="SPJ166" s="36"/>
      <c r="SPK166" s="36"/>
      <c r="SPL166" s="36"/>
      <c r="SPM166" s="36"/>
      <c r="SPN166" s="36"/>
      <c r="SPO166" s="36"/>
      <c r="SPP166" s="36"/>
      <c r="SPQ166" s="36"/>
      <c r="SPR166" s="36"/>
      <c r="SPS166" s="36"/>
      <c r="SPT166" s="36"/>
      <c r="SPU166" s="36"/>
      <c r="SPV166" s="36"/>
      <c r="SPW166" s="36"/>
      <c r="SPX166" s="36"/>
      <c r="SPY166" s="36"/>
      <c r="SPZ166" s="36"/>
      <c r="SQA166" s="36"/>
      <c r="SQB166" s="36"/>
      <c r="SQC166" s="36"/>
      <c r="SQD166" s="36"/>
      <c r="SQE166" s="36"/>
      <c r="SQF166" s="36"/>
      <c r="SQG166" s="36"/>
      <c r="SQH166" s="36"/>
      <c r="SQI166" s="36"/>
      <c r="SQJ166" s="36"/>
      <c r="SQK166" s="36"/>
      <c r="SQL166" s="36"/>
      <c r="SQM166" s="36"/>
      <c r="SQN166" s="36"/>
      <c r="SQO166" s="36"/>
      <c r="SQP166" s="36"/>
      <c r="SQQ166" s="36"/>
      <c r="SQR166" s="36"/>
      <c r="SQS166" s="36"/>
      <c r="SQT166" s="36"/>
      <c r="SQU166" s="36"/>
      <c r="SQV166" s="36"/>
      <c r="SQW166" s="36"/>
      <c r="SQX166" s="36"/>
      <c r="SQY166" s="36"/>
      <c r="SQZ166" s="36"/>
      <c r="SRA166" s="36"/>
      <c r="SRB166" s="36"/>
      <c r="SRC166" s="36"/>
      <c r="SRD166" s="36"/>
      <c r="SRE166" s="36"/>
      <c r="SRF166" s="36"/>
      <c r="SRG166" s="36"/>
      <c r="SRH166" s="36"/>
      <c r="SRI166" s="36"/>
      <c r="SRJ166" s="36"/>
      <c r="SRK166" s="36"/>
      <c r="SRL166" s="36"/>
      <c r="SRM166" s="36"/>
      <c r="SRN166" s="36"/>
      <c r="SRO166" s="36"/>
      <c r="SRP166" s="36"/>
      <c r="SRQ166" s="36"/>
      <c r="SRR166" s="36"/>
      <c r="SRS166" s="36"/>
      <c r="SRT166" s="36"/>
      <c r="SRU166" s="36"/>
      <c r="SRV166" s="36"/>
      <c r="SRW166" s="36"/>
      <c r="SRX166" s="36"/>
      <c r="SRY166" s="36"/>
      <c r="SRZ166" s="36"/>
      <c r="SSA166" s="36"/>
      <c r="SSB166" s="36"/>
      <c r="SSC166" s="36"/>
      <c r="SSD166" s="36"/>
      <c r="SSE166" s="36"/>
      <c r="SSF166" s="36"/>
      <c r="SSG166" s="36"/>
      <c r="SSH166" s="36"/>
      <c r="SSI166" s="36"/>
      <c r="SSJ166" s="36"/>
      <c r="SSK166" s="36"/>
      <c r="SSL166" s="36"/>
      <c r="SSM166" s="36"/>
      <c r="SSN166" s="36"/>
      <c r="SSO166" s="36"/>
      <c r="SSP166" s="36"/>
      <c r="SSQ166" s="36"/>
      <c r="SSR166" s="36"/>
      <c r="SSS166" s="36"/>
      <c r="SST166" s="36"/>
      <c r="SSU166" s="36"/>
      <c r="SSV166" s="36"/>
      <c r="SSW166" s="36"/>
      <c r="SSX166" s="36"/>
      <c r="SSY166" s="36"/>
      <c r="SSZ166" s="36"/>
      <c r="STA166" s="36"/>
      <c r="STB166" s="36"/>
      <c r="STC166" s="36"/>
      <c r="STD166" s="36"/>
      <c r="STE166" s="36"/>
      <c r="STF166" s="36"/>
      <c r="STG166" s="36"/>
      <c r="STH166" s="36"/>
      <c r="STI166" s="36"/>
      <c r="STJ166" s="36"/>
      <c r="STK166" s="36"/>
      <c r="STL166" s="36"/>
      <c r="STM166" s="36"/>
      <c r="STN166" s="36"/>
      <c r="STO166" s="36"/>
      <c r="STP166" s="36"/>
      <c r="STQ166" s="36"/>
      <c r="STR166" s="36"/>
      <c r="STS166" s="36"/>
      <c r="STT166" s="36"/>
      <c r="STU166" s="36"/>
      <c r="STV166" s="36"/>
      <c r="STW166" s="36"/>
      <c r="STX166" s="36"/>
      <c r="STY166" s="36"/>
      <c r="STZ166" s="36"/>
      <c r="SUA166" s="36"/>
      <c r="SUB166" s="36"/>
      <c r="SUC166" s="36"/>
      <c r="SUD166" s="36"/>
      <c r="SUE166" s="36"/>
      <c r="SUF166" s="36"/>
      <c r="SUG166" s="36"/>
      <c r="SUH166" s="36"/>
      <c r="SUI166" s="36"/>
      <c r="SUJ166" s="36"/>
      <c r="SUK166" s="36"/>
      <c r="SUL166" s="36"/>
      <c r="SUM166" s="36"/>
      <c r="SUN166" s="36"/>
      <c r="SUO166" s="36"/>
      <c r="SUP166" s="36"/>
      <c r="SUQ166" s="36"/>
      <c r="SUR166" s="36"/>
      <c r="SUS166" s="36"/>
      <c r="SUT166" s="36"/>
      <c r="SUU166" s="36"/>
      <c r="SUV166" s="36"/>
      <c r="SUW166" s="36"/>
      <c r="SUX166" s="36"/>
      <c r="SUY166" s="36"/>
      <c r="SUZ166" s="36"/>
      <c r="SVA166" s="36"/>
      <c r="SVB166" s="36"/>
      <c r="SVC166" s="36"/>
      <c r="SVD166" s="36"/>
      <c r="SVE166" s="36"/>
      <c r="SVF166" s="36"/>
      <c r="SVG166" s="36"/>
      <c r="SVH166" s="36"/>
      <c r="SVI166" s="36"/>
      <c r="SVJ166" s="36"/>
      <c r="SVK166" s="36"/>
      <c r="SVL166" s="36"/>
      <c r="SVM166" s="36"/>
      <c r="SVN166" s="36"/>
      <c r="SVO166" s="36"/>
      <c r="SVP166" s="36"/>
      <c r="SVQ166" s="36"/>
      <c r="SVR166" s="36"/>
      <c r="SVS166" s="36"/>
      <c r="SVT166" s="36"/>
      <c r="SVU166" s="36"/>
      <c r="SVV166" s="36"/>
      <c r="SVW166" s="36"/>
      <c r="SVX166" s="36"/>
      <c r="SVY166" s="36"/>
      <c r="SVZ166" s="36"/>
      <c r="SWA166" s="36"/>
      <c r="SWB166" s="36"/>
      <c r="SWC166" s="36"/>
      <c r="SWD166" s="36"/>
      <c r="SWE166" s="36"/>
      <c r="SWF166" s="36"/>
      <c r="SWG166" s="36"/>
      <c r="SWH166" s="36"/>
      <c r="SWI166" s="36"/>
      <c r="SWJ166" s="36"/>
      <c r="SWK166" s="36"/>
      <c r="SWL166" s="36"/>
      <c r="SWM166" s="36"/>
      <c r="SWN166" s="36"/>
      <c r="SWO166" s="36"/>
      <c r="SWP166" s="36"/>
      <c r="SWQ166" s="36"/>
      <c r="SWR166" s="36"/>
      <c r="SWS166" s="36"/>
      <c r="SWT166" s="36"/>
      <c r="SWU166" s="36"/>
      <c r="SWV166" s="36"/>
      <c r="SWW166" s="36"/>
      <c r="SWX166" s="36"/>
      <c r="SWY166" s="36"/>
      <c r="SWZ166" s="36"/>
      <c r="SXA166" s="36"/>
      <c r="SXB166" s="36"/>
      <c r="SXC166" s="36"/>
      <c r="SXD166" s="36"/>
      <c r="SXE166" s="36"/>
      <c r="SXF166" s="36"/>
      <c r="SXG166" s="36"/>
      <c r="SXH166" s="36"/>
      <c r="SXI166" s="36"/>
      <c r="SXJ166" s="36"/>
      <c r="SXK166" s="36"/>
      <c r="SXL166" s="36"/>
      <c r="SXM166" s="36"/>
      <c r="SXN166" s="36"/>
      <c r="SXO166" s="36"/>
      <c r="SXP166" s="36"/>
      <c r="SXQ166" s="36"/>
      <c r="SXR166" s="36"/>
      <c r="SXS166" s="36"/>
      <c r="SXT166" s="36"/>
      <c r="SXU166" s="36"/>
      <c r="SXV166" s="36"/>
      <c r="SXW166" s="36"/>
      <c r="SXX166" s="36"/>
      <c r="SXY166" s="36"/>
      <c r="SXZ166" s="36"/>
      <c r="SYA166" s="36"/>
      <c r="SYB166" s="36"/>
      <c r="SYC166" s="36"/>
      <c r="SYD166" s="36"/>
      <c r="SYE166" s="36"/>
      <c r="SYF166" s="36"/>
      <c r="SYG166" s="36"/>
      <c r="SYH166" s="36"/>
      <c r="SYI166" s="36"/>
      <c r="SYJ166" s="36"/>
      <c r="SYK166" s="36"/>
      <c r="SYL166" s="36"/>
      <c r="SYM166" s="36"/>
      <c r="SYN166" s="36"/>
      <c r="SYO166" s="36"/>
      <c r="SYP166" s="36"/>
      <c r="SYQ166" s="36"/>
      <c r="SYR166" s="36"/>
      <c r="SYS166" s="36"/>
      <c r="SYT166" s="36"/>
      <c r="SYU166" s="36"/>
      <c r="SYV166" s="36"/>
      <c r="SYW166" s="36"/>
      <c r="SYX166" s="36"/>
      <c r="SYY166" s="36"/>
      <c r="SYZ166" s="36"/>
      <c r="SZA166" s="36"/>
      <c r="SZB166" s="36"/>
      <c r="SZC166" s="36"/>
      <c r="SZD166" s="36"/>
      <c r="SZE166" s="36"/>
      <c r="SZF166" s="36"/>
      <c r="SZG166" s="36"/>
      <c r="SZH166" s="36"/>
      <c r="SZI166" s="36"/>
      <c r="SZJ166" s="36"/>
      <c r="SZK166" s="36"/>
      <c r="SZL166" s="36"/>
      <c r="SZM166" s="36"/>
      <c r="SZN166" s="36"/>
      <c r="SZO166" s="36"/>
      <c r="SZP166" s="36"/>
      <c r="SZQ166" s="36"/>
      <c r="SZR166" s="36"/>
      <c r="SZS166" s="36"/>
      <c r="SZT166" s="36"/>
      <c r="SZU166" s="36"/>
      <c r="SZV166" s="36"/>
      <c r="SZW166" s="36"/>
      <c r="SZX166" s="36"/>
      <c r="SZY166" s="36"/>
      <c r="SZZ166" s="36"/>
      <c r="TAA166" s="36"/>
      <c r="TAB166" s="36"/>
      <c r="TAC166" s="36"/>
      <c r="TAD166" s="36"/>
      <c r="TAE166" s="36"/>
      <c r="TAF166" s="36"/>
      <c r="TAG166" s="36"/>
      <c r="TAH166" s="36"/>
      <c r="TAI166" s="36"/>
      <c r="TAJ166" s="36"/>
      <c r="TAK166" s="36"/>
      <c r="TAL166" s="36"/>
      <c r="TAM166" s="36"/>
      <c r="TAN166" s="36"/>
      <c r="TAO166" s="36"/>
      <c r="TAP166" s="36"/>
      <c r="TAQ166" s="36"/>
      <c r="TAR166" s="36"/>
      <c r="TAS166" s="36"/>
      <c r="TAT166" s="36"/>
      <c r="TAU166" s="36"/>
      <c r="TAV166" s="36"/>
      <c r="TAW166" s="36"/>
      <c r="TAX166" s="36"/>
      <c r="TAY166" s="36"/>
      <c r="TAZ166" s="36"/>
      <c r="TBA166" s="36"/>
      <c r="TBB166" s="36"/>
      <c r="TBC166" s="36"/>
      <c r="TBD166" s="36"/>
      <c r="TBE166" s="36"/>
      <c r="TBF166" s="36"/>
      <c r="TBG166" s="36"/>
      <c r="TBH166" s="36"/>
      <c r="TBI166" s="36"/>
      <c r="TBJ166" s="36"/>
      <c r="TBK166" s="36"/>
      <c r="TBL166" s="36"/>
      <c r="TBM166" s="36"/>
      <c r="TBN166" s="36"/>
      <c r="TBO166" s="36"/>
      <c r="TBP166" s="36"/>
      <c r="TBQ166" s="36"/>
      <c r="TBR166" s="36"/>
      <c r="TBS166" s="36"/>
      <c r="TBT166" s="36"/>
      <c r="TBU166" s="36"/>
      <c r="TBV166" s="36"/>
      <c r="TBW166" s="36"/>
      <c r="TBX166" s="36"/>
      <c r="TBY166" s="36"/>
      <c r="TBZ166" s="36"/>
      <c r="TCA166" s="36"/>
      <c r="TCB166" s="36"/>
      <c r="TCC166" s="36"/>
      <c r="TCD166" s="36"/>
      <c r="TCE166" s="36"/>
      <c r="TCF166" s="36"/>
      <c r="TCG166" s="36"/>
      <c r="TCH166" s="36"/>
      <c r="TCI166" s="36"/>
      <c r="TCJ166" s="36"/>
      <c r="TCK166" s="36"/>
      <c r="TCL166" s="36"/>
      <c r="TCM166" s="36"/>
      <c r="TCN166" s="36"/>
      <c r="TCO166" s="36"/>
      <c r="TCP166" s="36"/>
      <c r="TCQ166" s="36"/>
      <c r="TCR166" s="36"/>
      <c r="TCS166" s="36"/>
      <c r="TCT166" s="36"/>
      <c r="TCU166" s="36"/>
      <c r="TCV166" s="36"/>
      <c r="TCW166" s="36"/>
      <c r="TCX166" s="36"/>
      <c r="TCY166" s="36"/>
      <c r="TCZ166" s="36"/>
      <c r="TDA166" s="36"/>
      <c r="TDB166" s="36"/>
      <c r="TDC166" s="36"/>
      <c r="TDD166" s="36"/>
      <c r="TDE166" s="36"/>
      <c r="TDF166" s="36"/>
      <c r="TDG166" s="36"/>
      <c r="TDH166" s="36"/>
      <c r="TDI166" s="36"/>
      <c r="TDJ166" s="36"/>
      <c r="TDK166" s="36"/>
      <c r="TDL166" s="36"/>
      <c r="TDM166" s="36"/>
      <c r="TDN166" s="36"/>
      <c r="TDO166" s="36"/>
      <c r="TDP166" s="36"/>
      <c r="TDQ166" s="36"/>
      <c r="TDR166" s="36"/>
      <c r="TDS166" s="36"/>
      <c r="TDT166" s="36"/>
      <c r="TDU166" s="36"/>
      <c r="TDV166" s="36"/>
      <c r="TDW166" s="36"/>
      <c r="TDX166" s="36"/>
      <c r="TDY166" s="36"/>
      <c r="TDZ166" s="36"/>
      <c r="TEA166" s="36"/>
      <c r="TEB166" s="36"/>
      <c r="TEC166" s="36"/>
      <c r="TED166" s="36"/>
      <c r="TEE166" s="36"/>
      <c r="TEF166" s="36"/>
      <c r="TEG166" s="36"/>
      <c r="TEH166" s="36"/>
      <c r="TEI166" s="36"/>
      <c r="TEJ166" s="36"/>
      <c r="TEK166" s="36"/>
      <c r="TEL166" s="36"/>
      <c r="TEM166" s="36"/>
      <c r="TEN166" s="36"/>
      <c r="TEO166" s="36"/>
      <c r="TEP166" s="36"/>
      <c r="TEQ166" s="36"/>
      <c r="TER166" s="36"/>
      <c r="TES166" s="36"/>
      <c r="TET166" s="36"/>
      <c r="TEU166" s="36"/>
      <c r="TEV166" s="36"/>
      <c r="TEW166" s="36"/>
      <c r="TEX166" s="36"/>
      <c r="TEY166" s="36"/>
      <c r="TEZ166" s="36"/>
      <c r="TFA166" s="36"/>
      <c r="TFB166" s="36"/>
      <c r="TFC166" s="36"/>
      <c r="TFD166" s="36"/>
      <c r="TFE166" s="36"/>
      <c r="TFF166" s="36"/>
      <c r="TFG166" s="36"/>
      <c r="TFH166" s="36"/>
      <c r="TFI166" s="36"/>
      <c r="TFJ166" s="36"/>
      <c r="TFK166" s="36"/>
      <c r="TFL166" s="36"/>
      <c r="TFM166" s="36"/>
      <c r="TFN166" s="36"/>
      <c r="TFO166" s="36"/>
      <c r="TFP166" s="36"/>
      <c r="TFQ166" s="36"/>
      <c r="TFR166" s="36"/>
      <c r="TFS166" s="36"/>
      <c r="TFT166" s="36"/>
      <c r="TFU166" s="36"/>
      <c r="TFV166" s="36"/>
      <c r="TFW166" s="36"/>
      <c r="TFX166" s="36"/>
      <c r="TFY166" s="36"/>
      <c r="TFZ166" s="36"/>
      <c r="TGA166" s="36"/>
      <c r="TGB166" s="36"/>
      <c r="TGC166" s="36"/>
      <c r="TGD166" s="36"/>
      <c r="TGE166" s="36"/>
      <c r="TGF166" s="36"/>
      <c r="TGG166" s="36"/>
      <c r="TGH166" s="36"/>
      <c r="TGI166" s="36"/>
      <c r="TGJ166" s="36"/>
      <c r="TGK166" s="36"/>
      <c r="TGL166" s="36"/>
      <c r="TGM166" s="36"/>
      <c r="TGN166" s="36"/>
      <c r="TGO166" s="36"/>
      <c r="TGP166" s="36"/>
      <c r="TGQ166" s="36"/>
      <c r="TGR166" s="36"/>
      <c r="TGS166" s="36"/>
      <c r="TGT166" s="36"/>
      <c r="TGU166" s="36"/>
      <c r="TGV166" s="36"/>
      <c r="TGW166" s="36"/>
      <c r="TGX166" s="36"/>
      <c r="TGY166" s="36"/>
      <c r="TGZ166" s="36"/>
      <c r="THA166" s="36"/>
      <c r="THB166" s="36"/>
      <c r="THC166" s="36"/>
      <c r="THD166" s="36"/>
      <c r="THE166" s="36"/>
      <c r="THF166" s="36"/>
      <c r="THG166" s="36"/>
      <c r="THH166" s="36"/>
      <c r="THI166" s="36"/>
      <c r="THJ166" s="36"/>
      <c r="THK166" s="36"/>
      <c r="THL166" s="36"/>
      <c r="THM166" s="36"/>
      <c r="THN166" s="36"/>
      <c r="THO166" s="36"/>
      <c r="THP166" s="36"/>
      <c r="THQ166" s="36"/>
      <c r="THR166" s="36"/>
      <c r="THS166" s="36"/>
      <c r="THT166" s="36"/>
      <c r="THU166" s="36"/>
      <c r="THV166" s="36"/>
      <c r="THW166" s="36"/>
      <c r="THX166" s="36"/>
      <c r="THY166" s="36"/>
      <c r="THZ166" s="36"/>
      <c r="TIA166" s="36"/>
      <c r="TIB166" s="36"/>
      <c r="TIC166" s="36"/>
      <c r="TID166" s="36"/>
      <c r="TIE166" s="36"/>
      <c r="TIF166" s="36"/>
      <c r="TIG166" s="36"/>
      <c r="TIH166" s="36"/>
      <c r="TII166" s="36"/>
      <c r="TIJ166" s="36"/>
      <c r="TIK166" s="36"/>
      <c r="TIL166" s="36"/>
      <c r="TIM166" s="36"/>
      <c r="TIN166" s="36"/>
      <c r="TIO166" s="36"/>
      <c r="TIP166" s="36"/>
      <c r="TIQ166" s="36"/>
      <c r="TIR166" s="36"/>
      <c r="TIS166" s="36"/>
      <c r="TIT166" s="36"/>
      <c r="TIU166" s="36"/>
      <c r="TIV166" s="36"/>
      <c r="TIW166" s="36"/>
      <c r="TIX166" s="36"/>
      <c r="TIY166" s="36"/>
      <c r="TIZ166" s="36"/>
      <c r="TJA166" s="36"/>
      <c r="TJB166" s="36"/>
      <c r="TJC166" s="36"/>
      <c r="TJD166" s="36"/>
      <c r="TJE166" s="36"/>
      <c r="TJF166" s="36"/>
      <c r="TJG166" s="36"/>
      <c r="TJH166" s="36"/>
      <c r="TJI166" s="36"/>
      <c r="TJJ166" s="36"/>
      <c r="TJK166" s="36"/>
      <c r="TJL166" s="36"/>
      <c r="TJM166" s="36"/>
      <c r="TJN166" s="36"/>
      <c r="TJO166" s="36"/>
      <c r="TJP166" s="36"/>
      <c r="TJQ166" s="36"/>
      <c r="TJR166" s="36"/>
      <c r="TJS166" s="36"/>
      <c r="TJT166" s="36"/>
      <c r="TJU166" s="36"/>
      <c r="TJV166" s="36"/>
      <c r="TJW166" s="36"/>
      <c r="TJX166" s="36"/>
      <c r="TJY166" s="36"/>
      <c r="TJZ166" s="36"/>
      <c r="TKA166" s="36"/>
      <c r="TKB166" s="36"/>
      <c r="TKC166" s="36"/>
      <c r="TKD166" s="36"/>
      <c r="TKE166" s="36"/>
      <c r="TKF166" s="36"/>
      <c r="TKG166" s="36"/>
      <c r="TKH166" s="36"/>
      <c r="TKI166" s="36"/>
      <c r="TKJ166" s="36"/>
      <c r="TKK166" s="36"/>
      <c r="TKL166" s="36"/>
      <c r="TKM166" s="36"/>
      <c r="TKN166" s="36"/>
      <c r="TKO166" s="36"/>
      <c r="TKP166" s="36"/>
      <c r="TKQ166" s="36"/>
      <c r="TKR166" s="36"/>
      <c r="TKS166" s="36"/>
      <c r="TKT166" s="36"/>
      <c r="TKU166" s="36"/>
      <c r="TKV166" s="36"/>
      <c r="TKW166" s="36"/>
      <c r="TKX166" s="36"/>
      <c r="TKY166" s="36"/>
      <c r="TKZ166" s="36"/>
      <c r="TLA166" s="36"/>
      <c r="TLB166" s="36"/>
      <c r="TLC166" s="36"/>
      <c r="TLD166" s="36"/>
      <c r="TLE166" s="36"/>
      <c r="TLF166" s="36"/>
      <c r="TLG166" s="36"/>
      <c r="TLH166" s="36"/>
      <c r="TLI166" s="36"/>
      <c r="TLJ166" s="36"/>
      <c r="TLK166" s="36"/>
      <c r="TLL166" s="36"/>
      <c r="TLM166" s="36"/>
      <c r="TLN166" s="36"/>
      <c r="TLO166" s="36"/>
      <c r="TLP166" s="36"/>
      <c r="TLQ166" s="36"/>
      <c r="TLR166" s="36"/>
      <c r="TLS166" s="36"/>
      <c r="TLT166" s="36"/>
      <c r="TLU166" s="36"/>
      <c r="TLV166" s="36"/>
      <c r="TLW166" s="36"/>
      <c r="TLX166" s="36"/>
      <c r="TLY166" s="36"/>
      <c r="TLZ166" s="36"/>
      <c r="TMA166" s="36"/>
      <c r="TMB166" s="36"/>
      <c r="TMC166" s="36"/>
      <c r="TMD166" s="36"/>
      <c r="TME166" s="36"/>
      <c r="TMF166" s="36"/>
      <c r="TMG166" s="36"/>
      <c r="TMH166" s="36"/>
      <c r="TMI166" s="36"/>
      <c r="TMJ166" s="36"/>
      <c r="TMK166" s="36"/>
      <c r="TML166" s="36"/>
      <c r="TMM166" s="36"/>
      <c r="TMN166" s="36"/>
      <c r="TMO166" s="36"/>
      <c r="TMP166" s="36"/>
      <c r="TMQ166" s="36"/>
      <c r="TMR166" s="36"/>
      <c r="TMS166" s="36"/>
      <c r="TMT166" s="36"/>
      <c r="TMU166" s="36"/>
      <c r="TMV166" s="36"/>
      <c r="TMW166" s="36"/>
      <c r="TMX166" s="36"/>
      <c r="TMY166" s="36"/>
      <c r="TMZ166" s="36"/>
      <c r="TNA166" s="36"/>
      <c r="TNB166" s="36"/>
      <c r="TNC166" s="36"/>
      <c r="TND166" s="36"/>
      <c r="TNE166" s="36"/>
      <c r="TNF166" s="36"/>
      <c r="TNG166" s="36"/>
      <c r="TNH166" s="36"/>
      <c r="TNI166" s="36"/>
      <c r="TNJ166" s="36"/>
      <c r="TNK166" s="36"/>
      <c r="TNL166" s="36"/>
      <c r="TNM166" s="36"/>
      <c r="TNN166" s="36"/>
      <c r="TNO166" s="36"/>
      <c r="TNP166" s="36"/>
      <c r="TNQ166" s="36"/>
      <c r="TNR166" s="36"/>
      <c r="TNS166" s="36"/>
      <c r="TNT166" s="36"/>
      <c r="TNU166" s="36"/>
      <c r="TNV166" s="36"/>
      <c r="TNW166" s="36"/>
      <c r="TNX166" s="36"/>
      <c r="TNY166" s="36"/>
      <c r="TNZ166" s="36"/>
      <c r="TOA166" s="36"/>
      <c r="TOB166" s="36"/>
      <c r="TOC166" s="36"/>
      <c r="TOD166" s="36"/>
      <c r="TOE166" s="36"/>
      <c r="TOF166" s="36"/>
      <c r="TOG166" s="36"/>
      <c r="TOH166" s="36"/>
      <c r="TOI166" s="36"/>
      <c r="TOJ166" s="36"/>
      <c r="TOK166" s="36"/>
      <c r="TOL166" s="36"/>
      <c r="TOM166" s="36"/>
      <c r="TON166" s="36"/>
      <c r="TOO166" s="36"/>
      <c r="TOP166" s="36"/>
      <c r="TOQ166" s="36"/>
      <c r="TOR166" s="36"/>
      <c r="TOS166" s="36"/>
      <c r="TOT166" s="36"/>
      <c r="TOU166" s="36"/>
      <c r="TOV166" s="36"/>
      <c r="TOW166" s="36"/>
      <c r="TOX166" s="36"/>
      <c r="TOY166" s="36"/>
      <c r="TOZ166" s="36"/>
      <c r="TPA166" s="36"/>
      <c r="TPB166" s="36"/>
      <c r="TPC166" s="36"/>
      <c r="TPD166" s="36"/>
      <c r="TPE166" s="36"/>
      <c r="TPF166" s="36"/>
      <c r="TPG166" s="36"/>
      <c r="TPH166" s="36"/>
      <c r="TPI166" s="36"/>
      <c r="TPJ166" s="36"/>
      <c r="TPK166" s="36"/>
      <c r="TPL166" s="36"/>
      <c r="TPM166" s="36"/>
      <c r="TPN166" s="36"/>
      <c r="TPO166" s="36"/>
      <c r="TPP166" s="36"/>
      <c r="TPQ166" s="36"/>
      <c r="TPR166" s="36"/>
      <c r="TPS166" s="36"/>
      <c r="TPT166" s="36"/>
      <c r="TPU166" s="36"/>
      <c r="TPV166" s="36"/>
      <c r="TPW166" s="36"/>
      <c r="TPX166" s="36"/>
      <c r="TPY166" s="36"/>
      <c r="TPZ166" s="36"/>
      <c r="TQA166" s="36"/>
      <c r="TQB166" s="36"/>
      <c r="TQC166" s="36"/>
      <c r="TQD166" s="36"/>
      <c r="TQE166" s="36"/>
      <c r="TQF166" s="36"/>
      <c r="TQG166" s="36"/>
      <c r="TQH166" s="36"/>
      <c r="TQI166" s="36"/>
      <c r="TQJ166" s="36"/>
      <c r="TQK166" s="36"/>
      <c r="TQL166" s="36"/>
      <c r="TQM166" s="36"/>
      <c r="TQN166" s="36"/>
      <c r="TQO166" s="36"/>
      <c r="TQP166" s="36"/>
      <c r="TQQ166" s="36"/>
      <c r="TQR166" s="36"/>
      <c r="TQS166" s="36"/>
      <c r="TQT166" s="36"/>
      <c r="TQU166" s="36"/>
      <c r="TQV166" s="36"/>
      <c r="TQW166" s="36"/>
      <c r="TQX166" s="36"/>
      <c r="TQY166" s="36"/>
      <c r="TQZ166" s="36"/>
      <c r="TRA166" s="36"/>
      <c r="TRB166" s="36"/>
      <c r="TRC166" s="36"/>
      <c r="TRD166" s="36"/>
      <c r="TRE166" s="36"/>
      <c r="TRF166" s="36"/>
      <c r="TRG166" s="36"/>
      <c r="TRH166" s="36"/>
      <c r="TRI166" s="36"/>
      <c r="TRJ166" s="36"/>
      <c r="TRK166" s="36"/>
      <c r="TRL166" s="36"/>
      <c r="TRM166" s="36"/>
      <c r="TRN166" s="36"/>
      <c r="TRO166" s="36"/>
      <c r="TRP166" s="36"/>
      <c r="TRQ166" s="36"/>
      <c r="TRR166" s="36"/>
      <c r="TRS166" s="36"/>
      <c r="TRT166" s="36"/>
      <c r="TRU166" s="36"/>
      <c r="TRV166" s="36"/>
      <c r="TRW166" s="36"/>
      <c r="TRX166" s="36"/>
      <c r="TRY166" s="36"/>
      <c r="TRZ166" s="36"/>
      <c r="TSA166" s="36"/>
      <c r="TSB166" s="36"/>
      <c r="TSC166" s="36"/>
      <c r="TSD166" s="36"/>
      <c r="TSE166" s="36"/>
      <c r="TSF166" s="36"/>
      <c r="TSG166" s="36"/>
      <c r="TSH166" s="36"/>
      <c r="TSI166" s="36"/>
      <c r="TSJ166" s="36"/>
      <c r="TSK166" s="36"/>
      <c r="TSL166" s="36"/>
      <c r="TSM166" s="36"/>
      <c r="TSN166" s="36"/>
      <c r="TSO166" s="36"/>
      <c r="TSP166" s="36"/>
      <c r="TSQ166" s="36"/>
      <c r="TSR166" s="36"/>
      <c r="TSS166" s="36"/>
      <c r="TST166" s="36"/>
      <c r="TSU166" s="36"/>
      <c r="TSV166" s="36"/>
      <c r="TSW166" s="36"/>
      <c r="TSX166" s="36"/>
      <c r="TSY166" s="36"/>
      <c r="TSZ166" s="36"/>
      <c r="TTA166" s="36"/>
      <c r="TTB166" s="36"/>
      <c r="TTC166" s="36"/>
      <c r="TTD166" s="36"/>
      <c r="TTE166" s="36"/>
      <c r="TTF166" s="36"/>
      <c r="TTG166" s="36"/>
      <c r="TTH166" s="36"/>
      <c r="TTI166" s="36"/>
      <c r="TTJ166" s="36"/>
      <c r="TTK166" s="36"/>
      <c r="TTL166" s="36"/>
      <c r="TTM166" s="36"/>
      <c r="TTN166" s="36"/>
      <c r="TTO166" s="36"/>
      <c r="TTP166" s="36"/>
      <c r="TTQ166" s="36"/>
      <c r="TTR166" s="36"/>
      <c r="TTS166" s="36"/>
      <c r="TTT166" s="36"/>
      <c r="TTU166" s="36"/>
      <c r="TTV166" s="36"/>
      <c r="TTW166" s="36"/>
      <c r="TTX166" s="36"/>
      <c r="TTY166" s="36"/>
      <c r="TTZ166" s="36"/>
      <c r="TUA166" s="36"/>
      <c r="TUB166" s="36"/>
      <c r="TUC166" s="36"/>
      <c r="TUD166" s="36"/>
      <c r="TUE166" s="36"/>
      <c r="TUF166" s="36"/>
      <c r="TUG166" s="36"/>
      <c r="TUH166" s="36"/>
      <c r="TUI166" s="36"/>
      <c r="TUJ166" s="36"/>
      <c r="TUK166" s="36"/>
      <c r="TUL166" s="36"/>
      <c r="TUM166" s="36"/>
      <c r="TUN166" s="36"/>
      <c r="TUO166" s="36"/>
      <c r="TUP166" s="36"/>
      <c r="TUQ166" s="36"/>
      <c r="TUR166" s="36"/>
      <c r="TUS166" s="36"/>
      <c r="TUT166" s="36"/>
      <c r="TUU166" s="36"/>
      <c r="TUV166" s="36"/>
      <c r="TUW166" s="36"/>
      <c r="TUX166" s="36"/>
      <c r="TUY166" s="36"/>
      <c r="TUZ166" s="36"/>
      <c r="TVA166" s="36"/>
      <c r="TVB166" s="36"/>
      <c r="TVC166" s="36"/>
      <c r="TVD166" s="36"/>
      <c r="TVE166" s="36"/>
      <c r="TVF166" s="36"/>
      <c r="TVG166" s="36"/>
      <c r="TVH166" s="36"/>
      <c r="TVI166" s="36"/>
      <c r="TVJ166" s="36"/>
      <c r="TVK166" s="36"/>
      <c r="TVL166" s="36"/>
      <c r="TVM166" s="36"/>
      <c r="TVN166" s="36"/>
      <c r="TVO166" s="36"/>
      <c r="TVP166" s="36"/>
      <c r="TVQ166" s="36"/>
      <c r="TVR166" s="36"/>
      <c r="TVS166" s="36"/>
      <c r="TVT166" s="36"/>
      <c r="TVU166" s="36"/>
      <c r="TVV166" s="36"/>
      <c r="TVW166" s="36"/>
      <c r="TVX166" s="36"/>
      <c r="TVY166" s="36"/>
      <c r="TVZ166" s="36"/>
      <c r="TWA166" s="36"/>
      <c r="TWB166" s="36"/>
      <c r="TWC166" s="36"/>
      <c r="TWD166" s="36"/>
      <c r="TWE166" s="36"/>
      <c r="TWF166" s="36"/>
      <c r="TWG166" s="36"/>
      <c r="TWH166" s="36"/>
      <c r="TWI166" s="36"/>
      <c r="TWJ166" s="36"/>
      <c r="TWK166" s="36"/>
      <c r="TWL166" s="36"/>
      <c r="TWM166" s="36"/>
      <c r="TWN166" s="36"/>
      <c r="TWO166" s="36"/>
      <c r="TWP166" s="36"/>
      <c r="TWQ166" s="36"/>
      <c r="TWR166" s="36"/>
      <c r="TWS166" s="36"/>
      <c r="TWT166" s="36"/>
      <c r="TWU166" s="36"/>
      <c r="TWV166" s="36"/>
      <c r="TWW166" s="36"/>
      <c r="TWX166" s="36"/>
      <c r="TWY166" s="36"/>
      <c r="TWZ166" s="36"/>
      <c r="TXA166" s="36"/>
      <c r="TXB166" s="36"/>
      <c r="TXC166" s="36"/>
      <c r="TXD166" s="36"/>
      <c r="TXE166" s="36"/>
      <c r="TXF166" s="36"/>
      <c r="TXG166" s="36"/>
      <c r="TXH166" s="36"/>
      <c r="TXI166" s="36"/>
      <c r="TXJ166" s="36"/>
      <c r="TXK166" s="36"/>
      <c r="TXL166" s="36"/>
      <c r="TXM166" s="36"/>
      <c r="TXN166" s="36"/>
      <c r="TXO166" s="36"/>
      <c r="TXP166" s="36"/>
      <c r="TXQ166" s="36"/>
      <c r="TXR166" s="36"/>
      <c r="TXS166" s="36"/>
      <c r="TXT166" s="36"/>
      <c r="TXU166" s="36"/>
      <c r="TXV166" s="36"/>
      <c r="TXW166" s="36"/>
      <c r="TXX166" s="36"/>
      <c r="TXY166" s="36"/>
      <c r="TXZ166" s="36"/>
      <c r="TYA166" s="36"/>
      <c r="TYB166" s="36"/>
      <c r="TYC166" s="36"/>
      <c r="TYD166" s="36"/>
      <c r="TYE166" s="36"/>
      <c r="TYF166" s="36"/>
      <c r="TYG166" s="36"/>
      <c r="TYH166" s="36"/>
      <c r="TYI166" s="36"/>
      <c r="TYJ166" s="36"/>
      <c r="TYK166" s="36"/>
      <c r="TYL166" s="36"/>
      <c r="TYM166" s="36"/>
      <c r="TYN166" s="36"/>
      <c r="TYO166" s="36"/>
      <c r="TYP166" s="36"/>
      <c r="TYQ166" s="36"/>
      <c r="TYR166" s="36"/>
      <c r="TYS166" s="36"/>
      <c r="TYT166" s="36"/>
      <c r="TYU166" s="36"/>
      <c r="TYV166" s="36"/>
      <c r="TYW166" s="36"/>
      <c r="TYX166" s="36"/>
      <c r="TYY166" s="36"/>
      <c r="TYZ166" s="36"/>
      <c r="TZA166" s="36"/>
      <c r="TZB166" s="36"/>
      <c r="TZC166" s="36"/>
      <c r="TZD166" s="36"/>
      <c r="TZE166" s="36"/>
      <c r="TZF166" s="36"/>
      <c r="TZG166" s="36"/>
      <c r="TZH166" s="36"/>
      <c r="TZI166" s="36"/>
      <c r="TZJ166" s="36"/>
      <c r="TZK166" s="36"/>
      <c r="TZL166" s="36"/>
      <c r="TZM166" s="36"/>
      <c r="TZN166" s="36"/>
      <c r="TZO166" s="36"/>
      <c r="TZP166" s="36"/>
      <c r="TZQ166" s="36"/>
      <c r="TZR166" s="36"/>
      <c r="TZS166" s="36"/>
      <c r="TZT166" s="36"/>
      <c r="TZU166" s="36"/>
      <c r="TZV166" s="36"/>
      <c r="TZW166" s="36"/>
      <c r="TZX166" s="36"/>
      <c r="TZY166" s="36"/>
      <c r="TZZ166" s="36"/>
      <c r="UAA166" s="36"/>
      <c r="UAB166" s="36"/>
      <c r="UAC166" s="36"/>
      <c r="UAD166" s="36"/>
      <c r="UAE166" s="36"/>
      <c r="UAF166" s="36"/>
      <c r="UAG166" s="36"/>
      <c r="UAH166" s="36"/>
      <c r="UAI166" s="36"/>
      <c r="UAJ166" s="36"/>
      <c r="UAK166" s="36"/>
      <c r="UAL166" s="36"/>
      <c r="UAM166" s="36"/>
      <c r="UAN166" s="36"/>
      <c r="UAO166" s="36"/>
      <c r="UAP166" s="36"/>
      <c r="UAQ166" s="36"/>
      <c r="UAR166" s="36"/>
      <c r="UAS166" s="36"/>
      <c r="UAT166" s="36"/>
      <c r="UAU166" s="36"/>
      <c r="UAV166" s="36"/>
      <c r="UAW166" s="36"/>
      <c r="UAX166" s="36"/>
      <c r="UAY166" s="36"/>
      <c r="UAZ166" s="36"/>
      <c r="UBA166" s="36"/>
      <c r="UBB166" s="36"/>
      <c r="UBC166" s="36"/>
      <c r="UBD166" s="36"/>
      <c r="UBE166" s="36"/>
      <c r="UBF166" s="36"/>
      <c r="UBG166" s="36"/>
      <c r="UBH166" s="36"/>
      <c r="UBI166" s="36"/>
      <c r="UBJ166" s="36"/>
      <c r="UBK166" s="36"/>
      <c r="UBL166" s="36"/>
      <c r="UBM166" s="36"/>
      <c r="UBN166" s="36"/>
      <c r="UBO166" s="36"/>
      <c r="UBP166" s="36"/>
      <c r="UBQ166" s="36"/>
      <c r="UBR166" s="36"/>
      <c r="UBS166" s="36"/>
      <c r="UBT166" s="36"/>
      <c r="UBU166" s="36"/>
      <c r="UBV166" s="36"/>
      <c r="UBW166" s="36"/>
      <c r="UBX166" s="36"/>
      <c r="UBY166" s="36"/>
      <c r="UBZ166" s="36"/>
      <c r="UCA166" s="36"/>
      <c r="UCB166" s="36"/>
      <c r="UCC166" s="36"/>
      <c r="UCD166" s="36"/>
      <c r="UCE166" s="36"/>
      <c r="UCF166" s="36"/>
      <c r="UCG166" s="36"/>
      <c r="UCH166" s="36"/>
      <c r="UCI166" s="36"/>
      <c r="UCJ166" s="36"/>
      <c r="UCK166" s="36"/>
      <c r="UCL166" s="36"/>
      <c r="UCM166" s="36"/>
      <c r="UCN166" s="36"/>
      <c r="UCO166" s="36"/>
      <c r="UCP166" s="36"/>
      <c r="UCQ166" s="36"/>
      <c r="UCR166" s="36"/>
      <c r="UCS166" s="36"/>
      <c r="UCT166" s="36"/>
      <c r="UCU166" s="36"/>
      <c r="UCV166" s="36"/>
      <c r="UCW166" s="36"/>
      <c r="UCX166" s="36"/>
      <c r="UCY166" s="36"/>
      <c r="UCZ166" s="36"/>
      <c r="UDA166" s="36"/>
      <c r="UDB166" s="36"/>
      <c r="UDC166" s="36"/>
      <c r="UDD166" s="36"/>
      <c r="UDE166" s="36"/>
      <c r="UDF166" s="36"/>
      <c r="UDG166" s="36"/>
      <c r="UDH166" s="36"/>
      <c r="UDI166" s="36"/>
      <c r="UDJ166" s="36"/>
      <c r="UDK166" s="36"/>
      <c r="UDL166" s="36"/>
      <c r="UDM166" s="36"/>
      <c r="UDN166" s="36"/>
      <c r="UDO166" s="36"/>
      <c r="UDP166" s="36"/>
      <c r="UDQ166" s="36"/>
      <c r="UDR166" s="36"/>
      <c r="UDS166" s="36"/>
      <c r="UDT166" s="36"/>
      <c r="UDU166" s="36"/>
      <c r="UDV166" s="36"/>
      <c r="UDW166" s="36"/>
      <c r="UDX166" s="36"/>
      <c r="UDY166" s="36"/>
      <c r="UDZ166" s="36"/>
      <c r="UEA166" s="36"/>
      <c r="UEB166" s="36"/>
      <c r="UEC166" s="36"/>
      <c r="UED166" s="36"/>
      <c r="UEE166" s="36"/>
      <c r="UEF166" s="36"/>
      <c r="UEG166" s="36"/>
      <c r="UEH166" s="36"/>
      <c r="UEI166" s="36"/>
      <c r="UEJ166" s="36"/>
      <c r="UEK166" s="36"/>
      <c r="UEL166" s="36"/>
      <c r="UEM166" s="36"/>
      <c r="UEN166" s="36"/>
      <c r="UEO166" s="36"/>
      <c r="UEP166" s="36"/>
      <c r="UEQ166" s="36"/>
      <c r="UER166" s="36"/>
      <c r="UES166" s="36"/>
      <c r="UET166" s="36"/>
      <c r="UEU166" s="36"/>
      <c r="UEV166" s="36"/>
      <c r="UEW166" s="36"/>
      <c r="UEX166" s="36"/>
      <c r="UEY166" s="36"/>
      <c r="UEZ166" s="36"/>
      <c r="UFA166" s="36"/>
      <c r="UFB166" s="36"/>
      <c r="UFC166" s="36"/>
      <c r="UFD166" s="36"/>
      <c r="UFE166" s="36"/>
      <c r="UFF166" s="36"/>
      <c r="UFG166" s="36"/>
      <c r="UFH166" s="36"/>
      <c r="UFI166" s="36"/>
      <c r="UFJ166" s="36"/>
      <c r="UFK166" s="36"/>
      <c r="UFL166" s="36"/>
      <c r="UFM166" s="36"/>
      <c r="UFN166" s="36"/>
      <c r="UFO166" s="36"/>
      <c r="UFP166" s="36"/>
      <c r="UFQ166" s="36"/>
      <c r="UFR166" s="36"/>
      <c r="UFS166" s="36"/>
      <c r="UFT166" s="36"/>
      <c r="UFU166" s="36"/>
      <c r="UFV166" s="36"/>
      <c r="UFW166" s="36"/>
      <c r="UFX166" s="36"/>
      <c r="UFY166" s="36"/>
      <c r="UFZ166" s="36"/>
      <c r="UGA166" s="36"/>
      <c r="UGB166" s="36"/>
      <c r="UGC166" s="36"/>
      <c r="UGD166" s="36"/>
      <c r="UGE166" s="36"/>
      <c r="UGF166" s="36"/>
      <c r="UGG166" s="36"/>
      <c r="UGH166" s="36"/>
      <c r="UGI166" s="36"/>
      <c r="UGJ166" s="36"/>
      <c r="UGK166" s="36"/>
      <c r="UGL166" s="36"/>
      <c r="UGM166" s="36"/>
      <c r="UGN166" s="36"/>
      <c r="UGO166" s="36"/>
      <c r="UGP166" s="36"/>
      <c r="UGQ166" s="36"/>
      <c r="UGR166" s="36"/>
      <c r="UGS166" s="36"/>
      <c r="UGT166" s="36"/>
      <c r="UGU166" s="36"/>
      <c r="UGV166" s="36"/>
      <c r="UGW166" s="36"/>
      <c r="UGX166" s="36"/>
      <c r="UGY166" s="36"/>
      <c r="UGZ166" s="36"/>
      <c r="UHA166" s="36"/>
      <c r="UHB166" s="36"/>
      <c r="UHC166" s="36"/>
      <c r="UHD166" s="36"/>
      <c r="UHE166" s="36"/>
      <c r="UHF166" s="36"/>
      <c r="UHG166" s="36"/>
      <c r="UHH166" s="36"/>
      <c r="UHI166" s="36"/>
      <c r="UHJ166" s="36"/>
      <c r="UHK166" s="36"/>
      <c r="UHL166" s="36"/>
      <c r="UHM166" s="36"/>
      <c r="UHN166" s="36"/>
      <c r="UHO166" s="36"/>
      <c r="UHP166" s="36"/>
      <c r="UHQ166" s="36"/>
      <c r="UHR166" s="36"/>
      <c r="UHS166" s="36"/>
      <c r="UHT166" s="36"/>
      <c r="UHU166" s="36"/>
      <c r="UHV166" s="36"/>
      <c r="UHW166" s="36"/>
      <c r="UHX166" s="36"/>
      <c r="UHY166" s="36"/>
      <c r="UHZ166" s="36"/>
      <c r="UIA166" s="36"/>
      <c r="UIB166" s="36"/>
      <c r="UIC166" s="36"/>
      <c r="UID166" s="36"/>
      <c r="UIE166" s="36"/>
      <c r="UIF166" s="36"/>
      <c r="UIG166" s="36"/>
      <c r="UIH166" s="36"/>
      <c r="UII166" s="36"/>
      <c r="UIJ166" s="36"/>
      <c r="UIK166" s="36"/>
      <c r="UIL166" s="36"/>
      <c r="UIM166" s="36"/>
      <c r="UIN166" s="36"/>
      <c r="UIO166" s="36"/>
      <c r="UIP166" s="36"/>
      <c r="UIQ166" s="36"/>
      <c r="UIR166" s="36"/>
      <c r="UIS166" s="36"/>
      <c r="UIT166" s="36"/>
      <c r="UIU166" s="36"/>
      <c r="UIV166" s="36"/>
      <c r="UIW166" s="36"/>
      <c r="UIX166" s="36"/>
      <c r="UIY166" s="36"/>
      <c r="UIZ166" s="36"/>
      <c r="UJA166" s="36"/>
      <c r="UJB166" s="36"/>
      <c r="UJC166" s="36"/>
      <c r="UJD166" s="36"/>
      <c r="UJE166" s="36"/>
      <c r="UJF166" s="36"/>
      <c r="UJG166" s="36"/>
      <c r="UJH166" s="36"/>
      <c r="UJI166" s="36"/>
      <c r="UJJ166" s="36"/>
      <c r="UJK166" s="36"/>
      <c r="UJL166" s="36"/>
      <c r="UJM166" s="36"/>
      <c r="UJN166" s="36"/>
      <c r="UJO166" s="36"/>
      <c r="UJP166" s="36"/>
      <c r="UJQ166" s="36"/>
      <c r="UJR166" s="36"/>
      <c r="UJS166" s="36"/>
      <c r="UJT166" s="36"/>
      <c r="UJU166" s="36"/>
      <c r="UJV166" s="36"/>
      <c r="UJW166" s="36"/>
      <c r="UJX166" s="36"/>
      <c r="UJY166" s="36"/>
      <c r="UJZ166" s="36"/>
      <c r="UKA166" s="36"/>
      <c r="UKB166" s="36"/>
      <c r="UKC166" s="36"/>
      <c r="UKD166" s="36"/>
      <c r="UKE166" s="36"/>
      <c r="UKF166" s="36"/>
      <c r="UKG166" s="36"/>
      <c r="UKH166" s="36"/>
      <c r="UKI166" s="36"/>
      <c r="UKJ166" s="36"/>
      <c r="UKK166" s="36"/>
      <c r="UKL166" s="36"/>
      <c r="UKM166" s="36"/>
      <c r="UKN166" s="36"/>
      <c r="UKO166" s="36"/>
      <c r="UKP166" s="36"/>
      <c r="UKQ166" s="36"/>
      <c r="UKR166" s="36"/>
      <c r="UKS166" s="36"/>
      <c r="UKT166" s="36"/>
      <c r="UKU166" s="36"/>
      <c r="UKV166" s="36"/>
      <c r="UKW166" s="36"/>
      <c r="UKX166" s="36"/>
      <c r="UKY166" s="36"/>
      <c r="UKZ166" s="36"/>
      <c r="ULA166" s="36"/>
      <c r="ULB166" s="36"/>
      <c r="ULC166" s="36"/>
      <c r="ULD166" s="36"/>
      <c r="ULE166" s="36"/>
      <c r="ULF166" s="36"/>
      <c r="ULG166" s="36"/>
      <c r="ULH166" s="36"/>
      <c r="ULI166" s="36"/>
      <c r="ULJ166" s="36"/>
      <c r="ULK166" s="36"/>
      <c r="ULL166" s="36"/>
      <c r="ULM166" s="36"/>
      <c r="ULN166" s="36"/>
      <c r="ULO166" s="36"/>
      <c r="ULP166" s="36"/>
      <c r="ULQ166" s="36"/>
      <c r="ULR166" s="36"/>
      <c r="ULS166" s="36"/>
      <c r="ULT166" s="36"/>
      <c r="ULU166" s="36"/>
      <c r="ULV166" s="36"/>
      <c r="ULW166" s="36"/>
      <c r="ULX166" s="36"/>
      <c r="ULY166" s="36"/>
      <c r="ULZ166" s="36"/>
      <c r="UMA166" s="36"/>
      <c r="UMB166" s="36"/>
      <c r="UMC166" s="36"/>
      <c r="UMD166" s="36"/>
      <c r="UME166" s="36"/>
      <c r="UMF166" s="36"/>
      <c r="UMG166" s="36"/>
      <c r="UMH166" s="36"/>
      <c r="UMI166" s="36"/>
      <c r="UMJ166" s="36"/>
      <c r="UMK166" s="36"/>
      <c r="UML166" s="36"/>
      <c r="UMM166" s="36"/>
      <c r="UMN166" s="36"/>
      <c r="UMO166" s="36"/>
      <c r="UMP166" s="36"/>
      <c r="UMQ166" s="36"/>
      <c r="UMR166" s="36"/>
      <c r="UMS166" s="36"/>
      <c r="UMT166" s="36"/>
      <c r="UMU166" s="36"/>
      <c r="UMV166" s="36"/>
      <c r="UMW166" s="36"/>
      <c r="UMX166" s="36"/>
      <c r="UMY166" s="36"/>
      <c r="UMZ166" s="36"/>
      <c r="UNA166" s="36"/>
      <c r="UNB166" s="36"/>
      <c r="UNC166" s="36"/>
      <c r="UND166" s="36"/>
      <c r="UNE166" s="36"/>
      <c r="UNF166" s="36"/>
      <c r="UNG166" s="36"/>
      <c r="UNH166" s="36"/>
      <c r="UNI166" s="36"/>
      <c r="UNJ166" s="36"/>
      <c r="UNK166" s="36"/>
      <c r="UNL166" s="36"/>
      <c r="UNM166" s="36"/>
      <c r="UNN166" s="36"/>
      <c r="UNO166" s="36"/>
      <c r="UNP166" s="36"/>
      <c r="UNQ166" s="36"/>
      <c r="UNR166" s="36"/>
      <c r="UNS166" s="36"/>
      <c r="UNT166" s="36"/>
      <c r="UNU166" s="36"/>
      <c r="UNV166" s="36"/>
      <c r="UNW166" s="36"/>
      <c r="UNX166" s="36"/>
      <c r="UNY166" s="36"/>
      <c r="UNZ166" s="36"/>
      <c r="UOA166" s="36"/>
      <c r="UOB166" s="36"/>
      <c r="UOC166" s="36"/>
      <c r="UOD166" s="36"/>
      <c r="UOE166" s="36"/>
      <c r="UOF166" s="36"/>
      <c r="UOG166" s="36"/>
      <c r="UOH166" s="36"/>
      <c r="UOI166" s="36"/>
      <c r="UOJ166" s="36"/>
      <c r="UOK166" s="36"/>
      <c r="UOL166" s="36"/>
      <c r="UOM166" s="36"/>
      <c r="UON166" s="36"/>
      <c r="UOO166" s="36"/>
      <c r="UOP166" s="36"/>
      <c r="UOQ166" s="36"/>
      <c r="UOR166" s="36"/>
      <c r="UOS166" s="36"/>
      <c r="UOT166" s="36"/>
      <c r="UOU166" s="36"/>
      <c r="UOV166" s="36"/>
      <c r="UOW166" s="36"/>
      <c r="UOX166" s="36"/>
      <c r="UOY166" s="36"/>
      <c r="UOZ166" s="36"/>
      <c r="UPA166" s="36"/>
      <c r="UPB166" s="36"/>
      <c r="UPC166" s="36"/>
      <c r="UPD166" s="36"/>
      <c r="UPE166" s="36"/>
      <c r="UPF166" s="36"/>
      <c r="UPG166" s="36"/>
      <c r="UPH166" s="36"/>
      <c r="UPI166" s="36"/>
      <c r="UPJ166" s="36"/>
      <c r="UPK166" s="36"/>
      <c r="UPL166" s="36"/>
      <c r="UPM166" s="36"/>
      <c r="UPN166" s="36"/>
      <c r="UPO166" s="36"/>
      <c r="UPP166" s="36"/>
      <c r="UPQ166" s="36"/>
      <c r="UPR166" s="36"/>
      <c r="UPS166" s="36"/>
      <c r="UPT166" s="36"/>
      <c r="UPU166" s="36"/>
      <c r="UPV166" s="36"/>
      <c r="UPW166" s="36"/>
      <c r="UPX166" s="36"/>
      <c r="UPY166" s="36"/>
      <c r="UPZ166" s="36"/>
      <c r="UQA166" s="36"/>
      <c r="UQB166" s="36"/>
      <c r="UQC166" s="36"/>
      <c r="UQD166" s="36"/>
      <c r="UQE166" s="36"/>
      <c r="UQF166" s="36"/>
      <c r="UQG166" s="36"/>
      <c r="UQH166" s="36"/>
      <c r="UQI166" s="36"/>
      <c r="UQJ166" s="36"/>
      <c r="UQK166" s="36"/>
      <c r="UQL166" s="36"/>
      <c r="UQM166" s="36"/>
      <c r="UQN166" s="36"/>
      <c r="UQO166" s="36"/>
      <c r="UQP166" s="36"/>
      <c r="UQQ166" s="36"/>
      <c r="UQR166" s="36"/>
      <c r="UQS166" s="36"/>
      <c r="UQT166" s="36"/>
      <c r="UQU166" s="36"/>
      <c r="UQV166" s="36"/>
      <c r="UQW166" s="36"/>
      <c r="UQX166" s="36"/>
      <c r="UQY166" s="36"/>
      <c r="UQZ166" s="36"/>
      <c r="URA166" s="36"/>
      <c r="URB166" s="36"/>
      <c r="URC166" s="36"/>
      <c r="URD166" s="36"/>
      <c r="URE166" s="36"/>
      <c r="URF166" s="36"/>
      <c r="URG166" s="36"/>
      <c r="URH166" s="36"/>
      <c r="URI166" s="36"/>
      <c r="URJ166" s="36"/>
      <c r="URK166" s="36"/>
      <c r="URL166" s="36"/>
      <c r="URM166" s="36"/>
      <c r="URN166" s="36"/>
      <c r="URO166" s="36"/>
      <c r="URP166" s="36"/>
      <c r="URQ166" s="36"/>
      <c r="URR166" s="36"/>
      <c r="URS166" s="36"/>
      <c r="URT166" s="36"/>
      <c r="URU166" s="36"/>
      <c r="URV166" s="36"/>
      <c r="URW166" s="36"/>
      <c r="URX166" s="36"/>
      <c r="URY166" s="36"/>
      <c r="URZ166" s="36"/>
      <c r="USA166" s="36"/>
      <c r="USB166" s="36"/>
      <c r="USC166" s="36"/>
      <c r="USD166" s="36"/>
      <c r="USE166" s="36"/>
      <c r="USF166" s="36"/>
      <c r="USG166" s="36"/>
      <c r="USH166" s="36"/>
      <c r="USI166" s="36"/>
      <c r="USJ166" s="36"/>
      <c r="USK166" s="36"/>
      <c r="USL166" s="36"/>
      <c r="USM166" s="36"/>
      <c r="USN166" s="36"/>
      <c r="USO166" s="36"/>
      <c r="USP166" s="36"/>
      <c r="USQ166" s="36"/>
      <c r="USR166" s="36"/>
      <c r="USS166" s="36"/>
      <c r="UST166" s="36"/>
      <c r="USU166" s="36"/>
      <c r="USV166" s="36"/>
      <c r="USW166" s="36"/>
      <c r="USX166" s="36"/>
      <c r="USY166" s="36"/>
      <c r="USZ166" s="36"/>
      <c r="UTA166" s="36"/>
      <c r="UTB166" s="36"/>
      <c r="UTC166" s="36"/>
      <c r="UTD166" s="36"/>
      <c r="UTE166" s="36"/>
      <c r="UTF166" s="36"/>
      <c r="UTG166" s="36"/>
      <c r="UTH166" s="36"/>
      <c r="UTI166" s="36"/>
      <c r="UTJ166" s="36"/>
      <c r="UTK166" s="36"/>
      <c r="UTL166" s="36"/>
      <c r="UTM166" s="36"/>
      <c r="UTN166" s="36"/>
      <c r="UTO166" s="36"/>
      <c r="UTP166" s="36"/>
      <c r="UTQ166" s="36"/>
      <c r="UTR166" s="36"/>
      <c r="UTS166" s="36"/>
      <c r="UTT166" s="36"/>
      <c r="UTU166" s="36"/>
      <c r="UTV166" s="36"/>
      <c r="UTW166" s="36"/>
      <c r="UTX166" s="36"/>
      <c r="UTY166" s="36"/>
      <c r="UTZ166" s="36"/>
      <c r="UUA166" s="36"/>
      <c r="UUB166" s="36"/>
      <c r="UUC166" s="36"/>
      <c r="UUD166" s="36"/>
      <c r="UUE166" s="36"/>
      <c r="UUF166" s="36"/>
      <c r="UUG166" s="36"/>
      <c r="UUH166" s="36"/>
      <c r="UUI166" s="36"/>
      <c r="UUJ166" s="36"/>
      <c r="UUK166" s="36"/>
      <c r="UUL166" s="36"/>
      <c r="UUM166" s="36"/>
      <c r="UUN166" s="36"/>
      <c r="UUO166" s="36"/>
      <c r="UUP166" s="36"/>
      <c r="UUQ166" s="36"/>
      <c r="UUR166" s="36"/>
      <c r="UUS166" s="36"/>
      <c r="UUT166" s="36"/>
      <c r="UUU166" s="36"/>
      <c r="UUV166" s="36"/>
      <c r="UUW166" s="36"/>
      <c r="UUX166" s="36"/>
      <c r="UUY166" s="36"/>
      <c r="UUZ166" s="36"/>
      <c r="UVA166" s="36"/>
      <c r="UVB166" s="36"/>
      <c r="UVC166" s="36"/>
      <c r="UVD166" s="36"/>
      <c r="UVE166" s="36"/>
      <c r="UVF166" s="36"/>
      <c r="UVG166" s="36"/>
      <c r="UVH166" s="36"/>
      <c r="UVI166" s="36"/>
      <c r="UVJ166" s="36"/>
      <c r="UVK166" s="36"/>
      <c r="UVL166" s="36"/>
      <c r="UVM166" s="36"/>
      <c r="UVN166" s="36"/>
      <c r="UVO166" s="36"/>
      <c r="UVP166" s="36"/>
      <c r="UVQ166" s="36"/>
      <c r="UVR166" s="36"/>
      <c r="UVS166" s="36"/>
      <c r="UVT166" s="36"/>
      <c r="UVU166" s="36"/>
      <c r="UVV166" s="36"/>
      <c r="UVW166" s="36"/>
      <c r="UVX166" s="36"/>
      <c r="UVY166" s="36"/>
      <c r="UVZ166" s="36"/>
      <c r="UWA166" s="36"/>
      <c r="UWB166" s="36"/>
      <c r="UWC166" s="36"/>
      <c r="UWD166" s="36"/>
      <c r="UWE166" s="36"/>
      <c r="UWF166" s="36"/>
      <c r="UWG166" s="36"/>
      <c r="UWH166" s="36"/>
      <c r="UWI166" s="36"/>
      <c r="UWJ166" s="36"/>
      <c r="UWK166" s="36"/>
      <c r="UWL166" s="36"/>
      <c r="UWM166" s="36"/>
      <c r="UWN166" s="36"/>
      <c r="UWO166" s="36"/>
      <c r="UWP166" s="36"/>
      <c r="UWQ166" s="36"/>
      <c r="UWR166" s="36"/>
      <c r="UWS166" s="36"/>
      <c r="UWT166" s="36"/>
      <c r="UWU166" s="36"/>
      <c r="UWV166" s="36"/>
      <c r="UWW166" s="36"/>
      <c r="UWX166" s="36"/>
      <c r="UWY166" s="36"/>
      <c r="UWZ166" s="36"/>
      <c r="UXA166" s="36"/>
      <c r="UXB166" s="36"/>
      <c r="UXC166" s="36"/>
      <c r="UXD166" s="36"/>
      <c r="UXE166" s="36"/>
      <c r="UXF166" s="36"/>
      <c r="UXG166" s="36"/>
      <c r="UXH166" s="36"/>
      <c r="UXI166" s="36"/>
      <c r="UXJ166" s="36"/>
      <c r="UXK166" s="36"/>
      <c r="UXL166" s="36"/>
      <c r="UXM166" s="36"/>
      <c r="UXN166" s="36"/>
      <c r="UXO166" s="36"/>
      <c r="UXP166" s="36"/>
      <c r="UXQ166" s="36"/>
      <c r="UXR166" s="36"/>
      <c r="UXS166" s="36"/>
      <c r="UXT166" s="36"/>
      <c r="UXU166" s="36"/>
      <c r="UXV166" s="36"/>
      <c r="UXW166" s="36"/>
      <c r="UXX166" s="36"/>
      <c r="UXY166" s="36"/>
      <c r="UXZ166" s="36"/>
      <c r="UYA166" s="36"/>
      <c r="UYB166" s="36"/>
      <c r="UYC166" s="36"/>
      <c r="UYD166" s="36"/>
      <c r="UYE166" s="36"/>
      <c r="UYF166" s="36"/>
      <c r="UYG166" s="36"/>
      <c r="UYH166" s="36"/>
      <c r="UYI166" s="36"/>
      <c r="UYJ166" s="36"/>
      <c r="UYK166" s="36"/>
      <c r="UYL166" s="36"/>
      <c r="UYM166" s="36"/>
      <c r="UYN166" s="36"/>
      <c r="UYO166" s="36"/>
      <c r="UYP166" s="36"/>
      <c r="UYQ166" s="36"/>
      <c r="UYR166" s="36"/>
      <c r="UYS166" s="36"/>
      <c r="UYT166" s="36"/>
      <c r="UYU166" s="36"/>
      <c r="UYV166" s="36"/>
      <c r="UYW166" s="36"/>
      <c r="UYX166" s="36"/>
      <c r="UYY166" s="36"/>
      <c r="UYZ166" s="36"/>
      <c r="UZA166" s="36"/>
      <c r="UZB166" s="36"/>
      <c r="UZC166" s="36"/>
      <c r="UZD166" s="36"/>
      <c r="UZE166" s="36"/>
      <c r="UZF166" s="36"/>
      <c r="UZG166" s="36"/>
      <c r="UZH166" s="36"/>
      <c r="UZI166" s="36"/>
      <c r="UZJ166" s="36"/>
      <c r="UZK166" s="36"/>
      <c r="UZL166" s="36"/>
      <c r="UZM166" s="36"/>
      <c r="UZN166" s="36"/>
      <c r="UZO166" s="36"/>
      <c r="UZP166" s="36"/>
      <c r="UZQ166" s="36"/>
      <c r="UZR166" s="36"/>
      <c r="UZS166" s="36"/>
      <c r="UZT166" s="36"/>
      <c r="UZU166" s="36"/>
      <c r="UZV166" s="36"/>
      <c r="UZW166" s="36"/>
      <c r="UZX166" s="36"/>
      <c r="UZY166" s="36"/>
      <c r="UZZ166" s="36"/>
      <c r="VAA166" s="36"/>
      <c r="VAB166" s="36"/>
      <c r="VAC166" s="36"/>
      <c r="VAD166" s="36"/>
      <c r="VAE166" s="36"/>
      <c r="VAF166" s="36"/>
      <c r="VAG166" s="36"/>
      <c r="VAH166" s="36"/>
      <c r="VAI166" s="36"/>
      <c r="VAJ166" s="36"/>
      <c r="VAK166" s="36"/>
      <c r="VAL166" s="36"/>
      <c r="VAM166" s="36"/>
      <c r="VAN166" s="36"/>
      <c r="VAO166" s="36"/>
      <c r="VAP166" s="36"/>
      <c r="VAQ166" s="36"/>
      <c r="VAR166" s="36"/>
      <c r="VAS166" s="36"/>
      <c r="VAT166" s="36"/>
      <c r="VAU166" s="36"/>
      <c r="VAV166" s="36"/>
      <c r="VAW166" s="36"/>
      <c r="VAX166" s="36"/>
      <c r="VAY166" s="36"/>
      <c r="VAZ166" s="36"/>
      <c r="VBA166" s="36"/>
      <c r="VBB166" s="36"/>
      <c r="VBC166" s="36"/>
      <c r="VBD166" s="36"/>
      <c r="VBE166" s="36"/>
      <c r="VBF166" s="36"/>
      <c r="VBG166" s="36"/>
      <c r="VBH166" s="36"/>
      <c r="VBI166" s="36"/>
      <c r="VBJ166" s="36"/>
      <c r="VBK166" s="36"/>
      <c r="VBL166" s="36"/>
      <c r="VBM166" s="36"/>
      <c r="VBN166" s="36"/>
      <c r="VBO166" s="36"/>
      <c r="VBP166" s="36"/>
      <c r="VBQ166" s="36"/>
      <c r="VBR166" s="36"/>
      <c r="VBS166" s="36"/>
      <c r="VBT166" s="36"/>
      <c r="VBU166" s="36"/>
      <c r="VBV166" s="36"/>
      <c r="VBW166" s="36"/>
      <c r="VBX166" s="36"/>
      <c r="VBY166" s="36"/>
      <c r="VBZ166" s="36"/>
      <c r="VCA166" s="36"/>
      <c r="VCB166" s="36"/>
      <c r="VCC166" s="36"/>
      <c r="VCD166" s="36"/>
      <c r="VCE166" s="36"/>
      <c r="VCF166" s="36"/>
      <c r="VCG166" s="36"/>
      <c r="VCH166" s="36"/>
      <c r="VCI166" s="36"/>
      <c r="VCJ166" s="36"/>
      <c r="VCK166" s="36"/>
      <c r="VCL166" s="36"/>
      <c r="VCM166" s="36"/>
      <c r="VCN166" s="36"/>
      <c r="VCO166" s="36"/>
      <c r="VCP166" s="36"/>
      <c r="VCQ166" s="36"/>
      <c r="VCR166" s="36"/>
      <c r="VCS166" s="36"/>
      <c r="VCT166" s="36"/>
      <c r="VCU166" s="36"/>
      <c r="VCV166" s="36"/>
      <c r="VCW166" s="36"/>
      <c r="VCX166" s="36"/>
      <c r="VCY166" s="36"/>
      <c r="VCZ166" s="36"/>
      <c r="VDA166" s="36"/>
      <c r="VDB166" s="36"/>
      <c r="VDC166" s="36"/>
      <c r="VDD166" s="36"/>
      <c r="VDE166" s="36"/>
      <c r="VDF166" s="36"/>
      <c r="VDG166" s="36"/>
      <c r="VDH166" s="36"/>
      <c r="VDI166" s="36"/>
      <c r="VDJ166" s="36"/>
      <c r="VDK166" s="36"/>
      <c r="VDL166" s="36"/>
      <c r="VDM166" s="36"/>
      <c r="VDN166" s="36"/>
      <c r="VDO166" s="36"/>
      <c r="VDP166" s="36"/>
      <c r="VDQ166" s="36"/>
      <c r="VDR166" s="36"/>
      <c r="VDS166" s="36"/>
      <c r="VDT166" s="36"/>
      <c r="VDU166" s="36"/>
      <c r="VDV166" s="36"/>
      <c r="VDW166" s="36"/>
      <c r="VDX166" s="36"/>
      <c r="VDY166" s="36"/>
      <c r="VDZ166" s="36"/>
      <c r="VEA166" s="36"/>
      <c r="VEB166" s="36"/>
      <c r="VEC166" s="36"/>
      <c r="VED166" s="36"/>
      <c r="VEE166" s="36"/>
      <c r="VEF166" s="36"/>
      <c r="VEG166" s="36"/>
      <c r="VEH166" s="36"/>
      <c r="VEI166" s="36"/>
      <c r="VEJ166" s="36"/>
      <c r="VEK166" s="36"/>
      <c r="VEL166" s="36"/>
      <c r="VEM166" s="36"/>
      <c r="VEN166" s="36"/>
      <c r="VEO166" s="36"/>
      <c r="VEP166" s="36"/>
      <c r="VEQ166" s="36"/>
      <c r="VER166" s="36"/>
      <c r="VES166" s="36"/>
      <c r="VET166" s="36"/>
      <c r="VEU166" s="36"/>
      <c r="VEV166" s="36"/>
      <c r="VEW166" s="36"/>
      <c r="VEX166" s="36"/>
      <c r="VEY166" s="36"/>
      <c r="VEZ166" s="36"/>
      <c r="VFA166" s="36"/>
      <c r="VFB166" s="36"/>
      <c r="VFC166" s="36"/>
      <c r="VFD166" s="36"/>
      <c r="VFE166" s="36"/>
      <c r="VFF166" s="36"/>
      <c r="VFG166" s="36"/>
      <c r="VFH166" s="36"/>
      <c r="VFI166" s="36"/>
      <c r="VFJ166" s="36"/>
      <c r="VFK166" s="36"/>
      <c r="VFL166" s="36"/>
      <c r="VFM166" s="36"/>
      <c r="VFN166" s="36"/>
      <c r="VFO166" s="36"/>
      <c r="VFP166" s="36"/>
      <c r="VFQ166" s="36"/>
      <c r="VFR166" s="36"/>
      <c r="VFS166" s="36"/>
      <c r="VFT166" s="36"/>
      <c r="VFU166" s="36"/>
      <c r="VFV166" s="36"/>
      <c r="VFW166" s="36"/>
      <c r="VFX166" s="36"/>
      <c r="VFY166" s="36"/>
      <c r="VFZ166" s="36"/>
      <c r="VGA166" s="36"/>
      <c r="VGB166" s="36"/>
      <c r="VGC166" s="36"/>
      <c r="VGD166" s="36"/>
      <c r="VGE166" s="36"/>
      <c r="VGF166" s="36"/>
      <c r="VGG166" s="36"/>
      <c r="VGH166" s="36"/>
      <c r="VGI166" s="36"/>
      <c r="VGJ166" s="36"/>
      <c r="VGK166" s="36"/>
      <c r="VGL166" s="36"/>
      <c r="VGM166" s="36"/>
      <c r="VGN166" s="36"/>
      <c r="VGO166" s="36"/>
      <c r="VGP166" s="36"/>
      <c r="VGQ166" s="36"/>
      <c r="VGR166" s="36"/>
      <c r="VGS166" s="36"/>
      <c r="VGT166" s="36"/>
      <c r="VGU166" s="36"/>
      <c r="VGV166" s="36"/>
      <c r="VGW166" s="36"/>
      <c r="VGX166" s="36"/>
      <c r="VGY166" s="36"/>
      <c r="VGZ166" s="36"/>
      <c r="VHA166" s="36"/>
      <c r="VHB166" s="36"/>
      <c r="VHC166" s="36"/>
      <c r="VHD166" s="36"/>
      <c r="VHE166" s="36"/>
      <c r="VHF166" s="36"/>
      <c r="VHG166" s="36"/>
      <c r="VHH166" s="36"/>
      <c r="VHI166" s="36"/>
      <c r="VHJ166" s="36"/>
      <c r="VHK166" s="36"/>
      <c r="VHL166" s="36"/>
      <c r="VHM166" s="36"/>
      <c r="VHN166" s="36"/>
      <c r="VHO166" s="36"/>
      <c r="VHP166" s="36"/>
      <c r="VHQ166" s="36"/>
      <c r="VHR166" s="36"/>
      <c r="VHS166" s="36"/>
      <c r="VHT166" s="36"/>
      <c r="VHU166" s="36"/>
      <c r="VHV166" s="36"/>
      <c r="VHW166" s="36"/>
      <c r="VHX166" s="36"/>
      <c r="VHY166" s="36"/>
      <c r="VHZ166" s="36"/>
      <c r="VIA166" s="36"/>
      <c r="VIB166" s="36"/>
      <c r="VIC166" s="36"/>
      <c r="VID166" s="36"/>
      <c r="VIE166" s="36"/>
      <c r="VIF166" s="36"/>
      <c r="VIG166" s="36"/>
      <c r="VIH166" s="36"/>
      <c r="VII166" s="36"/>
      <c r="VIJ166" s="36"/>
      <c r="VIK166" s="36"/>
      <c r="VIL166" s="36"/>
      <c r="VIM166" s="36"/>
      <c r="VIN166" s="36"/>
      <c r="VIO166" s="36"/>
      <c r="VIP166" s="36"/>
      <c r="VIQ166" s="36"/>
      <c r="VIR166" s="36"/>
      <c r="VIS166" s="36"/>
      <c r="VIT166" s="36"/>
      <c r="VIU166" s="36"/>
      <c r="VIV166" s="36"/>
      <c r="VIW166" s="36"/>
      <c r="VIX166" s="36"/>
      <c r="VIY166" s="36"/>
      <c r="VIZ166" s="36"/>
      <c r="VJA166" s="36"/>
      <c r="VJB166" s="36"/>
      <c r="VJC166" s="36"/>
      <c r="VJD166" s="36"/>
      <c r="VJE166" s="36"/>
      <c r="VJF166" s="36"/>
      <c r="VJG166" s="36"/>
      <c r="VJH166" s="36"/>
      <c r="VJI166" s="36"/>
      <c r="VJJ166" s="36"/>
      <c r="VJK166" s="36"/>
      <c r="VJL166" s="36"/>
      <c r="VJM166" s="36"/>
      <c r="VJN166" s="36"/>
      <c r="VJO166" s="36"/>
      <c r="VJP166" s="36"/>
      <c r="VJQ166" s="36"/>
      <c r="VJR166" s="36"/>
      <c r="VJS166" s="36"/>
      <c r="VJT166" s="36"/>
      <c r="VJU166" s="36"/>
      <c r="VJV166" s="36"/>
      <c r="VJW166" s="36"/>
      <c r="VJX166" s="36"/>
      <c r="VJY166" s="36"/>
      <c r="VJZ166" s="36"/>
      <c r="VKA166" s="36"/>
      <c r="VKB166" s="36"/>
      <c r="VKC166" s="36"/>
      <c r="VKD166" s="36"/>
      <c r="VKE166" s="36"/>
      <c r="VKF166" s="36"/>
      <c r="VKG166" s="36"/>
      <c r="VKH166" s="36"/>
      <c r="VKI166" s="36"/>
      <c r="VKJ166" s="36"/>
      <c r="VKK166" s="36"/>
      <c r="VKL166" s="36"/>
      <c r="VKM166" s="36"/>
      <c r="VKN166" s="36"/>
      <c r="VKO166" s="36"/>
      <c r="VKP166" s="36"/>
      <c r="VKQ166" s="36"/>
      <c r="VKR166" s="36"/>
      <c r="VKS166" s="36"/>
      <c r="VKT166" s="36"/>
      <c r="VKU166" s="36"/>
      <c r="VKV166" s="36"/>
      <c r="VKW166" s="36"/>
      <c r="VKX166" s="36"/>
      <c r="VKY166" s="36"/>
      <c r="VKZ166" s="36"/>
      <c r="VLA166" s="36"/>
      <c r="VLB166" s="36"/>
      <c r="VLC166" s="36"/>
      <c r="VLD166" s="36"/>
      <c r="VLE166" s="36"/>
      <c r="VLF166" s="36"/>
      <c r="VLG166" s="36"/>
      <c r="VLH166" s="36"/>
      <c r="VLI166" s="36"/>
      <c r="VLJ166" s="36"/>
      <c r="VLK166" s="36"/>
      <c r="VLL166" s="36"/>
      <c r="VLM166" s="36"/>
      <c r="VLN166" s="36"/>
      <c r="VLO166" s="36"/>
      <c r="VLP166" s="36"/>
      <c r="VLQ166" s="36"/>
      <c r="VLR166" s="36"/>
      <c r="VLS166" s="36"/>
      <c r="VLT166" s="36"/>
      <c r="VLU166" s="36"/>
      <c r="VLV166" s="36"/>
      <c r="VLW166" s="36"/>
      <c r="VLX166" s="36"/>
      <c r="VLY166" s="36"/>
      <c r="VLZ166" s="36"/>
      <c r="VMA166" s="36"/>
      <c r="VMB166" s="36"/>
      <c r="VMC166" s="36"/>
      <c r="VMD166" s="36"/>
      <c r="VME166" s="36"/>
      <c r="VMF166" s="36"/>
      <c r="VMG166" s="36"/>
      <c r="VMH166" s="36"/>
      <c r="VMI166" s="36"/>
      <c r="VMJ166" s="36"/>
      <c r="VMK166" s="36"/>
      <c r="VML166" s="36"/>
      <c r="VMM166" s="36"/>
      <c r="VMN166" s="36"/>
      <c r="VMO166" s="36"/>
      <c r="VMP166" s="36"/>
      <c r="VMQ166" s="36"/>
      <c r="VMR166" s="36"/>
      <c r="VMS166" s="36"/>
      <c r="VMT166" s="36"/>
      <c r="VMU166" s="36"/>
      <c r="VMV166" s="36"/>
      <c r="VMW166" s="36"/>
      <c r="VMX166" s="36"/>
      <c r="VMY166" s="36"/>
      <c r="VMZ166" s="36"/>
      <c r="VNA166" s="36"/>
      <c r="VNB166" s="36"/>
      <c r="VNC166" s="36"/>
      <c r="VND166" s="36"/>
      <c r="VNE166" s="36"/>
      <c r="VNF166" s="36"/>
      <c r="VNG166" s="36"/>
      <c r="VNH166" s="36"/>
      <c r="VNI166" s="36"/>
      <c r="VNJ166" s="36"/>
      <c r="VNK166" s="36"/>
      <c r="VNL166" s="36"/>
      <c r="VNM166" s="36"/>
      <c r="VNN166" s="36"/>
      <c r="VNO166" s="36"/>
      <c r="VNP166" s="36"/>
      <c r="VNQ166" s="36"/>
      <c r="VNR166" s="36"/>
      <c r="VNS166" s="36"/>
      <c r="VNT166" s="36"/>
      <c r="VNU166" s="36"/>
      <c r="VNV166" s="36"/>
      <c r="VNW166" s="36"/>
      <c r="VNX166" s="36"/>
      <c r="VNY166" s="36"/>
      <c r="VNZ166" s="36"/>
      <c r="VOA166" s="36"/>
      <c r="VOB166" s="36"/>
      <c r="VOC166" s="36"/>
      <c r="VOD166" s="36"/>
      <c r="VOE166" s="36"/>
      <c r="VOF166" s="36"/>
      <c r="VOG166" s="36"/>
      <c r="VOH166" s="36"/>
      <c r="VOI166" s="36"/>
      <c r="VOJ166" s="36"/>
      <c r="VOK166" s="36"/>
      <c r="VOL166" s="36"/>
      <c r="VOM166" s="36"/>
      <c r="VON166" s="36"/>
      <c r="VOO166" s="36"/>
      <c r="VOP166" s="36"/>
      <c r="VOQ166" s="36"/>
      <c r="VOR166" s="36"/>
      <c r="VOS166" s="36"/>
      <c r="VOT166" s="36"/>
      <c r="VOU166" s="36"/>
      <c r="VOV166" s="36"/>
      <c r="VOW166" s="36"/>
      <c r="VOX166" s="36"/>
      <c r="VOY166" s="36"/>
      <c r="VOZ166" s="36"/>
      <c r="VPA166" s="36"/>
      <c r="VPB166" s="36"/>
      <c r="VPC166" s="36"/>
      <c r="VPD166" s="36"/>
      <c r="VPE166" s="36"/>
      <c r="VPF166" s="36"/>
      <c r="VPG166" s="36"/>
      <c r="VPH166" s="36"/>
      <c r="VPI166" s="36"/>
      <c r="VPJ166" s="36"/>
      <c r="VPK166" s="36"/>
      <c r="VPL166" s="36"/>
      <c r="VPM166" s="36"/>
      <c r="VPN166" s="36"/>
      <c r="VPO166" s="36"/>
      <c r="VPP166" s="36"/>
      <c r="VPQ166" s="36"/>
      <c r="VPR166" s="36"/>
      <c r="VPS166" s="36"/>
      <c r="VPT166" s="36"/>
      <c r="VPU166" s="36"/>
      <c r="VPV166" s="36"/>
      <c r="VPW166" s="36"/>
      <c r="VPX166" s="36"/>
      <c r="VPY166" s="36"/>
      <c r="VPZ166" s="36"/>
      <c r="VQA166" s="36"/>
      <c r="VQB166" s="36"/>
      <c r="VQC166" s="36"/>
      <c r="VQD166" s="36"/>
      <c r="VQE166" s="36"/>
      <c r="VQF166" s="36"/>
      <c r="VQG166" s="36"/>
      <c r="VQH166" s="36"/>
      <c r="VQI166" s="36"/>
      <c r="VQJ166" s="36"/>
      <c r="VQK166" s="36"/>
      <c r="VQL166" s="36"/>
      <c r="VQM166" s="36"/>
      <c r="VQN166" s="36"/>
      <c r="VQO166" s="36"/>
      <c r="VQP166" s="36"/>
      <c r="VQQ166" s="36"/>
      <c r="VQR166" s="36"/>
      <c r="VQS166" s="36"/>
      <c r="VQT166" s="36"/>
      <c r="VQU166" s="36"/>
      <c r="VQV166" s="36"/>
      <c r="VQW166" s="36"/>
      <c r="VQX166" s="36"/>
      <c r="VQY166" s="36"/>
      <c r="VQZ166" s="36"/>
      <c r="VRA166" s="36"/>
      <c r="VRB166" s="36"/>
      <c r="VRC166" s="36"/>
      <c r="VRD166" s="36"/>
      <c r="VRE166" s="36"/>
      <c r="VRF166" s="36"/>
      <c r="VRG166" s="36"/>
      <c r="VRH166" s="36"/>
      <c r="VRI166" s="36"/>
      <c r="VRJ166" s="36"/>
      <c r="VRK166" s="36"/>
      <c r="VRL166" s="36"/>
      <c r="VRM166" s="36"/>
      <c r="VRN166" s="36"/>
      <c r="VRO166" s="36"/>
      <c r="VRP166" s="36"/>
      <c r="VRQ166" s="36"/>
      <c r="VRR166" s="36"/>
      <c r="VRS166" s="36"/>
      <c r="VRT166" s="36"/>
      <c r="VRU166" s="36"/>
      <c r="VRV166" s="36"/>
      <c r="VRW166" s="36"/>
      <c r="VRX166" s="36"/>
      <c r="VRY166" s="36"/>
      <c r="VRZ166" s="36"/>
      <c r="VSA166" s="36"/>
      <c r="VSB166" s="36"/>
      <c r="VSC166" s="36"/>
      <c r="VSD166" s="36"/>
      <c r="VSE166" s="36"/>
      <c r="VSF166" s="36"/>
      <c r="VSG166" s="36"/>
      <c r="VSH166" s="36"/>
      <c r="VSI166" s="36"/>
      <c r="VSJ166" s="36"/>
      <c r="VSK166" s="36"/>
      <c r="VSL166" s="36"/>
      <c r="VSM166" s="36"/>
      <c r="VSN166" s="36"/>
      <c r="VSO166" s="36"/>
      <c r="VSP166" s="36"/>
      <c r="VSQ166" s="36"/>
      <c r="VSR166" s="36"/>
      <c r="VSS166" s="36"/>
      <c r="VST166" s="36"/>
      <c r="VSU166" s="36"/>
      <c r="VSV166" s="36"/>
      <c r="VSW166" s="36"/>
      <c r="VSX166" s="36"/>
      <c r="VSY166" s="36"/>
      <c r="VSZ166" s="36"/>
      <c r="VTA166" s="36"/>
      <c r="VTB166" s="36"/>
      <c r="VTC166" s="36"/>
      <c r="VTD166" s="36"/>
      <c r="VTE166" s="36"/>
      <c r="VTF166" s="36"/>
      <c r="VTG166" s="36"/>
      <c r="VTH166" s="36"/>
      <c r="VTI166" s="36"/>
      <c r="VTJ166" s="36"/>
      <c r="VTK166" s="36"/>
      <c r="VTL166" s="36"/>
      <c r="VTM166" s="36"/>
      <c r="VTN166" s="36"/>
      <c r="VTO166" s="36"/>
      <c r="VTP166" s="36"/>
      <c r="VTQ166" s="36"/>
      <c r="VTR166" s="36"/>
      <c r="VTS166" s="36"/>
      <c r="VTT166" s="36"/>
      <c r="VTU166" s="36"/>
      <c r="VTV166" s="36"/>
      <c r="VTW166" s="36"/>
      <c r="VTX166" s="36"/>
      <c r="VTY166" s="36"/>
      <c r="VTZ166" s="36"/>
      <c r="VUA166" s="36"/>
      <c r="VUB166" s="36"/>
      <c r="VUC166" s="36"/>
      <c r="VUD166" s="36"/>
      <c r="VUE166" s="36"/>
      <c r="VUF166" s="36"/>
      <c r="VUG166" s="36"/>
      <c r="VUH166" s="36"/>
      <c r="VUI166" s="36"/>
      <c r="VUJ166" s="36"/>
      <c r="VUK166" s="36"/>
      <c r="VUL166" s="36"/>
      <c r="VUM166" s="36"/>
      <c r="VUN166" s="36"/>
      <c r="VUO166" s="36"/>
      <c r="VUP166" s="36"/>
      <c r="VUQ166" s="36"/>
      <c r="VUR166" s="36"/>
      <c r="VUS166" s="36"/>
      <c r="VUT166" s="36"/>
      <c r="VUU166" s="36"/>
      <c r="VUV166" s="36"/>
      <c r="VUW166" s="36"/>
      <c r="VUX166" s="36"/>
      <c r="VUY166" s="36"/>
      <c r="VUZ166" s="36"/>
      <c r="VVA166" s="36"/>
      <c r="VVB166" s="36"/>
      <c r="VVC166" s="36"/>
      <c r="VVD166" s="36"/>
      <c r="VVE166" s="36"/>
      <c r="VVF166" s="36"/>
      <c r="VVG166" s="36"/>
      <c r="VVH166" s="36"/>
      <c r="VVI166" s="36"/>
      <c r="VVJ166" s="36"/>
      <c r="VVK166" s="36"/>
      <c r="VVL166" s="36"/>
      <c r="VVM166" s="36"/>
      <c r="VVN166" s="36"/>
      <c r="VVO166" s="36"/>
      <c r="VVP166" s="36"/>
      <c r="VVQ166" s="36"/>
      <c r="VVR166" s="36"/>
      <c r="VVS166" s="36"/>
      <c r="VVT166" s="36"/>
      <c r="VVU166" s="36"/>
      <c r="VVV166" s="36"/>
      <c r="VVW166" s="36"/>
      <c r="VVX166" s="36"/>
      <c r="VVY166" s="36"/>
      <c r="VVZ166" s="36"/>
      <c r="VWA166" s="36"/>
      <c r="VWB166" s="36"/>
      <c r="VWC166" s="36"/>
      <c r="VWD166" s="36"/>
      <c r="VWE166" s="36"/>
      <c r="VWF166" s="36"/>
      <c r="VWG166" s="36"/>
      <c r="VWH166" s="36"/>
      <c r="VWI166" s="36"/>
      <c r="VWJ166" s="36"/>
      <c r="VWK166" s="36"/>
      <c r="VWL166" s="36"/>
      <c r="VWM166" s="36"/>
      <c r="VWN166" s="36"/>
      <c r="VWO166" s="36"/>
      <c r="VWP166" s="36"/>
      <c r="VWQ166" s="36"/>
      <c r="VWR166" s="36"/>
      <c r="VWS166" s="36"/>
      <c r="VWT166" s="36"/>
      <c r="VWU166" s="36"/>
      <c r="VWV166" s="36"/>
      <c r="VWW166" s="36"/>
      <c r="VWX166" s="36"/>
      <c r="VWY166" s="36"/>
      <c r="VWZ166" s="36"/>
      <c r="VXA166" s="36"/>
      <c r="VXB166" s="36"/>
      <c r="VXC166" s="36"/>
      <c r="VXD166" s="36"/>
      <c r="VXE166" s="36"/>
      <c r="VXF166" s="36"/>
      <c r="VXG166" s="36"/>
      <c r="VXH166" s="36"/>
      <c r="VXI166" s="36"/>
      <c r="VXJ166" s="36"/>
      <c r="VXK166" s="36"/>
      <c r="VXL166" s="36"/>
      <c r="VXM166" s="36"/>
      <c r="VXN166" s="36"/>
      <c r="VXO166" s="36"/>
      <c r="VXP166" s="36"/>
      <c r="VXQ166" s="36"/>
      <c r="VXR166" s="36"/>
      <c r="VXS166" s="36"/>
      <c r="VXT166" s="36"/>
      <c r="VXU166" s="36"/>
      <c r="VXV166" s="36"/>
      <c r="VXW166" s="36"/>
      <c r="VXX166" s="36"/>
      <c r="VXY166" s="36"/>
      <c r="VXZ166" s="36"/>
      <c r="VYA166" s="36"/>
      <c r="VYB166" s="36"/>
      <c r="VYC166" s="36"/>
      <c r="VYD166" s="36"/>
      <c r="VYE166" s="36"/>
      <c r="VYF166" s="36"/>
      <c r="VYG166" s="36"/>
      <c r="VYH166" s="36"/>
      <c r="VYI166" s="36"/>
      <c r="VYJ166" s="36"/>
      <c r="VYK166" s="36"/>
      <c r="VYL166" s="36"/>
      <c r="VYM166" s="36"/>
      <c r="VYN166" s="36"/>
      <c r="VYO166" s="36"/>
      <c r="VYP166" s="36"/>
      <c r="VYQ166" s="36"/>
      <c r="VYR166" s="36"/>
      <c r="VYS166" s="36"/>
      <c r="VYT166" s="36"/>
      <c r="VYU166" s="36"/>
      <c r="VYV166" s="36"/>
      <c r="VYW166" s="36"/>
      <c r="VYX166" s="36"/>
      <c r="VYY166" s="36"/>
      <c r="VYZ166" s="36"/>
      <c r="VZA166" s="36"/>
      <c r="VZB166" s="36"/>
      <c r="VZC166" s="36"/>
      <c r="VZD166" s="36"/>
      <c r="VZE166" s="36"/>
      <c r="VZF166" s="36"/>
      <c r="VZG166" s="36"/>
      <c r="VZH166" s="36"/>
      <c r="VZI166" s="36"/>
      <c r="VZJ166" s="36"/>
      <c r="VZK166" s="36"/>
      <c r="VZL166" s="36"/>
      <c r="VZM166" s="36"/>
      <c r="VZN166" s="36"/>
      <c r="VZO166" s="36"/>
      <c r="VZP166" s="36"/>
      <c r="VZQ166" s="36"/>
      <c r="VZR166" s="36"/>
      <c r="VZS166" s="36"/>
      <c r="VZT166" s="36"/>
      <c r="VZU166" s="36"/>
      <c r="VZV166" s="36"/>
      <c r="VZW166" s="36"/>
      <c r="VZX166" s="36"/>
      <c r="VZY166" s="36"/>
      <c r="VZZ166" s="36"/>
      <c r="WAA166" s="36"/>
      <c r="WAB166" s="36"/>
      <c r="WAC166" s="36"/>
      <c r="WAD166" s="36"/>
      <c r="WAE166" s="36"/>
      <c r="WAF166" s="36"/>
      <c r="WAG166" s="36"/>
      <c r="WAH166" s="36"/>
      <c r="WAI166" s="36"/>
      <c r="WAJ166" s="36"/>
      <c r="WAK166" s="36"/>
      <c r="WAL166" s="36"/>
      <c r="WAM166" s="36"/>
      <c r="WAN166" s="36"/>
      <c r="WAO166" s="36"/>
      <c r="WAP166" s="36"/>
      <c r="WAQ166" s="36"/>
      <c r="WAR166" s="36"/>
      <c r="WAS166" s="36"/>
      <c r="WAT166" s="36"/>
      <c r="WAU166" s="36"/>
      <c r="WAV166" s="36"/>
      <c r="WAW166" s="36"/>
      <c r="WAX166" s="36"/>
      <c r="WAY166" s="36"/>
      <c r="WAZ166" s="36"/>
      <c r="WBA166" s="36"/>
      <c r="WBB166" s="36"/>
      <c r="WBC166" s="36"/>
      <c r="WBD166" s="36"/>
      <c r="WBE166" s="36"/>
      <c r="WBF166" s="36"/>
      <c r="WBG166" s="36"/>
      <c r="WBH166" s="36"/>
      <c r="WBI166" s="36"/>
      <c r="WBJ166" s="36"/>
      <c r="WBK166" s="36"/>
      <c r="WBL166" s="36"/>
      <c r="WBM166" s="36"/>
      <c r="WBN166" s="36"/>
      <c r="WBO166" s="36"/>
      <c r="WBP166" s="36"/>
      <c r="WBQ166" s="36"/>
      <c r="WBR166" s="36"/>
      <c r="WBS166" s="36"/>
      <c r="WBT166" s="36"/>
      <c r="WBU166" s="36"/>
      <c r="WBV166" s="36"/>
      <c r="WBW166" s="36"/>
      <c r="WBX166" s="36"/>
      <c r="WBY166" s="36"/>
      <c r="WBZ166" s="36"/>
      <c r="WCA166" s="36"/>
      <c r="WCB166" s="36"/>
      <c r="WCC166" s="36"/>
      <c r="WCD166" s="36"/>
      <c r="WCE166" s="36"/>
      <c r="WCF166" s="36"/>
      <c r="WCG166" s="36"/>
      <c r="WCH166" s="36"/>
      <c r="WCI166" s="36"/>
      <c r="WCJ166" s="36"/>
      <c r="WCK166" s="36"/>
      <c r="WCL166" s="36"/>
      <c r="WCM166" s="36"/>
      <c r="WCN166" s="36"/>
      <c r="WCO166" s="36"/>
      <c r="WCP166" s="36"/>
      <c r="WCQ166" s="36"/>
      <c r="WCR166" s="36"/>
      <c r="WCS166" s="36"/>
      <c r="WCT166" s="36"/>
      <c r="WCU166" s="36"/>
      <c r="WCV166" s="36"/>
      <c r="WCW166" s="36"/>
      <c r="WCX166" s="36"/>
      <c r="WCY166" s="36"/>
      <c r="WCZ166" s="36"/>
      <c r="WDA166" s="36"/>
      <c r="WDB166" s="36"/>
      <c r="WDC166" s="36"/>
      <c r="WDD166" s="36"/>
      <c r="WDE166" s="36"/>
      <c r="WDF166" s="36"/>
      <c r="WDG166" s="36"/>
      <c r="WDH166" s="36"/>
      <c r="WDI166" s="36"/>
      <c r="WDJ166" s="36"/>
      <c r="WDK166" s="36"/>
      <c r="WDL166" s="36"/>
      <c r="WDM166" s="36"/>
      <c r="WDN166" s="36"/>
      <c r="WDO166" s="36"/>
      <c r="WDP166" s="36"/>
      <c r="WDQ166" s="36"/>
      <c r="WDR166" s="36"/>
      <c r="WDS166" s="36"/>
      <c r="WDT166" s="36"/>
      <c r="WDU166" s="36"/>
      <c r="WDV166" s="36"/>
      <c r="WDW166" s="36"/>
      <c r="WDX166" s="36"/>
      <c r="WDY166" s="36"/>
      <c r="WDZ166" s="36"/>
      <c r="WEA166" s="36"/>
      <c r="WEB166" s="36"/>
      <c r="WEC166" s="36"/>
      <c r="WED166" s="36"/>
      <c r="WEE166" s="36"/>
      <c r="WEF166" s="36"/>
      <c r="WEG166" s="36"/>
      <c r="WEH166" s="36"/>
      <c r="WEI166" s="36"/>
      <c r="WEJ166" s="36"/>
      <c r="WEK166" s="36"/>
      <c r="WEL166" s="36"/>
      <c r="WEM166" s="36"/>
      <c r="WEN166" s="36"/>
      <c r="WEO166" s="36"/>
      <c r="WEP166" s="36"/>
      <c r="WEQ166" s="36"/>
      <c r="WER166" s="36"/>
      <c r="WES166" s="36"/>
      <c r="WET166" s="36"/>
      <c r="WEU166" s="36"/>
      <c r="WEV166" s="36"/>
      <c r="WEW166" s="36"/>
      <c r="WEX166" s="36"/>
      <c r="WEY166" s="36"/>
      <c r="WEZ166" s="36"/>
      <c r="WFA166" s="36"/>
      <c r="WFB166" s="36"/>
      <c r="WFC166" s="36"/>
      <c r="WFD166" s="36"/>
      <c r="WFE166" s="36"/>
      <c r="WFF166" s="36"/>
      <c r="WFG166" s="36"/>
      <c r="WFH166" s="36"/>
      <c r="WFI166" s="36"/>
      <c r="WFJ166" s="36"/>
      <c r="WFK166" s="36"/>
      <c r="WFL166" s="36"/>
      <c r="WFM166" s="36"/>
      <c r="WFN166" s="36"/>
      <c r="WFO166" s="36"/>
      <c r="WFP166" s="36"/>
      <c r="WFQ166" s="36"/>
      <c r="WFR166" s="36"/>
      <c r="WFS166" s="36"/>
      <c r="WFT166" s="36"/>
      <c r="WFU166" s="36"/>
      <c r="WFV166" s="36"/>
      <c r="WFW166" s="36"/>
      <c r="WFX166" s="36"/>
      <c r="WFY166" s="36"/>
      <c r="WFZ166" s="36"/>
      <c r="WGA166" s="36"/>
      <c r="WGB166" s="36"/>
      <c r="WGC166" s="36"/>
      <c r="WGD166" s="36"/>
      <c r="WGE166" s="36"/>
      <c r="WGF166" s="36"/>
      <c r="WGG166" s="36"/>
      <c r="WGH166" s="36"/>
      <c r="WGI166" s="36"/>
      <c r="WGJ166" s="36"/>
      <c r="WGK166" s="36"/>
      <c r="WGL166" s="36"/>
      <c r="WGM166" s="36"/>
      <c r="WGN166" s="36"/>
      <c r="WGO166" s="36"/>
      <c r="WGP166" s="36"/>
      <c r="WGQ166" s="36"/>
      <c r="WGR166" s="36"/>
      <c r="WGS166" s="36"/>
      <c r="WGT166" s="36"/>
      <c r="WGU166" s="36"/>
      <c r="WGV166" s="36"/>
      <c r="WGW166" s="36"/>
      <c r="WGX166" s="36"/>
      <c r="WGY166" s="36"/>
      <c r="WGZ166" s="36"/>
      <c r="WHA166" s="36"/>
      <c r="WHB166" s="36"/>
      <c r="WHC166" s="36"/>
      <c r="WHD166" s="36"/>
      <c r="WHE166" s="36"/>
      <c r="WHF166" s="36"/>
      <c r="WHG166" s="36"/>
      <c r="WHH166" s="36"/>
      <c r="WHI166" s="36"/>
      <c r="WHJ166" s="36"/>
      <c r="WHK166" s="36"/>
      <c r="WHL166" s="36"/>
      <c r="WHM166" s="36"/>
      <c r="WHN166" s="36"/>
      <c r="WHO166" s="36"/>
      <c r="WHP166" s="36"/>
      <c r="WHQ166" s="36"/>
      <c r="WHR166" s="36"/>
      <c r="WHS166" s="36"/>
      <c r="WHT166" s="36"/>
      <c r="WHU166" s="36"/>
      <c r="WHV166" s="36"/>
      <c r="WHW166" s="36"/>
      <c r="WHX166" s="36"/>
      <c r="WHY166" s="36"/>
      <c r="WHZ166" s="36"/>
      <c r="WIA166" s="36"/>
      <c r="WIB166" s="36"/>
      <c r="WIC166" s="36"/>
      <c r="WID166" s="36"/>
      <c r="WIE166" s="36"/>
      <c r="WIF166" s="36"/>
      <c r="WIG166" s="36"/>
      <c r="WIH166" s="36"/>
      <c r="WII166" s="36"/>
      <c r="WIJ166" s="36"/>
      <c r="WIK166" s="36"/>
      <c r="WIL166" s="36"/>
      <c r="WIM166" s="36"/>
      <c r="WIN166" s="36"/>
      <c r="WIO166" s="36"/>
      <c r="WIP166" s="36"/>
      <c r="WIQ166" s="36"/>
      <c r="WIR166" s="36"/>
      <c r="WIS166" s="36"/>
      <c r="WIT166" s="36"/>
      <c r="WIU166" s="36"/>
      <c r="WIV166" s="36"/>
      <c r="WIW166" s="36"/>
      <c r="WIX166" s="36"/>
      <c r="WIY166" s="36"/>
      <c r="WIZ166" s="36"/>
      <c r="WJA166" s="36"/>
      <c r="WJB166" s="36"/>
      <c r="WJC166" s="36"/>
      <c r="WJD166" s="36"/>
      <c r="WJE166" s="36"/>
      <c r="WJF166" s="36"/>
      <c r="WJG166" s="36"/>
      <c r="WJH166" s="36"/>
      <c r="WJI166" s="36"/>
      <c r="WJJ166" s="36"/>
      <c r="WJK166" s="36"/>
      <c r="WJL166" s="36"/>
      <c r="WJM166" s="36"/>
      <c r="WJN166" s="36"/>
      <c r="WJO166" s="36"/>
      <c r="WJP166" s="36"/>
      <c r="WJQ166" s="36"/>
      <c r="WJR166" s="36"/>
      <c r="WJS166" s="36"/>
      <c r="WJT166" s="36"/>
      <c r="WJU166" s="36"/>
      <c r="WJV166" s="36"/>
      <c r="WJW166" s="36"/>
      <c r="WJX166" s="36"/>
      <c r="WJY166" s="36"/>
      <c r="WJZ166" s="36"/>
      <c r="WKA166" s="36"/>
      <c r="WKB166" s="36"/>
      <c r="WKC166" s="36"/>
      <c r="WKD166" s="36"/>
      <c r="WKE166" s="36"/>
      <c r="WKF166" s="36"/>
      <c r="WKG166" s="36"/>
      <c r="WKH166" s="36"/>
      <c r="WKI166" s="36"/>
      <c r="WKJ166" s="36"/>
      <c r="WKK166" s="36"/>
      <c r="WKL166" s="36"/>
      <c r="WKM166" s="36"/>
      <c r="WKN166" s="36"/>
      <c r="WKO166" s="36"/>
      <c r="WKP166" s="36"/>
      <c r="WKQ166" s="36"/>
      <c r="WKR166" s="36"/>
      <c r="WKS166" s="36"/>
      <c r="WKT166" s="36"/>
      <c r="WKU166" s="36"/>
      <c r="WKV166" s="36"/>
      <c r="WKW166" s="36"/>
      <c r="WKX166" s="36"/>
      <c r="WKY166" s="36"/>
      <c r="WKZ166" s="36"/>
      <c r="WLA166" s="36"/>
      <c r="WLB166" s="36"/>
      <c r="WLC166" s="36"/>
      <c r="WLD166" s="36"/>
      <c r="WLE166" s="36"/>
      <c r="WLF166" s="36"/>
      <c r="WLG166" s="36"/>
      <c r="WLH166" s="36"/>
      <c r="WLI166" s="36"/>
      <c r="WLJ166" s="36"/>
      <c r="WLK166" s="36"/>
      <c r="WLL166" s="36"/>
      <c r="WLM166" s="36"/>
      <c r="WLN166" s="36"/>
      <c r="WLO166" s="36"/>
      <c r="WLP166" s="36"/>
      <c r="WLQ166" s="36"/>
      <c r="WLR166" s="36"/>
      <c r="WLS166" s="36"/>
      <c r="WLT166" s="36"/>
      <c r="WLU166" s="36"/>
      <c r="WLV166" s="36"/>
      <c r="WLW166" s="36"/>
      <c r="WLX166" s="36"/>
      <c r="WLY166" s="36"/>
      <c r="WLZ166" s="36"/>
      <c r="WMA166" s="36"/>
      <c r="WMB166" s="36"/>
      <c r="WMC166" s="36"/>
      <c r="WMD166" s="36"/>
      <c r="WME166" s="36"/>
      <c r="WMF166" s="36"/>
      <c r="WMG166" s="36"/>
      <c r="WMH166" s="36"/>
      <c r="WMI166" s="36"/>
      <c r="WMJ166" s="36"/>
      <c r="WMK166" s="36"/>
      <c r="WML166" s="36"/>
      <c r="WMM166" s="36"/>
      <c r="WMN166" s="36"/>
      <c r="WMO166" s="36"/>
      <c r="WMP166" s="36"/>
      <c r="WMQ166" s="36"/>
      <c r="WMR166" s="36"/>
      <c r="WMS166" s="36"/>
      <c r="WMT166" s="36"/>
      <c r="WMU166" s="36"/>
      <c r="WMV166" s="36"/>
      <c r="WMW166" s="36"/>
      <c r="WMX166" s="36"/>
      <c r="WMY166" s="36"/>
      <c r="WMZ166" s="36"/>
      <c r="WNA166" s="36"/>
      <c r="WNB166" s="36"/>
      <c r="WNC166" s="36"/>
      <c r="WND166" s="36"/>
      <c r="WNE166" s="36"/>
      <c r="WNF166" s="36"/>
      <c r="WNG166" s="36"/>
      <c r="WNH166" s="36"/>
      <c r="WNI166" s="36"/>
      <c r="WNJ166" s="36"/>
      <c r="WNK166" s="36"/>
      <c r="WNL166" s="36"/>
      <c r="WNM166" s="36"/>
      <c r="WNN166" s="36"/>
      <c r="WNO166" s="36"/>
      <c r="WNP166" s="36"/>
      <c r="WNQ166" s="36"/>
      <c r="WNR166" s="36"/>
      <c r="WNS166" s="36"/>
      <c r="WNT166" s="36"/>
      <c r="WNU166" s="36"/>
      <c r="WNV166" s="36"/>
      <c r="WNW166" s="36"/>
      <c r="WNX166" s="36"/>
      <c r="WNY166" s="36"/>
      <c r="WNZ166" s="36"/>
      <c r="WOA166" s="36"/>
      <c r="WOB166" s="36"/>
      <c r="WOC166" s="36"/>
      <c r="WOD166" s="36"/>
      <c r="WOE166" s="36"/>
      <c r="WOF166" s="36"/>
      <c r="WOG166" s="36"/>
      <c r="WOH166" s="36"/>
      <c r="WOI166" s="36"/>
      <c r="WOJ166" s="36"/>
      <c r="WOK166" s="36"/>
      <c r="WOL166" s="36"/>
      <c r="WOM166" s="36"/>
      <c r="WON166" s="36"/>
      <c r="WOO166" s="36"/>
      <c r="WOP166" s="36"/>
      <c r="WOQ166" s="36"/>
      <c r="WOR166" s="36"/>
      <c r="WOS166" s="36"/>
      <c r="WOT166" s="36"/>
      <c r="WOU166" s="36"/>
      <c r="WOV166" s="36"/>
      <c r="WOW166" s="36"/>
      <c r="WOX166" s="36"/>
      <c r="WOY166" s="36"/>
      <c r="WOZ166" s="36"/>
      <c r="WPA166" s="36"/>
      <c r="WPB166" s="36"/>
      <c r="WPC166" s="36"/>
      <c r="WPD166" s="36"/>
      <c r="WPE166" s="36"/>
      <c r="WPF166" s="36"/>
      <c r="WPG166" s="36"/>
      <c r="WPH166" s="36"/>
      <c r="WPI166" s="36"/>
      <c r="WPJ166" s="36"/>
      <c r="WPK166" s="36"/>
      <c r="WPL166" s="36"/>
      <c r="WPM166" s="36"/>
      <c r="WPN166" s="36"/>
      <c r="WPO166" s="36"/>
      <c r="WPP166" s="36"/>
      <c r="WPQ166" s="36"/>
      <c r="WPR166" s="36"/>
      <c r="WPS166" s="36"/>
      <c r="WPT166" s="36"/>
      <c r="WPU166" s="36"/>
      <c r="WPV166" s="36"/>
      <c r="WPW166" s="36"/>
      <c r="WPX166" s="36"/>
      <c r="WPY166" s="36"/>
      <c r="WPZ166" s="36"/>
      <c r="WQA166" s="36"/>
      <c r="WQB166" s="36"/>
      <c r="WQC166" s="36"/>
      <c r="WQD166" s="36"/>
      <c r="WQE166" s="36"/>
      <c r="WQF166" s="36"/>
      <c r="WQG166" s="36"/>
      <c r="WQH166" s="36"/>
      <c r="WQI166" s="36"/>
      <c r="WQJ166" s="36"/>
      <c r="WQK166" s="36"/>
      <c r="WQL166" s="36"/>
      <c r="WQM166" s="36"/>
      <c r="WQN166" s="36"/>
      <c r="WQO166" s="36"/>
      <c r="WQP166" s="36"/>
      <c r="WQQ166" s="36"/>
      <c r="WQR166" s="36"/>
      <c r="WQS166" s="36"/>
      <c r="WQT166" s="36"/>
      <c r="WQU166" s="36"/>
      <c r="WQV166" s="36"/>
      <c r="WQW166" s="36"/>
      <c r="WQX166" s="36"/>
      <c r="WQY166" s="36"/>
      <c r="WQZ166" s="36"/>
      <c r="WRA166" s="36"/>
      <c r="WRB166" s="36"/>
      <c r="WRC166" s="36"/>
      <c r="WRD166" s="36"/>
      <c r="WRE166" s="36"/>
      <c r="WRF166" s="36"/>
      <c r="WRG166" s="36"/>
      <c r="WRH166" s="36"/>
      <c r="WRI166" s="36"/>
      <c r="WRJ166" s="36"/>
      <c r="WRK166" s="36"/>
      <c r="WRL166" s="36"/>
      <c r="WRM166" s="36"/>
      <c r="WRN166" s="36"/>
      <c r="WRO166" s="36"/>
      <c r="WRP166" s="36"/>
      <c r="WRQ166" s="36"/>
      <c r="WRR166" s="36"/>
      <c r="WRS166" s="36"/>
      <c r="WRT166" s="36"/>
      <c r="WRU166" s="36"/>
      <c r="WRV166" s="36"/>
      <c r="WRW166" s="36"/>
      <c r="WRX166" s="36"/>
      <c r="WRY166" s="36"/>
      <c r="WRZ166" s="36"/>
      <c r="WSA166" s="36"/>
      <c r="WSB166" s="36"/>
      <c r="WSC166" s="36"/>
      <c r="WSD166" s="36"/>
      <c r="WSE166" s="36"/>
      <c r="WSF166" s="36"/>
      <c r="WSG166" s="36"/>
      <c r="WSH166" s="36"/>
      <c r="WSI166" s="36"/>
      <c r="WSJ166" s="36"/>
      <c r="WSK166" s="36"/>
      <c r="WSL166" s="36"/>
      <c r="WSM166" s="36"/>
      <c r="WSN166" s="36"/>
      <c r="WSO166" s="36"/>
      <c r="WSP166" s="36"/>
      <c r="WSQ166" s="36"/>
      <c r="WSR166" s="36"/>
      <c r="WSS166" s="36"/>
      <c r="WST166" s="36"/>
      <c r="WSU166" s="36"/>
      <c r="WSV166" s="36"/>
      <c r="WSW166" s="36"/>
      <c r="WSX166" s="36"/>
      <c r="WSY166" s="36"/>
      <c r="WSZ166" s="36"/>
      <c r="WTA166" s="36"/>
      <c r="WTB166" s="36"/>
      <c r="WTC166" s="36"/>
      <c r="WTD166" s="36"/>
      <c r="WTE166" s="36"/>
      <c r="WTF166" s="36"/>
      <c r="WTG166" s="36"/>
      <c r="WTH166" s="36"/>
      <c r="WTI166" s="36"/>
      <c r="WTJ166" s="36"/>
      <c r="WTK166" s="36"/>
      <c r="WTL166" s="36"/>
      <c r="WTM166" s="36"/>
      <c r="WTN166" s="36"/>
      <c r="WTO166" s="36"/>
      <c r="WTP166" s="36"/>
      <c r="WTQ166" s="36"/>
      <c r="WTR166" s="36"/>
      <c r="WTS166" s="36"/>
      <c r="WTT166" s="36"/>
      <c r="WTU166" s="36"/>
      <c r="WTV166" s="36"/>
      <c r="WTW166" s="36"/>
      <c r="WTX166" s="36"/>
      <c r="WTY166" s="36"/>
      <c r="WTZ166" s="36"/>
      <c r="WUA166" s="36"/>
      <c r="WUB166" s="36"/>
      <c r="WUC166" s="36"/>
      <c r="WUD166" s="36"/>
      <c r="WUE166" s="36"/>
      <c r="WUF166" s="36"/>
      <c r="WUG166" s="36"/>
      <c r="WUH166" s="36"/>
      <c r="WUI166" s="36"/>
      <c r="WUJ166" s="36"/>
      <c r="WUK166" s="36"/>
      <c r="WUL166" s="36"/>
      <c r="WUM166" s="36"/>
      <c r="WUN166" s="36"/>
      <c r="WUO166" s="36"/>
      <c r="WUP166" s="36"/>
      <c r="WUQ166" s="36"/>
      <c r="WUR166" s="36"/>
      <c r="WUS166" s="36"/>
      <c r="WUT166" s="36"/>
      <c r="WUU166" s="36"/>
      <c r="WUV166" s="36"/>
      <c r="WUW166" s="36"/>
      <c r="WUX166" s="36"/>
      <c r="WUY166" s="36"/>
      <c r="WUZ166" s="36"/>
      <c r="WVA166" s="36"/>
      <c r="WVB166" s="36"/>
      <c r="WVC166" s="36"/>
      <c r="WVD166" s="36"/>
      <c r="WVE166" s="36"/>
      <c r="WVF166" s="36"/>
      <c r="WVG166" s="36"/>
      <c r="WVH166" s="36"/>
      <c r="WVI166" s="36"/>
      <c r="WVJ166" s="36"/>
      <c r="WVK166" s="36"/>
      <c r="WVL166" s="36"/>
      <c r="WVM166" s="36"/>
      <c r="WVN166" s="36"/>
      <c r="WVO166" s="36"/>
      <c r="WVP166" s="36"/>
      <c r="WVQ166" s="36"/>
      <c r="WVR166" s="36"/>
      <c r="WVS166" s="36"/>
      <c r="WVT166" s="36"/>
      <c r="WVU166" s="36"/>
      <c r="WVV166" s="36"/>
      <c r="WVW166" s="36"/>
      <c r="WVX166" s="36"/>
      <c r="WVY166" s="36"/>
      <c r="WVZ166" s="36"/>
      <c r="WWA166" s="36"/>
      <c r="WWB166" s="36"/>
      <c r="WWC166" s="36"/>
      <c r="WWD166" s="36"/>
      <c r="WWE166" s="36"/>
      <c r="WWF166" s="36"/>
      <c r="WWG166" s="36"/>
      <c r="WWH166" s="36"/>
      <c r="WWI166" s="36"/>
      <c r="WWJ166" s="36"/>
      <c r="WWK166" s="36"/>
      <c r="WWL166" s="36"/>
      <c r="WWM166" s="36"/>
      <c r="WWN166" s="36"/>
      <c r="WWO166" s="36"/>
      <c r="WWP166" s="36"/>
      <c r="WWQ166" s="36"/>
      <c r="WWR166" s="36"/>
      <c r="WWS166" s="36"/>
      <c r="WWT166" s="36"/>
      <c r="WWU166" s="36"/>
      <c r="WWV166" s="36"/>
      <c r="WWW166" s="36"/>
      <c r="WWX166" s="36"/>
      <c r="WWY166" s="36"/>
      <c r="WWZ166" s="36"/>
      <c r="WXA166" s="36"/>
      <c r="WXB166" s="36"/>
      <c r="WXC166" s="36"/>
      <c r="WXD166" s="36"/>
      <c r="WXE166" s="36"/>
      <c r="WXF166" s="36"/>
      <c r="WXG166" s="36"/>
      <c r="WXH166" s="36"/>
      <c r="WXI166" s="36"/>
      <c r="WXJ166" s="36"/>
      <c r="WXK166" s="36"/>
      <c r="WXL166" s="36"/>
      <c r="WXM166" s="36"/>
      <c r="WXN166" s="36"/>
      <c r="WXO166" s="36"/>
      <c r="WXP166" s="36"/>
      <c r="WXQ166" s="36"/>
      <c r="WXR166" s="36"/>
      <c r="WXS166" s="36"/>
      <c r="WXT166" s="36"/>
      <c r="WXU166" s="36"/>
      <c r="WXV166" s="36"/>
      <c r="WXW166" s="36"/>
      <c r="WXX166" s="36"/>
      <c r="WXY166" s="36"/>
      <c r="WXZ166" s="36"/>
      <c r="WYA166" s="36"/>
      <c r="WYB166" s="36"/>
      <c r="WYC166" s="36"/>
      <c r="WYD166" s="36"/>
      <c r="WYE166" s="36"/>
      <c r="WYF166" s="36"/>
      <c r="WYG166" s="36"/>
      <c r="WYH166" s="36"/>
      <c r="WYI166" s="36"/>
      <c r="WYJ166" s="36"/>
      <c r="WYK166" s="36"/>
      <c r="WYL166" s="36"/>
      <c r="WYM166" s="36"/>
      <c r="WYN166" s="36"/>
      <c r="WYO166" s="36"/>
      <c r="WYP166" s="36"/>
      <c r="WYQ166" s="36"/>
      <c r="WYR166" s="36"/>
      <c r="WYS166" s="36"/>
      <c r="WYT166" s="36"/>
      <c r="WYU166" s="36"/>
      <c r="WYV166" s="36"/>
      <c r="WYW166" s="36"/>
      <c r="WYX166" s="36"/>
      <c r="WYY166" s="36"/>
      <c r="WYZ166" s="36"/>
      <c r="WZA166" s="36"/>
      <c r="WZB166" s="36"/>
      <c r="WZC166" s="36"/>
      <c r="WZD166" s="36"/>
      <c r="WZE166" s="36"/>
      <c r="WZF166" s="36"/>
      <c r="WZG166" s="36"/>
      <c r="WZH166" s="36"/>
      <c r="WZI166" s="36"/>
      <c r="WZJ166" s="36"/>
      <c r="WZK166" s="36"/>
      <c r="WZL166" s="36"/>
      <c r="WZM166" s="36"/>
      <c r="WZN166" s="36"/>
      <c r="WZO166" s="36"/>
      <c r="WZP166" s="36"/>
      <c r="WZQ166" s="36"/>
      <c r="WZR166" s="36"/>
      <c r="WZS166" s="36"/>
      <c r="WZT166" s="36"/>
      <c r="WZU166" s="36"/>
      <c r="WZV166" s="36"/>
      <c r="WZW166" s="36"/>
      <c r="WZX166" s="36"/>
      <c r="WZY166" s="36"/>
      <c r="WZZ166" s="36"/>
      <c r="XAA166" s="36"/>
      <c r="XAB166" s="36"/>
      <c r="XAC166" s="36"/>
      <c r="XAD166" s="36"/>
      <c r="XAE166" s="36"/>
      <c r="XAF166" s="36"/>
      <c r="XAG166" s="36"/>
      <c r="XAH166" s="36"/>
      <c r="XAI166" s="36"/>
      <c r="XAJ166" s="36"/>
      <c r="XAK166" s="36"/>
      <c r="XAL166" s="36"/>
      <c r="XAM166" s="36"/>
      <c r="XAN166" s="36"/>
      <c r="XAO166" s="36"/>
      <c r="XAP166" s="36"/>
      <c r="XAQ166" s="36"/>
      <c r="XAR166" s="36"/>
      <c r="XAS166" s="36"/>
      <c r="XAT166" s="36"/>
      <c r="XAU166" s="36"/>
      <c r="XAV166" s="36"/>
      <c r="XAW166" s="36"/>
      <c r="XAX166" s="36"/>
      <c r="XAY166" s="36"/>
      <c r="XAZ166" s="36"/>
      <c r="XBA166" s="36"/>
      <c r="XBB166" s="36"/>
      <c r="XBC166" s="36"/>
      <c r="XBD166" s="36"/>
      <c r="XBE166" s="36"/>
      <c r="XBF166" s="36"/>
      <c r="XBG166" s="36"/>
      <c r="XBH166" s="36"/>
      <c r="XBI166" s="36"/>
      <c r="XBJ166" s="36"/>
      <c r="XBK166" s="36"/>
      <c r="XBL166" s="36"/>
      <c r="XBM166" s="36"/>
      <c r="XBN166" s="36"/>
      <c r="XBO166" s="36"/>
      <c r="XBP166" s="36"/>
      <c r="XBQ166" s="36"/>
      <c r="XBR166" s="36"/>
      <c r="XBS166" s="36"/>
      <c r="XBT166" s="36"/>
      <c r="XBU166" s="36"/>
      <c r="XBV166" s="36"/>
      <c r="XBW166" s="36"/>
      <c r="XBX166" s="36"/>
      <c r="XBY166" s="36"/>
      <c r="XBZ166" s="36"/>
      <c r="XCA166" s="36"/>
      <c r="XCB166" s="36"/>
      <c r="XCC166" s="36"/>
      <c r="XCD166" s="36"/>
      <c r="XCE166" s="36"/>
      <c r="XCF166" s="36"/>
      <c r="XCG166" s="36"/>
      <c r="XCH166" s="36"/>
      <c r="XCI166" s="36"/>
      <c r="XCJ166" s="36"/>
      <c r="XCK166" s="36"/>
      <c r="XCL166" s="36"/>
      <c r="XCM166" s="36"/>
      <c r="XCN166" s="36"/>
      <c r="XCO166" s="36"/>
      <c r="XCP166" s="36"/>
      <c r="XCQ166" s="36"/>
      <c r="XCR166" s="36"/>
      <c r="XCS166" s="36"/>
      <c r="XCT166" s="36"/>
      <c r="XCU166" s="36"/>
      <c r="XCV166" s="36"/>
      <c r="XCW166" s="36"/>
      <c r="XCX166" s="36"/>
      <c r="XCY166" s="36"/>
      <c r="XCZ166" s="36"/>
      <c r="XDA166" s="36"/>
      <c r="XDB166" s="36"/>
      <c r="XDC166" s="36"/>
      <c r="XDD166" s="36"/>
      <c r="XDE166" s="36"/>
      <c r="XDF166" s="36"/>
      <c r="XDG166" s="36"/>
      <c r="XDH166" s="36"/>
      <c r="XDI166" s="36"/>
      <c r="XDJ166" s="36"/>
      <c r="XDK166" s="36"/>
      <c r="XDL166" s="36"/>
      <c r="XDM166" s="36"/>
      <c r="XDN166" s="36"/>
      <c r="XDO166" s="36"/>
      <c r="XDP166" s="36"/>
      <c r="XDQ166" s="36"/>
      <c r="XDR166" s="36"/>
      <c r="XDS166" s="36"/>
      <c r="XDT166" s="36"/>
      <c r="XDU166" s="36"/>
      <c r="XDV166" s="36"/>
      <c r="XDW166" s="36"/>
      <c r="XDX166" s="36"/>
      <c r="XDY166" s="36"/>
      <c r="XDZ166" s="36"/>
      <c r="XEA166" s="36"/>
      <c r="XEB166" s="36"/>
      <c r="XEC166" s="36"/>
      <c r="XED166" s="36"/>
      <c r="XEE166" s="36"/>
      <c r="XEF166" s="36"/>
      <c r="XEG166" s="36"/>
      <c r="XEH166" s="36"/>
      <c r="XEI166" s="36"/>
      <c r="XEJ166" s="36"/>
      <c r="XEK166" s="36"/>
      <c r="XEL166" s="36"/>
      <c r="XEM166" s="36"/>
      <c r="XEN166" s="36"/>
      <c r="XEO166" s="36"/>
      <c r="XEP166" s="36"/>
      <c r="XEQ166" s="36"/>
      <c r="XER166" s="36"/>
    </row>
    <row r="167" s="29" customFormat="1" ht="39.5" customHeight="1" spans="1:1024 1025:16372">
      <c r="A167" s="36">
        <v>166</v>
      </c>
      <c r="B167" s="36" t="s">
        <v>25539</v>
      </c>
      <c r="C167" s="36" t="s">
        <v>137</v>
      </c>
      <c r="D167" s="36" t="s">
        <v>25535</v>
      </c>
      <c r="E167" s="37" t="s">
        <v>25540</v>
      </c>
      <c r="F167" s="36" t="s">
        <v>11204</v>
      </c>
      <c r="G167" s="36" t="s">
        <v>11205</v>
      </c>
      <c r="H167" s="38">
        <v>45992</v>
      </c>
      <c r="I167" s="39">
        <v>79.9</v>
      </c>
      <c r="J167" s="36" t="str">
        <f>_xlfn.DISPIMG("ID_4C7A1E52DC74452BB6FA80F779658687",1)</f>
        <v>=DISPIMG("ID_4C7A1E52DC74452BB6FA80F779658687",1)</v>
      </c>
      <c r="K167" s="44" t="s">
        <v>25541</v>
      </c>
    </row>
    <row r="168" s="29" customFormat="1" ht="39.5" customHeight="1" spans="1:1024 1025:16372">
      <c r="A168" s="36">
        <v>167</v>
      </c>
      <c r="B168" s="36" t="s">
        <v>25542</v>
      </c>
      <c r="C168" s="36" t="s">
        <v>137</v>
      </c>
      <c r="D168" s="36" t="s">
        <v>25535</v>
      </c>
      <c r="E168" s="37" t="s">
        <v>25543</v>
      </c>
      <c r="F168" s="36" t="s">
        <v>25544</v>
      </c>
      <c r="G168" s="36" t="s">
        <v>10245</v>
      </c>
      <c r="H168" s="38">
        <v>45992</v>
      </c>
      <c r="I168" s="39">
        <v>50</v>
      </c>
      <c r="J168" s="36" t="str">
        <f>_xlfn.DISPIMG("ID_3D3EAB12009E4C06B6DC12819B03B1C0",1)</f>
        <v>=DISPIMG("ID_3D3EAB12009E4C06B6DC12819B03B1C0",1)</v>
      </c>
      <c r="K168" s="44" t="s">
        <v>25545</v>
      </c>
    </row>
    <row r="169" s="28" customFormat="1" ht="39.5" customHeight="1" spans="1:1024 1025:16372">
      <c r="A169" s="36">
        <v>168</v>
      </c>
      <c r="B169" s="36" t="s">
        <v>25546</v>
      </c>
      <c r="C169" s="36" t="s">
        <v>137</v>
      </c>
      <c r="D169" s="36" t="s">
        <v>25535</v>
      </c>
      <c r="E169" s="37" t="s">
        <v>25547</v>
      </c>
      <c r="F169" s="42" t="s">
        <v>25548</v>
      </c>
      <c r="G169" s="43" t="s">
        <v>25549</v>
      </c>
      <c r="H169" s="38">
        <v>45689</v>
      </c>
      <c r="I169" s="39">
        <v>59</v>
      </c>
      <c r="J169" s="40" t="str">
        <f>_xlfn.DISPIMG("ID_23D57A28C075478E86AB80284D4142D9",1)</f>
        <v>=DISPIMG("ID_23D57A28C075478E86AB80284D4142D9",1)</v>
      </c>
      <c r="K169" s="41" t="s">
        <v>25550</v>
      </c>
    </row>
    <row r="170" s="28" customFormat="1" ht="39.5" customHeight="1" spans="1:1024 1025:16372">
      <c r="A170" s="36">
        <v>169</v>
      </c>
      <c r="B170" s="36" t="s">
        <v>25551</v>
      </c>
      <c r="C170" s="36" t="s">
        <v>137</v>
      </c>
      <c r="D170" s="36" t="s">
        <v>25535</v>
      </c>
      <c r="E170" s="37" t="s">
        <v>25552</v>
      </c>
      <c r="F170" s="36" t="s">
        <v>11044</v>
      </c>
      <c r="G170" s="36" t="s">
        <v>25553</v>
      </c>
      <c r="H170" s="38">
        <v>45748</v>
      </c>
      <c r="I170" s="39">
        <v>75</v>
      </c>
      <c r="J170" s="40" t="str">
        <f>_xlfn.DISPIMG("ID_AD7A31109A314C01861E228120968D1E",1)</f>
        <v>=DISPIMG("ID_AD7A31109A314C01861E228120968D1E",1)</v>
      </c>
      <c r="K170" s="41" t="s">
        <v>25554</v>
      </c>
    </row>
    <row r="171" s="28" customFormat="1" ht="39.5" customHeight="1" spans="1:1024 1025:16372">
      <c r="A171" s="36">
        <v>170</v>
      </c>
      <c r="B171" s="36" t="s">
        <v>25555</v>
      </c>
      <c r="C171" s="36" t="s">
        <v>137</v>
      </c>
      <c r="D171" s="36" t="s">
        <v>25535</v>
      </c>
      <c r="E171" s="37" t="s">
        <v>25556</v>
      </c>
      <c r="F171" s="36" t="s">
        <v>11093</v>
      </c>
      <c r="G171" s="36" t="s">
        <v>25557</v>
      </c>
      <c r="H171" s="38">
        <v>45748</v>
      </c>
      <c r="I171" s="39">
        <v>69.8</v>
      </c>
      <c r="J171" s="40" t="str">
        <f>_xlfn.DISPIMG("ID_73A80617325D44E796EFDC2522315865",1)</f>
        <v>=DISPIMG("ID_73A80617325D44E796EFDC2522315865",1)</v>
      </c>
      <c r="K171" s="41" t="s">
        <v>25558</v>
      </c>
    </row>
    <row r="172" s="28" customFormat="1" ht="39.5" customHeight="1" spans="1:1024 1025:16372">
      <c r="A172" s="36">
        <v>171</v>
      </c>
      <c r="B172" s="36" t="s">
        <v>25559</v>
      </c>
      <c r="C172" s="36" t="s">
        <v>137</v>
      </c>
      <c r="D172" s="36" t="s">
        <v>25535</v>
      </c>
      <c r="E172" s="37" t="s">
        <v>25560</v>
      </c>
      <c r="F172" s="42" t="s">
        <v>10796</v>
      </c>
      <c r="G172" s="43" t="s">
        <v>10813</v>
      </c>
      <c r="H172" s="38">
        <v>45689</v>
      </c>
      <c r="I172" s="39">
        <v>69.9</v>
      </c>
      <c r="J172" s="40" t="str">
        <f>_xlfn.DISPIMG("ID_410AFEAA0BDB4FD2B7DE32FC0C8E4113",1)</f>
        <v>=DISPIMG("ID_410AFEAA0BDB4FD2B7DE32FC0C8E4113",1)</v>
      </c>
      <c r="K172" s="41" t="s">
        <v>25561</v>
      </c>
    </row>
    <row r="173" s="28" customFormat="1" ht="39.5" customHeight="1" spans="1:1024 1025:16372">
      <c r="A173" s="36">
        <v>172</v>
      </c>
      <c r="B173" s="36" t="s">
        <v>25562</v>
      </c>
      <c r="C173" s="36" t="s">
        <v>137</v>
      </c>
      <c r="D173" s="36" t="s">
        <v>25563</v>
      </c>
      <c r="E173" s="37" t="s">
        <v>25564</v>
      </c>
      <c r="F173" s="36" t="s">
        <v>22099</v>
      </c>
      <c r="G173" s="36" t="s">
        <v>25565</v>
      </c>
      <c r="H173" s="38">
        <v>45809</v>
      </c>
      <c r="I173" s="39">
        <v>39.9</v>
      </c>
      <c r="J173" s="36" t="str">
        <f>_xlfn.DISPIMG("ID_A0BF94C939E34C0CA299A2937220D477",1)</f>
        <v>=DISPIMG("ID_A0BF94C939E34C0CA299A2937220D477",1)</v>
      </c>
      <c r="K173" s="44" t="s">
        <v>25566</v>
      </c>
    </row>
    <row r="174" s="28" customFormat="1" ht="39.5" customHeight="1" spans="1:1024 1025:16372">
      <c r="A174" s="36">
        <v>173</v>
      </c>
      <c r="B174" s="36" t="s">
        <v>25567</v>
      </c>
      <c r="C174" s="36" t="s">
        <v>137</v>
      </c>
      <c r="D174" s="36" t="s">
        <v>25563</v>
      </c>
      <c r="E174" s="37" t="s">
        <v>25568</v>
      </c>
      <c r="F174" s="42" t="s">
        <v>21629</v>
      </c>
      <c r="G174" s="43" t="s">
        <v>25569</v>
      </c>
      <c r="H174" s="38">
        <v>45748</v>
      </c>
      <c r="I174" s="39">
        <v>59</v>
      </c>
      <c r="J174" s="40" t="str">
        <f>_xlfn.DISPIMG("ID_3F7B70520F1B46BF8AB5B9B9E2DF7E5F",1)</f>
        <v>=DISPIMG("ID_3F7B70520F1B46BF8AB5B9B9E2DF7E5F",1)</v>
      </c>
      <c r="K174" s="41" t="s">
        <v>25570</v>
      </c>
    </row>
    <row r="175" s="28" customFormat="1" ht="39.5" customHeight="1" spans="1:1024 1025:16372">
      <c r="A175" s="36">
        <v>174</v>
      </c>
      <c r="B175" s="36" t="s">
        <v>25571</v>
      </c>
      <c r="C175" s="36" t="s">
        <v>137</v>
      </c>
      <c r="D175" s="36" t="s">
        <v>25563</v>
      </c>
      <c r="E175" s="37" t="s">
        <v>25572</v>
      </c>
      <c r="F175" s="42" t="s">
        <v>21995</v>
      </c>
      <c r="G175" s="43" t="s">
        <v>25573</v>
      </c>
      <c r="H175" s="38">
        <v>45748</v>
      </c>
      <c r="I175" s="39">
        <v>59.8</v>
      </c>
      <c r="J175" s="40" t="str">
        <f>_xlfn.DISPIMG("ID_1A1BEF7EDA83491E9DA23136FB3F43F4",1)</f>
        <v>=DISPIMG("ID_1A1BEF7EDA83491E9DA23136FB3F43F4",1)</v>
      </c>
      <c r="K175" s="41" t="s">
        <v>25574</v>
      </c>
    </row>
    <row r="176" s="28" customFormat="1" ht="39.5" customHeight="1" spans="1:1024 1025:16372">
      <c r="A176" s="36">
        <v>175</v>
      </c>
      <c r="B176" s="36" t="s">
        <v>25575</v>
      </c>
      <c r="C176" s="36" t="s">
        <v>137</v>
      </c>
      <c r="D176" s="36" t="s">
        <v>25563</v>
      </c>
      <c r="E176" s="37" t="s">
        <v>25576</v>
      </c>
      <c r="F176" s="42" t="s">
        <v>22224</v>
      </c>
      <c r="G176" s="43" t="s">
        <v>25577</v>
      </c>
      <c r="H176" s="38">
        <v>45536</v>
      </c>
      <c r="I176" s="39">
        <v>59</v>
      </c>
      <c r="J176" s="40" t="str">
        <f>_xlfn.DISPIMG("ID_47A85216C4CD4D9FA5A7588286ADD160",1)</f>
        <v>=DISPIMG("ID_47A85216C4CD4D9FA5A7588286ADD160",1)</v>
      </c>
      <c r="K176" s="41" t="s">
        <v>25578</v>
      </c>
    </row>
    <row r="177" s="28" customFormat="1" ht="39.5" customHeight="1" spans="1:11">
      <c r="A177" s="36">
        <v>176</v>
      </c>
      <c r="B177" s="36" t="s">
        <v>25579</v>
      </c>
      <c r="C177" s="36" t="s">
        <v>137</v>
      </c>
      <c r="D177" s="36" t="s">
        <v>25580</v>
      </c>
      <c r="E177" s="37" t="s">
        <v>25581</v>
      </c>
      <c r="F177" s="42" t="s">
        <v>3068</v>
      </c>
      <c r="G177" s="43" t="s">
        <v>3070</v>
      </c>
      <c r="H177" s="38">
        <v>45474</v>
      </c>
      <c r="I177" s="39">
        <v>59</v>
      </c>
      <c r="J177" s="40" t="str">
        <f>_xlfn.DISPIMG("ID_07BE5194C5AB4E489023C6EF086A4C2E",1)</f>
        <v>=DISPIMG("ID_07BE5194C5AB4E489023C6EF086A4C2E",1)</v>
      </c>
      <c r="K177" s="41" t="s">
        <v>25582</v>
      </c>
    </row>
    <row r="178" s="28" customFormat="1" ht="39.5" customHeight="1" spans="1:11">
      <c r="A178" s="36">
        <v>177</v>
      </c>
      <c r="B178" s="36" t="s">
        <v>25583</v>
      </c>
      <c r="C178" s="36" t="s">
        <v>137</v>
      </c>
      <c r="D178" s="36" t="s">
        <v>25580</v>
      </c>
      <c r="E178" s="37" t="s">
        <v>25584</v>
      </c>
      <c r="F178" s="42" t="s">
        <v>25585</v>
      </c>
      <c r="G178" s="43" t="s">
        <v>3097</v>
      </c>
      <c r="H178" s="38">
        <v>45536</v>
      </c>
      <c r="I178" s="39">
        <v>69</v>
      </c>
      <c r="J178" s="40" t="str">
        <f>_xlfn.DISPIMG("ID_CF0AE57ED5EB401AA2AB129626DF3C42",1)</f>
        <v>=DISPIMG("ID_CF0AE57ED5EB401AA2AB129626DF3C42",1)</v>
      </c>
      <c r="K178" s="41" t="s">
        <v>25586</v>
      </c>
    </row>
    <row r="179" s="28" customFormat="1" ht="39.5" customHeight="1" spans="1:11">
      <c r="A179" s="36">
        <v>178</v>
      </c>
      <c r="B179" s="36" t="s">
        <v>25587</v>
      </c>
      <c r="C179" s="36" t="s">
        <v>137</v>
      </c>
      <c r="D179" s="36" t="s">
        <v>25580</v>
      </c>
      <c r="E179" s="37" t="s">
        <v>25588</v>
      </c>
      <c r="F179" s="42" t="s">
        <v>25589</v>
      </c>
      <c r="G179" s="43" t="s">
        <v>25590</v>
      </c>
      <c r="H179" s="38">
        <v>45474</v>
      </c>
      <c r="I179" s="39">
        <v>49</v>
      </c>
      <c r="J179" s="40" t="str">
        <f>_xlfn.DISPIMG("ID_68EDCBF5C9974819B76A98EC769D9EC1",1)</f>
        <v>=DISPIMG("ID_68EDCBF5C9974819B76A98EC769D9EC1",1)</v>
      </c>
      <c r="K179" s="41" t="s">
        <v>25591</v>
      </c>
    </row>
    <row r="180" s="28" customFormat="1" ht="39.5" customHeight="1" spans="1:11">
      <c r="A180" s="36">
        <v>179</v>
      </c>
      <c r="B180" s="36" t="s">
        <v>25592</v>
      </c>
      <c r="C180" s="36" t="s">
        <v>137</v>
      </c>
      <c r="D180" s="36" t="s">
        <v>25580</v>
      </c>
      <c r="E180" s="37" t="s">
        <v>25593</v>
      </c>
      <c r="F180" s="36" t="s">
        <v>2930</v>
      </c>
      <c r="G180" s="36" t="s">
        <v>2922</v>
      </c>
      <c r="H180" s="38">
        <v>45931</v>
      </c>
      <c r="I180" s="39">
        <v>69</v>
      </c>
      <c r="J180" s="36" t="str">
        <f>_xlfn.DISPIMG("ID_5B346ADDF47D40B6990B2E7576A1FF10",1)</f>
        <v>=DISPIMG("ID_5B346ADDF47D40B6990B2E7576A1FF10",1)</v>
      </c>
      <c r="K180" s="44" t="s">
        <v>25594</v>
      </c>
    </row>
    <row r="181" s="28" customFormat="1" ht="39.5" customHeight="1" spans="1:11">
      <c r="A181" s="36">
        <v>180</v>
      </c>
      <c r="B181" s="36" t="s">
        <v>25595</v>
      </c>
      <c r="C181" s="36" t="s">
        <v>137</v>
      </c>
      <c r="D181" s="36" t="s">
        <v>25580</v>
      </c>
      <c r="E181" s="37" t="s">
        <v>25596</v>
      </c>
      <c r="F181" s="36" t="s">
        <v>25597</v>
      </c>
      <c r="G181" s="36" t="s">
        <v>3055</v>
      </c>
      <c r="H181" s="38">
        <v>45931</v>
      </c>
      <c r="I181" s="39">
        <v>79</v>
      </c>
      <c r="J181" s="36" t="str">
        <f>_xlfn.DISPIMG("ID_E89CCC363F3D46BDA414F866D8FBF9BC",1)</f>
        <v>=DISPIMG("ID_E89CCC363F3D46BDA414F866D8FBF9BC",1)</v>
      </c>
      <c r="K181" s="44" t="s">
        <v>25598</v>
      </c>
    </row>
    <row r="182" s="28" customFormat="1" ht="39.5" customHeight="1" spans="1:11">
      <c r="A182" s="36">
        <v>181</v>
      </c>
      <c r="B182" s="36" t="s">
        <v>25599</v>
      </c>
      <c r="C182" s="36" t="s">
        <v>137</v>
      </c>
      <c r="D182" s="36" t="s">
        <v>25600</v>
      </c>
      <c r="E182" s="37" t="s">
        <v>25601</v>
      </c>
      <c r="F182" s="42" t="s">
        <v>2601</v>
      </c>
      <c r="G182" s="43" t="s">
        <v>25602</v>
      </c>
      <c r="H182" s="38">
        <v>45474</v>
      </c>
      <c r="I182" s="39">
        <v>55</v>
      </c>
      <c r="J182" s="40" t="str">
        <f>_xlfn.DISPIMG("ID_F114284F0F3D441098BBA571B905522C",1)</f>
        <v>=DISPIMG("ID_F114284F0F3D441098BBA571B905522C",1)</v>
      </c>
      <c r="K182" s="41" t="s">
        <v>25603</v>
      </c>
    </row>
    <row r="183" s="28" customFormat="1" ht="39.5" customHeight="1" spans="1:11">
      <c r="A183" s="36">
        <v>182</v>
      </c>
      <c r="B183" s="36" t="s">
        <v>25604</v>
      </c>
      <c r="C183" s="36" t="s">
        <v>137</v>
      </c>
      <c r="D183" s="36" t="s">
        <v>25600</v>
      </c>
      <c r="E183" s="37" t="s">
        <v>25605</v>
      </c>
      <c r="F183" s="42" t="s">
        <v>2226</v>
      </c>
      <c r="G183" s="43" t="s">
        <v>2228</v>
      </c>
      <c r="H183" s="38">
        <v>45597</v>
      </c>
      <c r="I183" s="39">
        <v>59</v>
      </c>
      <c r="J183" s="40" t="str">
        <f>_xlfn.DISPIMG("ID_F66CA9E7938B4351B6580194FC03FA40",1)</f>
        <v>=DISPIMG("ID_F66CA9E7938B4351B6580194FC03FA40",1)</v>
      </c>
      <c r="K183" s="41" t="s">
        <v>25606</v>
      </c>
    </row>
    <row r="184" s="28" customFormat="1" ht="39.5" customHeight="1" spans="1:11">
      <c r="A184" s="36">
        <v>183</v>
      </c>
      <c r="B184" s="36" t="s">
        <v>25607</v>
      </c>
      <c r="C184" s="36" t="s">
        <v>137</v>
      </c>
      <c r="D184" s="36" t="s">
        <v>25600</v>
      </c>
      <c r="E184" s="37" t="s">
        <v>25608</v>
      </c>
      <c r="F184" s="36" t="s">
        <v>2253</v>
      </c>
      <c r="G184" s="36" t="s">
        <v>2254</v>
      </c>
      <c r="H184" s="38">
        <v>45870</v>
      </c>
      <c r="I184" s="39">
        <v>49</v>
      </c>
      <c r="J184" s="36" t="str">
        <f>_xlfn.DISPIMG("ID_F0B2C745BF2A407890E8B00FF04DC528",1)</f>
        <v>=DISPIMG("ID_F0B2C745BF2A407890E8B00FF04DC528",1)</v>
      </c>
      <c r="K184" s="44" t="s">
        <v>25609</v>
      </c>
    </row>
    <row r="185" s="28" customFormat="1" ht="39.5" customHeight="1" spans="1:11">
      <c r="A185" s="36">
        <v>184</v>
      </c>
      <c r="B185" s="36" t="s">
        <v>25610</v>
      </c>
      <c r="C185" s="36" t="s">
        <v>137</v>
      </c>
      <c r="D185" s="36" t="s">
        <v>25600</v>
      </c>
      <c r="E185" s="37" t="s">
        <v>25611</v>
      </c>
      <c r="F185" s="42" t="s">
        <v>25612</v>
      </c>
      <c r="G185" s="43" t="s">
        <v>25613</v>
      </c>
      <c r="H185" s="38">
        <v>45748</v>
      </c>
      <c r="I185" s="39">
        <v>63</v>
      </c>
      <c r="J185" s="40" t="str">
        <f>_xlfn.DISPIMG("ID_0859800C5E5D40638A67F26A79BFDCD0",1)</f>
        <v>=DISPIMG("ID_0859800C5E5D40638A67F26A79BFDCD0",1)</v>
      </c>
      <c r="K185" s="41" t="s">
        <v>25614</v>
      </c>
    </row>
    <row r="186" s="28" customFormat="1" ht="39.5" customHeight="1" spans="1:11">
      <c r="A186" s="36">
        <v>185</v>
      </c>
      <c r="B186" s="36" t="s">
        <v>25615</v>
      </c>
      <c r="C186" s="36" t="s">
        <v>137</v>
      </c>
      <c r="D186" s="36" t="s">
        <v>25616</v>
      </c>
      <c r="E186" s="37" t="s">
        <v>25617</v>
      </c>
      <c r="F186" s="42" t="s">
        <v>257</v>
      </c>
      <c r="G186" s="43" t="s">
        <v>259</v>
      </c>
      <c r="H186" s="38">
        <v>45597</v>
      </c>
      <c r="I186" s="39">
        <v>39</v>
      </c>
      <c r="J186" s="40" t="str">
        <f>_xlfn.DISPIMG("ID_DA921086EBE64B1E876A9BCCA63C828E",1)</f>
        <v>=DISPIMG("ID_DA921086EBE64B1E876A9BCCA63C828E",1)</v>
      </c>
      <c r="K186" s="41" t="s">
        <v>25618</v>
      </c>
    </row>
    <row r="187" s="28" customFormat="1" ht="39.5" customHeight="1" spans="1:11">
      <c r="A187" s="36">
        <v>186</v>
      </c>
      <c r="B187" s="36" t="s">
        <v>25619</v>
      </c>
      <c r="C187" s="36" t="s">
        <v>137</v>
      </c>
      <c r="D187" s="36" t="s">
        <v>25616</v>
      </c>
      <c r="E187" s="37" t="s">
        <v>25620</v>
      </c>
      <c r="F187" s="42" t="s">
        <v>25621</v>
      </c>
      <c r="G187" s="43" t="s">
        <v>18545</v>
      </c>
      <c r="H187" s="38">
        <v>45597</v>
      </c>
      <c r="I187" s="39">
        <v>49</v>
      </c>
      <c r="J187" s="40" t="str">
        <f>_xlfn.DISPIMG("ID_CD34C2F4B6AB4F369EF12522729BE1D3",1)</f>
        <v>=DISPIMG("ID_CD34C2F4B6AB4F369EF12522729BE1D3",1)</v>
      </c>
      <c r="K187" s="41" t="s">
        <v>25622</v>
      </c>
    </row>
    <row r="188" s="29" customFormat="1" ht="39.5" customHeight="1" spans="1:11">
      <c r="A188" s="36">
        <v>187</v>
      </c>
      <c r="B188" s="36" t="s">
        <v>25623</v>
      </c>
      <c r="C188" s="36" t="s">
        <v>137</v>
      </c>
      <c r="D188" s="36" t="s">
        <v>25616</v>
      </c>
      <c r="E188" s="37" t="s">
        <v>25624</v>
      </c>
      <c r="F188" s="36" t="s">
        <v>3821</v>
      </c>
      <c r="G188" s="36" t="s">
        <v>25625</v>
      </c>
      <c r="H188" s="38">
        <v>45962</v>
      </c>
      <c r="I188" s="39">
        <v>59</v>
      </c>
      <c r="J188" s="36" t="str">
        <f>_xlfn.DISPIMG("ID_D515CEA768B74B53906F7AB12CBE00A5",1)</f>
        <v>=DISPIMG("ID_D515CEA768B74B53906F7AB12CBE00A5",1)</v>
      </c>
      <c r="K188" s="44" t="s">
        <v>25626</v>
      </c>
    </row>
    <row r="189" s="28" customFormat="1" ht="39.5" customHeight="1" spans="1:11">
      <c r="A189" s="36">
        <v>188</v>
      </c>
      <c r="B189" s="36" t="s">
        <v>25627</v>
      </c>
      <c r="C189" s="42" t="s">
        <v>137</v>
      </c>
      <c r="D189" s="36" t="s">
        <v>25616</v>
      </c>
      <c r="E189" s="48" t="s">
        <v>25628</v>
      </c>
      <c r="F189" s="36" t="s">
        <v>3826</v>
      </c>
      <c r="G189" s="36" t="s">
        <v>25629</v>
      </c>
      <c r="H189" s="38">
        <v>45870</v>
      </c>
      <c r="I189" s="39">
        <v>59</v>
      </c>
      <c r="J189" s="49" t="str">
        <f>_xlfn.DISPIMG("ID_68A596B284F74086AC453BDA1D8664B4",1)</f>
        <v>=DISPIMG("ID_68A596B284F74086AC453BDA1D8664B4",1)</v>
      </c>
      <c r="K189" s="45" t="s">
        <v>25630</v>
      </c>
    </row>
    <row r="190" s="28" customFormat="1" ht="39.5" customHeight="1" spans="1:11">
      <c r="A190" s="36">
        <v>189</v>
      </c>
      <c r="B190" s="36" t="s">
        <v>25631</v>
      </c>
      <c r="C190" s="36" t="s">
        <v>137</v>
      </c>
      <c r="D190" s="36" t="s">
        <v>25616</v>
      </c>
      <c r="E190" s="37" t="s">
        <v>25632</v>
      </c>
      <c r="F190" s="42" t="s">
        <v>25633</v>
      </c>
      <c r="G190" s="43" t="s">
        <v>25634</v>
      </c>
      <c r="H190" s="38">
        <v>45597</v>
      </c>
      <c r="I190" s="39">
        <v>59</v>
      </c>
      <c r="J190" s="40" t="str">
        <f>_xlfn.DISPIMG("ID_3D6512C8F68A4ABCBE17835C496ABA42",1)</f>
        <v>=DISPIMG("ID_3D6512C8F68A4ABCBE17835C496ABA42",1)</v>
      </c>
      <c r="K190" s="41" t="s">
        <v>25635</v>
      </c>
    </row>
    <row r="191" s="28" customFormat="1" ht="39.5" customHeight="1" spans="1:11">
      <c r="A191" s="36">
        <v>190</v>
      </c>
      <c r="B191" s="36" t="s">
        <v>25636</v>
      </c>
      <c r="C191" s="36" t="s">
        <v>137</v>
      </c>
      <c r="D191" s="36" t="s">
        <v>25616</v>
      </c>
      <c r="E191" s="37" t="s">
        <v>25637</v>
      </c>
      <c r="F191" s="42" t="s">
        <v>322</v>
      </c>
      <c r="G191" s="43" t="s">
        <v>25638</v>
      </c>
      <c r="H191" s="38">
        <v>45597</v>
      </c>
      <c r="I191" s="39">
        <v>79</v>
      </c>
      <c r="J191" s="40" t="str">
        <f>_xlfn.DISPIMG("ID_531488690DA14E65A780D180E6E06722",1)</f>
        <v>=DISPIMG("ID_531488690DA14E65A780D180E6E06722",1)</v>
      </c>
      <c r="K191" s="41" t="s">
        <v>25639</v>
      </c>
    </row>
    <row r="192" s="28" customFormat="1" ht="39.5" customHeight="1" spans="1:11">
      <c r="A192" s="36">
        <v>191</v>
      </c>
      <c r="B192" s="36" t="s">
        <v>25640</v>
      </c>
      <c r="C192" s="36" t="s">
        <v>137</v>
      </c>
      <c r="D192" s="36" t="s">
        <v>25616</v>
      </c>
      <c r="E192" s="37" t="s">
        <v>25641</v>
      </c>
      <c r="F192" s="42" t="s">
        <v>277</v>
      </c>
      <c r="G192" s="43" t="s">
        <v>25642</v>
      </c>
      <c r="H192" s="38">
        <v>45597</v>
      </c>
      <c r="I192" s="39">
        <v>59</v>
      </c>
      <c r="J192" s="40" t="str">
        <f>_xlfn.DISPIMG("ID_1D37BF7B39D24C1C90ABC45EF517F762",1)</f>
        <v>=DISPIMG("ID_1D37BF7B39D24C1C90ABC45EF517F762",1)</v>
      </c>
      <c r="K192" s="41" t="s">
        <v>25643</v>
      </c>
    </row>
    <row r="193" s="28" customFormat="1" ht="39.5" customHeight="1" spans="1:1024 1025:16372">
      <c r="A193" s="36">
        <v>192</v>
      </c>
      <c r="B193" s="36" t="s">
        <v>25644</v>
      </c>
      <c r="C193" s="36" t="s">
        <v>137</v>
      </c>
      <c r="D193" s="36" t="s">
        <v>25616</v>
      </c>
      <c r="E193" s="37" t="s">
        <v>25645</v>
      </c>
      <c r="F193" s="36" t="s">
        <v>3481</v>
      </c>
      <c r="G193" s="36" t="s">
        <v>25646</v>
      </c>
      <c r="H193" s="38">
        <v>45992</v>
      </c>
      <c r="I193" s="39">
        <v>59</v>
      </c>
      <c r="J193" s="36" t="str">
        <f>_xlfn.DISPIMG("ID_D3BA7747792441CAB87EA39DBBED7B50",1)</f>
        <v>=DISPIMG("ID_D3BA7747792441CAB87EA39DBBED7B50",1)</v>
      </c>
      <c r="K193" s="44" t="s">
        <v>25647</v>
      </c>
    </row>
    <row r="194" s="29" customFormat="1" ht="39.5" customHeight="1" spans="1:1024 1025:16372">
      <c r="A194" s="36">
        <v>193</v>
      </c>
      <c r="B194" s="36" t="s">
        <v>25648</v>
      </c>
      <c r="C194" s="36" t="s">
        <v>137</v>
      </c>
      <c r="D194" s="36" t="s">
        <v>25616</v>
      </c>
      <c r="E194" s="37" t="s">
        <v>25649</v>
      </c>
      <c r="F194" s="36" t="s">
        <v>205</v>
      </c>
      <c r="G194" s="36" t="s">
        <v>25650</v>
      </c>
      <c r="H194" s="38">
        <v>45931</v>
      </c>
      <c r="I194" s="39">
        <v>59</v>
      </c>
      <c r="J194" s="36" t="str">
        <f>_xlfn.DISPIMG("ID_421F1237743244F4ABDCC785B3ECADDB",1)</f>
        <v>=DISPIMG("ID_421F1237743244F4ABDCC785B3ECADDB",1)</v>
      </c>
      <c r="K194" s="44" t="s">
        <v>25651</v>
      </c>
    </row>
    <row r="195" s="28" customFormat="1" ht="39.5" customHeight="1" spans="1:1024 1025:16372">
      <c r="A195" s="36">
        <v>194</v>
      </c>
      <c r="B195" s="36" t="s">
        <v>25652</v>
      </c>
      <c r="C195" s="36" t="s">
        <v>137</v>
      </c>
      <c r="D195" s="36" t="s">
        <v>25616</v>
      </c>
      <c r="E195" s="37" t="s">
        <v>25653</v>
      </c>
      <c r="F195" s="36" t="s">
        <v>25654</v>
      </c>
      <c r="G195" s="36" t="s">
        <v>25655</v>
      </c>
      <c r="H195" s="38">
        <v>45931</v>
      </c>
      <c r="I195" s="39">
        <v>59</v>
      </c>
      <c r="J195" s="36" t="str">
        <f>_xlfn.DISPIMG("ID_AA0B91C874AC4B7AB875D206AF9FA467",1)</f>
        <v>=DISPIMG("ID_AA0B91C874AC4B7AB875D206AF9FA467",1)</v>
      </c>
      <c r="K195" s="44" t="s">
        <v>25656</v>
      </c>
    </row>
    <row r="196" s="28" customFormat="1" ht="39.5" customHeight="1" spans="1:1024 1025:16372">
      <c r="A196" s="36">
        <v>195</v>
      </c>
      <c r="B196" s="36" t="s">
        <v>25657</v>
      </c>
      <c r="C196" s="36" t="s">
        <v>137</v>
      </c>
      <c r="D196" s="36" t="s">
        <v>25616</v>
      </c>
      <c r="E196" s="37" t="s">
        <v>25658</v>
      </c>
      <c r="F196" s="36" t="s">
        <v>25659</v>
      </c>
      <c r="G196" s="36" t="s">
        <v>25660</v>
      </c>
      <c r="H196" s="38">
        <v>45901</v>
      </c>
      <c r="I196" s="39">
        <v>59</v>
      </c>
      <c r="J196" s="36" t="str">
        <f>_xlfn.DISPIMG("ID_BCA59C34E3FD40EEBE794DADF23B48E6",1)</f>
        <v>=DISPIMG("ID_BCA59C34E3FD40EEBE794DADF23B48E6",1)</v>
      </c>
      <c r="K196" s="44" t="s">
        <v>25661</v>
      </c>
    </row>
    <row r="197" s="28" customFormat="1" ht="39.5" customHeight="1" spans="1:1024 1025:16372">
      <c r="A197" s="36">
        <v>196</v>
      </c>
      <c r="B197" s="36" t="s">
        <v>25662</v>
      </c>
      <c r="C197" s="36" t="s">
        <v>137</v>
      </c>
      <c r="D197" s="36" t="s">
        <v>25663</v>
      </c>
      <c r="E197" s="37" t="s">
        <v>25664</v>
      </c>
      <c r="F197" s="36" t="s">
        <v>4832</v>
      </c>
      <c r="G197" s="36" t="s">
        <v>25665</v>
      </c>
      <c r="H197" s="38">
        <v>45962</v>
      </c>
      <c r="I197" s="39">
        <v>59</v>
      </c>
      <c r="J197" s="36" t="str">
        <f>_xlfn.DISPIMG("ID_C09CA99DD185435D830D553B67EB850B",1)</f>
        <v>=DISPIMG("ID_C09CA99DD185435D830D553B67EB850B",1)</v>
      </c>
      <c r="K197" s="44" t="s">
        <v>25666</v>
      </c>
    </row>
    <row r="198" s="28" customFormat="1" ht="39.5" customHeight="1" spans="1:1024 1025:16372">
      <c r="A198" s="36">
        <v>197</v>
      </c>
      <c r="B198" s="36" t="s">
        <v>25667</v>
      </c>
      <c r="C198" s="36" t="s">
        <v>137</v>
      </c>
      <c r="D198" s="36" t="s">
        <v>25663</v>
      </c>
      <c r="E198" s="37" t="s">
        <v>25668</v>
      </c>
      <c r="F198" s="42" t="s">
        <v>25669</v>
      </c>
      <c r="G198" s="43" t="s">
        <v>4838</v>
      </c>
      <c r="H198" s="38">
        <v>45597</v>
      </c>
      <c r="I198" s="39">
        <v>59</v>
      </c>
      <c r="J198" s="40" t="str">
        <f>_xlfn.DISPIMG("ID_48F99A253A4941638245AB41BA1282DA",1)</f>
        <v>=DISPIMG("ID_48F99A253A4941638245AB41BA1282DA",1)</v>
      </c>
      <c r="K198" s="41" t="s">
        <v>25670</v>
      </c>
    </row>
    <row r="199" s="28" customFormat="1" ht="39.5" customHeight="1" spans="1:1024 1025:16372">
      <c r="A199" s="36">
        <v>198</v>
      </c>
      <c r="B199" s="36" t="s">
        <v>25671</v>
      </c>
      <c r="C199" s="36" t="s">
        <v>137</v>
      </c>
      <c r="D199" s="36" t="s">
        <v>25663</v>
      </c>
      <c r="E199" s="37" t="s">
        <v>25672</v>
      </c>
      <c r="F199" s="36" t="s">
        <v>25673</v>
      </c>
      <c r="G199" s="36" t="s">
        <v>25674</v>
      </c>
      <c r="H199" s="38">
        <v>45536</v>
      </c>
      <c r="I199" s="39">
        <v>63</v>
      </c>
      <c r="J199" s="40" t="str">
        <f>_xlfn.DISPIMG("ID_DC9A624DA9D142DAB750FD3ABAC1CE77",1)</f>
        <v>=DISPIMG("ID_DC9A624DA9D142DAB750FD3ABAC1CE77",1)</v>
      </c>
      <c r="K199" s="41" t="s">
        <v>25675</v>
      </c>
    </row>
    <row r="200" s="28" customFormat="1" ht="39.5" customHeight="1" spans="1:1024 1025:16372">
      <c r="A200" s="36">
        <v>199</v>
      </c>
      <c r="B200" s="36" t="s">
        <v>25676</v>
      </c>
      <c r="C200" s="36" t="s">
        <v>137</v>
      </c>
      <c r="D200" s="36" t="s">
        <v>25663</v>
      </c>
      <c r="E200" s="37" t="s">
        <v>25677</v>
      </c>
      <c r="F200" s="36" t="s">
        <v>4809</v>
      </c>
      <c r="G200" s="36" t="s">
        <v>25674</v>
      </c>
      <c r="H200" s="38">
        <v>45536</v>
      </c>
      <c r="I200" s="39">
        <v>89.9</v>
      </c>
      <c r="J200" s="40" t="str">
        <f>_xlfn.DISPIMG("ID_069787A1E22C43FDAA2FF6C914727DBB",1)</f>
        <v>=DISPIMG("ID_069787A1E22C43FDAA2FF6C914727DBB",1)</v>
      </c>
      <c r="K200" s="41" t="s">
        <v>25678</v>
      </c>
    </row>
    <row r="201" s="28" customFormat="1" ht="39.5" customHeight="1" spans="1:1024 1025:16372">
      <c r="A201" s="36">
        <v>200</v>
      </c>
      <c r="B201" s="36" t="s">
        <v>25679</v>
      </c>
      <c r="C201" s="36" t="s">
        <v>137</v>
      </c>
      <c r="D201" s="36" t="s">
        <v>25663</v>
      </c>
      <c r="E201" s="37" t="s">
        <v>25680</v>
      </c>
      <c r="F201" s="36" t="s">
        <v>4802</v>
      </c>
      <c r="G201" s="36" t="s">
        <v>25681</v>
      </c>
      <c r="H201" s="38">
        <v>45778</v>
      </c>
      <c r="I201" s="39">
        <v>69</v>
      </c>
      <c r="J201" s="40" t="str">
        <f>_xlfn.DISPIMG("ID_D346C3BE1DC94EE4BE2E4B967C6BFBF0",1)</f>
        <v>=DISPIMG("ID_D346C3BE1DC94EE4BE2E4B967C6BFBF0",1)</v>
      </c>
      <c r="K201" s="41" t="s">
        <v>25682</v>
      </c>
    </row>
    <row r="202" s="29" customFormat="1" ht="39.5" customHeight="1" spans="1:1024 1025:16372">
      <c r="A202" s="36">
        <v>201</v>
      </c>
      <c r="B202" s="36" t="s">
        <v>25683</v>
      </c>
      <c r="C202" s="36" t="s">
        <v>137</v>
      </c>
      <c r="D202" s="36" t="s">
        <v>25663</v>
      </c>
      <c r="E202" s="37" t="s">
        <v>25684</v>
      </c>
      <c r="F202" s="36" t="s">
        <v>25685</v>
      </c>
      <c r="G202" s="36" t="s">
        <v>25686</v>
      </c>
      <c r="H202" s="38">
        <v>45901</v>
      </c>
      <c r="I202" s="39">
        <v>59.99</v>
      </c>
      <c r="J202" s="36" t="str">
        <f>_xlfn.DISPIMG("ID_1CFA1D5F4FB241359D68742A146F60D6",1)</f>
        <v>=DISPIMG("ID_1CFA1D5F4FB241359D68742A146F60D6",1)</v>
      </c>
      <c r="K202" s="44" t="s">
        <v>25687</v>
      </c>
    </row>
    <row r="203" s="29" customFormat="1" ht="39.5" customHeight="1" spans="1:1024 1025:16372">
      <c r="A203" s="36">
        <v>202</v>
      </c>
      <c r="B203" s="36" t="s">
        <v>25679</v>
      </c>
      <c r="C203" s="36" t="s">
        <v>137</v>
      </c>
      <c r="D203" s="36" t="s">
        <v>25663</v>
      </c>
      <c r="E203" s="36" t="s">
        <v>25688</v>
      </c>
      <c r="F203" s="36" t="s">
        <v>4802</v>
      </c>
      <c r="G203" s="36" t="s">
        <v>25681</v>
      </c>
      <c r="H203" s="38">
        <v>45778</v>
      </c>
      <c r="I203" s="36">
        <v>69</v>
      </c>
      <c r="J203" s="36" t="str">
        <f>_xlfn.DISPIMG("ID_A58A643B5F2042D299320966912E9B3A",1)</f>
        <v>=DISPIMG("ID_A58A643B5F2042D299320966912E9B3A",1)</v>
      </c>
      <c r="K203" s="45" t="s">
        <v>25682</v>
      </c>
      <c r="L203" s="46"/>
      <c r="M203" s="46"/>
      <c r="N203" s="46"/>
      <c r="O203" s="46"/>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c r="AO203" s="46"/>
      <c r="AP203" s="46"/>
      <c r="AQ203" s="46"/>
      <c r="AR203" s="46"/>
      <c r="AS203" s="46"/>
      <c r="AT203" s="46"/>
      <c r="AU203" s="46"/>
      <c r="AV203" s="46"/>
      <c r="AW203" s="46"/>
      <c r="AX203" s="46"/>
      <c r="AY203" s="46"/>
      <c r="AZ203" s="46"/>
      <c r="BA203" s="46"/>
      <c r="BB203" s="46"/>
      <c r="BC203" s="46"/>
      <c r="BD203" s="46"/>
      <c r="BE203" s="46"/>
      <c r="BF203" s="46"/>
      <c r="BG203" s="46"/>
      <c r="BH203" s="46"/>
      <c r="BI203" s="46"/>
      <c r="BJ203" s="46"/>
      <c r="BK203" s="46"/>
      <c r="BL203" s="46"/>
      <c r="BM203" s="46"/>
      <c r="BN203" s="46"/>
      <c r="BO203" s="46"/>
      <c r="BP203" s="46"/>
      <c r="BQ203" s="46"/>
      <c r="BR203" s="46"/>
      <c r="BS203" s="46"/>
      <c r="BT203" s="46"/>
      <c r="BU203" s="46"/>
      <c r="BV203" s="46"/>
      <c r="BW203" s="46"/>
      <c r="BX203" s="46"/>
      <c r="BY203" s="46"/>
      <c r="BZ203" s="46"/>
      <c r="CA203" s="46"/>
      <c r="CB203" s="46"/>
      <c r="CC203" s="46"/>
      <c r="CD203" s="46"/>
      <c r="CE203" s="46"/>
      <c r="CF203" s="46"/>
      <c r="CG203" s="46"/>
      <c r="CH203" s="46"/>
      <c r="CI203" s="46"/>
      <c r="CJ203" s="46"/>
      <c r="CK203" s="46"/>
      <c r="CL203" s="46"/>
      <c r="CM203" s="46"/>
      <c r="CN203" s="46"/>
      <c r="CO203" s="46"/>
      <c r="CP203" s="46"/>
      <c r="CQ203" s="46"/>
      <c r="CR203" s="46"/>
      <c r="CS203" s="46"/>
      <c r="CT203" s="46"/>
      <c r="CU203" s="46"/>
      <c r="CV203" s="46"/>
      <c r="CW203" s="46"/>
      <c r="CX203" s="46"/>
      <c r="CY203" s="46"/>
      <c r="CZ203" s="46"/>
      <c r="DA203" s="46"/>
      <c r="DB203" s="46"/>
      <c r="DC203" s="46"/>
      <c r="DD203" s="46"/>
      <c r="DE203" s="46"/>
      <c r="DF203" s="46"/>
      <c r="DG203" s="46"/>
      <c r="DH203" s="46"/>
      <c r="DI203" s="46"/>
      <c r="DJ203" s="46"/>
      <c r="DK203" s="46"/>
      <c r="DL203" s="46"/>
      <c r="DM203" s="46"/>
      <c r="DN203" s="46"/>
      <c r="DO203" s="46"/>
      <c r="DP203" s="46"/>
      <c r="DQ203" s="46"/>
      <c r="DR203" s="46"/>
      <c r="DS203" s="46"/>
      <c r="DT203" s="46"/>
      <c r="DU203" s="46"/>
      <c r="DV203" s="46"/>
      <c r="DW203" s="46"/>
      <c r="DX203" s="46"/>
      <c r="DY203" s="46"/>
      <c r="DZ203" s="46"/>
      <c r="EA203" s="46"/>
      <c r="EB203" s="46"/>
      <c r="EC203" s="46"/>
      <c r="ED203" s="46"/>
      <c r="EE203" s="46"/>
      <c r="EF203" s="46"/>
      <c r="EG203" s="46"/>
      <c r="EH203" s="46"/>
      <c r="EI203" s="46"/>
      <c r="EJ203" s="46"/>
      <c r="EK203" s="46"/>
      <c r="EL203" s="46"/>
      <c r="EM203" s="46"/>
      <c r="EN203" s="46"/>
      <c r="EO203" s="46"/>
      <c r="EP203" s="46"/>
      <c r="EQ203" s="46"/>
      <c r="ER203" s="46"/>
      <c r="ES203" s="46"/>
      <c r="ET203" s="46"/>
      <c r="EU203" s="46"/>
      <c r="EV203" s="46"/>
      <c r="EW203" s="46"/>
      <c r="EX203" s="46"/>
      <c r="EY203" s="46"/>
      <c r="EZ203" s="46"/>
      <c r="FA203" s="46"/>
      <c r="FB203" s="46"/>
      <c r="FC203" s="46"/>
      <c r="FD203" s="46"/>
      <c r="FE203" s="46"/>
      <c r="FF203" s="46"/>
      <c r="FG203" s="46"/>
      <c r="FH203" s="46"/>
      <c r="FI203" s="46"/>
      <c r="FJ203" s="46"/>
      <c r="FK203" s="46"/>
      <c r="FL203" s="46"/>
      <c r="FM203" s="46"/>
      <c r="FN203" s="46"/>
      <c r="FO203" s="46"/>
      <c r="FP203" s="46"/>
      <c r="FQ203" s="46"/>
      <c r="FR203" s="46"/>
      <c r="FS203" s="46"/>
      <c r="FT203" s="46"/>
      <c r="FU203" s="46"/>
      <c r="FV203" s="46"/>
      <c r="FW203" s="46"/>
      <c r="FX203" s="46"/>
      <c r="FY203" s="46"/>
      <c r="FZ203" s="46"/>
      <c r="GA203" s="46"/>
      <c r="GB203" s="46"/>
      <c r="GC203" s="46"/>
      <c r="GD203" s="46"/>
      <c r="GE203" s="46"/>
      <c r="GF203" s="46"/>
      <c r="GG203" s="46"/>
      <c r="GH203" s="46"/>
      <c r="GI203" s="46"/>
      <c r="GJ203" s="46"/>
      <c r="GK203" s="46"/>
      <c r="GL203" s="46"/>
      <c r="GM203" s="46"/>
      <c r="GN203" s="46"/>
      <c r="GO203" s="46"/>
      <c r="GP203" s="46"/>
      <c r="GQ203" s="46"/>
      <c r="GR203" s="46"/>
      <c r="GS203" s="46"/>
      <c r="GT203" s="46"/>
      <c r="GU203" s="46"/>
      <c r="GV203" s="46"/>
      <c r="GW203" s="46"/>
      <c r="GX203" s="46"/>
      <c r="GY203" s="46"/>
      <c r="GZ203" s="46"/>
      <c r="HA203" s="46"/>
      <c r="HB203" s="46"/>
      <c r="HC203" s="46"/>
      <c r="HD203" s="46"/>
      <c r="HE203" s="46"/>
      <c r="HF203" s="46"/>
      <c r="HG203" s="46"/>
      <c r="HH203" s="46"/>
      <c r="HI203" s="46"/>
      <c r="HJ203" s="46"/>
      <c r="HK203" s="46"/>
      <c r="HL203" s="46"/>
      <c r="HM203" s="46"/>
      <c r="HN203" s="46"/>
      <c r="HO203" s="46"/>
      <c r="HP203" s="46"/>
      <c r="HQ203" s="46"/>
      <c r="HR203" s="46"/>
      <c r="HS203" s="46"/>
      <c r="HT203" s="46"/>
      <c r="HU203" s="46"/>
      <c r="HV203" s="46"/>
      <c r="HW203" s="46"/>
      <c r="HX203" s="46"/>
      <c r="HY203" s="46"/>
      <c r="HZ203" s="46"/>
      <c r="IA203" s="46"/>
      <c r="IB203" s="46"/>
      <c r="IC203" s="46"/>
      <c r="ID203" s="46"/>
      <c r="IE203" s="46"/>
      <c r="IF203" s="46"/>
      <c r="IG203" s="46"/>
      <c r="IH203" s="46"/>
      <c r="II203" s="46"/>
      <c r="IJ203" s="46"/>
      <c r="IK203" s="46"/>
      <c r="IL203" s="46"/>
      <c r="IM203" s="46"/>
      <c r="IN203" s="46"/>
      <c r="IO203" s="46"/>
      <c r="IP203" s="46"/>
      <c r="IQ203" s="46"/>
      <c r="IR203" s="46"/>
      <c r="IS203" s="46"/>
      <c r="IT203" s="46"/>
      <c r="IU203" s="46"/>
      <c r="IV203" s="46"/>
      <c r="IW203" s="46"/>
      <c r="IX203" s="46"/>
      <c r="IY203" s="46"/>
      <c r="IZ203" s="46"/>
      <c r="JA203" s="46"/>
      <c r="JB203" s="46"/>
      <c r="JC203" s="46"/>
      <c r="JD203" s="46"/>
      <c r="JE203" s="46"/>
      <c r="JF203" s="46"/>
      <c r="JG203" s="46"/>
      <c r="JH203" s="46"/>
      <c r="JI203" s="46"/>
      <c r="JJ203" s="46"/>
      <c r="JK203" s="46"/>
      <c r="JL203" s="46"/>
      <c r="JM203" s="46"/>
      <c r="JN203" s="46"/>
      <c r="JO203" s="46"/>
      <c r="JP203" s="46"/>
      <c r="JQ203" s="46"/>
      <c r="JR203" s="46"/>
      <c r="JS203" s="46"/>
      <c r="JT203" s="46"/>
      <c r="JU203" s="46"/>
      <c r="JV203" s="46"/>
      <c r="JW203" s="46"/>
      <c r="JX203" s="46"/>
      <c r="JY203" s="46"/>
      <c r="JZ203" s="46"/>
      <c r="KA203" s="46"/>
      <c r="KB203" s="46"/>
      <c r="KC203" s="46"/>
      <c r="KD203" s="46"/>
      <c r="KE203" s="46"/>
      <c r="KF203" s="46"/>
      <c r="KG203" s="46"/>
      <c r="KH203" s="46"/>
      <c r="KI203" s="46"/>
      <c r="KJ203" s="46"/>
      <c r="KK203" s="46"/>
      <c r="KL203" s="46"/>
      <c r="KM203" s="46"/>
      <c r="KN203" s="46"/>
      <c r="KO203" s="46"/>
      <c r="KP203" s="46"/>
      <c r="KQ203" s="46"/>
      <c r="KR203" s="46"/>
      <c r="KS203" s="46"/>
      <c r="KT203" s="46"/>
      <c r="KU203" s="46"/>
      <c r="KV203" s="46"/>
      <c r="KW203" s="46"/>
      <c r="KX203" s="46"/>
      <c r="KY203" s="46"/>
      <c r="KZ203" s="46"/>
      <c r="LA203" s="46"/>
      <c r="LB203" s="46"/>
      <c r="LC203" s="46"/>
      <c r="LD203" s="46"/>
      <c r="LE203" s="46"/>
      <c r="LF203" s="46"/>
      <c r="LG203" s="46"/>
      <c r="LH203" s="46"/>
      <c r="LI203" s="46"/>
      <c r="LJ203" s="46"/>
      <c r="LK203" s="46"/>
      <c r="LL203" s="46"/>
      <c r="LM203" s="46"/>
      <c r="LN203" s="46"/>
      <c r="LO203" s="46"/>
      <c r="LP203" s="46"/>
      <c r="LQ203" s="46"/>
      <c r="LR203" s="46"/>
      <c r="LS203" s="46"/>
      <c r="LT203" s="46"/>
      <c r="LU203" s="46"/>
      <c r="LV203" s="46"/>
      <c r="LW203" s="46"/>
      <c r="LX203" s="46"/>
      <c r="LY203" s="46"/>
      <c r="LZ203" s="46"/>
      <c r="MA203" s="46"/>
      <c r="MB203" s="46"/>
      <c r="MC203" s="46"/>
      <c r="MD203" s="46"/>
      <c r="ME203" s="46"/>
      <c r="MF203" s="46"/>
      <c r="MG203" s="46"/>
      <c r="MH203" s="46"/>
      <c r="MI203" s="46"/>
      <c r="MJ203" s="46"/>
      <c r="MK203" s="46"/>
      <c r="ML203" s="46"/>
      <c r="MM203" s="46"/>
      <c r="MN203" s="46"/>
      <c r="MO203" s="46"/>
      <c r="MP203" s="46"/>
      <c r="MQ203" s="46"/>
      <c r="MR203" s="46"/>
      <c r="MS203" s="46"/>
      <c r="MT203" s="46"/>
      <c r="MU203" s="46"/>
      <c r="MV203" s="46"/>
      <c r="MW203" s="46"/>
      <c r="MX203" s="46"/>
      <c r="MY203" s="46"/>
      <c r="MZ203" s="46"/>
      <c r="NA203" s="46"/>
      <c r="NB203" s="46"/>
      <c r="NC203" s="46"/>
      <c r="ND203" s="46"/>
      <c r="NE203" s="46"/>
      <c r="NF203" s="46"/>
      <c r="NG203" s="46"/>
      <c r="NH203" s="46"/>
      <c r="NI203" s="46"/>
      <c r="NJ203" s="46"/>
      <c r="NK203" s="46"/>
      <c r="NL203" s="46"/>
      <c r="NM203" s="46"/>
      <c r="NN203" s="46"/>
      <c r="NO203" s="46"/>
      <c r="NP203" s="46"/>
      <c r="NQ203" s="46"/>
      <c r="NR203" s="46"/>
      <c r="NS203" s="46"/>
      <c r="NT203" s="46"/>
      <c r="NU203" s="46"/>
      <c r="NV203" s="46"/>
      <c r="NW203" s="46"/>
      <c r="NX203" s="46"/>
      <c r="NY203" s="46"/>
      <c r="NZ203" s="46"/>
      <c r="OA203" s="46"/>
      <c r="OB203" s="46"/>
      <c r="OC203" s="46"/>
      <c r="OD203" s="46"/>
      <c r="OE203" s="46"/>
      <c r="OF203" s="46"/>
      <c r="OG203" s="46"/>
      <c r="OH203" s="46"/>
      <c r="OI203" s="46"/>
      <c r="OJ203" s="46"/>
      <c r="OK203" s="46"/>
      <c r="OL203" s="46"/>
      <c r="OM203" s="46"/>
      <c r="ON203" s="46"/>
      <c r="OO203" s="46"/>
      <c r="OP203" s="46"/>
      <c r="OQ203" s="46"/>
      <c r="OR203" s="46"/>
      <c r="OS203" s="46"/>
      <c r="OT203" s="46"/>
      <c r="OU203" s="46"/>
      <c r="OV203" s="46"/>
      <c r="OW203" s="46"/>
      <c r="OX203" s="46"/>
      <c r="OY203" s="46"/>
      <c r="OZ203" s="46"/>
      <c r="PA203" s="46"/>
      <c r="PB203" s="46"/>
      <c r="PC203" s="46"/>
      <c r="PD203" s="46"/>
      <c r="PE203" s="46"/>
      <c r="PF203" s="46"/>
      <c r="PG203" s="46"/>
      <c r="PH203" s="46"/>
      <c r="PI203" s="46"/>
      <c r="PJ203" s="46"/>
      <c r="PK203" s="46"/>
      <c r="PL203" s="46"/>
      <c r="PM203" s="46"/>
      <c r="PN203" s="46"/>
      <c r="PO203" s="46"/>
      <c r="PP203" s="46"/>
      <c r="PQ203" s="46"/>
      <c r="PR203" s="46"/>
      <c r="PS203" s="46"/>
      <c r="PT203" s="46"/>
      <c r="PU203" s="46"/>
      <c r="PV203" s="46"/>
      <c r="PW203" s="46"/>
      <c r="PX203" s="46"/>
      <c r="PY203" s="46"/>
      <c r="PZ203" s="46"/>
      <c r="QA203" s="46"/>
      <c r="QB203" s="46"/>
      <c r="QC203" s="46"/>
      <c r="QD203" s="46"/>
      <c r="QE203" s="46"/>
      <c r="QF203" s="46"/>
      <c r="QG203" s="46"/>
      <c r="QH203" s="46"/>
      <c r="QI203" s="46"/>
      <c r="QJ203" s="46"/>
      <c r="QK203" s="46"/>
      <c r="QL203" s="46"/>
      <c r="QM203" s="46"/>
      <c r="QN203" s="46"/>
      <c r="QO203" s="46"/>
      <c r="QP203" s="46"/>
      <c r="QQ203" s="46"/>
      <c r="QR203" s="46"/>
      <c r="QS203" s="46"/>
      <c r="QT203" s="46"/>
      <c r="QU203" s="46"/>
      <c r="QV203" s="46"/>
      <c r="QW203" s="46"/>
      <c r="QX203" s="46"/>
      <c r="QY203" s="46"/>
      <c r="QZ203" s="46"/>
      <c r="RA203" s="46"/>
      <c r="RB203" s="46"/>
      <c r="RC203" s="46"/>
      <c r="RD203" s="46"/>
      <c r="RE203" s="46"/>
      <c r="RF203" s="46"/>
      <c r="RG203" s="46"/>
      <c r="RH203" s="46"/>
      <c r="RI203" s="46"/>
      <c r="RJ203" s="46"/>
      <c r="RK203" s="46"/>
      <c r="RL203" s="46"/>
      <c r="RM203" s="46"/>
      <c r="RN203" s="46"/>
      <c r="RO203" s="46"/>
      <c r="RP203" s="46"/>
      <c r="RQ203" s="46"/>
      <c r="RR203" s="46"/>
      <c r="RS203" s="46"/>
      <c r="RT203" s="46"/>
      <c r="RU203" s="46"/>
      <c r="RV203" s="46"/>
      <c r="RW203" s="46"/>
      <c r="RX203" s="46"/>
      <c r="RY203" s="46"/>
      <c r="RZ203" s="46"/>
      <c r="SA203" s="46"/>
      <c r="SB203" s="46"/>
      <c r="SC203" s="46"/>
      <c r="SD203" s="46"/>
      <c r="SE203" s="46"/>
      <c r="SF203" s="46"/>
      <c r="SG203" s="46"/>
      <c r="SH203" s="46"/>
      <c r="SI203" s="46"/>
      <c r="SJ203" s="46"/>
      <c r="SK203" s="46"/>
      <c r="SL203" s="46"/>
      <c r="SM203" s="46"/>
      <c r="SN203" s="46"/>
      <c r="SO203" s="46"/>
      <c r="SP203" s="46"/>
      <c r="SQ203" s="46"/>
      <c r="SR203" s="46"/>
      <c r="SS203" s="46"/>
      <c r="ST203" s="46"/>
      <c r="SU203" s="46"/>
      <c r="SV203" s="46"/>
      <c r="SW203" s="46"/>
      <c r="SX203" s="46"/>
      <c r="SY203" s="46"/>
      <c r="SZ203" s="46"/>
      <c r="TA203" s="46"/>
      <c r="TB203" s="46"/>
      <c r="TC203" s="46"/>
      <c r="TD203" s="46"/>
      <c r="TE203" s="46"/>
      <c r="TF203" s="46"/>
      <c r="TG203" s="46"/>
      <c r="TH203" s="46"/>
      <c r="TI203" s="46"/>
      <c r="TJ203" s="46"/>
      <c r="TK203" s="46"/>
      <c r="TL203" s="46"/>
      <c r="TM203" s="46"/>
      <c r="TN203" s="46"/>
      <c r="TO203" s="46"/>
      <c r="TP203" s="46"/>
      <c r="TQ203" s="46"/>
      <c r="TR203" s="46"/>
      <c r="TS203" s="46"/>
      <c r="TT203" s="46"/>
      <c r="TU203" s="46"/>
      <c r="TV203" s="46"/>
      <c r="TW203" s="46"/>
      <c r="TX203" s="46"/>
      <c r="TY203" s="46"/>
      <c r="TZ203" s="46"/>
      <c r="UA203" s="46"/>
      <c r="UB203" s="46"/>
      <c r="UC203" s="46"/>
      <c r="UD203" s="46"/>
      <c r="UE203" s="46"/>
      <c r="UF203" s="46"/>
      <c r="UG203" s="46"/>
      <c r="UH203" s="46"/>
      <c r="UI203" s="46"/>
      <c r="UJ203" s="46"/>
      <c r="UK203" s="46"/>
      <c r="UL203" s="46"/>
      <c r="UM203" s="46"/>
      <c r="UN203" s="46"/>
      <c r="UO203" s="46"/>
      <c r="UP203" s="46"/>
      <c r="UQ203" s="46"/>
      <c r="UR203" s="46"/>
      <c r="US203" s="46"/>
      <c r="UT203" s="46"/>
      <c r="UU203" s="46"/>
      <c r="UV203" s="46"/>
      <c r="UW203" s="46"/>
      <c r="UX203" s="46"/>
      <c r="UY203" s="46"/>
      <c r="UZ203" s="46"/>
      <c r="VA203" s="46"/>
      <c r="VB203" s="46"/>
      <c r="VC203" s="46"/>
      <c r="VD203" s="46"/>
      <c r="VE203" s="46"/>
      <c r="VF203" s="46"/>
      <c r="VG203" s="46"/>
      <c r="VH203" s="46"/>
      <c r="VI203" s="46"/>
      <c r="VJ203" s="46"/>
      <c r="VK203" s="46"/>
      <c r="VL203" s="46"/>
      <c r="VM203" s="46"/>
      <c r="VN203" s="46"/>
      <c r="VO203" s="46"/>
      <c r="VP203" s="46"/>
      <c r="VQ203" s="46"/>
      <c r="VR203" s="46"/>
      <c r="VS203" s="46"/>
      <c r="VT203" s="46"/>
      <c r="VU203" s="46"/>
      <c r="VV203" s="46"/>
      <c r="VW203" s="46"/>
      <c r="VX203" s="46"/>
      <c r="VY203" s="46"/>
      <c r="VZ203" s="46"/>
      <c r="WA203" s="46"/>
      <c r="WB203" s="46"/>
      <c r="WC203" s="46"/>
      <c r="WD203" s="46"/>
      <c r="WE203" s="46"/>
      <c r="WF203" s="46"/>
      <c r="WG203" s="46"/>
      <c r="WH203" s="46"/>
      <c r="WI203" s="46"/>
      <c r="WJ203" s="46"/>
      <c r="WK203" s="46"/>
      <c r="WL203" s="46"/>
      <c r="WM203" s="46"/>
      <c r="WN203" s="46"/>
      <c r="WO203" s="46"/>
      <c r="WP203" s="46"/>
      <c r="WQ203" s="46"/>
      <c r="WR203" s="46"/>
      <c r="WS203" s="46"/>
      <c r="WT203" s="46"/>
      <c r="WU203" s="46"/>
      <c r="WV203" s="46"/>
      <c r="WW203" s="46"/>
      <c r="WX203" s="46"/>
      <c r="WY203" s="46"/>
      <c r="WZ203" s="46"/>
      <c r="XA203" s="46"/>
      <c r="XB203" s="46"/>
      <c r="XC203" s="46"/>
      <c r="XD203" s="46"/>
      <c r="XE203" s="46"/>
      <c r="XF203" s="46"/>
      <c r="XG203" s="46"/>
      <c r="XH203" s="46"/>
      <c r="XI203" s="46"/>
      <c r="XJ203" s="46"/>
      <c r="XK203" s="46"/>
      <c r="XL203" s="46"/>
      <c r="XM203" s="46"/>
      <c r="XN203" s="46"/>
      <c r="XO203" s="46"/>
      <c r="XP203" s="46"/>
      <c r="XQ203" s="46"/>
      <c r="XR203" s="46"/>
      <c r="XS203" s="46"/>
      <c r="XT203" s="46"/>
      <c r="XU203" s="46"/>
      <c r="XV203" s="46"/>
      <c r="XW203" s="46"/>
      <c r="XX203" s="46"/>
      <c r="XY203" s="46"/>
      <c r="XZ203" s="46"/>
      <c r="YA203" s="46"/>
      <c r="YB203" s="46"/>
      <c r="YC203" s="46"/>
      <c r="YD203" s="46"/>
      <c r="YE203" s="46"/>
      <c r="YF203" s="46"/>
      <c r="YG203" s="46"/>
      <c r="YH203" s="46"/>
      <c r="YI203" s="46"/>
      <c r="YJ203" s="46"/>
      <c r="YK203" s="46"/>
      <c r="YL203" s="46"/>
      <c r="YM203" s="46"/>
      <c r="YN203" s="46"/>
      <c r="YO203" s="46"/>
      <c r="YP203" s="46"/>
      <c r="YQ203" s="46"/>
      <c r="YR203" s="46"/>
      <c r="YS203" s="46"/>
      <c r="YT203" s="46"/>
      <c r="YU203" s="46"/>
      <c r="YV203" s="46"/>
      <c r="YW203" s="46"/>
      <c r="YX203" s="46"/>
      <c r="YY203" s="46"/>
      <c r="YZ203" s="46"/>
      <c r="ZA203" s="46"/>
      <c r="ZB203" s="46"/>
      <c r="ZC203" s="46"/>
      <c r="ZD203" s="46"/>
      <c r="ZE203" s="46"/>
      <c r="ZF203" s="46"/>
      <c r="ZG203" s="46"/>
      <c r="ZH203" s="46"/>
      <c r="ZI203" s="46"/>
      <c r="ZJ203" s="46"/>
      <c r="ZK203" s="46"/>
      <c r="ZL203" s="46"/>
      <c r="ZM203" s="46"/>
      <c r="ZN203" s="46"/>
      <c r="ZO203" s="46"/>
      <c r="ZP203" s="46"/>
      <c r="ZQ203" s="46"/>
      <c r="ZR203" s="46"/>
      <c r="ZS203" s="46"/>
      <c r="ZT203" s="46"/>
      <c r="ZU203" s="46"/>
      <c r="ZV203" s="46"/>
      <c r="ZW203" s="46"/>
      <c r="ZX203" s="46"/>
      <c r="ZY203" s="46"/>
      <c r="ZZ203" s="46"/>
      <c r="AAA203" s="46"/>
      <c r="AAB203" s="46"/>
      <c r="AAC203" s="46"/>
      <c r="AAD203" s="46"/>
      <c r="AAE203" s="46"/>
      <c r="AAF203" s="46"/>
      <c r="AAG203" s="46"/>
      <c r="AAH203" s="46"/>
      <c r="AAI203" s="46"/>
      <c r="AAJ203" s="46"/>
      <c r="AAK203" s="46"/>
      <c r="AAL203" s="46"/>
      <c r="AAM203" s="46"/>
      <c r="AAN203" s="46"/>
      <c r="AAO203" s="46"/>
      <c r="AAP203" s="46"/>
      <c r="AAQ203" s="46"/>
      <c r="AAR203" s="46"/>
      <c r="AAS203" s="46"/>
      <c r="AAT203" s="46"/>
      <c r="AAU203" s="46"/>
      <c r="AAV203" s="46"/>
      <c r="AAW203" s="46"/>
      <c r="AAX203" s="46"/>
      <c r="AAY203" s="46"/>
      <c r="AAZ203" s="46"/>
      <c r="ABA203" s="46"/>
      <c r="ABB203" s="46"/>
      <c r="ABC203" s="46"/>
      <c r="ABD203" s="46"/>
      <c r="ABE203" s="46"/>
      <c r="ABF203" s="46"/>
      <c r="ABG203" s="46"/>
      <c r="ABH203" s="46"/>
      <c r="ABI203" s="46"/>
      <c r="ABJ203" s="46"/>
      <c r="ABK203" s="46"/>
      <c r="ABL203" s="46"/>
      <c r="ABM203" s="46"/>
      <c r="ABN203" s="46"/>
      <c r="ABO203" s="46"/>
      <c r="ABP203" s="46"/>
      <c r="ABQ203" s="46"/>
      <c r="ABR203" s="46"/>
      <c r="ABS203" s="46"/>
      <c r="ABT203" s="46"/>
      <c r="ABU203" s="46"/>
      <c r="ABV203" s="46"/>
      <c r="ABW203" s="46"/>
      <c r="ABX203" s="46"/>
      <c r="ABY203" s="46"/>
      <c r="ABZ203" s="46"/>
      <c r="ACA203" s="46"/>
      <c r="ACB203" s="46"/>
      <c r="ACC203" s="46"/>
      <c r="ACD203" s="46"/>
      <c r="ACE203" s="46"/>
      <c r="ACF203" s="46"/>
      <c r="ACG203" s="46"/>
      <c r="ACH203" s="46"/>
      <c r="ACI203" s="46"/>
      <c r="ACJ203" s="46"/>
      <c r="ACK203" s="46"/>
      <c r="ACL203" s="46"/>
      <c r="ACM203" s="46"/>
      <c r="ACN203" s="46"/>
      <c r="ACO203" s="46"/>
      <c r="ACP203" s="46"/>
      <c r="ACQ203" s="46"/>
      <c r="ACR203" s="46"/>
      <c r="ACS203" s="46"/>
      <c r="ACT203" s="46"/>
      <c r="ACU203" s="46"/>
      <c r="ACV203" s="46"/>
      <c r="ACW203" s="46"/>
      <c r="ACX203" s="46"/>
      <c r="ACY203" s="46"/>
      <c r="ACZ203" s="46"/>
      <c r="ADA203" s="46"/>
      <c r="ADB203" s="46"/>
      <c r="ADC203" s="46"/>
      <c r="ADD203" s="46"/>
      <c r="ADE203" s="46"/>
      <c r="ADF203" s="46"/>
      <c r="ADG203" s="46"/>
      <c r="ADH203" s="46"/>
      <c r="ADI203" s="46"/>
      <c r="ADJ203" s="46"/>
      <c r="ADK203" s="46"/>
      <c r="ADL203" s="46"/>
      <c r="ADM203" s="46"/>
      <c r="ADN203" s="46"/>
      <c r="ADO203" s="46"/>
      <c r="ADP203" s="46"/>
      <c r="ADQ203" s="46"/>
      <c r="ADR203" s="46"/>
      <c r="ADS203" s="46"/>
      <c r="ADT203" s="46"/>
      <c r="ADU203" s="46"/>
      <c r="ADV203" s="46"/>
      <c r="ADW203" s="46"/>
      <c r="ADX203" s="46"/>
      <c r="ADY203" s="46"/>
      <c r="ADZ203" s="46"/>
      <c r="AEA203" s="46"/>
      <c r="AEB203" s="46"/>
      <c r="AEC203" s="46"/>
      <c r="AED203" s="46"/>
      <c r="AEE203" s="46"/>
      <c r="AEF203" s="46"/>
      <c r="AEG203" s="46"/>
      <c r="AEH203" s="46"/>
      <c r="AEI203" s="46"/>
      <c r="AEJ203" s="46"/>
      <c r="AEK203" s="46"/>
      <c r="AEL203" s="46"/>
      <c r="AEM203" s="46"/>
      <c r="AEN203" s="46"/>
      <c r="AEO203" s="46"/>
      <c r="AEP203" s="46"/>
      <c r="AEQ203" s="46"/>
      <c r="AER203" s="46"/>
      <c r="AES203" s="46"/>
      <c r="AET203" s="46"/>
      <c r="AEU203" s="46"/>
      <c r="AEV203" s="46"/>
      <c r="AEW203" s="46"/>
      <c r="AEX203" s="46"/>
      <c r="AEY203" s="46"/>
      <c r="AEZ203" s="46"/>
      <c r="AFA203" s="46"/>
      <c r="AFB203" s="46"/>
      <c r="AFC203" s="46"/>
      <c r="AFD203" s="46"/>
      <c r="AFE203" s="46"/>
      <c r="AFF203" s="46"/>
      <c r="AFG203" s="46"/>
      <c r="AFH203" s="46"/>
      <c r="AFI203" s="46"/>
      <c r="AFJ203" s="46"/>
      <c r="AFK203" s="46"/>
      <c r="AFL203" s="46"/>
      <c r="AFM203" s="46"/>
      <c r="AFN203" s="46"/>
      <c r="AFO203" s="46"/>
      <c r="AFP203" s="46"/>
      <c r="AFQ203" s="46"/>
      <c r="AFR203" s="46"/>
      <c r="AFS203" s="46"/>
      <c r="AFT203" s="46"/>
      <c r="AFU203" s="46"/>
      <c r="AFV203" s="46"/>
      <c r="AFW203" s="46"/>
      <c r="AFX203" s="46"/>
      <c r="AFY203" s="46"/>
      <c r="AFZ203" s="46"/>
      <c r="AGA203" s="46"/>
      <c r="AGB203" s="46"/>
      <c r="AGC203" s="46"/>
      <c r="AGD203" s="46"/>
      <c r="AGE203" s="46"/>
      <c r="AGF203" s="46"/>
      <c r="AGG203" s="46"/>
      <c r="AGH203" s="46"/>
      <c r="AGI203" s="46"/>
      <c r="AGJ203" s="46"/>
      <c r="AGK203" s="46"/>
      <c r="AGL203" s="46"/>
      <c r="AGM203" s="46"/>
      <c r="AGN203" s="46"/>
      <c r="AGO203" s="46"/>
      <c r="AGP203" s="46"/>
      <c r="AGQ203" s="46"/>
      <c r="AGR203" s="46"/>
      <c r="AGS203" s="46"/>
      <c r="AGT203" s="46"/>
      <c r="AGU203" s="46"/>
      <c r="AGV203" s="46"/>
      <c r="AGW203" s="46"/>
      <c r="AGX203" s="46"/>
      <c r="AGY203" s="46"/>
      <c r="AGZ203" s="46"/>
      <c r="AHA203" s="46"/>
      <c r="AHB203" s="46"/>
      <c r="AHC203" s="46"/>
      <c r="AHD203" s="46"/>
      <c r="AHE203" s="46"/>
      <c r="AHF203" s="46"/>
      <c r="AHG203" s="46"/>
      <c r="AHH203" s="46"/>
      <c r="AHI203" s="46"/>
      <c r="AHJ203" s="46"/>
      <c r="AHK203" s="46"/>
      <c r="AHL203" s="46"/>
      <c r="AHM203" s="46"/>
      <c r="AHN203" s="46"/>
      <c r="AHO203" s="46"/>
      <c r="AHP203" s="46"/>
      <c r="AHQ203" s="46"/>
      <c r="AHR203" s="46"/>
      <c r="AHS203" s="46"/>
      <c r="AHT203" s="46"/>
      <c r="AHU203" s="46"/>
      <c r="AHV203" s="46"/>
      <c r="AHW203" s="46"/>
      <c r="AHX203" s="46"/>
      <c r="AHY203" s="46"/>
      <c r="AHZ203" s="46"/>
      <c r="AIA203" s="46"/>
      <c r="AIB203" s="46"/>
      <c r="AIC203" s="46"/>
      <c r="AID203" s="46"/>
      <c r="AIE203" s="46"/>
      <c r="AIF203" s="46"/>
      <c r="AIG203" s="46"/>
      <c r="AIH203" s="46"/>
      <c r="AII203" s="46"/>
      <c r="AIJ203" s="46"/>
      <c r="AIK203" s="46"/>
      <c r="AIL203" s="46"/>
      <c r="AIM203" s="46"/>
      <c r="AIN203" s="46"/>
      <c r="AIO203" s="46"/>
      <c r="AIP203" s="46"/>
      <c r="AIQ203" s="46"/>
      <c r="AIR203" s="46"/>
      <c r="AIS203" s="46"/>
      <c r="AIT203" s="46"/>
      <c r="AIU203" s="46"/>
      <c r="AIV203" s="46"/>
      <c r="AIW203" s="46"/>
      <c r="AIX203" s="46"/>
      <c r="AIY203" s="46"/>
      <c r="AIZ203" s="46"/>
      <c r="AJA203" s="46"/>
      <c r="AJB203" s="46"/>
      <c r="AJC203" s="46"/>
      <c r="AJD203" s="46"/>
      <c r="AJE203" s="46"/>
      <c r="AJF203" s="46"/>
      <c r="AJG203" s="46"/>
      <c r="AJH203" s="46"/>
      <c r="AJI203" s="46"/>
      <c r="AJJ203" s="46"/>
      <c r="AJK203" s="46"/>
      <c r="AJL203" s="46"/>
      <c r="AJM203" s="46"/>
      <c r="AJN203" s="46"/>
      <c r="AJO203" s="46"/>
      <c r="AJP203" s="46"/>
      <c r="AJQ203" s="46"/>
      <c r="AJR203" s="46"/>
      <c r="AJS203" s="46"/>
      <c r="AJT203" s="46"/>
      <c r="AJU203" s="46"/>
      <c r="AJV203" s="46"/>
      <c r="AJW203" s="46"/>
      <c r="AJX203" s="46"/>
      <c r="AJY203" s="46"/>
      <c r="AJZ203" s="46"/>
      <c r="AKA203" s="46"/>
      <c r="AKB203" s="46"/>
      <c r="AKC203" s="46"/>
      <c r="AKD203" s="46"/>
      <c r="AKE203" s="46"/>
      <c r="AKF203" s="46"/>
      <c r="AKG203" s="46"/>
      <c r="AKH203" s="46"/>
      <c r="AKI203" s="46"/>
      <c r="AKJ203" s="46"/>
      <c r="AKK203" s="46"/>
      <c r="AKL203" s="46"/>
      <c r="AKM203" s="46"/>
      <c r="AKN203" s="46"/>
      <c r="AKO203" s="46"/>
      <c r="AKP203" s="46"/>
      <c r="AKQ203" s="46"/>
      <c r="AKR203" s="46"/>
      <c r="AKS203" s="46"/>
      <c r="AKT203" s="46"/>
      <c r="AKU203" s="46"/>
      <c r="AKV203" s="46"/>
      <c r="AKW203" s="46"/>
      <c r="AKX203" s="46"/>
      <c r="AKY203" s="46"/>
      <c r="AKZ203" s="46"/>
      <c r="ALA203" s="46"/>
      <c r="ALB203" s="46"/>
      <c r="ALC203" s="46"/>
      <c r="ALD203" s="46"/>
      <c r="ALE203" s="46"/>
      <c r="ALF203" s="46"/>
      <c r="ALG203" s="46"/>
      <c r="ALH203" s="46"/>
      <c r="ALI203" s="46"/>
      <c r="ALJ203" s="46"/>
      <c r="ALK203" s="46"/>
      <c r="ALL203" s="46"/>
      <c r="ALM203" s="46"/>
      <c r="ALN203" s="46"/>
      <c r="ALO203" s="46"/>
      <c r="ALP203" s="46"/>
      <c r="ALQ203" s="46"/>
      <c r="ALR203" s="46"/>
      <c r="ALS203" s="46"/>
      <c r="ALT203" s="46"/>
      <c r="ALU203" s="46"/>
      <c r="ALV203" s="46"/>
      <c r="ALW203" s="46"/>
      <c r="ALX203" s="46"/>
      <c r="ALY203" s="46"/>
      <c r="ALZ203" s="46"/>
      <c r="AMA203" s="46"/>
      <c r="AMB203" s="46"/>
      <c r="AMC203" s="46"/>
      <c r="AMD203" s="46"/>
      <c r="AME203" s="46"/>
      <c r="AMF203" s="46"/>
      <c r="AMG203" s="46"/>
      <c r="AMH203" s="46"/>
      <c r="AMI203" s="46"/>
      <c r="AMJ203" s="46"/>
      <c r="AMK203" s="46"/>
      <c r="AML203" s="46"/>
      <c r="AMM203" s="46"/>
      <c r="AMN203" s="46"/>
      <c r="AMO203" s="46"/>
      <c r="AMP203" s="46"/>
      <c r="AMQ203" s="46"/>
      <c r="AMR203" s="46"/>
      <c r="AMS203" s="46"/>
      <c r="AMT203" s="46"/>
      <c r="AMU203" s="46"/>
      <c r="AMV203" s="46"/>
      <c r="AMW203" s="46"/>
      <c r="AMX203" s="46"/>
      <c r="AMY203" s="46"/>
      <c r="AMZ203" s="46"/>
      <c r="ANA203" s="46"/>
      <c r="ANB203" s="46"/>
      <c r="ANC203" s="46"/>
      <c r="AND203" s="46"/>
      <c r="ANE203" s="46"/>
      <c r="ANF203" s="46"/>
      <c r="ANG203" s="46"/>
      <c r="ANH203" s="46"/>
      <c r="ANI203" s="46"/>
      <c r="ANJ203" s="46"/>
      <c r="ANK203" s="46"/>
      <c r="ANL203" s="46"/>
      <c r="ANM203" s="46"/>
      <c r="ANN203" s="46"/>
      <c r="ANO203" s="46"/>
      <c r="ANP203" s="46"/>
      <c r="ANQ203" s="46"/>
      <c r="ANR203" s="46"/>
      <c r="ANS203" s="46"/>
      <c r="ANT203" s="46"/>
      <c r="ANU203" s="46"/>
      <c r="ANV203" s="46"/>
      <c r="ANW203" s="46"/>
      <c r="ANX203" s="46"/>
      <c r="ANY203" s="46"/>
      <c r="ANZ203" s="46"/>
      <c r="AOA203" s="46"/>
      <c r="AOB203" s="46"/>
      <c r="AOC203" s="46"/>
      <c r="AOD203" s="46"/>
      <c r="AOE203" s="46"/>
      <c r="AOF203" s="46"/>
      <c r="AOG203" s="46"/>
      <c r="AOH203" s="46"/>
      <c r="AOI203" s="46"/>
      <c r="AOJ203" s="46"/>
      <c r="AOK203" s="46"/>
      <c r="AOL203" s="46"/>
      <c r="AOM203" s="46"/>
      <c r="AON203" s="46"/>
      <c r="AOO203" s="46"/>
      <c r="AOP203" s="46"/>
      <c r="AOQ203" s="46"/>
      <c r="AOR203" s="46"/>
      <c r="AOS203" s="46"/>
      <c r="AOT203" s="46"/>
      <c r="AOU203" s="46"/>
      <c r="AOV203" s="46"/>
      <c r="AOW203" s="46"/>
      <c r="AOX203" s="46"/>
      <c r="AOY203" s="46"/>
      <c r="AOZ203" s="46"/>
      <c r="APA203" s="46"/>
      <c r="APB203" s="46"/>
      <c r="APC203" s="46"/>
      <c r="APD203" s="46"/>
      <c r="APE203" s="46"/>
      <c r="APF203" s="46"/>
      <c r="APG203" s="46"/>
      <c r="APH203" s="46"/>
      <c r="API203" s="46"/>
      <c r="APJ203" s="46"/>
      <c r="APK203" s="46"/>
      <c r="APL203" s="46"/>
      <c r="APM203" s="46"/>
      <c r="APN203" s="46"/>
      <c r="APO203" s="46"/>
      <c r="APP203" s="46"/>
      <c r="APQ203" s="46"/>
      <c r="APR203" s="46"/>
      <c r="APS203" s="46"/>
      <c r="APT203" s="46"/>
      <c r="APU203" s="46"/>
      <c r="APV203" s="46"/>
      <c r="APW203" s="46"/>
      <c r="APX203" s="46"/>
      <c r="APY203" s="46"/>
      <c r="APZ203" s="46"/>
      <c r="AQA203" s="46"/>
      <c r="AQB203" s="46"/>
      <c r="AQC203" s="46"/>
      <c r="AQD203" s="46"/>
      <c r="AQE203" s="46"/>
      <c r="AQF203" s="46"/>
      <c r="AQG203" s="46"/>
      <c r="AQH203" s="46"/>
      <c r="AQI203" s="46"/>
      <c r="AQJ203" s="46"/>
      <c r="AQK203" s="46"/>
      <c r="AQL203" s="46"/>
      <c r="AQM203" s="46"/>
      <c r="AQN203" s="46"/>
      <c r="AQO203" s="46"/>
      <c r="AQP203" s="46"/>
      <c r="AQQ203" s="46"/>
      <c r="AQR203" s="46"/>
      <c r="AQS203" s="46"/>
      <c r="AQT203" s="46"/>
      <c r="AQU203" s="46"/>
      <c r="AQV203" s="46"/>
      <c r="AQW203" s="46"/>
      <c r="AQX203" s="46"/>
      <c r="AQY203" s="46"/>
      <c r="AQZ203" s="46"/>
      <c r="ARA203" s="46"/>
      <c r="ARB203" s="46"/>
      <c r="ARC203" s="46"/>
      <c r="ARD203" s="46"/>
      <c r="ARE203" s="46"/>
      <c r="ARF203" s="46"/>
      <c r="ARG203" s="46"/>
      <c r="ARH203" s="46"/>
      <c r="ARI203" s="46"/>
      <c r="ARJ203" s="46"/>
      <c r="ARK203" s="46"/>
      <c r="ARL203" s="46"/>
      <c r="ARM203" s="46"/>
      <c r="ARN203" s="46"/>
      <c r="ARO203" s="46"/>
      <c r="ARP203" s="46"/>
      <c r="ARQ203" s="46"/>
      <c r="ARR203" s="46"/>
      <c r="ARS203" s="46"/>
      <c r="ART203" s="46"/>
      <c r="ARU203" s="46"/>
      <c r="ARV203" s="46"/>
      <c r="ARW203" s="46"/>
      <c r="ARX203" s="46"/>
      <c r="ARY203" s="46"/>
      <c r="ARZ203" s="46"/>
      <c r="ASA203" s="46"/>
      <c r="ASB203" s="46"/>
      <c r="ASC203" s="46"/>
      <c r="ASD203" s="46"/>
      <c r="ASE203" s="46"/>
      <c r="ASF203" s="46"/>
      <c r="ASG203" s="46"/>
      <c r="ASH203" s="46"/>
      <c r="ASI203" s="46"/>
      <c r="ASJ203" s="46"/>
      <c r="ASK203" s="46"/>
      <c r="ASL203" s="46"/>
      <c r="ASM203" s="46"/>
      <c r="ASN203" s="46"/>
      <c r="ASO203" s="46"/>
      <c r="ASP203" s="46"/>
      <c r="ASQ203" s="46"/>
      <c r="ASR203" s="46"/>
      <c r="ASS203" s="46"/>
      <c r="AST203" s="46"/>
      <c r="ASU203" s="46"/>
      <c r="ASV203" s="46"/>
      <c r="ASW203" s="46"/>
      <c r="ASX203" s="46"/>
      <c r="ASY203" s="46"/>
      <c r="ASZ203" s="46"/>
      <c r="ATA203" s="46"/>
      <c r="ATB203" s="46"/>
      <c r="ATC203" s="46"/>
      <c r="ATD203" s="46"/>
      <c r="ATE203" s="46"/>
      <c r="ATF203" s="46"/>
      <c r="ATG203" s="46"/>
      <c r="ATH203" s="46"/>
      <c r="ATI203" s="46"/>
      <c r="ATJ203" s="46"/>
      <c r="ATK203" s="46"/>
      <c r="ATL203" s="46"/>
      <c r="ATM203" s="46"/>
      <c r="ATN203" s="46"/>
      <c r="ATO203" s="46"/>
      <c r="ATP203" s="46"/>
      <c r="ATQ203" s="46"/>
      <c r="ATR203" s="46"/>
      <c r="ATS203" s="46"/>
      <c r="ATT203" s="46"/>
      <c r="ATU203" s="46"/>
      <c r="ATV203" s="46"/>
      <c r="ATW203" s="46"/>
      <c r="ATX203" s="46"/>
      <c r="ATY203" s="46"/>
      <c r="ATZ203" s="46"/>
      <c r="AUA203" s="46"/>
      <c r="AUB203" s="46"/>
      <c r="AUC203" s="46"/>
      <c r="AUD203" s="46"/>
      <c r="AUE203" s="46"/>
      <c r="AUF203" s="46"/>
      <c r="AUG203" s="46"/>
      <c r="AUH203" s="46"/>
      <c r="AUI203" s="46"/>
      <c r="AUJ203" s="46"/>
      <c r="AUK203" s="46"/>
      <c r="AUL203" s="46"/>
      <c r="AUM203" s="46"/>
      <c r="AUN203" s="46"/>
      <c r="AUO203" s="46"/>
      <c r="AUP203" s="46"/>
      <c r="AUQ203" s="46"/>
      <c r="AUR203" s="46"/>
      <c r="AUS203" s="46"/>
      <c r="AUT203" s="46"/>
      <c r="AUU203" s="46"/>
      <c r="AUV203" s="46"/>
      <c r="AUW203" s="46"/>
      <c r="AUX203" s="46"/>
      <c r="AUY203" s="46"/>
      <c r="AUZ203" s="46"/>
      <c r="AVA203" s="46"/>
      <c r="AVB203" s="46"/>
      <c r="AVC203" s="46"/>
      <c r="AVD203" s="46"/>
      <c r="AVE203" s="46"/>
      <c r="AVF203" s="46"/>
      <c r="AVG203" s="46"/>
      <c r="AVH203" s="46"/>
      <c r="AVI203" s="46"/>
      <c r="AVJ203" s="46"/>
      <c r="AVK203" s="46"/>
      <c r="AVL203" s="46"/>
      <c r="AVM203" s="46"/>
      <c r="AVN203" s="46"/>
      <c r="AVO203" s="46"/>
      <c r="AVP203" s="46"/>
      <c r="AVQ203" s="46"/>
      <c r="AVR203" s="46"/>
      <c r="AVS203" s="46"/>
      <c r="AVT203" s="46"/>
      <c r="AVU203" s="46"/>
      <c r="AVV203" s="46"/>
      <c r="AVW203" s="46"/>
      <c r="AVX203" s="46"/>
      <c r="AVY203" s="46"/>
      <c r="AVZ203" s="46"/>
      <c r="AWA203" s="46"/>
      <c r="AWB203" s="46"/>
      <c r="AWC203" s="46"/>
      <c r="AWD203" s="46"/>
      <c r="AWE203" s="46"/>
      <c r="AWF203" s="46"/>
      <c r="AWG203" s="46"/>
      <c r="AWH203" s="46"/>
      <c r="AWI203" s="46"/>
      <c r="AWJ203" s="46"/>
      <c r="AWK203" s="46"/>
      <c r="AWL203" s="46"/>
      <c r="AWM203" s="46"/>
      <c r="AWN203" s="46"/>
      <c r="AWO203" s="46"/>
      <c r="AWP203" s="46"/>
      <c r="AWQ203" s="46"/>
      <c r="AWR203" s="46"/>
      <c r="AWS203" s="46"/>
      <c r="AWT203" s="46"/>
      <c r="AWU203" s="46"/>
      <c r="AWV203" s="46"/>
      <c r="AWW203" s="46"/>
      <c r="AWX203" s="46"/>
      <c r="AWY203" s="46"/>
      <c r="AWZ203" s="46"/>
      <c r="AXA203" s="46"/>
      <c r="AXB203" s="46"/>
      <c r="AXC203" s="46"/>
      <c r="AXD203" s="46"/>
      <c r="AXE203" s="46"/>
      <c r="AXF203" s="46"/>
      <c r="AXG203" s="46"/>
      <c r="AXH203" s="46"/>
      <c r="AXI203" s="46"/>
      <c r="AXJ203" s="46"/>
      <c r="AXK203" s="46"/>
      <c r="AXL203" s="46"/>
      <c r="AXM203" s="46"/>
      <c r="AXN203" s="46"/>
      <c r="AXO203" s="46"/>
      <c r="AXP203" s="46"/>
      <c r="AXQ203" s="46"/>
      <c r="AXR203" s="46"/>
      <c r="AXS203" s="46"/>
      <c r="AXT203" s="46"/>
      <c r="AXU203" s="46"/>
      <c r="AXV203" s="46"/>
      <c r="AXW203" s="46"/>
      <c r="AXX203" s="46"/>
      <c r="AXY203" s="46"/>
      <c r="AXZ203" s="46"/>
      <c r="AYA203" s="46"/>
      <c r="AYB203" s="46"/>
      <c r="AYC203" s="46"/>
      <c r="AYD203" s="46"/>
      <c r="AYE203" s="46"/>
      <c r="AYF203" s="46"/>
      <c r="AYG203" s="46"/>
      <c r="AYH203" s="46"/>
      <c r="AYI203" s="46"/>
      <c r="AYJ203" s="46"/>
      <c r="AYK203" s="46"/>
      <c r="AYL203" s="46"/>
      <c r="AYM203" s="46"/>
      <c r="AYN203" s="46"/>
      <c r="AYO203" s="46"/>
      <c r="AYP203" s="46"/>
      <c r="AYQ203" s="46"/>
      <c r="AYR203" s="46"/>
      <c r="AYS203" s="46"/>
      <c r="AYT203" s="46"/>
      <c r="AYU203" s="46"/>
      <c r="AYV203" s="46"/>
      <c r="AYW203" s="46"/>
      <c r="AYX203" s="46"/>
      <c r="AYY203" s="46"/>
      <c r="AYZ203" s="46"/>
      <c r="AZA203" s="46"/>
      <c r="AZB203" s="46"/>
      <c r="AZC203" s="46"/>
      <c r="AZD203" s="46"/>
      <c r="AZE203" s="46"/>
      <c r="AZF203" s="46"/>
      <c r="AZG203" s="46"/>
      <c r="AZH203" s="46"/>
      <c r="AZI203" s="46"/>
      <c r="AZJ203" s="46"/>
      <c r="AZK203" s="46"/>
      <c r="AZL203" s="46"/>
      <c r="AZM203" s="46"/>
      <c r="AZN203" s="46"/>
      <c r="AZO203" s="46"/>
      <c r="AZP203" s="46"/>
      <c r="AZQ203" s="46"/>
      <c r="AZR203" s="46"/>
      <c r="AZS203" s="46"/>
      <c r="AZT203" s="46"/>
      <c r="AZU203" s="46"/>
      <c r="AZV203" s="46"/>
      <c r="AZW203" s="46"/>
      <c r="AZX203" s="46"/>
      <c r="AZY203" s="46"/>
      <c r="AZZ203" s="46"/>
      <c r="BAA203" s="46"/>
      <c r="BAB203" s="46"/>
      <c r="BAC203" s="46"/>
      <c r="BAD203" s="46"/>
      <c r="BAE203" s="46"/>
      <c r="BAF203" s="46"/>
      <c r="BAG203" s="46"/>
      <c r="BAH203" s="46"/>
      <c r="BAI203" s="46"/>
      <c r="BAJ203" s="46"/>
      <c r="BAK203" s="46"/>
      <c r="BAL203" s="46"/>
      <c r="BAM203" s="46"/>
      <c r="BAN203" s="46"/>
      <c r="BAO203" s="46"/>
      <c r="BAP203" s="46"/>
      <c r="BAQ203" s="46"/>
      <c r="BAR203" s="46"/>
      <c r="BAS203" s="46"/>
      <c r="BAT203" s="46"/>
      <c r="BAU203" s="46"/>
      <c r="BAV203" s="46"/>
      <c r="BAW203" s="46"/>
      <c r="BAX203" s="46"/>
      <c r="BAY203" s="46"/>
      <c r="BAZ203" s="46"/>
      <c r="BBA203" s="46"/>
      <c r="BBB203" s="46"/>
      <c r="BBC203" s="46"/>
      <c r="BBD203" s="46"/>
      <c r="BBE203" s="46"/>
      <c r="BBF203" s="46"/>
      <c r="BBG203" s="46"/>
      <c r="BBH203" s="46"/>
      <c r="BBI203" s="46"/>
      <c r="BBJ203" s="46"/>
      <c r="BBK203" s="46"/>
      <c r="BBL203" s="46"/>
      <c r="BBM203" s="46"/>
      <c r="BBN203" s="46"/>
      <c r="BBO203" s="46"/>
      <c r="BBP203" s="46"/>
      <c r="BBQ203" s="46"/>
      <c r="BBR203" s="46"/>
      <c r="BBS203" s="46"/>
      <c r="BBT203" s="46"/>
      <c r="BBU203" s="46"/>
      <c r="BBV203" s="46"/>
      <c r="BBW203" s="46"/>
      <c r="BBX203" s="46"/>
      <c r="BBY203" s="46"/>
      <c r="BBZ203" s="46"/>
      <c r="BCA203" s="46"/>
      <c r="BCB203" s="46"/>
      <c r="BCC203" s="46"/>
      <c r="BCD203" s="46"/>
      <c r="BCE203" s="46"/>
      <c r="BCF203" s="46"/>
      <c r="BCG203" s="46"/>
      <c r="BCH203" s="46"/>
      <c r="BCI203" s="46"/>
      <c r="BCJ203" s="46"/>
      <c r="BCK203" s="46"/>
      <c r="BCL203" s="46"/>
      <c r="BCM203" s="46"/>
      <c r="BCN203" s="46"/>
      <c r="BCO203" s="46"/>
      <c r="BCP203" s="46"/>
      <c r="BCQ203" s="46"/>
      <c r="BCR203" s="46"/>
      <c r="BCS203" s="46"/>
      <c r="BCT203" s="46"/>
      <c r="BCU203" s="46"/>
      <c r="BCV203" s="46"/>
      <c r="BCW203" s="46"/>
      <c r="BCX203" s="46"/>
      <c r="BCY203" s="46"/>
      <c r="BCZ203" s="46"/>
      <c r="BDA203" s="46"/>
      <c r="BDB203" s="46"/>
      <c r="BDC203" s="46"/>
      <c r="BDD203" s="46"/>
      <c r="BDE203" s="46"/>
      <c r="BDF203" s="46"/>
      <c r="BDG203" s="46"/>
      <c r="BDH203" s="46"/>
      <c r="BDI203" s="46"/>
      <c r="BDJ203" s="46"/>
      <c r="BDK203" s="46"/>
      <c r="BDL203" s="46"/>
      <c r="BDM203" s="46"/>
      <c r="BDN203" s="46"/>
      <c r="BDO203" s="46"/>
      <c r="BDP203" s="46"/>
      <c r="BDQ203" s="46"/>
      <c r="BDR203" s="46"/>
      <c r="BDS203" s="46"/>
      <c r="BDT203" s="46"/>
      <c r="BDU203" s="46"/>
      <c r="BDV203" s="46"/>
      <c r="BDW203" s="46"/>
      <c r="BDX203" s="46"/>
      <c r="BDY203" s="46"/>
      <c r="BDZ203" s="46"/>
      <c r="BEA203" s="46"/>
      <c r="BEB203" s="46"/>
      <c r="BEC203" s="46"/>
      <c r="BED203" s="46"/>
      <c r="BEE203" s="46"/>
      <c r="BEF203" s="46"/>
      <c r="BEG203" s="46"/>
      <c r="BEH203" s="46"/>
      <c r="BEI203" s="46"/>
      <c r="BEJ203" s="46"/>
      <c r="BEK203" s="46"/>
      <c r="BEL203" s="46"/>
      <c r="BEM203" s="46"/>
      <c r="BEN203" s="46"/>
      <c r="BEO203" s="46"/>
      <c r="BEP203" s="46"/>
      <c r="BEQ203" s="46"/>
      <c r="BER203" s="46"/>
      <c r="BES203" s="46"/>
      <c r="BET203" s="46"/>
      <c r="BEU203" s="46"/>
      <c r="BEV203" s="46"/>
      <c r="BEW203" s="46"/>
      <c r="BEX203" s="46"/>
      <c r="BEY203" s="46"/>
      <c r="BEZ203" s="46"/>
      <c r="BFA203" s="46"/>
      <c r="BFB203" s="46"/>
      <c r="BFC203" s="46"/>
      <c r="BFD203" s="46"/>
      <c r="BFE203" s="46"/>
      <c r="BFF203" s="46"/>
      <c r="BFG203" s="46"/>
      <c r="BFH203" s="46"/>
      <c r="BFI203" s="46"/>
      <c r="BFJ203" s="46"/>
      <c r="BFK203" s="46"/>
      <c r="BFL203" s="46"/>
      <c r="BFM203" s="46"/>
      <c r="BFN203" s="46"/>
      <c r="BFO203" s="46"/>
      <c r="BFP203" s="46"/>
      <c r="BFQ203" s="46"/>
      <c r="BFR203" s="46"/>
      <c r="BFS203" s="46"/>
      <c r="BFT203" s="46"/>
      <c r="BFU203" s="46"/>
      <c r="BFV203" s="46"/>
      <c r="BFW203" s="46"/>
      <c r="BFX203" s="46"/>
      <c r="BFY203" s="46"/>
      <c r="BFZ203" s="46"/>
      <c r="BGA203" s="46"/>
      <c r="BGB203" s="46"/>
      <c r="BGC203" s="46"/>
      <c r="BGD203" s="46"/>
      <c r="BGE203" s="46"/>
      <c r="BGF203" s="46"/>
      <c r="BGG203" s="46"/>
      <c r="BGH203" s="46"/>
      <c r="BGI203" s="46"/>
      <c r="BGJ203" s="46"/>
      <c r="BGK203" s="46"/>
      <c r="BGL203" s="46"/>
      <c r="BGM203" s="46"/>
      <c r="BGN203" s="46"/>
      <c r="BGO203" s="46"/>
      <c r="BGP203" s="46"/>
      <c r="BGQ203" s="46"/>
      <c r="BGR203" s="46"/>
      <c r="BGS203" s="46"/>
      <c r="BGT203" s="46"/>
      <c r="BGU203" s="46"/>
      <c r="BGV203" s="46"/>
      <c r="BGW203" s="46"/>
      <c r="BGX203" s="46"/>
      <c r="BGY203" s="46"/>
      <c r="BGZ203" s="46"/>
      <c r="BHA203" s="46"/>
      <c r="BHB203" s="46"/>
      <c r="BHC203" s="46"/>
      <c r="BHD203" s="46"/>
      <c r="BHE203" s="46"/>
      <c r="BHF203" s="46"/>
      <c r="BHG203" s="46"/>
      <c r="BHH203" s="46"/>
      <c r="BHI203" s="46"/>
      <c r="BHJ203" s="46"/>
      <c r="BHK203" s="46"/>
      <c r="BHL203" s="46"/>
      <c r="BHM203" s="46"/>
      <c r="BHN203" s="46"/>
      <c r="BHO203" s="46"/>
      <c r="BHP203" s="46"/>
      <c r="BHQ203" s="46"/>
      <c r="BHR203" s="46"/>
      <c r="BHS203" s="46"/>
      <c r="BHT203" s="46"/>
      <c r="BHU203" s="46"/>
      <c r="BHV203" s="46"/>
      <c r="BHW203" s="46"/>
      <c r="BHX203" s="46"/>
      <c r="BHY203" s="46"/>
      <c r="BHZ203" s="46"/>
      <c r="BIA203" s="46"/>
      <c r="BIB203" s="46"/>
      <c r="BIC203" s="46"/>
      <c r="BID203" s="46"/>
      <c r="BIE203" s="46"/>
      <c r="BIF203" s="46"/>
      <c r="BIG203" s="46"/>
      <c r="BIH203" s="46"/>
      <c r="BII203" s="46"/>
      <c r="BIJ203" s="46"/>
      <c r="BIK203" s="46"/>
      <c r="BIL203" s="46"/>
      <c r="BIM203" s="46"/>
      <c r="BIN203" s="46"/>
      <c r="BIO203" s="46"/>
      <c r="BIP203" s="46"/>
      <c r="BIQ203" s="46"/>
      <c r="BIR203" s="46"/>
      <c r="BIS203" s="46"/>
      <c r="BIT203" s="46"/>
      <c r="BIU203" s="46"/>
      <c r="BIV203" s="46"/>
      <c r="BIW203" s="46"/>
      <c r="BIX203" s="46"/>
      <c r="BIY203" s="46"/>
      <c r="BIZ203" s="46"/>
      <c r="BJA203" s="46"/>
      <c r="BJB203" s="46"/>
      <c r="BJC203" s="46"/>
      <c r="BJD203" s="46"/>
      <c r="BJE203" s="46"/>
      <c r="BJF203" s="46"/>
      <c r="BJG203" s="46"/>
      <c r="BJH203" s="46"/>
      <c r="BJI203" s="46"/>
      <c r="BJJ203" s="46"/>
      <c r="BJK203" s="46"/>
      <c r="BJL203" s="46"/>
      <c r="BJM203" s="46"/>
      <c r="BJN203" s="46"/>
      <c r="BJO203" s="46"/>
      <c r="BJP203" s="46"/>
      <c r="BJQ203" s="46"/>
      <c r="BJR203" s="46"/>
      <c r="BJS203" s="46"/>
      <c r="BJT203" s="46"/>
      <c r="BJU203" s="46"/>
      <c r="BJV203" s="46"/>
      <c r="BJW203" s="46"/>
      <c r="BJX203" s="46"/>
      <c r="BJY203" s="46"/>
      <c r="BJZ203" s="46"/>
      <c r="BKA203" s="46"/>
      <c r="BKB203" s="46"/>
      <c r="BKC203" s="46"/>
      <c r="BKD203" s="46"/>
      <c r="BKE203" s="46"/>
      <c r="BKF203" s="46"/>
      <c r="BKG203" s="46"/>
      <c r="BKH203" s="46"/>
      <c r="BKI203" s="46"/>
      <c r="BKJ203" s="46"/>
      <c r="BKK203" s="46"/>
      <c r="BKL203" s="46"/>
      <c r="BKM203" s="46"/>
      <c r="BKN203" s="46"/>
      <c r="BKO203" s="46"/>
      <c r="BKP203" s="46"/>
      <c r="BKQ203" s="46"/>
      <c r="BKR203" s="46"/>
      <c r="BKS203" s="46"/>
      <c r="BKT203" s="46"/>
      <c r="BKU203" s="46"/>
      <c r="BKV203" s="46"/>
      <c r="BKW203" s="46"/>
      <c r="BKX203" s="46"/>
      <c r="BKY203" s="46"/>
      <c r="BKZ203" s="46"/>
      <c r="BLA203" s="46"/>
      <c r="BLB203" s="46"/>
      <c r="BLC203" s="46"/>
      <c r="BLD203" s="46"/>
      <c r="BLE203" s="46"/>
      <c r="BLF203" s="46"/>
      <c r="BLG203" s="46"/>
      <c r="BLH203" s="46"/>
      <c r="BLI203" s="46"/>
      <c r="BLJ203" s="46"/>
      <c r="BLK203" s="46"/>
      <c r="BLL203" s="46"/>
      <c r="BLM203" s="46"/>
      <c r="BLN203" s="46"/>
      <c r="BLO203" s="46"/>
      <c r="BLP203" s="46"/>
      <c r="BLQ203" s="46"/>
      <c r="BLR203" s="46"/>
      <c r="BLS203" s="46"/>
      <c r="BLT203" s="46"/>
      <c r="BLU203" s="46"/>
      <c r="BLV203" s="46"/>
      <c r="BLW203" s="46"/>
      <c r="BLX203" s="46"/>
      <c r="BLY203" s="46"/>
      <c r="BLZ203" s="46"/>
      <c r="BMA203" s="46"/>
      <c r="BMB203" s="46"/>
      <c r="BMC203" s="46"/>
      <c r="BMD203" s="46"/>
      <c r="BME203" s="46"/>
      <c r="BMF203" s="46"/>
      <c r="BMG203" s="46"/>
      <c r="BMH203" s="46"/>
      <c r="BMI203" s="46"/>
      <c r="BMJ203" s="46"/>
      <c r="BMK203" s="46"/>
      <c r="BML203" s="46"/>
      <c r="BMM203" s="46"/>
      <c r="BMN203" s="46"/>
      <c r="BMO203" s="46"/>
      <c r="BMP203" s="46"/>
      <c r="BMQ203" s="46"/>
      <c r="BMR203" s="46"/>
      <c r="BMS203" s="46"/>
      <c r="BMT203" s="46"/>
      <c r="BMU203" s="46"/>
      <c r="BMV203" s="46"/>
      <c r="BMW203" s="46"/>
      <c r="BMX203" s="46"/>
      <c r="BMY203" s="46"/>
      <c r="BMZ203" s="46"/>
      <c r="BNA203" s="46"/>
      <c r="BNB203" s="46"/>
      <c r="BNC203" s="46"/>
      <c r="BND203" s="46"/>
      <c r="BNE203" s="46"/>
      <c r="BNF203" s="46"/>
      <c r="BNG203" s="46"/>
      <c r="BNH203" s="46"/>
      <c r="BNI203" s="46"/>
      <c r="BNJ203" s="46"/>
      <c r="BNK203" s="46"/>
      <c r="BNL203" s="46"/>
      <c r="BNM203" s="46"/>
      <c r="BNN203" s="46"/>
      <c r="BNO203" s="46"/>
      <c r="BNP203" s="46"/>
      <c r="BNQ203" s="46"/>
      <c r="BNR203" s="46"/>
      <c r="BNS203" s="46"/>
      <c r="BNT203" s="46"/>
      <c r="BNU203" s="46"/>
      <c r="BNV203" s="46"/>
      <c r="BNW203" s="46"/>
      <c r="BNX203" s="46"/>
      <c r="BNY203" s="46"/>
      <c r="BNZ203" s="46"/>
      <c r="BOA203" s="46"/>
      <c r="BOB203" s="46"/>
      <c r="BOC203" s="46"/>
      <c r="BOD203" s="46"/>
      <c r="BOE203" s="46"/>
      <c r="BOF203" s="46"/>
      <c r="BOG203" s="46"/>
      <c r="BOH203" s="46"/>
      <c r="BOI203" s="46"/>
      <c r="BOJ203" s="46"/>
      <c r="BOK203" s="46"/>
      <c r="BOL203" s="46"/>
      <c r="BOM203" s="46"/>
      <c r="BON203" s="46"/>
      <c r="BOO203" s="46"/>
      <c r="BOP203" s="46"/>
      <c r="BOQ203" s="46"/>
      <c r="BOR203" s="46"/>
      <c r="BOS203" s="46"/>
      <c r="BOT203" s="46"/>
      <c r="BOU203" s="46"/>
      <c r="BOV203" s="46"/>
      <c r="BOW203" s="46"/>
      <c r="BOX203" s="46"/>
      <c r="BOY203" s="46"/>
      <c r="BOZ203" s="46"/>
      <c r="BPA203" s="46"/>
      <c r="BPB203" s="46"/>
      <c r="BPC203" s="46"/>
      <c r="BPD203" s="46"/>
      <c r="BPE203" s="46"/>
      <c r="BPF203" s="46"/>
      <c r="BPG203" s="46"/>
      <c r="BPH203" s="46"/>
      <c r="BPI203" s="46"/>
      <c r="BPJ203" s="46"/>
      <c r="BPK203" s="46"/>
      <c r="BPL203" s="46"/>
      <c r="BPM203" s="46"/>
      <c r="BPN203" s="46"/>
      <c r="BPO203" s="46"/>
      <c r="BPP203" s="46"/>
      <c r="BPQ203" s="46"/>
      <c r="BPR203" s="46"/>
      <c r="BPS203" s="46"/>
      <c r="BPT203" s="46"/>
      <c r="BPU203" s="46"/>
      <c r="BPV203" s="46"/>
      <c r="BPW203" s="46"/>
      <c r="BPX203" s="46"/>
      <c r="BPY203" s="46"/>
      <c r="BPZ203" s="46"/>
      <c r="BQA203" s="46"/>
      <c r="BQB203" s="46"/>
      <c r="BQC203" s="46"/>
      <c r="BQD203" s="46"/>
      <c r="BQE203" s="46"/>
      <c r="BQF203" s="46"/>
      <c r="BQG203" s="46"/>
      <c r="BQH203" s="46"/>
      <c r="BQI203" s="46"/>
      <c r="BQJ203" s="46"/>
      <c r="BQK203" s="46"/>
      <c r="BQL203" s="46"/>
      <c r="BQM203" s="46"/>
      <c r="BQN203" s="46"/>
      <c r="BQO203" s="46"/>
      <c r="BQP203" s="46"/>
      <c r="BQQ203" s="46"/>
      <c r="BQR203" s="46"/>
      <c r="BQS203" s="46"/>
      <c r="BQT203" s="46"/>
      <c r="BQU203" s="46"/>
      <c r="BQV203" s="46"/>
      <c r="BQW203" s="46"/>
      <c r="BQX203" s="46"/>
      <c r="BQY203" s="46"/>
      <c r="BQZ203" s="46"/>
      <c r="BRA203" s="46"/>
      <c r="BRB203" s="46"/>
      <c r="BRC203" s="46"/>
      <c r="BRD203" s="46"/>
      <c r="BRE203" s="46"/>
      <c r="BRF203" s="46"/>
      <c r="BRG203" s="46"/>
      <c r="BRH203" s="46"/>
      <c r="BRI203" s="46"/>
      <c r="BRJ203" s="46"/>
      <c r="BRK203" s="46"/>
      <c r="BRL203" s="46"/>
      <c r="BRM203" s="46"/>
      <c r="BRN203" s="46"/>
      <c r="BRO203" s="46"/>
      <c r="BRP203" s="46"/>
      <c r="BRQ203" s="46"/>
      <c r="BRR203" s="46"/>
      <c r="BRS203" s="46"/>
      <c r="BRT203" s="46"/>
      <c r="BRU203" s="46"/>
      <c r="BRV203" s="46"/>
      <c r="BRW203" s="46"/>
      <c r="BRX203" s="46"/>
      <c r="BRY203" s="46"/>
      <c r="BRZ203" s="46"/>
      <c r="BSA203" s="46"/>
      <c r="BSB203" s="46"/>
      <c r="BSC203" s="46"/>
      <c r="BSD203" s="46"/>
      <c r="BSE203" s="46"/>
      <c r="BSF203" s="46"/>
      <c r="BSG203" s="46"/>
      <c r="BSH203" s="46"/>
      <c r="BSI203" s="46"/>
      <c r="BSJ203" s="46"/>
      <c r="BSK203" s="46"/>
      <c r="BSL203" s="46"/>
      <c r="BSM203" s="46"/>
      <c r="BSN203" s="46"/>
      <c r="BSO203" s="46"/>
      <c r="BSP203" s="46"/>
      <c r="BSQ203" s="46"/>
      <c r="BSR203" s="46"/>
      <c r="BSS203" s="46"/>
      <c r="BST203" s="46"/>
      <c r="BSU203" s="46"/>
      <c r="BSV203" s="46"/>
      <c r="BSW203" s="46"/>
      <c r="BSX203" s="46"/>
      <c r="BSY203" s="46"/>
      <c r="BSZ203" s="46"/>
      <c r="BTA203" s="46"/>
      <c r="BTB203" s="46"/>
      <c r="BTC203" s="46"/>
      <c r="BTD203" s="46"/>
      <c r="BTE203" s="46"/>
      <c r="BTF203" s="46"/>
      <c r="BTG203" s="46"/>
      <c r="BTH203" s="46"/>
      <c r="BTI203" s="46"/>
      <c r="BTJ203" s="46"/>
      <c r="BTK203" s="46"/>
      <c r="BTL203" s="46"/>
      <c r="BTM203" s="46"/>
      <c r="BTN203" s="46"/>
      <c r="BTO203" s="46"/>
      <c r="BTP203" s="46"/>
      <c r="BTQ203" s="46"/>
      <c r="BTR203" s="46"/>
      <c r="BTS203" s="46"/>
      <c r="BTT203" s="46"/>
      <c r="BTU203" s="46"/>
      <c r="BTV203" s="46"/>
      <c r="BTW203" s="46"/>
      <c r="BTX203" s="46"/>
      <c r="BTY203" s="46"/>
      <c r="BTZ203" s="46"/>
      <c r="BUA203" s="46"/>
      <c r="BUB203" s="46"/>
      <c r="BUC203" s="46"/>
      <c r="BUD203" s="46"/>
      <c r="BUE203" s="46"/>
      <c r="BUF203" s="46"/>
      <c r="BUG203" s="46"/>
      <c r="BUH203" s="46"/>
      <c r="BUI203" s="46"/>
      <c r="BUJ203" s="46"/>
      <c r="BUK203" s="46"/>
      <c r="BUL203" s="46"/>
      <c r="BUM203" s="46"/>
      <c r="BUN203" s="46"/>
      <c r="BUO203" s="46"/>
      <c r="BUP203" s="46"/>
      <c r="BUQ203" s="46"/>
      <c r="BUR203" s="46"/>
      <c r="BUS203" s="46"/>
      <c r="BUT203" s="46"/>
      <c r="BUU203" s="46"/>
      <c r="BUV203" s="46"/>
      <c r="BUW203" s="46"/>
      <c r="BUX203" s="46"/>
      <c r="BUY203" s="46"/>
      <c r="BUZ203" s="46"/>
      <c r="BVA203" s="46"/>
      <c r="BVB203" s="46"/>
      <c r="BVC203" s="46"/>
      <c r="BVD203" s="46"/>
      <c r="BVE203" s="46"/>
      <c r="BVF203" s="46"/>
      <c r="BVG203" s="46"/>
      <c r="BVH203" s="46"/>
      <c r="BVI203" s="46"/>
      <c r="BVJ203" s="46"/>
      <c r="BVK203" s="46"/>
      <c r="BVL203" s="46"/>
      <c r="BVM203" s="46"/>
      <c r="BVN203" s="46"/>
      <c r="BVO203" s="46"/>
      <c r="BVP203" s="46"/>
      <c r="BVQ203" s="46"/>
      <c r="BVR203" s="46"/>
      <c r="BVS203" s="46"/>
      <c r="BVT203" s="46"/>
      <c r="BVU203" s="46"/>
      <c r="BVV203" s="46"/>
      <c r="BVW203" s="46"/>
      <c r="BVX203" s="46"/>
      <c r="BVY203" s="46"/>
      <c r="BVZ203" s="46"/>
      <c r="BWA203" s="46"/>
      <c r="BWB203" s="46"/>
      <c r="BWC203" s="46"/>
      <c r="BWD203" s="46"/>
      <c r="BWE203" s="46"/>
      <c r="BWF203" s="46"/>
      <c r="BWG203" s="46"/>
      <c r="BWH203" s="46"/>
      <c r="BWI203" s="46"/>
      <c r="BWJ203" s="46"/>
      <c r="BWK203" s="46"/>
      <c r="BWL203" s="46"/>
      <c r="BWM203" s="46"/>
      <c r="BWN203" s="46"/>
      <c r="BWO203" s="46"/>
      <c r="BWP203" s="46"/>
      <c r="BWQ203" s="46"/>
      <c r="BWR203" s="46"/>
      <c r="BWS203" s="46"/>
      <c r="BWT203" s="46"/>
      <c r="BWU203" s="46"/>
      <c r="BWV203" s="46"/>
      <c r="BWW203" s="46"/>
      <c r="BWX203" s="46"/>
      <c r="BWY203" s="46"/>
      <c r="BWZ203" s="46"/>
      <c r="BXA203" s="46"/>
      <c r="BXB203" s="46"/>
      <c r="BXC203" s="46"/>
      <c r="BXD203" s="46"/>
      <c r="BXE203" s="46"/>
      <c r="BXF203" s="46"/>
      <c r="BXG203" s="46"/>
      <c r="BXH203" s="46"/>
      <c r="BXI203" s="46"/>
      <c r="BXJ203" s="46"/>
      <c r="BXK203" s="46"/>
      <c r="BXL203" s="46"/>
      <c r="BXM203" s="46"/>
      <c r="BXN203" s="46"/>
      <c r="BXO203" s="46"/>
      <c r="BXP203" s="46"/>
      <c r="BXQ203" s="46"/>
      <c r="BXR203" s="46"/>
      <c r="BXS203" s="46"/>
      <c r="BXT203" s="46"/>
      <c r="BXU203" s="46"/>
      <c r="BXV203" s="46"/>
      <c r="BXW203" s="46"/>
      <c r="BXX203" s="46"/>
      <c r="BXY203" s="46"/>
      <c r="BXZ203" s="46"/>
      <c r="BYA203" s="46"/>
      <c r="BYB203" s="46"/>
      <c r="BYC203" s="46"/>
      <c r="BYD203" s="46"/>
      <c r="BYE203" s="46"/>
      <c r="BYF203" s="46"/>
      <c r="BYG203" s="46"/>
      <c r="BYH203" s="46"/>
      <c r="BYI203" s="46"/>
      <c r="BYJ203" s="46"/>
      <c r="BYK203" s="46"/>
      <c r="BYL203" s="46"/>
      <c r="BYM203" s="46"/>
      <c r="BYN203" s="46"/>
      <c r="BYO203" s="46"/>
      <c r="BYP203" s="46"/>
      <c r="BYQ203" s="46"/>
      <c r="BYR203" s="46"/>
      <c r="BYS203" s="46"/>
      <c r="BYT203" s="46"/>
      <c r="BYU203" s="46"/>
      <c r="BYV203" s="46"/>
      <c r="BYW203" s="46"/>
      <c r="BYX203" s="46"/>
      <c r="BYY203" s="46"/>
      <c r="BYZ203" s="46"/>
      <c r="BZA203" s="46"/>
      <c r="BZB203" s="46"/>
      <c r="BZC203" s="46"/>
      <c r="BZD203" s="46"/>
      <c r="BZE203" s="46"/>
      <c r="BZF203" s="46"/>
      <c r="BZG203" s="46"/>
      <c r="BZH203" s="46"/>
      <c r="BZI203" s="46"/>
      <c r="BZJ203" s="46"/>
      <c r="BZK203" s="46"/>
      <c r="BZL203" s="46"/>
      <c r="BZM203" s="46"/>
      <c r="BZN203" s="46"/>
      <c r="BZO203" s="46"/>
      <c r="BZP203" s="46"/>
      <c r="BZQ203" s="46"/>
      <c r="BZR203" s="46"/>
      <c r="BZS203" s="46"/>
      <c r="BZT203" s="46"/>
      <c r="BZU203" s="46"/>
      <c r="BZV203" s="46"/>
      <c r="BZW203" s="46"/>
      <c r="BZX203" s="46"/>
      <c r="BZY203" s="46"/>
      <c r="BZZ203" s="46"/>
      <c r="CAA203" s="46"/>
      <c r="CAB203" s="46"/>
      <c r="CAC203" s="46"/>
      <c r="CAD203" s="46"/>
      <c r="CAE203" s="46"/>
      <c r="CAF203" s="46"/>
      <c r="CAG203" s="46"/>
      <c r="CAH203" s="46"/>
      <c r="CAI203" s="46"/>
      <c r="CAJ203" s="46"/>
      <c r="CAK203" s="46"/>
      <c r="CAL203" s="46"/>
      <c r="CAM203" s="46"/>
      <c r="CAN203" s="46"/>
      <c r="CAO203" s="46"/>
      <c r="CAP203" s="46"/>
      <c r="CAQ203" s="46"/>
      <c r="CAR203" s="46"/>
      <c r="CAS203" s="46"/>
      <c r="CAT203" s="46"/>
      <c r="CAU203" s="46"/>
      <c r="CAV203" s="46"/>
      <c r="CAW203" s="46"/>
      <c r="CAX203" s="46"/>
      <c r="CAY203" s="46"/>
      <c r="CAZ203" s="46"/>
      <c r="CBA203" s="46"/>
      <c r="CBB203" s="46"/>
      <c r="CBC203" s="46"/>
      <c r="CBD203" s="46"/>
      <c r="CBE203" s="46"/>
      <c r="CBF203" s="46"/>
      <c r="CBG203" s="46"/>
      <c r="CBH203" s="46"/>
      <c r="CBI203" s="46"/>
      <c r="CBJ203" s="46"/>
      <c r="CBK203" s="46"/>
      <c r="CBL203" s="46"/>
      <c r="CBM203" s="46"/>
      <c r="CBN203" s="46"/>
      <c r="CBO203" s="46"/>
      <c r="CBP203" s="46"/>
      <c r="CBQ203" s="46"/>
      <c r="CBR203" s="46"/>
      <c r="CBS203" s="46"/>
      <c r="CBT203" s="46"/>
      <c r="CBU203" s="46"/>
      <c r="CBV203" s="46"/>
      <c r="CBW203" s="46"/>
      <c r="CBX203" s="46"/>
      <c r="CBY203" s="46"/>
      <c r="CBZ203" s="46"/>
      <c r="CCA203" s="46"/>
      <c r="CCB203" s="46"/>
      <c r="CCC203" s="46"/>
      <c r="CCD203" s="46"/>
      <c r="CCE203" s="46"/>
      <c r="CCF203" s="46"/>
      <c r="CCG203" s="46"/>
      <c r="CCH203" s="46"/>
      <c r="CCI203" s="46"/>
      <c r="CCJ203" s="46"/>
      <c r="CCK203" s="46"/>
      <c r="CCL203" s="46"/>
      <c r="CCM203" s="46"/>
      <c r="CCN203" s="46"/>
      <c r="CCO203" s="46"/>
      <c r="CCP203" s="46"/>
      <c r="CCQ203" s="46"/>
      <c r="CCR203" s="46"/>
      <c r="CCS203" s="46"/>
      <c r="CCT203" s="46"/>
      <c r="CCU203" s="46"/>
      <c r="CCV203" s="46"/>
      <c r="CCW203" s="46"/>
      <c r="CCX203" s="46"/>
      <c r="CCY203" s="46"/>
      <c r="CCZ203" s="46"/>
      <c r="CDA203" s="46"/>
      <c r="CDB203" s="46"/>
      <c r="CDC203" s="46"/>
      <c r="CDD203" s="46"/>
      <c r="CDE203" s="46"/>
      <c r="CDF203" s="46"/>
      <c r="CDG203" s="46"/>
      <c r="CDH203" s="46"/>
      <c r="CDI203" s="46"/>
      <c r="CDJ203" s="46"/>
      <c r="CDK203" s="46"/>
      <c r="CDL203" s="46"/>
      <c r="CDM203" s="46"/>
      <c r="CDN203" s="46"/>
      <c r="CDO203" s="46"/>
      <c r="CDP203" s="46"/>
      <c r="CDQ203" s="46"/>
      <c r="CDR203" s="46"/>
      <c r="CDS203" s="46"/>
      <c r="CDT203" s="46"/>
      <c r="CDU203" s="46"/>
      <c r="CDV203" s="46"/>
      <c r="CDW203" s="46"/>
      <c r="CDX203" s="46"/>
      <c r="CDY203" s="46"/>
      <c r="CDZ203" s="46"/>
      <c r="CEA203" s="46"/>
      <c r="CEB203" s="46"/>
      <c r="CEC203" s="46"/>
      <c r="CED203" s="46"/>
      <c r="CEE203" s="46"/>
      <c r="CEF203" s="46"/>
      <c r="CEG203" s="46"/>
      <c r="CEH203" s="46"/>
      <c r="CEI203" s="46"/>
      <c r="CEJ203" s="46"/>
      <c r="CEK203" s="46"/>
      <c r="CEL203" s="46"/>
      <c r="CEM203" s="46"/>
      <c r="CEN203" s="46"/>
      <c r="CEO203" s="46"/>
      <c r="CEP203" s="46"/>
      <c r="CEQ203" s="46"/>
      <c r="CER203" s="46"/>
      <c r="CES203" s="46"/>
      <c r="CET203" s="46"/>
      <c r="CEU203" s="46"/>
      <c r="CEV203" s="46"/>
      <c r="CEW203" s="46"/>
      <c r="CEX203" s="46"/>
      <c r="CEY203" s="46"/>
      <c r="CEZ203" s="46"/>
      <c r="CFA203" s="46"/>
      <c r="CFB203" s="46"/>
      <c r="CFC203" s="46"/>
      <c r="CFD203" s="46"/>
      <c r="CFE203" s="46"/>
      <c r="CFF203" s="46"/>
      <c r="CFG203" s="46"/>
      <c r="CFH203" s="46"/>
      <c r="CFI203" s="46"/>
      <c r="CFJ203" s="46"/>
      <c r="CFK203" s="46"/>
      <c r="CFL203" s="46"/>
      <c r="CFM203" s="46"/>
      <c r="CFN203" s="46"/>
      <c r="CFO203" s="46"/>
      <c r="CFP203" s="46"/>
      <c r="CFQ203" s="46"/>
      <c r="CFR203" s="46"/>
      <c r="CFS203" s="46"/>
      <c r="CFT203" s="46"/>
      <c r="CFU203" s="46"/>
      <c r="CFV203" s="46"/>
      <c r="CFW203" s="46"/>
      <c r="CFX203" s="46"/>
      <c r="CFY203" s="46"/>
      <c r="CFZ203" s="46"/>
      <c r="CGA203" s="46"/>
      <c r="CGB203" s="46"/>
      <c r="CGC203" s="46"/>
      <c r="CGD203" s="46"/>
      <c r="CGE203" s="46"/>
      <c r="CGF203" s="46"/>
      <c r="CGG203" s="46"/>
      <c r="CGH203" s="46"/>
      <c r="CGI203" s="46"/>
      <c r="CGJ203" s="46"/>
      <c r="CGK203" s="46"/>
      <c r="CGL203" s="46"/>
      <c r="CGM203" s="46"/>
      <c r="CGN203" s="46"/>
      <c r="CGO203" s="46"/>
      <c r="CGP203" s="46"/>
      <c r="CGQ203" s="46"/>
      <c r="CGR203" s="46"/>
      <c r="CGS203" s="46"/>
      <c r="CGT203" s="46"/>
      <c r="CGU203" s="46"/>
      <c r="CGV203" s="46"/>
      <c r="CGW203" s="46"/>
      <c r="CGX203" s="46"/>
      <c r="CGY203" s="46"/>
      <c r="CGZ203" s="46"/>
      <c r="CHA203" s="46"/>
      <c r="CHB203" s="46"/>
      <c r="CHC203" s="46"/>
      <c r="CHD203" s="46"/>
      <c r="CHE203" s="46"/>
      <c r="CHF203" s="46"/>
      <c r="CHG203" s="46"/>
      <c r="CHH203" s="46"/>
      <c r="CHI203" s="46"/>
      <c r="CHJ203" s="46"/>
      <c r="CHK203" s="46"/>
      <c r="CHL203" s="46"/>
      <c r="CHM203" s="46"/>
      <c r="CHN203" s="46"/>
      <c r="CHO203" s="46"/>
      <c r="CHP203" s="46"/>
      <c r="CHQ203" s="46"/>
      <c r="CHR203" s="46"/>
      <c r="CHS203" s="46"/>
      <c r="CHT203" s="46"/>
      <c r="CHU203" s="46"/>
      <c r="CHV203" s="46"/>
      <c r="CHW203" s="46"/>
      <c r="CHX203" s="46"/>
      <c r="CHY203" s="46"/>
      <c r="CHZ203" s="46"/>
      <c r="CIA203" s="46"/>
      <c r="CIB203" s="46"/>
      <c r="CIC203" s="46"/>
      <c r="CID203" s="46"/>
      <c r="CIE203" s="46"/>
      <c r="CIF203" s="46"/>
      <c r="CIG203" s="46"/>
      <c r="CIH203" s="46"/>
      <c r="CII203" s="46"/>
      <c r="CIJ203" s="46"/>
      <c r="CIK203" s="46"/>
      <c r="CIL203" s="46"/>
      <c r="CIM203" s="46"/>
      <c r="CIN203" s="46"/>
      <c r="CIO203" s="46"/>
      <c r="CIP203" s="46"/>
      <c r="CIQ203" s="46"/>
      <c r="CIR203" s="46"/>
      <c r="CIS203" s="46"/>
      <c r="CIT203" s="46"/>
      <c r="CIU203" s="46"/>
      <c r="CIV203" s="46"/>
      <c r="CIW203" s="46"/>
      <c r="CIX203" s="46"/>
      <c r="CIY203" s="46"/>
      <c r="CIZ203" s="46"/>
      <c r="CJA203" s="46"/>
      <c r="CJB203" s="46"/>
      <c r="CJC203" s="46"/>
      <c r="CJD203" s="46"/>
      <c r="CJE203" s="46"/>
      <c r="CJF203" s="46"/>
      <c r="CJG203" s="46"/>
      <c r="CJH203" s="46"/>
      <c r="CJI203" s="46"/>
      <c r="CJJ203" s="46"/>
      <c r="CJK203" s="46"/>
      <c r="CJL203" s="46"/>
      <c r="CJM203" s="46"/>
      <c r="CJN203" s="46"/>
      <c r="CJO203" s="46"/>
      <c r="CJP203" s="46"/>
      <c r="CJQ203" s="46"/>
      <c r="CJR203" s="46"/>
      <c r="CJS203" s="46"/>
      <c r="CJT203" s="46"/>
      <c r="CJU203" s="46"/>
      <c r="CJV203" s="46"/>
      <c r="CJW203" s="46"/>
      <c r="CJX203" s="46"/>
      <c r="CJY203" s="46"/>
      <c r="CJZ203" s="46"/>
      <c r="CKA203" s="46"/>
      <c r="CKB203" s="46"/>
      <c r="CKC203" s="46"/>
      <c r="CKD203" s="46"/>
      <c r="CKE203" s="46"/>
      <c r="CKF203" s="46"/>
      <c r="CKG203" s="46"/>
      <c r="CKH203" s="46"/>
      <c r="CKI203" s="46"/>
      <c r="CKJ203" s="46"/>
      <c r="CKK203" s="46"/>
      <c r="CKL203" s="46"/>
      <c r="CKM203" s="46"/>
      <c r="CKN203" s="46"/>
      <c r="CKO203" s="46"/>
      <c r="CKP203" s="46"/>
      <c r="CKQ203" s="46"/>
      <c r="CKR203" s="46"/>
      <c r="CKS203" s="46"/>
      <c r="CKT203" s="46"/>
      <c r="CKU203" s="46"/>
      <c r="CKV203" s="46"/>
      <c r="CKW203" s="46"/>
      <c r="CKX203" s="46"/>
      <c r="CKY203" s="46"/>
      <c r="CKZ203" s="46"/>
      <c r="CLA203" s="46"/>
      <c r="CLB203" s="46"/>
      <c r="CLC203" s="46"/>
      <c r="CLD203" s="46"/>
      <c r="CLE203" s="46"/>
      <c r="CLF203" s="46"/>
      <c r="CLG203" s="46"/>
      <c r="CLH203" s="46"/>
      <c r="CLI203" s="46"/>
      <c r="CLJ203" s="46"/>
      <c r="CLK203" s="46"/>
      <c r="CLL203" s="46"/>
      <c r="CLM203" s="46"/>
      <c r="CLN203" s="46"/>
      <c r="CLO203" s="46"/>
      <c r="CLP203" s="46"/>
      <c r="CLQ203" s="46"/>
      <c r="CLR203" s="46"/>
      <c r="CLS203" s="46"/>
      <c r="CLT203" s="46"/>
      <c r="CLU203" s="46"/>
      <c r="CLV203" s="46"/>
      <c r="CLW203" s="46"/>
      <c r="CLX203" s="46"/>
      <c r="CLY203" s="46"/>
      <c r="CLZ203" s="46"/>
      <c r="CMA203" s="46"/>
      <c r="CMB203" s="46"/>
      <c r="CMC203" s="46"/>
      <c r="CMD203" s="46"/>
      <c r="CME203" s="46"/>
      <c r="CMF203" s="46"/>
      <c r="CMG203" s="46"/>
      <c r="CMH203" s="46"/>
      <c r="CMI203" s="46"/>
      <c r="CMJ203" s="46"/>
      <c r="CMK203" s="46"/>
      <c r="CML203" s="46"/>
      <c r="CMM203" s="46"/>
      <c r="CMN203" s="46"/>
      <c r="CMO203" s="46"/>
      <c r="CMP203" s="46"/>
      <c r="CMQ203" s="46"/>
      <c r="CMR203" s="46"/>
      <c r="CMS203" s="46"/>
      <c r="CMT203" s="46"/>
      <c r="CMU203" s="46"/>
      <c r="CMV203" s="46"/>
      <c r="CMW203" s="46"/>
      <c r="CMX203" s="46"/>
      <c r="CMY203" s="46"/>
      <c r="CMZ203" s="46"/>
      <c r="CNA203" s="46"/>
      <c r="CNB203" s="46"/>
      <c r="CNC203" s="46"/>
      <c r="CND203" s="46"/>
      <c r="CNE203" s="46"/>
      <c r="CNF203" s="46"/>
      <c r="CNG203" s="46"/>
      <c r="CNH203" s="46"/>
      <c r="CNI203" s="46"/>
      <c r="CNJ203" s="46"/>
      <c r="CNK203" s="46"/>
      <c r="CNL203" s="46"/>
      <c r="CNM203" s="46"/>
      <c r="CNN203" s="46"/>
      <c r="CNO203" s="46"/>
      <c r="CNP203" s="46"/>
      <c r="CNQ203" s="46"/>
      <c r="CNR203" s="46"/>
      <c r="CNS203" s="46"/>
      <c r="CNT203" s="46"/>
      <c r="CNU203" s="46"/>
      <c r="CNV203" s="46"/>
      <c r="CNW203" s="46"/>
      <c r="CNX203" s="46"/>
      <c r="CNY203" s="46"/>
      <c r="CNZ203" s="46"/>
      <c r="COA203" s="46"/>
      <c r="COB203" s="46"/>
      <c r="COC203" s="46"/>
      <c r="COD203" s="46"/>
      <c r="COE203" s="46"/>
      <c r="COF203" s="46"/>
      <c r="COG203" s="46"/>
      <c r="COH203" s="46"/>
      <c r="COI203" s="46"/>
      <c r="COJ203" s="46"/>
      <c r="COK203" s="46"/>
      <c r="COL203" s="46"/>
      <c r="COM203" s="46"/>
      <c r="CON203" s="46"/>
      <c r="COO203" s="46"/>
      <c r="COP203" s="46"/>
      <c r="COQ203" s="46"/>
      <c r="COR203" s="46"/>
      <c r="COS203" s="46"/>
      <c r="COT203" s="46"/>
      <c r="COU203" s="46"/>
      <c r="COV203" s="46"/>
      <c r="COW203" s="46"/>
      <c r="COX203" s="46"/>
      <c r="COY203" s="46"/>
      <c r="COZ203" s="46"/>
      <c r="CPA203" s="46"/>
      <c r="CPB203" s="46"/>
      <c r="CPC203" s="46"/>
      <c r="CPD203" s="46"/>
      <c r="CPE203" s="46"/>
      <c r="CPF203" s="46"/>
      <c r="CPG203" s="46"/>
      <c r="CPH203" s="46"/>
      <c r="CPI203" s="46"/>
      <c r="CPJ203" s="46"/>
      <c r="CPK203" s="46"/>
      <c r="CPL203" s="46"/>
      <c r="CPM203" s="46"/>
      <c r="CPN203" s="46"/>
      <c r="CPO203" s="46"/>
      <c r="CPP203" s="46"/>
      <c r="CPQ203" s="46"/>
      <c r="CPR203" s="46"/>
      <c r="CPS203" s="46"/>
      <c r="CPT203" s="46"/>
      <c r="CPU203" s="46"/>
      <c r="CPV203" s="46"/>
      <c r="CPW203" s="46"/>
      <c r="CPX203" s="46"/>
      <c r="CPY203" s="46"/>
      <c r="CPZ203" s="46"/>
      <c r="CQA203" s="46"/>
      <c r="CQB203" s="46"/>
      <c r="CQC203" s="46"/>
      <c r="CQD203" s="46"/>
      <c r="CQE203" s="46"/>
      <c r="CQF203" s="46"/>
      <c r="CQG203" s="46"/>
      <c r="CQH203" s="46"/>
      <c r="CQI203" s="46"/>
      <c r="CQJ203" s="46"/>
      <c r="CQK203" s="46"/>
      <c r="CQL203" s="46"/>
      <c r="CQM203" s="46"/>
      <c r="CQN203" s="46"/>
      <c r="CQO203" s="46"/>
      <c r="CQP203" s="46"/>
      <c r="CQQ203" s="46"/>
      <c r="CQR203" s="46"/>
      <c r="CQS203" s="46"/>
      <c r="CQT203" s="46"/>
      <c r="CQU203" s="46"/>
      <c r="CQV203" s="46"/>
      <c r="CQW203" s="46"/>
      <c r="CQX203" s="46"/>
      <c r="CQY203" s="46"/>
      <c r="CQZ203" s="46"/>
      <c r="CRA203" s="46"/>
      <c r="CRB203" s="46"/>
      <c r="CRC203" s="46"/>
      <c r="CRD203" s="46"/>
      <c r="CRE203" s="46"/>
      <c r="CRF203" s="46"/>
      <c r="CRG203" s="46"/>
      <c r="CRH203" s="46"/>
      <c r="CRI203" s="46"/>
      <c r="CRJ203" s="46"/>
      <c r="CRK203" s="46"/>
      <c r="CRL203" s="46"/>
      <c r="CRM203" s="46"/>
      <c r="CRN203" s="46"/>
      <c r="CRO203" s="46"/>
      <c r="CRP203" s="46"/>
      <c r="CRQ203" s="46"/>
      <c r="CRR203" s="46"/>
      <c r="CRS203" s="46"/>
      <c r="CRT203" s="46"/>
      <c r="CRU203" s="46"/>
      <c r="CRV203" s="46"/>
      <c r="CRW203" s="46"/>
      <c r="CRX203" s="46"/>
      <c r="CRY203" s="46"/>
      <c r="CRZ203" s="46"/>
      <c r="CSA203" s="46"/>
      <c r="CSB203" s="46"/>
      <c r="CSC203" s="46"/>
      <c r="CSD203" s="46"/>
      <c r="CSE203" s="46"/>
      <c r="CSF203" s="46"/>
      <c r="CSG203" s="46"/>
      <c r="CSH203" s="46"/>
      <c r="CSI203" s="46"/>
      <c r="CSJ203" s="46"/>
      <c r="CSK203" s="46"/>
      <c r="CSL203" s="46"/>
      <c r="CSM203" s="46"/>
      <c r="CSN203" s="46"/>
      <c r="CSO203" s="46"/>
      <c r="CSP203" s="46"/>
      <c r="CSQ203" s="46"/>
      <c r="CSR203" s="46"/>
      <c r="CSS203" s="46"/>
      <c r="CST203" s="46"/>
      <c r="CSU203" s="46"/>
      <c r="CSV203" s="46"/>
      <c r="CSW203" s="46"/>
      <c r="CSX203" s="46"/>
      <c r="CSY203" s="46"/>
      <c r="CSZ203" s="46"/>
      <c r="CTA203" s="46"/>
      <c r="CTB203" s="46"/>
      <c r="CTC203" s="46"/>
      <c r="CTD203" s="46"/>
      <c r="CTE203" s="46"/>
      <c r="CTF203" s="46"/>
      <c r="CTG203" s="46"/>
      <c r="CTH203" s="46"/>
      <c r="CTI203" s="46"/>
      <c r="CTJ203" s="46"/>
      <c r="CTK203" s="46"/>
      <c r="CTL203" s="46"/>
      <c r="CTM203" s="46"/>
      <c r="CTN203" s="46"/>
      <c r="CTO203" s="46"/>
      <c r="CTP203" s="46"/>
      <c r="CTQ203" s="46"/>
      <c r="CTR203" s="46"/>
      <c r="CTS203" s="46"/>
      <c r="CTT203" s="46"/>
      <c r="CTU203" s="46"/>
      <c r="CTV203" s="46"/>
      <c r="CTW203" s="46"/>
      <c r="CTX203" s="46"/>
      <c r="CTY203" s="46"/>
      <c r="CTZ203" s="46"/>
      <c r="CUA203" s="46"/>
      <c r="CUB203" s="46"/>
      <c r="CUC203" s="46"/>
      <c r="CUD203" s="46"/>
      <c r="CUE203" s="46"/>
      <c r="CUF203" s="46"/>
      <c r="CUG203" s="46"/>
      <c r="CUH203" s="46"/>
      <c r="CUI203" s="46"/>
      <c r="CUJ203" s="46"/>
      <c r="CUK203" s="46"/>
      <c r="CUL203" s="46"/>
      <c r="CUM203" s="46"/>
      <c r="CUN203" s="46"/>
      <c r="CUO203" s="46"/>
      <c r="CUP203" s="46"/>
      <c r="CUQ203" s="46"/>
      <c r="CUR203" s="46"/>
      <c r="CUS203" s="46"/>
      <c r="CUT203" s="46"/>
      <c r="CUU203" s="46"/>
      <c r="CUV203" s="46"/>
      <c r="CUW203" s="46"/>
      <c r="CUX203" s="46"/>
      <c r="CUY203" s="46"/>
      <c r="CUZ203" s="46"/>
      <c r="CVA203" s="46"/>
      <c r="CVB203" s="46"/>
      <c r="CVC203" s="46"/>
      <c r="CVD203" s="46"/>
      <c r="CVE203" s="46"/>
      <c r="CVF203" s="46"/>
      <c r="CVG203" s="46"/>
      <c r="CVH203" s="46"/>
      <c r="CVI203" s="46"/>
      <c r="CVJ203" s="46"/>
      <c r="CVK203" s="46"/>
      <c r="CVL203" s="46"/>
      <c r="CVM203" s="46"/>
      <c r="CVN203" s="46"/>
      <c r="CVO203" s="46"/>
      <c r="CVP203" s="46"/>
      <c r="CVQ203" s="46"/>
      <c r="CVR203" s="46"/>
      <c r="CVS203" s="46"/>
      <c r="CVT203" s="46"/>
      <c r="CVU203" s="46"/>
      <c r="CVV203" s="46"/>
      <c r="CVW203" s="46"/>
      <c r="CVX203" s="46"/>
      <c r="CVY203" s="46"/>
      <c r="CVZ203" s="46"/>
      <c r="CWA203" s="46"/>
      <c r="CWB203" s="46"/>
      <c r="CWC203" s="46"/>
      <c r="CWD203" s="46"/>
      <c r="CWE203" s="46"/>
      <c r="CWF203" s="46"/>
      <c r="CWG203" s="46"/>
      <c r="CWH203" s="46"/>
      <c r="CWI203" s="46"/>
      <c r="CWJ203" s="46"/>
      <c r="CWK203" s="46"/>
      <c r="CWL203" s="46"/>
      <c r="CWM203" s="46"/>
      <c r="CWN203" s="46"/>
      <c r="CWO203" s="46"/>
      <c r="CWP203" s="46"/>
      <c r="CWQ203" s="46"/>
      <c r="CWR203" s="46"/>
      <c r="CWS203" s="46"/>
      <c r="CWT203" s="46"/>
      <c r="CWU203" s="46"/>
      <c r="CWV203" s="46"/>
      <c r="CWW203" s="46"/>
      <c r="CWX203" s="46"/>
      <c r="CWY203" s="46"/>
      <c r="CWZ203" s="46"/>
      <c r="CXA203" s="46"/>
      <c r="CXB203" s="46"/>
      <c r="CXC203" s="46"/>
      <c r="CXD203" s="46"/>
      <c r="CXE203" s="46"/>
      <c r="CXF203" s="46"/>
      <c r="CXG203" s="46"/>
      <c r="CXH203" s="46"/>
      <c r="CXI203" s="46"/>
      <c r="CXJ203" s="46"/>
      <c r="CXK203" s="46"/>
      <c r="CXL203" s="46"/>
      <c r="CXM203" s="46"/>
      <c r="CXN203" s="46"/>
      <c r="CXO203" s="46"/>
      <c r="CXP203" s="46"/>
      <c r="CXQ203" s="46"/>
      <c r="CXR203" s="46"/>
      <c r="CXS203" s="46"/>
      <c r="CXT203" s="46"/>
      <c r="CXU203" s="46"/>
      <c r="CXV203" s="46"/>
      <c r="CXW203" s="46"/>
      <c r="CXX203" s="46"/>
      <c r="CXY203" s="46"/>
      <c r="CXZ203" s="46"/>
      <c r="CYA203" s="46"/>
      <c r="CYB203" s="46"/>
      <c r="CYC203" s="46"/>
      <c r="CYD203" s="46"/>
      <c r="CYE203" s="46"/>
      <c r="CYF203" s="46"/>
      <c r="CYG203" s="46"/>
      <c r="CYH203" s="46"/>
      <c r="CYI203" s="46"/>
      <c r="CYJ203" s="46"/>
      <c r="CYK203" s="46"/>
      <c r="CYL203" s="46"/>
      <c r="CYM203" s="46"/>
      <c r="CYN203" s="46"/>
      <c r="CYO203" s="46"/>
      <c r="CYP203" s="46"/>
      <c r="CYQ203" s="46"/>
      <c r="CYR203" s="46"/>
      <c r="CYS203" s="46"/>
      <c r="CYT203" s="46"/>
      <c r="CYU203" s="46"/>
      <c r="CYV203" s="46"/>
      <c r="CYW203" s="46"/>
      <c r="CYX203" s="46"/>
      <c r="CYY203" s="46"/>
      <c r="CYZ203" s="46"/>
      <c r="CZA203" s="46"/>
      <c r="CZB203" s="46"/>
      <c r="CZC203" s="46"/>
      <c r="CZD203" s="46"/>
      <c r="CZE203" s="46"/>
      <c r="CZF203" s="46"/>
      <c r="CZG203" s="46"/>
      <c r="CZH203" s="46"/>
      <c r="CZI203" s="46"/>
      <c r="CZJ203" s="46"/>
      <c r="CZK203" s="46"/>
      <c r="CZL203" s="46"/>
      <c r="CZM203" s="46"/>
      <c r="CZN203" s="46"/>
      <c r="CZO203" s="46"/>
      <c r="CZP203" s="46"/>
      <c r="CZQ203" s="46"/>
      <c r="CZR203" s="46"/>
      <c r="CZS203" s="46"/>
      <c r="CZT203" s="46"/>
      <c r="CZU203" s="46"/>
      <c r="CZV203" s="46"/>
      <c r="CZW203" s="46"/>
      <c r="CZX203" s="46"/>
      <c r="CZY203" s="46"/>
      <c r="CZZ203" s="46"/>
      <c r="DAA203" s="46"/>
      <c r="DAB203" s="46"/>
      <c r="DAC203" s="46"/>
      <c r="DAD203" s="46"/>
      <c r="DAE203" s="46"/>
      <c r="DAF203" s="46"/>
      <c r="DAG203" s="46"/>
      <c r="DAH203" s="46"/>
      <c r="DAI203" s="46"/>
      <c r="DAJ203" s="46"/>
      <c r="DAK203" s="46"/>
      <c r="DAL203" s="46"/>
      <c r="DAM203" s="46"/>
      <c r="DAN203" s="46"/>
      <c r="DAO203" s="46"/>
      <c r="DAP203" s="46"/>
      <c r="DAQ203" s="46"/>
      <c r="DAR203" s="46"/>
      <c r="DAS203" s="46"/>
      <c r="DAT203" s="46"/>
      <c r="DAU203" s="46"/>
      <c r="DAV203" s="46"/>
      <c r="DAW203" s="46"/>
      <c r="DAX203" s="46"/>
      <c r="DAY203" s="46"/>
      <c r="DAZ203" s="46"/>
      <c r="DBA203" s="46"/>
      <c r="DBB203" s="46"/>
      <c r="DBC203" s="46"/>
      <c r="DBD203" s="46"/>
      <c r="DBE203" s="46"/>
      <c r="DBF203" s="46"/>
      <c r="DBG203" s="46"/>
      <c r="DBH203" s="46"/>
      <c r="DBI203" s="46"/>
      <c r="DBJ203" s="46"/>
      <c r="DBK203" s="46"/>
      <c r="DBL203" s="46"/>
      <c r="DBM203" s="46"/>
      <c r="DBN203" s="46"/>
      <c r="DBO203" s="46"/>
      <c r="DBP203" s="46"/>
      <c r="DBQ203" s="46"/>
      <c r="DBR203" s="46"/>
      <c r="DBS203" s="46"/>
      <c r="DBT203" s="46"/>
      <c r="DBU203" s="46"/>
      <c r="DBV203" s="46"/>
      <c r="DBW203" s="46"/>
      <c r="DBX203" s="46"/>
      <c r="DBY203" s="46"/>
      <c r="DBZ203" s="46"/>
      <c r="DCA203" s="46"/>
      <c r="DCB203" s="46"/>
      <c r="DCC203" s="46"/>
      <c r="DCD203" s="46"/>
      <c r="DCE203" s="46"/>
      <c r="DCF203" s="46"/>
      <c r="DCG203" s="46"/>
      <c r="DCH203" s="46"/>
      <c r="DCI203" s="46"/>
      <c r="DCJ203" s="46"/>
      <c r="DCK203" s="46"/>
      <c r="DCL203" s="46"/>
      <c r="DCM203" s="46"/>
      <c r="DCN203" s="46"/>
      <c r="DCO203" s="46"/>
      <c r="DCP203" s="46"/>
      <c r="DCQ203" s="46"/>
      <c r="DCR203" s="46"/>
      <c r="DCS203" s="46"/>
      <c r="DCT203" s="46"/>
      <c r="DCU203" s="46"/>
      <c r="DCV203" s="46"/>
      <c r="DCW203" s="46"/>
      <c r="DCX203" s="46"/>
      <c r="DCY203" s="46"/>
      <c r="DCZ203" s="46"/>
      <c r="DDA203" s="46"/>
      <c r="DDB203" s="46"/>
      <c r="DDC203" s="46"/>
      <c r="DDD203" s="46"/>
      <c r="DDE203" s="46"/>
      <c r="DDF203" s="46"/>
      <c r="DDG203" s="46"/>
      <c r="DDH203" s="46"/>
      <c r="DDI203" s="46"/>
      <c r="DDJ203" s="46"/>
      <c r="DDK203" s="46"/>
      <c r="DDL203" s="46"/>
      <c r="DDM203" s="46"/>
      <c r="DDN203" s="46"/>
      <c r="DDO203" s="46"/>
      <c r="DDP203" s="46"/>
      <c r="DDQ203" s="46"/>
      <c r="DDR203" s="46"/>
      <c r="DDS203" s="46"/>
      <c r="DDT203" s="46"/>
      <c r="DDU203" s="46"/>
      <c r="DDV203" s="46"/>
      <c r="DDW203" s="46"/>
      <c r="DDX203" s="46"/>
      <c r="DDY203" s="46"/>
      <c r="DDZ203" s="46"/>
      <c r="DEA203" s="46"/>
      <c r="DEB203" s="46"/>
      <c r="DEC203" s="46"/>
      <c r="DED203" s="46"/>
      <c r="DEE203" s="46"/>
      <c r="DEF203" s="46"/>
      <c r="DEG203" s="46"/>
      <c r="DEH203" s="46"/>
      <c r="DEI203" s="46"/>
      <c r="DEJ203" s="46"/>
      <c r="DEK203" s="46"/>
      <c r="DEL203" s="46"/>
      <c r="DEM203" s="46"/>
      <c r="DEN203" s="46"/>
      <c r="DEO203" s="46"/>
      <c r="DEP203" s="46"/>
      <c r="DEQ203" s="46"/>
      <c r="DER203" s="46"/>
      <c r="DES203" s="46"/>
      <c r="DET203" s="46"/>
      <c r="DEU203" s="46"/>
      <c r="DEV203" s="46"/>
      <c r="DEW203" s="46"/>
      <c r="DEX203" s="46"/>
      <c r="DEY203" s="46"/>
      <c r="DEZ203" s="46"/>
      <c r="DFA203" s="46"/>
      <c r="DFB203" s="46"/>
      <c r="DFC203" s="46"/>
      <c r="DFD203" s="46"/>
      <c r="DFE203" s="46"/>
      <c r="DFF203" s="46"/>
      <c r="DFG203" s="46"/>
      <c r="DFH203" s="46"/>
      <c r="DFI203" s="46"/>
      <c r="DFJ203" s="46"/>
      <c r="DFK203" s="46"/>
      <c r="DFL203" s="46"/>
      <c r="DFM203" s="46"/>
      <c r="DFN203" s="46"/>
      <c r="DFO203" s="46"/>
      <c r="DFP203" s="46"/>
      <c r="DFQ203" s="46"/>
      <c r="DFR203" s="46"/>
      <c r="DFS203" s="46"/>
      <c r="DFT203" s="46"/>
      <c r="DFU203" s="46"/>
      <c r="DFV203" s="46"/>
      <c r="DFW203" s="46"/>
      <c r="DFX203" s="46"/>
      <c r="DFY203" s="46"/>
      <c r="DFZ203" s="46"/>
      <c r="DGA203" s="46"/>
      <c r="DGB203" s="46"/>
      <c r="DGC203" s="46"/>
      <c r="DGD203" s="46"/>
      <c r="DGE203" s="46"/>
      <c r="DGF203" s="46"/>
      <c r="DGG203" s="46"/>
      <c r="DGH203" s="46"/>
      <c r="DGI203" s="46"/>
      <c r="DGJ203" s="46"/>
      <c r="DGK203" s="46"/>
      <c r="DGL203" s="46"/>
      <c r="DGM203" s="46"/>
      <c r="DGN203" s="46"/>
      <c r="DGO203" s="46"/>
      <c r="DGP203" s="46"/>
      <c r="DGQ203" s="46"/>
      <c r="DGR203" s="46"/>
      <c r="DGS203" s="46"/>
      <c r="DGT203" s="46"/>
      <c r="DGU203" s="46"/>
      <c r="DGV203" s="46"/>
      <c r="DGW203" s="46"/>
      <c r="DGX203" s="46"/>
      <c r="DGY203" s="46"/>
      <c r="DGZ203" s="46"/>
      <c r="DHA203" s="46"/>
      <c r="DHB203" s="46"/>
      <c r="DHC203" s="46"/>
      <c r="DHD203" s="46"/>
      <c r="DHE203" s="46"/>
      <c r="DHF203" s="46"/>
      <c r="DHG203" s="46"/>
      <c r="DHH203" s="46"/>
      <c r="DHI203" s="46"/>
      <c r="DHJ203" s="46"/>
      <c r="DHK203" s="46"/>
      <c r="DHL203" s="46"/>
      <c r="DHM203" s="46"/>
      <c r="DHN203" s="46"/>
      <c r="DHO203" s="46"/>
      <c r="DHP203" s="46"/>
      <c r="DHQ203" s="46"/>
      <c r="DHR203" s="46"/>
      <c r="DHS203" s="46"/>
      <c r="DHT203" s="46"/>
      <c r="DHU203" s="46"/>
      <c r="DHV203" s="46"/>
      <c r="DHW203" s="46"/>
      <c r="DHX203" s="46"/>
      <c r="DHY203" s="46"/>
      <c r="DHZ203" s="46"/>
      <c r="DIA203" s="46"/>
      <c r="DIB203" s="46"/>
      <c r="DIC203" s="46"/>
      <c r="DID203" s="46"/>
      <c r="DIE203" s="46"/>
      <c r="DIF203" s="46"/>
      <c r="DIG203" s="46"/>
      <c r="DIH203" s="46"/>
      <c r="DII203" s="46"/>
      <c r="DIJ203" s="46"/>
      <c r="DIK203" s="46"/>
      <c r="DIL203" s="46"/>
      <c r="DIM203" s="46"/>
      <c r="DIN203" s="46"/>
      <c r="DIO203" s="46"/>
      <c r="DIP203" s="46"/>
      <c r="DIQ203" s="46"/>
      <c r="DIR203" s="46"/>
      <c r="DIS203" s="46"/>
      <c r="DIT203" s="46"/>
      <c r="DIU203" s="46"/>
      <c r="DIV203" s="46"/>
      <c r="DIW203" s="46"/>
      <c r="DIX203" s="46"/>
      <c r="DIY203" s="46"/>
      <c r="DIZ203" s="46"/>
      <c r="DJA203" s="46"/>
      <c r="DJB203" s="46"/>
      <c r="DJC203" s="46"/>
      <c r="DJD203" s="46"/>
      <c r="DJE203" s="46"/>
      <c r="DJF203" s="46"/>
      <c r="DJG203" s="46"/>
      <c r="DJH203" s="46"/>
      <c r="DJI203" s="46"/>
      <c r="DJJ203" s="46"/>
      <c r="DJK203" s="46"/>
      <c r="DJL203" s="46"/>
      <c r="DJM203" s="46"/>
      <c r="DJN203" s="46"/>
      <c r="DJO203" s="46"/>
      <c r="DJP203" s="46"/>
      <c r="DJQ203" s="46"/>
      <c r="DJR203" s="46"/>
      <c r="DJS203" s="46"/>
      <c r="DJT203" s="46"/>
      <c r="DJU203" s="46"/>
      <c r="DJV203" s="46"/>
      <c r="DJW203" s="46"/>
      <c r="DJX203" s="46"/>
      <c r="DJY203" s="46"/>
      <c r="DJZ203" s="46"/>
      <c r="DKA203" s="46"/>
      <c r="DKB203" s="46"/>
      <c r="DKC203" s="46"/>
      <c r="DKD203" s="46"/>
      <c r="DKE203" s="46"/>
      <c r="DKF203" s="46"/>
      <c r="DKG203" s="46"/>
      <c r="DKH203" s="46"/>
      <c r="DKI203" s="46"/>
      <c r="DKJ203" s="46"/>
      <c r="DKK203" s="46"/>
      <c r="DKL203" s="46"/>
      <c r="DKM203" s="46"/>
      <c r="DKN203" s="46"/>
      <c r="DKO203" s="46"/>
      <c r="DKP203" s="46"/>
      <c r="DKQ203" s="46"/>
      <c r="DKR203" s="46"/>
      <c r="DKS203" s="46"/>
      <c r="DKT203" s="46"/>
      <c r="DKU203" s="46"/>
      <c r="DKV203" s="46"/>
      <c r="DKW203" s="46"/>
      <c r="DKX203" s="46"/>
      <c r="DKY203" s="46"/>
      <c r="DKZ203" s="46"/>
      <c r="DLA203" s="46"/>
      <c r="DLB203" s="46"/>
      <c r="DLC203" s="46"/>
      <c r="DLD203" s="46"/>
      <c r="DLE203" s="46"/>
      <c r="DLF203" s="46"/>
      <c r="DLG203" s="46"/>
      <c r="DLH203" s="46"/>
      <c r="DLI203" s="46"/>
      <c r="DLJ203" s="46"/>
      <c r="DLK203" s="46"/>
      <c r="DLL203" s="46"/>
      <c r="DLM203" s="46"/>
      <c r="DLN203" s="46"/>
      <c r="DLO203" s="46"/>
      <c r="DLP203" s="46"/>
      <c r="DLQ203" s="46"/>
      <c r="DLR203" s="46"/>
      <c r="DLS203" s="46"/>
      <c r="DLT203" s="46"/>
      <c r="DLU203" s="46"/>
      <c r="DLV203" s="46"/>
      <c r="DLW203" s="46"/>
      <c r="DLX203" s="46"/>
      <c r="DLY203" s="46"/>
      <c r="DLZ203" s="46"/>
      <c r="DMA203" s="46"/>
      <c r="DMB203" s="46"/>
      <c r="DMC203" s="46"/>
      <c r="DMD203" s="46"/>
      <c r="DME203" s="46"/>
      <c r="DMF203" s="46"/>
      <c r="DMG203" s="46"/>
      <c r="DMH203" s="46"/>
      <c r="DMI203" s="46"/>
      <c r="DMJ203" s="46"/>
      <c r="DMK203" s="46"/>
      <c r="DML203" s="46"/>
      <c r="DMM203" s="46"/>
      <c r="DMN203" s="46"/>
      <c r="DMO203" s="46"/>
      <c r="DMP203" s="46"/>
      <c r="DMQ203" s="46"/>
      <c r="DMR203" s="46"/>
      <c r="DMS203" s="46"/>
      <c r="DMT203" s="46"/>
      <c r="DMU203" s="46"/>
      <c r="DMV203" s="46"/>
      <c r="DMW203" s="46"/>
      <c r="DMX203" s="46"/>
      <c r="DMY203" s="46"/>
      <c r="DMZ203" s="46"/>
      <c r="DNA203" s="46"/>
      <c r="DNB203" s="46"/>
      <c r="DNC203" s="46"/>
      <c r="DND203" s="46"/>
      <c r="DNE203" s="46"/>
      <c r="DNF203" s="46"/>
      <c r="DNG203" s="46"/>
      <c r="DNH203" s="46"/>
      <c r="DNI203" s="46"/>
      <c r="DNJ203" s="46"/>
      <c r="DNK203" s="46"/>
      <c r="DNL203" s="46"/>
      <c r="DNM203" s="46"/>
      <c r="DNN203" s="46"/>
      <c r="DNO203" s="46"/>
      <c r="DNP203" s="46"/>
      <c r="DNQ203" s="46"/>
      <c r="DNR203" s="46"/>
      <c r="DNS203" s="46"/>
      <c r="DNT203" s="46"/>
      <c r="DNU203" s="46"/>
      <c r="DNV203" s="46"/>
      <c r="DNW203" s="46"/>
      <c r="DNX203" s="46"/>
      <c r="DNY203" s="46"/>
      <c r="DNZ203" s="46"/>
      <c r="DOA203" s="46"/>
      <c r="DOB203" s="46"/>
      <c r="DOC203" s="46"/>
      <c r="DOD203" s="46"/>
      <c r="DOE203" s="46"/>
      <c r="DOF203" s="46"/>
      <c r="DOG203" s="46"/>
      <c r="DOH203" s="46"/>
      <c r="DOI203" s="46"/>
      <c r="DOJ203" s="46"/>
      <c r="DOK203" s="46"/>
      <c r="DOL203" s="46"/>
      <c r="DOM203" s="46"/>
      <c r="DON203" s="46"/>
      <c r="DOO203" s="46"/>
      <c r="DOP203" s="46"/>
      <c r="DOQ203" s="46"/>
      <c r="DOR203" s="46"/>
      <c r="DOS203" s="46"/>
      <c r="DOT203" s="46"/>
      <c r="DOU203" s="46"/>
      <c r="DOV203" s="46"/>
      <c r="DOW203" s="46"/>
      <c r="DOX203" s="46"/>
      <c r="DOY203" s="46"/>
      <c r="DOZ203" s="46"/>
      <c r="DPA203" s="46"/>
      <c r="DPB203" s="46"/>
      <c r="DPC203" s="46"/>
      <c r="DPD203" s="46"/>
      <c r="DPE203" s="46"/>
      <c r="DPF203" s="46"/>
      <c r="DPG203" s="46"/>
      <c r="DPH203" s="46"/>
      <c r="DPI203" s="46"/>
      <c r="DPJ203" s="46"/>
      <c r="DPK203" s="46"/>
      <c r="DPL203" s="46"/>
      <c r="DPM203" s="46"/>
      <c r="DPN203" s="46"/>
      <c r="DPO203" s="46"/>
      <c r="DPP203" s="46"/>
      <c r="DPQ203" s="46"/>
      <c r="DPR203" s="46"/>
      <c r="DPS203" s="46"/>
      <c r="DPT203" s="46"/>
      <c r="DPU203" s="46"/>
      <c r="DPV203" s="46"/>
      <c r="DPW203" s="46"/>
      <c r="DPX203" s="46"/>
      <c r="DPY203" s="46"/>
      <c r="DPZ203" s="46"/>
      <c r="DQA203" s="46"/>
      <c r="DQB203" s="46"/>
      <c r="DQC203" s="46"/>
      <c r="DQD203" s="46"/>
      <c r="DQE203" s="46"/>
      <c r="DQF203" s="46"/>
      <c r="DQG203" s="46"/>
      <c r="DQH203" s="46"/>
      <c r="DQI203" s="46"/>
      <c r="DQJ203" s="46"/>
      <c r="DQK203" s="46"/>
      <c r="DQL203" s="46"/>
      <c r="DQM203" s="46"/>
      <c r="DQN203" s="46"/>
      <c r="DQO203" s="46"/>
      <c r="DQP203" s="46"/>
      <c r="DQQ203" s="46"/>
      <c r="DQR203" s="46"/>
      <c r="DQS203" s="46"/>
      <c r="DQT203" s="46"/>
      <c r="DQU203" s="46"/>
      <c r="DQV203" s="46"/>
      <c r="DQW203" s="46"/>
      <c r="DQX203" s="46"/>
      <c r="DQY203" s="46"/>
      <c r="DQZ203" s="46"/>
      <c r="DRA203" s="46"/>
      <c r="DRB203" s="46"/>
      <c r="DRC203" s="46"/>
      <c r="DRD203" s="46"/>
      <c r="DRE203" s="46"/>
      <c r="DRF203" s="46"/>
      <c r="DRG203" s="46"/>
      <c r="DRH203" s="46"/>
      <c r="DRI203" s="46"/>
      <c r="DRJ203" s="46"/>
      <c r="DRK203" s="46"/>
      <c r="DRL203" s="46"/>
      <c r="DRM203" s="46"/>
      <c r="DRN203" s="46"/>
      <c r="DRO203" s="46"/>
      <c r="DRP203" s="46"/>
      <c r="DRQ203" s="46"/>
      <c r="DRR203" s="46"/>
      <c r="DRS203" s="46"/>
      <c r="DRT203" s="46"/>
      <c r="DRU203" s="46"/>
      <c r="DRV203" s="46"/>
      <c r="DRW203" s="46"/>
      <c r="DRX203" s="46"/>
      <c r="DRY203" s="46"/>
      <c r="DRZ203" s="46"/>
      <c r="DSA203" s="46"/>
      <c r="DSB203" s="46"/>
      <c r="DSC203" s="46"/>
      <c r="DSD203" s="46"/>
      <c r="DSE203" s="46"/>
      <c r="DSF203" s="46"/>
      <c r="DSG203" s="46"/>
      <c r="DSH203" s="46"/>
      <c r="DSI203" s="46"/>
      <c r="DSJ203" s="46"/>
      <c r="DSK203" s="46"/>
      <c r="DSL203" s="46"/>
      <c r="DSM203" s="46"/>
      <c r="DSN203" s="46"/>
      <c r="DSO203" s="46"/>
      <c r="DSP203" s="46"/>
      <c r="DSQ203" s="46"/>
      <c r="DSR203" s="46"/>
      <c r="DSS203" s="46"/>
      <c r="DST203" s="46"/>
      <c r="DSU203" s="46"/>
      <c r="DSV203" s="46"/>
      <c r="DSW203" s="46"/>
      <c r="DSX203" s="46"/>
      <c r="DSY203" s="46"/>
      <c r="DSZ203" s="46"/>
      <c r="DTA203" s="46"/>
      <c r="DTB203" s="46"/>
      <c r="DTC203" s="46"/>
      <c r="DTD203" s="46"/>
      <c r="DTE203" s="46"/>
      <c r="DTF203" s="46"/>
      <c r="DTG203" s="46"/>
      <c r="DTH203" s="46"/>
      <c r="DTI203" s="46"/>
      <c r="DTJ203" s="46"/>
      <c r="DTK203" s="46"/>
      <c r="DTL203" s="46"/>
      <c r="DTM203" s="46"/>
      <c r="DTN203" s="46"/>
      <c r="DTO203" s="46"/>
      <c r="DTP203" s="46"/>
      <c r="DTQ203" s="46"/>
      <c r="DTR203" s="46"/>
      <c r="DTS203" s="46"/>
      <c r="DTT203" s="46"/>
      <c r="DTU203" s="46"/>
      <c r="DTV203" s="46"/>
      <c r="DTW203" s="46"/>
      <c r="DTX203" s="46"/>
      <c r="DTY203" s="46"/>
      <c r="DTZ203" s="46"/>
      <c r="DUA203" s="46"/>
      <c r="DUB203" s="46"/>
      <c r="DUC203" s="46"/>
      <c r="DUD203" s="46"/>
      <c r="DUE203" s="46"/>
      <c r="DUF203" s="46"/>
      <c r="DUG203" s="46"/>
      <c r="DUH203" s="46"/>
      <c r="DUI203" s="46"/>
      <c r="DUJ203" s="46"/>
      <c r="DUK203" s="46"/>
      <c r="DUL203" s="46"/>
      <c r="DUM203" s="46"/>
      <c r="DUN203" s="46"/>
      <c r="DUO203" s="46"/>
      <c r="DUP203" s="46"/>
      <c r="DUQ203" s="46"/>
      <c r="DUR203" s="46"/>
      <c r="DUS203" s="46"/>
      <c r="DUT203" s="46"/>
      <c r="DUU203" s="46"/>
      <c r="DUV203" s="46"/>
      <c r="DUW203" s="46"/>
      <c r="DUX203" s="46"/>
      <c r="DUY203" s="46"/>
      <c r="DUZ203" s="46"/>
      <c r="DVA203" s="46"/>
      <c r="DVB203" s="46"/>
      <c r="DVC203" s="46"/>
      <c r="DVD203" s="46"/>
      <c r="DVE203" s="46"/>
      <c r="DVF203" s="46"/>
      <c r="DVG203" s="46"/>
      <c r="DVH203" s="46"/>
      <c r="DVI203" s="46"/>
      <c r="DVJ203" s="46"/>
      <c r="DVK203" s="46"/>
      <c r="DVL203" s="46"/>
      <c r="DVM203" s="46"/>
      <c r="DVN203" s="46"/>
      <c r="DVO203" s="46"/>
      <c r="DVP203" s="46"/>
      <c r="DVQ203" s="46"/>
      <c r="DVR203" s="46"/>
      <c r="DVS203" s="46"/>
      <c r="DVT203" s="46"/>
      <c r="DVU203" s="46"/>
      <c r="DVV203" s="46"/>
      <c r="DVW203" s="46"/>
      <c r="DVX203" s="46"/>
      <c r="DVY203" s="46"/>
      <c r="DVZ203" s="46"/>
      <c r="DWA203" s="46"/>
      <c r="DWB203" s="46"/>
      <c r="DWC203" s="46"/>
      <c r="DWD203" s="46"/>
      <c r="DWE203" s="46"/>
      <c r="DWF203" s="46"/>
      <c r="DWG203" s="46"/>
      <c r="DWH203" s="46"/>
      <c r="DWI203" s="46"/>
      <c r="DWJ203" s="46"/>
      <c r="DWK203" s="46"/>
      <c r="DWL203" s="46"/>
      <c r="DWM203" s="46"/>
      <c r="DWN203" s="46"/>
      <c r="DWO203" s="46"/>
      <c r="DWP203" s="46"/>
      <c r="DWQ203" s="46"/>
      <c r="DWR203" s="46"/>
      <c r="DWS203" s="46"/>
      <c r="DWT203" s="46"/>
      <c r="DWU203" s="46"/>
      <c r="DWV203" s="46"/>
      <c r="DWW203" s="46"/>
      <c r="DWX203" s="46"/>
      <c r="DWY203" s="46"/>
      <c r="DWZ203" s="46"/>
      <c r="DXA203" s="46"/>
      <c r="DXB203" s="46"/>
      <c r="DXC203" s="46"/>
      <c r="DXD203" s="46"/>
      <c r="DXE203" s="46"/>
      <c r="DXF203" s="46"/>
      <c r="DXG203" s="46"/>
      <c r="DXH203" s="46"/>
      <c r="DXI203" s="46"/>
      <c r="DXJ203" s="46"/>
      <c r="DXK203" s="46"/>
      <c r="DXL203" s="46"/>
      <c r="DXM203" s="46"/>
      <c r="DXN203" s="46"/>
      <c r="DXO203" s="46"/>
      <c r="DXP203" s="46"/>
      <c r="DXQ203" s="46"/>
      <c r="DXR203" s="46"/>
      <c r="DXS203" s="46"/>
      <c r="DXT203" s="46"/>
      <c r="DXU203" s="46"/>
      <c r="DXV203" s="46"/>
      <c r="DXW203" s="46"/>
      <c r="DXX203" s="46"/>
      <c r="DXY203" s="46"/>
      <c r="DXZ203" s="46"/>
      <c r="DYA203" s="46"/>
      <c r="DYB203" s="46"/>
      <c r="DYC203" s="46"/>
      <c r="DYD203" s="46"/>
      <c r="DYE203" s="46"/>
      <c r="DYF203" s="46"/>
      <c r="DYG203" s="46"/>
      <c r="DYH203" s="46"/>
      <c r="DYI203" s="46"/>
      <c r="DYJ203" s="46"/>
      <c r="DYK203" s="46"/>
      <c r="DYL203" s="46"/>
      <c r="DYM203" s="46"/>
      <c r="DYN203" s="46"/>
      <c r="DYO203" s="46"/>
      <c r="DYP203" s="46"/>
      <c r="DYQ203" s="46"/>
      <c r="DYR203" s="46"/>
      <c r="DYS203" s="46"/>
      <c r="DYT203" s="46"/>
      <c r="DYU203" s="46"/>
      <c r="DYV203" s="46"/>
      <c r="DYW203" s="46"/>
      <c r="DYX203" s="46"/>
      <c r="DYY203" s="46"/>
      <c r="DYZ203" s="46"/>
      <c r="DZA203" s="46"/>
      <c r="DZB203" s="46"/>
      <c r="DZC203" s="46"/>
      <c r="DZD203" s="46"/>
      <c r="DZE203" s="46"/>
      <c r="DZF203" s="46"/>
      <c r="DZG203" s="46"/>
      <c r="DZH203" s="46"/>
      <c r="DZI203" s="46"/>
      <c r="DZJ203" s="46"/>
      <c r="DZK203" s="46"/>
      <c r="DZL203" s="46"/>
      <c r="DZM203" s="46"/>
      <c r="DZN203" s="46"/>
      <c r="DZO203" s="46"/>
      <c r="DZP203" s="46"/>
      <c r="DZQ203" s="46"/>
      <c r="DZR203" s="46"/>
      <c r="DZS203" s="46"/>
      <c r="DZT203" s="46"/>
      <c r="DZU203" s="46"/>
      <c r="DZV203" s="46"/>
      <c r="DZW203" s="46"/>
      <c r="DZX203" s="46"/>
      <c r="DZY203" s="46"/>
      <c r="DZZ203" s="46"/>
      <c r="EAA203" s="46"/>
      <c r="EAB203" s="46"/>
      <c r="EAC203" s="46"/>
      <c r="EAD203" s="46"/>
      <c r="EAE203" s="46"/>
      <c r="EAF203" s="46"/>
      <c r="EAG203" s="46"/>
      <c r="EAH203" s="46"/>
      <c r="EAI203" s="46"/>
      <c r="EAJ203" s="46"/>
      <c r="EAK203" s="46"/>
      <c r="EAL203" s="46"/>
      <c r="EAM203" s="46"/>
      <c r="EAN203" s="46"/>
      <c r="EAO203" s="46"/>
      <c r="EAP203" s="46"/>
      <c r="EAQ203" s="46"/>
      <c r="EAR203" s="46"/>
      <c r="EAS203" s="46"/>
      <c r="EAT203" s="46"/>
      <c r="EAU203" s="46"/>
      <c r="EAV203" s="46"/>
      <c r="EAW203" s="46"/>
      <c r="EAX203" s="46"/>
      <c r="EAY203" s="46"/>
      <c r="EAZ203" s="46"/>
      <c r="EBA203" s="46"/>
      <c r="EBB203" s="46"/>
      <c r="EBC203" s="46"/>
      <c r="EBD203" s="46"/>
      <c r="EBE203" s="46"/>
      <c r="EBF203" s="46"/>
      <c r="EBG203" s="46"/>
      <c r="EBH203" s="46"/>
      <c r="EBI203" s="46"/>
      <c r="EBJ203" s="46"/>
      <c r="EBK203" s="46"/>
      <c r="EBL203" s="46"/>
      <c r="EBM203" s="46"/>
      <c r="EBN203" s="46"/>
      <c r="EBO203" s="46"/>
      <c r="EBP203" s="46"/>
      <c r="EBQ203" s="46"/>
      <c r="EBR203" s="46"/>
      <c r="EBS203" s="46"/>
      <c r="EBT203" s="46"/>
      <c r="EBU203" s="46"/>
      <c r="EBV203" s="46"/>
      <c r="EBW203" s="46"/>
      <c r="EBX203" s="46"/>
      <c r="EBY203" s="46"/>
      <c r="EBZ203" s="46"/>
      <c r="ECA203" s="46"/>
      <c r="ECB203" s="46"/>
      <c r="ECC203" s="46"/>
      <c r="ECD203" s="46"/>
      <c r="ECE203" s="46"/>
      <c r="ECF203" s="46"/>
      <c r="ECG203" s="46"/>
      <c r="ECH203" s="46"/>
      <c r="ECI203" s="46"/>
      <c r="ECJ203" s="46"/>
      <c r="ECK203" s="46"/>
      <c r="ECL203" s="46"/>
      <c r="ECM203" s="46"/>
      <c r="ECN203" s="46"/>
      <c r="ECO203" s="46"/>
      <c r="ECP203" s="46"/>
      <c r="ECQ203" s="46"/>
      <c r="ECR203" s="46"/>
      <c r="ECS203" s="46"/>
      <c r="ECT203" s="46"/>
      <c r="ECU203" s="46"/>
      <c r="ECV203" s="46"/>
      <c r="ECW203" s="46"/>
      <c r="ECX203" s="46"/>
      <c r="ECY203" s="46"/>
      <c r="ECZ203" s="46"/>
      <c r="EDA203" s="46"/>
      <c r="EDB203" s="46"/>
      <c r="EDC203" s="46"/>
      <c r="EDD203" s="46"/>
      <c r="EDE203" s="46"/>
      <c r="EDF203" s="46"/>
      <c r="EDG203" s="46"/>
      <c r="EDH203" s="46"/>
      <c r="EDI203" s="46"/>
      <c r="EDJ203" s="46"/>
      <c r="EDK203" s="46"/>
      <c r="EDL203" s="46"/>
      <c r="EDM203" s="46"/>
      <c r="EDN203" s="46"/>
      <c r="EDO203" s="46"/>
      <c r="EDP203" s="46"/>
      <c r="EDQ203" s="46"/>
      <c r="EDR203" s="46"/>
      <c r="EDS203" s="46"/>
      <c r="EDT203" s="46"/>
      <c r="EDU203" s="46"/>
      <c r="EDV203" s="46"/>
      <c r="EDW203" s="46"/>
      <c r="EDX203" s="46"/>
      <c r="EDY203" s="46"/>
      <c r="EDZ203" s="46"/>
      <c r="EEA203" s="46"/>
      <c r="EEB203" s="46"/>
      <c r="EEC203" s="46"/>
      <c r="EED203" s="46"/>
      <c r="EEE203" s="46"/>
      <c r="EEF203" s="46"/>
      <c r="EEG203" s="46"/>
      <c r="EEH203" s="46"/>
      <c r="EEI203" s="46"/>
      <c r="EEJ203" s="46"/>
      <c r="EEK203" s="46"/>
      <c r="EEL203" s="46"/>
      <c r="EEM203" s="46"/>
      <c r="EEN203" s="46"/>
      <c r="EEO203" s="46"/>
      <c r="EEP203" s="46"/>
      <c r="EEQ203" s="46"/>
      <c r="EER203" s="46"/>
      <c r="EES203" s="46"/>
      <c r="EET203" s="46"/>
      <c r="EEU203" s="46"/>
      <c r="EEV203" s="46"/>
      <c r="EEW203" s="46"/>
      <c r="EEX203" s="46"/>
      <c r="EEY203" s="46"/>
      <c r="EEZ203" s="46"/>
      <c r="EFA203" s="46"/>
      <c r="EFB203" s="46"/>
      <c r="EFC203" s="46"/>
      <c r="EFD203" s="46"/>
      <c r="EFE203" s="46"/>
      <c r="EFF203" s="46"/>
      <c r="EFG203" s="46"/>
      <c r="EFH203" s="46"/>
      <c r="EFI203" s="46"/>
      <c r="EFJ203" s="46"/>
      <c r="EFK203" s="46"/>
      <c r="EFL203" s="46"/>
      <c r="EFM203" s="46"/>
      <c r="EFN203" s="46"/>
      <c r="EFO203" s="46"/>
      <c r="EFP203" s="46"/>
      <c r="EFQ203" s="46"/>
      <c r="EFR203" s="46"/>
      <c r="EFS203" s="46"/>
      <c r="EFT203" s="46"/>
      <c r="EFU203" s="46"/>
      <c r="EFV203" s="46"/>
      <c r="EFW203" s="46"/>
      <c r="EFX203" s="46"/>
      <c r="EFY203" s="46"/>
      <c r="EFZ203" s="46"/>
      <c r="EGA203" s="46"/>
      <c r="EGB203" s="46"/>
      <c r="EGC203" s="46"/>
      <c r="EGD203" s="46"/>
      <c r="EGE203" s="46"/>
      <c r="EGF203" s="46"/>
      <c r="EGG203" s="46"/>
      <c r="EGH203" s="46"/>
      <c r="EGI203" s="46"/>
      <c r="EGJ203" s="46"/>
      <c r="EGK203" s="46"/>
      <c r="EGL203" s="46"/>
      <c r="EGM203" s="46"/>
      <c r="EGN203" s="46"/>
      <c r="EGO203" s="46"/>
      <c r="EGP203" s="46"/>
      <c r="EGQ203" s="46"/>
      <c r="EGR203" s="46"/>
      <c r="EGS203" s="46"/>
      <c r="EGT203" s="46"/>
      <c r="EGU203" s="46"/>
      <c r="EGV203" s="46"/>
      <c r="EGW203" s="46"/>
      <c r="EGX203" s="46"/>
      <c r="EGY203" s="46"/>
      <c r="EGZ203" s="46"/>
      <c r="EHA203" s="46"/>
      <c r="EHB203" s="46"/>
      <c r="EHC203" s="46"/>
      <c r="EHD203" s="46"/>
      <c r="EHE203" s="46"/>
      <c r="EHF203" s="46"/>
      <c r="EHG203" s="46"/>
      <c r="EHH203" s="46"/>
      <c r="EHI203" s="46"/>
      <c r="EHJ203" s="46"/>
      <c r="EHK203" s="46"/>
      <c r="EHL203" s="46"/>
      <c r="EHM203" s="46"/>
      <c r="EHN203" s="46"/>
      <c r="EHO203" s="46"/>
      <c r="EHP203" s="46"/>
      <c r="EHQ203" s="46"/>
      <c r="EHR203" s="46"/>
      <c r="EHS203" s="46"/>
      <c r="EHT203" s="46"/>
      <c r="EHU203" s="46"/>
      <c r="EHV203" s="46"/>
      <c r="EHW203" s="46"/>
      <c r="EHX203" s="46"/>
      <c r="EHY203" s="46"/>
      <c r="EHZ203" s="46"/>
      <c r="EIA203" s="46"/>
      <c r="EIB203" s="46"/>
      <c r="EIC203" s="46"/>
      <c r="EID203" s="46"/>
      <c r="EIE203" s="46"/>
      <c r="EIF203" s="46"/>
      <c r="EIG203" s="46"/>
      <c r="EIH203" s="46"/>
      <c r="EII203" s="46"/>
      <c r="EIJ203" s="46"/>
      <c r="EIK203" s="46"/>
      <c r="EIL203" s="46"/>
      <c r="EIM203" s="46"/>
      <c r="EIN203" s="46"/>
      <c r="EIO203" s="46"/>
      <c r="EIP203" s="46"/>
      <c r="EIQ203" s="46"/>
      <c r="EIR203" s="46"/>
      <c r="EIS203" s="46"/>
      <c r="EIT203" s="46"/>
      <c r="EIU203" s="46"/>
      <c r="EIV203" s="46"/>
      <c r="EIW203" s="46"/>
      <c r="EIX203" s="46"/>
      <c r="EIY203" s="46"/>
      <c r="EIZ203" s="46"/>
      <c r="EJA203" s="46"/>
      <c r="EJB203" s="46"/>
      <c r="EJC203" s="46"/>
      <c r="EJD203" s="46"/>
      <c r="EJE203" s="46"/>
      <c r="EJF203" s="46"/>
      <c r="EJG203" s="46"/>
      <c r="EJH203" s="46"/>
      <c r="EJI203" s="46"/>
      <c r="EJJ203" s="46"/>
      <c r="EJK203" s="46"/>
      <c r="EJL203" s="46"/>
      <c r="EJM203" s="46"/>
      <c r="EJN203" s="46"/>
      <c r="EJO203" s="46"/>
      <c r="EJP203" s="46"/>
      <c r="EJQ203" s="46"/>
      <c r="EJR203" s="46"/>
      <c r="EJS203" s="46"/>
      <c r="EJT203" s="46"/>
      <c r="EJU203" s="46"/>
      <c r="EJV203" s="46"/>
      <c r="EJW203" s="46"/>
      <c r="EJX203" s="46"/>
      <c r="EJY203" s="46"/>
      <c r="EJZ203" s="46"/>
      <c r="EKA203" s="46"/>
      <c r="EKB203" s="46"/>
      <c r="EKC203" s="46"/>
      <c r="EKD203" s="46"/>
      <c r="EKE203" s="46"/>
      <c r="EKF203" s="46"/>
      <c r="EKG203" s="46"/>
      <c r="EKH203" s="46"/>
      <c r="EKI203" s="46"/>
      <c r="EKJ203" s="46"/>
      <c r="EKK203" s="46"/>
      <c r="EKL203" s="46"/>
      <c r="EKM203" s="46"/>
      <c r="EKN203" s="46"/>
      <c r="EKO203" s="46"/>
      <c r="EKP203" s="46"/>
      <c r="EKQ203" s="46"/>
      <c r="EKR203" s="46"/>
      <c r="EKS203" s="46"/>
      <c r="EKT203" s="46"/>
      <c r="EKU203" s="46"/>
      <c r="EKV203" s="46"/>
      <c r="EKW203" s="46"/>
      <c r="EKX203" s="46"/>
      <c r="EKY203" s="46"/>
      <c r="EKZ203" s="46"/>
      <c r="ELA203" s="46"/>
      <c r="ELB203" s="46"/>
      <c r="ELC203" s="46"/>
      <c r="ELD203" s="46"/>
      <c r="ELE203" s="46"/>
      <c r="ELF203" s="46"/>
      <c r="ELG203" s="46"/>
      <c r="ELH203" s="46"/>
      <c r="ELI203" s="46"/>
      <c r="ELJ203" s="46"/>
      <c r="ELK203" s="46"/>
      <c r="ELL203" s="46"/>
      <c r="ELM203" s="46"/>
      <c r="ELN203" s="46"/>
      <c r="ELO203" s="46"/>
      <c r="ELP203" s="46"/>
      <c r="ELQ203" s="46"/>
      <c r="ELR203" s="46"/>
      <c r="ELS203" s="46"/>
      <c r="ELT203" s="46"/>
      <c r="ELU203" s="46"/>
      <c r="ELV203" s="46"/>
      <c r="ELW203" s="46"/>
      <c r="ELX203" s="46"/>
      <c r="ELY203" s="46"/>
      <c r="ELZ203" s="46"/>
      <c r="EMA203" s="46"/>
      <c r="EMB203" s="46"/>
      <c r="EMC203" s="46"/>
      <c r="EMD203" s="46"/>
      <c r="EME203" s="46"/>
      <c r="EMF203" s="46"/>
      <c r="EMG203" s="46"/>
      <c r="EMH203" s="46"/>
      <c r="EMI203" s="46"/>
      <c r="EMJ203" s="46"/>
      <c r="EMK203" s="46"/>
      <c r="EML203" s="46"/>
      <c r="EMM203" s="46"/>
      <c r="EMN203" s="46"/>
      <c r="EMO203" s="46"/>
      <c r="EMP203" s="46"/>
      <c r="EMQ203" s="46"/>
      <c r="EMR203" s="46"/>
      <c r="EMS203" s="46"/>
      <c r="EMT203" s="46"/>
      <c r="EMU203" s="46"/>
      <c r="EMV203" s="46"/>
      <c r="EMW203" s="46"/>
      <c r="EMX203" s="46"/>
      <c r="EMY203" s="46"/>
      <c r="EMZ203" s="46"/>
      <c r="ENA203" s="46"/>
      <c r="ENB203" s="46"/>
      <c r="ENC203" s="46"/>
      <c r="END203" s="46"/>
      <c r="ENE203" s="46"/>
      <c r="ENF203" s="46"/>
      <c r="ENG203" s="46"/>
      <c r="ENH203" s="46"/>
      <c r="ENI203" s="46"/>
      <c r="ENJ203" s="46"/>
      <c r="ENK203" s="46"/>
      <c r="ENL203" s="46"/>
      <c r="ENM203" s="46"/>
      <c r="ENN203" s="46"/>
      <c r="ENO203" s="46"/>
      <c r="ENP203" s="46"/>
      <c r="ENQ203" s="46"/>
      <c r="ENR203" s="46"/>
      <c r="ENS203" s="46"/>
      <c r="ENT203" s="46"/>
      <c r="ENU203" s="46"/>
      <c r="ENV203" s="46"/>
      <c r="ENW203" s="46"/>
      <c r="ENX203" s="46"/>
      <c r="ENY203" s="46"/>
      <c r="ENZ203" s="46"/>
      <c r="EOA203" s="46"/>
      <c r="EOB203" s="46"/>
      <c r="EOC203" s="46"/>
      <c r="EOD203" s="46"/>
      <c r="EOE203" s="46"/>
      <c r="EOF203" s="46"/>
      <c r="EOG203" s="46"/>
      <c r="EOH203" s="46"/>
      <c r="EOI203" s="46"/>
      <c r="EOJ203" s="46"/>
      <c r="EOK203" s="46"/>
      <c r="EOL203" s="46"/>
      <c r="EOM203" s="46"/>
      <c r="EON203" s="46"/>
      <c r="EOO203" s="46"/>
      <c r="EOP203" s="46"/>
      <c r="EOQ203" s="46"/>
      <c r="EOR203" s="46"/>
      <c r="EOS203" s="46"/>
      <c r="EOT203" s="46"/>
      <c r="EOU203" s="46"/>
      <c r="EOV203" s="46"/>
      <c r="EOW203" s="46"/>
      <c r="EOX203" s="46"/>
      <c r="EOY203" s="46"/>
      <c r="EOZ203" s="46"/>
      <c r="EPA203" s="46"/>
      <c r="EPB203" s="46"/>
      <c r="EPC203" s="46"/>
      <c r="EPD203" s="46"/>
      <c r="EPE203" s="46"/>
      <c r="EPF203" s="46"/>
      <c r="EPG203" s="46"/>
      <c r="EPH203" s="46"/>
      <c r="EPI203" s="46"/>
      <c r="EPJ203" s="46"/>
      <c r="EPK203" s="46"/>
      <c r="EPL203" s="46"/>
      <c r="EPM203" s="46"/>
      <c r="EPN203" s="46"/>
      <c r="EPO203" s="46"/>
      <c r="EPP203" s="46"/>
      <c r="EPQ203" s="46"/>
      <c r="EPR203" s="46"/>
      <c r="EPS203" s="46"/>
      <c r="EPT203" s="46"/>
      <c r="EPU203" s="46"/>
      <c r="EPV203" s="46"/>
      <c r="EPW203" s="46"/>
      <c r="EPX203" s="46"/>
      <c r="EPY203" s="46"/>
      <c r="EPZ203" s="46"/>
      <c r="EQA203" s="46"/>
      <c r="EQB203" s="46"/>
      <c r="EQC203" s="46"/>
      <c r="EQD203" s="46"/>
      <c r="EQE203" s="46"/>
      <c r="EQF203" s="46"/>
      <c r="EQG203" s="46"/>
      <c r="EQH203" s="46"/>
      <c r="EQI203" s="46"/>
      <c r="EQJ203" s="46"/>
      <c r="EQK203" s="46"/>
      <c r="EQL203" s="46"/>
      <c r="EQM203" s="46"/>
      <c r="EQN203" s="46"/>
      <c r="EQO203" s="46"/>
      <c r="EQP203" s="46"/>
      <c r="EQQ203" s="46"/>
      <c r="EQR203" s="46"/>
      <c r="EQS203" s="46"/>
      <c r="EQT203" s="46"/>
      <c r="EQU203" s="46"/>
      <c r="EQV203" s="46"/>
      <c r="EQW203" s="46"/>
      <c r="EQX203" s="46"/>
      <c r="EQY203" s="46"/>
      <c r="EQZ203" s="46"/>
      <c r="ERA203" s="46"/>
      <c r="ERB203" s="46"/>
      <c r="ERC203" s="46"/>
      <c r="ERD203" s="46"/>
      <c r="ERE203" s="46"/>
      <c r="ERF203" s="46"/>
      <c r="ERG203" s="46"/>
      <c r="ERH203" s="46"/>
      <c r="ERI203" s="46"/>
      <c r="ERJ203" s="46"/>
      <c r="ERK203" s="46"/>
      <c r="ERL203" s="46"/>
      <c r="ERM203" s="46"/>
      <c r="ERN203" s="46"/>
      <c r="ERO203" s="46"/>
      <c r="ERP203" s="46"/>
      <c r="ERQ203" s="46"/>
      <c r="ERR203" s="46"/>
      <c r="ERS203" s="46"/>
      <c r="ERT203" s="46"/>
      <c r="ERU203" s="46"/>
      <c r="ERV203" s="46"/>
      <c r="ERW203" s="46"/>
      <c r="ERX203" s="46"/>
      <c r="ERY203" s="46"/>
      <c r="ERZ203" s="46"/>
      <c r="ESA203" s="46"/>
      <c r="ESB203" s="46"/>
      <c r="ESC203" s="46"/>
      <c r="ESD203" s="46"/>
      <c r="ESE203" s="46"/>
      <c r="ESF203" s="46"/>
      <c r="ESG203" s="46"/>
      <c r="ESH203" s="46"/>
      <c r="ESI203" s="46"/>
      <c r="ESJ203" s="46"/>
      <c r="ESK203" s="46"/>
      <c r="ESL203" s="46"/>
      <c r="ESM203" s="46"/>
      <c r="ESN203" s="46"/>
      <c r="ESO203" s="46"/>
      <c r="ESP203" s="46"/>
      <c r="ESQ203" s="46"/>
      <c r="ESR203" s="46"/>
      <c r="ESS203" s="46"/>
      <c r="EST203" s="46"/>
      <c r="ESU203" s="46"/>
      <c r="ESV203" s="46"/>
      <c r="ESW203" s="46"/>
      <c r="ESX203" s="46"/>
      <c r="ESY203" s="46"/>
      <c r="ESZ203" s="46"/>
      <c r="ETA203" s="46"/>
      <c r="ETB203" s="46"/>
      <c r="ETC203" s="46"/>
      <c r="ETD203" s="46"/>
      <c r="ETE203" s="46"/>
      <c r="ETF203" s="46"/>
      <c r="ETG203" s="46"/>
      <c r="ETH203" s="46"/>
      <c r="ETI203" s="46"/>
      <c r="ETJ203" s="46"/>
      <c r="ETK203" s="46"/>
      <c r="ETL203" s="46"/>
      <c r="ETM203" s="46"/>
      <c r="ETN203" s="46"/>
      <c r="ETO203" s="46"/>
      <c r="ETP203" s="46"/>
      <c r="ETQ203" s="46"/>
      <c r="ETR203" s="46"/>
      <c r="ETS203" s="46"/>
      <c r="ETT203" s="46"/>
      <c r="ETU203" s="46"/>
      <c r="ETV203" s="46"/>
      <c r="ETW203" s="46"/>
      <c r="ETX203" s="46"/>
      <c r="ETY203" s="46"/>
      <c r="ETZ203" s="46"/>
      <c r="EUA203" s="46"/>
      <c r="EUB203" s="46"/>
      <c r="EUC203" s="46"/>
      <c r="EUD203" s="46"/>
      <c r="EUE203" s="46"/>
      <c r="EUF203" s="46"/>
      <c r="EUG203" s="46"/>
      <c r="EUH203" s="46"/>
      <c r="EUI203" s="46"/>
      <c r="EUJ203" s="46"/>
      <c r="EUK203" s="46"/>
      <c r="EUL203" s="46"/>
      <c r="EUM203" s="46"/>
      <c r="EUN203" s="46"/>
      <c r="EUO203" s="46"/>
      <c r="EUP203" s="46"/>
      <c r="EUQ203" s="46"/>
      <c r="EUR203" s="46"/>
      <c r="EUS203" s="46"/>
      <c r="EUT203" s="46"/>
      <c r="EUU203" s="46"/>
      <c r="EUV203" s="46"/>
      <c r="EUW203" s="46"/>
      <c r="EUX203" s="46"/>
      <c r="EUY203" s="46"/>
      <c r="EUZ203" s="46"/>
      <c r="EVA203" s="46"/>
      <c r="EVB203" s="46"/>
      <c r="EVC203" s="46"/>
      <c r="EVD203" s="46"/>
      <c r="EVE203" s="46"/>
      <c r="EVF203" s="46"/>
      <c r="EVG203" s="46"/>
      <c r="EVH203" s="46"/>
      <c r="EVI203" s="46"/>
      <c r="EVJ203" s="46"/>
      <c r="EVK203" s="46"/>
      <c r="EVL203" s="46"/>
      <c r="EVM203" s="46"/>
      <c r="EVN203" s="46"/>
      <c r="EVO203" s="46"/>
      <c r="EVP203" s="46"/>
      <c r="EVQ203" s="46"/>
      <c r="EVR203" s="46"/>
      <c r="EVS203" s="46"/>
      <c r="EVT203" s="46"/>
      <c r="EVU203" s="46"/>
      <c r="EVV203" s="46"/>
      <c r="EVW203" s="46"/>
      <c r="EVX203" s="46"/>
      <c r="EVY203" s="46"/>
      <c r="EVZ203" s="46"/>
      <c r="EWA203" s="46"/>
      <c r="EWB203" s="46"/>
      <c r="EWC203" s="46"/>
      <c r="EWD203" s="46"/>
      <c r="EWE203" s="46"/>
      <c r="EWF203" s="46"/>
      <c r="EWG203" s="46"/>
      <c r="EWH203" s="46"/>
      <c r="EWI203" s="46"/>
      <c r="EWJ203" s="46"/>
      <c r="EWK203" s="46"/>
      <c r="EWL203" s="46"/>
      <c r="EWM203" s="46"/>
      <c r="EWN203" s="46"/>
      <c r="EWO203" s="46"/>
      <c r="EWP203" s="46"/>
      <c r="EWQ203" s="46"/>
      <c r="EWR203" s="46"/>
      <c r="EWS203" s="46"/>
      <c r="EWT203" s="46"/>
      <c r="EWU203" s="46"/>
      <c r="EWV203" s="46"/>
      <c r="EWW203" s="46"/>
      <c r="EWX203" s="46"/>
      <c r="EWY203" s="46"/>
      <c r="EWZ203" s="46"/>
      <c r="EXA203" s="46"/>
      <c r="EXB203" s="46"/>
      <c r="EXC203" s="46"/>
      <c r="EXD203" s="46"/>
      <c r="EXE203" s="46"/>
      <c r="EXF203" s="46"/>
      <c r="EXG203" s="46"/>
      <c r="EXH203" s="46"/>
      <c r="EXI203" s="46"/>
      <c r="EXJ203" s="46"/>
      <c r="EXK203" s="46"/>
      <c r="EXL203" s="46"/>
      <c r="EXM203" s="46"/>
      <c r="EXN203" s="46"/>
      <c r="EXO203" s="46"/>
      <c r="EXP203" s="46"/>
      <c r="EXQ203" s="46"/>
      <c r="EXR203" s="46"/>
      <c r="EXS203" s="46"/>
      <c r="EXT203" s="46"/>
      <c r="EXU203" s="46"/>
      <c r="EXV203" s="46"/>
      <c r="EXW203" s="46"/>
      <c r="EXX203" s="46"/>
      <c r="EXY203" s="46"/>
      <c r="EXZ203" s="46"/>
      <c r="EYA203" s="46"/>
      <c r="EYB203" s="46"/>
      <c r="EYC203" s="46"/>
      <c r="EYD203" s="46"/>
      <c r="EYE203" s="46"/>
      <c r="EYF203" s="46"/>
      <c r="EYG203" s="46"/>
      <c r="EYH203" s="46"/>
      <c r="EYI203" s="46"/>
      <c r="EYJ203" s="46"/>
      <c r="EYK203" s="46"/>
      <c r="EYL203" s="46"/>
      <c r="EYM203" s="46"/>
      <c r="EYN203" s="46"/>
      <c r="EYO203" s="46"/>
      <c r="EYP203" s="46"/>
      <c r="EYQ203" s="46"/>
      <c r="EYR203" s="46"/>
      <c r="EYS203" s="46"/>
      <c r="EYT203" s="46"/>
      <c r="EYU203" s="46"/>
      <c r="EYV203" s="46"/>
      <c r="EYW203" s="46"/>
      <c r="EYX203" s="46"/>
      <c r="EYY203" s="46"/>
      <c r="EYZ203" s="46"/>
      <c r="EZA203" s="46"/>
      <c r="EZB203" s="46"/>
      <c r="EZC203" s="46"/>
      <c r="EZD203" s="46"/>
      <c r="EZE203" s="46"/>
      <c r="EZF203" s="46"/>
      <c r="EZG203" s="46"/>
      <c r="EZH203" s="46"/>
      <c r="EZI203" s="46"/>
      <c r="EZJ203" s="46"/>
      <c r="EZK203" s="46"/>
      <c r="EZL203" s="46"/>
      <c r="EZM203" s="46"/>
      <c r="EZN203" s="46"/>
      <c r="EZO203" s="46"/>
      <c r="EZP203" s="46"/>
      <c r="EZQ203" s="46"/>
      <c r="EZR203" s="46"/>
      <c r="EZS203" s="46"/>
      <c r="EZT203" s="46"/>
      <c r="EZU203" s="46"/>
      <c r="EZV203" s="46"/>
      <c r="EZW203" s="46"/>
      <c r="EZX203" s="46"/>
      <c r="EZY203" s="46"/>
      <c r="EZZ203" s="46"/>
      <c r="FAA203" s="46"/>
      <c r="FAB203" s="46"/>
      <c r="FAC203" s="46"/>
      <c r="FAD203" s="46"/>
      <c r="FAE203" s="46"/>
      <c r="FAF203" s="46"/>
      <c r="FAG203" s="46"/>
      <c r="FAH203" s="46"/>
      <c r="FAI203" s="46"/>
      <c r="FAJ203" s="46"/>
      <c r="FAK203" s="46"/>
      <c r="FAL203" s="46"/>
      <c r="FAM203" s="46"/>
      <c r="FAN203" s="46"/>
      <c r="FAO203" s="46"/>
      <c r="FAP203" s="46"/>
      <c r="FAQ203" s="46"/>
      <c r="FAR203" s="46"/>
      <c r="FAS203" s="46"/>
      <c r="FAT203" s="46"/>
      <c r="FAU203" s="46"/>
      <c r="FAV203" s="46"/>
      <c r="FAW203" s="46"/>
      <c r="FAX203" s="46"/>
      <c r="FAY203" s="46"/>
      <c r="FAZ203" s="46"/>
      <c r="FBA203" s="46"/>
      <c r="FBB203" s="46"/>
      <c r="FBC203" s="46"/>
      <c r="FBD203" s="46"/>
      <c r="FBE203" s="46"/>
      <c r="FBF203" s="46"/>
      <c r="FBG203" s="46"/>
      <c r="FBH203" s="46"/>
      <c r="FBI203" s="46"/>
      <c r="FBJ203" s="46"/>
      <c r="FBK203" s="46"/>
      <c r="FBL203" s="46"/>
      <c r="FBM203" s="46"/>
      <c r="FBN203" s="46"/>
      <c r="FBO203" s="46"/>
      <c r="FBP203" s="46"/>
      <c r="FBQ203" s="46"/>
      <c r="FBR203" s="46"/>
      <c r="FBS203" s="46"/>
      <c r="FBT203" s="46"/>
      <c r="FBU203" s="46"/>
      <c r="FBV203" s="46"/>
      <c r="FBW203" s="46"/>
      <c r="FBX203" s="46"/>
      <c r="FBY203" s="46"/>
      <c r="FBZ203" s="46"/>
      <c r="FCA203" s="46"/>
      <c r="FCB203" s="46"/>
      <c r="FCC203" s="46"/>
      <c r="FCD203" s="46"/>
      <c r="FCE203" s="46"/>
      <c r="FCF203" s="46"/>
      <c r="FCG203" s="46"/>
      <c r="FCH203" s="46"/>
      <c r="FCI203" s="46"/>
      <c r="FCJ203" s="46"/>
      <c r="FCK203" s="46"/>
      <c r="FCL203" s="46"/>
      <c r="FCM203" s="46"/>
      <c r="FCN203" s="46"/>
      <c r="FCO203" s="46"/>
      <c r="FCP203" s="46"/>
      <c r="FCQ203" s="46"/>
      <c r="FCR203" s="46"/>
      <c r="FCS203" s="46"/>
      <c r="FCT203" s="46"/>
      <c r="FCU203" s="46"/>
      <c r="FCV203" s="46"/>
      <c r="FCW203" s="46"/>
      <c r="FCX203" s="46"/>
      <c r="FCY203" s="46"/>
      <c r="FCZ203" s="46"/>
      <c r="FDA203" s="46"/>
      <c r="FDB203" s="46"/>
      <c r="FDC203" s="46"/>
      <c r="FDD203" s="46"/>
      <c r="FDE203" s="46"/>
      <c r="FDF203" s="46"/>
      <c r="FDG203" s="46"/>
      <c r="FDH203" s="46"/>
      <c r="FDI203" s="46"/>
      <c r="FDJ203" s="46"/>
      <c r="FDK203" s="46"/>
      <c r="FDL203" s="46"/>
      <c r="FDM203" s="46"/>
      <c r="FDN203" s="46"/>
      <c r="FDO203" s="46"/>
      <c r="FDP203" s="46"/>
      <c r="FDQ203" s="46"/>
      <c r="FDR203" s="46"/>
      <c r="FDS203" s="46"/>
      <c r="FDT203" s="46"/>
      <c r="FDU203" s="46"/>
      <c r="FDV203" s="46"/>
      <c r="FDW203" s="46"/>
      <c r="FDX203" s="46"/>
      <c r="FDY203" s="46"/>
      <c r="FDZ203" s="46"/>
      <c r="FEA203" s="46"/>
      <c r="FEB203" s="46"/>
      <c r="FEC203" s="46"/>
      <c r="FED203" s="46"/>
      <c r="FEE203" s="46"/>
      <c r="FEF203" s="46"/>
      <c r="FEG203" s="46"/>
      <c r="FEH203" s="46"/>
      <c r="FEI203" s="46"/>
      <c r="FEJ203" s="46"/>
      <c r="FEK203" s="46"/>
      <c r="FEL203" s="46"/>
      <c r="FEM203" s="46"/>
      <c r="FEN203" s="46"/>
      <c r="FEO203" s="46"/>
      <c r="FEP203" s="46"/>
      <c r="FEQ203" s="46"/>
      <c r="FER203" s="46"/>
      <c r="FES203" s="46"/>
      <c r="FET203" s="46"/>
      <c r="FEU203" s="46"/>
      <c r="FEV203" s="46"/>
      <c r="FEW203" s="46"/>
      <c r="FEX203" s="46"/>
      <c r="FEY203" s="46"/>
      <c r="FEZ203" s="46"/>
      <c r="FFA203" s="46"/>
      <c r="FFB203" s="46"/>
      <c r="FFC203" s="46"/>
      <c r="FFD203" s="46"/>
      <c r="FFE203" s="46"/>
      <c r="FFF203" s="46"/>
      <c r="FFG203" s="46"/>
      <c r="FFH203" s="46"/>
      <c r="FFI203" s="46"/>
      <c r="FFJ203" s="46"/>
      <c r="FFK203" s="46"/>
      <c r="FFL203" s="46"/>
      <c r="FFM203" s="46"/>
      <c r="FFN203" s="46"/>
      <c r="FFO203" s="46"/>
      <c r="FFP203" s="46"/>
      <c r="FFQ203" s="46"/>
      <c r="FFR203" s="46"/>
      <c r="FFS203" s="46"/>
      <c r="FFT203" s="46"/>
      <c r="FFU203" s="46"/>
      <c r="FFV203" s="46"/>
      <c r="FFW203" s="46"/>
      <c r="FFX203" s="46"/>
      <c r="FFY203" s="46"/>
      <c r="FFZ203" s="46"/>
      <c r="FGA203" s="46"/>
      <c r="FGB203" s="46"/>
      <c r="FGC203" s="46"/>
      <c r="FGD203" s="46"/>
      <c r="FGE203" s="46"/>
      <c r="FGF203" s="46"/>
      <c r="FGG203" s="46"/>
      <c r="FGH203" s="46"/>
      <c r="FGI203" s="46"/>
      <c r="FGJ203" s="46"/>
      <c r="FGK203" s="46"/>
      <c r="FGL203" s="46"/>
      <c r="FGM203" s="46"/>
      <c r="FGN203" s="46"/>
      <c r="FGO203" s="46"/>
      <c r="FGP203" s="46"/>
      <c r="FGQ203" s="46"/>
      <c r="FGR203" s="46"/>
      <c r="FGS203" s="46"/>
      <c r="FGT203" s="46"/>
      <c r="FGU203" s="46"/>
      <c r="FGV203" s="46"/>
      <c r="FGW203" s="46"/>
      <c r="FGX203" s="46"/>
      <c r="FGY203" s="46"/>
      <c r="FGZ203" s="46"/>
      <c r="FHA203" s="46"/>
      <c r="FHB203" s="46"/>
      <c r="FHC203" s="46"/>
      <c r="FHD203" s="46"/>
      <c r="FHE203" s="46"/>
      <c r="FHF203" s="46"/>
      <c r="FHG203" s="46"/>
      <c r="FHH203" s="46"/>
      <c r="FHI203" s="46"/>
      <c r="FHJ203" s="46"/>
      <c r="FHK203" s="46"/>
      <c r="FHL203" s="46"/>
      <c r="FHM203" s="46"/>
      <c r="FHN203" s="46"/>
      <c r="FHO203" s="46"/>
      <c r="FHP203" s="46"/>
      <c r="FHQ203" s="46"/>
      <c r="FHR203" s="46"/>
      <c r="FHS203" s="46"/>
      <c r="FHT203" s="46"/>
      <c r="FHU203" s="46"/>
      <c r="FHV203" s="46"/>
      <c r="FHW203" s="46"/>
      <c r="FHX203" s="46"/>
      <c r="FHY203" s="46"/>
      <c r="FHZ203" s="46"/>
      <c r="FIA203" s="46"/>
      <c r="FIB203" s="46"/>
      <c r="FIC203" s="46"/>
      <c r="FID203" s="46"/>
      <c r="FIE203" s="46"/>
      <c r="FIF203" s="46"/>
      <c r="FIG203" s="46"/>
      <c r="FIH203" s="46"/>
      <c r="FII203" s="46"/>
      <c r="FIJ203" s="46"/>
      <c r="FIK203" s="46"/>
      <c r="FIL203" s="46"/>
      <c r="FIM203" s="46"/>
      <c r="FIN203" s="46"/>
      <c r="FIO203" s="46"/>
      <c r="FIP203" s="46"/>
      <c r="FIQ203" s="46"/>
      <c r="FIR203" s="46"/>
      <c r="FIS203" s="46"/>
      <c r="FIT203" s="46"/>
      <c r="FIU203" s="46"/>
      <c r="FIV203" s="46"/>
      <c r="FIW203" s="46"/>
      <c r="FIX203" s="46"/>
      <c r="FIY203" s="46"/>
      <c r="FIZ203" s="46"/>
      <c r="FJA203" s="46"/>
      <c r="FJB203" s="46"/>
      <c r="FJC203" s="46"/>
      <c r="FJD203" s="46"/>
      <c r="FJE203" s="46"/>
      <c r="FJF203" s="46"/>
      <c r="FJG203" s="46"/>
      <c r="FJH203" s="46"/>
      <c r="FJI203" s="46"/>
      <c r="FJJ203" s="46"/>
      <c r="FJK203" s="46"/>
      <c r="FJL203" s="46"/>
      <c r="FJM203" s="46"/>
      <c r="FJN203" s="46"/>
      <c r="FJO203" s="46"/>
      <c r="FJP203" s="46"/>
      <c r="FJQ203" s="46"/>
      <c r="FJR203" s="46"/>
      <c r="FJS203" s="46"/>
      <c r="FJT203" s="46"/>
      <c r="FJU203" s="46"/>
      <c r="FJV203" s="46"/>
      <c r="FJW203" s="46"/>
      <c r="FJX203" s="46"/>
      <c r="FJY203" s="46"/>
      <c r="FJZ203" s="46"/>
      <c r="FKA203" s="46"/>
      <c r="FKB203" s="46"/>
      <c r="FKC203" s="46"/>
      <c r="FKD203" s="46"/>
      <c r="FKE203" s="46"/>
      <c r="FKF203" s="46"/>
      <c r="FKG203" s="46"/>
      <c r="FKH203" s="46"/>
      <c r="FKI203" s="46"/>
      <c r="FKJ203" s="46"/>
      <c r="FKK203" s="46"/>
      <c r="FKL203" s="46"/>
      <c r="FKM203" s="46"/>
      <c r="FKN203" s="46"/>
      <c r="FKO203" s="46"/>
      <c r="FKP203" s="46"/>
      <c r="FKQ203" s="46"/>
      <c r="FKR203" s="46"/>
      <c r="FKS203" s="46"/>
      <c r="FKT203" s="46"/>
      <c r="FKU203" s="46"/>
      <c r="FKV203" s="46"/>
      <c r="FKW203" s="46"/>
      <c r="FKX203" s="46"/>
      <c r="FKY203" s="46"/>
      <c r="FKZ203" s="46"/>
      <c r="FLA203" s="46"/>
      <c r="FLB203" s="46"/>
      <c r="FLC203" s="46"/>
      <c r="FLD203" s="46"/>
      <c r="FLE203" s="46"/>
      <c r="FLF203" s="46"/>
      <c r="FLG203" s="46"/>
      <c r="FLH203" s="46"/>
      <c r="FLI203" s="46"/>
      <c r="FLJ203" s="46"/>
      <c r="FLK203" s="46"/>
      <c r="FLL203" s="46"/>
      <c r="FLM203" s="46"/>
      <c r="FLN203" s="46"/>
      <c r="FLO203" s="46"/>
      <c r="FLP203" s="46"/>
      <c r="FLQ203" s="46"/>
      <c r="FLR203" s="46"/>
      <c r="FLS203" s="46"/>
      <c r="FLT203" s="46"/>
      <c r="FLU203" s="46"/>
      <c r="FLV203" s="46"/>
      <c r="FLW203" s="46"/>
      <c r="FLX203" s="46"/>
      <c r="FLY203" s="46"/>
      <c r="FLZ203" s="46"/>
      <c r="FMA203" s="46"/>
      <c r="FMB203" s="46"/>
      <c r="FMC203" s="46"/>
      <c r="FMD203" s="46"/>
      <c r="FME203" s="46"/>
      <c r="FMF203" s="46"/>
      <c r="FMG203" s="46"/>
      <c r="FMH203" s="46"/>
      <c r="FMI203" s="46"/>
      <c r="FMJ203" s="46"/>
      <c r="FMK203" s="46"/>
      <c r="FML203" s="46"/>
      <c r="FMM203" s="46"/>
      <c r="FMN203" s="46"/>
      <c r="FMO203" s="46"/>
      <c r="FMP203" s="46"/>
      <c r="FMQ203" s="46"/>
      <c r="FMR203" s="46"/>
      <c r="FMS203" s="46"/>
      <c r="FMT203" s="46"/>
      <c r="FMU203" s="46"/>
      <c r="FMV203" s="46"/>
      <c r="FMW203" s="46"/>
      <c r="FMX203" s="46"/>
      <c r="FMY203" s="46"/>
      <c r="FMZ203" s="46"/>
      <c r="FNA203" s="46"/>
      <c r="FNB203" s="46"/>
      <c r="FNC203" s="46"/>
      <c r="FND203" s="46"/>
      <c r="FNE203" s="46"/>
      <c r="FNF203" s="46"/>
      <c r="FNG203" s="46"/>
      <c r="FNH203" s="46"/>
      <c r="FNI203" s="46"/>
      <c r="FNJ203" s="46"/>
      <c r="FNK203" s="46"/>
      <c r="FNL203" s="46"/>
      <c r="FNM203" s="46"/>
      <c r="FNN203" s="46"/>
      <c r="FNO203" s="46"/>
      <c r="FNP203" s="46"/>
      <c r="FNQ203" s="46"/>
      <c r="FNR203" s="46"/>
      <c r="FNS203" s="46"/>
      <c r="FNT203" s="46"/>
      <c r="FNU203" s="46"/>
      <c r="FNV203" s="46"/>
      <c r="FNW203" s="46"/>
      <c r="FNX203" s="46"/>
      <c r="FNY203" s="46"/>
      <c r="FNZ203" s="46"/>
      <c r="FOA203" s="46"/>
      <c r="FOB203" s="46"/>
      <c r="FOC203" s="46"/>
      <c r="FOD203" s="46"/>
      <c r="FOE203" s="46"/>
      <c r="FOF203" s="46"/>
      <c r="FOG203" s="46"/>
      <c r="FOH203" s="46"/>
      <c r="FOI203" s="46"/>
      <c r="FOJ203" s="46"/>
      <c r="FOK203" s="46"/>
      <c r="FOL203" s="46"/>
      <c r="FOM203" s="46"/>
      <c r="FON203" s="46"/>
      <c r="FOO203" s="46"/>
      <c r="FOP203" s="46"/>
      <c r="FOQ203" s="46"/>
      <c r="FOR203" s="46"/>
      <c r="FOS203" s="46"/>
      <c r="FOT203" s="46"/>
      <c r="FOU203" s="46"/>
      <c r="FOV203" s="46"/>
      <c r="FOW203" s="46"/>
      <c r="FOX203" s="46"/>
      <c r="FOY203" s="46"/>
      <c r="FOZ203" s="46"/>
      <c r="FPA203" s="46"/>
      <c r="FPB203" s="46"/>
      <c r="FPC203" s="46"/>
      <c r="FPD203" s="46"/>
      <c r="FPE203" s="46"/>
      <c r="FPF203" s="46"/>
      <c r="FPG203" s="46"/>
      <c r="FPH203" s="46"/>
      <c r="FPI203" s="46"/>
      <c r="FPJ203" s="46"/>
      <c r="FPK203" s="46"/>
      <c r="FPL203" s="46"/>
      <c r="FPM203" s="46"/>
      <c r="FPN203" s="46"/>
      <c r="FPO203" s="46"/>
      <c r="FPP203" s="46"/>
      <c r="FPQ203" s="46"/>
      <c r="FPR203" s="46"/>
      <c r="FPS203" s="46"/>
      <c r="FPT203" s="46"/>
      <c r="FPU203" s="46"/>
      <c r="FPV203" s="46"/>
      <c r="FPW203" s="46"/>
      <c r="FPX203" s="46"/>
      <c r="FPY203" s="46"/>
      <c r="FPZ203" s="46"/>
      <c r="FQA203" s="46"/>
      <c r="FQB203" s="46"/>
      <c r="FQC203" s="46"/>
      <c r="FQD203" s="46"/>
      <c r="FQE203" s="46"/>
      <c r="FQF203" s="46"/>
      <c r="FQG203" s="46"/>
      <c r="FQH203" s="46"/>
      <c r="FQI203" s="46"/>
      <c r="FQJ203" s="46"/>
      <c r="FQK203" s="46"/>
      <c r="FQL203" s="46"/>
      <c r="FQM203" s="46"/>
      <c r="FQN203" s="46"/>
      <c r="FQO203" s="46"/>
      <c r="FQP203" s="46"/>
      <c r="FQQ203" s="46"/>
      <c r="FQR203" s="46"/>
      <c r="FQS203" s="46"/>
      <c r="FQT203" s="46"/>
      <c r="FQU203" s="46"/>
      <c r="FQV203" s="46"/>
      <c r="FQW203" s="46"/>
      <c r="FQX203" s="46"/>
      <c r="FQY203" s="46"/>
      <c r="FQZ203" s="46"/>
      <c r="FRA203" s="46"/>
      <c r="FRB203" s="46"/>
      <c r="FRC203" s="46"/>
      <c r="FRD203" s="46"/>
      <c r="FRE203" s="46"/>
      <c r="FRF203" s="46"/>
      <c r="FRG203" s="46"/>
      <c r="FRH203" s="46"/>
      <c r="FRI203" s="46"/>
      <c r="FRJ203" s="46"/>
      <c r="FRK203" s="46"/>
      <c r="FRL203" s="46"/>
      <c r="FRM203" s="46"/>
      <c r="FRN203" s="46"/>
      <c r="FRO203" s="46"/>
      <c r="FRP203" s="46"/>
      <c r="FRQ203" s="46"/>
      <c r="FRR203" s="46"/>
      <c r="FRS203" s="46"/>
      <c r="FRT203" s="46"/>
      <c r="FRU203" s="46"/>
      <c r="FRV203" s="46"/>
      <c r="FRW203" s="46"/>
      <c r="FRX203" s="46"/>
      <c r="FRY203" s="46"/>
      <c r="FRZ203" s="46"/>
      <c r="FSA203" s="46"/>
      <c r="FSB203" s="46"/>
      <c r="FSC203" s="46"/>
      <c r="FSD203" s="46"/>
      <c r="FSE203" s="46"/>
      <c r="FSF203" s="46"/>
      <c r="FSG203" s="46"/>
      <c r="FSH203" s="46"/>
      <c r="FSI203" s="46"/>
      <c r="FSJ203" s="46"/>
      <c r="FSK203" s="46"/>
      <c r="FSL203" s="46"/>
      <c r="FSM203" s="46"/>
      <c r="FSN203" s="46"/>
      <c r="FSO203" s="46"/>
      <c r="FSP203" s="46"/>
      <c r="FSQ203" s="46"/>
      <c r="FSR203" s="46"/>
      <c r="FSS203" s="46"/>
      <c r="FST203" s="46"/>
      <c r="FSU203" s="46"/>
      <c r="FSV203" s="46"/>
      <c r="FSW203" s="46"/>
      <c r="FSX203" s="46"/>
      <c r="FSY203" s="46"/>
      <c r="FSZ203" s="46"/>
      <c r="FTA203" s="46"/>
      <c r="FTB203" s="46"/>
      <c r="FTC203" s="46"/>
      <c r="FTD203" s="46"/>
      <c r="FTE203" s="46"/>
      <c r="FTF203" s="46"/>
      <c r="FTG203" s="46"/>
      <c r="FTH203" s="46"/>
      <c r="FTI203" s="46"/>
      <c r="FTJ203" s="46"/>
      <c r="FTK203" s="46"/>
      <c r="FTL203" s="46"/>
      <c r="FTM203" s="46"/>
      <c r="FTN203" s="46"/>
      <c r="FTO203" s="46"/>
      <c r="FTP203" s="46"/>
      <c r="FTQ203" s="46"/>
      <c r="FTR203" s="46"/>
      <c r="FTS203" s="46"/>
      <c r="FTT203" s="46"/>
      <c r="FTU203" s="46"/>
      <c r="FTV203" s="46"/>
      <c r="FTW203" s="46"/>
      <c r="FTX203" s="46"/>
      <c r="FTY203" s="46"/>
      <c r="FTZ203" s="46"/>
      <c r="FUA203" s="46"/>
      <c r="FUB203" s="46"/>
      <c r="FUC203" s="46"/>
      <c r="FUD203" s="46"/>
      <c r="FUE203" s="46"/>
      <c r="FUF203" s="46"/>
      <c r="FUG203" s="46"/>
      <c r="FUH203" s="46"/>
      <c r="FUI203" s="46"/>
      <c r="FUJ203" s="46"/>
      <c r="FUK203" s="46"/>
      <c r="FUL203" s="46"/>
      <c r="FUM203" s="46"/>
      <c r="FUN203" s="46"/>
      <c r="FUO203" s="46"/>
      <c r="FUP203" s="46"/>
      <c r="FUQ203" s="46"/>
      <c r="FUR203" s="46"/>
      <c r="FUS203" s="46"/>
      <c r="FUT203" s="46"/>
      <c r="FUU203" s="46"/>
      <c r="FUV203" s="46"/>
      <c r="FUW203" s="46"/>
      <c r="FUX203" s="46"/>
      <c r="FUY203" s="46"/>
      <c r="FUZ203" s="46"/>
      <c r="FVA203" s="46"/>
      <c r="FVB203" s="46"/>
      <c r="FVC203" s="46"/>
      <c r="FVD203" s="46"/>
      <c r="FVE203" s="46"/>
      <c r="FVF203" s="46"/>
      <c r="FVG203" s="46"/>
      <c r="FVH203" s="46"/>
      <c r="FVI203" s="46"/>
      <c r="FVJ203" s="46"/>
      <c r="FVK203" s="46"/>
      <c r="FVL203" s="46"/>
      <c r="FVM203" s="46"/>
      <c r="FVN203" s="46"/>
      <c r="FVO203" s="46"/>
      <c r="FVP203" s="46"/>
      <c r="FVQ203" s="46"/>
      <c r="FVR203" s="46"/>
      <c r="FVS203" s="46"/>
      <c r="FVT203" s="46"/>
      <c r="FVU203" s="46"/>
      <c r="FVV203" s="46"/>
      <c r="FVW203" s="46"/>
      <c r="FVX203" s="46"/>
      <c r="FVY203" s="46"/>
      <c r="FVZ203" s="46"/>
      <c r="FWA203" s="46"/>
      <c r="FWB203" s="46"/>
      <c r="FWC203" s="46"/>
      <c r="FWD203" s="46"/>
      <c r="FWE203" s="46"/>
      <c r="FWF203" s="46"/>
      <c r="FWG203" s="46"/>
      <c r="FWH203" s="46"/>
      <c r="FWI203" s="46"/>
      <c r="FWJ203" s="46"/>
      <c r="FWK203" s="46"/>
      <c r="FWL203" s="46"/>
      <c r="FWM203" s="46"/>
      <c r="FWN203" s="46"/>
      <c r="FWO203" s="46"/>
      <c r="FWP203" s="46"/>
      <c r="FWQ203" s="46"/>
      <c r="FWR203" s="46"/>
      <c r="FWS203" s="46"/>
      <c r="FWT203" s="46"/>
      <c r="FWU203" s="46"/>
      <c r="FWV203" s="46"/>
      <c r="FWW203" s="46"/>
      <c r="FWX203" s="46"/>
      <c r="FWY203" s="46"/>
      <c r="FWZ203" s="46"/>
      <c r="FXA203" s="46"/>
      <c r="FXB203" s="46"/>
      <c r="FXC203" s="46"/>
      <c r="FXD203" s="46"/>
      <c r="FXE203" s="46"/>
      <c r="FXF203" s="46"/>
      <c r="FXG203" s="46"/>
      <c r="FXH203" s="46"/>
      <c r="FXI203" s="46"/>
      <c r="FXJ203" s="46"/>
      <c r="FXK203" s="46"/>
      <c r="FXL203" s="46"/>
      <c r="FXM203" s="46"/>
      <c r="FXN203" s="46"/>
      <c r="FXO203" s="46"/>
      <c r="FXP203" s="46"/>
      <c r="FXQ203" s="46"/>
      <c r="FXR203" s="46"/>
      <c r="FXS203" s="46"/>
      <c r="FXT203" s="46"/>
      <c r="FXU203" s="46"/>
      <c r="FXV203" s="46"/>
      <c r="FXW203" s="46"/>
      <c r="FXX203" s="46"/>
      <c r="FXY203" s="46"/>
      <c r="FXZ203" s="46"/>
      <c r="FYA203" s="46"/>
      <c r="FYB203" s="46"/>
      <c r="FYC203" s="46"/>
      <c r="FYD203" s="46"/>
      <c r="FYE203" s="46"/>
      <c r="FYF203" s="46"/>
      <c r="FYG203" s="46"/>
      <c r="FYH203" s="46"/>
      <c r="FYI203" s="46"/>
      <c r="FYJ203" s="46"/>
      <c r="FYK203" s="46"/>
      <c r="FYL203" s="46"/>
      <c r="FYM203" s="46"/>
      <c r="FYN203" s="46"/>
      <c r="FYO203" s="46"/>
      <c r="FYP203" s="46"/>
      <c r="FYQ203" s="46"/>
      <c r="FYR203" s="46"/>
      <c r="FYS203" s="46"/>
      <c r="FYT203" s="46"/>
      <c r="FYU203" s="46"/>
      <c r="FYV203" s="46"/>
      <c r="FYW203" s="46"/>
      <c r="FYX203" s="46"/>
      <c r="FYY203" s="46"/>
      <c r="FYZ203" s="46"/>
      <c r="FZA203" s="46"/>
      <c r="FZB203" s="46"/>
      <c r="FZC203" s="46"/>
      <c r="FZD203" s="46"/>
      <c r="FZE203" s="46"/>
      <c r="FZF203" s="46"/>
      <c r="FZG203" s="46"/>
      <c r="FZH203" s="46"/>
      <c r="FZI203" s="46"/>
      <c r="FZJ203" s="46"/>
      <c r="FZK203" s="46"/>
      <c r="FZL203" s="46"/>
      <c r="FZM203" s="46"/>
      <c r="FZN203" s="46"/>
      <c r="FZO203" s="46"/>
      <c r="FZP203" s="46"/>
      <c r="FZQ203" s="46"/>
      <c r="FZR203" s="46"/>
      <c r="FZS203" s="46"/>
      <c r="FZT203" s="46"/>
      <c r="FZU203" s="46"/>
      <c r="FZV203" s="46"/>
      <c r="FZW203" s="46"/>
      <c r="FZX203" s="46"/>
      <c r="FZY203" s="46"/>
      <c r="FZZ203" s="46"/>
      <c r="GAA203" s="46"/>
      <c r="GAB203" s="46"/>
      <c r="GAC203" s="46"/>
      <c r="GAD203" s="46"/>
      <c r="GAE203" s="46"/>
      <c r="GAF203" s="46"/>
      <c r="GAG203" s="46"/>
      <c r="GAH203" s="46"/>
      <c r="GAI203" s="46"/>
      <c r="GAJ203" s="46"/>
      <c r="GAK203" s="46"/>
      <c r="GAL203" s="46"/>
      <c r="GAM203" s="46"/>
      <c r="GAN203" s="46"/>
      <c r="GAO203" s="46"/>
      <c r="GAP203" s="46"/>
      <c r="GAQ203" s="46"/>
      <c r="GAR203" s="46"/>
      <c r="GAS203" s="46"/>
      <c r="GAT203" s="46"/>
      <c r="GAU203" s="46"/>
      <c r="GAV203" s="46"/>
      <c r="GAW203" s="46"/>
      <c r="GAX203" s="46"/>
      <c r="GAY203" s="46"/>
      <c r="GAZ203" s="46"/>
      <c r="GBA203" s="46"/>
      <c r="GBB203" s="46"/>
      <c r="GBC203" s="46"/>
      <c r="GBD203" s="46"/>
      <c r="GBE203" s="46"/>
      <c r="GBF203" s="46"/>
      <c r="GBG203" s="46"/>
      <c r="GBH203" s="46"/>
      <c r="GBI203" s="46"/>
      <c r="GBJ203" s="46"/>
      <c r="GBK203" s="46"/>
      <c r="GBL203" s="46"/>
      <c r="GBM203" s="46"/>
      <c r="GBN203" s="46"/>
      <c r="GBO203" s="46"/>
      <c r="GBP203" s="46"/>
      <c r="GBQ203" s="46"/>
      <c r="GBR203" s="46"/>
      <c r="GBS203" s="46"/>
      <c r="GBT203" s="46"/>
      <c r="GBU203" s="46"/>
      <c r="GBV203" s="46"/>
      <c r="GBW203" s="46"/>
      <c r="GBX203" s="46"/>
      <c r="GBY203" s="46"/>
      <c r="GBZ203" s="46"/>
      <c r="GCA203" s="46"/>
      <c r="GCB203" s="46"/>
      <c r="GCC203" s="46"/>
      <c r="GCD203" s="46"/>
      <c r="GCE203" s="46"/>
      <c r="GCF203" s="46"/>
      <c r="GCG203" s="46"/>
      <c r="GCH203" s="46"/>
      <c r="GCI203" s="46"/>
      <c r="GCJ203" s="46"/>
      <c r="GCK203" s="46"/>
      <c r="GCL203" s="46"/>
      <c r="GCM203" s="46"/>
      <c r="GCN203" s="46"/>
      <c r="GCO203" s="46"/>
      <c r="GCP203" s="46"/>
      <c r="GCQ203" s="46"/>
      <c r="GCR203" s="46"/>
      <c r="GCS203" s="46"/>
      <c r="GCT203" s="46"/>
      <c r="GCU203" s="46"/>
      <c r="GCV203" s="46"/>
      <c r="GCW203" s="46"/>
      <c r="GCX203" s="46"/>
      <c r="GCY203" s="46"/>
      <c r="GCZ203" s="46"/>
      <c r="GDA203" s="46"/>
      <c r="GDB203" s="46"/>
      <c r="GDC203" s="46"/>
      <c r="GDD203" s="46"/>
      <c r="GDE203" s="46"/>
      <c r="GDF203" s="46"/>
      <c r="GDG203" s="46"/>
      <c r="GDH203" s="46"/>
      <c r="GDI203" s="46"/>
      <c r="GDJ203" s="46"/>
      <c r="GDK203" s="46"/>
      <c r="GDL203" s="46"/>
      <c r="GDM203" s="46"/>
      <c r="GDN203" s="46"/>
      <c r="GDO203" s="46"/>
      <c r="GDP203" s="46"/>
      <c r="GDQ203" s="46"/>
      <c r="GDR203" s="46"/>
      <c r="GDS203" s="46"/>
      <c r="GDT203" s="46"/>
      <c r="GDU203" s="46"/>
      <c r="GDV203" s="46"/>
      <c r="GDW203" s="46"/>
      <c r="GDX203" s="46"/>
      <c r="GDY203" s="46"/>
      <c r="GDZ203" s="46"/>
      <c r="GEA203" s="46"/>
      <c r="GEB203" s="46"/>
      <c r="GEC203" s="46"/>
      <c r="GED203" s="46"/>
      <c r="GEE203" s="46"/>
      <c r="GEF203" s="46"/>
      <c r="GEG203" s="46"/>
      <c r="GEH203" s="46"/>
      <c r="GEI203" s="46"/>
      <c r="GEJ203" s="46"/>
      <c r="GEK203" s="46"/>
      <c r="GEL203" s="46"/>
      <c r="GEM203" s="46"/>
      <c r="GEN203" s="46"/>
      <c r="GEO203" s="46"/>
      <c r="GEP203" s="46"/>
      <c r="GEQ203" s="46"/>
      <c r="GER203" s="46"/>
      <c r="GES203" s="46"/>
      <c r="GET203" s="46"/>
      <c r="GEU203" s="46"/>
      <c r="GEV203" s="46"/>
      <c r="GEW203" s="46"/>
      <c r="GEX203" s="46"/>
      <c r="GEY203" s="46"/>
      <c r="GEZ203" s="46"/>
      <c r="GFA203" s="46"/>
      <c r="GFB203" s="46"/>
      <c r="GFC203" s="46"/>
      <c r="GFD203" s="46"/>
      <c r="GFE203" s="46"/>
      <c r="GFF203" s="46"/>
      <c r="GFG203" s="46"/>
      <c r="GFH203" s="46"/>
      <c r="GFI203" s="46"/>
      <c r="GFJ203" s="46"/>
      <c r="GFK203" s="46"/>
      <c r="GFL203" s="46"/>
      <c r="GFM203" s="46"/>
      <c r="GFN203" s="46"/>
      <c r="GFO203" s="46"/>
      <c r="GFP203" s="46"/>
      <c r="GFQ203" s="46"/>
      <c r="GFR203" s="46"/>
      <c r="GFS203" s="46"/>
      <c r="GFT203" s="46"/>
      <c r="GFU203" s="46"/>
      <c r="GFV203" s="46"/>
      <c r="GFW203" s="46"/>
      <c r="GFX203" s="46"/>
      <c r="GFY203" s="46"/>
      <c r="GFZ203" s="46"/>
      <c r="GGA203" s="46"/>
      <c r="GGB203" s="46"/>
      <c r="GGC203" s="46"/>
      <c r="GGD203" s="46"/>
      <c r="GGE203" s="46"/>
      <c r="GGF203" s="46"/>
      <c r="GGG203" s="46"/>
      <c r="GGH203" s="46"/>
      <c r="GGI203" s="46"/>
      <c r="GGJ203" s="46"/>
      <c r="GGK203" s="46"/>
      <c r="GGL203" s="46"/>
      <c r="GGM203" s="46"/>
      <c r="GGN203" s="46"/>
      <c r="GGO203" s="46"/>
      <c r="GGP203" s="46"/>
      <c r="GGQ203" s="46"/>
      <c r="GGR203" s="46"/>
      <c r="GGS203" s="46"/>
      <c r="GGT203" s="46"/>
      <c r="GGU203" s="46"/>
      <c r="GGV203" s="46"/>
      <c r="GGW203" s="46"/>
      <c r="GGX203" s="46"/>
      <c r="GGY203" s="46"/>
      <c r="GGZ203" s="46"/>
      <c r="GHA203" s="46"/>
      <c r="GHB203" s="46"/>
      <c r="GHC203" s="46"/>
      <c r="GHD203" s="46"/>
      <c r="GHE203" s="46"/>
      <c r="GHF203" s="46"/>
      <c r="GHG203" s="46"/>
      <c r="GHH203" s="46"/>
      <c r="GHI203" s="46"/>
      <c r="GHJ203" s="46"/>
      <c r="GHK203" s="46"/>
      <c r="GHL203" s="46"/>
      <c r="GHM203" s="46"/>
      <c r="GHN203" s="46"/>
      <c r="GHO203" s="46"/>
      <c r="GHP203" s="46"/>
      <c r="GHQ203" s="46"/>
      <c r="GHR203" s="46"/>
      <c r="GHS203" s="46"/>
      <c r="GHT203" s="46"/>
      <c r="GHU203" s="46"/>
      <c r="GHV203" s="46"/>
      <c r="GHW203" s="46"/>
      <c r="GHX203" s="46"/>
      <c r="GHY203" s="46"/>
      <c r="GHZ203" s="46"/>
      <c r="GIA203" s="46"/>
      <c r="GIB203" s="46"/>
      <c r="GIC203" s="46"/>
      <c r="GID203" s="46"/>
      <c r="GIE203" s="46"/>
      <c r="GIF203" s="46"/>
      <c r="GIG203" s="46"/>
      <c r="GIH203" s="46"/>
      <c r="GII203" s="46"/>
      <c r="GIJ203" s="46"/>
      <c r="GIK203" s="46"/>
      <c r="GIL203" s="46"/>
      <c r="GIM203" s="46"/>
      <c r="GIN203" s="46"/>
      <c r="GIO203" s="46"/>
      <c r="GIP203" s="46"/>
      <c r="GIQ203" s="46"/>
      <c r="GIR203" s="46"/>
      <c r="GIS203" s="46"/>
      <c r="GIT203" s="46"/>
      <c r="GIU203" s="46"/>
      <c r="GIV203" s="46"/>
      <c r="GIW203" s="46"/>
      <c r="GIX203" s="46"/>
      <c r="GIY203" s="46"/>
      <c r="GIZ203" s="46"/>
      <c r="GJA203" s="46"/>
      <c r="GJB203" s="46"/>
      <c r="GJC203" s="46"/>
      <c r="GJD203" s="46"/>
      <c r="GJE203" s="46"/>
      <c r="GJF203" s="46"/>
      <c r="GJG203" s="46"/>
      <c r="GJH203" s="46"/>
      <c r="GJI203" s="46"/>
      <c r="GJJ203" s="46"/>
      <c r="GJK203" s="46"/>
      <c r="GJL203" s="46"/>
      <c r="GJM203" s="46"/>
      <c r="GJN203" s="46"/>
      <c r="GJO203" s="46"/>
      <c r="GJP203" s="46"/>
      <c r="GJQ203" s="46"/>
      <c r="GJR203" s="46"/>
      <c r="GJS203" s="46"/>
      <c r="GJT203" s="46"/>
      <c r="GJU203" s="46"/>
      <c r="GJV203" s="46"/>
      <c r="GJW203" s="46"/>
      <c r="GJX203" s="46"/>
      <c r="GJY203" s="46"/>
      <c r="GJZ203" s="46"/>
      <c r="GKA203" s="46"/>
      <c r="GKB203" s="46"/>
      <c r="GKC203" s="46"/>
      <c r="GKD203" s="46"/>
      <c r="GKE203" s="46"/>
      <c r="GKF203" s="46"/>
      <c r="GKG203" s="46"/>
      <c r="GKH203" s="46"/>
      <c r="GKI203" s="46"/>
      <c r="GKJ203" s="46"/>
      <c r="GKK203" s="46"/>
      <c r="GKL203" s="46"/>
      <c r="GKM203" s="46"/>
      <c r="GKN203" s="46"/>
      <c r="GKO203" s="46"/>
      <c r="GKP203" s="46"/>
      <c r="GKQ203" s="46"/>
      <c r="GKR203" s="46"/>
      <c r="GKS203" s="46"/>
      <c r="GKT203" s="46"/>
      <c r="GKU203" s="46"/>
      <c r="GKV203" s="46"/>
      <c r="GKW203" s="46"/>
      <c r="GKX203" s="46"/>
      <c r="GKY203" s="46"/>
      <c r="GKZ203" s="46"/>
      <c r="GLA203" s="46"/>
      <c r="GLB203" s="46"/>
      <c r="GLC203" s="46"/>
      <c r="GLD203" s="46"/>
      <c r="GLE203" s="46"/>
      <c r="GLF203" s="46"/>
      <c r="GLG203" s="46"/>
      <c r="GLH203" s="46"/>
      <c r="GLI203" s="46"/>
      <c r="GLJ203" s="46"/>
      <c r="GLK203" s="46"/>
      <c r="GLL203" s="46"/>
      <c r="GLM203" s="46"/>
      <c r="GLN203" s="46"/>
      <c r="GLO203" s="46"/>
      <c r="GLP203" s="46"/>
      <c r="GLQ203" s="46"/>
      <c r="GLR203" s="46"/>
      <c r="GLS203" s="46"/>
      <c r="GLT203" s="46"/>
      <c r="GLU203" s="46"/>
      <c r="GLV203" s="46"/>
      <c r="GLW203" s="46"/>
      <c r="GLX203" s="46"/>
      <c r="GLY203" s="46"/>
      <c r="GLZ203" s="46"/>
      <c r="GMA203" s="46"/>
      <c r="GMB203" s="46"/>
      <c r="GMC203" s="46"/>
      <c r="GMD203" s="46"/>
      <c r="GME203" s="46"/>
      <c r="GMF203" s="46"/>
      <c r="GMG203" s="46"/>
      <c r="GMH203" s="46"/>
      <c r="GMI203" s="46"/>
      <c r="GMJ203" s="46"/>
      <c r="GMK203" s="46"/>
      <c r="GML203" s="46"/>
      <c r="GMM203" s="46"/>
      <c r="GMN203" s="46"/>
      <c r="GMO203" s="46"/>
      <c r="GMP203" s="46"/>
      <c r="GMQ203" s="46"/>
      <c r="GMR203" s="46"/>
      <c r="GMS203" s="46"/>
      <c r="GMT203" s="46"/>
      <c r="GMU203" s="46"/>
      <c r="GMV203" s="46"/>
      <c r="GMW203" s="46"/>
      <c r="GMX203" s="46"/>
      <c r="GMY203" s="46"/>
      <c r="GMZ203" s="46"/>
      <c r="GNA203" s="46"/>
      <c r="GNB203" s="46"/>
      <c r="GNC203" s="46"/>
      <c r="GND203" s="46"/>
      <c r="GNE203" s="46"/>
      <c r="GNF203" s="46"/>
      <c r="GNG203" s="46"/>
      <c r="GNH203" s="46"/>
      <c r="GNI203" s="46"/>
      <c r="GNJ203" s="46"/>
      <c r="GNK203" s="46"/>
      <c r="GNL203" s="46"/>
      <c r="GNM203" s="46"/>
      <c r="GNN203" s="46"/>
      <c r="GNO203" s="46"/>
      <c r="GNP203" s="46"/>
      <c r="GNQ203" s="46"/>
      <c r="GNR203" s="46"/>
      <c r="GNS203" s="46"/>
      <c r="GNT203" s="46"/>
      <c r="GNU203" s="46"/>
      <c r="GNV203" s="46"/>
      <c r="GNW203" s="46"/>
      <c r="GNX203" s="46"/>
      <c r="GNY203" s="46"/>
      <c r="GNZ203" s="46"/>
      <c r="GOA203" s="46"/>
      <c r="GOB203" s="46"/>
      <c r="GOC203" s="46"/>
      <c r="GOD203" s="46"/>
      <c r="GOE203" s="46"/>
      <c r="GOF203" s="46"/>
      <c r="GOG203" s="46"/>
      <c r="GOH203" s="46"/>
      <c r="GOI203" s="46"/>
      <c r="GOJ203" s="46"/>
      <c r="GOK203" s="46"/>
      <c r="GOL203" s="46"/>
      <c r="GOM203" s="46"/>
      <c r="GON203" s="46"/>
      <c r="GOO203" s="46"/>
      <c r="GOP203" s="46"/>
      <c r="GOQ203" s="46"/>
      <c r="GOR203" s="46"/>
      <c r="GOS203" s="46"/>
      <c r="GOT203" s="46"/>
      <c r="GOU203" s="46"/>
      <c r="GOV203" s="46"/>
      <c r="GOW203" s="46"/>
      <c r="GOX203" s="46"/>
      <c r="GOY203" s="46"/>
      <c r="GOZ203" s="46"/>
      <c r="GPA203" s="46"/>
      <c r="GPB203" s="46"/>
      <c r="GPC203" s="46"/>
      <c r="GPD203" s="46"/>
      <c r="GPE203" s="46"/>
      <c r="GPF203" s="46"/>
      <c r="GPG203" s="46"/>
      <c r="GPH203" s="46"/>
      <c r="GPI203" s="46"/>
      <c r="GPJ203" s="46"/>
      <c r="GPK203" s="46"/>
      <c r="GPL203" s="46"/>
      <c r="GPM203" s="46"/>
      <c r="GPN203" s="46"/>
      <c r="GPO203" s="46"/>
      <c r="GPP203" s="46"/>
      <c r="GPQ203" s="46"/>
      <c r="GPR203" s="46"/>
      <c r="GPS203" s="46"/>
      <c r="GPT203" s="46"/>
      <c r="GPU203" s="46"/>
      <c r="GPV203" s="46"/>
      <c r="GPW203" s="46"/>
      <c r="GPX203" s="46"/>
      <c r="GPY203" s="46"/>
      <c r="GPZ203" s="46"/>
      <c r="GQA203" s="46"/>
      <c r="GQB203" s="46"/>
      <c r="GQC203" s="46"/>
      <c r="GQD203" s="46"/>
      <c r="GQE203" s="46"/>
      <c r="GQF203" s="46"/>
      <c r="GQG203" s="46"/>
      <c r="GQH203" s="46"/>
      <c r="GQI203" s="46"/>
      <c r="GQJ203" s="46"/>
      <c r="GQK203" s="46"/>
      <c r="GQL203" s="46"/>
      <c r="GQM203" s="46"/>
      <c r="GQN203" s="46"/>
      <c r="GQO203" s="46"/>
      <c r="GQP203" s="46"/>
      <c r="GQQ203" s="46"/>
      <c r="GQR203" s="46"/>
      <c r="GQS203" s="46"/>
      <c r="GQT203" s="46"/>
      <c r="GQU203" s="46"/>
      <c r="GQV203" s="46"/>
      <c r="GQW203" s="46"/>
      <c r="GQX203" s="46"/>
      <c r="GQY203" s="46"/>
      <c r="GQZ203" s="46"/>
      <c r="GRA203" s="46"/>
      <c r="GRB203" s="46"/>
      <c r="GRC203" s="46"/>
      <c r="GRD203" s="46"/>
      <c r="GRE203" s="46"/>
      <c r="GRF203" s="46"/>
      <c r="GRG203" s="46"/>
      <c r="GRH203" s="46"/>
      <c r="GRI203" s="46"/>
      <c r="GRJ203" s="46"/>
      <c r="GRK203" s="46"/>
      <c r="GRL203" s="46"/>
      <c r="GRM203" s="46"/>
      <c r="GRN203" s="46"/>
      <c r="GRO203" s="46"/>
      <c r="GRP203" s="46"/>
      <c r="GRQ203" s="46"/>
      <c r="GRR203" s="46"/>
      <c r="GRS203" s="46"/>
      <c r="GRT203" s="46"/>
      <c r="GRU203" s="46"/>
      <c r="GRV203" s="46"/>
      <c r="GRW203" s="46"/>
      <c r="GRX203" s="46"/>
      <c r="GRY203" s="46"/>
      <c r="GRZ203" s="46"/>
      <c r="GSA203" s="46"/>
      <c r="GSB203" s="46"/>
      <c r="GSC203" s="46"/>
      <c r="GSD203" s="46"/>
      <c r="GSE203" s="46"/>
      <c r="GSF203" s="46"/>
      <c r="GSG203" s="46"/>
      <c r="GSH203" s="46"/>
      <c r="GSI203" s="46"/>
      <c r="GSJ203" s="46"/>
      <c r="GSK203" s="46"/>
      <c r="GSL203" s="46"/>
      <c r="GSM203" s="46"/>
      <c r="GSN203" s="46"/>
      <c r="GSO203" s="46"/>
      <c r="GSP203" s="46"/>
      <c r="GSQ203" s="46"/>
      <c r="GSR203" s="46"/>
      <c r="GSS203" s="46"/>
      <c r="GST203" s="46"/>
      <c r="GSU203" s="46"/>
      <c r="GSV203" s="46"/>
      <c r="GSW203" s="46"/>
      <c r="GSX203" s="46"/>
      <c r="GSY203" s="46"/>
      <c r="GSZ203" s="46"/>
      <c r="GTA203" s="46"/>
      <c r="GTB203" s="46"/>
      <c r="GTC203" s="46"/>
      <c r="GTD203" s="46"/>
      <c r="GTE203" s="46"/>
      <c r="GTF203" s="46"/>
      <c r="GTG203" s="46"/>
      <c r="GTH203" s="46"/>
      <c r="GTI203" s="46"/>
      <c r="GTJ203" s="46"/>
      <c r="GTK203" s="46"/>
      <c r="GTL203" s="46"/>
      <c r="GTM203" s="46"/>
      <c r="GTN203" s="46"/>
      <c r="GTO203" s="46"/>
      <c r="GTP203" s="46"/>
      <c r="GTQ203" s="46"/>
      <c r="GTR203" s="46"/>
      <c r="GTS203" s="46"/>
      <c r="GTT203" s="46"/>
      <c r="GTU203" s="46"/>
      <c r="GTV203" s="46"/>
      <c r="GTW203" s="46"/>
      <c r="GTX203" s="46"/>
      <c r="GTY203" s="46"/>
      <c r="GTZ203" s="46"/>
      <c r="GUA203" s="46"/>
      <c r="GUB203" s="46"/>
      <c r="GUC203" s="46"/>
      <c r="GUD203" s="46"/>
      <c r="GUE203" s="46"/>
      <c r="GUF203" s="46"/>
      <c r="GUG203" s="46"/>
      <c r="GUH203" s="46"/>
      <c r="GUI203" s="46"/>
      <c r="GUJ203" s="46"/>
      <c r="GUK203" s="46"/>
      <c r="GUL203" s="46"/>
      <c r="GUM203" s="46"/>
      <c r="GUN203" s="46"/>
      <c r="GUO203" s="46"/>
      <c r="GUP203" s="46"/>
      <c r="GUQ203" s="46"/>
      <c r="GUR203" s="46"/>
      <c r="GUS203" s="46"/>
      <c r="GUT203" s="46"/>
      <c r="GUU203" s="46"/>
      <c r="GUV203" s="46"/>
      <c r="GUW203" s="46"/>
      <c r="GUX203" s="46"/>
      <c r="GUY203" s="46"/>
      <c r="GUZ203" s="46"/>
      <c r="GVA203" s="46"/>
      <c r="GVB203" s="46"/>
      <c r="GVC203" s="46"/>
      <c r="GVD203" s="46"/>
      <c r="GVE203" s="46"/>
      <c r="GVF203" s="46"/>
      <c r="GVG203" s="46"/>
      <c r="GVH203" s="46"/>
      <c r="GVI203" s="46"/>
      <c r="GVJ203" s="46"/>
      <c r="GVK203" s="46"/>
      <c r="GVL203" s="46"/>
      <c r="GVM203" s="46"/>
      <c r="GVN203" s="46"/>
      <c r="GVO203" s="46"/>
      <c r="GVP203" s="46"/>
      <c r="GVQ203" s="46"/>
      <c r="GVR203" s="46"/>
      <c r="GVS203" s="46"/>
      <c r="GVT203" s="46"/>
      <c r="GVU203" s="46"/>
      <c r="GVV203" s="46"/>
      <c r="GVW203" s="46"/>
      <c r="GVX203" s="46"/>
      <c r="GVY203" s="46"/>
      <c r="GVZ203" s="46"/>
      <c r="GWA203" s="46"/>
      <c r="GWB203" s="46"/>
      <c r="GWC203" s="46"/>
      <c r="GWD203" s="46"/>
      <c r="GWE203" s="46"/>
      <c r="GWF203" s="46"/>
      <c r="GWG203" s="46"/>
      <c r="GWH203" s="46"/>
      <c r="GWI203" s="46"/>
      <c r="GWJ203" s="46"/>
      <c r="GWK203" s="46"/>
      <c r="GWL203" s="46"/>
      <c r="GWM203" s="46"/>
      <c r="GWN203" s="46"/>
      <c r="GWO203" s="46"/>
      <c r="GWP203" s="46"/>
      <c r="GWQ203" s="46"/>
      <c r="GWR203" s="46"/>
      <c r="GWS203" s="46"/>
      <c r="GWT203" s="46"/>
      <c r="GWU203" s="46"/>
      <c r="GWV203" s="46"/>
      <c r="GWW203" s="46"/>
      <c r="GWX203" s="46"/>
      <c r="GWY203" s="46"/>
      <c r="GWZ203" s="46"/>
      <c r="GXA203" s="46"/>
      <c r="GXB203" s="46"/>
      <c r="GXC203" s="46"/>
      <c r="GXD203" s="46"/>
      <c r="GXE203" s="46"/>
      <c r="GXF203" s="46"/>
      <c r="GXG203" s="46"/>
      <c r="GXH203" s="46"/>
      <c r="GXI203" s="46"/>
      <c r="GXJ203" s="46"/>
      <c r="GXK203" s="46"/>
      <c r="GXL203" s="46"/>
      <c r="GXM203" s="46"/>
      <c r="GXN203" s="46"/>
      <c r="GXO203" s="46"/>
      <c r="GXP203" s="46"/>
      <c r="GXQ203" s="46"/>
      <c r="GXR203" s="46"/>
      <c r="GXS203" s="46"/>
      <c r="GXT203" s="46"/>
      <c r="GXU203" s="46"/>
      <c r="GXV203" s="46"/>
      <c r="GXW203" s="46"/>
      <c r="GXX203" s="46"/>
      <c r="GXY203" s="46"/>
      <c r="GXZ203" s="46"/>
      <c r="GYA203" s="46"/>
      <c r="GYB203" s="46"/>
      <c r="GYC203" s="46"/>
      <c r="GYD203" s="46"/>
      <c r="GYE203" s="46"/>
      <c r="GYF203" s="46"/>
      <c r="GYG203" s="46"/>
      <c r="GYH203" s="46"/>
      <c r="GYI203" s="46"/>
      <c r="GYJ203" s="46"/>
      <c r="GYK203" s="46"/>
      <c r="GYL203" s="46"/>
      <c r="GYM203" s="46"/>
      <c r="GYN203" s="46"/>
      <c r="GYO203" s="46"/>
      <c r="GYP203" s="46"/>
      <c r="GYQ203" s="46"/>
      <c r="GYR203" s="46"/>
      <c r="GYS203" s="46"/>
      <c r="GYT203" s="46"/>
      <c r="GYU203" s="46"/>
      <c r="GYV203" s="46"/>
      <c r="GYW203" s="46"/>
      <c r="GYX203" s="46"/>
      <c r="GYY203" s="46"/>
      <c r="GYZ203" s="46"/>
      <c r="GZA203" s="46"/>
      <c r="GZB203" s="46"/>
      <c r="GZC203" s="46"/>
      <c r="GZD203" s="46"/>
      <c r="GZE203" s="46"/>
      <c r="GZF203" s="46"/>
      <c r="GZG203" s="46"/>
      <c r="GZH203" s="46"/>
      <c r="GZI203" s="46"/>
      <c r="GZJ203" s="46"/>
      <c r="GZK203" s="46"/>
      <c r="GZL203" s="46"/>
      <c r="GZM203" s="46"/>
      <c r="GZN203" s="46"/>
      <c r="GZO203" s="46"/>
      <c r="GZP203" s="46"/>
      <c r="GZQ203" s="46"/>
      <c r="GZR203" s="46"/>
      <c r="GZS203" s="46"/>
      <c r="GZT203" s="46"/>
      <c r="GZU203" s="46"/>
      <c r="GZV203" s="46"/>
      <c r="GZW203" s="46"/>
      <c r="GZX203" s="46"/>
      <c r="GZY203" s="46"/>
      <c r="GZZ203" s="46"/>
      <c r="HAA203" s="46"/>
      <c r="HAB203" s="46"/>
      <c r="HAC203" s="46"/>
      <c r="HAD203" s="46"/>
      <c r="HAE203" s="46"/>
      <c r="HAF203" s="46"/>
      <c r="HAG203" s="46"/>
      <c r="HAH203" s="46"/>
      <c r="HAI203" s="46"/>
      <c r="HAJ203" s="46"/>
      <c r="HAK203" s="46"/>
      <c r="HAL203" s="46"/>
      <c r="HAM203" s="46"/>
      <c r="HAN203" s="46"/>
      <c r="HAO203" s="46"/>
      <c r="HAP203" s="46"/>
      <c r="HAQ203" s="46"/>
      <c r="HAR203" s="46"/>
      <c r="HAS203" s="46"/>
      <c r="HAT203" s="46"/>
      <c r="HAU203" s="46"/>
      <c r="HAV203" s="46"/>
      <c r="HAW203" s="46"/>
      <c r="HAX203" s="46"/>
      <c r="HAY203" s="46"/>
      <c r="HAZ203" s="46"/>
      <c r="HBA203" s="46"/>
      <c r="HBB203" s="46"/>
      <c r="HBC203" s="46"/>
      <c r="HBD203" s="46"/>
      <c r="HBE203" s="46"/>
      <c r="HBF203" s="46"/>
      <c r="HBG203" s="46"/>
      <c r="HBH203" s="46"/>
      <c r="HBI203" s="46"/>
      <c r="HBJ203" s="46"/>
      <c r="HBK203" s="46"/>
      <c r="HBL203" s="46"/>
      <c r="HBM203" s="46"/>
      <c r="HBN203" s="46"/>
      <c r="HBO203" s="46"/>
      <c r="HBP203" s="46"/>
      <c r="HBQ203" s="46"/>
      <c r="HBR203" s="46"/>
      <c r="HBS203" s="46"/>
      <c r="HBT203" s="46"/>
      <c r="HBU203" s="46"/>
      <c r="HBV203" s="46"/>
      <c r="HBW203" s="46"/>
      <c r="HBX203" s="46"/>
      <c r="HBY203" s="46"/>
      <c r="HBZ203" s="46"/>
      <c r="HCA203" s="46"/>
      <c r="HCB203" s="46"/>
      <c r="HCC203" s="46"/>
      <c r="HCD203" s="46"/>
      <c r="HCE203" s="46"/>
      <c r="HCF203" s="46"/>
      <c r="HCG203" s="46"/>
      <c r="HCH203" s="46"/>
      <c r="HCI203" s="46"/>
      <c r="HCJ203" s="46"/>
      <c r="HCK203" s="46"/>
      <c r="HCL203" s="46"/>
      <c r="HCM203" s="46"/>
      <c r="HCN203" s="46"/>
      <c r="HCO203" s="46"/>
      <c r="HCP203" s="46"/>
      <c r="HCQ203" s="46"/>
      <c r="HCR203" s="46"/>
      <c r="HCS203" s="46"/>
      <c r="HCT203" s="46"/>
      <c r="HCU203" s="46"/>
      <c r="HCV203" s="46"/>
      <c r="HCW203" s="46"/>
      <c r="HCX203" s="46"/>
      <c r="HCY203" s="46"/>
      <c r="HCZ203" s="46"/>
      <c r="HDA203" s="46"/>
      <c r="HDB203" s="46"/>
      <c r="HDC203" s="46"/>
      <c r="HDD203" s="46"/>
      <c r="HDE203" s="46"/>
      <c r="HDF203" s="46"/>
      <c r="HDG203" s="46"/>
      <c r="HDH203" s="46"/>
      <c r="HDI203" s="46"/>
      <c r="HDJ203" s="46"/>
      <c r="HDK203" s="46"/>
      <c r="HDL203" s="46"/>
      <c r="HDM203" s="46"/>
      <c r="HDN203" s="46"/>
      <c r="HDO203" s="46"/>
      <c r="HDP203" s="46"/>
      <c r="HDQ203" s="46"/>
      <c r="HDR203" s="46"/>
      <c r="HDS203" s="46"/>
      <c r="HDT203" s="46"/>
      <c r="HDU203" s="46"/>
      <c r="HDV203" s="46"/>
      <c r="HDW203" s="46"/>
      <c r="HDX203" s="46"/>
      <c r="HDY203" s="46"/>
      <c r="HDZ203" s="46"/>
      <c r="HEA203" s="46"/>
      <c r="HEB203" s="46"/>
      <c r="HEC203" s="46"/>
      <c r="HED203" s="46"/>
      <c r="HEE203" s="46"/>
      <c r="HEF203" s="46"/>
      <c r="HEG203" s="46"/>
      <c r="HEH203" s="46"/>
      <c r="HEI203" s="46"/>
      <c r="HEJ203" s="46"/>
      <c r="HEK203" s="46"/>
      <c r="HEL203" s="46"/>
      <c r="HEM203" s="46"/>
      <c r="HEN203" s="46"/>
      <c r="HEO203" s="46"/>
      <c r="HEP203" s="46"/>
      <c r="HEQ203" s="46"/>
      <c r="HER203" s="46"/>
      <c r="HES203" s="46"/>
      <c r="HET203" s="46"/>
      <c r="HEU203" s="46"/>
      <c r="HEV203" s="46"/>
      <c r="HEW203" s="46"/>
      <c r="HEX203" s="46"/>
      <c r="HEY203" s="46"/>
      <c r="HEZ203" s="46"/>
      <c r="HFA203" s="46"/>
      <c r="HFB203" s="46"/>
      <c r="HFC203" s="46"/>
      <c r="HFD203" s="46"/>
      <c r="HFE203" s="46"/>
      <c r="HFF203" s="46"/>
      <c r="HFG203" s="46"/>
      <c r="HFH203" s="46"/>
      <c r="HFI203" s="46"/>
      <c r="HFJ203" s="46"/>
      <c r="HFK203" s="46"/>
      <c r="HFL203" s="46"/>
      <c r="HFM203" s="46"/>
      <c r="HFN203" s="46"/>
      <c r="HFO203" s="46"/>
      <c r="HFP203" s="46"/>
      <c r="HFQ203" s="46"/>
      <c r="HFR203" s="46"/>
      <c r="HFS203" s="46"/>
      <c r="HFT203" s="46"/>
      <c r="HFU203" s="46"/>
      <c r="HFV203" s="46"/>
      <c r="HFW203" s="46"/>
      <c r="HFX203" s="46"/>
      <c r="HFY203" s="46"/>
      <c r="HFZ203" s="46"/>
      <c r="HGA203" s="46"/>
      <c r="HGB203" s="46"/>
      <c r="HGC203" s="46"/>
      <c r="HGD203" s="46"/>
      <c r="HGE203" s="46"/>
      <c r="HGF203" s="46"/>
      <c r="HGG203" s="46"/>
      <c r="HGH203" s="46"/>
      <c r="HGI203" s="46"/>
      <c r="HGJ203" s="46"/>
      <c r="HGK203" s="46"/>
      <c r="HGL203" s="46"/>
      <c r="HGM203" s="46"/>
      <c r="HGN203" s="46"/>
      <c r="HGO203" s="46"/>
      <c r="HGP203" s="46"/>
      <c r="HGQ203" s="46"/>
      <c r="HGR203" s="46"/>
      <c r="HGS203" s="46"/>
      <c r="HGT203" s="46"/>
      <c r="HGU203" s="46"/>
      <c r="HGV203" s="46"/>
      <c r="HGW203" s="46"/>
      <c r="HGX203" s="46"/>
      <c r="HGY203" s="46"/>
      <c r="HGZ203" s="46"/>
      <c r="HHA203" s="46"/>
      <c r="HHB203" s="46"/>
      <c r="HHC203" s="46"/>
      <c r="HHD203" s="46"/>
      <c r="HHE203" s="46"/>
      <c r="HHF203" s="46"/>
      <c r="HHG203" s="46"/>
      <c r="HHH203" s="46"/>
      <c r="HHI203" s="46"/>
      <c r="HHJ203" s="46"/>
      <c r="HHK203" s="46"/>
      <c r="HHL203" s="46"/>
      <c r="HHM203" s="46"/>
      <c r="HHN203" s="46"/>
      <c r="HHO203" s="46"/>
      <c r="HHP203" s="46"/>
      <c r="HHQ203" s="46"/>
      <c r="HHR203" s="46"/>
      <c r="HHS203" s="46"/>
      <c r="HHT203" s="46"/>
      <c r="HHU203" s="46"/>
      <c r="HHV203" s="46"/>
      <c r="HHW203" s="46"/>
      <c r="HHX203" s="46"/>
      <c r="HHY203" s="46"/>
      <c r="HHZ203" s="46"/>
      <c r="HIA203" s="46"/>
      <c r="HIB203" s="46"/>
      <c r="HIC203" s="46"/>
      <c r="HID203" s="46"/>
      <c r="HIE203" s="46"/>
      <c r="HIF203" s="46"/>
      <c r="HIG203" s="46"/>
      <c r="HIH203" s="46"/>
      <c r="HII203" s="46"/>
      <c r="HIJ203" s="46"/>
      <c r="HIK203" s="46"/>
      <c r="HIL203" s="46"/>
      <c r="HIM203" s="46"/>
      <c r="HIN203" s="46"/>
      <c r="HIO203" s="46"/>
      <c r="HIP203" s="46"/>
      <c r="HIQ203" s="46"/>
      <c r="HIR203" s="46"/>
      <c r="HIS203" s="46"/>
      <c r="HIT203" s="46"/>
      <c r="HIU203" s="46"/>
      <c r="HIV203" s="46"/>
      <c r="HIW203" s="46"/>
      <c r="HIX203" s="46"/>
      <c r="HIY203" s="46"/>
      <c r="HIZ203" s="46"/>
      <c r="HJA203" s="46"/>
      <c r="HJB203" s="46"/>
      <c r="HJC203" s="46"/>
      <c r="HJD203" s="46"/>
      <c r="HJE203" s="46"/>
      <c r="HJF203" s="46"/>
      <c r="HJG203" s="46"/>
      <c r="HJH203" s="46"/>
      <c r="HJI203" s="46"/>
      <c r="HJJ203" s="46"/>
      <c r="HJK203" s="46"/>
      <c r="HJL203" s="46"/>
      <c r="HJM203" s="46"/>
      <c r="HJN203" s="46"/>
      <c r="HJO203" s="46"/>
      <c r="HJP203" s="46"/>
      <c r="HJQ203" s="46"/>
      <c r="HJR203" s="46"/>
      <c r="HJS203" s="46"/>
      <c r="HJT203" s="46"/>
      <c r="HJU203" s="46"/>
      <c r="HJV203" s="46"/>
      <c r="HJW203" s="46"/>
      <c r="HJX203" s="46"/>
      <c r="HJY203" s="46"/>
      <c r="HJZ203" s="46"/>
      <c r="HKA203" s="46"/>
      <c r="HKB203" s="46"/>
      <c r="HKC203" s="46"/>
      <c r="HKD203" s="46"/>
      <c r="HKE203" s="46"/>
      <c r="HKF203" s="46"/>
      <c r="HKG203" s="46"/>
      <c r="HKH203" s="46"/>
      <c r="HKI203" s="46"/>
      <c r="HKJ203" s="46"/>
      <c r="HKK203" s="46"/>
      <c r="HKL203" s="46"/>
      <c r="HKM203" s="46"/>
      <c r="HKN203" s="46"/>
      <c r="HKO203" s="46"/>
      <c r="HKP203" s="46"/>
      <c r="HKQ203" s="46"/>
      <c r="HKR203" s="46"/>
      <c r="HKS203" s="46"/>
      <c r="HKT203" s="46"/>
      <c r="HKU203" s="46"/>
      <c r="HKV203" s="46"/>
      <c r="HKW203" s="46"/>
      <c r="HKX203" s="46"/>
      <c r="HKY203" s="46"/>
      <c r="HKZ203" s="46"/>
      <c r="HLA203" s="46"/>
      <c r="HLB203" s="46"/>
      <c r="HLC203" s="46"/>
      <c r="HLD203" s="46"/>
      <c r="HLE203" s="46"/>
      <c r="HLF203" s="46"/>
      <c r="HLG203" s="46"/>
      <c r="HLH203" s="46"/>
      <c r="HLI203" s="46"/>
      <c r="HLJ203" s="46"/>
      <c r="HLK203" s="46"/>
      <c r="HLL203" s="46"/>
      <c r="HLM203" s="46"/>
      <c r="HLN203" s="46"/>
      <c r="HLO203" s="46"/>
      <c r="HLP203" s="46"/>
      <c r="HLQ203" s="46"/>
      <c r="HLR203" s="46"/>
      <c r="HLS203" s="46"/>
      <c r="HLT203" s="46"/>
      <c r="HLU203" s="46"/>
      <c r="HLV203" s="46"/>
      <c r="HLW203" s="46"/>
      <c r="HLX203" s="46"/>
      <c r="HLY203" s="46"/>
      <c r="HLZ203" s="46"/>
      <c r="HMA203" s="46"/>
      <c r="HMB203" s="46"/>
      <c r="HMC203" s="46"/>
      <c r="HMD203" s="46"/>
      <c r="HME203" s="46"/>
      <c r="HMF203" s="46"/>
      <c r="HMG203" s="46"/>
      <c r="HMH203" s="46"/>
      <c r="HMI203" s="46"/>
      <c r="HMJ203" s="46"/>
      <c r="HMK203" s="46"/>
      <c r="HML203" s="46"/>
      <c r="HMM203" s="46"/>
      <c r="HMN203" s="46"/>
      <c r="HMO203" s="46"/>
      <c r="HMP203" s="46"/>
      <c r="HMQ203" s="46"/>
      <c r="HMR203" s="46"/>
      <c r="HMS203" s="46"/>
      <c r="HMT203" s="46"/>
      <c r="HMU203" s="46"/>
      <c r="HMV203" s="46"/>
      <c r="HMW203" s="46"/>
      <c r="HMX203" s="46"/>
      <c r="HMY203" s="46"/>
      <c r="HMZ203" s="46"/>
      <c r="HNA203" s="46"/>
      <c r="HNB203" s="46"/>
      <c r="HNC203" s="46"/>
      <c r="HND203" s="46"/>
      <c r="HNE203" s="46"/>
      <c r="HNF203" s="46"/>
      <c r="HNG203" s="46"/>
      <c r="HNH203" s="46"/>
      <c r="HNI203" s="46"/>
      <c r="HNJ203" s="46"/>
      <c r="HNK203" s="46"/>
      <c r="HNL203" s="46"/>
      <c r="HNM203" s="46"/>
      <c r="HNN203" s="46"/>
      <c r="HNO203" s="46"/>
      <c r="HNP203" s="46"/>
      <c r="HNQ203" s="46"/>
      <c r="HNR203" s="46"/>
      <c r="HNS203" s="46"/>
      <c r="HNT203" s="46"/>
      <c r="HNU203" s="46"/>
      <c r="HNV203" s="46"/>
      <c r="HNW203" s="46"/>
      <c r="HNX203" s="46"/>
      <c r="HNY203" s="46"/>
      <c r="HNZ203" s="46"/>
      <c r="HOA203" s="46"/>
      <c r="HOB203" s="46"/>
      <c r="HOC203" s="46"/>
      <c r="HOD203" s="46"/>
      <c r="HOE203" s="46"/>
      <c r="HOF203" s="46"/>
      <c r="HOG203" s="46"/>
      <c r="HOH203" s="46"/>
      <c r="HOI203" s="46"/>
      <c r="HOJ203" s="46"/>
      <c r="HOK203" s="46"/>
      <c r="HOL203" s="46"/>
      <c r="HOM203" s="46"/>
      <c r="HON203" s="46"/>
      <c r="HOO203" s="46"/>
      <c r="HOP203" s="46"/>
      <c r="HOQ203" s="46"/>
      <c r="HOR203" s="46"/>
      <c r="HOS203" s="46"/>
      <c r="HOT203" s="46"/>
      <c r="HOU203" s="46"/>
      <c r="HOV203" s="46"/>
      <c r="HOW203" s="46"/>
      <c r="HOX203" s="46"/>
      <c r="HOY203" s="46"/>
      <c r="HOZ203" s="46"/>
      <c r="HPA203" s="46"/>
      <c r="HPB203" s="46"/>
      <c r="HPC203" s="46"/>
      <c r="HPD203" s="46"/>
      <c r="HPE203" s="46"/>
      <c r="HPF203" s="46"/>
      <c r="HPG203" s="46"/>
      <c r="HPH203" s="46"/>
      <c r="HPI203" s="46"/>
      <c r="HPJ203" s="46"/>
      <c r="HPK203" s="46"/>
      <c r="HPL203" s="46"/>
      <c r="HPM203" s="46"/>
      <c r="HPN203" s="46"/>
      <c r="HPO203" s="46"/>
      <c r="HPP203" s="46"/>
      <c r="HPQ203" s="46"/>
      <c r="HPR203" s="46"/>
      <c r="HPS203" s="46"/>
      <c r="HPT203" s="46"/>
      <c r="HPU203" s="46"/>
      <c r="HPV203" s="46"/>
      <c r="HPW203" s="46"/>
      <c r="HPX203" s="46"/>
      <c r="HPY203" s="46"/>
      <c r="HPZ203" s="46"/>
      <c r="HQA203" s="46"/>
      <c r="HQB203" s="46"/>
      <c r="HQC203" s="46"/>
      <c r="HQD203" s="46"/>
      <c r="HQE203" s="46"/>
      <c r="HQF203" s="46"/>
      <c r="HQG203" s="46"/>
      <c r="HQH203" s="46"/>
      <c r="HQI203" s="46"/>
      <c r="HQJ203" s="46"/>
      <c r="HQK203" s="46"/>
      <c r="HQL203" s="46"/>
      <c r="HQM203" s="46"/>
      <c r="HQN203" s="46"/>
      <c r="HQO203" s="46"/>
      <c r="HQP203" s="46"/>
      <c r="HQQ203" s="46"/>
      <c r="HQR203" s="46"/>
      <c r="HQS203" s="46"/>
      <c r="HQT203" s="46"/>
      <c r="HQU203" s="46"/>
      <c r="HQV203" s="46"/>
      <c r="HQW203" s="46"/>
      <c r="HQX203" s="46"/>
      <c r="HQY203" s="46"/>
      <c r="HQZ203" s="46"/>
      <c r="HRA203" s="46"/>
      <c r="HRB203" s="46"/>
      <c r="HRC203" s="46"/>
      <c r="HRD203" s="46"/>
      <c r="HRE203" s="46"/>
      <c r="HRF203" s="46"/>
      <c r="HRG203" s="46"/>
      <c r="HRH203" s="46"/>
      <c r="HRI203" s="46"/>
      <c r="HRJ203" s="46"/>
      <c r="HRK203" s="46"/>
      <c r="HRL203" s="46"/>
      <c r="HRM203" s="46"/>
      <c r="HRN203" s="46"/>
      <c r="HRO203" s="46"/>
      <c r="HRP203" s="46"/>
      <c r="HRQ203" s="46"/>
      <c r="HRR203" s="46"/>
      <c r="HRS203" s="46"/>
      <c r="HRT203" s="46"/>
      <c r="HRU203" s="46"/>
      <c r="HRV203" s="46"/>
      <c r="HRW203" s="46"/>
      <c r="HRX203" s="46"/>
      <c r="HRY203" s="46"/>
      <c r="HRZ203" s="46"/>
      <c r="HSA203" s="46"/>
      <c r="HSB203" s="46"/>
      <c r="HSC203" s="46"/>
      <c r="HSD203" s="46"/>
      <c r="HSE203" s="46"/>
      <c r="HSF203" s="46"/>
      <c r="HSG203" s="46"/>
      <c r="HSH203" s="46"/>
      <c r="HSI203" s="46"/>
      <c r="HSJ203" s="46"/>
      <c r="HSK203" s="46"/>
      <c r="HSL203" s="46"/>
      <c r="HSM203" s="46"/>
      <c r="HSN203" s="46"/>
      <c r="HSO203" s="46"/>
      <c r="HSP203" s="46"/>
      <c r="HSQ203" s="46"/>
      <c r="HSR203" s="46"/>
      <c r="HSS203" s="46"/>
      <c r="HST203" s="46"/>
      <c r="HSU203" s="46"/>
      <c r="HSV203" s="46"/>
      <c r="HSW203" s="46"/>
      <c r="HSX203" s="46"/>
      <c r="HSY203" s="46"/>
      <c r="HSZ203" s="46"/>
      <c r="HTA203" s="46"/>
      <c r="HTB203" s="46"/>
      <c r="HTC203" s="46"/>
      <c r="HTD203" s="46"/>
      <c r="HTE203" s="46"/>
      <c r="HTF203" s="46"/>
      <c r="HTG203" s="46"/>
      <c r="HTH203" s="46"/>
      <c r="HTI203" s="46"/>
      <c r="HTJ203" s="46"/>
      <c r="HTK203" s="46"/>
      <c r="HTL203" s="46"/>
      <c r="HTM203" s="46"/>
      <c r="HTN203" s="46"/>
      <c r="HTO203" s="46"/>
      <c r="HTP203" s="46"/>
      <c r="HTQ203" s="46"/>
      <c r="HTR203" s="46"/>
      <c r="HTS203" s="46"/>
      <c r="HTT203" s="46"/>
      <c r="HTU203" s="46"/>
      <c r="HTV203" s="46"/>
      <c r="HTW203" s="46"/>
      <c r="HTX203" s="46"/>
      <c r="HTY203" s="46"/>
      <c r="HTZ203" s="46"/>
      <c r="HUA203" s="46"/>
      <c r="HUB203" s="46"/>
      <c r="HUC203" s="46"/>
      <c r="HUD203" s="46"/>
      <c r="HUE203" s="46"/>
      <c r="HUF203" s="46"/>
      <c r="HUG203" s="46"/>
      <c r="HUH203" s="46"/>
      <c r="HUI203" s="46"/>
      <c r="HUJ203" s="46"/>
      <c r="HUK203" s="46"/>
      <c r="HUL203" s="46"/>
      <c r="HUM203" s="46"/>
      <c r="HUN203" s="46"/>
      <c r="HUO203" s="46"/>
      <c r="HUP203" s="46"/>
      <c r="HUQ203" s="46"/>
      <c r="HUR203" s="46"/>
      <c r="HUS203" s="46"/>
      <c r="HUT203" s="46"/>
      <c r="HUU203" s="46"/>
      <c r="HUV203" s="46"/>
      <c r="HUW203" s="46"/>
      <c r="HUX203" s="46"/>
      <c r="HUY203" s="46"/>
      <c r="HUZ203" s="46"/>
      <c r="HVA203" s="46"/>
      <c r="HVB203" s="46"/>
      <c r="HVC203" s="46"/>
      <c r="HVD203" s="46"/>
      <c r="HVE203" s="46"/>
      <c r="HVF203" s="46"/>
      <c r="HVG203" s="46"/>
      <c r="HVH203" s="46"/>
      <c r="HVI203" s="46"/>
      <c r="HVJ203" s="46"/>
      <c r="HVK203" s="46"/>
      <c r="HVL203" s="46"/>
      <c r="HVM203" s="46"/>
      <c r="HVN203" s="46"/>
      <c r="HVO203" s="46"/>
      <c r="HVP203" s="46"/>
      <c r="HVQ203" s="46"/>
      <c r="HVR203" s="46"/>
      <c r="HVS203" s="46"/>
      <c r="HVT203" s="46"/>
      <c r="HVU203" s="46"/>
      <c r="HVV203" s="46"/>
      <c r="HVW203" s="46"/>
      <c r="HVX203" s="46"/>
      <c r="HVY203" s="46"/>
      <c r="HVZ203" s="46"/>
      <c r="HWA203" s="46"/>
      <c r="HWB203" s="46"/>
      <c r="HWC203" s="46"/>
      <c r="HWD203" s="46"/>
      <c r="HWE203" s="46"/>
      <c r="HWF203" s="46"/>
      <c r="HWG203" s="46"/>
      <c r="HWH203" s="46"/>
      <c r="HWI203" s="46"/>
      <c r="HWJ203" s="46"/>
      <c r="HWK203" s="46"/>
      <c r="HWL203" s="46"/>
      <c r="HWM203" s="46"/>
      <c r="HWN203" s="46"/>
      <c r="HWO203" s="46"/>
      <c r="HWP203" s="46"/>
      <c r="HWQ203" s="46"/>
      <c r="HWR203" s="46"/>
      <c r="HWS203" s="46"/>
      <c r="HWT203" s="46"/>
      <c r="HWU203" s="46"/>
      <c r="HWV203" s="46"/>
      <c r="HWW203" s="46"/>
      <c r="HWX203" s="46"/>
      <c r="HWY203" s="46"/>
      <c r="HWZ203" s="46"/>
      <c r="HXA203" s="46"/>
      <c r="HXB203" s="46"/>
      <c r="HXC203" s="46"/>
      <c r="HXD203" s="46"/>
      <c r="HXE203" s="46"/>
      <c r="HXF203" s="46"/>
      <c r="HXG203" s="46"/>
      <c r="HXH203" s="46"/>
      <c r="HXI203" s="46"/>
      <c r="HXJ203" s="46"/>
      <c r="HXK203" s="46"/>
      <c r="HXL203" s="46"/>
      <c r="HXM203" s="46"/>
      <c r="HXN203" s="46"/>
      <c r="HXO203" s="46"/>
      <c r="HXP203" s="46"/>
      <c r="HXQ203" s="46"/>
      <c r="HXR203" s="46"/>
      <c r="HXS203" s="46"/>
      <c r="HXT203" s="46"/>
      <c r="HXU203" s="46"/>
      <c r="HXV203" s="46"/>
      <c r="HXW203" s="46"/>
      <c r="HXX203" s="46"/>
      <c r="HXY203" s="46"/>
      <c r="HXZ203" s="46"/>
      <c r="HYA203" s="46"/>
      <c r="HYB203" s="46"/>
      <c r="HYC203" s="46"/>
      <c r="HYD203" s="46"/>
      <c r="HYE203" s="46"/>
      <c r="HYF203" s="46"/>
      <c r="HYG203" s="46"/>
      <c r="HYH203" s="46"/>
      <c r="HYI203" s="46"/>
      <c r="HYJ203" s="46"/>
      <c r="HYK203" s="46"/>
      <c r="HYL203" s="46"/>
      <c r="HYM203" s="46"/>
      <c r="HYN203" s="46"/>
      <c r="HYO203" s="46"/>
      <c r="HYP203" s="46"/>
      <c r="HYQ203" s="46"/>
      <c r="HYR203" s="46"/>
      <c r="HYS203" s="46"/>
      <c r="HYT203" s="46"/>
      <c r="HYU203" s="46"/>
      <c r="HYV203" s="46"/>
      <c r="HYW203" s="46"/>
      <c r="HYX203" s="46"/>
      <c r="HYY203" s="46"/>
      <c r="HYZ203" s="46"/>
      <c r="HZA203" s="46"/>
      <c r="HZB203" s="46"/>
      <c r="HZC203" s="46"/>
      <c r="HZD203" s="46"/>
      <c r="HZE203" s="46"/>
      <c r="HZF203" s="46"/>
      <c r="HZG203" s="46"/>
      <c r="HZH203" s="46"/>
      <c r="HZI203" s="46"/>
      <c r="HZJ203" s="46"/>
      <c r="HZK203" s="46"/>
      <c r="HZL203" s="46"/>
      <c r="HZM203" s="46"/>
      <c r="HZN203" s="46"/>
      <c r="HZO203" s="46"/>
      <c r="HZP203" s="46"/>
      <c r="HZQ203" s="46"/>
      <c r="HZR203" s="46"/>
      <c r="HZS203" s="46"/>
      <c r="HZT203" s="46"/>
      <c r="HZU203" s="46"/>
      <c r="HZV203" s="46"/>
      <c r="HZW203" s="46"/>
      <c r="HZX203" s="46"/>
      <c r="HZY203" s="46"/>
      <c r="HZZ203" s="46"/>
      <c r="IAA203" s="46"/>
      <c r="IAB203" s="46"/>
      <c r="IAC203" s="46"/>
      <c r="IAD203" s="46"/>
      <c r="IAE203" s="46"/>
      <c r="IAF203" s="46"/>
      <c r="IAG203" s="46"/>
      <c r="IAH203" s="46"/>
      <c r="IAI203" s="46"/>
      <c r="IAJ203" s="46"/>
      <c r="IAK203" s="46"/>
      <c r="IAL203" s="46"/>
      <c r="IAM203" s="46"/>
      <c r="IAN203" s="46"/>
      <c r="IAO203" s="46"/>
      <c r="IAP203" s="46"/>
      <c r="IAQ203" s="46"/>
      <c r="IAR203" s="46"/>
      <c r="IAS203" s="46"/>
      <c r="IAT203" s="46"/>
      <c r="IAU203" s="46"/>
      <c r="IAV203" s="46"/>
      <c r="IAW203" s="46"/>
      <c r="IAX203" s="46"/>
      <c r="IAY203" s="46"/>
      <c r="IAZ203" s="46"/>
      <c r="IBA203" s="46"/>
      <c r="IBB203" s="46"/>
      <c r="IBC203" s="46"/>
      <c r="IBD203" s="46"/>
      <c r="IBE203" s="46"/>
      <c r="IBF203" s="46"/>
      <c r="IBG203" s="46"/>
      <c r="IBH203" s="46"/>
      <c r="IBI203" s="46"/>
      <c r="IBJ203" s="46"/>
      <c r="IBK203" s="46"/>
      <c r="IBL203" s="46"/>
      <c r="IBM203" s="46"/>
      <c r="IBN203" s="46"/>
      <c r="IBO203" s="46"/>
      <c r="IBP203" s="46"/>
      <c r="IBQ203" s="46"/>
      <c r="IBR203" s="46"/>
      <c r="IBS203" s="46"/>
      <c r="IBT203" s="46"/>
      <c r="IBU203" s="46"/>
      <c r="IBV203" s="46"/>
      <c r="IBW203" s="46"/>
      <c r="IBX203" s="46"/>
      <c r="IBY203" s="46"/>
      <c r="IBZ203" s="46"/>
      <c r="ICA203" s="46"/>
      <c r="ICB203" s="46"/>
      <c r="ICC203" s="46"/>
      <c r="ICD203" s="46"/>
      <c r="ICE203" s="46"/>
      <c r="ICF203" s="46"/>
      <c r="ICG203" s="46"/>
      <c r="ICH203" s="46"/>
      <c r="ICI203" s="46"/>
      <c r="ICJ203" s="46"/>
      <c r="ICK203" s="46"/>
      <c r="ICL203" s="46"/>
      <c r="ICM203" s="46"/>
      <c r="ICN203" s="46"/>
      <c r="ICO203" s="46"/>
      <c r="ICP203" s="46"/>
      <c r="ICQ203" s="46"/>
      <c r="ICR203" s="46"/>
      <c r="ICS203" s="46"/>
      <c r="ICT203" s="46"/>
      <c r="ICU203" s="46"/>
      <c r="ICV203" s="46"/>
      <c r="ICW203" s="46"/>
      <c r="ICX203" s="46"/>
      <c r="ICY203" s="46"/>
      <c r="ICZ203" s="46"/>
      <c r="IDA203" s="46"/>
      <c r="IDB203" s="46"/>
      <c r="IDC203" s="46"/>
      <c r="IDD203" s="46"/>
      <c r="IDE203" s="46"/>
      <c r="IDF203" s="46"/>
      <c r="IDG203" s="46"/>
      <c r="IDH203" s="46"/>
      <c r="IDI203" s="46"/>
      <c r="IDJ203" s="46"/>
      <c r="IDK203" s="46"/>
      <c r="IDL203" s="46"/>
      <c r="IDM203" s="46"/>
      <c r="IDN203" s="46"/>
      <c r="IDO203" s="46"/>
      <c r="IDP203" s="46"/>
      <c r="IDQ203" s="46"/>
      <c r="IDR203" s="46"/>
      <c r="IDS203" s="46"/>
      <c r="IDT203" s="46"/>
      <c r="IDU203" s="46"/>
      <c r="IDV203" s="46"/>
      <c r="IDW203" s="46"/>
      <c r="IDX203" s="46"/>
      <c r="IDY203" s="46"/>
      <c r="IDZ203" s="46"/>
      <c r="IEA203" s="46"/>
      <c r="IEB203" s="46"/>
      <c r="IEC203" s="46"/>
      <c r="IED203" s="46"/>
      <c r="IEE203" s="46"/>
      <c r="IEF203" s="46"/>
      <c r="IEG203" s="46"/>
      <c r="IEH203" s="46"/>
      <c r="IEI203" s="46"/>
      <c r="IEJ203" s="46"/>
      <c r="IEK203" s="46"/>
      <c r="IEL203" s="46"/>
      <c r="IEM203" s="46"/>
      <c r="IEN203" s="46"/>
      <c r="IEO203" s="46"/>
      <c r="IEP203" s="46"/>
      <c r="IEQ203" s="46"/>
      <c r="IER203" s="46"/>
      <c r="IES203" s="46"/>
      <c r="IET203" s="46"/>
      <c r="IEU203" s="46"/>
      <c r="IEV203" s="46"/>
      <c r="IEW203" s="46"/>
      <c r="IEX203" s="46"/>
      <c r="IEY203" s="46"/>
      <c r="IEZ203" s="46"/>
      <c r="IFA203" s="46"/>
      <c r="IFB203" s="46"/>
      <c r="IFC203" s="46"/>
      <c r="IFD203" s="46"/>
      <c r="IFE203" s="46"/>
      <c r="IFF203" s="46"/>
      <c r="IFG203" s="46"/>
      <c r="IFH203" s="46"/>
      <c r="IFI203" s="46"/>
      <c r="IFJ203" s="46"/>
      <c r="IFK203" s="46"/>
      <c r="IFL203" s="46"/>
      <c r="IFM203" s="46"/>
      <c r="IFN203" s="46"/>
      <c r="IFO203" s="46"/>
      <c r="IFP203" s="46"/>
      <c r="IFQ203" s="46"/>
      <c r="IFR203" s="46"/>
      <c r="IFS203" s="46"/>
      <c r="IFT203" s="46"/>
      <c r="IFU203" s="46"/>
      <c r="IFV203" s="46"/>
      <c r="IFW203" s="46"/>
      <c r="IFX203" s="46"/>
      <c r="IFY203" s="46"/>
      <c r="IFZ203" s="46"/>
      <c r="IGA203" s="46"/>
      <c r="IGB203" s="46"/>
      <c r="IGC203" s="46"/>
      <c r="IGD203" s="46"/>
      <c r="IGE203" s="46"/>
      <c r="IGF203" s="46"/>
      <c r="IGG203" s="46"/>
      <c r="IGH203" s="46"/>
      <c r="IGI203" s="46"/>
      <c r="IGJ203" s="46"/>
      <c r="IGK203" s="46"/>
      <c r="IGL203" s="46"/>
      <c r="IGM203" s="46"/>
      <c r="IGN203" s="46"/>
      <c r="IGO203" s="46"/>
      <c r="IGP203" s="46"/>
      <c r="IGQ203" s="46"/>
      <c r="IGR203" s="46"/>
      <c r="IGS203" s="46"/>
      <c r="IGT203" s="46"/>
      <c r="IGU203" s="46"/>
      <c r="IGV203" s="46"/>
      <c r="IGW203" s="46"/>
      <c r="IGX203" s="46"/>
      <c r="IGY203" s="46"/>
      <c r="IGZ203" s="46"/>
      <c r="IHA203" s="46"/>
      <c r="IHB203" s="46"/>
      <c r="IHC203" s="46"/>
      <c r="IHD203" s="46"/>
      <c r="IHE203" s="46"/>
      <c r="IHF203" s="46"/>
      <c r="IHG203" s="46"/>
      <c r="IHH203" s="46"/>
      <c r="IHI203" s="46"/>
      <c r="IHJ203" s="46"/>
      <c r="IHK203" s="46"/>
      <c r="IHL203" s="46"/>
      <c r="IHM203" s="46"/>
      <c r="IHN203" s="46"/>
      <c r="IHO203" s="46"/>
      <c r="IHP203" s="46"/>
      <c r="IHQ203" s="46"/>
      <c r="IHR203" s="46"/>
      <c r="IHS203" s="46"/>
      <c r="IHT203" s="46"/>
      <c r="IHU203" s="46"/>
      <c r="IHV203" s="46"/>
      <c r="IHW203" s="46"/>
      <c r="IHX203" s="46"/>
      <c r="IHY203" s="46"/>
      <c r="IHZ203" s="46"/>
      <c r="IIA203" s="46"/>
      <c r="IIB203" s="46"/>
      <c r="IIC203" s="46"/>
      <c r="IID203" s="46"/>
      <c r="IIE203" s="46"/>
      <c r="IIF203" s="46"/>
      <c r="IIG203" s="46"/>
      <c r="IIH203" s="46"/>
      <c r="III203" s="46"/>
      <c r="IIJ203" s="46"/>
      <c r="IIK203" s="46"/>
      <c r="IIL203" s="46"/>
      <c r="IIM203" s="46"/>
      <c r="IIN203" s="46"/>
      <c r="IIO203" s="46"/>
      <c r="IIP203" s="46"/>
      <c r="IIQ203" s="46"/>
      <c r="IIR203" s="46"/>
      <c r="IIS203" s="46"/>
      <c r="IIT203" s="46"/>
      <c r="IIU203" s="46"/>
      <c r="IIV203" s="46"/>
      <c r="IIW203" s="46"/>
      <c r="IIX203" s="46"/>
      <c r="IIY203" s="46"/>
      <c r="IIZ203" s="46"/>
      <c r="IJA203" s="46"/>
      <c r="IJB203" s="46"/>
      <c r="IJC203" s="46"/>
      <c r="IJD203" s="46"/>
      <c r="IJE203" s="46"/>
      <c r="IJF203" s="46"/>
      <c r="IJG203" s="46"/>
      <c r="IJH203" s="46"/>
      <c r="IJI203" s="46"/>
      <c r="IJJ203" s="46"/>
      <c r="IJK203" s="46"/>
      <c r="IJL203" s="46"/>
      <c r="IJM203" s="46"/>
      <c r="IJN203" s="46"/>
      <c r="IJO203" s="46"/>
      <c r="IJP203" s="46"/>
      <c r="IJQ203" s="46"/>
      <c r="IJR203" s="46"/>
      <c r="IJS203" s="46"/>
      <c r="IJT203" s="46"/>
      <c r="IJU203" s="46"/>
      <c r="IJV203" s="46"/>
      <c r="IJW203" s="46"/>
      <c r="IJX203" s="46"/>
      <c r="IJY203" s="46"/>
      <c r="IJZ203" s="46"/>
      <c r="IKA203" s="46"/>
      <c r="IKB203" s="46"/>
      <c r="IKC203" s="46"/>
      <c r="IKD203" s="46"/>
      <c r="IKE203" s="46"/>
      <c r="IKF203" s="46"/>
      <c r="IKG203" s="46"/>
      <c r="IKH203" s="46"/>
      <c r="IKI203" s="46"/>
      <c r="IKJ203" s="46"/>
      <c r="IKK203" s="46"/>
      <c r="IKL203" s="46"/>
      <c r="IKM203" s="46"/>
      <c r="IKN203" s="46"/>
      <c r="IKO203" s="46"/>
      <c r="IKP203" s="46"/>
      <c r="IKQ203" s="46"/>
      <c r="IKR203" s="46"/>
      <c r="IKS203" s="46"/>
      <c r="IKT203" s="46"/>
      <c r="IKU203" s="46"/>
      <c r="IKV203" s="46"/>
      <c r="IKW203" s="46"/>
      <c r="IKX203" s="46"/>
      <c r="IKY203" s="46"/>
      <c r="IKZ203" s="46"/>
      <c r="ILA203" s="46"/>
      <c r="ILB203" s="46"/>
      <c r="ILC203" s="46"/>
      <c r="ILD203" s="46"/>
      <c r="ILE203" s="46"/>
      <c r="ILF203" s="46"/>
      <c r="ILG203" s="46"/>
      <c r="ILH203" s="46"/>
      <c r="ILI203" s="46"/>
      <c r="ILJ203" s="46"/>
      <c r="ILK203" s="46"/>
      <c r="ILL203" s="46"/>
      <c r="ILM203" s="46"/>
      <c r="ILN203" s="46"/>
      <c r="ILO203" s="46"/>
      <c r="ILP203" s="46"/>
      <c r="ILQ203" s="46"/>
      <c r="ILR203" s="46"/>
      <c r="ILS203" s="46"/>
      <c r="ILT203" s="46"/>
      <c r="ILU203" s="46"/>
      <c r="ILV203" s="46"/>
      <c r="ILW203" s="46"/>
      <c r="ILX203" s="46"/>
      <c r="ILY203" s="46"/>
      <c r="ILZ203" s="46"/>
      <c r="IMA203" s="46"/>
      <c r="IMB203" s="46"/>
      <c r="IMC203" s="46"/>
      <c r="IMD203" s="46"/>
      <c r="IME203" s="46"/>
      <c r="IMF203" s="46"/>
      <c r="IMG203" s="46"/>
      <c r="IMH203" s="46"/>
      <c r="IMI203" s="46"/>
      <c r="IMJ203" s="46"/>
      <c r="IMK203" s="46"/>
      <c r="IML203" s="46"/>
      <c r="IMM203" s="46"/>
      <c r="IMN203" s="46"/>
      <c r="IMO203" s="46"/>
      <c r="IMP203" s="46"/>
      <c r="IMQ203" s="46"/>
      <c r="IMR203" s="46"/>
      <c r="IMS203" s="46"/>
      <c r="IMT203" s="46"/>
      <c r="IMU203" s="46"/>
      <c r="IMV203" s="46"/>
      <c r="IMW203" s="46"/>
      <c r="IMX203" s="46"/>
      <c r="IMY203" s="46"/>
      <c r="IMZ203" s="46"/>
      <c r="INA203" s="46"/>
      <c r="INB203" s="46"/>
      <c r="INC203" s="46"/>
      <c r="IND203" s="46"/>
      <c r="INE203" s="46"/>
      <c r="INF203" s="46"/>
      <c r="ING203" s="46"/>
      <c r="INH203" s="46"/>
      <c r="INI203" s="46"/>
      <c r="INJ203" s="46"/>
      <c r="INK203" s="46"/>
      <c r="INL203" s="46"/>
      <c r="INM203" s="46"/>
      <c r="INN203" s="46"/>
      <c r="INO203" s="46"/>
      <c r="INP203" s="46"/>
      <c r="INQ203" s="46"/>
      <c r="INR203" s="46"/>
      <c r="INS203" s="46"/>
      <c r="INT203" s="46"/>
      <c r="INU203" s="46"/>
      <c r="INV203" s="46"/>
      <c r="INW203" s="46"/>
      <c r="INX203" s="46"/>
      <c r="INY203" s="46"/>
      <c r="INZ203" s="46"/>
      <c r="IOA203" s="46"/>
      <c r="IOB203" s="46"/>
      <c r="IOC203" s="46"/>
      <c r="IOD203" s="46"/>
      <c r="IOE203" s="46"/>
      <c r="IOF203" s="46"/>
      <c r="IOG203" s="46"/>
      <c r="IOH203" s="46"/>
      <c r="IOI203" s="46"/>
      <c r="IOJ203" s="46"/>
      <c r="IOK203" s="46"/>
      <c r="IOL203" s="46"/>
      <c r="IOM203" s="46"/>
      <c r="ION203" s="46"/>
      <c r="IOO203" s="46"/>
      <c r="IOP203" s="46"/>
      <c r="IOQ203" s="46"/>
      <c r="IOR203" s="46"/>
      <c r="IOS203" s="46"/>
      <c r="IOT203" s="46"/>
      <c r="IOU203" s="46"/>
      <c r="IOV203" s="46"/>
      <c r="IOW203" s="46"/>
      <c r="IOX203" s="46"/>
      <c r="IOY203" s="46"/>
      <c r="IOZ203" s="46"/>
      <c r="IPA203" s="46"/>
      <c r="IPB203" s="46"/>
      <c r="IPC203" s="46"/>
      <c r="IPD203" s="46"/>
      <c r="IPE203" s="46"/>
      <c r="IPF203" s="46"/>
      <c r="IPG203" s="46"/>
      <c r="IPH203" s="46"/>
      <c r="IPI203" s="46"/>
      <c r="IPJ203" s="46"/>
      <c r="IPK203" s="46"/>
      <c r="IPL203" s="46"/>
      <c r="IPM203" s="46"/>
      <c r="IPN203" s="46"/>
      <c r="IPO203" s="46"/>
      <c r="IPP203" s="46"/>
      <c r="IPQ203" s="46"/>
      <c r="IPR203" s="46"/>
      <c r="IPS203" s="46"/>
      <c r="IPT203" s="46"/>
      <c r="IPU203" s="46"/>
      <c r="IPV203" s="46"/>
      <c r="IPW203" s="46"/>
      <c r="IPX203" s="46"/>
      <c r="IPY203" s="46"/>
      <c r="IPZ203" s="46"/>
      <c r="IQA203" s="46"/>
      <c r="IQB203" s="46"/>
      <c r="IQC203" s="46"/>
      <c r="IQD203" s="46"/>
      <c r="IQE203" s="46"/>
      <c r="IQF203" s="46"/>
      <c r="IQG203" s="46"/>
      <c r="IQH203" s="46"/>
      <c r="IQI203" s="46"/>
      <c r="IQJ203" s="46"/>
      <c r="IQK203" s="46"/>
      <c r="IQL203" s="46"/>
      <c r="IQM203" s="46"/>
      <c r="IQN203" s="46"/>
      <c r="IQO203" s="46"/>
      <c r="IQP203" s="46"/>
      <c r="IQQ203" s="46"/>
      <c r="IQR203" s="46"/>
      <c r="IQS203" s="46"/>
      <c r="IQT203" s="46"/>
      <c r="IQU203" s="46"/>
      <c r="IQV203" s="46"/>
      <c r="IQW203" s="46"/>
      <c r="IQX203" s="46"/>
      <c r="IQY203" s="46"/>
      <c r="IQZ203" s="46"/>
      <c r="IRA203" s="46"/>
      <c r="IRB203" s="46"/>
      <c r="IRC203" s="46"/>
      <c r="IRD203" s="46"/>
      <c r="IRE203" s="46"/>
      <c r="IRF203" s="46"/>
      <c r="IRG203" s="46"/>
      <c r="IRH203" s="46"/>
      <c r="IRI203" s="46"/>
      <c r="IRJ203" s="46"/>
      <c r="IRK203" s="46"/>
      <c r="IRL203" s="46"/>
      <c r="IRM203" s="46"/>
      <c r="IRN203" s="46"/>
      <c r="IRO203" s="46"/>
      <c r="IRP203" s="46"/>
      <c r="IRQ203" s="46"/>
      <c r="IRR203" s="46"/>
      <c r="IRS203" s="46"/>
      <c r="IRT203" s="46"/>
      <c r="IRU203" s="46"/>
      <c r="IRV203" s="46"/>
      <c r="IRW203" s="46"/>
      <c r="IRX203" s="46"/>
      <c r="IRY203" s="46"/>
      <c r="IRZ203" s="46"/>
      <c r="ISA203" s="46"/>
      <c r="ISB203" s="46"/>
      <c r="ISC203" s="46"/>
      <c r="ISD203" s="46"/>
      <c r="ISE203" s="46"/>
      <c r="ISF203" s="46"/>
      <c r="ISG203" s="46"/>
      <c r="ISH203" s="46"/>
      <c r="ISI203" s="46"/>
      <c r="ISJ203" s="46"/>
      <c r="ISK203" s="46"/>
      <c r="ISL203" s="46"/>
      <c r="ISM203" s="46"/>
      <c r="ISN203" s="46"/>
      <c r="ISO203" s="46"/>
      <c r="ISP203" s="46"/>
      <c r="ISQ203" s="46"/>
      <c r="ISR203" s="46"/>
      <c r="ISS203" s="46"/>
      <c r="IST203" s="46"/>
      <c r="ISU203" s="46"/>
      <c r="ISV203" s="46"/>
      <c r="ISW203" s="46"/>
      <c r="ISX203" s="46"/>
      <c r="ISY203" s="46"/>
      <c r="ISZ203" s="46"/>
      <c r="ITA203" s="46"/>
      <c r="ITB203" s="46"/>
      <c r="ITC203" s="46"/>
      <c r="ITD203" s="46"/>
      <c r="ITE203" s="46"/>
      <c r="ITF203" s="46"/>
      <c r="ITG203" s="46"/>
      <c r="ITH203" s="46"/>
      <c r="ITI203" s="46"/>
      <c r="ITJ203" s="46"/>
      <c r="ITK203" s="46"/>
      <c r="ITL203" s="46"/>
      <c r="ITM203" s="46"/>
      <c r="ITN203" s="46"/>
      <c r="ITO203" s="46"/>
      <c r="ITP203" s="46"/>
      <c r="ITQ203" s="46"/>
      <c r="ITR203" s="46"/>
      <c r="ITS203" s="46"/>
      <c r="ITT203" s="46"/>
      <c r="ITU203" s="46"/>
      <c r="ITV203" s="46"/>
      <c r="ITW203" s="46"/>
      <c r="ITX203" s="46"/>
      <c r="ITY203" s="46"/>
      <c r="ITZ203" s="46"/>
      <c r="IUA203" s="46"/>
      <c r="IUB203" s="46"/>
      <c r="IUC203" s="46"/>
      <c r="IUD203" s="46"/>
      <c r="IUE203" s="46"/>
      <c r="IUF203" s="46"/>
      <c r="IUG203" s="46"/>
      <c r="IUH203" s="46"/>
      <c r="IUI203" s="46"/>
      <c r="IUJ203" s="46"/>
      <c r="IUK203" s="46"/>
      <c r="IUL203" s="46"/>
      <c r="IUM203" s="46"/>
      <c r="IUN203" s="46"/>
      <c r="IUO203" s="46"/>
      <c r="IUP203" s="46"/>
      <c r="IUQ203" s="46"/>
      <c r="IUR203" s="46"/>
      <c r="IUS203" s="46"/>
      <c r="IUT203" s="46"/>
      <c r="IUU203" s="46"/>
      <c r="IUV203" s="46"/>
      <c r="IUW203" s="46"/>
      <c r="IUX203" s="46"/>
      <c r="IUY203" s="46"/>
      <c r="IUZ203" s="46"/>
      <c r="IVA203" s="46"/>
      <c r="IVB203" s="46"/>
      <c r="IVC203" s="46"/>
      <c r="IVD203" s="46"/>
      <c r="IVE203" s="46"/>
      <c r="IVF203" s="46"/>
      <c r="IVG203" s="46"/>
      <c r="IVH203" s="46"/>
      <c r="IVI203" s="46"/>
      <c r="IVJ203" s="46"/>
      <c r="IVK203" s="46"/>
      <c r="IVL203" s="46"/>
      <c r="IVM203" s="46"/>
      <c r="IVN203" s="46"/>
      <c r="IVO203" s="46"/>
      <c r="IVP203" s="46"/>
      <c r="IVQ203" s="46"/>
      <c r="IVR203" s="46"/>
      <c r="IVS203" s="46"/>
      <c r="IVT203" s="46"/>
      <c r="IVU203" s="46"/>
      <c r="IVV203" s="46"/>
      <c r="IVW203" s="46"/>
      <c r="IVX203" s="46"/>
      <c r="IVY203" s="46"/>
      <c r="IVZ203" s="46"/>
      <c r="IWA203" s="46"/>
      <c r="IWB203" s="46"/>
      <c r="IWC203" s="46"/>
      <c r="IWD203" s="46"/>
      <c r="IWE203" s="46"/>
      <c r="IWF203" s="46"/>
      <c r="IWG203" s="46"/>
      <c r="IWH203" s="46"/>
      <c r="IWI203" s="46"/>
      <c r="IWJ203" s="46"/>
      <c r="IWK203" s="46"/>
      <c r="IWL203" s="46"/>
      <c r="IWM203" s="46"/>
      <c r="IWN203" s="46"/>
      <c r="IWO203" s="46"/>
      <c r="IWP203" s="46"/>
      <c r="IWQ203" s="46"/>
      <c r="IWR203" s="46"/>
      <c r="IWS203" s="46"/>
      <c r="IWT203" s="46"/>
      <c r="IWU203" s="46"/>
      <c r="IWV203" s="46"/>
      <c r="IWW203" s="46"/>
      <c r="IWX203" s="46"/>
      <c r="IWY203" s="46"/>
      <c r="IWZ203" s="46"/>
      <c r="IXA203" s="46"/>
      <c r="IXB203" s="46"/>
      <c r="IXC203" s="46"/>
      <c r="IXD203" s="46"/>
      <c r="IXE203" s="46"/>
      <c r="IXF203" s="46"/>
      <c r="IXG203" s="46"/>
      <c r="IXH203" s="46"/>
      <c r="IXI203" s="46"/>
      <c r="IXJ203" s="46"/>
      <c r="IXK203" s="46"/>
      <c r="IXL203" s="46"/>
      <c r="IXM203" s="46"/>
      <c r="IXN203" s="46"/>
      <c r="IXO203" s="46"/>
      <c r="IXP203" s="46"/>
      <c r="IXQ203" s="46"/>
      <c r="IXR203" s="46"/>
      <c r="IXS203" s="46"/>
      <c r="IXT203" s="46"/>
      <c r="IXU203" s="46"/>
      <c r="IXV203" s="46"/>
      <c r="IXW203" s="46"/>
      <c r="IXX203" s="46"/>
      <c r="IXY203" s="46"/>
      <c r="IXZ203" s="46"/>
      <c r="IYA203" s="46"/>
      <c r="IYB203" s="46"/>
      <c r="IYC203" s="46"/>
      <c r="IYD203" s="46"/>
      <c r="IYE203" s="46"/>
      <c r="IYF203" s="46"/>
      <c r="IYG203" s="46"/>
      <c r="IYH203" s="46"/>
      <c r="IYI203" s="46"/>
      <c r="IYJ203" s="46"/>
      <c r="IYK203" s="46"/>
      <c r="IYL203" s="46"/>
      <c r="IYM203" s="46"/>
      <c r="IYN203" s="46"/>
      <c r="IYO203" s="46"/>
      <c r="IYP203" s="46"/>
      <c r="IYQ203" s="46"/>
      <c r="IYR203" s="46"/>
      <c r="IYS203" s="46"/>
      <c r="IYT203" s="46"/>
      <c r="IYU203" s="46"/>
      <c r="IYV203" s="46"/>
      <c r="IYW203" s="46"/>
      <c r="IYX203" s="46"/>
      <c r="IYY203" s="46"/>
      <c r="IYZ203" s="46"/>
      <c r="IZA203" s="46"/>
      <c r="IZB203" s="46"/>
      <c r="IZC203" s="46"/>
      <c r="IZD203" s="46"/>
      <c r="IZE203" s="46"/>
      <c r="IZF203" s="46"/>
      <c r="IZG203" s="46"/>
      <c r="IZH203" s="46"/>
      <c r="IZI203" s="46"/>
      <c r="IZJ203" s="46"/>
      <c r="IZK203" s="46"/>
      <c r="IZL203" s="46"/>
      <c r="IZM203" s="46"/>
      <c r="IZN203" s="46"/>
      <c r="IZO203" s="46"/>
      <c r="IZP203" s="46"/>
      <c r="IZQ203" s="46"/>
      <c r="IZR203" s="46"/>
      <c r="IZS203" s="46"/>
      <c r="IZT203" s="46"/>
      <c r="IZU203" s="46"/>
      <c r="IZV203" s="46"/>
      <c r="IZW203" s="46"/>
      <c r="IZX203" s="46"/>
      <c r="IZY203" s="46"/>
      <c r="IZZ203" s="46"/>
      <c r="JAA203" s="46"/>
      <c r="JAB203" s="46"/>
      <c r="JAC203" s="46"/>
      <c r="JAD203" s="46"/>
      <c r="JAE203" s="46"/>
      <c r="JAF203" s="46"/>
      <c r="JAG203" s="46"/>
      <c r="JAH203" s="46"/>
      <c r="JAI203" s="46"/>
      <c r="JAJ203" s="46"/>
      <c r="JAK203" s="46"/>
      <c r="JAL203" s="46"/>
      <c r="JAM203" s="46"/>
      <c r="JAN203" s="46"/>
      <c r="JAO203" s="46"/>
      <c r="JAP203" s="46"/>
      <c r="JAQ203" s="46"/>
      <c r="JAR203" s="46"/>
      <c r="JAS203" s="46"/>
      <c r="JAT203" s="46"/>
      <c r="JAU203" s="46"/>
      <c r="JAV203" s="46"/>
      <c r="JAW203" s="46"/>
      <c r="JAX203" s="46"/>
      <c r="JAY203" s="46"/>
      <c r="JAZ203" s="46"/>
      <c r="JBA203" s="46"/>
      <c r="JBB203" s="46"/>
      <c r="JBC203" s="46"/>
      <c r="JBD203" s="46"/>
      <c r="JBE203" s="46"/>
      <c r="JBF203" s="46"/>
      <c r="JBG203" s="46"/>
      <c r="JBH203" s="46"/>
      <c r="JBI203" s="46"/>
      <c r="JBJ203" s="46"/>
      <c r="JBK203" s="46"/>
      <c r="JBL203" s="46"/>
      <c r="JBM203" s="46"/>
      <c r="JBN203" s="46"/>
      <c r="JBO203" s="46"/>
      <c r="JBP203" s="46"/>
      <c r="JBQ203" s="46"/>
      <c r="JBR203" s="46"/>
      <c r="JBS203" s="46"/>
      <c r="JBT203" s="46"/>
      <c r="JBU203" s="46"/>
      <c r="JBV203" s="46"/>
      <c r="JBW203" s="46"/>
      <c r="JBX203" s="46"/>
      <c r="JBY203" s="46"/>
      <c r="JBZ203" s="46"/>
      <c r="JCA203" s="46"/>
      <c r="JCB203" s="46"/>
      <c r="JCC203" s="46"/>
      <c r="JCD203" s="46"/>
      <c r="JCE203" s="46"/>
      <c r="JCF203" s="46"/>
      <c r="JCG203" s="46"/>
      <c r="JCH203" s="46"/>
      <c r="JCI203" s="46"/>
      <c r="JCJ203" s="46"/>
      <c r="JCK203" s="46"/>
      <c r="JCL203" s="46"/>
      <c r="JCM203" s="46"/>
      <c r="JCN203" s="46"/>
      <c r="JCO203" s="46"/>
      <c r="JCP203" s="46"/>
      <c r="JCQ203" s="46"/>
      <c r="JCR203" s="46"/>
      <c r="JCS203" s="46"/>
      <c r="JCT203" s="46"/>
      <c r="JCU203" s="46"/>
      <c r="JCV203" s="46"/>
      <c r="JCW203" s="46"/>
      <c r="JCX203" s="46"/>
      <c r="JCY203" s="46"/>
      <c r="JCZ203" s="46"/>
      <c r="JDA203" s="46"/>
      <c r="JDB203" s="46"/>
      <c r="JDC203" s="46"/>
      <c r="JDD203" s="46"/>
      <c r="JDE203" s="46"/>
      <c r="JDF203" s="46"/>
      <c r="JDG203" s="46"/>
      <c r="JDH203" s="46"/>
      <c r="JDI203" s="46"/>
      <c r="JDJ203" s="46"/>
      <c r="JDK203" s="46"/>
      <c r="JDL203" s="46"/>
      <c r="JDM203" s="46"/>
      <c r="JDN203" s="46"/>
      <c r="JDO203" s="46"/>
      <c r="JDP203" s="46"/>
      <c r="JDQ203" s="46"/>
      <c r="JDR203" s="46"/>
      <c r="JDS203" s="46"/>
      <c r="JDT203" s="46"/>
      <c r="JDU203" s="46"/>
      <c r="JDV203" s="46"/>
      <c r="JDW203" s="46"/>
      <c r="JDX203" s="46"/>
      <c r="JDY203" s="46"/>
      <c r="JDZ203" s="46"/>
      <c r="JEA203" s="46"/>
      <c r="JEB203" s="46"/>
      <c r="JEC203" s="46"/>
      <c r="JED203" s="46"/>
      <c r="JEE203" s="46"/>
      <c r="JEF203" s="46"/>
      <c r="JEG203" s="46"/>
      <c r="JEH203" s="46"/>
      <c r="JEI203" s="46"/>
      <c r="JEJ203" s="46"/>
      <c r="JEK203" s="46"/>
      <c r="JEL203" s="46"/>
      <c r="JEM203" s="46"/>
      <c r="JEN203" s="46"/>
      <c r="JEO203" s="46"/>
      <c r="JEP203" s="46"/>
      <c r="JEQ203" s="46"/>
      <c r="JER203" s="46"/>
      <c r="JES203" s="46"/>
      <c r="JET203" s="46"/>
      <c r="JEU203" s="46"/>
      <c r="JEV203" s="46"/>
      <c r="JEW203" s="46"/>
      <c r="JEX203" s="46"/>
      <c r="JEY203" s="46"/>
      <c r="JEZ203" s="46"/>
      <c r="JFA203" s="46"/>
      <c r="JFB203" s="46"/>
      <c r="JFC203" s="46"/>
      <c r="JFD203" s="46"/>
      <c r="JFE203" s="46"/>
      <c r="JFF203" s="46"/>
      <c r="JFG203" s="46"/>
      <c r="JFH203" s="46"/>
      <c r="JFI203" s="46"/>
      <c r="JFJ203" s="46"/>
      <c r="JFK203" s="46"/>
      <c r="JFL203" s="46"/>
      <c r="JFM203" s="46"/>
      <c r="JFN203" s="46"/>
      <c r="JFO203" s="46"/>
      <c r="JFP203" s="46"/>
      <c r="JFQ203" s="46"/>
      <c r="JFR203" s="46"/>
      <c r="JFS203" s="46"/>
      <c r="JFT203" s="46"/>
      <c r="JFU203" s="46"/>
      <c r="JFV203" s="46"/>
      <c r="JFW203" s="46"/>
      <c r="JFX203" s="46"/>
      <c r="JFY203" s="46"/>
      <c r="JFZ203" s="46"/>
      <c r="JGA203" s="46"/>
      <c r="JGB203" s="46"/>
      <c r="JGC203" s="46"/>
      <c r="JGD203" s="46"/>
      <c r="JGE203" s="46"/>
      <c r="JGF203" s="46"/>
      <c r="JGG203" s="46"/>
      <c r="JGH203" s="46"/>
      <c r="JGI203" s="46"/>
      <c r="JGJ203" s="46"/>
      <c r="JGK203" s="46"/>
      <c r="JGL203" s="46"/>
      <c r="JGM203" s="46"/>
      <c r="JGN203" s="46"/>
      <c r="JGO203" s="46"/>
      <c r="JGP203" s="46"/>
      <c r="JGQ203" s="46"/>
      <c r="JGR203" s="46"/>
      <c r="JGS203" s="46"/>
      <c r="JGT203" s="46"/>
      <c r="JGU203" s="46"/>
      <c r="JGV203" s="46"/>
      <c r="JGW203" s="46"/>
      <c r="JGX203" s="46"/>
      <c r="JGY203" s="46"/>
      <c r="JGZ203" s="46"/>
      <c r="JHA203" s="46"/>
      <c r="JHB203" s="46"/>
      <c r="JHC203" s="46"/>
      <c r="JHD203" s="46"/>
      <c r="JHE203" s="46"/>
      <c r="JHF203" s="46"/>
      <c r="JHG203" s="46"/>
      <c r="JHH203" s="46"/>
      <c r="JHI203" s="46"/>
      <c r="JHJ203" s="46"/>
      <c r="JHK203" s="46"/>
      <c r="JHL203" s="46"/>
      <c r="JHM203" s="46"/>
      <c r="JHN203" s="46"/>
      <c r="JHO203" s="46"/>
      <c r="JHP203" s="46"/>
      <c r="JHQ203" s="46"/>
      <c r="JHR203" s="46"/>
      <c r="JHS203" s="46"/>
      <c r="JHT203" s="46"/>
      <c r="JHU203" s="46"/>
      <c r="JHV203" s="46"/>
      <c r="JHW203" s="46"/>
      <c r="JHX203" s="46"/>
      <c r="JHY203" s="46"/>
      <c r="JHZ203" s="46"/>
      <c r="JIA203" s="46"/>
      <c r="JIB203" s="46"/>
      <c r="JIC203" s="46"/>
      <c r="JID203" s="46"/>
      <c r="JIE203" s="46"/>
      <c r="JIF203" s="46"/>
      <c r="JIG203" s="46"/>
      <c r="JIH203" s="46"/>
      <c r="JII203" s="46"/>
      <c r="JIJ203" s="46"/>
      <c r="JIK203" s="46"/>
      <c r="JIL203" s="46"/>
      <c r="JIM203" s="46"/>
      <c r="JIN203" s="46"/>
      <c r="JIO203" s="46"/>
      <c r="JIP203" s="46"/>
      <c r="JIQ203" s="46"/>
      <c r="JIR203" s="46"/>
      <c r="JIS203" s="46"/>
      <c r="JIT203" s="46"/>
      <c r="JIU203" s="46"/>
      <c r="JIV203" s="46"/>
      <c r="JIW203" s="46"/>
      <c r="JIX203" s="46"/>
      <c r="JIY203" s="46"/>
      <c r="JIZ203" s="46"/>
      <c r="JJA203" s="46"/>
      <c r="JJB203" s="46"/>
      <c r="JJC203" s="46"/>
      <c r="JJD203" s="46"/>
      <c r="JJE203" s="46"/>
      <c r="JJF203" s="46"/>
      <c r="JJG203" s="46"/>
      <c r="JJH203" s="46"/>
      <c r="JJI203" s="46"/>
      <c r="JJJ203" s="46"/>
      <c r="JJK203" s="46"/>
      <c r="JJL203" s="46"/>
      <c r="JJM203" s="46"/>
      <c r="JJN203" s="46"/>
      <c r="JJO203" s="46"/>
      <c r="JJP203" s="46"/>
      <c r="JJQ203" s="46"/>
      <c r="JJR203" s="46"/>
      <c r="JJS203" s="46"/>
      <c r="JJT203" s="46"/>
      <c r="JJU203" s="46"/>
      <c r="JJV203" s="46"/>
      <c r="JJW203" s="46"/>
      <c r="JJX203" s="46"/>
      <c r="JJY203" s="46"/>
      <c r="JJZ203" s="46"/>
      <c r="JKA203" s="46"/>
      <c r="JKB203" s="46"/>
      <c r="JKC203" s="46"/>
      <c r="JKD203" s="46"/>
      <c r="JKE203" s="46"/>
      <c r="JKF203" s="46"/>
      <c r="JKG203" s="46"/>
      <c r="JKH203" s="46"/>
      <c r="JKI203" s="46"/>
      <c r="JKJ203" s="46"/>
      <c r="JKK203" s="46"/>
      <c r="JKL203" s="46"/>
      <c r="JKM203" s="46"/>
      <c r="JKN203" s="46"/>
      <c r="JKO203" s="46"/>
      <c r="JKP203" s="46"/>
      <c r="JKQ203" s="46"/>
      <c r="JKR203" s="46"/>
      <c r="JKS203" s="46"/>
      <c r="JKT203" s="46"/>
      <c r="JKU203" s="46"/>
      <c r="JKV203" s="46"/>
      <c r="JKW203" s="46"/>
      <c r="JKX203" s="46"/>
      <c r="JKY203" s="46"/>
      <c r="JKZ203" s="46"/>
      <c r="JLA203" s="46"/>
      <c r="JLB203" s="46"/>
      <c r="JLC203" s="46"/>
      <c r="JLD203" s="46"/>
      <c r="JLE203" s="46"/>
      <c r="JLF203" s="46"/>
      <c r="JLG203" s="46"/>
      <c r="JLH203" s="46"/>
      <c r="JLI203" s="46"/>
      <c r="JLJ203" s="46"/>
      <c r="JLK203" s="46"/>
      <c r="JLL203" s="46"/>
      <c r="JLM203" s="46"/>
      <c r="JLN203" s="46"/>
      <c r="JLO203" s="46"/>
      <c r="JLP203" s="46"/>
      <c r="JLQ203" s="46"/>
      <c r="JLR203" s="46"/>
      <c r="JLS203" s="46"/>
      <c r="JLT203" s="46"/>
      <c r="JLU203" s="46"/>
      <c r="JLV203" s="46"/>
      <c r="JLW203" s="46"/>
      <c r="JLX203" s="46"/>
      <c r="JLY203" s="46"/>
      <c r="JLZ203" s="46"/>
      <c r="JMA203" s="46"/>
      <c r="JMB203" s="46"/>
      <c r="JMC203" s="46"/>
      <c r="JMD203" s="46"/>
      <c r="JME203" s="46"/>
      <c r="JMF203" s="46"/>
      <c r="JMG203" s="46"/>
      <c r="JMH203" s="46"/>
      <c r="JMI203" s="46"/>
      <c r="JMJ203" s="46"/>
      <c r="JMK203" s="46"/>
      <c r="JML203" s="46"/>
      <c r="JMM203" s="46"/>
      <c r="JMN203" s="46"/>
      <c r="JMO203" s="46"/>
      <c r="JMP203" s="46"/>
      <c r="JMQ203" s="46"/>
      <c r="JMR203" s="46"/>
      <c r="JMS203" s="46"/>
      <c r="JMT203" s="46"/>
      <c r="JMU203" s="46"/>
      <c r="JMV203" s="46"/>
      <c r="JMW203" s="46"/>
      <c r="JMX203" s="46"/>
      <c r="JMY203" s="46"/>
      <c r="JMZ203" s="46"/>
      <c r="JNA203" s="46"/>
      <c r="JNB203" s="46"/>
      <c r="JNC203" s="46"/>
      <c r="JND203" s="46"/>
      <c r="JNE203" s="46"/>
      <c r="JNF203" s="46"/>
      <c r="JNG203" s="46"/>
      <c r="JNH203" s="46"/>
      <c r="JNI203" s="46"/>
      <c r="JNJ203" s="46"/>
      <c r="JNK203" s="46"/>
      <c r="JNL203" s="46"/>
      <c r="JNM203" s="46"/>
      <c r="JNN203" s="46"/>
      <c r="JNO203" s="46"/>
      <c r="JNP203" s="46"/>
      <c r="JNQ203" s="46"/>
      <c r="JNR203" s="46"/>
      <c r="JNS203" s="46"/>
      <c r="JNT203" s="46"/>
      <c r="JNU203" s="46"/>
      <c r="JNV203" s="46"/>
      <c r="JNW203" s="46"/>
      <c r="JNX203" s="46"/>
      <c r="JNY203" s="46"/>
      <c r="JNZ203" s="46"/>
      <c r="JOA203" s="46"/>
      <c r="JOB203" s="46"/>
      <c r="JOC203" s="46"/>
      <c r="JOD203" s="46"/>
      <c r="JOE203" s="46"/>
      <c r="JOF203" s="46"/>
      <c r="JOG203" s="46"/>
      <c r="JOH203" s="46"/>
      <c r="JOI203" s="46"/>
      <c r="JOJ203" s="46"/>
      <c r="JOK203" s="46"/>
      <c r="JOL203" s="46"/>
      <c r="JOM203" s="46"/>
      <c r="JON203" s="46"/>
      <c r="JOO203" s="46"/>
      <c r="JOP203" s="46"/>
      <c r="JOQ203" s="46"/>
      <c r="JOR203" s="46"/>
      <c r="JOS203" s="46"/>
      <c r="JOT203" s="46"/>
      <c r="JOU203" s="46"/>
      <c r="JOV203" s="46"/>
      <c r="JOW203" s="46"/>
      <c r="JOX203" s="46"/>
      <c r="JOY203" s="46"/>
      <c r="JOZ203" s="46"/>
      <c r="JPA203" s="46"/>
      <c r="JPB203" s="46"/>
      <c r="JPC203" s="46"/>
      <c r="JPD203" s="46"/>
      <c r="JPE203" s="46"/>
      <c r="JPF203" s="46"/>
      <c r="JPG203" s="46"/>
      <c r="JPH203" s="46"/>
      <c r="JPI203" s="46"/>
      <c r="JPJ203" s="46"/>
      <c r="JPK203" s="46"/>
      <c r="JPL203" s="46"/>
      <c r="JPM203" s="46"/>
      <c r="JPN203" s="46"/>
      <c r="JPO203" s="46"/>
      <c r="JPP203" s="46"/>
      <c r="JPQ203" s="46"/>
      <c r="JPR203" s="46"/>
      <c r="JPS203" s="46"/>
      <c r="JPT203" s="46"/>
      <c r="JPU203" s="46"/>
      <c r="JPV203" s="46"/>
      <c r="JPW203" s="46"/>
      <c r="JPX203" s="46"/>
      <c r="JPY203" s="46"/>
      <c r="JPZ203" s="46"/>
      <c r="JQA203" s="46"/>
      <c r="JQB203" s="46"/>
      <c r="JQC203" s="46"/>
      <c r="JQD203" s="46"/>
      <c r="JQE203" s="46"/>
      <c r="JQF203" s="46"/>
      <c r="JQG203" s="46"/>
      <c r="JQH203" s="46"/>
      <c r="JQI203" s="46"/>
      <c r="JQJ203" s="46"/>
      <c r="JQK203" s="46"/>
      <c r="JQL203" s="46"/>
      <c r="JQM203" s="46"/>
      <c r="JQN203" s="46"/>
      <c r="JQO203" s="46"/>
      <c r="JQP203" s="46"/>
      <c r="JQQ203" s="46"/>
      <c r="JQR203" s="46"/>
      <c r="JQS203" s="46"/>
      <c r="JQT203" s="46"/>
      <c r="JQU203" s="46"/>
      <c r="JQV203" s="46"/>
      <c r="JQW203" s="46"/>
      <c r="JQX203" s="46"/>
      <c r="JQY203" s="46"/>
      <c r="JQZ203" s="46"/>
      <c r="JRA203" s="46"/>
      <c r="JRB203" s="46"/>
      <c r="JRC203" s="46"/>
      <c r="JRD203" s="46"/>
      <c r="JRE203" s="46"/>
      <c r="JRF203" s="46"/>
      <c r="JRG203" s="46"/>
      <c r="JRH203" s="46"/>
      <c r="JRI203" s="46"/>
      <c r="JRJ203" s="46"/>
      <c r="JRK203" s="46"/>
      <c r="JRL203" s="46"/>
      <c r="JRM203" s="46"/>
      <c r="JRN203" s="46"/>
      <c r="JRO203" s="46"/>
      <c r="JRP203" s="46"/>
      <c r="JRQ203" s="46"/>
      <c r="JRR203" s="46"/>
      <c r="JRS203" s="46"/>
      <c r="JRT203" s="46"/>
      <c r="JRU203" s="46"/>
      <c r="JRV203" s="46"/>
      <c r="JRW203" s="46"/>
      <c r="JRX203" s="46"/>
      <c r="JRY203" s="46"/>
      <c r="JRZ203" s="46"/>
      <c r="JSA203" s="46"/>
      <c r="JSB203" s="46"/>
      <c r="JSC203" s="46"/>
      <c r="JSD203" s="46"/>
      <c r="JSE203" s="46"/>
      <c r="JSF203" s="46"/>
      <c r="JSG203" s="46"/>
      <c r="JSH203" s="46"/>
      <c r="JSI203" s="46"/>
      <c r="JSJ203" s="46"/>
      <c r="JSK203" s="46"/>
      <c r="JSL203" s="46"/>
      <c r="JSM203" s="46"/>
      <c r="JSN203" s="46"/>
      <c r="JSO203" s="46"/>
      <c r="JSP203" s="46"/>
      <c r="JSQ203" s="46"/>
      <c r="JSR203" s="46"/>
      <c r="JSS203" s="46"/>
      <c r="JST203" s="46"/>
      <c r="JSU203" s="46"/>
      <c r="JSV203" s="46"/>
      <c r="JSW203" s="46"/>
      <c r="JSX203" s="46"/>
      <c r="JSY203" s="46"/>
      <c r="JSZ203" s="46"/>
      <c r="JTA203" s="46"/>
      <c r="JTB203" s="46"/>
      <c r="JTC203" s="46"/>
      <c r="JTD203" s="46"/>
      <c r="JTE203" s="46"/>
      <c r="JTF203" s="46"/>
      <c r="JTG203" s="46"/>
      <c r="JTH203" s="46"/>
      <c r="JTI203" s="46"/>
      <c r="JTJ203" s="46"/>
      <c r="JTK203" s="46"/>
      <c r="JTL203" s="46"/>
      <c r="JTM203" s="46"/>
      <c r="JTN203" s="46"/>
      <c r="JTO203" s="46"/>
      <c r="JTP203" s="46"/>
      <c r="JTQ203" s="46"/>
      <c r="JTR203" s="46"/>
      <c r="JTS203" s="46"/>
      <c r="JTT203" s="46"/>
      <c r="JTU203" s="46"/>
      <c r="JTV203" s="46"/>
      <c r="JTW203" s="46"/>
      <c r="JTX203" s="46"/>
      <c r="JTY203" s="46"/>
      <c r="JTZ203" s="46"/>
      <c r="JUA203" s="46"/>
      <c r="JUB203" s="46"/>
      <c r="JUC203" s="46"/>
      <c r="JUD203" s="46"/>
      <c r="JUE203" s="46"/>
      <c r="JUF203" s="46"/>
      <c r="JUG203" s="46"/>
      <c r="JUH203" s="46"/>
      <c r="JUI203" s="46"/>
      <c r="JUJ203" s="46"/>
      <c r="JUK203" s="46"/>
      <c r="JUL203" s="46"/>
      <c r="JUM203" s="46"/>
      <c r="JUN203" s="46"/>
      <c r="JUO203" s="46"/>
      <c r="JUP203" s="46"/>
      <c r="JUQ203" s="46"/>
      <c r="JUR203" s="46"/>
      <c r="JUS203" s="46"/>
      <c r="JUT203" s="46"/>
      <c r="JUU203" s="46"/>
      <c r="JUV203" s="46"/>
      <c r="JUW203" s="46"/>
      <c r="JUX203" s="46"/>
      <c r="JUY203" s="46"/>
      <c r="JUZ203" s="46"/>
      <c r="JVA203" s="46"/>
      <c r="JVB203" s="46"/>
      <c r="JVC203" s="46"/>
      <c r="JVD203" s="46"/>
      <c r="JVE203" s="46"/>
      <c r="JVF203" s="46"/>
      <c r="JVG203" s="46"/>
      <c r="JVH203" s="46"/>
      <c r="JVI203" s="46"/>
      <c r="JVJ203" s="46"/>
      <c r="JVK203" s="46"/>
      <c r="JVL203" s="46"/>
      <c r="JVM203" s="46"/>
      <c r="JVN203" s="46"/>
      <c r="JVO203" s="46"/>
      <c r="JVP203" s="46"/>
      <c r="JVQ203" s="46"/>
      <c r="JVR203" s="46"/>
      <c r="JVS203" s="46"/>
      <c r="JVT203" s="46"/>
      <c r="JVU203" s="46"/>
      <c r="JVV203" s="46"/>
      <c r="JVW203" s="46"/>
      <c r="JVX203" s="46"/>
      <c r="JVY203" s="46"/>
      <c r="JVZ203" s="46"/>
      <c r="JWA203" s="46"/>
      <c r="JWB203" s="46"/>
      <c r="JWC203" s="46"/>
      <c r="JWD203" s="46"/>
      <c r="JWE203" s="46"/>
      <c r="JWF203" s="46"/>
      <c r="JWG203" s="46"/>
      <c r="JWH203" s="46"/>
      <c r="JWI203" s="46"/>
      <c r="JWJ203" s="46"/>
      <c r="JWK203" s="46"/>
      <c r="JWL203" s="46"/>
      <c r="JWM203" s="46"/>
      <c r="JWN203" s="46"/>
      <c r="JWO203" s="46"/>
      <c r="JWP203" s="46"/>
      <c r="JWQ203" s="46"/>
      <c r="JWR203" s="46"/>
      <c r="JWS203" s="46"/>
      <c r="JWT203" s="46"/>
      <c r="JWU203" s="46"/>
      <c r="JWV203" s="46"/>
      <c r="JWW203" s="46"/>
      <c r="JWX203" s="46"/>
      <c r="JWY203" s="46"/>
      <c r="JWZ203" s="46"/>
      <c r="JXA203" s="46"/>
      <c r="JXB203" s="46"/>
      <c r="JXC203" s="46"/>
      <c r="JXD203" s="46"/>
      <c r="JXE203" s="46"/>
      <c r="JXF203" s="46"/>
      <c r="JXG203" s="46"/>
      <c r="JXH203" s="46"/>
      <c r="JXI203" s="46"/>
      <c r="JXJ203" s="46"/>
      <c r="JXK203" s="46"/>
      <c r="JXL203" s="46"/>
      <c r="JXM203" s="46"/>
      <c r="JXN203" s="46"/>
      <c r="JXO203" s="46"/>
      <c r="JXP203" s="46"/>
      <c r="JXQ203" s="46"/>
      <c r="JXR203" s="46"/>
      <c r="JXS203" s="46"/>
      <c r="JXT203" s="46"/>
      <c r="JXU203" s="46"/>
      <c r="JXV203" s="46"/>
      <c r="JXW203" s="46"/>
      <c r="JXX203" s="46"/>
      <c r="JXY203" s="46"/>
      <c r="JXZ203" s="46"/>
      <c r="JYA203" s="46"/>
      <c r="JYB203" s="46"/>
      <c r="JYC203" s="46"/>
      <c r="JYD203" s="46"/>
      <c r="JYE203" s="46"/>
      <c r="JYF203" s="46"/>
      <c r="JYG203" s="46"/>
      <c r="JYH203" s="46"/>
      <c r="JYI203" s="46"/>
      <c r="JYJ203" s="46"/>
      <c r="JYK203" s="46"/>
      <c r="JYL203" s="46"/>
      <c r="JYM203" s="46"/>
      <c r="JYN203" s="46"/>
      <c r="JYO203" s="46"/>
      <c r="JYP203" s="46"/>
      <c r="JYQ203" s="46"/>
      <c r="JYR203" s="46"/>
      <c r="JYS203" s="46"/>
      <c r="JYT203" s="46"/>
      <c r="JYU203" s="46"/>
      <c r="JYV203" s="46"/>
      <c r="JYW203" s="46"/>
      <c r="JYX203" s="46"/>
      <c r="JYY203" s="46"/>
      <c r="JYZ203" s="46"/>
      <c r="JZA203" s="46"/>
      <c r="JZB203" s="46"/>
      <c r="JZC203" s="46"/>
      <c r="JZD203" s="46"/>
      <c r="JZE203" s="46"/>
      <c r="JZF203" s="46"/>
      <c r="JZG203" s="46"/>
      <c r="JZH203" s="46"/>
      <c r="JZI203" s="46"/>
      <c r="JZJ203" s="46"/>
      <c r="JZK203" s="46"/>
      <c r="JZL203" s="46"/>
      <c r="JZM203" s="46"/>
      <c r="JZN203" s="46"/>
      <c r="JZO203" s="46"/>
      <c r="JZP203" s="46"/>
      <c r="JZQ203" s="46"/>
      <c r="JZR203" s="46"/>
      <c r="JZS203" s="46"/>
      <c r="JZT203" s="46"/>
      <c r="JZU203" s="46"/>
      <c r="JZV203" s="46"/>
      <c r="JZW203" s="46"/>
      <c r="JZX203" s="46"/>
      <c r="JZY203" s="46"/>
      <c r="JZZ203" s="46"/>
      <c r="KAA203" s="46"/>
      <c r="KAB203" s="46"/>
      <c r="KAC203" s="46"/>
      <c r="KAD203" s="46"/>
      <c r="KAE203" s="46"/>
      <c r="KAF203" s="46"/>
      <c r="KAG203" s="46"/>
      <c r="KAH203" s="46"/>
      <c r="KAI203" s="46"/>
      <c r="KAJ203" s="46"/>
      <c r="KAK203" s="46"/>
      <c r="KAL203" s="46"/>
      <c r="KAM203" s="46"/>
      <c r="KAN203" s="46"/>
      <c r="KAO203" s="46"/>
      <c r="KAP203" s="46"/>
      <c r="KAQ203" s="46"/>
      <c r="KAR203" s="46"/>
      <c r="KAS203" s="46"/>
      <c r="KAT203" s="46"/>
      <c r="KAU203" s="46"/>
      <c r="KAV203" s="46"/>
      <c r="KAW203" s="46"/>
      <c r="KAX203" s="46"/>
      <c r="KAY203" s="46"/>
      <c r="KAZ203" s="46"/>
      <c r="KBA203" s="46"/>
      <c r="KBB203" s="46"/>
      <c r="KBC203" s="46"/>
      <c r="KBD203" s="46"/>
      <c r="KBE203" s="46"/>
      <c r="KBF203" s="46"/>
      <c r="KBG203" s="46"/>
      <c r="KBH203" s="46"/>
      <c r="KBI203" s="46"/>
      <c r="KBJ203" s="46"/>
      <c r="KBK203" s="46"/>
      <c r="KBL203" s="46"/>
      <c r="KBM203" s="46"/>
      <c r="KBN203" s="46"/>
      <c r="KBO203" s="46"/>
      <c r="KBP203" s="46"/>
      <c r="KBQ203" s="46"/>
      <c r="KBR203" s="46"/>
      <c r="KBS203" s="46"/>
      <c r="KBT203" s="46"/>
      <c r="KBU203" s="46"/>
      <c r="KBV203" s="46"/>
      <c r="KBW203" s="46"/>
      <c r="KBX203" s="46"/>
      <c r="KBY203" s="46"/>
      <c r="KBZ203" s="46"/>
      <c r="KCA203" s="46"/>
      <c r="KCB203" s="46"/>
      <c r="KCC203" s="46"/>
      <c r="KCD203" s="46"/>
      <c r="KCE203" s="46"/>
      <c r="KCF203" s="46"/>
      <c r="KCG203" s="46"/>
      <c r="KCH203" s="46"/>
      <c r="KCI203" s="46"/>
      <c r="KCJ203" s="46"/>
      <c r="KCK203" s="46"/>
      <c r="KCL203" s="46"/>
      <c r="KCM203" s="46"/>
      <c r="KCN203" s="46"/>
      <c r="KCO203" s="46"/>
      <c r="KCP203" s="46"/>
      <c r="KCQ203" s="46"/>
      <c r="KCR203" s="46"/>
      <c r="KCS203" s="46"/>
      <c r="KCT203" s="46"/>
      <c r="KCU203" s="46"/>
      <c r="KCV203" s="46"/>
      <c r="KCW203" s="46"/>
      <c r="KCX203" s="46"/>
      <c r="KCY203" s="46"/>
      <c r="KCZ203" s="46"/>
      <c r="KDA203" s="46"/>
      <c r="KDB203" s="46"/>
      <c r="KDC203" s="46"/>
      <c r="KDD203" s="46"/>
      <c r="KDE203" s="46"/>
      <c r="KDF203" s="46"/>
      <c r="KDG203" s="46"/>
      <c r="KDH203" s="46"/>
      <c r="KDI203" s="46"/>
      <c r="KDJ203" s="46"/>
      <c r="KDK203" s="46"/>
      <c r="KDL203" s="46"/>
      <c r="KDM203" s="46"/>
      <c r="KDN203" s="46"/>
      <c r="KDO203" s="46"/>
      <c r="KDP203" s="46"/>
      <c r="KDQ203" s="46"/>
      <c r="KDR203" s="46"/>
      <c r="KDS203" s="46"/>
      <c r="KDT203" s="46"/>
      <c r="KDU203" s="46"/>
      <c r="KDV203" s="46"/>
      <c r="KDW203" s="46"/>
      <c r="KDX203" s="46"/>
      <c r="KDY203" s="46"/>
      <c r="KDZ203" s="46"/>
      <c r="KEA203" s="46"/>
      <c r="KEB203" s="46"/>
      <c r="KEC203" s="46"/>
      <c r="KED203" s="46"/>
      <c r="KEE203" s="46"/>
      <c r="KEF203" s="46"/>
      <c r="KEG203" s="46"/>
      <c r="KEH203" s="46"/>
      <c r="KEI203" s="46"/>
      <c r="KEJ203" s="46"/>
      <c r="KEK203" s="46"/>
      <c r="KEL203" s="46"/>
      <c r="KEM203" s="46"/>
      <c r="KEN203" s="46"/>
      <c r="KEO203" s="46"/>
      <c r="KEP203" s="46"/>
      <c r="KEQ203" s="46"/>
      <c r="KER203" s="46"/>
      <c r="KES203" s="46"/>
      <c r="KET203" s="46"/>
      <c r="KEU203" s="46"/>
      <c r="KEV203" s="46"/>
      <c r="KEW203" s="46"/>
      <c r="KEX203" s="46"/>
      <c r="KEY203" s="46"/>
      <c r="KEZ203" s="46"/>
      <c r="KFA203" s="46"/>
      <c r="KFB203" s="46"/>
      <c r="KFC203" s="46"/>
      <c r="KFD203" s="46"/>
      <c r="KFE203" s="46"/>
      <c r="KFF203" s="46"/>
      <c r="KFG203" s="46"/>
      <c r="KFH203" s="46"/>
      <c r="KFI203" s="46"/>
      <c r="KFJ203" s="46"/>
      <c r="KFK203" s="46"/>
      <c r="KFL203" s="46"/>
      <c r="KFM203" s="46"/>
      <c r="KFN203" s="46"/>
      <c r="KFO203" s="46"/>
      <c r="KFP203" s="46"/>
      <c r="KFQ203" s="46"/>
      <c r="KFR203" s="46"/>
      <c r="KFS203" s="46"/>
      <c r="KFT203" s="46"/>
      <c r="KFU203" s="46"/>
      <c r="KFV203" s="46"/>
      <c r="KFW203" s="46"/>
      <c r="KFX203" s="46"/>
      <c r="KFY203" s="46"/>
      <c r="KFZ203" s="46"/>
      <c r="KGA203" s="46"/>
      <c r="KGB203" s="46"/>
      <c r="KGC203" s="46"/>
      <c r="KGD203" s="46"/>
      <c r="KGE203" s="46"/>
      <c r="KGF203" s="46"/>
      <c r="KGG203" s="46"/>
      <c r="KGH203" s="46"/>
      <c r="KGI203" s="46"/>
      <c r="KGJ203" s="46"/>
      <c r="KGK203" s="46"/>
      <c r="KGL203" s="46"/>
      <c r="KGM203" s="46"/>
      <c r="KGN203" s="46"/>
      <c r="KGO203" s="46"/>
      <c r="KGP203" s="46"/>
      <c r="KGQ203" s="46"/>
      <c r="KGR203" s="46"/>
      <c r="KGS203" s="46"/>
      <c r="KGT203" s="46"/>
      <c r="KGU203" s="46"/>
      <c r="KGV203" s="46"/>
      <c r="KGW203" s="46"/>
      <c r="KGX203" s="46"/>
      <c r="KGY203" s="46"/>
      <c r="KGZ203" s="46"/>
      <c r="KHA203" s="46"/>
      <c r="KHB203" s="46"/>
      <c r="KHC203" s="46"/>
      <c r="KHD203" s="46"/>
      <c r="KHE203" s="46"/>
      <c r="KHF203" s="46"/>
      <c r="KHG203" s="46"/>
      <c r="KHH203" s="46"/>
      <c r="KHI203" s="46"/>
      <c r="KHJ203" s="46"/>
      <c r="KHK203" s="46"/>
      <c r="KHL203" s="46"/>
      <c r="KHM203" s="46"/>
      <c r="KHN203" s="46"/>
      <c r="KHO203" s="46"/>
      <c r="KHP203" s="46"/>
      <c r="KHQ203" s="46"/>
      <c r="KHR203" s="46"/>
      <c r="KHS203" s="46"/>
      <c r="KHT203" s="46"/>
      <c r="KHU203" s="46"/>
      <c r="KHV203" s="46"/>
      <c r="KHW203" s="46"/>
      <c r="KHX203" s="46"/>
      <c r="KHY203" s="46"/>
      <c r="KHZ203" s="46"/>
      <c r="KIA203" s="46"/>
      <c r="KIB203" s="46"/>
      <c r="KIC203" s="46"/>
      <c r="KID203" s="46"/>
      <c r="KIE203" s="46"/>
      <c r="KIF203" s="46"/>
      <c r="KIG203" s="46"/>
      <c r="KIH203" s="46"/>
      <c r="KII203" s="46"/>
      <c r="KIJ203" s="46"/>
      <c r="KIK203" s="46"/>
      <c r="KIL203" s="46"/>
      <c r="KIM203" s="46"/>
      <c r="KIN203" s="46"/>
      <c r="KIO203" s="46"/>
      <c r="KIP203" s="46"/>
      <c r="KIQ203" s="46"/>
      <c r="KIR203" s="46"/>
      <c r="KIS203" s="46"/>
      <c r="KIT203" s="46"/>
      <c r="KIU203" s="46"/>
      <c r="KIV203" s="46"/>
      <c r="KIW203" s="46"/>
      <c r="KIX203" s="46"/>
      <c r="KIY203" s="46"/>
      <c r="KIZ203" s="46"/>
      <c r="KJA203" s="46"/>
      <c r="KJB203" s="46"/>
      <c r="KJC203" s="46"/>
      <c r="KJD203" s="46"/>
      <c r="KJE203" s="46"/>
      <c r="KJF203" s="46"/>
      <c r="KJG203" s="46"/>
      <c r="KJH203" s="46"/>
      <c r="KJI203" s="46"/>
      <c r="KJJ203" s="46"/>
      <c r="KJK203" s="46"/>
      <c r="KJL203" s="46"/>
      <c r="KJM203" s="46"/>
      <c r="KJN203" s="46"/>
      <c r="KJO203" s="46"/>
      <c r="KJP203" s="46"/>
      <c r="KJQ203" s="46"/>
      <c r="KJR203" s="46"/>
      <c r="KJS203" s="46"/>
      <c r="KJT203" s="46"/>
      <c r="KJU203" s="46"/>
      <c r="KJV203" s="46"/>
      <c r="KJW203" s="46"/>
      <c r="KJX203" s="46"/>
      <c r="KJY203" s="46"/>
      <c r="KJZ203" s="46"/>
      <c r="KKA203" s="46"/>
      <c r="KKB203" s="46"/>
      <c r="KKC203" s="46"/>
      <c r="KKD203" s="46"/>
      <c r="KKE203" s="46"/>
      <c r="KKF203" s="46"/>
      <c r="KKG203" s="46"/>
      <c r="KKH203" s="46"/>
      <c r="KKI203" s="46"/>
      <c r="KKJ203" s="46"/>
      <c r="KKK203" s="46"/>
      <c r="KKL203" s="46"/>
      <c r="KKM203" s="46"/>
      <c r="KKN203" s="46"/>
      <c r="KKO203" s="46"/>
      <c r="KKP203" s="46"/>
      <c r="KKQ203" s="46"/>
      <c r="KKR203" s="46"/>
      <c r="KKS203" s="46"/>
      <c r="KKT203" s="46"/>
      <c r="KKU203" s="46"/>
      <c r="KKV203" s="46"/>
      <c r="KKW203" s="46"/>
      <c r="KKX203" s="46"/>
      <c r="KKY203" s="46"/>
      <c r="KKZ203" s="46"/>
      <c r="KLA203" s="46"/>
      <c r="KLB203" s="46"/>
      <c r="KLC203" s="46"/>
      <c r="KLD203" s="46"/>
      <c r="KLE203" s="46"/>
      <c r="KLF203" s="46"/>
      <c r="KLG203" s="46"/>
      <c r="KLH203" s="46"/>
      <c r="KLI203" s="46"/>
      <c r="KLJ203" s="46"/>
      <c r="KLK203" s="46"/>
      <c r="KLL203" s="46"/>
      <c r="KLM203" s="46"/>
      <c r="KLN203" s="46"/>
      <c r="KLO203" s="46"/>
      <c r="KLP203" s="46"/>
      <c r="KLQ203" s="46"/>
      <c r="KLR203" s="46"/>
      <c r="KLS203" s="46"/>
      <c r="KLT203" s="46"/>
      <c r="KLU203" s="46"/>
      <c r="KLV203" s="46"/>
      <c r="KLW203" s="46"/>
      <c r="KLX203" s="46"/>
      <c r="KLY203" s="46"/>
      <c r="KLZ203" s="46"/>
      <c r="KMA203" s="46"/>
      <c r="KMB203" s="46"/>
      <c r="KMC203" s="46"/>
      <c r="KMD203" s="46"/>
      <c r="KME203" s="46"/>
      <c r="KMF203" s="46"/>
      <c r="KMG203" s="46"/>
      <c r="KMH203" s="46"/>
      <c r="KMI203" s="46"/>
      <c r="KMJ203" s="46"/>
      <c r="KMK203" s="46"/>
      <c r="KML203" s="46"/>
      <c r="KMM203" s="46"/>
      <c r="KMN203" s="46"/>
      <c r="KMO203" s="46"/>
      <c r="KMP203" s="46"/>
      <c r="KMQ203" s="46"/>
      <c r="KMR203" s="46"/>
      <c r="KMS203" s="46"/>
      <c r="KMT203" s="46"/>
      <c r="KMU203" s="46"/>
      <c r="KMV203" s="46"/>
      <c r="KMW203" s="46"/>
      <c r="KMX203" s="46"/>
      <c r="KMY203" s="46"/>
      <c r="KMZ203" s="46"/>
      <c r="KNA203" s="46"/>
      <c r="KNB203" s="46"/>
      <c r="KNC203" s="46"/>
      <c r="KND203" s="46"/>
      <c r="KNE203" s="46"/>
      <c r="KNF203" s="46"/>
      <c r="KNG203" s="46"/>
      <c r="KNH203" s="46"/>
      <c r="KNI203" s="46"/>
      <c r="KNJ203" s="46"/>
      <c r="KNK203" s="46"/>
      <c r="KNL203" s="46"/>
      <c r="KNM203" s="46"/>
      <c r="KNN203" s="46"/>
      <c r="KNO203" s="46"/>
      <c r="KNP203" s="46"/>
      <c r="KNQ203" s="46"/>
      <c r="KNR203" s="46"/>
      <c r="KNS203" s="46"/>
      <c r="KNT203" s="46"/>
      <c r="KNU203" s="46"/>
      <c r="KNV203" s="46"/>
      <c r="KNW203" s="46"/>
      <c r="KNX203" s="46"/>
      <c r="KNY203" s="46"/>
      <c r="KNZ203" s="46"/>
      <c r="KOA203" s="46"/>
      <c r="KOB203" s="46"/>
      <c r="KOC203" s="46"/>
      <c r="KOD203" s="46"/>
      <c r="KOE203" s="46"/>
      <c r="KOF203" s="46"/>
      <c r="KOG203" s="46"/>
      <c r="KOH203" s="46"/>
      <c r="KOI203" s="46"/>
      <c r="KOJ203" s="46"/>
      <c r="KOK203" s="46"/>
      <c r="KOL203" s="46"/>
      <c r="KOM203" s="46"/>
      <c r="KON203" s="46"/>
      <c r="KOO203" s="46"/>
      <c r="KOP203" s="46"/>
      <c r="KOQ203" s="46"/>
      <c r="KOR203" s="46"/>
      <c r="KOS203" s="46"/>
      <c r="KOT203" s="46"/>
      <c r="KOU203" s="46"/>
      <c r="KOV203" s="46"/>
      <c r="KOW203" s="46"/>
      <c r="KOX203" s="46"/>
      <c r="KOY203" s="46"/>
      <c r="KOZ203" s="46"/>
      <c r="KPA203" s="46"/>
      <c r="KPB203" s="46"/>
      <c r="KPC203" s="46"/>
      <c r="KPD203" s="46"/>
      <c r="KPE203" s="46"/>
      <c r="KPF203" s="46"/>
      <c r="KPG203" s="46"/>
      <c r="KPH203" s="46"/>
      <c r="KPI203" s="46"/>
      <c r="KPJ203" s="46"/>
      <c r="KPK203" s="46"/>
      <c r="KPL203" s="46"/>
      <c r="KPM203" s="46"/>
      <c r="KPN203" s="46"/>
      <c r="KPO203" s="46"/>
      <c r="KPP203" s="46"/>
      <c r="KPQ203" s="46"/>
      <c r="KPR203" s="46"/>
      <c r="KPS203" s="46"/>
      <c r="KPT203" s="46"/>
      <c r="KPU203" s="46"/>
      <c r="KPV203" s="46"/>
      <c r="KPW203" s="46"/>
      <c r="KPX203" s="46"/>
      <c r="KPY203" s="46"/>
      <c r="KPZ203" s="46"/>
      <c r="KQA203" s="46"/>
      <c r="KQB203" s="46"/>
      <c r="KQC203" s="46"/>
      <c r="KQD203" s="46"/>
      <c r="KQE203" s="46"/>
      <c r="KQF203" s="46"/>
      <c r="KQG203" s="46"/>
      <c r="KQH203" s="46"/>
      <c r="KQI203" s="46"/>
      <c r="KQJ203" s="46"/>
      <c r="KQK203" s="46"/>
      <c r="KQL203" s="46"/>
      <c r="KQM203" s="46"/>
      <c r="KQN203" s="46"/>
      <c r="KQO203" s="46"/>
      <c r="KQP203" s="46"/>
      <c r="KQQ203" s="46"/>
      <c r="KQR203" s="46"/>
      <c r="KQS203" s="46"/>
      <c r="KQT203" s="46"/>
      <c r="KQU203" s="46"/>
      <c r="KQV203" s="46"/>
      <c r="KQW203" s="46"/>
      <c r="KQX203" s="46"/>
      <c r="KQY203" s="46"/>
      <c r="KQZ203" s="46"/>
      <c r="KRA203" s="46"/>
      <c r="KRB203" s="46"/>
      <c r="KRC203" s="46"/>
      <c r="KRD203" s="46"/>
      <c r="KRE203" s="46"/>
      <c r="KRF203" s="46"/>
      <c r="KRG203" s="46"/>
      <c r="KRH203" s="46"/>
      <c r="KRI203" s="46"/>
      <c r="KRJ203" s="46"/>
      <c r="KRK203" s="46"/>
      <c r="KRL203" s="46"/>
      <c r="KRM203" s="46"/>
      <c r="KRN203" s="46"/>
      <c r="KRO203" s="46"/>
      <c r="KRP203" s="46"/>
      <c r="KRQ203" s="46"/>
      <c r="KRR203" s="46"/>
      <c r="KRS203" s="46"/>
      <c r="KRT203" s="46"/>
      <c r="KRU203" s="46"/>
      <c r="KRV203" s="46"/>
      <c r="KRW203" s="46"/>
      <c r="KRX203" s="46"/>
      <c r="KRY203" s="46"/>
      <c r="KRZ203" s="46"/>
      <c r="KSA203" s="46"/>
      <c r="KSB203" s="46"/>
      <c r="KSC203" s="46"/>
      <c r="KSD203" s="46"/>
      <c r="KSE203" s="46"/>
      <c r="KSF203" s="46"/>
      <c r="KSG203" s="46"/>
      <c r="KSH203" s="46"/>
      <c r="KSI203" s="46"/>
      <c r="KSJ203" s="46"/>
      <c r="KSK203" s="46"/>
      <c r="KSL203" s="46"/>
      <c r="KSM203" s="46"/>
      <c r="KSN203" s="46"/>
      <c r="KSO203" s="46"/>
      <c r="KSP203" s="46"/>
      <c r="KSQ203" s="46"/>
      <c r="KSR203" s="46"/>
      <c r="KSS203" s="46"/>
      <c r="KST203" s="46"/>
      <c r="KSU203" s="46"/>
      <c r="KSV203" s="46"/>
      <c r="KSW203" s="46"/>
      <c r="KSX203" s="46"/>
      <c r="KSY203" s="46"/>
      <c r="KSZ203" s="46"/>
      <c r="KTA203" s="46"/>
      <c r="KTB203" s="46"/>
      <c r="KTC203" s="46"/>
      <c r="KTD203" s="46"/>
      <c r="KTE203" s="46"/>
      <c r="KTF203" s="46"/>
      <c r="KTG203" s="46"/>
      <c r="KTH203" s="46"/>
      <c r="KTI203" s="46"/>
      <c r="KTJ203" s="46"/>
      <c r="KTK203" s="46"/>
      <c r="KTL203" s="46"/>
      <c r="KTM203" s="46"/>
      <c r="KTN203" s="46"/>
      <c r="KTO203" s="46"/>
      <c r="KTP203" s="46"/>
      <c r="KTQ203" s="46"/>
      <c r="KTR203" s="46"/>
      <c r="KTS203" s="46"/>
      <c r="KTT203" s="46"/>
      <c r="KTU203" s="46"/>
      <c r="KTV203" s="46"/>
      <c r="KTW203" s="46"/>
      <c r="KTX203" s="46"/>
      <c r="KTY203" s="46"/>
      <c r="KTZ203" s="46"/>
      <c r="KUA203" s="46"/>
      <c r="KUB203" s="46"/>
      <c r="KUC203" s="46"/>
      <c r="KUD203" s="46"/>
      <c r="KUE203" s="46"/>
      <c r="KUF203" s="46"/>
      <c r="KUG203" s="46"/>
      <c r="KUH203" s="46"/>
      <c r="KUI203" s="46"/>
      <c r="KUJ203" s="46"/>
      <c r="KUK203" s="46"/>
      <c r="KUL203" s="46"/>
      <c r="KUM203" s="46"/>
      <c r="KUN203" s="46"/>
      <c r="KUO203" s="46"/>
      <c r="KUP203" s="46"/>
      <c r="KUQ203" s="46"/>
      <c r="KUR203" s="46"/>
      <c r="KUS203" s="46"/>
      <c r="KUT203" s="46"/>
      <c r="KUU203" s="46"/>
      <c r="KUV203" s="46"/>
      <c r="KUW203" s="46"/>
      <c r="KUX203" s="46"/>
      <c r="KUY203" s="46"/>
      <c r="KUZ203" s="46"/>
      <c r="KVA203" s="46"/>
      <c r="KVB203" s="46"/>
      <c r="KVC203" s="46"/>
      <c r="KVD203" s="46"/>
      <c r="KVE203" s="46"/>
      <c r="KVF203" s="46"/>
      <c r="KVG203" s="46"/>
      <c r="KVH203" s="46"/>
      <c r="KVI203" s="46"/>
      <c r="KVJ203" s="46"/>
      <c r="KVK203" s="46"/>
      <c r="KVL203" s="46"/>
      <c r="KVM203" s="46"/>
      <c r="KVN203" s="46"/>
      <c r="KVO203" s="46"/>
      <c r="KVP203" s="46"/>
      <c r="KVQ203" s="46"/>
      <c r="KVR203" s="46"/>
      <c r="KVS203" s="46"/>
      <c r="KVT203" s="46"/>
      <c r="KVU203" s="46"/>
      <c r="KVV203" s="46"/>
      <c r="KVW203" s="46"/>
      <c r="KVX203" s="46"/>
      <c r="KVY203" s="46"/>
      <c r="KVZ203" s="46"/>
      <c r="KWA203" s="46"/>
      <c r="KWB203" s="46"/>
      <c r="KWC203" s="46"/>
      <c r="KWD203" s="46"/>
      <c r="KWE203" s="46"/>
      <c r="KWF203" s="46"/>
      <c r="KWG203" s="46"/>
      <c r="KWH203" s="46"/>
      <c r="KWI203" s="46"/>
      <c r="KWJ203" s="46"/>
      <c r="KWK203" s="46"/>
      <c r="KWL203" s="46"/>
      <c r="KWM203" s="46"/>
      <c r="KWN203" s="46"/>
      <c r="KWO203" s="46"/>
      <c r="KWP203" s="46"/>
      <c r="KWQ203" s="46"/>
      <c r="KWR203" s="46"/>
      <c r="KWS203" s="46"/>
      <c r="KWT203" s="46"/>
      <c r="KWU203" s="46"/>
      <c r="KWV203" s="46"/>
      <c r="KWW203" s="46"/>
      <c r="KWX203" s="46"/>
      <c r="KWY203" s="46"/>
      <c r="KWZ203" s="46"/>
      <c r="KXA203" s="46"/>
      <c r="KXB203" s="46"/>
      <c r="KXC203" s="46"/>
      <c r="KXD203" s="46"/>
      <c r="KXE203" s="46"/>
      <c r="KXF203" s="46"/>
      <c r="KXG203" s="46"/>
      <c r="KXH203" s="46"/>
      <c r="KXI203" s="46"/>
      <c r="KXJ203" s="46"/>
      <c r="KXK203" s="46"/>
      <c r="KXL203" s="46"/>
      <c r="KXM203" s="46"/>
      <c r="KXN203" s="46"/>
      <c r="KXO203" s="46"/>
      <c r="KXP203" s="46"/>
      <c r="KXQ203" s="46"/>
      <c r="KXR203" s="46"/>
      <c r="KXS203" s="46"/>
      <c r="KXT203" s="46"/>
      <c r="KXU203" s="46"/>
      <c r="KXV203" s="46"/>
      <c r="KXW203" s="46"/>
      <c r="KXX203" s="46"/>
      <c r="KXY203" s="46"/>
      <c r="KXZ203" s="46"/>
      <c r="KYA203" s="46"/>
      <c r="KYB203" s="46"/>
      <c r="KYC203" s="46"/>
      <c r="KYD203" s="46"/>
      <c r="KYE203" s="46"/>
      <c r="KYF203" s="46"/>
      <c r="KYG203" s="46"/>
      <c r="KYH203" s="46"/>
      <c r="KYI203" s="46"/>
      <c r="KYJ203" s="46"/>
      <c r="KYK203" s="46"/>
      <c r="KYL203" s="46"/>
      <c r="KYM203" s="46"/>
      <c r="KYN203" s="46"/>
      <c r="KYO203" s="46"/>
      <c r="KYP203" s="46"/>
      <c r="KYQ203" s="46"/>
      <c r="KYR203" s="46"/>
      <c r="KYS203" s="46"/>
      <c r="KYT203" s="46"/>
      <c r="KYU203" s="46"/>
      <c r="KYV203" s="46"/>
      <c r="KYW203" s="46"/>
      <c r="KYX203" s="46"/>
      <c r="KYY203" s="46"/>
      <c r="KYZ203" s="46"/>
      <c r="KZA203" s="46"/>
      <c r="KZB203" s="46"/>
      <c r="KZC203" s="46"/>
      <c r="KZD203" s="46"/>
      <c r="KZE203" s="46"/>
      <c r="KZF203" s="46"/>
      <c r="KZG203" s="46"/>
      <c r="KZH203" s="46"/>
      <c r="KZI203" s="46"/>
      <c r="KZJ203" s="46"/>
      <c r="KZK203" s="46"/>
      <c r="KZL203" s="46"/>
      <c r="KZM203" s="46"/>
      <c r="KZN203" s="46"/>
      <c r="KZO203" s="46"/>
      <c r="KZP203" s="46"/>
      <c r="KZQ203" s="46"/>
      <c r="KZR203" s="46"/>
      <c r="KZS203" s="46"/>
      <c r="KZT203" s="46"/>
      <c r="KZU203" s="46"/>
      <c r="KZV203" s="46"/>
      <c r="KZW203" s="46"/>
      <c r="KZX203" s="46"/>
      <c r="KZY203" s="46"/>
      <c r="KZZ203" s="46"/>
      <c r="LAA203" s="46"/>
      <c r="LAB203" s="46"/>
      <c r="LAC203" s="46"/>
      <c r="LAD203" s="46"/>
      <c r="LAE203" s="46"/>
      <c r="LAF203" s="46"/>
      <c r="LAG203" s="46"/>
      <c r="LAH203" s="46"/>
      <c r="LAI203" s="46"/>
      <c r="LAJ203" s="46"/>
      <c r="LAK203" s="46"/>
      <c r="LAL203" s="46"/>
      <c r="LAM203" s="46"/>
      <c r="LAN203" s="46"/>
      <c r="LAO203" s="46"/>
      <c r="LAP203" s="46"/>
      <c r="LAQ203" s="46"/>
      <c r="LAR203" s="46"/>
      <c r="LAS203" s="46"/>
      <c r="LAT203" s="46"/>
      <c r="LAU203" s="46"/>
      <c r="LAV203" s="46"/>
      <c r="LAW203" s="46"/>
      <c r="LAX203" s="46"/>
      <c r="LAY203" s="46"/>
      <c r="LAZ203" s="46"/>
      <c r="LBA203" s="46"/>
      <c r="LBB203" s="46"/>
      <c r="LBC203" s="46"/>
      <c r="LBD203" s="46"/>
      <c r="LBE203" s="46"/>
      <c r="LBF203" s="46"/>
      <c r="LBG203" s="46"/>
      <c r="LBH203" s="46"/>
      <c r="LBI203" s="46"/>
      <c r="LBJ203" s="46"/>
      <c r="LBK203" s="46"/>
      <c r="LBL203" s="46"/>
      <c r="LBM203" s="46"/>
      <c r="LBN203" s="46"/>
      <c r="LBO203" s="46"/>
      <c r="LBP203" s="46"/>
      <c r="LBQ203" s="46"/>
      <c r="LBR203" s="46"/>
      <c r="LBS203" s="46"/>
      <c r="LBT203" s="46"/>
      <c r="LBU203" s="46"/>
      <c r="LBV203" s="46"/>
      <c r="LBW203" s="46"/>
      <c r="LBX203" s="46"/>
      <c r="LBY203" s="46"/>
      <c r="LBZ203" s="46"/>
      <c r="LCA203" s="46"/>
      <c r="LCB203" s="46"/>
      <c r="LCC203" s="46"/>
      <c r="LCD203" s="46"/>
      <c r="LCE203" s="46"/>
      <c r="LCF203" s="46"/>
      <c r="LCG203" s="46"/>
      <c r="LCH203" s="46"/>
      <c r="LCI203" s="46"/>
      <c r="LCJ203" s="46"/>
      <c r="LCK203" s="46"/>
      <c r="LCL203" s="46"/>
      <c r="LCM203" s="46"/>
      <c r="LCN203" s="46"/>
      <c r="LCO203" s="46"/>
      <c r="LCP203" s="46"/>
      <c r="LCQ203" s="46"/>
      <c r="LCR203" s="46"/>
      <c r="LCS203" s="46"/>
      <c r="LCT203" s="46"/>
      <c r="LCU203" s="46"/>
      <c r="LCV203" s="46"/>
      <c r="LCW203" s="46"/>
      <c r="LCX203" s="46"/>
      <c r="LCY203" s="46"/>
      <c r="LCZ203" s="46"/>
      <c r="LDA203" s="46"/>
      <c r="LDB203" s="46"/>
      <c r="LDC203" s="46"/>
      <c r="LDD203" s="46"/>
      <c r="LDE203" s="46"/>
      <c r="LDF203" s="46"/>
      <c r="LDG203" s="46"/>
      <c r="LDH203" s="46"/>
      <c r="LDI203" s="46"/>
      <c r="LDJ203" s="46"/>
      <c r="LDK203" s="46"/>
      <c r="LDL203" s="46"/>
      <c r="LDM203" s="46"/>
      <c r="LDN203" s="46"/>
      <c r="LDO203" s="46"/>
      <c r="LDP203" s="46"/>
      <c r="LDQ203" s="46"/>
      <c r="LDR203" s="46"/>
      <c r="LDS203" s="46"/>
      <c r="LDT203" s="46"/>
      <c r="LDU203" s="46"/>
      <c r="LDV203" s="46"/>
      <c r="LDW203" s="46"/>
      <c r="LDX203" s="46"/>
      <c r="LDY203" s="46"/>
      <c r="LDZ203" s="46"/>
      <c r="LEA203" s="46"/>
      <c r="LEB203" s="46"/>
      <c r="LEC203" s="46"/>
      <c r="LED203" s="46"/>
      <c r="LEE203" s="46"/>
      <c r="LEF203" s="46"/>
      <c r="LEG203" s="46"/>
      <c r="LEH203" s="46"/>
      <c r="LEI203" s="46"/>
      <c r="LEJ203" s="46"/>
      <c r="LEK203" s="46"/>
      <c r="LEL203" s="46"/>
      <c r="LEM203" s="46"/>
      <c r="LEN203" s="46"/>
      <c r="LEO203" s="46"/>
      <c r="LEP203" s="46"/>
      <c r="LEQ203" s="46"/>
      <c r="LER203" s="46"/>
      <c r="LES203" s="46"/>
      <c r="LET203" s="46"/>
      <c r="LEU203" s="46"/>
      <c r="LEV203" s="46"/>
      <c r="LEW203" s="46"/>
      <c r="LEX203" s="46"/>
      <c r="LEY203" s="46"/>
      <c r="LEZ203" s="46"/>
      <c r="LFA203" s="46"/>
      <c r="LFB203" s="46"/>
      <c r="LFC203" s="46"/>
      <c r="LFD203" s="46"/>
      <c r="LFE203" s="46"/>
      <c r="LFF203" s="46"/>
      <c r="LFG203" s="46"/>
      <c r="LFH203" s="46"/>
      <c r="LFI203" s="46"/>
      <c r="LFJ203" s="46"/>
      <c r="LFK203" s="46"/>
      <c r="LFL203" s="46"/>
      <c r="LFM203" s="46"/>
      <c r="LFN203" s="46"/>
      <c r="LFO203" s="46"/>
      <c r="LFP203" s="46"/>
      <c r="LFQ203" s="46"/>
      <c r="LFR203" s="46"/>
      <c r="LFS203" s="46"/>
      <c r="LFT203" s="46"/>
      <c r="LFU203" s="46"/>
      <c r="LFV203" s="46"/>
      <c r="LFW203" s="46"/>
      <c r="LFX203" s="46"/>
      <c r="LFY203" s="46"/>
      <c r="LFZ203" s="46"/>
      <c r="LGA203" s="46"/>
      <c r="LGB203" s="46"/>
      <c r="LGC203" s="46"/>
      <c r="LGD203" s="46"/>
      <c r="LGE203" s="46"/>
      <c r="LGF203" s="46"/>
      <c r="LGG203" s="46"/>
      <c r="LGH203" s="46"/>
      <c r="LGI203" s="46"/>
      <c r="LGJ203" s="46"/>
      <c r="LGK203" s="46"/>
      <c r="LGL203" s="46"/>
      <c r="LGM203" s="46"/>
      <c r="LGN203" s="46"/>
      <c r="LGO203" s="46"/>
      <c r="LGP203" s="46"/>
      <c r="LGQ203" s="46"/>
      <c r="LGR203" s="46"/>
      <c r="LGS203" s="46"/>
      <c r="LGT203" s="46"/>
      <c r="LGU203" s="46"/>
      <c r="LGV203" s="46"/>
      <c r="LGW203" s="46"/>
      <c r="LGX203" s="46"/>
      <c r="LGY203" s="46"/>
      <c r="LGZ203" s="46"/>
      <c r="LHA203" s="46"/>
      <c r="LHB203" s="46"/>
      <c r="LHC203" s="46"/>
      <c r="LHD203" s="46"/>
      <c r="LHE203" s="46"/>
      <c r="LHF203" s="46"/>
      <c r="LHG203" s="46"/>
      <c r="LHH203" s="46"/>
      <c r="LHI203" s="46"/>
      <c r="LHJ203" s="46"/>
      <c r="LHK203" s="46"/>
      <c r="LHL203" s="46"/>
      <c r="LHM203" s="46"/>
      <c r="LHN203" s="46"/>
      <c r="LHO203" s="46"/>
      <c r="LHP203" s="46"/>
      <c r="LHQ203" s="46"/>
      <c r="LHR203" s="46"/>
      <c r="LHS203" s="46"/>
      <c r="LHT203" s="46"/>
      <c r="LHU203" s="46"/>
      <c r="LHV203" s="46"/>
      <c r="LHW203" s="46"/>
      <c r="LHX203" s="46"/>
      <c r="LHY203" s="46"/>
      <c r="LHZ203" s="46"/>
      <c r="LIA203" s="46"/>
      <c r="LIB203" s="46"/>
      <c r="LIC203" s="46"/>
      <c r="LID203" s="46"/>
      <c r="LIE203" s="46"/>
      <c r="LIF203" s="46"/>
      <c r="LIG203" s="46"/>
      <c r="LIH203" s="46"/>
      <c r="LII203" s="46"/>
      <c r="LIJ203" s="46"/>
      <c r="LIK203" s="46"/>
      <c r="LIL203" s="46"/>
      <c r="LIM203" s="46"/>
      <c r="LIN203" s="46"/>
      <c r="LIO203" s="46"/>
      <c r="LIP203" s="46"/>
      <c r="LIQ203" s="46"/>
      <c r="LIR203" s="46"/>
      <c r="LIS203" s="46"/>
      <c r="LIT203" s="46"/>
      <c r="LIU203" s="46"/>
      <c r="LIV203" s="46"/>
      <c r="LIW203" s="46"/>
      <c r="LIX203" s="46"/>
      <c r="LIY203" s="46"/>
      <c r="LIZ203" s="46"/>
      <c r="LJA203" s="46"/>
      <c r="LJB203" s="46"/>
      <c r="LJC203" s="46"/>
      <c r="LJD203" s="46"/>
      <c r="LJE203" s="46"/>
      <c r="LJF203" s="46"/>
      <c r="LJG203" s="46"/>
      <c r="LJH203" s="46"/>
      <c r="LJI203" s="46"/>
      <c r="LJJ203" s="46"/>
      <c r="LJK203" s="46"/>
      <c r="LJL203" s="46"/>
      <c r="LJM203" s="46"/>
      <c r="LJN203" s="46"/>
      <c r="LJO203" s="46"/>
      <c r="LJP203" s="46"/>
      <c r="LJQ203" s="46"/>
      <c r="LJR203" s="46"/>
      <c r="LJS203" s="46"/>
      <c r="LJT203" s="46"/>
      <c r="LJU203" s="46"/>
      <c r="LJV203" s="46"/>
      <c r="LJW203" s="46"/>
      <c r="LJX203" s="46"/>
      <c r="LJY203" s="46"/>
      <c r="LJZ203" s="46"/>
      <c r="LKA203" s="46"/>
      <c r="LKB203" s="46"/>
      <c r="LKC203" s="46"/>
      <c r="LKD203" s="46"/>
      <c r="LKE203" s="46"/>
      <c r="LKF203" s="46"/>
      <c r="LKG203" s="46"/>
      <c r="LKH203" s="46"/>
      <c r="LKI203" s="46"/>
      <c r="LKJ203" s="46"/>
      <c r="LKK203" s="46"/>
      <c r="LKL203" s="46"/>
      <c r="LKM203" s="46"/>
      <c r="LKN203" s="46"/>
      <c r="LKO203" s="46"/>
      <c r="LKP203" s="46"/>
      <c r="LKQ203" s="46"/>
      <c r="LKR203" s="46"/>
      <c r="LKS203" s="46"/>
      <c r="LKT203" s="46"/>
      <c r="LKU203" s="46"/>
      <c r="LKV203" s="46"/>
      <c r="LKW203" s="46"/>
      <c r="LKX203" s="46"/>
      <c r="LKY203" s="46"/>
      <c r="LKZ203" s="46"/>
      <c r="LLA203" s="46"/>
      <c r="LLB203" s="46"/>
      <c r="LLC203" s="46"/>
      <c r="LLD203" s="46"/>
      <c r="LLE203" s="46"/>
      <c r="LLF203" s="46"/>
      <c r="LLG203" s="46"/>
      <c r="LLH203" s="46"/>
      <c r="LLI203" s="46"/>
      <c r="LLJ203" s="46"/>
      <c r="LLK203" s="46"/>
      <c r="LLL203" s="46"/>
      <c r="LLM203" s="46"/>
      <c r="LLN203" s="46"/>
      <c r="LLO203" s="46"/>
      <c r="LLP203" s="46"/>
      <c r="LLQ203" s="46"/>
      <c r="LLR203" s="46"/>
      <c r="LLS203" s="46"/>
      <c r="LLT203" s="46"/>
      <c r="LLU203" s="46"/>
      <c r="LLV203" s="46"/>
      <c r="LLW203" s="46"/>
      <c r="LLX203" s="46"/>
      <c r="LLY203" s="46"/>
      <c r="LLZ203" s="46"/>
      <c r="LMA203" s="46"/>
      <c r="LMB203" s="46"/>
      <c r="LMC203" s="46"/>
      <c r="LMD203" s="46"/>
      <c r="LME203" s="46"/>
      <c r="LMF203" s="46"/>
      <c r="LMG203" s="46"/>
      <c r="LMH203" s="46"/>
      <c r="LMI203" s="46"/>
      <c r="LMJ203" s="46"/>
      <c r="LMK203" s="46"/>
      <c r="LML203" s="46"/>
      <c r="LMM203" s="46"/>
      <c r="LMN203" s="46"/>
      <c r="LMO203" s="46"/>
      <c r="LMP203" s="46"/>
      <c r="LMQ203" s="46"/>
      <c r="LMR203" s="46"/>
      <c r="LMS203" s="46"/>
      <c r="LMT203" s="46"/>
      <c r="LMU203" s="46"/>
      <c r="LMV203" s="46"/>
      <c r="LMW203" s="46"/>
      <c r="LMX203" s="46"/>
      <c r="LMY203" s="46"/>
      <c r="LMZ203" s="46"/>
      <c r="LNA203" s="46"/>
      <c r="LNB203" s="46"/>
      <c r="LNC203" s="46"/>
      <c r="LND203" s="46"/>
      <c r="LNE203" s="46"/>
      <c r="LNF203" s="46"/>
      <c r="LNG203" s="46"/>
      <c r="LNH203" s="46"/>
      <c r="LNI203" s="46"/>
      <c r="LNJ203" s="46"/>
      <c r="LNK203" s="46"/>
      <c r="LNL203" s="46"/>
      <c r="LNM203" s="46"/>
      <c r="LNN203" s="46"/>
      <c r="LNO203" s="46"/>
      <c r="LNP203" s="46"/>
      <c r="LNQ203" s="46"/>
      <c r="LNR203" s="46"/>
      <c r="LNS203" s="46"/>
      <c r="LNT203" s="46"/>
      <c r="LNU203" s="46"/>
      <c r="LNV203" s="46"/>
      <c r="LNW203" s="46"/>
      <c r="LNX203" s="46"/>
      <c r="LNY203" s="46"/>
      <c r="LNZ203" s="46"/>
      <c r="LOA203" s="46"/>
      <c r="LOB203" s="46"/>
      <c r="LOC203" s="46"/>
      <c r="LOD203" s="46"/>
      <c r="LOE203" s="46"/>
      <c r="LOF203" s="46"/>
      <c r="LOG203" s="46"/>
      <c r="LOH203" s="46"/>
      <c r="LOI203" s="46"/>
      <c r="LOJ203" s="46"/>
      <c r="LOK203" s="46"/>
      <c r="LOL203" s="46"/>
      <c r="LOM203" s="46"/>
      <c r="LON203" s="46"/>
      <c r="LOO203" s="46"/>
      <c r="LOP203" s="46"/>
      <c r="LOQ203" s="46"/>
      <c r="LOR203" s="46"/>
      <c r="LOS203" s="46"/>
      <c r="LOT203" s="46"/>
      <c r="LOU203" s="46"/>
      <c r="LOV203" s="46"/>
      <c r="LOW203" s="46"/>
      <c r="LOX203" s="46"/>
      <c r="LOY203" s="46"/>
      <c r="LOZ203" s="46"/>
      <c r="LPA203" s="46"/>
      <c r="LPB203" s="46"/>
      <c r="LPC203" s="46"/>
      <c r="LPD203" s="46"/>
      <c r="LPE203" s="46"/>
      <c r="LPF203" s="46"/>
      <c r="LPG203" s="46"/>
      <c r="LPH203" s="46"/>
      <c r="LPI203" s="46"/>
      <c r="LPJ203" s="46"/>
      <c r="LPK203" s="46"/>
      <c r="LPL203" s="46"/>
      <c r="LPM203" s="46"/>
      <c r="LPN203" s="46"/>
      <c r="LPO203" s="46"/>
      <c r="LPP203" s="46"/>
      <c r="LPQ203" s="46"/>
      <c r="LPR203" s="46"/>
      <c r="LPS203" s="46"/>
      <c r="LPT203" s="46"/>
      <c r="LPU203" s="46"/>
      <c r="LPV203" s="46"/>
      <c r="LPW203" s="46"/>
      <c r="LPX203" s="46"/>
      <c r="LPY203" s="46"/>
      <c r="LPZ203" s="46"/>
      <c r="LQA203" s="46"/>
      <c r="LQB203" s="46"/>
      <c r="LQC203" s="46"/>
      <c r="LQD203" s="46"/>
      <c r="LQE203" s="46"/>
      <c r="LQF203" s="46"/>
      <c r="LQG203" s="46"/>
      <c r="LQH203" s="46"/>
      <c r="LQI203" s="46"/>
      <c r="LQJ203" s="46"/>
      <c r="LQK203" s="46"/>
      <c r="LQL203" s="46"/>
      <c r="LQM203" s="46"/>
      <c r="LQN203" s="46"/>
      <c r="LQO203" s="46"/>
      <c r="LQP203" s="46"/>
      <c r="LQQ203" s="46"/>
      <c r="LQR203" s="46"/>
      <c r="LQS203" s="46"/>
      <c r="LQT203" s="46"/>
      <c r="LQU203" s="46"/>
      <c r="LQV203" s="46"/>
      <c r="LQW203" s="46"/>
      <c r="LQX203" s="46"/>
      <c r="LQY203" s="46"/>
      <c r="LQZ203" s="46"/>
      <c r="LRA203" s="46"/>
      <c r="LRB203" s="46"/>
      <c r="LRC203" s="46"/>
      <c r="LRD203" s="46"/>
      <c r="LRE203" s="46"/>
      <c r="LRF203" s="46"/>
      <c r="LRG203" s="46"/>
      <c r="LRH203" s="46"/>
      <c r="LRI203" s="46"/>
      <c r="LRJ203" s="46"/>
      <c r="LRK203" s="46"/>
      <c r="LRL203" s="46"/>
      <c r="LRM203" s="46"/>
      <c r="LRN203" s="46"/>
      <c r="LRO203" s="46"/>
      <c r="LRP203" s="46"/>
      <c r="LRQ203" s="46"/>
      <c r="LRR203" s="46"/>
      <c r="LRS203" s="46"/>
      <c r="LRT203" s="46"/>
      <c r="LRU203" s="46"/>
      <c r="LRV203" s="46"/>
      <c r="LRW203" s="46"/>
      <c r="LRX203" s="46"/>
      <c r="LRY203" s="46"/>
      <c r="LRZ203" s="46"/>
      <c r="LSA203" s="46"/>
      <c r="LSB203" s="46"/>
      <c r="LSC203" s="46"/>
      <c r="LSD203" s="46"/>
      <c r="LSE203" s="46"/>
      <c r="LSF203" s="46"/>
      <c r="LSG203" s="46"/>
      <c r="LSH203" s="46"/>
      <c r="LSI203" s="46"/>
      <c r="LSJ203" s="46"/>
      <c r="LSK203" s="46"/>
      <c r="LSL203" s="46"/>
      <c r="LSM203" s="46"/>
      <c r="LSN203" s="46"/>
      <c r="LSO203" s="46"/>
      <c r="LSP203" s="46"/>
      <c r="LSQ203" s="46"/>
      <c r="LSR203" s="46"/>
      <c r="LSS203" s="46"/>
      <c r="LST203" s="46"/>
      <c r="LSU203" s="46"/>
      <c r="LSV203" s="46"/>
      <c r="LSW203" s="46"/>
      <c r="LSX203" s="46"/>
      <c r="LSY203" s="46"/>
      <c r="LSZ203" s="46"/>
      <c r="LTA203" s="46"/>
      <c r="LTB203" s="46"/>
      <c r="LTC203" s="46"/>
      <c r="LTD203" s="46"/>
      <c r="LTE203" s="46"/>
      <c r="LTF203" s="46"/>
      <c r="LTG203" s="46"/>
      <c r="LTH203" s="46"/>
      <c r="LTI203" s="46"/>
      <c r="LTJ203" s="46"/>
      <c r="LTK203" s="46"/>
      <c r="LTL203" s="46"/>
      <c r="LTM203" s="46"/>
      <c r="LTN203" s="46"/>
      <c r="LTO203" s="46"/>
      <c r="LTP203" s="46"/>
      <c r="LTQ203" s="46"/>
      <c r="LTR203" s="46"/>
      <c r="LTS203" s="46"/>
      <c r="LTT203" s="46"/>
      <c r="LTU203" s="46"/>
      <c r="LTV203" s="46"/>
      <c r="LTW203" s="46"/>
      <c r="LTX203" s="46"/>
      <c r="LTY203" s="46"/>
      <c r="LTZ203" s="46"/>
      <c r="LUA203" s="46"/>
      <c r="LUB203" s="46"/>
      <c r="LUC203" s="46"/>
      <c r="LUD203" s="46"/>
      <c r="LUE203" s="46"/>
      <c r="LUF203" s="46"/>
      <c r="LUG203" s="46"/>
      <c r="LUH203" s="46"/>
      <c r="LUI203" s="46"/>
      <c r="LUJ203" s="46"/>
      <c r="LUK203" s="46"/>
      <c r="LUL203" s="46"/>
      <c r="LUM203" s="46"/>
      <c r="LUN203" s="46"/>
      <c r="LUO203" s="46"/>
      <c r="LUP203" s="46"/>
      <c r="LUQ203" s="46"/>
      <c r="LUR203" s="46"/>
      <c r="LUS203" s="46"/>
      <c r="LUT203" s="46"/>
      <c r="LUU203" s="46"/>
      <c r="LUV203" s="46"/>
      <c r="LUW203" s="46"/>
      <c r="LUX203" s="46"/>
      <c r="LUY203" s="46"/>
      <c r="LUZ203" s="46"/>
      <c r="LVA203" s="46"/>
      <c r="LVB203" s="46"/>
      <c r="LVC203" s="46"/>
      <c r="LVD203" s="46"/>
      <c r="LVE203" s="46"/>
      <c r="LVF203" s="46"/>
      <c r="LVG203" s="46"/>
      <c r="LVH203" s="46"/>
      <c r="LVI203" s="46"/>
      <c r="LVJ203" s="46"/>
      <c r="LVK203" s="46"/>
      <c r="LVL203" s="46"/>
      <c r="LVM203" s="46"/>
      <c r="LVN203" s="46"/>
      <c r="LVO203" s="46"/>
      <c r="LVP203" s="46"/>
      <c r="LVQ203" s="46"/>
      <c r="LVR203" s="46"/>
      <c r="LVS203" s="46"/>
      <c r="LVT203" s="46"/>
      <c r="LVU203" s="46"/>
      <c r="LVV203" s="46"/>
      <c r="LVW203" s="46"/>
      <c r="LVX203" s="46"/>
      <c r="LVY203" s="46"/>
      <c r="LVZ203" s="46"/>
      <c r="LWA203" s="46"/>
      <c r="LWB203" s="46"/>
      <c r="LWC203" s="46"/>
      <c r="LWD203" s="46"/>
      <c r="LWE203" s="46"/>
      <c r="LWF203" s="46"/>
      <c r="LWG203" s="46"/>
      <c r="LWH203" s="46"/>
      <c r="LWI203" s="46"/>
      <c r="LWJ203" s="46"/>
      <c r="LWK203" s="46"/>
      <c r="LWL203" s="46"/>
      <c r="LWM203" s="46"/>
      <c r="LWN203" s="46"/>
      <c r="LWO203" s="46"/>
      <c r="LWP203" s="46"/>
      <c r="LWQ203" s="46"/>
      <c r="LWR203" s="46"/>
      <c r="LWS203" s="46"/>
      <c r="LWT203" s="46"/>
      <c r="LWU203" s="46"/>
      <c r="LWV203" s="46"/>
      <c r="LWW203" s="46"/>
      <c r="LWX203" s="46"/>
      <c r="LWY203" s="46"/>
      <c r="LWZ203" s="46"/>
      <c r="LXA203" s="46"/>
      <c r="LXB203" s="46"/>
      <c r="LXC203" s="46"/>
      <c r="LXD203" s="46"/>
      <c r="LXE203" s="46"/>
      <c r="LXF203" s="46"/>
      <c r="LXG203" s="46"/>
      <c r="LXH203" s="46"/>
      <c r="LXI203" s="46"/>
      <c r="LXJ203" s="46"/>
      <c r="LXK203" s="46"/>
      <c r="LXL203" s="46"/>
      <c r="LXM203" s="46"/>
      <c r="LXN203" s="46"/>
      <c r="LXO203" s="46"/>
      <c r="LXP203" s="46"/>
      <c r="LXQ203" s="46"/>
      <c r="LXR203" s="46"/>
      <c r="LXS203" s="46"/>
      <c r="LXT203" s="46"/>
      <c r="LXU203" s="46"/>
      <c r="LXV203" s="46"/>
      <c r="LXW203" s="46"/>
      <c r="LXX203" s="46"/>
      <c r="LXY203" s="46"/>
      <c r="LXZ203" s="46"/>
      <c r="LYA203" s="46"/>
      <c r="LYB203" s="46"/>
      <c r="LYC203" s="46"/>
      <c r="LYD203" s="46"/>
      <c r="LYE203" s="46"/>
      <c r="LYF203" s="46"/>
      <c r="LYG203" s="46"/>
      <c r="LYH203" s="46"/>
      <c r="LYI203" s="46"/>
      <c r="LYJ203" s="46"/>
      <c r="LYK203" s="46"/>
      <c r="LYL203" s="46"/>
      <c r="LYM203" s="46"/>
      <c r="LYN203" s="46"/>
      <c r="LYO203" s="46"/>
      <c r="LYP203" s="46"/>
      <c r="LYQ203" s="46"/>
      <c r="LYR203" s="46"/>
      <c r="LYS203" s="46"/>
      <c r="LYT203" s="46"/>
      <c r="LYU203" s="46"/>
      <c r="LYV203" s="46"/>
      <c r="LYW203" s="46"/>
      <c r="LYX203" s="46"/>
      <c r="LYY203" s="46"/>
      <c r="LYZ203" s="46"/>
      <c r="LZA203" s="46"/>
      <c r="LZB203" s="46"/>
      <c r="LZC203" s="46"/>
      <c r="LZD203" s="46"/>
      <c r="LZE203" s="46"/>
      <c r="LZF203" s="46"/>
      <c r="LZG203" s="46"/>
      <c r="LZH203" s="46"/>
      <c r="LZI203" s="46"/>
      <c r="LZJ203" s="46"/>
      <c r="LZK203" s="46"/>
      <c r="LZL203" s="46"/>
      <c r="LZM203" s="46"/>
      <c r="LZN203" s="46"/>
      <c r="LZO203" s="46"/>
      <c r="LZP203" s="46"/>
      <c r="LZQ203" s="46"/>
      <c r="LZR203" s="46"/>
      <c r="LZS203" s="46"/>
      <c r="LZT203" s="46"/>
      <c r="LZU203" s="46"/>
      <c r="LZV203" s="46"/>
      <c r="LZW203" s="46"/>
      <c r="LZX203" s="46"/>
      <c r="LZY203" s="46"/>
      <c r="LZZ203" s="46"/>
      <c r="MAA203" s="46"/>
      <c r="MAB203" s="46"/>
      <c r="MAC203" s="46"/>
      <c r="MAD203" s="46"/>
      <c r="MAE203" s="46"/>
      <c r="MAF203" s="46"/>
      <c r="MAG203" s="46"/>
      <c r="MAH203" s="46"/>
      <c r="MAI203" s="46"/>
      <c r="MAJ203" s="46"/>
      <c r="MAK203" s="46"/>
      <c r="MAL203" s="46"/>
      <c r="MAM203" s="46"/>
      <c r="MAN203" s="46"/>
      <c r="MAO203" s="46"/>
      <c r="MAP203" s="46"/>
      <c r="MAQ203" s="46"/>
      <c r="MAR203" s="46"/>
      <c r="MAS203" s="46"/>
      <c r="MAT203" s="46"/>
      <c r="MAU203" s="46"/>
      <c r="MAV203" s="46"/>
      <c r="MAW203" s="46"/>
      <c r="MAX203" s="46"/>
      <c r="MAY203" s="46"/>
      <c r="MAZ203" s="46"/>
      <c r="MBA203" s="46"/>
      <c r="MBB203" s="46"/>
      <c r="MBC203" s="46"/>
      <c r="MBD203" s="46"/>
      <c r="MBE203" s="46"/>
      <c r="MBF203" s="46"/>
      <c r="MBG203" s="46"/>
      <c r="MBH203" s="46"/>
      <c r="MBI203" s="46"/>
      <c r="MBJ203" s="46"/>
      <c r="MBK203" s="46"/>
      <c r="MBL203" s="46"/>
      <c r="MBM203" s="46"/>
      <c r="MBN203" s="46"/>
      <c r="MBO203" s="46"/>
      <c r="MBP203" s="46"/>
      <c r="MBQ203" s="46"/>
      <c r="MBR203" s="46"/>
      <c r="MBS203" s="46"/>
      <c r="MBT203" s="46"/>
      <c r="MBU203" s="46"/>
      <c r="MBV203" s="46"/>
      <c r="MBW203" s="46"/>
      <c r="MBX203" s="46"/>
      <c r="MBY203" s="46"/>
      <c r="MBZ203" s="46"/>
      <c r="MCA203" s="46"/>
      <c r="MCB203" s="46"/>
      <c r="MCC203" s="46"/>
      <c r="MCD203" s="46"/>
      <c r="MCE203" s="46"/>
      <c r="MCF203" s="46"/>
      <c r="MCG203" s="46"/>
      <c r="MCH203" s="46"/>
      <c r="MCI203" s="46"/>
      <c r="MCJ203" s="46"/>
      <c r="MCK203" s="46"/>
      <c r="MCL203" s="46"/>
      <c r="MCM203" s="46"/>
      <c r="MCN203" s="46"/>
      <c r="MCO203" s="46"/>
      <c r="MCP203" s="46"/>
      <c r="MCQ203" s="46"/>
      <c r="MCR203" s="46"/>
      <c r="MCS203" s="46"/>
      <c r="MCT203" s="46"/>
      <c r="MCU203" s="46"/>
      <c r="MCV203" s="46"/>
      <c r="MCW203" s="46"/>
      <c r="MCX203" s="46"/>
      <c r="MCY203" s="46"/>
      <c r="MCZ203" s="46"/>
      <c r="MDA203" s="46"/>
      <c r="MDB203" s="46"/>
      <c r="MDC203" s="46"/>
      <c r="MDD203" s="46"/>
      <c r="MDE203" s="46"/>
      <c r="MDF203" s="46"/>
      <c r="MDG203" s="46"/>
      <c r="MDH203" s="46"/>
      <c r="MDI203" s="46"/>
      <c r="MDJ203" s="46"/>
      <c r="MDK203" s="46"/>
      <c r="MDL203" s="46"/>
      <c r="MDM203" s="46"/>
      <c r="MDN203" s="46"/>
      <c r="MDO203" s="46"/>
      <c r="MDP203" s="46"/>
      <c r="MDQ203" s="46"/>
      <c r="MDR203" s="46"/>
      <c r="MDS203" s="46"/>
      <c r="MDT203" s="46"/>
      <c r="MDU203" s="46"/>
      <c r="MDV203" s="46"/>
      <c r="MDW203" s="46"/>
      <c r="MDX203" s="46"/>
      <c r="MDY203" s="46"/>
      <c r="MDZ203" s="46"/>
      <c r="MEA203" s="46"/>
      <c r="MEB203" s="46"/>
      <c r="MEC203" s="46"/>
      <c r="MED203" s="46"/>
      <c r="MEE203" s="46"/>
      <c r="MEF203" s="46"/>
      <c r="MEG203" s="46"/>
      <c r="MEH203" s="46"/>
      <c r="MEI203" s="46"/>
      <c r="MEJ203" s="46"/>
      <c r="MEK203" s="46"/>
      <c r="MEL203" s="46"/>
      <c r="MEM203" s="46"/>
      <c r="MEN203" s="46"/>
      <c r="MEO203" s="46"/>
      <c r="MEP203" s="46"/>
      <c r="MEQ203" s="46"/>
      <c r="MER203" s="46"/>
      <c r="MES203" s="46"/>
      <c r="MET203" s="46"/>
      <c r="MEU203" s="46"/>
      <c r="MEV203" s="46"/>
      <c r="MEW203" s="46"/>
      <c r="MEX203" s="46"/>
      <c r="MEY203" s="46"/>
      <c r="MEZ203" s="46"/>
      <c r="MFA203" s="46"/>
      <c r="MFB203" s="46"/>
      <c r="MFC203" s="46"/>
      <c r="MFD203" s="46"/>
      <c r="MFE203" s="46"/>
      <c r="MFF203" s="46"/>
      <c r="MFG203" s="46"/>
      <c r="MFH203" s="46"/>
      <c r="MFI203" s="46"/>
      <c r="MFJ203" s="46"/>
      <c r="MFK203" s="46"/>
      <c r="MFL203" s="46"/>
      <c r="MFM203" s="46"/>
      <c r="MFN203" s="46"/>
      <c r="MFO203" s="46"/>
      <c r="MFP203" s="46"/>
      <c r="MFQ203" s="46"/>
      <c r="MFR203" s="46"/>
      <c r="MFS203" s="46"/>
      <c r="MFT203" s="46"/>
      <c r="MFU203" s="46"/>
      <c r="MFV203" s="46"/>
      <c r="MFW203" s="46"/>
      <c r="MFX203" s="46"/>
      <c r="MFY203" s="46"/>
      <c r="MFZ203" s="46"/>
      <c r="MGA203" s="46"/>
      <c r="MGB203" s="46"/>
      <c r="MGC203" s="46"/>
      <c r="MGD203" s="46"/>
      <c r="MGE203" s="46"/>
      <c r="MGF203" s="46"/>
      <c r="MGG203" s="46"/>
      <c r="MGH203" s="46"/>
      <c r="MGI203" s="46"/>
      <c r="MGJ203" s="46"/>
      <c r="MGK203" s="46"/>
      <c r="MGL203" s="46"/>
      <c r="MGM203" s="46"/>
      <c r="MGN203" s="46"/>
      <c r="MGO203" s="46"/>
      <c r="MGP203" s="46"/>
      <c r="MGQ203" s="46"/>
      <c r="MGR203" s="46"/>
      <c r="MGS203" s="46"/>
      <c r="MGT203" s="46"/>
      <c r="MGU203" s="46"/>
      <c r="MGV203" s="46"/>
      <c r="MGW203" s="46"/>
      <c r="MGX203" s="46"/>
      <c r="MGY203" s="46"/>
      <c r="MGZ203" s="46"/>
      <c r="MHA203" s="46"/>
      <c r="MHB203" s="46"/>
      <c r="MHC203" s="46"/>
      <c r="MHD203" s="46"/>
      <c r="MHE203" s="46"/>
      <c r="MHF203" s="46"/>
      <c r="MHG203" s="46"/>
      <c r="MHH203" s="46"/>
      <c r="MHI203" s="46"/>
      <c r="MHJ203" s="46"/>
      <c r="MHK203" s="46"/>
      <c r="MHL203" s="46"/>
      <c r="MHM203" s="46"/>
      <c r="MHN203" s="46"/>
      <c r="MHO203" s="46"/>
      <c r="MHP203" s="46"/>
      <c r="MHQ203" s="46"/>
      <c r="MHR203" s="46"/>
      <c r="MHS203" s="46"/>
      <c r="MHT203" s="46"/>
      <c r="MHU203" s="46"/>
      <c r="MHV203" s="46"/>
      <c r="MHW203" s="46"/>
      <c r="MHX203" s="46"/>
      <c r="MHY203" s="46"/>
      <c r="MHZ203" s="46"/>
      <c r="MIA203" s="46"/>
      <c r="MIB203" s="46"/>
      <c r="MIC203" s="46"/>
      <c r="MID203" s="46"/>
      <c r="MIE203" s="46"/>
      <c r="MIF203" s="46"/>
      <c r="MIG203" s="46"/>
      <c r="MIH203" s="46"/>
      <c r="MII203" s="46"/>
      <c r="MIJ203" s="46"/>
      <c r="MIK203" s="46"/>
      <c r="MIL203" s="46"/>
      <c r="MIM203" s="46"/>
      <c r="MIN203" s="46"/>
      <c r="MIO203" s="46"/>
      <c r="MIP203" s="46"/>
      <c r="MIQ203" s="46"/>
      <c r="MIR203" s="46"/>
      <c r="MIS203" s="46"/>
      <c r="MIT203" s="46"/>
      <c r="MIU203" s="46"/>
      <c r="MIV203" s="46"/>
      <c r="MIW203" s="46"/>
      <c r="MIX203" s="46"/>
      <c r="MIY203" s="46"/>
      <c r="MIZ203" s="46"/>
      <c r="MJA203" s="46"/>
      <c r="MJB203" s="46"/>
      <c r="MJC203" s="46"/>
      <c r="MJD203" s="46"/>
      <c r="MJE203" s="46"/>
      <c r="MJF203" s="46"/>
      <c r="MJG203" s="46"/>
      <c r="MJH203" s="46"/>
      <c r="MJI203" s="46"/>
      <c r="MJJ203" s="46"/>
      <c r="MJK203" s="46"/>
      <c r="MJL203" s="46"/>
      <c r="MJM203" s="46"/>
      <c r="MJN203" s="46"/>
      <c r="MJO203" s="46"/>
      <c r="MJP203" s="46"/>
      <c r="MJQ203" s="46"/>
      <c r="MJR203" s="46"/>
      <c r="MJS203" s="46"/>
      <c r="MJT203" s="46"/>
      <c r="MJU203" s="46"/>
      <c r="MJV203" s="46"/>
      <c r="MJW203" s="46"/>
      <c r="MJX203" s="46"/>
      <c r="MJY203" s="46"/>
      <c r="MJZ203" s="46"/>
      <c r="MKA203" s="46"/>
      <c r="MKB203" s="46"/>
      <c r="MKC203" s="46"/>
      <c r="MKD203" s="46"/>
      <c r="MKE203" s="46"/>
      <c r="MKF203" s="46"/>
      <c r="MKG203" s="46"/>
      <c r="MKH203" s="46"/>
      <c r="MKI203" s="46"/>
      <c r="MKJ203" s="46"/>
      <c r="MKK203" s="46"/>
      <c r="MKL203" s="46"/>
      <c r="MKM203" s="46"/>
      <c r="MKN203" s="46"/>
      <c r="MKO203" s="46"/>
      <c r="MKP203" s="46"/>
      <c r="MKQ203" s="46"/>
      <c r="MKR203" s="46"/>
      <c r="MKS203" s="46"/>
      <c r="MKT203" s="46"/>
      <c r="MKU203" s="46"/>
      <c r="MKV203" s="46"/>
      <c r="MKW203" s="46"/>
      <c r="MKX203" s="46"/>
      <c r="MKY203" s="46"/>
      <c r="MKZ203" s="46"/>
      <c r="MLA203" s="46"/>
      <c r="MLB203" s="46"/>
      <c r="MLC203" s="46"/>
      <c r="MLD203" s="46"/>
      <c r="MLE203" s="46"/>
      <c r="MLF203" s="46"/>
      <c r="MLG203" s="46"/>
      <c r="MLH203" s="46"/>
      <c r="MLI203" s="46"/>
      <c r="MLJ203" s="46"/>
      <c r="MLK203" s="46"/>
      <c r="MLL203" s="46"/>
      <c r="MLM203" s="46"/>
      <c r="MLN203" s="46"/>
      <c r="MLO203" s="46"/>
      <c r="MLP203" s="46"/>
      <c r="MLQ203" s="46"/>
      <c r="MLR203" s="46"/>
      <c r="MLS203" s="46"/>
      <c r="MLT203" s="46"/>
      <c r="MLU203" s="46"/>
      <c r="MLV203" s="46"/>
      <c r="MLW203" s="46"/>
      <c r="MLX203" s="46"/>
      <c r="MLY203" s="46"/>
      <c r="MLZ203" s="46"/>
      <c r="MMA203" s="46"/>
      <c r="MMB203" s="46"/>
      <c r="MMC203" s="46"/>
      <c r="MMD203" s="46"/>
      <c r="MME203" s="46"/>
      <c r="MMF203" s="46"/>
      <c r="MMG203" s="46"/>
      <c r="MMH203" s="46"/>
      <c r="MMI203" s="46"/>
      <c r="MMJ203" s="46"/>
      <c r="MMK203" s="46"/>
      <c r="MML203" s="46"/>
      <c r="MMM203" s="46"/>
      <c r="MMN203" s="46"/>
      <c r="MMO203" s="46"/>
      <c r="MMP203" s="46"/>
      <c r="MMQ203" s="46"/>
      <c r="MMR203" s="46"/>
      <c r="MMS203" s="46"/>
      <c r="MMT203" s="46"/>
      <c r="MMU203" s="46"/>
      <c r="MMV203" s="46"/>
      <c r="MMW203" s="46"/>
      <c r="MMX203" s="46"/>
      <c r="MMY203" s="46"/>
      <c r="MMZ203" s="46"/>
      <c r="MNA203" s="46"/>
      <c r="MNB203" s="46"/>
      <c r="MNC203" s="46"/>
      <c r="MND203" s="46"/>
      <c r="MNE203" s="46"/>
      <c r="MNF203" s="46"/>
      <c r="MNG203" s="46"/>
      <c r="MNH203" s="46"/>
      <c r="MNI203" s="46"/>
      <c r="MNJ203" s="46"/>
      <c r="MNK203" s="46"/>
      <c r="MNL203" s="46"/>
      <c r="MNM203" s="46"/>
      <c r="MNN203" s="46"/>
      <c r="MNO203" s="46"/>
      <c r="MNP203" s="46"/>
      <c r="MNQ203" s="46"/>
      <c r="MNR203" s="46"/>
      <c r="MNS203" s="46"/>
      <c r="MNT203" s="46"/>
      <c r="MNU203" s="46"/>
      <c r="MNV203" s="46"/>
      <c r="MNW203" s="46"/>
      <c r="MNX203" s="46"/>
      <c r="MNY203" s="46"/>
      <c r="MNZ203" s="46"/>
      <c r="MOA203" s="46"/>
      <c r="MOB203" s="46"/>
      <c r="MOC203" s="46"/>
      <c r="MOD203" s="46"/>
      <c r="MOE203" s="46"/>
      <c r="MOF203" s="46"/>
      <c r="MOG203" s="46"/>
      <c r="MOH203" s="46"/>
      <c r="MOI203" s="46"/>
      <c r="MOJ203" s="46"/>
      <c r="MOK203" s="46"/>
      <c r="MOL203" s="46"/>
      <c r="MOM203" s="46"/>
      <c r="MON203" s="46"/>
      <c r="MOO203" s="46"/>
      <c r="MOP203" s="46"/>
      <c r="MOQ203" s="46"/>
      <c r="MOR203" s="46"/>
      <c r="MOS203" s="46"/>
      <c r="MOT203" s="46"/>
      <c r="MOU203" s="46"/>
      <c r="MOV203" s="46"/>
      <c r="MOW203" s="46"/>
      <c r="MOX203" s="46"/>
      <c r="MOY203" s="46"/>
      <c r="MOZ203" s="46"/>
      <c r="MPA203" s="46"/>
      <c r="MPB203" s="46"/>
      <c r="MPC203" s="46"/>
      <c r="MPD203" s="46"/>
      <c r="MPE203" s="46"/>
      <c r="MPF203" s="46"/>
      <c r="MPG203" s="46"/>
      <c r="MPH203" s="46"/>
      <c r="MPI203" s="46"/>
      <c r="MPJ203" s="46"/>
      <c r="MPK203" s="46"/>
      <c r="MPL203" s="46"/>
      <c r="MPM203" s="46"/>
      <c r="MPN203" s="46"/>
      <c r="MPO203" s="46"/>
      <c r="MPP203" s="46"/>
      <c r="MPQ203" s="46"/>
      <c r="MPR203" s="46"/>
      <c r="MPS203" s="46"/>
      <c r="MPT203" s="46"/>
      <c r="MPU203" s="46"/>
      <c r="MPV203" s="46"/>
      <c r="MPW203" s="46"/>
      <c r="MPX203" s="46"/>
      <c r="MPY203" s="46"/>
      <c r="MPZ203" s="46"/>
      <c r="MQA203" s="46"/>
      <c r="MQB203" s="46"/>
      <c r="MQC203" s="46"/>
      <c r="MQD203" s="46"/>
      <c r="MQE203" s="46"/>
      <c r="MQF203" s="46"/>
      <c r="MQG203" s="46"/>
      <c r="MQH203" s="46"/>
      <c r="MQI203" s="46"/>
      <c r="MQJ203" s="46"/>
      <c r="MQK203" s="46"/>
      <c r="MQL203" s="46"/>
      <c r="MQM203" s="46"/>
      <c r="MQN203" s="46"/>
      <c r="MQO203" s="46"/>
      <c r="MQP203" s="46"/>
      <c r="MQQ203" s="46"/>
      <c r="MQR203" s="46"/>
      <c r="MQS203" s="46"/>
      <c r="MQT203" s="46"/>
      <c r="MQU203" s="46"/>
      <c r="MQV203" s="46"/>
      <c r="MQW203" s="46"/>
      <c r="MQX203" s="46"/>
      <c r="MQY203" s="46"/>
      <c r="MQZ203" s="46"/>
      <c r="MRA203" s="46"/>
      <c r="MRB203" s="46"/>
      <c r="MRC203" s="46"/>
      <c r="MRD203" s="46"/>
      <c r="MRE203" s="46"/>
      <c r="MRF203" s="46"/>
      <c r="MRG203" s="46"/>
      <c r="MRH203" s="46"/>
      <c r="MRI203" s="46"/>
      <c r="MRJ203" s="46"/>
      <c r="MRK203" s="46"/>
      <c r="MRL203" s="46"/>
      <c r="MRM203" s="46"/>
      <c r="MRN203" s="46"/>
      <c r="MRO203" s="46"/>
      <c r="MRP203" s="46"/>
      <c r="MRQ203" s="46"/>
      <c r="MRR203" s="46"/>
      <c r="MRS203" s="46"/>
      <c r="MRT203" s="46"/>
      <c r="MRU203" s="46"/>
      <c r="MRV203" s="46"/>
      <c r="MRW203" s="46"/>
      <c r="MRX203" s="46"/>
      <c r="MRY203" s="46"/>
      <c r="MRZ203" s="46"/>
      <c r="MSA203" s="46"/>
      <c r="MSB203" s="46"/>
      <c r="MSC203" s="46"/>
      <c r="MSD203" s="46"/>
      <c r="MSE203" s="46"/>
      <c r="MSF203" s="46"/>
      <c r="MSG203" s="46"/>
      <c r="MSH203" s="46"/>
      <c r="MSI203" s="46"/>
      <c r="MSJ203" s="46"/>
      <c r="MSK203" s="46"/>
      <c r="MSL203" s="46"/>
      <c r="MSM203" s="46"/>
      <c r="MSN203" s="46"/>
      <c r="MSO203" s="46"/>
      <c r="MSP203" s="46"/>
      <c r="MSQ203" s="46"/>
      <c r="MSR203" s="46"/>
      <c r="MSS203" s="46"/>
      <c r="MST203" s="46"/>
      <c r="MSU203" s="46"/>
      <c r="MSV203" s="46"/>
      <c r="MSW203" s="46"/>
      <c r="MSX203" s="46"/>
      <c r="MSY203" s="46"/>
      <c r="MSZ203" s="46"/>
      <c r="MTA203" s="46"/>
      <c r="MTB203" s="46"/>
      <c r="MTC203" s="46"/>
      <c r="MTD203" s="46"/>
      <c r="MTE203" s="46"/>
      <c r="MTF203" s="46"/>
      <c r="MTG203" s="46"/>
      <c r="MTH203" s="46"/>
      <c r="MTI203" s="46"/>
      <c r="MTJ203" s="46"/>
      <c r="MTK203" s="46"/>
      <c r="MTL203" s="46"/>
      <c r="MTM203" s="46"/>
      <c r="MTN203" s="46"/>
      <c r="MTO203" s="46"/>
      <c r="MTP203" s="46"/>
      <c r="MTQ203" s="46"/>
      <c r="MTR203" s="46"/>
      <c r="MTS203" s="46"/>
      <c r="MTT203" s="46"/>
      <c r="MTU203" s="46"/>
      <c r="MTV203" s="46"/>
      <c r="MTW203" s="46"/>
      <c r="MTX203" s="46"/>
      <c r="MTY203" s="46"/>
      <c r="MTZ203" s="46"/>
      <c r="MUA203" s="46"/>
      <c r="MUB203" s="46"/>
      <c r="MUC203" s="46"/>
      <c r="MUD203" s="46"/>
      <c r="MUE203" s="46"/>
      <c r="MUF203" s="46"/>
      <c r="MUG203" s="46"/>
      <c r="MUH203" s="46"/>
      <c r="MUI203" s="46"/>
      <c r="MUJ203" s="46"/>
      <c r="MUK203" s="46"/>
      <c r="MUL203" s="46"/>
      <c r="MUM203" s="46"/>
      <c r="MUN203" s="46"/>
      <c r="MUO203" s="46"/>
      <c r="MUP203" s="46"/>
      <c r="MUQ203" s="46"/>
      <c r="MUR203" s="46"/>
      <c r="MUS203" s="46"/>
      <c r="MUT203" s="46"/>
      <c r="MUU203" s="46"/>
      <c r="MUV203" s="46"/>
      <c r="MUW203" s="46"/>
      <c r="MUX203" s="46"/>
      <c r="MUY203" s="46"/>
      <c r="MUZ203" s="46"/>
      <c r="MVA203" s="46"/>
      <c r="MVB203" s="46"/>
      <c r="MVC203" s="46"/>
      <c r="MVD203" s="46"/>
      <c r="MVE203" s="46"/>
      <c r="MVF203" s="46"/>
      <c r="MVG203" s="46"/>
      <c r="MVH203" s="46"/>
      <c r="MVI203" s="46"/>
      <c r="MVJ203" s="46"/>
      <c r="MVK203" s="46"/>
      <c r="MVL203" s="46"/>
      <c r="MVM203" s="46"/>
      <c r="MVN203" s="46"/>
      <c r="MVO203" s="46"/>
      <c r="MVP203" s="46"/>
      <c r="MVQ203" s="46"/>
      <c r="MVR203" s="46"/>
      <c r="MVS203" s="46"/>
      <c r="MVT203" s="46"/>
      <c r="MVU203" s="46"/>
      <c r="MVV203" s="46"/>
      <c r="MVW203" s="46"/>
      <c r="MVX203" s="46"/>
      <c r="MVY203" s="46"/>
      <c r="MVZ203" s="46"/>
      <c r="MWA203" s="46"/>
      <c r="MWB203" s="46"/>
      <c r="MWC203" s="46"/>
      <c r="MWD203" s="46"/>
      <c r="MWE203" s="46"/>
      <c r="MWF203" s="46"/>
      <c r="MWG203" s="46"/>
      <c r="MWH203" s="46"/>
      <c r="MWI203" s="46"/>
      <c r="MWJ203" s="46"/>
      <c r="MWK203" s="46"/>
      <c r="MWL203" s="46"/>
      <c r="MWM203" s="46"/>
      <c r="MWN203" s="46"/>
      <c r="MWO203" s="46"/>
      <c r="MWP203" s="46"/>
      <c r="MWQ203" s="46"/>
      <c r="MWR203" s="46"/>
      <c r="MWS203" s="46"/>
      <c r="MWT203" s="46"/>
      <c r="MWU203" s="46"/>
      <c r="MWV203" s="46"/>
      <c r="MWW203" s="46"/>
      <c r="MWX203" s="46"/>
      <c r="MWY203" s="46"/>
      <c r="MWZ203" s="46"/>
      <c r="MXA203" s="46"/>
      <c r="MXB203" s="46"/>
      <c r="MXC203" s="46"/>
      <c r="MXD203" s="46"/>
      <c r="MXE203" s="46"/>
      <c r="MXF203" s="46"/>
      <c r="MXG203" s="46"/>
      <c r="MXH203" s="46"/>
      <c r="MXI203" s="46"/>
      <c r="MXJ203" s="46"/>
      <c r="MXK203" s="46"/>
      <c r="MXL203" s="46"/>
      <c r="MXM203" s="46"/>
      <c r="MXN203" s="46"/>
      <c r="MXO203" s="46"/>
      <c r="MXP203" s="46"/>
      <c r="MXQ203" s="46"/>
      <c r="MXR203" s="46"/>
      <c r="MXS203" s="46"/>
      <c r="MXT203" s="46"/>
      <c r="MXU203" s="46"/>
      <c r="MXV203" s="46"/>
      <c r="MXW203" s="46"/>
      <c r="MXX203" s="46"/>
      <c r="MXY203" s="46"/>
      <c r="MXZ203" s="46"/>
      <c r="MYA203" s="46"/>
      <c r="MYB203" s="46"/>
      <c r="MYC203" s="46"/>
      <c r="MYD203" s="46"/>
      <c r="MYE203" s="46"/>
      <c r="MYF203" s="46"/>
      <c r="MYG203" s="46"/>
      <c r="MYH203" s="46"/>
      <c r="MYI203" s="46"/>
      <c r="MYJ203" s="46"/>
      <c r="MYK203" s="46"/>
      <c r="MYL203" s="46"/>
      <c r="MYM203" s="46"/>
      <c r="MYN203" s="46"/>
      <c r="MYO203" s="46"/>
      <c r="MYP203" s="46"/>
      <c r="MYQ203" s="46"/>
      <c r="MYR203" s="46"/>
      <c r="MYS203" s="46"/>
      <c r="MYT203" s="46"/>
      <c r="MYU203" s="46"/>
      <c r="MYV203" s="46"/>
      <c r="MYW203" s="46"/>
      <c r="MYX203" s="46"/>
      <c r="MYY203" s="46"/>
      <c r="MYZ203" s="46"/>
      <c r="MZA203" s="46"/>
      <c r="MZB203" s="46"/>
      <c r="MZC203" s="46"/>
      <c r="MZD203" s="46"/>
      <c r="MZE203" s="46"/>
      <c r="MZF203" s="46"/>
      <c r="MZG203" s="46"/>
      <c r="MZH203" s="46"/>
      <c r="MZI203" s="46"/>
      <c r="MZJ203" s="46"/>
      <c r="MZK203" s="46"/>
      <c r="MZL203" s="46"/>
      <c r="MZM203" s="46"/>
      <c r="MZN203" s="46"/>
      <c r="MZO203" s="46"/>
      <c r="MZP203" s="46"/>
      <c r="MZQ203" s="46"/>
      <c r="MZR203" s="46"/>
      <c r="MZS203" s="46"/>
      <c r="MZT203" s="46"/>
      <c r="MZU203" s="46"/>
      <c r="MZV203" s="46"/>
      <c r="MZW203" s="46"/>
      <c r="MZX203" s="46"/>
      <c r="MZY203" s="46"/>
      <c r="MZZ203" s="46"/>
      <c r="NAA203" s="46"/>
      <c r="NAB203" s="46"/>
      <c r="NAC203" s="46"/>
      <c r="NAD203" s="46"/>
      <c r="NAE203" s="46"/>
      <c r="NAF203" s="46"/>
      <c r="NAG203" s="46"/>
      <c r="NAH203" s="46"/>
      <c r="NAI203" s="46"/>
      <c r="NAJ203" s="46"/>
      <c r="NAK203" s="46"/>
      <c r="NAL203" s="46"/>
      <c r="NAM203" s="46"/>
      <c r="NAN203" s="46"/>
      <c r="NAO203" s="46"/>
      <c r="NAP203" s="46"/>
      <c r="NAQ203" s="46"/>
      <c r="NAR203" s="46"/>
      <c r="NAS203" s="46"/>
      <c r="NAT203" s="46"/>
      <c r="NAU203" s="46"/>
      <c r="NAV203" s="46"/>
      <c r="NAW203" s="46"/>
      <c r="NAX203" s="46"/>
      <c r="NAY203" s="46"/>
      <c r="NAZ203" s="46"/>
      <c r="NBA203" s="46"/>
      <c r="NBB203" s="46"/>
      <c r="NBC203" s="46"/>
      <c r="NBD203" s="46"/>
      <c r="NBE203" s="46"/>
      <c r="NBF203" s="46"/>
      <c r="NBG203" s="46"/>
      <c r="NBH203" s="46"/>
      <c r="NBI203" s="46"/>
      <c r="NBJ203" s="46"/>
      <c r="NBK203" s="46"/>
      <c r="NBL203" s="46"/>
      <c r="NBM203" s="46"/>
      <c r="NBN203" s="46"/>
      <c r="NBO203" s="46"/>
      <c r="NBP203" s="46"/>
      <c r="NBQ203" s="46"/>
      <c r="NBR203" s="46"/>
      <c r="NBS203" s="46"/>
      <c r="NBT203" s="46"/>
      <c r="NBU203" s="46"/>
      <c r="NBV203" s="46"/>
      <c r="NBW203" s="46"/>
      <c r="NBX203" s="46"/>
      <c r="NBY203" s="46"/>
      <c r="NBZ203" s="46"/>
      <c r="NCA203" s="46"/>
      <c r="NCB203" s="46"/>
      <c r="NCC203" s="46"/>
      <c r="NCD203" s="46"/>
      <c r="NCE203" s="46"/>
      <c r="NCF203" s="46"/>
      <c r="NCG203" s="46"/>
      <c r="NCH203" s="46"/>
      <c r="NCI203" s="46"/>
      <c r="NCJ203" s="46"/>
      <c r="NCK203" s="46"/>
      <c r="NCL203" s="46"/>
      <c r="NCM203" s="46"/>
      <c r="NCN203" s="46"/>
      <c r="NCO203" s="46"/>
      <c r="NCP203" s="46"/>
      <c r="NCQ203" s="46"/>
      <c r="NCR203" s="46"/>
      <c r="NCS203" s="46"/>
      <c r="NCT203" s="46"/>
      <c r="NCU203" s="46"/>
      <c r="NCV203" s="46"/>
      <c r="NCW203" s="46"/>
      <c r="NCX203" s="46"/>
      <c r="NCY203" s="46"/>
      <c r="NCZ203" s="46"/>
      <c r="NDA203" s="46"/>
      <c r="NDB203" s="46"/>
      <c r="NDC203" s="46"/>
      <c r="NDD203" s="46"/>
      <c r="NDE203" s="46"/>
      <c r="NDF203" s="46"/>
      <c r="NDG203" s="46"/>
      <c r="NDH203" s="46"/>
      <c r="NDI203" s="46"/>
      <c r="NDJ203" s="46"/>
      <c r="NDK203" s="46"/>
      <c r="NDL203" s="46"/>
      <c r="NDM203" s="46"/>
      <c r="NDN203" s="46"/>
      <c r="NDO203" s="46"/>
      <c r="NDP203" s="46"/>
      <c r="NDQ203" s="46"/>
      <c r="NDR203" s="46"/>
      <c r="NDS203" s="46"/>
      <c r="NDT203" s="46"/>
      <c r="NDU203" s="46"/>
      <c r="NDV203" s="46"/>
      <c r="NDW203" s="46"/>
      <c r="NDX203" s="46"/>
      <c r="NDY203" s="46"/>
      <c r="NDZ203" s="46"/>
      <c r="NEA203" s="46"/>
      <c r="NEB203" s="46"/>
      <c r="NEC203" s="46"/>
      <c r="NED203" s="46"/>
      <c r="NEE203" s="46"/>
      <c r="NEF203" s="46"/>
      <c r="NEG203" s="46"/>
      <c r="NEH203" s="46"/>
      <c r="NEI203" s="46"/>
      <c r="NEJ203" s="46"/>
      <c r="NEK203" s="46"/>
      <c r="NEL203" s="46"/>
      <c r="NEM203" s="46"/>
      <c r="NEN203" s="46"/>
      <c r="NEO203" s="46"/>
      <c r="NEP203" s="46"/>
      <c r="NEQ203" s="46"/>
      <c r="NER203" s="46"/>
      <c r="NES203" s="46"/>
      <c r="NET203" s="46"/>
      <c r="NEU203" s="46"/>
      <c r="NEV203" s="46"/>
      <c r="NEW203" s="46"/>
      <c r="NEX203" s="46"/>
      <c r="NEY203" s="46"/>
      <c r="NEZ203" s="46"/>
      <c r="NFA203" s="46"/>
      <c r="NFB203" s="46"/>
      <c r="NFC203" s="46"/>
      <c r="NFD203" s="46"/>
      <c r="NFE203" s="46"/>
      <c r="NFF203" s="46"/>
      <c r="NFG203" s="46"/>
      <c r="NFH203" s="46"/>
      <c r="NFI203" s="46"/>
      <c r="NFJ203" s="46"/>
      <c r="NFK203" s="46"/>
      <c r="NFL203" s="46"/>
      <c r="NFM203" s="46"/>
      <c r="NFN203" s="46"/>
      <c r="NFO203" s="46"/>
      <c r="NFP203" s="46"/>
      <c r="NFQ203" s="46"/>
      <c r="NFR203" s="46"/>
      <c r="NFS203" s="46"/>
      <c r="NFT203" s="46"/>
      <c r="NFU203" s="46"/>
      <c r="NFV203" s="46"/>
      <c r="NFW203" s="46"/>
      <c r="NFX203" s="46"/>
      <c r="NFY203" s="46"/>
      <c r="NFZ203" s="46"/>
      <c r="NGA203" s="46"/>
      <c r="NGB203" s="46"/>
      <c r="NGC203" s="46"/>
      <c r="NGD203" s="46"/>
      <c r="NGE203" s="46"/>
      <c r="NGF203" s="46"/>
      <c r="NGG203" s="46"/>
      <c r="NGH203" s="46"/>
      <c r="NGI203" s="46"/>
      <c r="NGJ203" s="46"/>
      <c r="NGK203" s="46"/>
      <c r="NGL203" s="46"/>
      <c r="NGM203" s="46"/>
      <c r="NGN203" s="46"/>
      <c r="NGO203" s="46"/>
      <c r="NGP203" s="46"/>
      <c r="NGQ203" s="46"/>
      <c r="NGR203" s="46"/>
      <c r="NGS203" s="46"/>
      <c r="NGT203" s="46"/>
      <c r="NGU203" s="46"/>
      <c r="NGV203" s="46"/>
      <c r="NGW203" s="46"/>
      <c r="NGX203" s="46"/>
      <c r="NGY203" s="46"/>
      <c r="NGZ203" s="46"/>
      <c r="NHA203" s="46"/>
      <c r="NHB203" s="46"/>
      <c r="NHC203" s="46"/>
      <c r="NHD203" s="46"/>
      <c r="NHE203" s="46"/>
      <c r="NHF203" s="46"/>
      <c r="NHG203" s="46"/>
      <c r="NHH203" s="46"/>
      <c r="NHI203" s="46"/>
      <c r="NHJ203" s="46"/>
      <c r="NHK203" s="46"/>
      <c r="NHL203" s="46"/>
      <c r="NHM203" s="46"/>
      <c r="NHN203" s="46"/>
      <c r="NHO203" s="46"/>
      <c r="NHP203" s="46"/>
      <c r="NHQ203" s="46"/>
      <c r="NHR203" s="46"/>
      <c r="NHS203" s="46"/>
      <c r="NHT203" s="46"/>
      <c r="NHU203" s="46"/>
      <c r="NHV203" s="46"/>
      <c r="NHW203" s="46"/>
      <c r="NHX203" s="46"/>
      <c r="NHY203" s="46"/>
      <c r="NHZ203" s="46"/>
      <c r="NIA203" s="46"/>
      <c r="NIB203" s="46"/>
      <c r="NIC203" s="46"/>
      <c r="NID203" s="46"/>
      <c r="NIE203" s="46"/>
      <c r="NIF203" s="46"/>
      <c r="NIG203" s="46"/>
      <c r="NIH203" s="46"/>
      <c r="NII203" s="46"/>
      <c r="NIJ203" s="46"/>
      <c r="NIK203" s="46"/>
      <c r="NIL203" s="46"/>
      <c r="NIM203" s="46"/>
      <c r="NIN203" s="46"/>
      <c r="NIO203" s="46"/>
      <c r="NIP203" s="46"/>
      <c r="NIQ203" s="46"/>
      <c r="NIR203" s="46"/>
      <c r="NIS203" s="46"/>
      <c r="NIT203" s="46"/>
      <c r="NIU203" s="46"/>
      <c r="NIV203" s="46"/>
      <c r="NIW203" s="46"/>
      <c r="NIX203" s="46"/>
      <c r="NIY203" s="46"/>
      <c r="NIZ203" s="46"/>
      <c r="NJA203" s="46"/>
      <c r="NJB203" s="46"/>
      <c r="NJC203" s="46"/>
      <c r="NJD203" s="46"/>
      <c r="NJE203" s="46"/>
      <c r="NJF203" s="46"/>
      <c r="NJG203" s="46"/>
      <c r="NJH203" s="46"/>
      <c r="NJI203" s="46"/>
      <c r="NJJ203" s="46"/>
      <c r="NJK203" s="46"/>
      <c r="NJL203" s="46"/>
      <c r="NJM203" s="46"/>
      <c r="NJN203" s="46"/>
      <c r="NJO203" s="46"/>
      <c r="NJP203" s="46"/>
      <c r="NJQ203" s="46"/>
      <c r="NJR203" s="46"/>
      <c r="NJS203" s="46"/>
      <c r="NJT203" s="46"/>
      <c r="NJU203" s="46"/>
      <c r="NJV203" s="46"/>
      <c r="NJW203" s="46"/>
      <c r="NJX203" s="46"/>
      <c r="NJY203" s="46"/>
      <c r="NJZ203" s="46"/>
      <c r="NKA203" s="46"/>
      <c r="NKB203" s="46"/>
      <c r="NKC203" s="46"/>
      <c r="NKD203" s="46"/>
      <c r="NKE203" s="46"/>
      <c r="NKF203" s="46"/>
      <c r="NKG203" s="46"/>
      <c r="NKH203" s="46"/>
      <c r="NKI203" s="46"/>
      <c r="NKJ203" s="46"/>
      <c r="NKK203" s="46"/>
      <c r="NKL203" s="46"/>
      <c r="NKM203" s="46"/>
      <c r="NKN203" s="46"/>
      <c r="NKO203" s="46"/>
      <c r="NKP203" s="46"/>
      <c r="NKQ203" s="46"/>
      <c r="NKR203" s="46"/>
      <c r="NKS203" s="46"/>
      <c r="NKT203" s="46"/>
      <c r="NKU203" s="46"/>
      <c r="NKV203" s="46"/>
      <c r="NKW203" s="46"/>
      <c r="NKX203" s="46"/>
      <c r="NKY203" s="46"/>
      <c r="NKZ203" s="46"/>
      <c r="NLA203" s="46"/>
      <c r="NLB203" s="46"/>
      <c r="NLC203" s="46"/>
      <c r="NLD203" s="46"/>
      <c r="NLE203" s="46"/>
      <c r="NLF203" s="46"/>
      <c r="NLG203" s="46"/>
      <c r="NLH203" s="46"/>
      <c r="NLI203" s="46"/>
      <c r="NLJ203" s="46"/>
      <c r="NLK203" s="46"/>
      <c r="NLL203" s="46"/>
      <c r="NLM203" s="46"/>
      <c r="NLN203" s="46"/>
      <c r="NLO203" s="46"/>
      <c r="NLP203" s="46"/>
      <c r="NLQ203" s="46"/>
      <c r="NLR203" s="46"/>
      <c r="NLS203" s="46"/>
      <c r="NLT203" s="46"/>
      <c r="NLU203" s="46"/>
      <c r="NLV203" s="46"/>
      <c r="NLW203" s="46"/>
      <c r="NLX203" s="46"/>
      <c r="NLY203" s="46"/>
      <c r="NLZ203" s="46"/>
      <c r="NMA203" s="46"/>
      <c r="NMB203" s="46"/>
      <c r="NMC203" s="46"/>
      <c r="NMD203" s="46"/>
      <c r="NME203" s="46"/>
      <c r="NMF203" s="46"/>
      <c r="NMG203" s="46"/>
      <c r="NMH203" s="46"/>
      <c r="NMI203" s="46"/>
      <c r="NMJ203" s="46"/>
      <c r="NMK203" s="46"/>
      <c r="NML203" s="46"/>
      <c r="NMM203" s="46"/>
      <c r="NMN203" s="46"/>
      <c r="NMO203" s="46"/>
      <c r="NMP203" s="46"/>
      <c r="NMQ203" s="46"/>
      <c r="NMR203" s="46"/>
      <c r="NMS203" s="46"/>
      <c r="NMT203" s="46"/>
      <c r="NMU203" s="46"/>
      <c r="NMV203" s="46"/>
      <c r="NMW203" s="46"/>
      <c r="NMX203" s="46"/>
      <c r="NMY203" s="46"/>
      <c r="NMZ203" s="46"/>
      <c r="NNA203" s="46"/>
      <c r="NNB203" s="46"/>
      <c r="NNC203" s="46"/>
      <c r="NND203" s="46"/>
      <c r="NNE203" s="46"/>
      <c r="NNF203" s="46"/>
      <c r="NNG203" s="46"/>
      <c r="NNH203" s="46"/>
      <c r="NNI203" s="46"/>
      <c r="NNJ203" s="46"/>
      <c r="NNK203" s="46"/>
      <c r="NNL203" s="46"/>
      <c r="NNM203" s="46"/>
      <c r="NNN203" s="46"/>
      <c r="NNO203" s="46"/>
      <c r="NNP203" s="46"/>
      <c r="NNQ203" s="46"/>
      <c r="NNR203" s="46"/>
      <c r="NNS203" s="46"/>
      <c r="NNT203" s="46"/>
      <c r="NNU203" s="46"/>
      <c r="NNV203" s="46"/>
      <c r="NNW203" s="46"/>
      <c r="NNX203" s="46"/>
      <c r="NNY203" s="46"/>
      <c r="NNZ203" s="46"/>
      <c r="NOA203" s="46"/>
      <c r="NOB203" s="46"/>
      <c r="NOC203" s="46"/>
      <c r="NOD203" s="46"/>
      <c r="NOE203" s="46"/>
      <c r="NOF203" s="46"/>
      <c r="NOG203" s="46"/>
      <c r="NOH203" s="46"/>
      <c r="NOI203" s="46"/>
      <c r="NOJ203" s="46"/>
      <c r="NOK203" s="46"/>
      <c r="NOL203" s="46"/>
      <c r="NOM203" s="46"/>
      <c r="NON203" s="46"/>
      <c r="NOO203" s="46"/>
      <c r="NOP203" s="46"/>
      <c r="NOQ203" s="46"/>
      <c r="NOR203" s="46"/>
      <c r="NOS203" s="46"/>
      <c r="NOT203" s="46"/>
      <c r="NOU203" s="46"/>
      <c r="NOV203" s="46"/>
      <c r="NOW203" s="46"/>
      <c r="NOX203" s="46"/>
      <c r="NOY203" s="46"/>
      <c r="NOZ203" s="46"/>
      <c r="NPA203" s="46"/>
      <c r="NPB203" s="46"/>
      <c r="NPC203" s="46"/>
      <c r="NPD203" s="46"/>
      <c r="NPE203" s="46"/>
      <c r="NPF203" s="46"/>
      <c r="NPG203" s="46"/>
      <c r="NPH203" s="46"/>
      <c r="NPI203" s="46"/>
      <c r="NPJ203" s="46"/>
      <c r="NPK203" s="46"/>
      <c r="NPL203" s="46"/>
      <c r="NPM203" s="46"/>
      <c r="NPN203" s="46"/>
      <c r="NPO203" s="46"/>
      <c r="NPP203" s="46"/>
      <c r="NPQ203" s="46"/>
      <c r="NPR203" s="46"/>
      <c r="NPS203" s="46"/>
      <c r="NPT203" s="46"/>
      <c r="NPU203" s="46"/>
      <c r="NPV203" s="46"/>
      <c r="NPW203" s="46"/>
      <c r="NPX203" s="46"/>
      <c r="NPY203" s="46"/>
      <c r="NPZ203" s="46"/>
      <c r="NQA203" s="46"/>
      <c r="NQB203" s="46"/>
      <c r="NQC203" s="46"/>
      <c r="NQD203" s="46"/>
      <c r="NQE203" s="46"/>
      <c r="NQF203" s="46"/>
      <c r="NQG203" s="46"/>
      <c r="NQH203" s="46"/>
      <c r="NQI203" s="46"/>
      <c r="NQJ203" s="46"/>
      <c r="NQK203" s="46"/>
      <c r="NQL203" s="46"/>
      <c r="NQM203" s="46"/>
      <c r="NQN203" s="46"/>
      <c r="NQO203" s="46"/>
      <c r="NQP203" s="46"/>
      <c r="NQQ203" s="46"/>
      <c r="NQR203" s="46"/>
      <c r="NQS203" s="46"/>
      <c r="NQT203" s="46"/>
      <c r="NQU203" s="46"/>
      <c r="NQV203" s="46"/>
      <c r="NQW203" s="46"/>
      <c r="NQX203" s="46"/>
      <c r="NQY203" s="46"/>
      <c r="NQZ203" s="46"/>
      <c r="NRA203" s="46"/>
      <c r="NRB203" s="46"/>
      <c r="NRC203" s="46"/>
      <c r="NRD203" s="46"/>
      <c r="NRE203" s="46"/>
      <c r="NRF203" s="46"/>
      <c r="NRG203" s="46"/>
      <c r="NRH203" s="46"/>
      <c r="NRI203" s="46"/>
      <c r="NRJ203" s="46"/>
      <c r="NRK203" s="46"/>
      <c r="NRL203" s="46"/>
      <c r="NRM203" s="46"/>
      <c r="NRN203" s="46"/>
      <c r="NRO203" s="46"/>
      <c r="NRP203" s="46"/>
      <c r="NRQ203" s="46"/>
      <c r="NRR203" s="46"/>
      <c r="NRS203" s="46"/>
      <c r="NRT203" s="46"/>
      <c r="NRU203" s="46"/>
      <c r="NRV203" s="46"/>
      <c r="NRW203" s="46"/>
      <c r="NRX203" s="46"/>
      <c r="NRY203" s="46"/>
      <c r="NRZ203" s="46"/>
      <c r="NSA203" s="46"/>
      <c r="NSB203" s="46"/>
      <c r="NSC203" s="46"/>
      <c r="NSD203" s="46"/>
      <c r="NSE203" s="46"/>
      <c r="NSF203" s="46"/>
      <c r="NSG203" s="46"/>
      <c r="NSH203" s="46"/>
      <c r="NSI203" s="46"/>
      <c r="NSJ203" s="46"/>
      <c r="NSK203" s="46"/>
      <c r="NSL203" s="46"/>
      <c r="NSM203" s="46"/>
      <c r="NSN203" s="46"/>
      <c r="NSO203" s="46"/>
      <c r="NSP203" s="46"/>
      <c r="NSQ203" s="46"/>
      <c r="NSR203" s="46"/>
      <c r="NSS203" s="46"/>
      <c r="NST203" s="46"/>
      <c r="NSU203" s="46"/>
      <c r="NSV203" s="46"/>
      <c r="NSW203" s="46"/>
      <c r="NSX203" s="46"/>
      <c r="NSY203" s="46"/>
      <c r="NSZ203" s="46"/>
      <c r="NTA203" s="46"/>
      <c r="NTB203" s="46"/>
      <c r="NTC203" s="46"/>
      <c r="NTD203" s="46"/>
      <c r="NTE203" s="46"/>
      <c r="NTF203" s="46"/>
      <c r="NTG203" s="46"/>
      <c r="NTH203" s="46"/>
      <c r="NTI203" s="46"/>
      <c r="NTJ203" s="46"/>
      <c r="NTK203" s="46"/>
      <c r="NTL203" s="46"/>
      <c r="NTM203" s="46"/>
      <c r="NTN203" s="46"/>
      <c r="NTO203" s="46"/>
      <c r="NTP203" s="46"/>
      <c r="NTQ203" s="46"/>
      <c r="NTR203" s="46"/>
      <c r="NTS203" s="46"/>
      <c r="NTT203" s="46"/>
      <c r="NTU203" s="46"/>
      <c r="NTV203" s="46"/>
      <c r="NTW203" s="46"/>
      <c r="NTX203" s="46"/>
      <c r="NTY203" s="46"/>
      <c r="NTZ203" s="46"/>
      <c r="NUA203" s="46"/>
      <c r="NUB203" s="46"/>
      <c r="NUC203" s="46"/>
      <c r="NUD203" s="46"/>
      <c r="NUE203" s="46"/>
      <c r="NUF203" s="46"/>
      <c r="NUG203" s="46"/>
      <c r="NUH203" s="46"/>
      <c r="NUI203" s="46"/>
      <c r="NUJ203" s="46"/>
      <c r="NUK203" s="46"/>
      <c r="NUL203" s="46"/>
      <c r="NUM203" s="46"/>
      <c r="NUN203" s="46"/>
      <c r="NUO203" s="46"/>
      <c r="NUP203" s="46"/>
      <c r="NUQ203" s="46"/>
      <c r="NUR203" s="46"/>
      <c r="NUS203" s="46"/>
      <c r="NUT203" s="46"/>
      <c r="NUU203" s="46"/>
      <c r="NUV203" s="46"/>
      <c r="NUW203" s="46"/>
      <c r="NUX203" s="46"/>
      <c r="NUY203" s="46"/>
      <c r="NUZ203" s="46"/>
      <c r="NVA203" s="46"/>
      <c r="NVB203" s="46"/>
      <c r="NVC203" s="46"/>
      <c r="NVD203" s="46"/>
      <c r="NVE203" s="46"/>
      <c r="NVF203" s="46"/>
      <c r="NVG203" s="46"/>
      <c r="NVH203" s="46"/>
      <c r="NVI203" s="46"/>
      <c r="NVJ203" s="46"/>
      <c r="NVK203" s="46"/>
      <c r="NVL203" s="46"/>
      <c r="NVM203" s="46"/>
      <c r="NVN203" s="46"/>
      <c r="NVO203" s="46"/>
      <c r="NVP203" s="46"/>
      <c r="NVQ203" s="46"/>
      <c r="NVR203" s="46"/>
      <c r="NVS203" s="46"/>
      <c r="NVT203" s="46"/>
      <c r="NVU203" s="46"/>
      <c r="NVV203" s="46"/>
      <c r="NVW203" s="46"/>
      <c r="NVX203" s="46"/>
      <c r="NVY203" s="46"/>
      <c r="NVZ203" s="46"/>
      <c r="NWA203" s="46"/>
      <c r="NWB203" s="46"/>
      <c r="NWC203" s="46"/>
      <c r="NWD203" s="46"/>
      <c r="NWE203" s="46"/>
      <c r="NWF203" s="46"/>
      <c r="NWG203" s="46"/>
      <c r="NWH203" s="46"/>
      <c r="NWI203" s="46"/>
      <c r="NWJ203" s="46"/>
      <c r="NWK203" s="46"/>
      <c r="NWL203" s="46"/>
      <c r="NWM203" s="46"/>
      <c r="NWN203" s="46"/>
      <c r="NWO203" s="46"/>
      <c r="NWP203" s="46"/>
      <c r="NWQ203" s="46"/>
      <c r="NWR203" s="46"/>
      <c r="NWS203" s="46"/>
      <c r="NWT203" s="46"/>
      <c r="NWU203" s="46"/>
      <c r="NWV203" s="46"/>
      <c r="NWW203" s="46"/>
      <c r="NWX203" s="46"/>
      <c r="NWY203" s="46"/>
      <c r="NWZ203" s="46"/>
      <c r="NXA203" s="46"/>
      <c r="NXB203" s="46"/>
      <c r="NXC203" s="46"/>
      <c r="NXD203" s="46"/>
      <c r="NXE203" s="46"/>
      <c r="NXF203" s="46"/>
      <c r="NXG203" s="46"/>
      <c r="NXH203" s="46"/>
      <c r="NXI203" s="46"/>
      <c r="NXJ203" s="46"/>
      <c r="NXK203" s="46"/>
      <c r="NXL203" s="46"/>
      <c r="NXM203" s="46"/>
      <c r="NXN203" s="46"/>
      <c r="NXO203" s="46"/>
      <c r="NXP203" s="46"/>
      <c r="NXQ203" s="46"/>
      <c r="NXR203" s="46"/>
      <c r="NXS203" s="46"/>
      <c r="NXT203" s="46"/>
      <c r="NXU203" s="46"/>
      <c r="NXV203" s="46"/>
      <c r="NXW203" s="46"/>
      <c r="NXX203" s="46"/>
      <c r="NXY203" s="46"/>
      <c r="NXZ203" s="46"/>
      <c r="NYA203" s="46"/>
      <c r="NYB203" s="46"/>
      <c r="NYC203" s="46"/>
      <c r="NYD203" s="46"/>
      <c r="NYE203" s="46"/>
      <c r="NYF203" s="46"/>
      <c r="NYG203" s="46"/>
      <c r="NYH203" s="46"/>
      <c r="NYI203" s="46"/>
      <c r="NYJ203" s="46"/>
      <c r="NYK203" s="46"/>
      <c r="NYL203" s="46"/>
      <c r="NYM203" s="46"/>
      <c r="NYN203" s="46"/>
      <c r="NYO203" s="46"/>
      <c r="NYP203" s="46"/>
      <c r="NYQ203" s="46"/>
      <c r="NYR203" s="46"/>
      <c r="NYS203" s="46"/>
      <c r="NYT203" s="46"/>
      <c r="NYU203" s="46"/>
      <c r="NYV203" s="46"/>
      <c r="NYW203" s="46"/>
      <c r="NYX203" s="46"/>
      <c r="NYY203" s="46"/>
      <c r="NYZ203" s="46"/>
      <c r="NZA203" s="46"/>
      <c r="NZB203" s="46"/>
      <c r="NZC203" s="46"/>
      <c r="NZD203" s="46"/>
      <c r="NZE203" s="46"/>
      <c r="NZF203" s="46"/>
      <c r="NZG203" s="46"/>
      <c r="NZH203" s="46"/>
      <c r="NZI203" s="46"/>
      <c r="NZJ203" s="46"/>
      <c r="NZK203" s="46"/>
      <c r="NZL203" s="46"/>
      <c r="NZM203" s="46"/>
      <c r="NZN203" s="46"/>
      <c r="NZO203" s="46"/>
      <c r="NZP203" s="46"/>
      <c r="NZQ203" s="46"/>
      <c r="NZR203" s="46"/>
      <c r="NZS203" s="46"/>
      <c r="NZT203" s="46"/>
      <c r="NZU203" s="46"/>
      <c r="NZV203" s="46"/>
      <c r="NZW203" s="46"/>
      <c r="NZX203" s="46"/>
      <c r="NZY203" s="46"/>
      <c r="NZZ203" s="46"/>
      <c r="OAA203" s="46"/>
      <c r="OAB203" s="46"/>
      <c r="OAC203" s="46"/>
      <c r="OAD203" s="46"/>
      <c r="OAE203" s="46"/>
      <c r="OAF203" s="46"/>
      <c r="OAG203" s="46"/>
      <c r="OAH203" s="46"/>
      <c r="OAI203" s="46"/>
      <c r="OAJ203" s="46"/>
      <c r="OAK203" s="46"/>
      <c r="OAL203" s="46"/>
      <c r="OAM203" s="46"/>
      <c r="OAN203" s="46"/>
      <c r="OAO203" s="46"/>
      <c r="OAP203" s="46"/>
      <c r="OAQ203" s="46"/>
      <c r="OAR203" s="46"/>
      <c r="OAS203" s="46"/>
      <c r="OAT203" s="46"/>
      <c r="OAU203" s="46"/>
      <c r="OAV203" s="46"/>
      <c r="OAW203" s="46"/>
      <c r="OAX203" s="46"/>
      <c r="OAY203" s="46"/>
      <c r="OAZ203" s="46"/>
      <c r="OBA203" s="46"/>
      <c r="OBB203" s="46"/>
      <c r="OBC203" s="46"/>
      <c r="OBD203" s="46"/>
      <c r="OBE203" s="46"/>
      <c r="OBF203" s="46"/>
      <c r="OBG203" s="46"/>
      <c r="OBH203" s="46"/>
      <c r="OBI203" s="46"/>
      <c r="OBJ203" s="46"/>
      <c r="OBK203" s="46"/>
      <c r="OBL203" s="46"/>
      <c r="OBM203" s="46"/>
      <c r="OBN203" s="46"/>
      <c r="OBO203" s="46"/>
      <c r="OBP203" s="46"/>
      <c r="OBQ203" s="46"/>
      <c r="OBR203" s="46"/>
      <c r="OBS203" s="46"/>
      <c r="OBT203" s="46"/>
      <c r="OBU203" s="46"/>
      <c r="OBV203" s="46"/>
      <c r="OBW203" s="46"/>
      <c r="OBX203" s="46"/>
      <c r="OBY203" s="46"/>
      <c r="OBZ203" s="46"/>
      <c r="OCA203" s="46"/>
      <c r="OCB203" s="46"/>
      <c r="OCC203" s="46"/>
      <c r="OCD203" s="46"/>
      <c r="OCE203" s="46"/>
      <c r="OCF203" s="46"/>
      <c r="OCG203" s="46"/>
      <c r="OCH203" s="46"/>
      <c r="OCI203" s="46"/>
      <c r="OCJ203" s="46"/>
      <c r="OCK203" s="46"/>
      <c r="OCL203" s="46"/>
      <c r="OCM203" s="46"/>
      <c r="OCN203" s="46"/>
      <c r="OCO203" s="46"/>
      <c r="OCP203" s="46"/>
      <c r="OCQ203" s="46"/>
      <c r="OCR203" s="46"/>
      <c r="OCS203" s="46"/>
      <c r="OCT203" s="46"/>
      <c r="OCU203" s="46"/>
      <c r="OCV203" s="46"/>
      <c r="OCW203" s="46"/>
      <c r="OCX203" s="46"/>
      <c r="OCY203" s="46"/>
      <c r="OCZ203" s="46"/>
      <c r="ODA203" s="46"/>
      <c r="ODB203" s="46"/>
      <c r="ODC203" s="46"/>
      <c r="ODD203" s="46"/>
      <c r="ODE203" s="46"/>
      <c r="ODF203" s="46"/>
      <c r="ODG203" s="46"/>
      <c r="ODH203" s="46"/>
      <c r="ODI203" s="46"/>
      <c r="ODJ203" s="46"/>
      <c r="ODK203" s="46"/>
      <c r="ODL203" s="46"/>
      <c r="ODM203" s="46"/>
      <c r="ODN203" s="46"/>
      <c r="ODO203" s="46"/>
      <c r="ODP203" s="46"/>
      <c r="ODQ203" s="46"/>
      <c r="ODR203" s="46"/>
      <c r="ODS203" s="46"/>
      <c r="ODT203" s="46"/>
      <c r="ODU203" s="46"/>
      <c r="ODV203" s="46"/>
      <c r="ODW203" s="46"/>
      <c r="ODX203" s="46"/>
      <c r="ODY203" s="46"/>
      <c r="ODZ203" s="46"/>
      <c r="OEA203" s="46"/>
      <c r="OEB203" s="46"/>
      <c r="OEC203" s="46"/>
      <c r="OED203" s="46"/>
      <c r="OEE203" s="46"/>
      <c r="OEF203" s="46"/>
      <c r="OEG203" s="46"/>
      <c r="OEH203" s="46"/>
      <c r="OEI203" s="46"/>
      <c r="OEJ203" s="46"/>
      <c r="OEK203" s="46"/>
      <c r="OEL203" s="46"/>
      <c r="OEM203" s="46"/>
      <c r="OEN203" s="46"/>
      <c r="OEO203" s="46"/>
      <c r="OEP203" s="46"/>
      <c r="OEQ203" s="46"/>
      <c r="OER203" s="46"/>
      <c r="OES203" s="46"/>
      <c r="OET203" s="46"/>
      <c r="OEU203" s="46"/>
      <c r="OEV203" s="46"/>
      <c r="OEW203" s="46"/>
      <c r="OEX203" s="46"/>
      <c r="OEY203" s="46"/>
      <c r="OEZ203" s="46"/>
      <c r="OFA203" s="46"/>
      <c r="OFB203" s="46"/>
      <c r="OFC203" s="46"/>
      <c r="OFD203" s="46"/>
      <c r="OFE203" s="46"/>
      <c r="OFF203" s="46"/>
      <c r="OFG203" s="46"/>
      <c r="OFH203" s="46"/>
      <c r="OFI203" s="46"/>
      <c r="OFJ203" s="46"/>
      <c r="OFK203" s="46"/>
      <c r="OFL203" s="46"/>
      <c r="OFM203" s="46"/>
      <c r="OFN203" s="46"/>
      <c r="OFO203" s="46"/>
      <c r="OFP203" s="46"/>
      <c r="OFQ203" s="46"/>
      <c r="OFR203" s="46"/>
      <c r="OFS203" s="46"/>
      <c r="OFT203" s="46"/>
      <c r="OFU203" s="46"/>
      <c r="OFV203" s="46"/>
      <c r="OFW203" s="46"/>
      <c r="OFX203" s="46"/>
      <c r="OFY203" s="46"/>
      <c r="OFZ203" s="46"/>
      <c r="OGA203" s="46"/>
      <c r="OGB203" s="46"/>
      <c r="OGC203" s="46"/>
      <c r="OGD203" s="46"/>
      <c r="OGE203" s="46"/>
      <c r="OGF203" s="46"/>
      <c r="OGG203" s="46"/>
      <c r="OGH203" s="46"/>
      <c r="OGI203" s="46"/>
      <c r="OGJ203" s="46"/>
      <c r="OGK203" s="46"/>
      <c r="OGL203" s="46"/>
      <c r="OGM203" s="46"/>
      <c r="OGN203" s="46"/>
      <c r="OGO203" s="46"/>
      <c r="OGP203" s="46"/>
      <c r="OGQ203" s="46"/>
      <c r="OGR203" s="46"/>
      <c r="OGS203" s="46"/>
      <c r="OGT203" s="46"/>
      <c r="OGU203" s="46"/>
      <c r="OGV203" s="46"/>
      <c r="OGW203" s="46"/>
      <c r="OGX203" s="46"/>
      <c r="OGY203" s="46"/>
      <c r="OGZ203" s="46"/>
      <c r="OHA203" s="46"/>
      <c r="OHB203" s="46"/>
      <c r="OHC203" s="46"/>
      <c r="OHD203" s="46"/>
      <c r="OHE203" s="46"/>
      <c r="OHF203" s="46"/>
      <c r="OHG203" s="46"/>
      <c r="OHH203" s="46"/>
      <c r="OHI203" s="46"/>
      <c r="OHJ203" s="46"/>
      <c r="OHK203" s="46"/>
      <c r="OHL203" s="46"/>
      <c r="OHM203" s="46"/>
      <c r="OHN203" s="46"/>
      <c r="OHO203" s="46"/>
      <c r="OHP203" s="46"/>
      <c r="OHQ203" s="46"/>
      <c r="OHR203" s="46"/>
      <c r="OHS203" s="46"/>
      <c r="OHT203" s="46"/>
      <c r="OHU203" s="46"/>
      <c r="OHV203" s="46"/>
      <c r="OHW203" s="46"/>
      <c r="OHX203" s="46"/>
      <c r="OHY203" s="46"/>
      <c r="OHZ203" s="46"/>
      <c r="OIA203" s="46"/>
      <c r="OIB203" s="46"/>
      <c r="OIC203" s="46"/>
      <c r="OID203" s="46"/>
      <c r="OIE203" s="46"/>
      <c r="OIF203" s="46"/>
      <c r="OIG203" s="46"/>
      <c r="OIH203" s="46"/>
      <c r="OII203" s="46"/>
      <c r="OIJ203" s="46"/>
      <c r="OIK203" s="46"/>
      <c r="OIL203" s="46"/>
      <c r="OIM203" s="46"/>
      <c r="OIN203" s="46"/>
      <c r="OIO203" s="46"/>
      <c r="OIP203" s="46"/>
      <c r="OIQ203" s="46"/>
      <c r="OIR203" s="46"/>
      <c r="OIS203" s="46"/>
      <c r="OIT203" s="46"/>
      <c r="OIU203" s="46"/>
      <c r="OIV203" s="46"/>
      <c r="OIW203" s="46"/>
      <c r="OIX203" s="46"/>
      <c r="OIY203" s="46"/>
      <c r="OIZ203" s="46"/>
      <c r="OJA203" s="46"/>
      <c r="OJB203" s="46"/>
      <c r="OJC203" s="46"/>
      <c r="OJD203" s="46"/>
      <c r="OJE203" s="46"/>
      <c r="OJF203" s="46"/>
      <c r="OJG203" s="46"/>
      <c r="OJH203" s="46"/>
      <c r="OJI203" s="46"/>
      <c r="OJJ203" s="46"/>
      <c r="OJK203" s="46"/>
      <c r="OJL203" s="46"/>
      <c r="OJM203" s="46"/>
      <c r="OJN203" s="46"/>
      <c r="OJO203" s="46"/>
      <c r="OJP203" s="46"/>
      <c r="OJQ203" s="46"/>
      <c r="OJR203" s="46"/>
      <c r="OJS203" s="46"/>
      <c r="OJT203" s="46"/>
      <c r="OJU203" s="46"/>
      <c r="OJV203" s="46"/>
      <c r="OJW203" s="46"/>
      <c r="OJX203" s="46"/>
      <c r="OJY203" s="46"/>
      <c r="OJZ203" s="46"/>
      <c r="OKA203" s="46"/>
      <c r="OKB203" s="46"/>
      <c r="OKC203" s="46"/>
      <c r="OKD203" s="46"/>
      <c r="OKE203" s="46"/>
      <c r="OKF203" s="46"/>
      <c r="OKG203" s="46"/>
      <c r="OKH203" s="46"/>
      <c r="OKI203" s="46"/>
      <c r="OKJ203" s="46"/>
      <c r="OKK203" s="46"/>
      <c r="OKL203" s="46"/>
      <c r="OKM203" s="46"/>
      <c r="OKN203" s="46"/>
      <c r="OKO203" s="46"/>
      <c r="OKP203" s="46"/>
      <c r="OKQ203" s="46"/>
      <c r="OKR203" s="46"/>
      <c r="OKS203" s="46"/>
      <c r="OKT203" s="46"/>
      <c r="OKU203" s="46"/>
      <c r="OKV203" s="46"/>
      <c r="OKW203" s="46"/>
      <c r="OKX203" s="46"/>
      <c r="OKY203" s="46"/>
      <c r="OKZ203" s="46"/>
      <c r="OLA203" s="46"/>
      <c r="OLB203" s="46"/>
      <c r="OLC203" s="46"/>
      <c r="OLD203" s="46"/>
      <c r="OLE203" s="46"/>
      <c r="OLF203" s="46"/>
      <c r="OLG203" s="46"/>
      <c r="OLH203" s="46"/>
      <c r="OLI203" s="46"/>
      <c r="OLJ203" s="46"/>
      <c r="OLK203" s="46"/>
      <c r="OLL203" s="46"/>
      <c r="OLM203" s="46"/>
      <c r="OLN203" s="46"/>
      <c r="OLO203" s="46"/>
      <c r="OLP203" s="46"/>
      <c r="OLQ203" s="46"/>
      <c r="OLR203" s="46"/>
      <c r="OLS203" s="46"/>
      <c r="OLT203" s="46"/>
      <c r="OLU203" s="46"/>
      <c r="OLV203" s="46"/>
      <c r="OLW203" s="46"/>
      <c r="OLX203" s="46"/>
      <c r="OLY203" s="46"/>
      <c r="OLZ203" s="46"/>
      <c r="OMA203" s="46"/>
      <c r="OMB203" s="46"/>
      <c r="OMC203" s="46"/>
      <c r="OMD203" s="46"/>
      <c r="OME203" s="46"/>
      <c r="OMF203" s="46"/>
      <c r="OMG203" s="46"/>
      <c r="OMH203" s="46"/>
      <c r="OMI203" s="46"/>
      <c r="OMJ203" s="46"/>
      <c r="OMK203" s="46"/>
      <c r="OML203" s="46"/>
      <c r="OMM203" s="46"/>
      <c r="OMN203" s="46"/>
      <c r="OMO203" s="46"/>
      <c r="OMP203" s="46"/>
      <c r="OMQ203" s="46"/>
      <c r="OMR203" s="46"/>
      <c r="OMS203" s="46"/>
      <c r="OMT203" s="46"/>
      <c r="OMU203" s="46"/>
      <c r="OMV203" s="46"/>
      <c r="OMW203" s="46"/>
      <c r="OMX203" s="46"/>
      <c r="OMY203" s="46"/>
      <c r="OMZ203" s="46"/>
      <c r="ONA203" s="46"/>
      <c r="ONB203" s="46"/>
      <c r="ONC203" s="46"/>
      <c r="OND203" s="46"/>
      <c r="ONE203" s="46"/>
      <c r="ONF203" s="46"/>
      <c r="ONG203" s="46"/>
      <c r="ONH203" s="46"/>
      <c r="ONI203" s="46"/>
      <c r="ONJ203" s="46"/>
      <c r="ONK203" s="46"/>
      <c r="ONL203" s="46"/>
      <c r="ONM203" s="46"/>
      <c r="ONN203" s="46"/>
      <c r="ONO203" s="46"/>
      <c r="ONP203" s="46"/>
      <c r="ONQ203" s="46"/>
      <c r="ONR203" s="46"/>
      <c r="ONS203" s="46"/>
      <c r="ONT203" s="46"/>
      <c r="ONU203" s="46"/>
      <c r="ONV203" s="46"/>
      <c r="ONW203" s="46"/>
      <c r="ONX203" s="46"/>
      <c r="ONY203" s="46"/>
      <c r="ONZ203" s="46"/>
      <c r="OOA203" s="46"/>
      <c r="OOB203" s="46"/>
      <c r="OOC203" s="46"/>
      <c r="OOD203" s="46"/>
      <c r="OOE203" s="46"/>
      <c r="OOF203" s="46"/>
      <c r="OOG203" s="46"/>
      <c r="OOH203" s="46"/>
      <c r="OOI203" s="46"/>
      <c r="OOJ203" s="46"/>
      <c r="OOK203" s="46"/>
      <c r="OOL203" s="46"/>
      <c r="OOM203" s="46"/>
      <c r="OON203" s="46"/>
      <c r="OOO203" s="46"/>
      <c r="OOP203" s="46"/>
      <c r="OOQ203" s="46"/>
      <c r="OOR203" s="46"/>
      <c r="OOS203" s="46"/>
      <c r="OOT203" s="46"/>
      <c r="OOU203" s="46"/>
      <c r="OOV203" s="46"/>
      <c r="OOW203" s="46"/>
      <c r="OOX203" s="46"/>
      <c r="OOY203" s="46"/>
      <c r="OOZ203" s="46"/>
      <c r="OPA203" s="46"/>
      <c r="OPB203" s="46"/>
      <c r="OPC203" s="46"/>
      <c r="OPD203" s="46"/>
      <c r="OPE203" s="46"/>
      <c r="OPF203" s="46"/>
      <c r="OPG203" s="46"/>
      <c r="OPH203" s="46"/>
      <c r="OPI203" s="46"/>
      <c r="OPJ203" s="46"/>
      <c r="OPK203" s="46"/>
      <c r="OPL203" s="46"/>
      <c r="OPM203" s="46"/>
      <c r="OPN203" s="46"/>
      <c r="OPO203" s="46"/>
      <c r="OPP203" s="46"/>
      <c r="OPQ203" s="46"/>
      <c r="OPR203" s="46"/>
      <c r="OPS203" s="46"/>
      <c r="OPT203" s="46"/>
      <c r="OPU203" s="46"/>
      <c r="OPV203" s="46"/>
      <c r="OPW203" s="46"/>
      <c r="OPX203" s="46"/>
      <c r="OPY203" s="46"/>
      <c r="OPZ203" s="46"/>
      <c r="OQA203" s="46"/>
      <c r="OQB203" s="46"/>
      <c r="OQC203" s="46"/>
      <c r="OQD203" s="46"/>
      <c r="OQE203" s="46"/>
      <c r="OQF203" s="46"/>
      <c r="OQG203" s="46"/>
      <c r="OQH203" s="46"/>
      <c r="OQI203" s="46"/>
      <c r="OQJ203" s="46"/>
      <c r="OQK203" s="46"/>
      <c r="OQL203" s="46"/>
      <c r="OQM203" s="46"/>
      <c r="OQN203" s="46"/>
      <c r="OQO203" s="46"/>
      <c r="OQP203" s="46"/>
      <c r="OQQ203" s="46"/>
      <c r="OQR203" s="46"/>
      <c r="OQS203" s="46"/>
      <c r="OQT203" s="46"/>
      <c r="OQU203" s="46"/>
      <c r="OQV203" s="46"/>
      <c r="OQW203" s="46"/>
      <c r="OQX203" s="46"/>
      <c r="OQY203" s="46"/>
      <c r="OQZ203" s="46"/>
      <c r="ORA203" s="46"/>
      <c r="ORB203" s="46"/>
      <c r="ORC203" s="46"/>
      <c r="ORD203" s="46"/>
      <c r="ORE203" s="46"/>
      <c r="ORF203" s="46"/>
      <c r="ORG203" s="46"/>
      <c r="ORH203" s="46"/>
      <c r="ORI203" s="46"/>
      <c r="ORJ203" s="46"/>
      <c r="ORK203" s="46"/>
      <c r="ORL203" s="46"/>
      <c r="ORM203" s="46"/>
      <c r="ORN203" s="46"/>
      <c r="ORO203" s="46"/>
      <c r="ORP203" s="46"/>
      <c r="ORQ203" s="46"/>
      <c r="ORR203" s="46"/>
      <c r="ORS203" s="46"/>
      <c r="ORT203" s="46"/>
      <c r="ORU203" s="46"/>
      <c r="ORV203" s="46"/>
      <c r="ORW203" s="46"/>
      <c r="ORX203" s="46"/>
      <c r="ORY203" s="46"/>
      <c r="ORZ203" s="46"/>
      <c r="OSA203" s="46"/>
      <c r="OSB203" s="46"/>
      <c r="OSC203" s="46"/>
      <c r="OSD203" s="46"/>
      <c r="OSE203" s="46"/>
      <c r="OSF203" s="46"/>
      <c r="OSG203" s="46"/>
      <c r="OSH203" s="46"/>
      <c r="OSI203" s="46"/>
      <c r="OSJ203" s="46"/>
      <c r="OSK203" s="46"/>
      <c r="OSL203" s="46"/>
      <c r="OSM203" s="46"/>
      <c r="OSN203" s="46"/>
      <c r="OSO203" s="46"/>
      <c r="OSP203" s="46"/>
      <c r="OSQ203" s="46"/>
      <c r="OSR203" s="46"/>
      <c r="OSS203" s="46"/>
      <c r="OST203" s="46"/>
      <c r="OSU203" s="46"/>
      <c r="OSV203" s="46"/>
      <c r="OSW203" s="46"/>
      <c r="OSX203" s="46"/>
      <c r="OSY203" s="46"/>
      <c r="OSZ203" s="46"/>
      <c r="OTA203" s="46"/>
      <c r="OTB203" s="46"/>
      <c r="OTC203" s="46"/>
      <c r="OTD203" s="46"/>
      <c r="OTE203" s="46"/>
      <c r="OTF203" s="46"/>
      <c r="OTG203" s="46"/>
      <c r="OTH203" s="46"/>
      <c r="OTI203" s="46"/>
      <c r="OTJ203" s="46"/>
      <c r="OTK203" s="46"/>
      <c r="OTL203" s="46"/>
      <c r="OTM203" s="46"/>
      <c r="OTN203" s="46"/>
      <c r="OTO203" s="46"/>
      <c r="OTP203" s="46"/>
      <c r="OTQ203" s="46"/>
      <c r="OTR203" s="46"/>
      <c r="OTS203" s="46"/>
      <c r="OTT203" s="46"/>
      <c r="OTU203" s="46"/>
      <c r="OTV203" s="46"/>
      <c r="OTW203" s="46"/>
      <c r="OTX203" s="46"/>
      <c r="OTY203" s="46"/>
      <c r="OTZ203" s="46"/>
      <c r="OUA203" s="46"/>
      <c r="OUB203" s="46"/>
      <c r="OUC203" s="46"/>
      <c r="OUD203" s="46"/>
      <c r="OUE203" s="46"/>
      <c r="OUF203" s="46"/>
      <c r="OUG203" s="46"/>
      <c r="OUH203" s="46"/>
      <c r="OUI203" s="46"/>
      <c r="OUJ203" s="46"/>
      <c r="OUK203" s="46"/>
      <c r="OUL203" s="46"/>
      <c r="OUM203" s="46"/>
      <c r="OUN203" s="46"/>
      <c r="OUO203" s="46"/>
      <c r="OUP203" s="46"/>
      <c r="OUQ203" s="46"/>
      <c r="OUR203" s="46"/>
      <c r="OUS203" s="46"/>
      <c r="OUT203" s="46"/>
      <c r="OUU203" s="46"/>
      <c r="OUV203" s="46"/>
      <c r="OUW203" s="46"/>
      <c r="OUX203" s="46"/>
      <c r="OUY203" s="46"/>
      <c r="OUZ203" s="46"/>
      <c r="OVA203" s="46"/>
      <c r="OVB203" s="46"/>
      <c r="OVC203" s="46"/>
      <c r="OVD203" s="46"/>
      <c r="OVE203" s="46"/>
      <c r="OVF203" s="46"/>
      <c r="OVG203" s="46"/>
      <c r="OVH203" s="46"/>
      <c r="OVI203" s="46"/>
      <c r="OVJ203" s="46"/>
      <c r="OVK203" s="46"/>
      <c r="OVL203" s="46"/>
      <c r="OVM203" s="46"/>
      <c r="OVN203" s="46"/>
      <c r="OVO203" s="46"/>
      <c r="OVP203" s="46"/>
      <c r="OVQ203" s="46"/>
      <c r="OVR203" s="46"/>
      <c r="OVS203" s="46"/>
      <c r="OVT203" s="46"/>
      <c r="OVU203" s="46"/>
      <c r="OVV203" s="46"/>
      <c r="OVW203" s="46"/>
      <c r="OVX203" s="46"/>
      <c r="OVY203" s="46"/>
      <c r="OVZ203" s="46"/>
      <c r="OWA203" s="46"/>
      <c r="OWB203" s="46"/>
      <c r="OWC203" s="46"/>
      <c r="OWD203" s="46"/>
      <c r="OWE203" s="46"/>
      <c r="OWF203" s="46"/>
      <c r="OWG203" s="46"/>
      <c r="OWH203" s="46"/>
      <c r="OWI203" s="46"/>
      <c r="OWJ203" s="46"/>
      <c r="OWK203" s="46"/>
      <c r="OWL203" s="46"/>
      <c r="OWM203" s="46"/>
      <c r="OWN203" s="46"/>
      <c r="OWO203" s="46"/>
      <c r="OWP203" s="46"/>
      <c r="OWQ203" s="46"/>
      <c r="OWR203" s="46"/>
      <c r="OWS203" s="46"/>
      <c r="OWT203" s="46"/>
      <c r="OWU203" s="46"/>
      <c r="OWV203" s="46"/>
      <c r="OWW203" s="46"/>
      <c r="OWX203" s="46"/>
      <c r="OWY203" s="46"/>
      <c r="OWZ203" s="46"/>
      <c r="OXA203" s="46"/>
      <c r="OXB203" s="46"/>
      <c r="OXC203" s="46"/>
      <c r="OXD203" s="46"/>
      <c r="OXE203" s="46"/>
      <c r="OXF203" s="46"/>
      <c r="OXG203" s="46"/>
      <c r="OXH203" s="46"/>
      <c r="OXI203" s="46"/>
      <c r="OXJ203" s="46"/>
      <c r="OXK203" s="46"/>
      <c r="OXL203" s="46"/>
      <c r="OXM203" s="46"/>
      <c r="OXN203" s="46"/>
      <c r="OXO203" s="46"/>
      <c r="OXP203" s="46"/>
      <c r="OXQ203" s="46"/>
      <c r="OXR203" s="46"/>
      <c r="OXS203" s="46"/>
      <c r="OXT203" s="46"/>
      <c r="OXU203" s="46"/>
      <c r="OXV203" s="46"/>
      <c r="OXW203" s="46"/>
      <c r="OXX203" s="46"/>
      <c r="OXY203" s="46"/>
      <c r="OXZ203" s="46"/>
      <c r="OYA203" s="46"/>
      <c r="OYB203" s="46"/>
      <c r="OYC203" s="46"/>
      <c r="OYD203" s="46"/>
      <c r="OYE203" s="46"/>
      <c r="OYF203" s="46"/>
      <c r="OYG203" s="46"/>
      <c r="OYH203" s="46"/>
      <c r="OYI203" s="46"/>
      <c r="OYJ203" s="46"/>
      <c r="OYK203" s="46"/>
      <c r="OYL203" s="46"/>
      <c r="OYM203" s="46"/>
      <c r="OYN203" s="46"/>
      <c r="OYO203" s="46"/>
      <c r="OYP203" s="46"/>
      <c r="OYQ203" s="46"/>
      <c r="OYR203" s="46"/>
      <c r="OYS203" s="46"/>
      <c r="OYT203" s="46"/>
      <c r="OYU203" s="46"/>
      <c r="OYV203" s="46"/>
      <c r="OYW203" s="46"/>
      <c r="OYX203" s="46"/>
      <c r="OYY203" s="46"/>
      <c r="OYZ203" s="46"/>
      <c r="OZA203" s="46"/>
      <c r="OZB203" s="46"/>
      <c r="OZC203" s="46"/>
      <c r="OZD203" s="46"/>
      <c r="OZE203" s="46"/>
      <c r="OZF203" s="46"/>
      <c r="OZG203" s="46"/>
      <c r="OZH203" s="46"/>
      <c r="OZI203" s="46"/>
      <c r="OZJ203" s="46"/>
      <c r="OZK203" s="46"/>
      <c r="OZL203" s="46"/>
      <c r="OZM203" s="46"/>
      <c r="OZN203" s="46"/>
      <c r="OZO203" s="46"/>
      <c r="OZP203" s="46"/>
      <c r="OZQ203" s="46"/>
      <c r="OZR203" s="46"/>
      <c r="OZS203" s="46"/>
      <c r="OZT203" s="46"/>
      <c r="OZU203" s="46"/>
      <c r="OZV203" s="46"/>
      <c r="OZW203" s="46"/>
      <c r="OZX203" s="46"/>
      <c r="OZY203" s="46"/>
      <c r="OZZ203" s="46"/>
      <c r="PAA203" s="46"/>
      <c r="PAB203" s="46"/>
      <c r="PAC203" s="46"/>
      <c r="PAD203" s="46"/>
      <c r="PAE203" s="46"/>
      <c r="PAF203" s="46"/>
      <c r="PAG203" s="46"/>
      <c r="PAH203" s="46"/>
      <c r="PAI203" s="46"/>
      <c r="PAJ203" s="46"/>
      <c r="PAK203" s="46"/>
      <c r="PAL203" s="46"/>
      <c r="PAM203" s="46"/>
      <c r="PAN203" s="46"/>
      <c r="PAO203" s="46"/>
      <c r="PAP203" s="46"/>
      <c r="PAQ203" s="46"/>
      <c r="PAR203" s="46"/>
      <c r="PAS203" s="46"/>
      <c r="PAT203" s="46"/>
      <c r="PAU203" s="46"/>
      <c r="PAV203" s="46"/>
      <c r="PAW203" s="46"/>
      <c r="PAX203" s="46"/>
      <c r="PAY203" s="46"/>
      <c r="PAZ203" s="46"/>
      <c r="PBA203" s="46"/>
      <c r="PBB203" s="46"/>
      <c r="PBC203" s="46"/>
      <c r="PBD203" s="46"/>
      <c r="PBE203" s="46"/>
      <c r="PBF203" s="46"/>
      <c r="PBG203" s="46"/>
      <c r="PBH203" s="46"/>
      <c r="PBI203" s="46"/>
      <c r="PBJ203" s="46"/>
      <c r="PBK203" s="46"/>
      <c r="PBL203" s="46"/>
      <c r="PBM203" s="46"/>
      <c r="PBN203" s="46"/>
      <c r="PBO203" s="46"/>
      <c r="PBP203" s="46"/>
      <c r="PBQ203" s="46"/>
      <c r="PBR203" s="46"/>
      <c r="PBS203" s="46"/>
      <c r="PBT203" s="46"/>
      <c r="PBU203" s="46"/>
      <c r="PBV203" s="46"/>
      <c r="PBW203" s="46"/>
      <c r="PBX203" s="46"/>
      <c r="PBY203" s="46"/>
      <c r="PBZ203" s="46"/>
      <c r="PCA203" s="46"/>
      <c r="PCB203" s="46"/>
      <c r="PCC203" s="46"/>
      <c r="PCD203" s="46"/>
      <c r="PCE203" s="46"/>
      <c r="PCF203" s="46"/>
      <c r="PCG203" s="46"/>
      <c r="PCH203" s="46"/>
      <c r="PCI203" s="46"/>
      <c r="PCJ203" s="46"/>
      <c r="PCK203" s="46"/>
      <c r="PCL203" s="46"/>
      <c r="PCM203" s="46"/>
      <c r="PCN203" s="46"/>
      <c r="PCO203" s="46"/>
      <c r="PCP203" s="46"/>
      <c r="PCQ203" s="46"/>
      <c r="PCR203" s="46"/>
      <c r="PCS203" s="46"/>
      <c r="PCT203" s="46"/>
      <c r="PCU203" s="46"/>
      <c r="PCV203" s="46"/>
      <c r="PCW203" s="46"/>
      <c r="PCX203" s="46"/>
      <c r="PCY203" s="46"/>
      <c r="PCZ203" s="46"/>
      <c r="PDA203" s="46"/>
      <c r="PDB203" s="46"/>
      <c r="PDC203" s="46"/>
      <c r="PDD203" s="46"/>
      <c r="PDE203" s="46"/>
      <c r="PDF203" s="46"/>
      <c r="PDG203" s="46"/>
      <c r="PDH203" s="46"/>
      <c r="PDI203" s="46"/>
      <c r="PDJ203" s="46"/>
      <c r="PDK203" s="46"/>
      <c r="PDL203" s="46"/>
      <c r="PDM203" s="46"/>
      <c r="PDN203" s="46"/>
      <c r="PDO203" s="46"/>
      <c r="PDP203" s="46"/>
      <c r="PDQ203" s="46"/>
      <c r="PDR203" s="46"/>
      <c r="PDS203" s="46"/>
      <c r="PDT203" s="46"/>
      <c r="PDU203" s="46"/>
      <c r="PDV203" s="46"/>
      <c r="PDW203" s="46"/>
      <c r="PDX203" s="46"/>
      <c r="PDY203" s="46"/>
      <c r="PDZ203" s="46"/>
      <c r="PEA203" s="46"/>
      <c r="PEB203" s="46"/>
      <c r="PEC203" s="46"/>
      <c r="PED203" s="46"/>
      <c r="PEE203" s="46"/>
      <c r="PEF203" s="46"/>
      <c r="PEG203" s="46"/>
      <c r="PEH203" s="46"/>
      <c r="PEI203" s="46"/>
      <c r="PEJ203" s="46"/>
      <c r="PEK203" s="46"/>
      <c r="PEL203" s="46"/>
      <c r="PEM203" s="46"/>
      <c r="PEN203" s="46"/>
      <c r="PEO203" s="46"/>
      <c r="PEP203" s="46"/>
      <c r="PEQ203" s="46"/>
      <c r="PER203" s="46"/>
      <c r="PES203" s="46"/>
      <c r="PET203" s="46"/>
      <c r="PEU203" s="46"/>
      <c r="PEV203" s="46"/>
      <c r="PEW203" s="46"/>
      <c r="PEX203" s="46"/>
      <c r="PEY203" s="46"/>
      <c r="PEZ203" s="46"/>
      <c r="PFA203" s="46"/>
      <c r="PFB203" s="46"/>
      <c r="PFC203" s="46"/>
      <c r="PFD203" s="46"/>
      <c r="PFE203" s="46"/>
      <c r="PFF203" s="46"/>
      <c r="PFG203" s="46"/>
      <c r="PFH203" s="46"/>
      <c r="PFI203" s="46"/>
      <c r="PFJ203" s="46"/>
      <c r="PFK203" s="46"/>
      <c r="PFL203" s="46"/>
      <c r="PFM203" s="46"/>
      <c r="PFN203" s="46"/>
      <c r="PFO203" s="46"/>
      <c r="PFP203" s="46"/>
      <c r="PFQ203" s="46"/>
      <c r="PFR203" s="46"/>
      <c r="PFS203" s="46"/>
      <c r="PFT203" s="46"/>
      <c r="PFU203" s="46"/>
      <c r="PFV203" s="46"/>
      <c r="PFW203" s="46"/>
      <c r="PFX203" s="46"/>
      <c r="PFY203" s="46"/>
      <c r="PFZ203" s="46"/>
      <c r="PGA203" s="46"/>
      <c r="PGB203" s="46"/>
      <c r="PGC203" s="46"/>
      <c r="PGD203" s="46"/>
      <c r="PGE203" s="46"/>
      <c r="PGF203" s="46"/>
      <c r="PGG203" s="46"/>
      <c r="PGH203" s="46"/>
      <c r="PGI203" s="46"/>
      <c r="PGJ203" s="46"/>
      <c r="PGK203" s="46"/>
      <c r="PGL203" s="46"/>
      <c r="PGM203" s="46"/>
      <c r="PGN203" s="46"/>
      <c r="PGO203" s="46"/>
      <c r="PGP203" s="46"/>
      <c r="PGQ203" s="46"/>
      <c r="PGR203" s="46"/>
      <c r="PGS203" s="46"/>
      <c r="PGT203" s="46"/>
      <c r="PGU203" s="46"/>
      <c r="PGV203" s="46"/>
      <c r="PGW203" s="46"/>
      <c r="PGX203" s="46"/>
      <c r="PGY203" s="46"/>
      <c r="PGZ203" s="46"/>
      <c r="PHA203" s="46"/>
      <c r="PHB203" s="46"/>
      <c r="PHC203" s="46"/>
      <c r="PHD203" s="46"/>
      <c r="PHE203" s="46"/>
      <c r="PHF203" s="46"/>
      <c r="PHG203" s="46"/>
      <c r="PHH203" s="46"/>
      <c r="PHI203" s="46"/>
      <c r="PHJ203" s="46"/>
      <c r="PHK203" s="46"/>
      <c r="PHL203" s="46"/>
      <c r="PHM203" s="46"/>
      <c r="PHN203" s="46"/>
      <c r="PHO203" s="46"/>
      <c r="PHP203" s="46"/>
      <c r="PHQ203" s="46"/>
      <c r="PHR203" s="46"/>
      <c r="PHS203" s="46"/>
      <c r="PHT203" s="46"/>
      <c r="PHU203" s="46"/>
      <c r="PHV203" s="46"/>
      <c r="PHW203" s="46"/>
      <c r="PHX203" s="46"/>
      <c r="PHY203" s="46"/>
      <c r="PHZ203" s="46"/>
      <c r="PIA203" s="46"/>
      <c r="PIB203" s="46"/>
      <c r="PIC203" s="46"/>
      <c r="PID203" s="46"/>
      <c r="PIE203" s="46"/>
      <c r="PIF203" s="46"/>
      <c r="PIG203" s="46"/>
      <c r="PIH203" s="46"/>
      <c r="PII203" s="46"/>
      <c r="PIJ203" s="46"/>
      <c r="PIK203" s="46"/>
      <c r="PIL203" s="46"/>
      <c r="PIM203" s="46"/>
      <c r="PIN203" s="46"/>
      <c r="PIO203" s="46"/>
      <c r="PIP203" s="46"/>
      <c r="PIQ203" s="46"/>
      <c r="PIR203" s="46"/>
      <c r="PIS203" s="46"/>
      <c r="PIT203" s="46"/>
      <c r="PIU203" s="46"/>
      <c r="PIV203" s="46"/>
      <c r="PIW203" s="46"/>
      <c r="PIX203" s="46"/>
      <c r="PIY203" s="46"/>
      <c r="PIZ203" s="46"/>
      <c r="PJA203" s="46"/>
      <c r="PJB203" s="46"/>
      <c r="PJC203" s="46"/>
      <c r="PJD203" s="46"/>
      <c r="PJE203" s="46"/>
      <c r="PJF203" s="46"/>
      <c r="PJG203" s="46"/>
      <c r="PJH203" s="46"/>
      <c r="PJI203" s="46"/>
      <c r="PJJ203" s="46"/>
      <c r="PJK203" s="46"/>
      <c r="PJL203" s="46"/>
      <c r="PJM203" s="46"/>
      <c r="PJN203" s="46"/>
      <c r="PJO203" s="46"/>
      <c r="PJP203" s="46"/>
      <c r="PJQ203" s="46"/>
      <c r="PJR203" s="46"/>
      <c r="PJS203" s="46"/>
      <c r="PJT203" s="46"/>
      <c r="PJU203" s="46"/>
      <c r="PJV203" s="46"/>
      <c r="PJW203" s="46"/>
      <c r="PJX203" s="46"/>
      <c r="PJY203" s="46"/>
      <c r="PJZ203" s="46"/>
      <c r="PKA203" s="46"/>
      <c r="PKB203" s="46"/>
      <c r="PKC203" s="46"/>
      <c r="PKD203" s="46"/>
      <c r="PKE203" s="46"/>
      <c r="PKF203" s="46"/>
      <c r="PKG203" s="46"/>
      <c r="PKH203" s="46"/>
      <c r="PKI203" s="46"/>
      <c r="PKJ203" s="46"/>
      <c r="PKK203" s="46"/>
      <c r="PKL203" s="46"/>
      <c r="PKM203" s="46"/>
      <c r="PKN203" s="46"/>
      <c r="PKO203" s="46"/>
      <c r="PKP203" s="46"/>
      <c r="PKQ203" s="46"/>
      <c r="PKR203" s="46"/>
      <c r="PKS203" s="46"/>
      <c r="PKT203" s="46"/>
      <c r="PKU203" s="46"/>
      <c r="PKV203" s="46"/>
      <c r="PKW203" s="46"/>
      <c r="PKX203" s="46"/>
      <c r="PKY203" s="46"/>
      <c r="PKZ203" s="46"/>
      <c r="PLA203" s="46"/>
      <c r="PLB203" s="46"/>
      <c r="PLC203" s="46"/>
      <c r="PLD203" s="46"/>
      <c r="PLE203" s="46"/>
      <c r="PLF203" s="46"/>
      <c r="PLG203" s="46"/>
      <c r="PLH203" s="46"/>
      <c r="PLI203" s="46"/>
      <c r="PLJ203" s="46"/>
      <c r="PLK203" s="46"/>
      <c r="PLL203" s="46"/>
      <c r="PLM203" s="46"/>
      <c r="PLN203" s="46"/>
      <c r="PLO203" s="46"/>
      <c r="PLP203" s="46"/>
      <c r="PLQ203" s="46"/>
      <c r="PLR203" s="46"/>
      <c r="PLS203" s="46"/>
      <c r="PLT203" s="46"/>
      <c r="PLU203" s="46"/>
      <c r="PLV203" s="46"/>
      <c r="PLW203" s="46"/>
      <c r="PLX203" s="46"/>
      <c r="PLY203" s="46"/>
      <c r="PLZ203" s="46"/>
      <c r="PMA203" s="46"/>
      <c r="PMB203" s="46"/>
      <c r="PMC203" s="46"/>
      <c r="PMD203" s="46"/>
      <c r="PME203" s="46"/>
      <c r="PMF203" s="46"/>
      <c r="PMG203" s="46"/>
      <c r="PMH203" s="46"/>
      <c r="PMI203" s="46"/>
      <c r="PMJ203" s="46"/>
      <c r="PMK203" s="46"/>
      <c r="PML203" s="46"/>
      <c r="PMM203" s="46"/>
      <c r="PMN203" s="46"/>
      <c r="PMO203" s="46"/>
      <c r="PMP203" s="46"/>
      <c r="PMQ203" s="46"/>
      <c r="PMR203" s="46"/>
      <c r="PMS203" s="46"/>
      <c r="PMT203" s="46"/>
      <c r="PMU203" s="46"/>
      <c r="PMV203" s="46"/>
      <c r="PMW203" s="46"/>
      <c r="PMX203" s="46"/>
      <c r="PMY203" s="46"/>
      <c r="PMZ203" s="46"/>
      <c r="PNA203" s="46"/>
      <c r="PNB203" s="46"/>
      <c r="PNC203" s="46"/>
      <c r="PND203" s="46"/>
      <c r="PNE203" s="46"/>
      <c r="PNF203" s="46"/>
      <c r="PNG203" s="46"/>
      <c r="PNH203" s="46"/>
      <c r="PNI203" s="46"/>
      <c r="PNJ203" s="46"/>
      <c r="PNK203" s="46"/>
      <c r="PNL203" s="46"/>
      <c r="PNM203" s="46"/>
      <c r="PNN203" s="46"/>
      <c r="PNO203" s="46"/>
      <c r="PNP203" s="46"/>
      <c r="PNQ203" s="46"/>
      <c r="PNR203" s="46"/>
      <c r="PNS203" s="46"/>
      <c r="PNT203" s="46"/>
      <c r="PNU203" s="46"/>
      <c r="PNV203" s="46"/>
      <c r="PNW203" s="46"/>
      <c r="PNX203" s="46"/>
      <c r="PNY203" s="46"/>
      <c r="PNZ203" s="46"/>
      <c r="POA203" s="46"/>
      <c r="POB203" s="46"/>
      <c r="POC203" s="46"/>
      <c r="POD203" s="46"/>
      <c r="POE203" s="46"/>
      <c r="POF203" s="46"/>
      <c r="POG203" s="46"/>
      <c r="POH203" s="46"/>
      <c r="POI203" s="46"/>
      <c r="POJ203" s="46"/>
      <c r="POK203" s="46"/>
      <c r="POL203" s="46"/>
      <c r="POM203" s="46"/>
      <c r="PON203" s="46"/>
      <c r="POO203" s="46"/>
      <c r="POP203" s="46"/>
      <c r="POQ203" s="46"/>
      <c r="POR203" s="46"/>
      <c r="POS203" s="46"/>
      <c r="POT203" s="46"/>
      <c r="POU203" s="46"/>
      <c r="POV203" s="46"/>
      <c r="POW203" s="46"/>
      <c r="POX203" s="46"/>
      <c r="POY203" s="46"/>
      <c r="POZ203" s="46"/>
      <c r="PPA203" s="46"/>
      <c r="PPB203" s="46"/>
      <c r="PPC203" s="46"/>
      <c r="PPD203" s="46"/>
      <c r="PPE203" s="46"/>
      <c r="PPF203" s="46"/>
      <c r="PPG203" s="46"/>
      <c r="PPH203" s="46"/>
      <c r="PPI203" s="46"/>
      <c r="PPJ203" s="46"/>
      <c r="PPK203" s="46"/>
      <c r="PPL203" s="46"/>
      <c r="PPM203" s="46"/>
      <c r="PPN203" s="46"/>
      <c r="PPO203" s="46"/>
      <c r="PPP203" s="46"/>
      <c r="PPQ203" s="46"/>
      <c r="PPR203" s="46"/>
      <c r="PPS203" s="46"/>
      <c r="PPT203" s="46"/>
      <c r="PPU203" s="46"/>
      <c r="PPV203" s="46"/>
      <c r="PPW203" s="46"/>
      <c r="PPX203" s="46"/>
      <c r="PPY203" s="46"/>
      <c r="PPZ203" s="46"/>
      <c r="PQA203" s="46"/>
      <c r="PQB203" s="46"/>
      <c r="PQC203" s="46"/>
      <c r="PQD203" s="46"/>
      <c r="PQE203" s="46"/>
      <c r="PQF203" s="46"/>
      <c r="PQG203" s="46"/>
      <c r="PQH203" s="46"/>
      <c r="PQI203" s="46"/>
      <c r="PQJ203" s="46"/>
      <c r="PQK203" s="46"/>
      <c r="PQL203" s="46"/>
      <c r="PQM203" s="46"/>
      <c r="PQN203" s="46"/>
      <c r="PQO203" s="46"/>
      <c r="PQP203" s="46"/>
      <c r="PQQ203" s="46"/>
      <c r="PQR203" s="46"/>
      <c r="PQS203" s="46"/>
      <c r="PQT203" s="46"/>
      <c r="PQU203" s="46"/>
      <c r="PQV203" s="46"/>
      <c r="PQW203" s="46"/>
      <c r="PQX203" s="46"/>
      <c r="PQY203" s="46"/>
      <c r="PQZ203" s="46"/>
      <c r="PRA203" s="46"/>
      <c r="PRB203" s="46"/>
      <c r="PRC203" s="46"/>
      <c r="PRD203" s="46"/>
      <c r="PRE203" s="46"/>
      <c r="PRF203" s="46"/>
      <c r="PRG203" s="46"/>
      <c r="PRH203" s="46"/>
      <c r="PRI203" s="46"/>
      <c r="PRJ203" s="46"/>
      <c r="PRK203" s="46"/>
      <c r="PRL203" s="46"/>
      <c r="PRM203" s="46"/>
      <c r="PRN203" s="46"/>
      <c r="PRO203" s="46"/>
      <c r="PRP203" s="46"/>
      <c r="PRQ203" s="46"/>
      <c r="PRR203" s="46"/>
      <c r="PRS203" s="46"/>
      <c r="PRT203" s="46"/>
      <c r="PRU203" s="46"/>
      <c r="PRV203" s="46"/>
      <c r="PRW203" s="46"/>
      <c r="PRX203" s="46"/>
      <c r="PRY203" s="46"/>
      <c r="PRZ203" s="46"/>
      <c r="PSA203" s="46"/>
      <c r="PSB203" s="46"/>
      <c r="PSC203" s="46"/>
      <c r="PSD203" s="46"/>
      <c r="PSE203" s="46"/>
      <c r="PSF203" s="46"/>
      <c r="PSG203" s="46"/>
      <c r="PSH203" s="46"/>
      <c r="PSI203" s="46"/>
      <c r="PSJ203" s="46"/>
      <c r="PSK203" s="46"/>
      <c r="PSL203" s="46"/>
      <c r="PSM203" s="46"/>
      <c r="PSN203" s="46"/>
      <c r="PSO203" s="46"/>
      <c r="PSP203" s="46"/>
      <c r="PSQ203" s="46"/>
      <c r="PSR203" s="46"/>
      <c r="PSS203" s="46"/>
      <c r="PST203" s="46"/>
      <c r="PSU203" s="46"/>
      <c r="PSV203" s="46"/>
      <c r="PSW203" s="46"/>
      <c r="PSX203" s="46"/>
      <c r="PSY203" s="46"/>
      <c r="PSZ203" s="46"/>
      <c r="PTA203" s="46"/>
      <c r="PTB203" s="46"/>
      <c r="PTC203" s="46"/>
      <c r="PTD203" s="46"/>
      <c r="PTE203" s="46"/>
      <c r="PTF203" s="46"/>
      <c r="PTG203" s="46"/>
      <c r="PTH203" s="46"/>
      <c r="PTI203" s="46"/>
      <c r="PTJ203" s="46"/>
      <c r="PTK203" s="46"/>
      <c r="PTL203" s="46"/>
      <c r="PTM203" s="46"/>
      <c r="PTN203" s="46"/>
      <c r="PTO203" s="46"/>
      <c r="PTP203" s="46"/>
      <c r="PTQ203" s="46"/>
      <c r="PTR203" s="46"/>
      <c r="PTS203" s="46"/>
      <c r="PTT203" s="46"/>
      <c r="PTU203" s="46"/>
      <c r="PTV203" s="46"/>
      <c r="PTW203" s="46"/>
      <c r="PTX203" s="46"/>
      <c r="PTY203" s="46"/>
      <c r="PTZ203" s="46"/>
      <c r="PUA203" s="46"/>
      <c r="PUB203" s="46"/>
      <c r="PUC203" s="46"/>
      <c r="PUD203" s="46"/>
      <c r="PUE203" s="46"/>
      <c r="PUF203" s="46"/>
      <c r="PUG203" s="46"/>
      <c r="PUH203" s="46"/>
      <c r="PUI203" s="46"/>
      <c r="PUJ203" s="46"/>
      <c r="PUK203" s="46"/>
      <c r="PUL203" s="46"/>
      <c r="PUM203" s="46"/>
      <c r="PUN203" s="46"/>
      <c r="PUO203" s="46"/>
      <c r="PUP203" s="46"/>
      <c r="PUQ203" s="46"/>
      <c r="PUR203" s="46"/>
      <c r="PUS203" s="46"/>
      <c r="PUT203" s="46"/>
      <c r="PUU203" s="46"/>
      <c r="PUV203" s="46"/>
      <c r="PUW203" s="46"/>
      <c r="PUX203" s="46"/>
      <c r="PUY203" s="46"/>
      <c r="PUZ203" s="46"/>
      <c r="PVA203" s="46"/>
      <c r="PVB203" s="46"/>
      <c r="PVC203" s="46"/>
      <c r="PVD203" s="46"/>
      <c r="PVE203" s="46"/>
      <c r="PVF203" s="46"/>
      <c r="PVG203" s="46"/>
      <c r="PVH203" s="46"/>
      <c r="PVI203" s="46"/>
      <c r="PVJ203" s="46"/>
      <c r="PVK203" s="46"/>
      <c r="PVL203" s="46"/>
      <c r="PVM203" s="46"/>
      <c r="PVN203" s="46"/>
      <c r="PVO203" s="46"/>
      <c r="PVP203" s="46"/>
      <c r="PVQ203" s="46"/>
      <c r="PVR203" s="46"/>
      <c r="PVS203" s="46"/>
      <c r="PVT203" s="46"/>
      <c r="PVU203" s="46"/>
      <c r="PVV203" s="46"/>
      <c r="PVW203" s="46"/>
      <c r="PVX203" s="46"/>
      <c r="PVY203" s="46"/>
      <c r="PVZ203" s="46"/>
      <c r="PWA203" s="46"/>
      <c r="PWB203" s="46"/>
      <c r="PWC203" s="46"/>
      <c r="PWD203" s="46"/>
      <c r="PWE203" s="46"/>
      <c r="PWF203" s="46"/>
      <c r="PWG203" s="46"/>
      <c r="PWH203" s="46"/>
      <c r="PWI203" s="46"/>
      <c r="PWJ203" s="46"/>
      <c r="PWK203" s="46"/>
      <c r="PWL203" s="46"/>
      <c r="PWM203" s="46"/>
      <c r="PWN203" s="46"/>
      <c r="PWO203" s="46"/>
      <c r="PWP203" s="46"/>
      <c r="PWQ203" s="46"/>
      <c r="PWR203" s="46"/>
      <c r="PWS203" s="46"/>
      <c r="PWT203" s="46"/>
      <c r="PWU203" s="46"/>
      <c r="PWV203" s="46"/>
      <c r="PWW203" s="46"/>
      <c r="PWX203" s="46"/>
      <c r="PWY203" s="46"/>
      <c r="PWZ203" s="46"/>
      <c r="PXA203" s="46"/>
      <c r="PXB203" s="46"/>
      <c r="PXC203" s="46"/>
      <c r="PXD203" s="46"/>
      <c r="PXE203" s="46"/>
      <c r="PXF203" s="46"/>
      <c r="PXG203" s="46"/>
      <c r="PXH203" s="46"/>
      <c r="PXI203" s="46"/>
      <c r="PXJ203" s="46"/>
      <c r="PXK203" s="46"/>
      <c r="PXL203" s="46"/>
      <c r="PXM203" s="46"/>
      <c r="PXN203" s="46"/>
      <c r="PXO203" s="46"/>
      <c r="PXP203" s="46"/>
      <c r="PXQ203" s="46"/>
      <c r="PXR203" s="46"/>
      <c r="PXS203" s="46"/>
      <c r="PXT203" s="46"/>
      <c r="PXU203" s="46"/>
      <c r="PXV203" s="46"/>
      <c r="PXW203" s="46"/>
      <c r="PXX203" s="46"/>
      <c r="PXY203" s="46"/>
      <c r="PXZ203" s="46"/>
      <c r="PYA203" s="46"/>
      <c r="PYB203" s="46"/>
      <c r="PYC203" s="46"/>
      <c r="PYD203" s="46"/>
      <c r="PYE203" s="46"/>
      <c r="PYF203" s="46"/>
      <c r="PYG203" s="46"/>
      <c r="PYH203" s="46"/>
      <c r="PYI203" s="46"/>
      <c r="PYJ203" s="46"/>
      <c r="PYK203" s="46"/>
      <c r="PYL203" s="46"/>
      <c r="PYM203" s="46"/>
      <c r="PYN203" s="46"/>
      <c r="PYO203" s="46"/>
      <c r="PYP203" s="46"/>
      <c r="PYQ203" s="46"/>
      <c r="PYR203" s="46"/>
      <c r="PYS203" s="46"/>
      <c r="PYT203" s="46"/>
      <c r="PYU203" s="46"/>
      <c r="PYV203" s="46"/>
      <c r="PYW203" s="46"/>
      <c r="PYX203" s="46"/>
      <c r="PYY203" s="46"/>
      <c r="PYZ203" s="46"/>
      <c r="PZA203" s="46"/>
      <c r="PZB203" s="46"/>
      <c r="PZC203" s="46"/>
      <c r="PZD203" s="46"/>
      <c r="PZE203" s="46"/>
      <c r="PZF203" s="46"/>
      <c r="PZG203" s="46"/>
      <c r="PZH203" s="46"/>
      <c r="PZI203" s="46"/>
      <c r="PZJ203" s="46"/>
      <c r="PZK203" s="46"/>
      <c r="PZL203" s="46"/>
      <c r="PZM203" s="46"/>
      <c r="PZN203" s="46"/>
      <c r="PZO203" s="46"/>
      <c r="PZP203" s="46"/>
      <c r="PZQ203" s="46"/>
      <c r="PZR203" s="46"/>
      <c r="PZS203" s="46"/>
      <c r="PZT203" s="46"/>
      <c r="PZU203" s="46"/>
      <c r="PZV203" s="46"/>
      <c r="PZW203" s="46"/>
      <c r="PZX203" s="46"/>
      <c r="PZY203" s="46"/>
      <c r="PZZ203" s="46"/>
      <c r="QAA203" s="46"/>
      <c r="QAB203" s="46"/>
      <c r="QAC203" s="46"/>
      <c r="QAD203" s="46"/>
      <c r="QAE203" s="46"/>
      <c r="QAF203" s="46"/>
      <c r="QAG203" s="46"/>
      <c r="QAH203" s="46"/>
      <c r="QAI203" s="46"/>
      <c r="QAJ203" s="46"/>
      <c r="QAK203" s="46"/>
      <c r="QAL203" s="46"/>
      <c r="QAM203" s="46"/>
      <c r="QAN203" s="46"/>
      <c r="QAO203" s="46"/>
      <c r="QAP203" s="46"/>
      <c r="QAQ203" s="46"/>
      <c r="QAR203" s="46"/>
      <c r="QAS203" s="46"/>
      <c r="QAT203" s="46"/>
      <c r="QAU203" s="46"/>
      <c r="QAV203" s="46"/>
      <c r="QAW203" s="46"/>
      <c r="QAX203" s="46"/>
      <c r="QAY203" s="46"/>
      <c r="QAZ203" s="46"/>
      <c r="QBA203" s="46"/>
      <c r="QBB203" s="46"/>
      <c r="QBC203" s="46"/>
      <c r="QBD203" s="46"/>
      <c r="QBE203" s="46"/>
      <c r="QBF203" s="46"/>
      <c r="QBG203" s="46"/>
      <c r="QBH203" s="46"/>
      <c r="QBI203" s="46"/>
      <c r="QBJ203" s="46"/>
      <c r="QBK203" s="46"/>
      <c r="QBL203" s="46"/>
      <c r="QBM203" s="46"/>
      <c r="QBN203" s="46"/>
      <c r="QBO203" s="46"/>
      <c r="QBP203" s="46"/>
      <c r="QBQ203" s="46"/>
      <c r="QBR203" s="46"/>
      <c r="QBS203" s="46"/>
      <c r="QBT203" s="46"/>
      <c r="QBU203" s="46"/>
      <c r="QBV203" s="46"/>
      <c r="QBW203" s="46"/>
      <c r="QBX203" s="46"/>
      <c r="QBY203" s="46"/>
      <c r="QBZ203" s="46"/>
      <c r="QCA203" s="46"/>
      <c r="QCB203" s="46"/>
      <c r="QCC203" s="46"/>
      <c r="QCD203" s="46"/>
      <c r="QCE203" s="46"/>
      <c r="QCF203" s="46"/>
      <c r="QCG203" s="46"/>
      <c r="QCH203" s="46"/>
      <c r="QCI203" s="46"/>
      <c r="QCJ203" s="46"/>
      <c r="QCK203" s="46"/>
      <c r="QCL203" s="46"/>
      <c r="QCM203" s="46"/>
      <c r="QCN203" s="46"/>
      <c r="QCO203" s="46"/>
      <c r="QCP203" s="46"/>
      <c r="QCQ203" s="46"/>
      <c r="QCR203" s="46"/>
      <c r="QCS203" s="46"/>
      <c r="QCT203" s="46"/>
      <c r="QCU203" s="46"/>
      <c r="QCV203" s="46"/>
      <c r="QCW203" s="46"/>
      <c r="QCX203" s="46"/>
      <c r="QCY203" s="46"/>
      <c r="QCZ203" s="46"/>
      <c r="QDA203" s="46"/>
      <c r="QDB203" s="46"/>
      <c r="QDC203" s="46"/>
      <c r="QDD203" s="46"/>
      <c r="QDE203" s="46"/>
      <c r="QDF203" s="46"/>
      <c r="QDG203" s="46"/>
      <c r="QDH203" s="46"/>
      <c r="QDI203" s="46"/>
      <c r="QDJ203" s="46"/>
      <c r="QDK203" s="46"/>
      <c r="QDL203" s="46"/>
      <c r="QDM203" s="46"/>
      <c r="QDN203" s="46"/>
      <c r="QDO203" s="46"/>
      <c r="QDP203" s="46"/>
      <c r="QDQ203" s="46"/>
      <c r="QDR203" s="46"/>
      <c r="QDS203" s="46"/>
      <c r="QDT203" s="46"/>
      <c r="QDU203" s="46"/>
      <c r="QDV203" s="46"/>
      <c r="QDW203" s="46"/>
      <c r="QDX203" s="46"/>
      <c r="QDY203" s="46"/>
      <c r="QDZ203" s="46"/>
      <c r="QEA203" s="46"/>
      <c r="QEB203" s="46"/>
      <c r="QEC203" s="46"/>
      <c r="QED203" s="46"/>
      <c r="QEE203" s="46"/>
      <c r="QEF203" s="46"/>
      <c r="QEG203" s="46"/>
      <c r="QEH203" s="46"/>
      <c r="QEI203" s="46"/>
      <c r="QEJ203" s="46"/>
      <c r="QEK203" s="46"/>
      <c r="QEL203" s="46"/>
      <c r="QEM203" s="46"/>
      <c r="QEN203" s="46"/>
      <c r="QEO203" s="46"/>
      <c r="QEP203" s="46"/>
      <c r="QEQ203" s="46"/>
      <c r="QER203" s="46"/>
      <c r="QES203" s="46"/>
      <c r="QET203" s="46"/>
      <c r="QEU203" s="46"/>
      <c r="QEV203" s="46"/>
      <c r="QEW203" s="46"/>
      <c r="QEX203" s="46"/>
      <c r="QEY203" s="46"/>
      <c r="QEZ203" s="46"/>
      <c r="QFA203" s="46"/>
      <c r="QFB203" s="46"/>
      <c r="QFC203" s="46"/>
      <c r="QFD203" s="46"/>
      <c r="QFE203" s="46"/>
      <c r="QFF203" s="46"/>
      <c r="QFG203" s="46"/>
      <c r="QFH203" s="46"/>
      <c r="QFI203" s="46"/>
      <c r="QFJ203" s="46"/>
      <c r="QFK203" s="46"/>
      <c r="QFL203" s="46"/>
      <c r="QFM203" s="46"/>
      <c r="QFN203" s="46"/>
      <c r="QFO203" s="46"/>
      <c r="QFP203" s="46"/>
      <c r="QFQ203" s="46"/>
      <c r="QFR203" s="46"/>
      <c r="QFS203" s="46"/>
      <c r="QFT203" s="46"/>
      <c r="QFU203" s="46"/>
      <c r="QFV203" s="46"/>
      <c r="QFW203" s="46"/>
      <c r="QFX203" s="46"/>
      <c r="QFY203" s="46"/>
      <c r="QFZ203" s="46"/>
      <c r="QGA203" s="46"/>
      <c r="QGB203" s="46"/>
      <c r="QGC203" s="46"/>
      <c r="QGD203" s="46"/>
      <c r="QGE203" s="46"/>
      <c r="QGF203" s="46"/>
      <c r="QGG203" s="46"/>
      <c r="QGH203" s="46"/>
      <c r="QGI203" s="46"/>
      <c r="QGJ203" s="46"/>
      <c r="QGK203" s="46"/>
      <c r="QGL203" s="46"/>
      <c r="QGM203" s="46"/>
      <c r="QGN203" s="46"/>
      <c r="QGO203" s="46"/>
      <c r="QGP203" s="46"/>
      <c r="QGQ203" s="46"/>
      <c r="QGR203" s="46"/>
      <c r="QGS203" s="46"/>
      <c r="QGT203" s="46"/>
      <c r="QGU203" s="46"/>
      <c r="QGV203" s="46"/>
      <c r="QGW203" s="46"/>
      <c r="QGX203" s="46"/>
      <c r="QGY203" s="46"/>
      <c r="QGZ203" s="46"/>
      <c r="QHA203" s="46"/>
      <c r="QHB203" s="46"/>
      <c r="QHC203" s="46"/>
      <c r="QHD203" s="46"/>
      <c r="QHE203" s="46"/>
      <c r="QHF203" s="46"/>
      <c r="QHG203" s="46"/>
      <c r="QHH203" s="46"/>
      <c r="QHI203" s="46"/>
      <c r="QHJ203" s="46"/>
      <c r="QHK203" s="46"/>
      <c r="QHL203" s="46"/>
      <c r="QHM203" s="46"/>
      <c r="QHN203" s="46"/>
      <c r="QHO203" s="46"/>
      <c r="QHP203" s="46"/>
      <c r="QHQ203" s="46"/>
      <c r="QHR203" s="46"/>
      <c r="QHS203" s="46"/>
      <c r="QHT203" s="46"/>
      <c r="QHU203" s="46"/>
      <c r="QHV203" s="46"/>
      <c r="QHW203" s="46"/>
      <c r="QHX203" s="46"/>
      <c r="QHY203" s="46"/>
      <c r="QHZ203" s="46"/>
      <c r="QIA203" s="46"/>
      <c r="QIB203" s="46"/>
      <c r="QIC203" s="46"/>
      <c r="QID203" s="46"/>
      <c r="QIE203" s="46"/>
      <c r="QIF203" s="46"/>
      <c r="QIG203" s="46"/>
      <c r="QIH203" s="46"/>
      <c r="QII203" s="46"/>
      <c r="QIJ203" s="46"/>
      <c r="QIK203" s="46"/>
      <c r="QIL203" s="46"/>
      <c r="QIM203" s="46"/>
      <c r="QIN203" s="46"/>
      <c r="QIO203" s="46"/>
      <c r="QIP203" s="46"/>
      <c r="QIQ203" s="46"/>
      <c r="QIR203" s="46"/>
      <c r="QIS203" s="46"/>
      <c r="QIT203" s="46"/>
      <c r="QIU203" s="46"/>
      <c r="QIV203" s="46"/>
      <c r="QIW203" s="46"/>
      <c r="QIX203" s="46"/>
      <c r="QIY203" s="46"/>
      <c r="QIZ203" s="46"/>
      <c r="QJA203" s="46"/>
      <c r="QJB203" s="46"/>
      <c r="QJC203" s="46"/>
      <c r="QJD203" s="46"/>
      <c r="QJE203" s="46"/>
      <c r="QJF203" s="46"/>
      <c r="QJG203" s="46"/>
      <c r="QJH203" s="46"/>
      <c r="QJI203" s="46"/>
      <c r="QJJ203" s="46"/>
      <c r="QJK203" s="46"/>
      <c r="QJL203" s="46"/>
      <c r="QJM203" s="46"/>
      <c r="QJN203" s="46"/>
      <c r="QJO203" s="46"/>
      <c r="QJP203" s="46"/>
      <c r="QJQ203" s="46"/>
      <c r="QJR203" s="46"/>
      <c r="QJS203" s="46"/>
      <c r="QJT203" s="46"/>
      <c r="QJU203" s="46"/>
      <c r="QJV203" s="46"/>
      <c r="QJW203" s="46"/>
      <c r="QJX203" s="46"/>
      <c r="QJY203" s="46"/>
      <c r="QJZ203" s="46"/>
      <c r="QKA203" s="46"/>
      <c r="QKB203" s="46"/>
      <c r="QKC203" s="46"/>
      <c r="QKD203" s="46"/>
      <c r="QKE203" s="46"/>
      <c r="QKF203" s="46"/>
      <c r="QKG203" s="46"/>
      <c r="QKH203" s="46"/>
      <c r="QKI203" s="46"/>
      <c r="QKJ203" s="46"/>
      <c r="QKK203" s="46"/>
      <c r="QKL203" s="46"/>
      <c r="QKM203" s="46"/>
      <c r="QKN203" s="46"/>
      <c r="QKO203" s="46"/>
      <c r="QKP203" s="46"/>
      <c r="QKQ203" s="46"/>
      <c r="QKR203" s="46"/>
      <c r="QKS203" s="46"/>
      <c r="QKT203" s="46"/>
      <c r="QKU203" s="46"/>
      <c r="QKV203" s="46"/>
      <c r="QKW203" s="46"/>
      <c r="QKX203" s="46"/>
      <c r="QKY203" s="46"/>
      <c r="QKZ203" s="46"/>
      <c r="QLA203" s="46"/>
      <c r="QLB203" s="46"/>
      <c r="QLC203" s="46"/>
      <c r="QLD203" s="46"/>
      <c r="QLE203" s="46"/>
      <c r="QLF203" s="46"/>
      <c r="QLG203" s="46"/>
      <c r="QLH203" s="46"/>
      <c r="QLI203" s="46"/>
      <c r="QLJ203" s="46"/>
      <c r="QLK203" s="46"/>
      <c r="QLL203" s="46"/>
      <c r="QLM203" s="46"/>
      <c r="QLN203" s="46"/>
      <c r="QLO203" s="46"/>
      <c r="QLP203" s="46"/>
      <c r="QLQ203" s="46"/>
      <c r="QLR203" s="46"/>
      <c r="QLS203" s="46"/>
      <c r="QLT203" s="46"/>
      <c r="QLU203" s="46"/>
      <c r="QLV203" s="46"/>
      <c r="QLW203" s="46"/>
      <c r="QLX203" s="46"/>
      <c r="QLY203" s="46"/>
      <c r="QLZ203" s="46"/>
      <c r="QMA203" s="46"/>
      <c r="QMB203" s="46"/>
      <c r="QMC203" s="46"/>
      <c r="QMD203" s="46"/>
      <c r="QME203" s="46"/>
      <c r="QMF203" s="46"/>
      <c r="QMG203" s="46"/>
      <c r="QMH203" s="46"/>
      <c r="QMI203" s="46"/>
      <c r="QMJ203" s="46"/>
      <c r="QMK203" s="46"/>
      <c r="QML203" s="46"/>
      <c r="QMM203" s="46"/>
      <c r="QMN203" s="46"/>
      <c r="QMO203" s="46"/>
      <c r="QMP203" s="46"/>
      <c r="QMQ203" s="46"/>
      <c r="QMR203" s="46"/>
      <c r="QMS203" s="46"/>
      <c r="QMT203" s="46"/>
      <c r="QMU203" s="46"/>
      <c r="QMV203" s="46"/>
      <c r="QMW203" s="46"/>
      <c r="QMX203" s="46"/>
      <c r="QMY203" s="46"/>
      <c r="QMZ203" s="46"/>
      <c r="QNA203" s="46"/>
      <c r="QNB203" s="46"/>
      <c r="QNC203" s="46"/>
      <c r="QND203" s="46"/>
      <c r="QNE203" s="46"/>
      <c r="QNF203" s="46"/>
      <c r="QNG203" s="46"/>
      <c r="QNH203" s="46"/>
      <c r="QNI203" s="46"/>
      <c r="QNJ203" s="46"/>
      <c r="QNK203" s="46"/>
      <c r="QNL203" s="46"/>
      <c r="QNM203" s="46"/>
      <c r="QNN203" s="46"/>
      <c r="QNO203" s="46"/>
      <c r="QNP203" s="46"/>
      <c r="QNQ203" s="46"/>
      <c r="QNR203" s="46"/>
      <c r="QNS203" s="46"/>
      <c r="QNT203" s="46"/>
      <c r="QNU203" s="46"/>
      <c r="QNV203" s="46"/>
      <c r="QNW203" s="46"/>
      <c r="QNX203" s="46"/>
      <c r="QNY203" s="46"/>
      <c r="QNZ203" s="46"/>
      <c r="QOA203" s="46"/>
      <c r="QOB203" s="46"/>
      <c r="QOC203" s="46"/>
      <c r="QOD203" s="46"/>
      <c r="QOE203" s="46"/>
      <c r="QOF203" s="46"/>
      <c r="QOG203" s="46"/>
      <c r="QOH203" s="46"/>
      <c r="QOI203" s="46"/>
      <c r="QOJ203" s="46"/>
      <c r="QOK203" s="46"/>
      <c r="QOL203" s="46"/>
      <c r="QOM203" s="46"/>
      <c r="QON203" s="46"/>
      <c r="QOO203" s="46"/>
      <c r="QOP203" s="46"/>
      <c r="QOQ203" s="46"/>
      <c r="QOR203" s="46"/>
      <c r="QOS203" s="46"/>
      <c r="QOT203" s="46"/>
      <c r="QOU203" s="46"/>
      <c r="QOV203" s="46"/>
      <c r="QOW203" s="46"/>
      <c r="QOX203" s="46"/>
      <c r="QOY203" s="46"/>
      <c r="QOZ203" s="46"/>
      <c r="QPA203" s="46"/>
      <c r="QPB203" s="46"/>
      <c r="QPC203" s="46"/>
      <c r="QPD203" s="46"/>
      <c r="QPE203" s="46"/>
      <c r="QPF203" s="46"/>
      <c r="QPG203" s="46"/>
      <c r="QPH203" s="46"/>
      <c r="QPI203" s="46"/>
      <c r="QPJ203" s="46"/>
      <c r="QPK203" s="46"/>
      <c r="QPL203" s="46"/>
      <c r="QPM203" s="46"/>
      <c r="QPN203" s="46"/>
      <c r="QPO203" s="46"/>
      <c r="QPP203" s="46"/>
      <c r="QPQ203" s="46"/>
      <c r="QPR203" s="46"/>
      <c r="QPS203" s="46"/>
      <c r="QPT203" s="46"/>
      <c r="QPU203" s="46"/>
      <c r="QPV203" s="46"/>
      <c r="QPW203" s="46"/>
      <c r="QPX203" s="46"/>
      <c r="QPY203" s="46"/>
      <c r="QPZ203" s="46"/>
      <c r="QQA203" s="46"/>
      <c r="QQB203" s="46"/>
      <c r="QQC203" s="46"/>
      <c r="QQD203" s="46"/>
      <c r="QQE203" s="46"/>
      <c r="QQF203" s="46"/>
      <c r="QQG203" s="46"/>
      <c r="QQH203" s="46"/>
      <c r="QQI203" s="46"/>
      <c r="QQJ203" s="46"/>
      <c r="QQK203" s="46"/>
      <c r="QQL203" s="46"/>
      <c r="QQM203" s="46"/>
      <c r="QQN203" s="46"/>
      <c r="QQO203" s="46"/>
      <c r="QQP203" s="46"/>
      <c r="QQQ203" s="46"/>
      <c r="QQR203" s="46"/>
      <c r="QQS203" s="46"/>
      <c r="QQT203" s="46"/>
      <c r="QQU203" s="46"/>
      <c r="QQV203" s="46"/>
      <c r="QQW203" s="46"/>
      <c r="QQX203" s="46"/>
      <c r="QQY203" s="46"/>
      <c r="QQZ203" s="46"/>
      <c r="QRA203" s="46"/>
      <c r="QRB203" s="46"/>
      <c r="QRC203" s="46"/>
      <c r="QRD203" s="46"/>
      <c r="QRE203" s="46"/>
      <c r="QRF203" s="46"/>
      <c r="QRG203" s="46"/>
      <c r="QRH203" s="46"/>
      <c r="QRI203" s="46"/>
      <c r="QRJ203" s="46"/>
      <c r="QRK203" s="46"/>
      <c r="QRL203" s="46"/>
      <c r="QRM203" s="46"/>
      <c r="QRN203" s="46"/>
      <c r="QRO203" s="46"/>
      <c r="QRP203" s="46"/>
      <c r="QRQ203" s="46"/>
      <c r="QRR203" s="46"/>
      <c r="QRS203" s="46"/>
      <c r="QRT203" s="46"/>
      <c r="QRU203" s="46"/>
      <c r="QRV203" s="46"/>
      <c r="QRW203" s="46"/>
      <c r="QRX203" s="46"/>
      <c r="QRY203" s="46"/>
      <c r="QRZ203" s="46"/>
      <c r="QSA203" s="46"/>
      <c r="QSB203" s="46"/>
      <c r="QSC203" s="46"/>
      <c r="QSD203" s="46"/>
      <c r="QSE203" s="46"/>
      <c r="QSF203" s="46"/>
      <c r="QSG203" s="46"/>
      <c r="QSH203" s="46"/>
      <c r="QSI203" s="46"/>
      <c r="QSJ203" s="46"/>
      <c r="QSK203" s="46"/>
      <c r="QSL203" s="46"/>
      <c r="QSM203" s="46"/>
      <c r="QSN203" s="46"/>
      <c r="QSO203" s="46"/>
      <c r="QSP203" s="46"/>
      <c r="QSQ203" s="46"/>
      <c r="QSR203" s="46"/>
      <c r="QSS203" s="46"/>
      <c r="QST203" s="46"/>
      <c r="QSU203" s="46"/>
      <c r="QSV203" s="46"/>
      <c r="QSW203" s="46"/>
      <c r="QSX203" s="46"/>
      <c r="QSY203" s="46"/>
      <c r="QSZ203" s="46"/>
      <c r="QTA203" s="46"/>
      <c r="QTB203" s="46"/>
      <c r="QTC203" s="46"/>
      <c r="QTD203" s="46"/>
      <c r="QTE203" s="46"/>
      <c r="QTF203" s="46"/>
      <c r="QTG203" s="46"/>
      <c r="QTH203" s="46"/>
      <c r="QTI203" s="46"/>
      <c r="QTJ203" s="46"/>
      <c r="QTK203" s="46"/>
      <c r="QTL203" s="46"/>
      <c r="QTM203" s="46"/>
      <c r="QTN203" s="46"/>
      <c r="QTO203" s="46"/>
      <c r="QTP203" s="46"/>
      <c r="QTQ203" s="46"/>
      <c r="QTR203" s="46"/>
      <c r="QTS203" s="46"/>
      <c r="QTT203" s="46"/>
      <c r="QTU203" s="46"/>
      <c r="QTV203" s="46"/>
      <c r="QTW203" s="46"/>
      <c r="QTX203" s="46"/>
      <c r="QTY203" s="46"/>
      <c r="QTZ203" s="46"/>
      <c r="QUA203" s="46"/>
      <c r="QUB203" s="46"/>
      <c r="QUC203" s="46"/>
      <c r="QUD203" s="46"/>
      <c r="QUE203" s="46"/>
      <c r="QUF203" s="46"/>
      <c r="QUG203" s="46"/>
      <c r="QUH203" s="46"/>
      <c r="QUI203" s="46"/>
      <c r="QUJ203" s="46"/>
      <c r="QUK203" s="46"/>
      <c r="QUL203" s="46"/>
      <c r="QUM203" s="46"/>
      <c r="QUN203" s="46"/>
      <c r="QUO203" s="46"/>
      <c r="QUP203" s="46"/>
      <c r="QUQ203" s="46"/>
      <c r="QUR203" s="46"/>
      <c r="QUS203" s="46"/>
      <c r="QUT203" s="46"/>
      <c r="QUU203" s="46"/>
      <c r="QUV203" s="46"/>
      <c r="QUW203" s="46"/>
      <c r="QUX203" s="46"/>
      <c r="QUY203" s="46"/>
      <c r="QUZ203" s="46"/>
      <c r="QVA203" s="46"/>
      <c r="QVB203" s="46"/>
      <c r="QVC203" s="46"/>
      <c r="QVD203" s="46"/>
      <c r="QVE203" s="46"/>
      <c r="QVF203" s="46"/>
      <c r="QVG203" s="46"/>
      <c r="QVH203" s="46"/>
      <c r="QVI203" s="46"/>
      <c r="QVJ203" s="46"/>
      <c r="QVK203" s="46"/>
      <c r="QVL203" s="46"/>
      <c r="QVM203" s="46"/>
      <c r="QVN203" s="46"/>
      <c r="QVO203" s="46"/>
      <c r="QVP203" s="46"/>
      <c r="QVQ203" s="46"/>
      <c r="QVR203" s="46"/>
      <c r="QVS203" s="46"/>
      <c r="QVT203" s="46"/>
      <c r="QVU203" s="46"/>
      <c r="QVV203" s="46"/>
      <c r="QVW203" s="46"/>
      <c r="QVX203" s="46"/>
      <c r="QVY203" s="46"/>
      <c r="QVZ203" s="46"/>
      <c r="QWA203" s="46"/>
      <c r="QWB203" s="46"/>
      <c r="QWC203" s="46"/>
      <c r="QWD203" s="46"/>
      <c r="QWE203" s="46"/>
      <c r="QWF203" s="46"/>
      <c r="QWG203" s="46"/>
      <c r="QWH203" s="46"/>
      <c r="QWI203" s="46"/>
      <c r="QWJ203" s="46"/>
      <c r="QWK203" s="46"/>
      <c r="QWL203" s="46"/>
      <c r="QWM203" s="46"/>
      <c r="QWN203" s="46"/>
      <c r="QWO203" s="46"/>
      <c r="QWP203" s="46"/>
      <c r="QWQ203" s="46"/>
      <c r="QWR203" s="46"/>
      <c r="QWS203" s="46"/>
      <c r="QWT203" s="46"/>
      <c r="QWU203" s="46"/>
      <c r="QWV203" s="46"/>
      <c r="QWW203" s="46"/>
      <c r="QWX203" s="46"/>
      <c r="QWY203" s="46"/>
      <c r="QWZ203" s="46"/>
      <c r="QXA203" s="46"/>
      <c r="QXB203" s="46"/>
      <c r="QXC203" s="46"/>
      <c r="QXD203" s="46"/>
      <c r="QXE203" s="46"/>
      <c r="QXF203" s="46"/>
      <c r="QXG203" s="46"/>
      <c r="QXH203" s="46"/>
      <c r="QXI203" s="46"/>
      <c r="QXJ203" s="46"/>
      <c r="QXK203" s="46"/>
      <c r="QXL203" s="46"/>
      <c r="QXM203" s="46"/>
      <c r="QXN203" s="46"/>
      <c r="QXO203" s="46"/>
      <c r="QXP203" s="46"/>
      <c r="QXQ203" s="46"/>
      <c r="QXR203" s="46"/>
      <c r="QXS203" s="46"/>
      <c r="QXT203" s="46"/>
      <c r="QXU203" s="46"/>
      <c r="QXV203" s="46"/>
      <c r="QXW203" s="46"/>
      <c r="QXX203" s="46"/>
      <c r="QXY203" s="46"/>
      <c r="QXZ203" s="46"/>
      <c r="QYA203" s="46"/>
      <c r="QYB203" s="46"/>
      <c r="QYC203" s="46"/>
      <c r="QYD203" s="46"/>
      <c r="QYE203" s="46"/>
      <c r="QYF203" s="46"/>
      <c r="QYG203" s="46"/>
      <c r="QYH203" s="46"/>
      <c r="QYI203" s="46"/>
      <c r="QYJ203" s="46"/>
      <c r="QYK203" s="46"/>
      <c r="QYL203" s="46"/>
      <c r="QYM203" s="46"/>
      <c r="QYN203" s="46"/>
      <c r="QYO203" s="46"/>
      <c r="QYP203" s="46"/>
      <c r="QYQ203" s="46"/>
      <c r="QYR203" s="46"/>
      <c r="QYS203" s="46"/>
      <c r="QYT203" s="46"/>
      <c r="QYU203" s="46"/>
      <c r="QYV203" s="46"/>
      <c r="QYW203" s="46"/>
      <c r="QYX203" s="46"/>
      <c r="QYY203" s="46"/>
      <c r="QYZ203" s="46"/>
      <c r="QZA203" s="46"/>
      <c r="QZB203" s="46"/>
      <c r="QZC203" s="46"/>
      <c r="QZD203" s="46"/>
      <c r="QZE203" s="46"/>
      <c r="QZF203" s="46"/>
      <c r="QZG203" s="46"/>
      <c r="QZH203" s="46"/>
      <c r="QZI203" s="46"/>
      <c r="QZJ203" s="46"/>
      <c r="QZK203" s="46"/>
      <c r="QZL203" s="46"/>
      <c r="QZM203" s="46"/>
      <c r="QZN203" s="46"/>
      <c r="QZO203" s="46"/>
      <c r="QZP203" s="46"/>
      <c r="QZQ203" s="46"/>
      <c r="QZR203" s="46"/>
      <c r="QZS203" s="46"/>
      <c r="QZT203" s="46"/>
      <c r="QZU203" s="46"/>
      <c r="QZV203" s="46"/>
      <c r="QZW203" s="46"/>
      <c r="QZX203" s="46"/>
      <c r="QZY203" s="46"/>
      <c r="QZZ203" s="46"/>
      <c r="RAA203" s="46"/>
      <c r="RAB203" s="46"/>
      <c r="RAC203" s="46"/>
      <c r="RAD203" s="46"/>
      <c r="RAE203" s="46"/>
      <c r="RAF203" s="46"/>
      <c r="RAG203" s="46"/>
      <c r="RAH203" s="46"/>
      <c r="RAI203" s="46"/>
      <c r="RAJ203" s="46"/>
      <c r="RAK203" s="46"/>
      <c r="RAL203" s="46"/>
      <c r="RAM203" s="46"/>
      <c r="RAN203" s="46"/>
      <c r="RAO203" s="46"/>
      <c r="RAP203" s="46"/>
      <c r="RAQ203" s="46"/>
      <c r="RAR203" s="46"/>
      <c r="RAS203" s="46"/>
      <c r="RAT203" s="46"/>
      <c r="RAU203" s="46"/>
      <c r="RAV203" s="46"/>
      <c r="RAW203" s="46"/>
      <c r="RAX203" s="46"/>
      <c r="RAY203" s="46"/>
      <c r="RAZ203" s="46"/>
      <c r="RBA203" s="46"/>
      <c r="RBB203" s="46"/>
      <c r="RBC203" s="46"/>
      <c r="RBD203" s="46"/>
      <c r="RBE203" s="46"/>
      <c r="RBF203" s="46"/>
      <c r="RBG203" s="46"/>
      <c r="RBH203" s="46"/>
      <c r="RBI203" s="46"/>
      <c r="RBJ203" s="46"/>
      <c r="RBK203" s="46"/>
      <c r="RBL203" s="46"/>
      <c r="RBM203" s="46"/>
      <c r="RBN203" s="46"/>
      <c r="RBO203" s="46"/>
      <c r="RBP203" s="46"/>
      <c r="RBQ203" s="46"/>
      <c r="RBR203" s="46"/>
      <c r="RBS203" s="46"/>
      <c r="RBT203" s="46"/>
      <c r="RBU203" s="46"/>
      <c r="RBV203" s="46"/>
      <c r="RBW203" s="46"/>
      <c r="RBX203" s="46"/>
      <c r="RBY203" s="46"/>
      <c r="RBZ203" s="46"/>
      <c r="RCA203" s="46"/>
      <c r="RCB203" s="46"/>
      <c r="RCC203" s="46"/>
      <c r="RCD203" s="46"/>
      <c r="RCE203" s="46"/>
      <c r="RCF203" s="46"/>
      <c r="RCG203" s="46"/>
      <c r="RCH203" s="46"/>
      <c r="RCI203" s="46"/>
      <c r="RCJ203" s="46"/>
      <c r="RCK203" s="46"/>
      <c r="RCL203" s="46"/>
      <c r="RCM203" s="46"/>
      <c r="RCN203" s="46"/>
      <c r="RCO203" s="46"/>
      <c r="RCP203" s="46"/>
      <c r="RCQ203" s="46"/>
      <c r="RCR203" s="46"/>
      <c r="RCS203" s="46"/>
      <c r="RCT203" s="46"/>
      <c r="RCU203" s="46"/>
      <c r="RCV203" s="46"/>
      <c r="RCW203" s="46"/>
      <c r="RCX203" s="46"/>
      <c r="RCY203" s="46"/>
      <c r="RCZ203" s="46"/>
      <c r="RDA203" s="46"/>
      <c r="RDB203" s="46"/>
      <c r="RDC203" s="46"/>
      <c r="RDD203" s="46"/>
      <c r="RDE203" s="46"/>
      <c r="RDF203" s="46"/>
      <c r="RDG203" s="46"/>
      <c r="RDH203" s="46"/>
      <c r="RDI203" s="46"/>
      <c r="RDJ203" s="46"/>
      <c r="RDK203" s="46"/>
      <c r="RDL203" s="46"/>
      <c r="RDM203" s="46"/>
      <c r="RDN203" s="46"/>
      <c r="RDO203" s="46"/>
      <c r="RDP203" s="46"/>
      <c r="RDQ203" s="46"/>
      <c r="RDR203" s="46"/>
      <c r="RDS203" s="46"/>
      <c r="RDT203" s="46"/>
      <c r="RDU203" s="46"/>
      <c r="RDV203" s="46"/>
      <c r="RDW203" s="46"/>
      <c r="RDX203" s="46"/>
      <c r="RDY203" s="46"/>
      <c r="RDZ203" s="46"/>
      <c r="REA203" s="46"/>
      <c r="REB203" s="46"/>
      <c r="REC203" s="46"/>
      <c r="RED203" s="46"/>
      <c r="REE203" s="46"/>
      <c r="REF203" s="46"/>
      <c r="REG203" s="46"/>
      <c r="REH203" s="46"/>
      <c r="REI203" s="46"/>
      <c r="REJ203" s="46"/>
      <c r="REK203" s="46"/>
      <c r="REL203" s="46"/>
      <c r="REM203" s="46"/>
      <c r="REN203" s="46"/>
      <c r="REO203" s="46"/>
      <c r="REP203" s="46"/>
      <c r="REQ203" s="46"/>
      <c r="RER203" s="46"/>
      <c r="RES203" s="46"/>
      <c r="RET203" s="46"/>
      <c r="REU203" s="46"/>
      <c r="REV203" s="46"/>
      <c r="REW203" s="46"/>
      <c r="REX203" s="46"/>
      <c r="REY203" s="46"/>
      <c r="REZ203" s="46"/>
      <c r="RFA203" s="46"/>
      <c r="RFB203" s="46"/>
      <c r="RFC203" s="46"/>
      <c r="RFD203" s="46"/>
      <c r="RFE203" s="46"/>
      <c r="RFF203" s="46"/>
      <c r="RFG203" s="46"/>
      <c r="RFH203" s="46"/>
      <c r="RFI203" s="46"/>
      <c r="RFJ203" s="46"/>
      <c r="RFK203" s="46"/>
      <c r="RFL203" s="46"/>
      <c r="RFM203" s="46"/>
      <c r="RFN203" s="46"/>
      <c r="RFO203" s="46"/>
      <c r="RFP203" s="46"/>
      <c r="RFQ203" s="46"/>
      <c r="RFR203" s="46"/>
      <c r="RFS203" s="46"/>
      <c r="RFT203" s="46"/>
      <c r="RFU203" s="46"/>
      <c r="RFV203" s="46"/>
      <c r="RFW203" s="46"/>
      <c r="RFX203" s="46"/>
      <c r="RFY203" s="46"/>
      <c r="RFZ203" s="46"/>
      <c r="RGA203" s="46"/>
      <c r="RGB203" s="46"/>
      <c r="RGC203" s="46"/>
      <c r="RGD203" s="46"/>
      <c r="RGE203" s="46"/>
      <c r="RGF203" s="46"/>
      <c r="RGG203" s="46"/>
      <c r="RGH203" s="46"/>
      <c r="RGI203" s="46"/>
      <c r="RGJ203" s="46"/>
      <c r="RGK203" s="46"/>
      <c r="RGL203" s="46"/>
      <c r="RGM203" s="46"/>
      <c r="RGN203" s="46"/>
      <c r="RGO203" s="46"/>
      <c r="RGP203" s="46"/>
      <c r="RGQ203" s="46"/>
      <c r="RGR203" s="46"/>
      <c r="RGS203" s="46"/>
      <c r="RGT203" s="46"/>
      <c r="RGU203" s="46"/>
      <c r="RGV203" s="46"/>
      <c r="RGW203" s="46"/>
      <c r="RGX203" s="46"/>
      <c r="RGY203" s="46"/>
      <c r="RGZ203" s="46"/>
      <c r="RHA203" s="46"/>
      <c r="RHB203" s="46"/>
      <c r="RHC203" s="46"/>
      <c r="RHD203" s="46"/>
      <c r="RHE203" s="46"/>
      <c r="RHF203" s="46"/>
      <c r="RHG203" s="46"/>
      <c r="RHH203" s="46"/>
      <c r="RHI203" s="46"/>
      <c r="RHJ203" s="46"/>
      <c r="RHK203" s="46"/>
      <c r="RHL203" s="46"/>
      <c r="RHM203" s="46"/>
      <c r="RHN203" s="46"/>
      <c r="RHO203" s="46"/>
      <c r="RHP203" s="46"/>
      <c r="RHQ203" s="46"/>
      <c r="RHR203" s="46"/>
      <c r="RHS203" s="46"/>
      <c r="RHT203" s="46"/>
      <c r="RHU203" s="46"/>
      <c r="RHV203" s="46"/>
      <c r="RHW203" s="46"/>
      <c r="RHX203" s="46"/>
      <c r="RHY203" s="46"/>
      <c r="RHZ203" s="46"/>
      <c r="RIA203" s="46"/>
      <c r="RIB203" s="46"/>
      <c r="RIC203" s="46"/>
      <c r="RID203" s="46"/>
      <c r="RIE203" s="46"/>
      <c r="RIF203" s="46"/>
      <c r="RIG203" s="46"/>
      <c r="RIH203" s="46"/>
      <c r="RII203" s="46"/>
      <c r="RIJ203" s="46"/>
      <c r="RIK203" s="46"/>
      <c r="RIL203" s="46"/>
      <c r="RIM203" s="46"/>
      <c r="RIN203" s="46"/>
      <c r="RIO203" s="46"/>
      <c r="RIP203" s="46"/>
      <c r="RIQ203" s="46"/>
      <c r="RIR203" s="46"/>
      <c r="RIS203" s="46"/>
      <c r="RIT203" s="46"/>
      <c r="RIU203" s="46"/>
      <c r="RIV203" s="46"/>
      <c r="RIW203" s="46"/>
      <c r="RIX203" s="46"/>
      <c r="RIY203" s="46"/>
      <c r="RIZ203" s="46"/>
      <c r="RJA203" s="46"/>
      <c r="RJB203" s="46"/>
      <c r="RJC203" s="46"/>
      <c r="RJD203" s="46"/>
      <c r="RJE203" s="46"/>
      <c r="RJF203" s="46"/>
      <c r="RJG203" s="46"/>
      <c r="RJH203" s="46"/>
      <c r="RJI203" s="46"/>
      <c r="RJJ203" s="46"/>
      <c r="RJK203" s="46"/>
      <c r="RJL203" s="46"/>
      <c r="RJM203" s="46"/>
      <c r="RJN203" s="46"/>
      <c r="RJO203" s="46"/>
      <c r="RJP203" s="46"/>
      <c r="RJQ203" s="46"/>
      <c r="RJR203" s="46"/>
      <c r="RJS203" s="46"/>
      <c r="RJT203" s="46"/>
      <c r="RJU203" s="46"/>
      <c r="RJV203" s="46"/>
      <c r="RJW203" s="46"/>
      <c r="RJX203" s="46"/>
      <c r="RJY203" s="46"/>
      <c r="RJZ203" s="46"/>
      <c r="RKA203" s="46"/>
      <c r="RKB203" s="46"/>
      <c r="RKC203" s="46"/>
      <c r="RKD203" s="46"/>
      <c r="RKE203" s="46"/>
      <c r="RKF203" s="46"/>
      <c r="RKG203" s="46"/>
      <c r="RKH203" s="46"/>
      <c r="RKI203" s="46"/>
      <c r="RKJ203" s="46"/>
      <c r="RKK203" s="46"/>
      <c r="RKL203" s="46"/>
      <c r="RKM203" s="46"/>
      <c r="RKN203" s="46"/>
      <c r="RKO203" s="46"/>
      <c r="RKP203" s="46"/>
      <c r="RKQ203" s="46"/>
      <c r="RKR203" s="46"/>
      <c r="RKS203" s="46"/>
      <c r="RKT203" s="46"/>
      <c r="RKU203" s="46"/>
      <c r="RKV203" s="46"/>
      <c r="RKW203" s="46"/>
      <c r="RKX203" s="46"/>
      <c r="RKY203" s="46"/>
      <c r="RKZ203" s="46"/>
      <c r="RLA203" s="46"/>
      <c r="RLB203" s="46"/>
      <c r="RLC203" s="46"/>
      <c r="RLD203" s="46"/>
      <c r="RLE203" s="46"/>
      <c r="RLF203" s="46"/>
      <c r="RLG203" s="46"/>
      <c r="RLH203" s="46"/>
      <c r="RLI203" s="46"/>
      <c r="RLJ203" s="46"/>
      <c r="RLK203" s="46"/>
      <c r="RLL203" s="46"/>
      <c r="RLM203" s="46"/>
      <c r="RLN203" s="46"/>
      <c r="RLO203" s="46"/>
      <c r="RLP203" s="46"/>
      <c r="RLQ203" s="46"/>
      <c r="RLR203" s="46"/>
      <c r="RLS203" s="46"/>
      <c r="RLT203" s="46"/>
      <c r="RLU203" s="46"/>
      <c r="RLV203" s="46"/>
      <c r="RLW203" s="46"/>
      <c r="RLX203" s="46"/>
      <c r="RLY203" s="46"/>
      <c r="RLZ203" s="46"/>
      <c r="RMA203" s="46"/>
      <c r="RMB203" s="46"/>
      <c r="RMC203" s="46"/>
      <c r="RMD203" s="46"/>
      <c r="RME203" s="46"/>
      <c r="RMF203" s="46"/>
      <c r="RMG203" s="46"/>
      <c r="RMH203" s="46"/>
      <c r="RMI203" s="46"/>
      <c r="RMJ203" s="46"/>
      <c r="RMK203" s="46"/>
      <c r="RML203" s="46"/>
      <c r="RMM203" s="46"/>
      <c r="RMN203" s="46"/>
      <c r="RMO203" s="46"/>
      <c r="RMP203" s="46"/>
      <c r="RMQ203" s="46"/>
      <c r="RMR203" s="46"/>
      <c r="RMS203" s="46"/>
      <c r="RMT203" s="46"/>
      <c r="RMU203" s="46"/>
      <c r="RMV203" s="46"/>
      <c r="RMW203" s="46"/>
      <c r="RMX203" s="46"/>
      <c r="RMY203" s="46"/>
      <c r="RMZ203" s="46"/>
      <c r="RNA203" s="46"/>
      <c r="RNB203" s="46"/>
      <c r="RNC203" s="46"/>
      <c r="RND203" s="46"/>
      <c r="RNE203" s="46"/>
      <c r="RNF203" s="46"/>
      <c r="RNG203" s="46"/>
      <c r="RNH203" s="46"/>
      <c r="RNI203" s="46"/>
      <c r="RNJ203" s="46"/>
      <c r="RNK203" s="46"/>
      <c r="RNL203" s="46"/>
      <c r="RNM203" s="46"/>
      <c r="RNN203" s="46"/>
      <c r="RNO203" s="46"/>
      <c r="RNP203" s="46"/>
      <c r="RNQ203" s="46"/>
      <c r="RNR203" s="46"/>
      <c r="RNS203" s="46"/>
      <c r="RNT203" s="46"/>
      <c r="RNU203" s="46"/>
      <c r="RNV203" s="46"/>
      <c r="RNW203" s="46"/>
      <c r="RNX203" s="46"/>
      <c r="RNY203" s="46"/>
      <c r="RNZ203" s="46"/>
      <c r="ROA203" s="46"/>
      <c r="ROB203" s="46"/>
      <c r="ROC203" s="46"/>
      <c r="ROD203" s="46"/>
      <c r="ROE203" s="46"/>
      <c r="ROF203" s="46"/>
      <c r="ROG203" s="46"/>
      <c r="ROH203" s="46"/>
      <c r="ROI203" s="46"/>
      <c r="ROJ203" s="46"/>
      <c r="ROK203" s="46"/>
      <c r="ROL203" s="46"/>
      <c r="ROM203" s="46"/>
      <c r="RON203" s="46"/>
      <c r="ROO203" s="46"/>
      <c r="ROP203" s="46"/>
      <c r="ROQ203" s="46"/>
      <c r="ROR203" s="46"/>
      <c r="ROS203" s="46"/>
      <c r="ROT203" s="46"/>
      <c r="ROU203" s="46"/>
      <c r="ROV203" s="46"/>
      <c r="ROW203" s="46"/>
      <c r="ROX203" s="46"/>
      <c r="ROY203" s="46"/>
      <c r="ROZ203" s="46"/>
      <c r="RPA203" s="46"/>
      <c r="RPB203" s="46"/>
      <c r="RPC203" s="46"/>
      <c r="RPD203" s="46"/>
      <c r="RPE203" s="46"/>
      <c r="RPF203" s="46"/>
      <c r="RPG203" s="46"/>
      <c r="RPH203" s="46"/>
      <c r="RPI203" s="46"/>
      <c r="RPJ203" s="46"/>
      <c r="RPK203" s="46"/>
      <c r="RPL203" s="46"/>
      <c r="RPM203" s="46"/>
      <c r="RPN203" s="46"/>
      <c r="RPO203" s="46"/>
      <c r="RPP203" s="46"/>
      <c r="RPQ203" s="46"/>
      <c r="RPR203" s="46"/>
      <c r="RPS203" s="46"/>
      <c r="RPT203" s="46"/>
      <c r="RPU203" s="46"/>
      <c r="RPV203" s="46"/>
      <c r="RPW203" s="46"/>
      <c r="RPX203" s="46"/>
      <c r="RPY203" s="46"/>
      <c r="RPZ203" s="46"/>
      <c r="RQA203" s="46"/>
      <c r="RQB203" s="46"/>
      <c r="RQC203" s="46"/>
      <c r="RQD203" s="46"/>
      <c r="RQE203" s="46"/>
      <c r="RQF203" s="46"/>
      <c r="RQG203" s="46"/>
      <c r="RQH203" s="46"/>
      <c r="RQI203" s="46"/>
      <c r="RQJ203" s="46"/>
      <c r="RQK203" s="46"/>
      <c r="RQL203" s="46"/>
      <c r="RQM203" s="46"/>
      <c r="RQN203" s="46"/>
      <c r="RQO203" s="46"/>
      <c r="RQP203" s="46"/>
      <c r="RQQ203" s="46"/>
      <c r="RQR203" s="46"/>
      <c r="RQS203" s="46"/>
      <c r="RQT203" s="46"/>
      <c r="RQU203" s="46"/>
      <c r="RQV203" s="46"/>
      <c r="RQW203" s="46"/>
      <c r="RQX203" s="46"/>
      <c r="RQY203" s="46"/>
      <c r="RQZ203" s="46"/>
      <c r="RRA203" s="46"/>
      <c r="RRB203" s="46"/>
      <c r="RRC203" s="46"/>
      <c r="RRD203" s="46"/>
      <c r="RRE203" s="46"/>
      <c r="RRF203" s="46"/>
      <c r="RRG203" s="46"/>
      <c r="RRH203" s="46"/>
      <c r="RRI203" s="46"/>
      <c r="RRJ203" s="46"/>
      <c r="RRK203" s="46"/>
      <c r="RRL203" s="46"/>
      <c r="RRM203" s="46"/>
      <c r="RRN203" s="46"/>
      <c r="RRO203" s="46"/>
      <c r="RRP203" s="46"/>
      <c r="RRQ203" s="46"/>
      <c r="RRR203" s="46"/>
      <c r="RRS203" s="46"/>
      <c r="RRT203" s="46"/>
      <c r="RRU203" s="46"/>
      <c r="RRV203" s="46"/>
      <c r="RRW203" s="46"/>
      <c r="RRX203" s="46"/>
      <c r="RRY203" s="46"/>
      <c r="RRZ203" s="46"/>
      <c r="RSA203" s="46"/>
      <c r="RSB203" s="46"/>
      <c r="RSC203" s="46"/>
      <c r="RSD203" s="46"/>
      <c r="RSE203" s="46"/>
      <c r="RSF203" s="46"/>
      <c r="RSG203" s="46"/>
      <c r="RSH203" s="46"/>
      <c r="RSI203" s="46"/>
      <c r="RSJ203" s="46"/>
      <c r="RSK203" s="46"/>
      <c r="RSL203" s="46"/>
      <c r="RSM203" s="46"/>
      <c r="RSN203" s="46"/>
      <c r="RSO203" s="46"/>
      <c r="RSP203" s="46"/>
      <c r="RSQ203" s="46"/>
      <c r="RSR203" s="46"/>
      <c r="RSS203" s="46"/>
      <c r="RST203" s="46"/>
      <c r="RSU203" s="46"/>
      <c r="RSV203" s="46"/>
      <c r="RSW203" s="46"/>
      <c r="RSX203" s="46"/>
      <c r="RSY203" s="46"/>
      <c r="RSZ203" s="46"/>
      <c r="RTA203" s="46"/>
      <c r="RTB203" s="46"/>
      <c r="RTC203" s="46"/>
      <c r="RTD203" s="46"/>
      <c r="RTE203" s="46"/>
      <c r="RTF203" s="46"/>
      <c r="RTG203" s="46"/>
      <c r="RTH203" s="46"/>
      <c r="RTI203" s="46"/>
      <c r="RTJ203" s="46"/>
      <c r="RTK203" s="46"/>
      <c r="RTL203" s="46"/>
      <c r="RTM203" s="46"/>
      <c r="RTN203" s="46"/>
      <c r="RTO203" s="46"/>
      <c r="RTP203" s="46"/>
      <c r="RTQ203" s="46"/>
      <c r="RTR203" s="46"/>
      <c r="RTS203" s="46"/>
      <c r="RTT203" s="46"/>
      <c r="RTU203" s="46"/>
      <c r="RTV203" s="46"/>
      <c r="RTW203" s="46"/>
      <c r="RTX203" s="46"/>
      <c r="RTY203" s="46"/>
      <c r="RTZ203" s="46"/>
      <c r="RUA203" s="46"/>
      <c r="RUB203" s="46"/>
      <c r="RUC203" s="46"/>
      <c r="RUD203" s="46"/>
      <c r="RUE203" s="46"/>
      <c r="RUF203" s="46"/>
      <c r="RUG203" s="46"/>
      <c r="RUH203" s="46"/>
      <c r="RUI203" s="46"/>
      <c r="RUJ203" s="46"/>
      <c r="RUK203" s="46"/>
      <c r="RUL203" s="46"/>
      <c r="RUM203" s="46"/>
      <c r="RUN203" s="46"/>
      <c r="RUO203" s="46"/>
      <c r="RUP203" s="46"/>
      <c r="RUQ203" s="46"/>
      <c r="RUR203" s="46"/>
      <c r="RUS203" s="46"/>
      <c r="RUT203" s="46"/>
      <c r="RUU203" s="46"/>
      <c r="RUV203" s="46"/>
      <c r="RUW203" s="46"/>
      <c r="RUX203" s="46"/>
      <c r="RUY203" s="46"/>
      <c r="RUZ203" s="46"/>
      <c r="RVA203" s="46"/>
      <c r="RVB203" s="46"/>
      <c r="RVC203" s="46"/>
      <c r="RVD203" s="46"/>
      <c r="RVE203" s="46"/>
      <c r="RVF203" s="46"/>
      <c r="RVG203" s="46"/>
      <c r="RVH203" s="46"/>
      <c r="RVI203" s="46"/>
      <c r="RVJ203" s="46"/>
      <c r="RVK203" s="46"/>
      <c r="RVL203" s="46"/>
      <c r="RVM203" s="46"/>
      <c r="RVN203" s="46"/>
      <c r="RVO203" s="46"/>
      <c r="RVP203" s="46"/>
      <c r="RVQ203" s="46"/>
      <c r="RVR203" s="46"/>
      <c r="RVS203" s="46"/>
      <c r="RVT203" s="46"/>
      <c r="RVU203" s="46"/>
      <c r="RVV203" s="46"/>
      <c r="RVW203" s="46"/>
      <c r="RVX203" s="46"/>
      <c r="RVY203" s="46"/>
      <c r="RVZ203" s="46"/>
      <c r="RWA203" s="46"/>
      <c r="RWB203" s="46"/>
      <c r="RWC203" s="46"/>
      <c r="RWD203" s="46"/>
      <c r="RWE203" s="46"/>
      <c r="RWF203" s="46"/>
      <c r="RWG203" s="46"/>
      <c r="RWH203" s="46"/>
      <c r="RWI203" s="46"/>
      <c r="RWJ203" s="46"/>
      <c r="RWK203" s="46"/>
      <c r="RWL203" s="46"/>
      <c r="RWM203" s="46"/>
      <c r="RWN203" s="46"/>
      <c r="RWO203" s="46"/>
      <c r="RWP203" s="46"/>
      <c r="RWQ203" s="46"/>
      <c r="RWR203" s="46"/>
      <c r="RWS203" s="46"/>
      <c r="RWT203" s="46"/>
      <c r="RWU203" s="46"/>
      <c r="RWV203" s="46"/>
      <c r="RWW203" s="46"/>
      <c r="RWX203" s="46"/>
      <c r="RWY203" s="46"/>
      <c r="RWZ203" s="46"/>
      <c r="RXA203" s="46"/>
      <c r="RXB203" s="46"/>
      <c r="RXC203" s="46"/>
      <c r="RXD203" s="46"/>
      <c r="RXE203" s="46"/>
      <c r="RXF203" s="46"/>
      <c r="RXG203" s="46"/>
      <c r="RXH203" s="46"/>
      <c r="RXI203" s="46"/>
      <c r="RXJ203" s="46"/>
      <c r="RXK203" s="46"/>
      <c r="RXL203" s="46"/>
      <c r="RXM203" s="46"/>
      <c r="RXN203" s="46"/>
      <c r="RXO203" s="46"/>
      <c r="RXP203" s="46"/>
      <c r="RXQ203" s="46"/>
      <c r="RXR203" s="46"/>
      <c r="RXS203" s="46"/>
      <c r="RXT203" s="46"/>
      <c r="RXU203" s="46"/>
      <c r="RXV203" s="46"/>
      <c r="RXW203" s="46"/>
      <c r="RXX203" s="46"/>
      <c r="RXY203" s="46"/>
      <c r="RXZ203" s="46"/>
      <c r="RYA203" s="46"/>
      <c r="RYB203" s="46"/>
      <c r="RYC203" s="46"/>
      <c r="RYD203" s="46"/>
      <c r="RYE203" s="46"/>
      <c r="RYF203" s="46"/>
      <c r="RYG203" s="46"/>
      <c r="RYH203" s="46"/>
      <c r="RYI203" s="46"/>
      <c r="RYJ203" s="46"/>
      <c r="RYK203" s="46"/>
      <c r="RYL203" s="46"/>
      <c r="RYM203" s="46"/>
      <c r="RYN203" s="46"/>
      <c r="RYO203" s="46"/>
      <c r="RYP203" s="46"/>
      <c r="RYQ203" s="46"/>
      <c r="RYR203" s="46"/>
      <c r="RYS203" s="46"/>
      <c r="RYT203" s="46"/>
      <c r="RYU203" s="46"/>
      <c r="RYV203" s="46"/>
      <c r="RYW203" s="46"/>
      <c r="RYX203" s="46"/>
      <c r="RYY203" s="46"/>
      <c r="RYZ203" s="46"/>
      <c r="RZA203" s="46"/>
      <c r="RZB203" s="46"/>
      <c r="RZC203" s="46"/>
      <c r="RZD203" s="46"/>
      <c r="RZE203" s="46"/>
      <c r="RZF203" s="46"/>
      <c r="RZG203" s="46"/>
      <c r="RZH203" s="46"/>
      <c r="RZI203" s="46"/>
      <c r="RZJ203" s="46"/>
      <c r="RZK203" s="46"/>
      <c r="RZL203" s="46"/>
      <c r="RZM203" s="46"/>
      <c r="RZN203" s="46"/>
      <c r="RZO203" s="46"/>
      <c r="RZP203" s="46"/>
      <c r="RZQ203" s="46"/>
      <c r="RZR203" s="46"/>
      <c r="RZS203" s="46"/>
      <c r="RZT203" s="46"/>
      <c r="RZU203" s="46"/>
      <c r="RZV203" s="46"/>
      <c r="RZW203" s="46"/>
      <c r="RZX203" s="46"/>
      <c r="RZY203" s="46"/>
      <c r="RZZ203" s="46"/>
      <c r="SAA203" s="46"/>
      <c r="SAB203" s="46"/>
      <c r="SAC203" s="46"/>
      <c r="SAD203" s="46"/>
      <c r="SAE203" s="46"/>
      <c r="SAF203" s="46"/>
      <c r="SAG203" s="46"/>
      <c r="SAH203" s="46"/>
      <c r="SAI203" s="46"/>
      <c r="SAJ203" s="46"/>
      <c r="SAK203" s="46"/>
      <c r="SAL203" s="46"/>
      <c r="SAM203" s="46"/>
      <c r="SAN203" s="46"/>
      <c r="SAO203" s="46"/>
      <c r="SAP203" s="46"/>
      <c r="SAQ203" s="46"/>
      <c r="SAR203" s="46"/>
      <c r="SAS203" s="46"/>
      <c r="SAT203" s="46"/>
      <c r="SAU203" s="46"/>
      <c r="SAV203" s="46"/>
      <c r="SAW203" s="46"/>
      <c r="SAX203" s="46"/>
      <c r="SAY203" s="46"/>
      <c r="SAZ203" s="46"/>
      <c r="SBA203" s="46"/>
      <c r="SBB203" s="46"/>
      <c r="SBC203" s="46"/>
      <c r="SBD203" s="46"/>
      <c r="SBE203" s="46"/>
      <c r="SBF203" s="46"/>
      <c r="SBG203" s="46"/>
      <c r="SBH203" s="46"/>
      <c r="SBI203" s="46"/>
      <c r="SBJ203" s="46"/>
      <c r="SBK203" s="46"/>
      <c r="SBL203" s="46"/>
      <c r="SBM203" s="46"/>
      <c r="SBN203" s="46"/>
      <c r="SBO203" s="46"/>
      <c r="SBP203" s="46"/>
      <c r="SBQ203" s="46"/>
      <c r="SBR203" s="46"/>
      <c r="SBS203" s="46"/>
      <c r="SBT203" s="46"/>
      <c r="SBU203" s="46"/>
      <c r="SBV203" s="46"/>
      <c r="SBW203" s="46"/>
      <c r="SBX203" s="46"/>
      <c r="SBY203" s="46"/>
      <c r="SBZ203" s="46"/>
      <c r="SCA203" s="46"/>
      <c r="SCB203" s="46"/>
      <c r="SCC203" s="46"/>
      <c r="SCD203" s="46"/>
      <c r="SCE203" s="46"/>
      <c r="SCF203" s="46"/>
      <c r="SCG203" s="46"/>
      <c r="SCH203" s="46"/>
      <c r="SCI203" s="46"/>
      <c r="SCJ203" s="46"/>
      <c r="SCK203" s="46"/>
      <c r="SCL203" s="46"/>
      <c r="SCM203" s="46"/>
      <c r="SCN203" s="46"/>
      <c r="SCO203" s="46"/>
      <c r="SCP203" s="46"/>
      <c r="SCQ203" s="46"/>
      <c r="SCR203" s="46"/>
      <c r="SCS203" s="46"/>
      <c r="SCT203" s="46"/>
      <c r="SCU203" s="46"/>
      <c r="SCV203" s="46"/>
      <c r="SCW203" s="46"/>
      <c r="SCX203" s="46"/>
      <c r="SCY203" s="46"/>
      <c r="SCZ203" s="46"/>
      <c r="SDA203" s="46"/>
      <c r="SDB203" s="46"/>
      <c r="SDC203" s="46"/>
      <c r="SDD203" s="46"/>
      <c r="SDE203" s="46"/>
      <c r="SDF203" s="46"/>
      <c r="SDG203" s="46"/>
      <c r="SDH203" s="46"/>
      <c r="SDI203" s="46"/>
      <c r="SDJ203" s="46"/>
      <c r="SDK203" s="46"/>
      <c r="SDL203" s="46"/>
      <c r="SDM203" s="46"/>
      <c r="SDN203" s="46"/>
      <c r="SDO203" s="46"/>
      <c r="SDP203" s="46"/>
      <c r="SDQ203" s="46"/>
      <c r="SDR203" s="46"/>
      <c r="SDS203" s="46"/>
      <c r="SDT203" s="46"/>
      <c r="SDU203" s="46"/>
      <c r="SDV203" s="46"/>
      <c r="SDW203" s="46"/>
      <c r="SDX203" s="46"/>
      <c r="SDY203" s="46"/>
      <c r="SDZ203" s="46"/>
      <c r="SEA203" s="46"/>
      <c r="SEB203" s="46"/>
      <c r="SEC203" s="46"/>
      <c r="SED203" s="46"/>
      <c r="SEE203" s="46"/>
      <c r="SEF203" s="46"/>
      <c r="SEG203" s="46"/>
      <c r="SEH203" s="46"/>
      <c r="SEI203" s="46"/>
      <c r="SEJ203" s="46"/>
      <c r="SEK203" s="46"/>
      <c r="SEL203" s="46"/>
      <c r="SEM203" s="46"/>
      <c r="SEN203" s="46"/>
      <c r="SEO203" s="46"/>
      <c r="SEP203" s="46"/>
      <c r="SEQ203" s="46"/>
      <c r="SER203" s="46"/>
      <c r="SES203" s="46"/>
      <c r="SET203" s="46"/>
      <c r="SEU203" s="46"/>
      <c r="SEV203" s="46"/>
      <c r="SEW203" s="46"/>
      <c r="SEX203" s="46"/>
      <c r="SEY203" s="46"/>
      <c r="SEZ203" s="46"/>
      <c r="SFA203" s="46"/>
      <c r="SFB203" s="46"/>
      <c r="SFC203" s="46"/>
      <c r="SFD203" s="46"/>
      <c r="SFE203" s="46"/>
      <c r="SFF203" s="46"/>
      <c r="SFG203" s="46"/>
      <c r="SFH203" s="46"/>
      <c r="SFI203" s="46"/>
      <c r="SFJ203" s="46"/>
      <c r="SFK203" s="46"/>
      <c r="SFL203" s="46"/>
      <c r="SFM203" s="46"/>
      <c r="SFN203" s="46"/>
      <c r="SFO203" s="46"/>
      <c r="SFP203" s="46"/>
      <c r="SFQ203" s="46"/>
      <c r="SFR203" s="46"/>
      <c r="SFS203" s="46"/>
      <c r="SFT203" s="46"/>
      <c r="SFU203" s="46"/>
      <c r="SFV203" s="46"/>
      <c r="SFW203" s="46"/>
      <c r="SFX203" s="46"/>
      <c r="SFY203" s="46"/>
      <c r="SFZ203" s="46"/>
      <c r="SGA203" s="46"/>
      <c r="SGB203" s="46"/>
      <c r="SGC203" s="46"/>
      <c r="SGD203" s="46"/>
      <c r="SGE203" s="46"/>
      <c r="SGF203" s="46"/>
      <c r="SGG203" s="46"/>
      <c r="SGH203" s="46"/>
      <c r="SGI203" s="46"/>
      <c r="SGJ203" s="46"/>
      <c r="SGK203" s="46"/>
      <c r="SGL203" s="46"/>
      <c r="SGM203" s="46"/>
      <c r="SGN203" s="46"/>
      <c r="SGO203" s="46"/>
      <c r="SGP203" s="46"/>
      <c r="SGQ203" s="46"/>
      <c r="SGR203" s="46"/>
      <c r="SGS203" s="46"/>
      <c r="SGT203" s="46"/>
      <c r="SGU203" s="46"/>
      <c r="SGV203" s="46"/>
      <c r="SGW203" s="46"/>
      <c r="SGX203" s="46"/>
      <c r="SGY203" s="46"/>
      <c r="SGZ203" s="46"/>
      <c r="SHA203" s="46"/>
      <c r="SHB203" s="46"/>
      <c r="SHC203" s="46"/>
      <c r="SHD203" s="46"/>
      <c r="SHE203" s="46"/>
      <c r="SHF203" s="46"/>
      <c r="SHG203" s="46"/>
      <c r="SHH203" s="46"/>
      <c r="SHI203" s="46"/>
      <c r="SHJ203" s="46"/>
      <c r="SHK203" s="46"/>
      <c r="SHL203" s="46"/>
      <c r="SHM203" s="46"/>
      <c r="SHN203" s="46"/>
      <c r="SHO203" s="46"/>
      <c r="SHP203" s="46"/>
      <c r="SHQ203" s="46"/>
      <c r="SHR203" s="46"/>
      <c r="SHS203" s="46"/>
      <c r="SHT203" s="46"/>
      <c r="SHU203" s="46"/>
      <c r="SHV203" s="46"/>
      <c r="SHW203" s="46"/>
      <c r="SHX203" s="46"/>
      <c r="SHY203" s="46"/>
      <c r="SHZ203" s="46"/>
      <c r="SIA203" s="46"/>
      <c r="SIB203" s="46"/>
      <c r="SIC203" s="46"/>
      <c r="SID203" s="46"/>
      <c r="SIE203" s="46"/>
      <c r="SIF203" s="46"/>
      <c r="SIG203" s="46"/>
      <c r="SIH203" s="46"/>
      <c r="SII203" s="46"/>
      <c r="SIJ203" s="46"/>
      <c r="SIK203" s="46"/>
      <c r="SIL203" s="46"/>
      <c r="SIM203" s="46"/>
      <c r="SIN203" s="46"/>
      <c r="SIO203" s="46"/>
      <c r="SIP203" s="46"/>
      <c r="SIQ203" s="46"/>
      <c r="SIR203" s="46"/>
      <c r="SIS203" s="46"/>
      <c r="SIT203" s="46"/>
      <c r="SIU203" s="46"/>
      <c r="SIV203" s="46"/>
      <c r="SIW203" s="46"/>
      <c r="SIX203" s="46"/>
      <c r="SIY203" s="46"/>
      <c r="SIZ203" s="46"/>
      <c r="SJA203" s="46"/>
      <c r="SJB203" s="46"/>
      <c r="SJC203" s="46"/>
      <c r="SJD203" s="46"/>
      <c r="SJE203" s="46"/>
      <c r="SJF203" s="46"/>
      <c r="SJG203" s="46"/>
      <c r="SJH203" s="46"/>
      <c r="SJI203" s="46"/>
      <c r="SJJ203" s="46"/>
      <c r="SJK203" s="46"/>
      <c r="SJL203" s="46"/>
      <c r="SJM203" s="46"/>
      <c r="SJN203" s="46"/>
      <c r="SJO203" s="46"/>
      <c r="SJP203" s="46"/>
      <c r="SJQ203" s="46"/>
      <c r="SJR203" s="46"/>
      <c r="SJS203" s="46"/>
      <c r="SJT203" s="46"/>
      <c r="SJU203" s="46"/>
      <c r="SJV203" s="46"/>
      <c r="SJW203" s="46"/>
      <c r="SJX203" s="46"/>
      <c r="SJY203" s="46"/>
      <c r="SJZ203" s="46"/>
      <c r="SKA203" s="46"/>
      <c r="SKB203" s="46"/>
      <c r="SKC203" s="46"/>
      <c r="SKD203" s="46"/>
      <c r="SKE203" s="46"/>
      <c r="SKF203" s="46"/>
      <c r="SKG203" s="46"/>
      <c r="SKH203" s="46"/>
      <c r="SKI203" s="46"/>
      <c r="SKJ203" s="46"/>
      <c r="SKK203" s="46"/>
      <c r="SKL203" s="46"/>
      <c r="SKM203" s="46"/>
      <c r="SKN203" s="46"/>
      <c r="SKO203" s="46"/>
      <c r="SKP203" s="46"/>
      <c r="SKQ203" s="46"/>
      <c r="SKR203" s="46"/>
      <c r="SKS203" s="46"/>
      <c r="SKT203" s="46"/>
      <c r="SKU203" s="46"/>
      <c r="SKV203" s="46"/>
      <c r="SKW203" s="46"/>
      <c r="SKX203" s="46"/>
      <c r="SKY203" s="46"/>
      <c r="SKZ203" s="46"/>
      <c r="SLA203" s="46"/>
      <c r="SLB203" s="46"/>
      <c r="SLC203" s="46"/>
      <c r="SLD203" s="46"/>
      <c r="SLE203" s="46"/>
      <c r="SLF203" s="46"/>
      <c r="SLG203" s="46"/>
      <c r="SLH203" s="46"/>
      <c r="SLI203" s="46"/>
      <c r="SLJ203" s="46"/>
      <c r="SLK203" s="46"/>
      <c r="SLL203" s="46"/>
      <c r="SLM203" s="46"/>
      <c r="SLN203" s="46"/>
      <c r="SLO203" s="46"/>
      <c r="SLP203" s="46"/>
      <c r="SLQ203" s="46"/>
      <c r="SLR203" s="46"/>
      <c r="SLS203" s="46"/>
      <c r="SLT203" s="46"/>
      <c r="SLU203" s="46"/>
      <c r="SLV203" s="46"/>
      <c r="SLW203" s="46"/>
      <c r="SLX203" s="46"/>
      <c r="SLY203" s="46"/>
      <c r="SLZ203" s="46"/>
      <c r="SMA203" s="46"/>
      <c r="SMB203" s="46"/>
      <c r="SMC203" s="46"/>
      <c r="SMD203" s="46"/>
      <c r="SME203" s="46"/>
      <c r="SMF203" s="46"/>
      <c r="SMG203" s="46"/>
      <c r="SMH203" s="46"/>
      <c r="SMI203" s="46"/>
      <c r="SMJ203" s="46"/>
      <c r="SMK203" s="46"/>
      <c r="SML203" s="46"/>
      <c r="SMM203" s="46"/>
      <c r="SMN203" s="46"/>
      <c r="SMO203" s="46"/>
      <c r="SMP203" s="46"/>
      <c r="SMQ203" s="46"/>
      <c r="SMR203" s="46"/>
      <c r="SMS203" s="46"/>
      <c r="SMT203" s="46"/>
      <c r="SMU203" s="46"/>
      <c r="SMV203" s="46"/>
      <c r="SMW203" s="46"/>
      <c r="SMX203" s="46"/>
      <c r="SMY203" s="46"/>
      <c r="SMZ203" s="46"/>
      <c r="SNA203" s="46"/>
      <c r="SNB203" s="46"/>
      <c r="SNC203" s="46"/>
      <c r="SND203" s="46"/>
      <c r="SNE203" s="46"/>
      <c r="SNF203" s="46"/>
      <c r="SNG203" s="46"/>
      <c r="SNH203" s="46"/>
      <c r="SNI203" s="46"/>
      <c r="SNJ203" s="46"/>
      <c r="SNK203" s="46"/>
      <c r="SNL203" s="46"/>
      <c r="SNM203" s="46"/>
      <c r="SNN203" s="46"/>
      <c r="SNO203" s="46"/>
      <c r="SNP203" s="46"/>
      <c r="SNQ203" s="46"/>
      <c r="SNR203" s="46"/>
      <c r="SNS203" s="46"/>
      <c r="SNT203" s="46"/>
      <c r="SNU203" s="46"/>
      <c r="SNV203" s="46"/>
      <c r="SNW203" s="46"/>
      <c r="SNX203" s="46"/>
      <c r="SNY203" s="46"/>
      <c r="SNZ203" s="46"/>
      <c r="SOA203" s="46"/>
      <c r="SOB203" s="46"/>
      <c r="SOC203" s="46"/>
      <c r="SOD203" s="46"/>
      <c r="SOE203" s="46"/>
      <c r="SOF203" s="46"/>
      <c r="SOG203" s="46"/>
      <c r="SOH203" s="46"/>
      <c r="SOI203" s="46"/>
      <c r="SOJ203" s="46"/>
      <c r="SOK203" s="46"/>
      <c r="SOL203" s="46"/>
      <c r="SOM203" s="46"/>
      <c r="SON203" s="46"/>
      <c r="SOO203" s="46"/>
      <c r="SOP203" s="46"/>
      <c r="SOQ203" s="46"/>
      <c r="SOR203" s="46"/>
      <c r="SOS203" s="46"/>
      <c r="SOT203" s="46"/>
      <c r="SOU203" s="46"/>
      <c r="SOV203" s="46"/>
      <c r="SOW203" s="46"/>
      <c r="SOX203" s="46"/>
      <c r="SOY203" s="46"/>
      <c r="SOZ203" s="46"/>
      <c r="SPA203" s="46"/>
      <c r="SPB203" s="46"/>
      <c r="SPC203" s="46"/>
      <c r="SPD203" s="46"/>
      <c r="SPE203" s="46"/>
      <c r="SPF203" s="46"/>
      <c r="SPG203" s="46"/>
      <c r="SPH203" s="46"/>
      <c r="SPI203" s="46"/>
      <c r="SPJ203" s="46"/>
      <c r="SPK203" s="46"/>
      <c r="SPL203" s="46"/>
      <c r="SPM203" s="46"/>
      <c r="SPN203" s="46"/>
      <c r="SPO203" s="46"/>
      <c r="SPP203" s="46"/>
      <c r="SPQ203" s="46"/>
      <c r="SPR203" s="46"/>
      <c r="SPS203" s="46"/>
      <c r="SPT203" s="46"/>
      <c r="SPU203" s="46"/>
      <c r="SPV203" s="46"/>
      <c r="SPW203" s="46"/>
      <c r="SPX203" s="46"/>
      <c r="SPY203" s="46"/>
      <c r="SPZ203" s="46"/>
      <c r="SQA203" s="46"/>
      <c r="SQB203" s="46"/>
      <c r="SQC203" s="46"/>
      <c r="SQD203" s="46"/>
      <c r="SQE203" s="46"/>
      <c r="SQF203" s="46"/>
      <c r="SQG203" s="46"/>
      <c r="SQH203" s="46"/>
      <c r="SQI203" s="46"/>
      <c r="SQJ203" s="46"/>
      <c r="SQK203" s="46"/>
      <c r="SQL203" s="46"/>
      <c r="SQM203" s="46"/>
      <c r="SQN203" s="46"/>
      <c r="SQO203" s="46"/>
      <c r="SQP203" s="46"/>
      <c r="SQQ203" s="46"/>
      <c r="SQR203" s="46"/>
      <c r="SQS203" s="46"/>
      <c r="SQT203" s="46"/>
      <c r="SQU203" s="46"/>
      <c r="SQV203" s="46"/>
      <c r="SQW203" s="46"/>
      <c r="SQX203" s="46"/>
      <c r="SQY203" s="46"/>
      <c r="SQZ203" s="46"/>
      <c r="SRA203" s="46"/>
      <c r="SRB203" s="46"/>
      <c r="SRC203" s="46"/>
      <c r="SRD203" s="46"/>
      <c r="SRE203" s="46"/>
      <c r="SRF203" s="46"/>
      <c r="SRG203" s="46"/>
      <c r="SRH203" s="46"/>
      <c r="SRI203" s="46"/>
      <c r="SRJ203" s="46"/>
      <c r="SRK203" s="46"/>
      <c r="SRL203" s="46"/>
      <c r="SRM203" s="46"/>
      <c r="SRN203" s="46"/>
      <c r="SRO203" s="46"/>
      <c r="SRP203" s="46"/>
      <c r="SRQ203" s="46"/>
      <c r="SRR203" s="46"/>
      <c r="SRS203" s="46"/>
      <c r="SRT203" s="46"/>
      <c r="SRU203" s="46"/>
      <c r="SRV203" s="46"/>
      <c r="SRW203" s="46"/>
      <c r="SRX203" s="46"/>
      <c r="SRY203" s="46"/>
      <c r="SRZ203" s="46"/>
      <c r="SSA203" s="46"/>
      <c r="SSB203" s="46"/>
      <c r="SSC203" s="46"/>
      <c r="SSD203" s="46"/>
      <c r="SSE203" s="46"/>
      <c r="SSF203" s="46"/>
      <c r="SSG203" s="46"/>
      <c r="SSH203" s="46"/>
      <c r="SSI203" s="46"/>
      <c r="SSJ203" s="46"/>
      <c r="SSK203" s="46"/>
      <c r="SSL203" s="46"/>
      <c r="SSM203" s="46"/>
      <c r="SSN203" s="46"/>
      <c r="SSO203" s="46"/>
      <c r="SSP203" s="46"/>
      <c r="SSQ203" s="46"/>
      <c r="SSR203" s="46"/>
      <c r="SSS203" s="46"/>
      <c r="SST203" s="46"/>
      <c r="SSU203" s="46"/>
      <c r="SSV203" s="46"/>
      <c r="SSW203" s="46"/>
      <c r="SSX203" s="46"/>
      <c r="SSY203" s="46"/>
      <c r="SSZ203" s="46"/>
      <c r="STA203" s="46"/>
      <c r="STB203" s="46"/>
      <c r="STC203" s="46"/>
      <c r="STD203" s="46"/>
      <c r="STE203" s="46"/>
      <c r="STF203" s="46"/>
      <c r="STG203" s="46"/>
      <c r="STH203" s="46"/>
      <c r="STI203" s="46"/>
      <c r="STJ203" s="46"/>
      <c r="STK203" s="46"/>
      <c r="STL203" s="46"/>
      <c r="STM203" s="46"/>
      <c r="STN203" s="46"/>
      <c r="STO203" s="46"/>
      <c r="STP203" s="46"/>
      <c r="STQ203" s="46"/>
      <c r="STR203" s="46"/>
      <c r="STS203" s="46"/>
      <c r="STT203" s="46"/>
      <c r="STU203" s="46"/>
      <c r="STV203" s="46"/>
      <c r="STW203" s="46"/>
      <c r="STX203" s="46"/>
      <c r="STY203" s="46"/>
      <c r="STZ203" s="46"/>
      <c r="SUA203" s="46"/>
      <c r="SUB203" s="46"/>
      <c r="SUC203" s="46"/>
      <c r="SUD203" s="46"/>
      <c r="SUE203" s="46"/>
      <c r="SUF203" s="46"/>
      <c r="SUG203" s="46"/>
      <c r="SUH203" s="46"/>
      <c r="SUI203" s="46"/>
      <c r="SUJ203" s="46"/>
      <c r="SUK203" s="46"/>
      <c r="SUL203" s="46"/>
      <c r="SUM203" s="46"/>
      <c r="SUN203" s="46"/>
      <c r="SUO203" s="46"/>
      <c r="SUP203" s="46"/>
      <c r="SUQ203" s="46"/>
      <c r="SUR203" s="46"/>
      <c r="SUS203" s="46"/>
      <c r="SUT203" s="46"/>
      <c r="SUU203" s="46"/>
      <c r="SUV203" s="46"/>
      <c r="SUW203" s="46"/>
      <c r="SUX203" s="46"/>
      <c r="SUY203" s="46"/>
      <c r="SUZ203" s="46"/>
      <c r="SVA203" s="46"/>
      <c r="SVB203" s="46"/>
      <c r="SVC203" s="46"/>
      <c r="SVD203" s="46"/>
      <c r="SVE203" s="46"/>
      <c r="SVF203" s="46"/>
      <c r="SVG203" s="46"/>
      <c r="SVH203" s="46"/>
      <c r="SVI203" s="46"/>
      <c r="SVJ203" s="46"/>
      <c r="SVK203" s="46"/>
      <c r="SVL203" s="46"/>
      <c r="SVM203" s="46"/>
      <c r="SVN203" s="46"/>
      <c r="SVO203" s="46"/>
      <c r="SVP203" s="46"/>
      <c r="SVQ203" s="46"/>
      <c r="SVR203" s="46"/>
      <c r="SVS203" s="46"/>
      <c r="SVT203" s="46"/>
      <c r="SVU203" s="46"/>
      <c r="SVV203" s="46"/>
      <c r="SVW203" s="46"/>
      <c r="SVX203" s="46"/>
      <c r="SVY203" s="46"/>
      <c r="SVZ203" s="46"/>
      <c r="SWA203" s="46"/>
      <c r="SWB203" s="46"/>
      <c r="SWC203" s="46"/>
      <c r="SWD203" s="46"/>
      <c r="SWE203" s="46"/>
      <c r="SWF203" s="46"/>
      <c r="SWG203" s="46"/>
      <c r="SWH203" s="46"/>
      <c r="SWI203" s="46"/>
      <c r="SWJ203" s="46"/>
      <c r="SWK203" s="46"/>
      <c r="SWL203" s="46"/>
      <c r="SWM203" s="46"/>
      <c r="SWN203" s="46"/>
      <c r="SWO203" s="46"/>
      <c r="SWP203" s="46"/>
      <c r="SWQ203" s="46"/>
      <c r="SWR203" s="46"/>
      <c r="SWS203" s="46"/>
      <c r="SWT203" s="46"/>
      <c r="SWU203" s="46"/>
      <c r="SWV203" s="46"/>
      <c r="SWW203" s="46"/>
      <c r="SWX203" s="46"/>
      <c r="SWY203" s="46"/>
      <c r="SWZ203" s="46"/>
      <c r="SXA203" s="46"/>
      <c r="SXB203" s="46"/>
      <c r="SXC203" s="46"/>
      <c r="SXD203" s="46"/>
      <c r="SXE203" s="46"/>
      <c r="SXF203" s="46"/>
      <c r="SXG203" s="46"/>
      <c r="SXH203" s="46"/>
      <c r="SXI203" s="46"/>
      <c r="SXJ203" s="46"/>
      <c r="SXK203" s="46"/>
      <c r="SXL203" s="46"/>
      <c r="SXM203" s="46"/>
      <c r="SXN203" s="46"/>
      <c r="SXO203" s="46"/>
      <c r="SXP203" s="46"/>
      <c r="SXQ203" s="46"/>
      <c r="SXR203" s="46"/>
      <c r="SXS203" s="46"/>
      <c r="SXT203" s="46"/>
      <c r="SXU203" s="46"/>
      <c r="SXV203" s="46"/>
      <c r="SXW203" s="46"/>
      <c r="SXX203" s="46"/>
      <c r="SXY203" s="46"/>
      <c r="SXZ203" s="46"/>
      <c r="SYA203" s="46"/>
      <c r="SYB203" s="46"/>
      <c r="SYC203" s="46"/>
      <c r="SYD203" s="46"/>
      <c r="SYE203" s="46"/>
      <c r="SYF203" s="46"/>
      <c r="SYG203" s="46"/>
      <c r="SYH203" s="46"/>
      <c r="SYI203" s="46"/>
      <c r="SYJ203" s="46"/>
      <c r="SYK203" s="46"/>
      <c r="SYL203" s="46"/>
      <c r="SYM203" s="46"/>
      <c r="SYN203" s="46"/>
      <c r="SYO203" s="46"/>
      <c r="SYP203" s="46"/>
      <c r="SYQ203" s="46"/>
      <c r="SYR203" s="46"/>
      <c r="SYS203" s="46"/>
      <c r="SYT203" s="46"/>
      <c r="SYU203" s="46"/>
      <c r="SYV203" s="46"/>
      <c r="SYW203" s="46"/>
      <c r="SYX203" s="46"/>
      <c r="SYY203" s="46"/>
      <c r="SYZ203" s="46"/>
      <c r="SZA203" s="46"/>
      <c r="SZB203" s="46"/>
      <c r="SZC203" s="46"/>
      <c r="SZD203" s="46"/>
      <c r="SZE203" s="46"/>
      <c r="SZF203" s="46"/>
      <c r="SZG203" s="46"/>
      <c r="SZH203" s="46"/>
      <c r="SZI203" s="46"/>
      <c r="SZJ203" s="46"/>
      <c r="SZK203" s="46"/>
      <c r="SZL203" s="46"/>
      <c r="SZM203" s="46"/>
      <c r="SZN203" s="46"/>
      <c r="SZO203" s="46"/>
      <c r="SZP203" s="46"/>
      <c r="SZQ203" s="46"/>
      <c r="SZR203" s="46"/>
      <c r="SZS203" s="46"/>
      <c r="SZT203" s="46"/>
      <c r="SZU203" s="46"/>
      <c r="SZV203" s="46"/>
      <c r="SZW203" s="46"/>
      <c r="SZX203" s="46"/>
      <c r="SZY203" s="46"/>
      <c r="SZZ203" s="46"/>
      <c r="TAA203" s="46"/>
      <c r="TAB203" s="46"/>
      <c r="TAC203" s="46"/>
      <c r="TAD203" s="46"/>
      <c r="TAE203" s="46"/>
      <c r="TAF203" s="46"/>
      <c r="TAG203" s="46"/>
      <c r="TAH203" s="46"/>
      <c r="TAI203" s="46"/>
      <c r="TAJ203" s="46"/>
      <c r="TAK203" s="46"/>
      <c r="TAL203" s="46"/>
      <c r="TAM203" s="46"/>
      <c r="TAN203" s="46"/>
      <c r="TAO203" s="46"/>
      <c r="TAP203" s="46"/>
      <c r="TAQ203" s="46"/>
      <c r="TAR203" s="46"/>
      <c r="TAS203" s="46"/>
      <c r="TAT203" s="46"/>
      <c r="TAU203" s="46"/>
      <c r="TAV203" s="46"/>
      <c r="TAW203" s="46"/>
      <c r="TAX203" s="46"/>
      <c r="TAY203" s="46"/>
      <c r="TAZ203" s="46"/>
      <c r="TBA203" s="46"/>
      <c r="TBB203" s="46"/>
      <c r="TBC203" s="46"/>
      <c r="TBD203" s="46"/>
      <c r="TBE203" s="46"/>
      <c r="TBF203" s="46"/>
      <c r="TBG203" s="46"/>
      <c r="TBH203" s="46"/>
      <c r="TBI203" s="46"/>
      <c r="TBJ203" s="46"/>
      <c r="TBK203" s="46"/>
      <c r="TBL203" s="46"/>
      <c r="TBM203" s="46"/>
      <c r="TBN203" s="46"/>
      <c r="TBO203" s="46"/>
      <c r="TBP203" s="46"/>
      <c r="TBQ203" s="46"/>
      <c r="TBR203" s="46"/>
      <c r="TBS203" s="46"/>
      <c r="TBT203" s="46"/>
      <c r="TBU203" s="46"/>
      <c r="TBV203" s="46"/>
      <c r="TBW203" s="46"/>
      <c r="TBX203" s="46"/>
      <c r="TBY203" s="46"/>
      <c r="TBZ203" s="46"/>
      <c r="TCA203" s="46"/>
      <c r="TCB203" s="46"/>
      <c r="TCC203" s="46"/>
      <c r="TCD203" s="46"/>
      <c r="TCE203" s="46"/>
      <c r="TCF203" s="46"/>
      <c r="TCG203" s="46"/>
      <c r="TCH203" s="46"/>
      <c r="TCI203" s="46"/>
      <c r="TCJ203" s="46"/>
      <c r="TCK203" s="46"/>
      <c r="TCL203" s="46"/>
      <c r="TCM203" s="46"/>
      <c r="TCN203" s="46"/>
      <c r="TCO203" s="46"/>
      <c r="TCP203" s="46"/>
      <c r="TCQ203" s="46"/>
      <c r="TCR203" s="46"/>
      <c r="TCS203" s="46"/>
      <c r="TCT203" s="46"/>
      <c r="TCU203" s="46"/>
      <c r="TCV203" s="46"/>
      <c r="TCW203" s="46"/>
      <c r="TCX203" s="46"/>
      <c r="TCY203" s="46"/>
      <c r="TCZ203" s="46"/>
      <c r="TDA203" s="46"/>
      <c r="TDB203" s="46"/>
      <c r="TDC203" s="46"/>
      <c r="TDD203" s="46"/>
      <c r="TDE203" s="46"/>
      <c r="TDF203" s="46"/>
      <c r="TDG203" s="46"/>
      <c r="TDH203" s="46"/>
      <c r="TDI203" s="46"/>
      <c r="TDJ203" s="46"/>
      <c r="TDK203" s="46"/>
      <c r="TDL203" s="46"/>
      <c r="TDM203" s="46"/>
      <c r="TDN203" s="46"/>
      <c r="TDO203" s="46"/>
      <c r="TDP203" s="46"/>
      <c r="TDQ203" s="46"/>
      <c r="TDR203" s="46"/>
      <c r="TDS203" s="46"/>
      <c r="TDT203" s="46"/>
      <c r="TDU203" s="46"/>
      <c r="TDV203" s="46"/>
      <c r="TDW203" s="46"/>
      <c r="TDX203" s="46"/>
      <c r="TDY203" s="46"/>
      <c r="TDZ203" s="46"/>
      <c r="TEA203" s="46"/>
      <c r="TEB203" s="46"/>
      <c r="TEC203" s="46"/>
      <c r="TED203" s="46"/>
      <c r="TEE203" s="46"/>
      <c r="TEF203" s="46"/>
      <c r="TEG203" s="46"/>
      <c r="TEH203" s="46"/>
      <c r="TEI203" s="46"/>
      <c r="TEJ203" s="46"/>
      <c r="TEK203" s="46"/>
      <c r="TEL203" s="46"/>
      <c r="TEM203" s="46"/>
      <c r="TEN203" s="46"/>
      <c r="TEO203" s="46"/>
      <c r="TEP203" s="46"/>
      <c r="TEQ203" s="46"/>
      <c r="TER203" s="46"/>
      <c r="TES203" s="46"/>
      <c r="TET203" s="46"/>
      <c r="TEU203" s="46"/>
      <c r="TEV203" s="46"/>
      <c r="TEW203" s="46"/>
      <c r="TEX203" s="46"/>
      <c r="TEY203" s="46"/>
      <c r="TEZ203" s="46"/>
      <c r="TFA203" s="46"/>
      <c r="TFB203" s="46"/>
      <c r="TFC203" s="46"/>
      <c r="TFD203" s="46"/>
      <c r="TFE203" s="46"/>
      <c r="TFF203" s="46"/>
      <c r="TFG203" s="46"/>
      <c r="TFH203" s="46"/>
      <c r="TFI203" s="46"/>
      <c r="TFJ203" s="46"/>
      <c r="TFK203" s="46"/>
      <c r="TFL203" s="46"/>
      <c r="TFM203" s="46"/>
      <c r="TFN203" s="46"/>
      <c r="TFO203" s="46"/>
      <c r="TFP203" s="46"/>
      <c r="TFQ203" s="46"/>
      <c r="TFR203" s="46"/>
      <c r="TFS203" s="46"/>
      <c r="TFT203" s="46"/>
      <c r="TFU203" s="46"/>
      <c r="TFV203" s="46"/>
      <c r="TFW203" s="46"/>
      <c r="TFX203" s="46"/>
      <c r="TFY203" s="46"/>
      <c r="TFZ203" s="46"/>
      <c r="TGA203" s="46"/>
      <c r="TGB203" s="46"/>
      <c r="TGC203" s="46"/>
      <c r="TGD203" s="46"/>
      <c r="TGE203" s="46"/>
      <c r="TGF203" s="46"/>
      <c r="TGG203" s="46"/>
      <c r="TGH203" s="46"/>
      <c r="TGI203" s="46"/>
      <c r="TGJ203" s="46"/>
      <c r="TGK203" s="46"/>
      <c r="TGL203" s="46"/>
      <c r="TGM203" s="46"/>
      <c r="TGN203" s="46"/>
      <c r="TGO203" s="46"/>
      <c r="TGP203" s="46"/>
      <c r="TGQ203" s="46"/>
      <c r="TGR203" s="46"/>
      <c r="TGS203" s="46"/>
      <c r="TGT203" s="46"/>
      <c r="TGU203" s="46"/>
      <c r="TGV203" s="46"/>
      <c r="TGW203" s="46"/>
      <c r="TGX203" s="46"/>
      <c r="TGY203" s="46"/>
      <c r="TGZ203" s="46"/>
      <c r="THA203" s="46"/>
      <c r="THB203" s="46"/>
      <c r="THC203" s="46"/>
      <c r="THD203" s="46"/>
      <c r="THE203" s="46"/>
      <c r="THF203" s="46"/>
      <c r="THG203" s="46"/>
      <c r="THH203" s="46"/>
      <c r="THI203" s="46"/>
      <c r="THJ203" s="46"/>
      <c r="THK203" s="46"/>
      <c r="THL203" s="46"/>
      <c r="THM203" s="46"/>
      <c r="THN203" s="46"/>
      <c r="THO203" s="46"/>
      <c r="THP203" s="46"/>
      <c r="THQ203" s="46"/>
      <c r="THR203" s="46"/>
      <c r="THS203" s="46"/>
      <c r="THT203" s="46"/>
      <c r="THU203" s="46"/>
      <c r="THV203" s="46"/>
      <c r="THW203" s="46"/>
      <c r="THX203" s="46"/>
      <c r="THY203" s="46"/>
      <c r="THZ203" s="46"/>
      <c r="TIA203" s="46"/>
      <c r="TIB203" s="46"/>
      <c r="TIC203" s="46"/>
      <c r="TID203" s="46"/>
      <c r="TIE203" s="46"/>
      <c r="TIF203" s="46"/>
      <c r="TIG203" s="46"/>
      <c r="TIH203" s="46"/>
      <c r="TII203" s="46"/>
      <c r="TIJ203" s="46"/>
      <c r="TIK203" s="46"/>
      <c r="TIL203" s="46"/>
      <c r="TIM203" s="46"/>
      <c r="TIN203" s="46"/>
      <c r="TIO203" s="46"/>
      <c r="TIP203" s="46"/>
      <c r="TIQ203" s="46"/>
      <c r="TIR203" s="46"/>
      <c r="TIS203" s="46"/>
      <c r="TIT203" s="46"/>
      <c r="TIU203" s="46"/>
      <c r="TIV203" s="46"/>
      <c r="TIW203" s="46"/>
      <c r="TIX203" s="46"/>
      <c r="TIY203" s="46"/>
      <c r="TIZ203" s="46"/>
      <c r="TJA203" s="46"/>
      <c r="TJB203" s="46"/>
      <c r="TJC203" s="46"/>
      <c r="TJD203" s="46"/>
      <c r="TJE203" s="46"/>
      <c r="TJF203" s="46"/>
      <c r="TJG203" s="46"/>
      <c r="TJH203" s="46"/>
      <c r="TJI203" s="46"/>
      <c r="TJJ203" s="46"/>
      <c r="TJK203" s="46"/>
      <c r="TJL203" s="46"/>
      <c r="TJM203" s="46"/>
      <c r="TJN203" s="46"/>
      <c r="TJO203" s="46"/>
      <c r="TJP203" s="46"/>
      <c r="TJQ203" s="46"/>
      <c r="TJR203" s="46"/>
      <c r="TJS203" s="46"/>
      <c r="TJT203" s="46"/>
      <c r="TJU203" s="46"/>
      <c r="TJV203" s="46"/>
      <c r="TJW203" s="46"/>
      <c r="TJX203" s="46"/>
      <c r="TJY203" s="46"/>
      <c r="TJZ203" s="46"/>
      <c r="TKA203" s="46"/>
      <c r="TKB203" s="46"/>
      <c r="TKC203" s="46"/>
      <c r="TKD203" s="46"/>
      <c r="TKE203" s="46"/>
      <c r="TKF203" s="46"/>
      <c r="TKG203" s="46"/>
      <c r="TKH203" s="46"/>
      <c r="TKI203" s="46"/>
      <c r="TKJ203" s="46"/>
      <c r="TKK203" s="46"/>
      <c r="TKL203" s="46"/>
      <c r="TKM203" s="46"/>
      <c r="TKN203" s="46"/>
      <c r="TKO203" s="46"/>
      <c r="TKP203" s="46"/>
      <c r="TKQ203" s="46"/>
      <c r="TKR203" s="46"/>
      <c r="TKS203" s="46"/>
      <c r="TKT203" s="46"/>
      <c r="TKU203" s="46"/>
      <c r="TKV203" s="46"/>
      <c r="TKW203" s="46"/>
      <c r="TKX203" s="46"/>
      <c r="TKY203" s="46"/>
      <c r="TKZ203" s="46"/>
      <c r="TLA203" s="46"/>
      <c r="TLB203" s="46"/>
      <c r="TLC203" s="46"/>
      <c r="TLD203" s="46"/>
      <c r="TLE203" s="46"/>
      <c r="TLF203" s="46"/>
      <c r="TLG203" s="46"/>
      <c r="TLH203" s="46"/>
      <c r="TLI203" s="46"/>
      <c r="TLJ203" s="46"/>
      <c r="TLK203" s="46"/>
      <c r="TLL203" s="46"/>
      <c r="TLM203" s="46"/>
      <c r="TLN203" s="46"/>
      <c r="TLO203" s="46"/>
      <c r="TLP203" s="46"/>
      <c r="TLQ203" s="46"/>
      <c r="TLR203" s="46"/>
      <c r="TLS203" s="46"/>
      <c r="TLT203" s="46"/>
      <c r="TLU203" s="46"/>
      <c r="TLV203" s="46"/>
      <c r="TLW203" s="46"/>
      <c r="TLX203" s="46"/>
      <c r="TLY203" s="46"/>
      <c r="TLZ203" s="46"/>
      <c r="TMA203" s="46"/>
      <c r="TMB203" s="46"/>
      <c r="TMC203" s="46"/>
      <c r="TMD203" s="46"/>
      <c r="TME203" s="46"/>
      <c r="TMF203" s="46"/>
      <c r="TMG203" s="46"/>
      <c r="TMH203" s="46"/>
      <c r="TMI203" s="46"/>
      <c r="TMJ203" s="46"/>
      <c r="TMK203" s="46"/>
      <c r="TML203" s="46"/>
      <c r="TMM203" s="46"/>
      <c r="TMN203" s="46"/>
      <c r="TMO203" s="46"/>
      <c r="TMP203" s="46"/>
      <c r="TMQ203" s="46"/>
      <c r="TMR203" s="46"/>
      <c r="TMS203" s="46"/>
      <c r="TMT203" s="46"/>
      <c r="TMU203" s="46"/>
      <c r="TMV203" s="46"/>
      <c r="TMW203" s="46"/>
      <c r="TMX203" s="46"/>
      <c r="TMY203" s="46"/>
      <c r="TMZ203" s="46"/>
      <c r="TNA203" s="46"/>
      <c r="TNB203" s="46"/>
      <c r="TNC203" s="46"/>
      <c r="TND203" s="46"/>
      <c r="TNE203" s="46"/>
      <c r="TNF203" s="46"/>
      <c r="TNG203" s="46"/>
      <c r="TNH203" s="46"/>
      <c r="TNI203" s="46"/>
      <c r="TNJ203" s="46"/>
      <c r="TNK203" s="46"/>
      <c r="TNL203" s="46"/>
      <c r="TNM203" s="46"/>
      <c r="TNN203" s="46"/>
      <c r="TNO203" s="46"/>
      <c r="TNP203" s="46"/>
      <c r="TNQ203" s="46"/>
      <c r="TNR203" s="46"/>
      <c r="TNS203" s="46"/>
      <c r="TNT203" s="46"/>
      <c r="TNU203" s="46"/>
      <c r="TNV203" s="46"/>
      <c r="TNW203" s="46"/>
      <c r="TNX203" s="46"/>
      <c r="TNY203" s="46"/>
      <c r="TNZ203" s="46"/>
      <c r="TOA203" s="46"/>
      <c r="TOB203" s="46"/>
      <c r="TOC203" s="46"/>
      <c r="TOD203" s="46"/>
      <c r="TOE203" s="46"/>
      <c r="TOF203" s="46"/>
      <c r="TOG203" s="46"/>
      <c r="TOH203" s="46"/>
      <c r="TOI203" s="46"/>
      <c r="TOJ203" s="46"/>
      <c r="TOK203" s="46"/>
      <c r="TOL203" s="46"/>
      <c r="TOM203" s="46"/>
      <c r="TON203" s="46"/>
      <c r="TOO203" s="46"/>
      <c r="TOP203" s="46"/>
      <c r="TOQ203" s="46"/>
      <c r="TOR203" s="46"/>
      <c r="TOS203" s="46"/>
      <c r="TOT203" s="46"/>
      <c r="TOU203" s="46"/>
      <c r="TOV203" s="46"/>
      <c r="TOW203" s="46"/>
      <c r="TOX203" s="46"/>
      <c r="TOY203" s="46"/>
      <c r="TOZ203" s="46"/>
      <c r="TPA203" s="46"/>
      <c r="TPB203" s="46"/>
      <c r="TPC203" s="46"/>
      <c r="TPD203" s="46"/>
      <c r="TPE203" s="46"/>
      <c r="TPF203" s="46"/>
      <c r="TPG203" s="46"/>
      <c r="TPH203" s="46"/>
      <c r="TPI203" s="46"/>
      <c r="TPJ203" s="46"/>
      <c r="TPK203" s="46"/>
      <c r="TPL203" s="46"/>
      <c r="TPM203" s="46"/>
      <c r="TPN203" s="46"/>
      <c r="TPO203" s="46"/>
      <c r="TPP203" s="46"/>
      <c r="TPQ203" s="46"/>
      <c r="TPR203" s="46"/>
      <c r="TPS203" s="46"/>
      <c r="TPT203" s="46"/>
      <c r="TPU203" s="46"/>
      <c r="TPV203" s="46"/>
      <c r="TPW203" s="46"/>
      <c r="TPX203" s="46"/>
      <c r="TPY203" s="46"/>
      <c r="TPZ203" s="46"/>
      <c r="TQA203" s="46"/>
      <c r="TQB203" s="46"/>
      <c r="TQC203" s="46"/>
      <c r="TQD203" s="46"/>
      <c r="TQE203" s="46"/>
      <c r="TQF203" s="46"/>
      <c r="TQG203" s="46"/>
      <c r="TQH203" s="46"/>
      <c r="TQI203" s="46"/>
      <c r="TQJ203" s="46"/>
      <c r="TQK203" s="46"/>
      <c r="TQL203" s="46"/>
      <c r="TQM203" s="46"/>
      <c r="TQN203" s="46"/>
      <c r="TQO203" s="46"/>
      <c r="TQP203" s="46"/>
      <c r="TQQ203" s="46"/>
      <c r="TQR203" s="46"/>
      <c r="TQS203" s="46"/>
      <c r="TQT203" s="46"/>
      <c r="TQU203" s="46"/>
      <c r="TQV203" s="46"/>
      <c r="TQW203" s="46"/>
      <c r="TQX203" s="46"/>
      <c r="TQY203" s="46"/>
      <c r="TQZ203" s="46"/>
      <c r="TRA203" s="46"/>
      <c r="TRB203" s="46"/>
      <c r="TRC203" s="46"/>
      <c r="TRD203" s="46"/>
      <c r="TRE203" s="46"/>
      <c r="TRF203" s="46"/>
      <c r="TRG203" s="46"/>
      <c r="TRH203" s="46"/>
      <c r="TRI203" s="46"/>
      <c r="TRJ203" s="46"/>
      <c r="TRK203" s="46"/>
      <c r="TRL203" s="46"/>
      <c r="TRM203" s="46"/>
      <c r="TRN203" s="46"/>
      <c r="TRO203" s="46"/>
      <c r="TRP203" s="46"/>
      <c r="TRQ203" s="46"/>
      <c r="TRR203" s="46"/>
      <c r="TRS203" s="46"/>
      <c r="TRT203" s="46"/>
      <c r="TRU203" s="46"/>
      <c r="TRV203" s="46"/>
      <c r="TRW203" s="46"/>
      <c r="TRX203" s="46"/>
      <c r="TRY203" s="46"/>
      <c r="TRZ203" s="46"/>
      <c r="TSA203" s="46"/>
      <c r="TSB203" s="46"/>
      <c r="TSC203" s="46"/>
      <c r="TSD203" s="46"/>
      <c r="TSE203" s="46"/>
      <c r="TSF203" s="46"/>
      <c r="TSG203" s="46"/>
      <c r="TSH203" s="46"/>
      <c r="TSI203" s="46"/>
      <c r="TSJ203" s="46"/>
      <c r="TSK203" s="46"/>
      <c r="TSL203" s="46"/>
      <c r="TSM203" s="46"/>
      <c r="TSN203" s="46"/>
      <c r="TSO203" s="46"/>
      <c r="TSP203" s="46"/>
      <c r="TSQ203" s="46"/>
      <c r="TSR203" s="46"/>
      <c r="TSS203" s="46"/>
      <c r="TST203" s="46"/>
      <c r="TSU203" s="46"/>
      <c r="TSV203" s="46"/>
      <c r="TSW203" s="46"/>
      <c r="TSX203" s="46"/>
      <c r="TSY203" s="46"/>
      <c r="TSZ203" s="46"/>
      <c r="TTA203" s="46"/>
      <c r="TTB203" s="46"/>
      <c r="TTC203" s="46"/>
      <c r="TTD203" s="46"/>
      <c r="TTE203" s="46"/>
      <c r="TTF203" s="46"/>
      <c r="TTG203" s="46"/>
      <c r="TTH203" s="46"/>
      <c r="TTI203" s="46"/>
      <c r="TTJ203" s="46"/>
      <c r="TTK203" s="46"/>
      <c r="TTL203" s="46"/>
      <c r="TTM203" s="46"/>
      <c r="TTN203" s="46"/>
      <c r="TTO203" s="46"/>
      <c r="TTP203" s="46"/>
      <c r="TTQ203" s="46"/>
      <c r="TTR203" s="46"/>
      <c r="TTS203" s="46"/>
      <c r="TTT203" s="46"/>
      <c r="TTU203" s="46"/>
      <c r="TTV203" s="46"/>
      <c r="TTW203" s="46"/>
      <c r="TTX203" s="46"/>
      <c r="TTY203" s="46"/>
      <c r="TTZ203" s="46"/>
      <c r="TUA203" s="46"/>
      <c r="TUB203" s="46"/>
      <c r="TUC203" s="46"/>
      <c r="TUD203" s="46"/>
      <c r="TUE203" s="46"/>
      <c r="TUF203" s="46"/>
      <c r="TUG203" s="46"/>
      <c r="TUH203" s="46"/>
      <c r="TUI203" s="46"/>
      <c r="TUJ203" s="46"/>
      <c r="TUK203" s="46"/>
      <c r="TUL203" s="46"/>
      <c r="TUM203" s="46"/>
      <c r="TUN203" s="46"/>
      <c r="TUO203" s="46"/>
      <c r="TUP203" s="46"/>
      <c r="TUQ203" s="46"/>
      <c r="TUR203" s="46"/>
      <c r="TUS203" s="46"/>
      <c r="TUT203" s="46"/>
      <c r="TUU203" s="46"/>
      <c r="TUV203" s="46"/>
      <c r="TUW203" s="46"/>
      <c r="TUX203" s="46"/>
      <c r="TUY203" s="46"/>
      <c r="TUZ203" s="46"/>
      <c r="TVA203" s="46"/>
      <c r="TVB203" s="46"/>
      <c r="TVC203" s="46"/>
      <c r="TVD203" s="46"/>
      <c r="TVE203" s="46"/>
      <c r="TVF203" s="46"/>
      <c r="TVG203" s="46"/>
      <c r="TVH203" s="46"/>
      <c r="TVI203" s="46"/>
      <c r="TVJ203" s="46"/>
      <c r="TVK203" s="46"/>
      <c r="TVL203" s="46"/>
      <c r="TVM203" s="46"/>
      <c r="TVN203" s="46"/>
      <c r="TVO203" s="46"/>
      <c r="TVP203" s="46"/>
      <c r="TVQ203" s="46"/>
      <c r="TVR203" s="46"/>
      <c r="TVS203" s="46"/>
      <c r="TVT203" s="46"/>
      <c r="TVU203" s="46"/>
      <c r="TVV203" s="46"/>
      <c r="TVW203" s="46"/>
      <c r="TVX203" s="46"/>
      <c r="TVY203" s="46"/>
      <c r="TVZ203" s="46"/>
      <c r="TWA203" s="46"/>
      <c r="TWB203" s="46"/>
      <c r="TWC203" s="46"/>
      <c r="TWD203" s="46"/>
      <c r="TWE203" s="46"/>
      <c r="TWF203" s="46"/>
      <c r="TWG203" s="46"/>
      <c r="TWH203" s="46"/>
      <c r="TWI203" s="46"/>
      <c r="TWJ203" s="46"/>
      <c r="TWK203" s="46"/>
      <c r="TWL203" s="46"/>
      <c r="TWM203" s="46"/>
      <c r="TWN203" s="46"/>
      <c r="TWO203" s="46"/>
      <c r="TWP203" s="46"/>
      <c r="TWQ203" s="46"/>
      <c r="TWR203" s="46"/>
      <c r="TWS203" s="46"/>
      <c r="TWT203" s="46"/>
      <c r="TWU203" s="46"/>
      <c r="TWV203" s="46"/>
      <c r="TWW203" s="46"/>
      <c r="TWX203" s="46"/>
      <c r="TWY203" s="46"/>
      <c r="TWZ203" s="46"/>
      <c r="TXA203" s="46"/>
      <c r="TXB203" s="46"/>
      <c r="TXC203" s="46"/>
      <c r="TXD203" s="46"/>
      <c r="TXE203" s="46"/>
      <c r="TXF203" s="46"/>
      <c r="TXG203" s="46"/>
      <c r="TXH203" s="46"/>
      <c r="TXI203" s="46"/>
      <c r="TXJ203" s="46"/>
      <c r="TXK203" s="46"/>
      <c r="TXL203" s="46"/>
      <c r="TXM203" s="46"/>
      <c r="TXN203" s="46"/>
      <c r="TXO203" s="46"/>
      <c r="TXP203" s="46"/>
      <c r="TXQ203" s="46"/>
      <c r="TXR203" s="46"/>
      <c r="TXS203" s="46"/>
      <c r="TXT203" s="46"/>
      <c r="TXU203" s="46"/>
      <c r="TXV203" s="46"/>
      <c r="TXW203" s="46"/>
      <c r="TXX203" s="46"/>
      <c r="TXY203" s="46"/>
      <c r="TXZ203" s="46"/>
      <c r="TYA203" s="46"/>
      <c r="TYB203" s="46"/>
      <c r="TYC203" s="46"/>
      <c r="TYD203" s="46"/>
      <c r="TYE203" s="46"/>
      <c r="TYF203" s="46"/>
      <c r="TYG203" s="46"/>
      <c r="TYH203" s="46"/>
      <c r="TYI203" s="46"/>
      <c r="TYJ203" s="46"/>
      <c r="TYK203" s="46"/>
      <c r="TYL203" s="46"/>
      <c r="TYM203" s="46"/>
      <c r="TYN203" s="46"/>
      <c r="TYO203" s="46"/>
      <c r="TYP203" s="46"/>
      <c r="TYQ203" s="46"/>
      <c r="TYR203" s="46"/>
      <c r="TYS203" s="46"/>
      <c r="TYT203" s="46"/>
      <c r="TYU203" s="46"/>
      <c r="TYV203" s="46"/>
      <c r="TYW203" s="46"/>
      <c r="TYX203" s="46"/>
      <c r="TYY203" s="46"/>
      <c r="TYZ203" s="46"/>
      <c r="TZA203" s="46"/>
      <c r="TZB203" s="46"/>
      <c r="TZC203" s="46"/>
      <c r="TZD203" s="46"/>
      <c r="TZE203" s="46"/>
      <c r="TZF203" s="46"/>
      <c r="TZG203" s="46"/>
      <c r="TZH203" s="46"/>
      <c r="TZI203" s="46"/>
      <c r="TZJ203" s="46"/>
      <c r="TZK203" s="46"/>
      <c r="TZL203" s="46"/>
      <c r="TZM203" s="46"/>
      <c r="TZN203" s="46"/>
      <c r="TZO203" s="46"/>
      <c r="TZP203" s="46"/>
      <c r="TZQ203" s="46"/>
      <c r="TZR203" s="46"/>
      <c r="TZS203" s="46"/>
      <c r="TZT203" s="46"/>
      <c r="TZU203" s="46"/>
      <c r="TZV203" s="46"/>
      <c r="TZW203" s="46"/>
      <c r="TZX203" s="46"/>
      <c r="TZY203" s="46"/>
      <c r="TZZ203" s="46"/>
      <c r="UAA203" s="46"/>
      <c r="UAB203" s="46"/>
      <c r="UAC203" s="46"/>
      <c r="UAD203" s="46"/>
      <c r="UAE203" s="46"/>
      <c r="UAF203" s="46"/>
      <c r="UAG203" s="46"/>
      <c r="UAH203" s="46"/>
      <c r="UAI203" s="46"/>
      <c r="UAJ203" s="46"/>
      <c r="UAK203" s="46"/>
      <c r="UAL203" s="46"/>
      <c r="UAM203" s="46"/>
      <c r="UAN203" s="46"/>
      <c r="UAO203" s="46"/>
      <c r="UAP203" s="46"/>
      <c r="UAQ203" s="46"/>
      <c r="UAR203" s="46"/>
      <c r="UAS203" s="46"/>
      <c r="UAT203" s="46"/>
      <c r="UAU203" s="46"/>
      <c r="UAV203" s="46"/>
      <c r="UAW203" s="46"/>
      <c r="UAX203" s="46"/>
      <c r="UAY203" s="46"/>
      <c r="UAZ203" s="46"/>
      <c r="UBA203" s="46"/>
      <c r="UBB203" s="46"/>
      <c r="UBC203" s="46"/>
      <c r="UBD203" s="46"/>
      <c r="UBE203" s="46"/>
      <c r="UBF203" s="46"/>
      <c r="UBG203" s="46"/>
      <c r="UBH203" s="46"/>
      <c r="UBI203" s="46"/>
      <c r="UBJ203" s="46"/>
      <c r="UBK203" s="46"/>
      <c r="UBL203" s="46"/>
      <c r="UBM203" s="46"/>
      <c r="UBN203" s="46"/>
      <c r="UBO203" s="46"/>
      <c r="UBP203" s="46"/>
      <c r="UBQ203" s="46"/>
      <c r="UBR203" s="46"/>
      <c r="UBS203" s="46"/>
      <c r="UBT203" s="46"/>
      <c r="UBU203" s="46"/>
      <c r="UBV203" s="46"/>
      <c r="UBW203" s="46"/>
      <c r="UBX203" s="46"/>
      <c r="UBY203" s="46"/>
      <c r="UBZ203" s="46"/>
      <c r="UCA203" s="46"/>
      <c r="UCB203" s="46"/>
      <c r="UCC203" s="46"/>
      <c r="UCD203" s="46"/>
      <c r="UCE203" s="46"/>
      <c r="UCF203" s="46"/>
      <c r="UCG203" s="46"/>
      <c r="UCH203" s="46"/>
      <c r="UCI203" s="46"/>
      <c r="UCJ203" s="46"/>
      <c r="UCK203" s="46"/>
      <c r="UCL203" s="46"/>
      <c r="UCM203" s="46"/>
      <c r="UCN203" s="46"/>
      <c r="UCO203" s="46"/>
      <c r="UCP203" s="46"/>
      <c r="UCQ203" s="46"/>
      <c r="UCR203" s="46"/>
      <c r="UCS203" s="46"/>
      <c r="UCT203" s="46"/>
      <c r="UCU203" s="46"/>
      <c r="UCV203" s="46"/>
      <c r="UCW203" s="46"/>
      <c r="UCX203" s="46"/>
      <c r="UCY203" s="46"/>
      <c r="UCZ203" s="46"/>
      <c r="UDA203" s="46"/>
      <c r="UDB203" s="46"/>
      <c r="UDC203" s="46"/>
      <c r="UDD203" s="46"/>
      <c r="UDE203" s="46"/>
      <c r="UDF203" s="46"/>
      <c r="UDG203" s="46"/>
      <c r="UDH203" s="46"/>
      <c r="UDI203" s="46"/>
      <c r="UDJ203" s="46"/>
      <c r="UDK203" s="46"/>
      <c r="UDL203" s="46"/>
      <c r="UDM203" s="46"/>
      <c r="UDN203" s="46"/>
      <c r="UDO203" s="46"/>
      <c r="UDP203" s="46"/>
      <c r="UDQ203" s="46"/>
      <c r="UDR203" s="46"/>
      <c r="UDS203" s="46"/>
      <c r="UDT203" s="46"/>
      <c r="UDU203" s="46"/>
      <c r="UDV203" s="46"/>
      <c r="UDW203" s="46"/>
      <c r="UDX203" s="46"/>
      <c r="UDY203" s="46"/>
      <c r="UDZ203" s="46"/>
      <c r="UEA203" s="46"/>
      <c r="UEB203" s="46"/>
      <c r="UEC203" s="46"/>
      <c r="UED203" s="46"/>
      <c r="UEE203" s="46"/>
      <c r="UEF203" s="46"/>
      <c r="UEG203" s="46"/>
      <c r="UEH203" s="46"/>
      <c r="UEI203" s="46"/>
      <c r="UEJ203" s="46"/>
      <c r="UEK203" s="46"/>
      <c r="UEL203" s="46"/>
      <c r="UEM203" s="46"/>
      <c r="UEN203" s="46"/>
      <c r="UEO203" s="46"/>
      <c r="UEP203" s="46"/>
      <c r="UEQ203" s="46"/>
      <c r="UER203" s="46"/>
      <c r="UES203" s="46"/>
      <c r="UET203" s="46"/>
      <c r="UEU203" s="46"/>
      <c r="UEV203" s="46"/>
      <c r="UEW203" s="46"/>
      <c r="UEX203" s="46"/>
      <c r="UEY203" s="46"/>
      <c r="UEZ203" s="46"/>
      <c r="UFA203" s="46"/>
      <c r="UFB203" s="46"/>
      <c r="UFC203" s="46"/>
      <c r="UFD203" s="46"/>
      <c r="UFE203" s="46"/>
      <c r="UFF203" s="46"/>
      <c r="UFG203" s="46"/>
      <c r="UFH203" s="46"/>
      <c r="UFI203" s="46"/>
      <c r="UFJ203" s="46"/>
      <c r="UFK203" s="46"/>
      <c r="UFL203" s="46"/>
      <c r="UFM203" s="46"/>
      <c r="UFN203" s="46"/>
      <c r="UFO203" s="46"/>
      <c r="UFP203" s="46"/>
      <c r="UFQ203" s="46"/>
      <c r="UFR203" s="46"/>
      <c r="UFS203" s="46"/>
      <c r="UFT203" s="46"/>
      <c r="UFU203" s="46"/>
      <c r="UFV203" s="46"/>
      <c r="UFW203" s="46"/>
      <c r="UFX203" s="46"/>
      <c r="UFY203" s="46"/>
      <c r="UFZ203" s="46"/>
      <c r="UGA203" s="46"/>
      <c r="UGB203" s="46"/>
      <c r="UGC203" s="46"/>
      <c r="UGD203" s="46"/>
      <c r="UGE203" s="46"/>
      <c r="UGF203" s="46"/>
      <c r="UGG203" s="46"/>
      <c r="UGH203" s="46"/>
      <c r="UGI203" s="46"/>
      <c r="UGJ203" s="46"/>
      <c r="UGK203" s="46"/>
      <c r="UGL203" s="46"/>
      <c r="UGM203" s="46"/>
      <c r="UGN203" s="46"/>
      <c r="UGO203" s="46"/>
      <c r="UGP203" s="46"/>
      <c r="UGQ203" s="46"/>
      <c r="UGR203" s="46"/>
      <c r="UGS203" s="46"/>
      <c r="UGT203" s="46"/>
      <c r="UGU203" s="46"/>
      <c r="UGV203" s="46"/>
      <c r="UGW203" s="46"/>
      <c r="UGX203" s="46"/>
      <c r="UGY203" s="46"/>
      <c r="UGZ203" s="46"/>
      <c r="UHA203" s="46"/>
      <c r="UHB203" s="46"/>
      <c r="UHC203" s="46"/>
      <c r="UHD203" s="46"/>
      <c r="UHE203" s="46"/>
      <c r="UHF203" s="46"/>
      <c r="UHG203" s="46"/>
      <c r="UHH203" s="46"/>
      <c r="UHI203" s="46"/>
      <c r="UHJ203" s="46"/>
      <c r="UHK203" s="46"/>
      <c r="UHL203" s="46"/>
      <c r="UHM203" s="46"/>
      <c r="UHN203" s="46"/>
      <c r="UHO203" s="46"/>
      <c r="UHP203" s="46"/>
      <c r="UHQ203" s="46"/>
      <c r="UHR203" s="46"/>
      <c r="UHS203" s="46"/>
      <c r="UHT203" s="46"/>
      <c r="UHU203" s="46"/>
      <c r="UHV203" s="46"/>
      <c r="UHW203" s="46"/>
      <c r="UHX203" s="46"/>
      <c r="UHY203" s="46"/>
      <c r="UHZ203" s="46"/>
      <c r="UIA203" s="46"/>
      <c r="UIB203" s="46"/>
      <c r="UIC203" s="46"/>
      <c r="UID203" s="46"/>
      <c r="UIE203" s="46"/>
      <c r="UIF203" s="46"/>
      <c r="UIG203" s="46"/>
      <c r="UIH203" s="46"/>
      <c r="UII203" s="46"/>
      <c r="UIJ203" s="46"/>
      <c r="UIK203" s="46"/>
      <c r="UIL203" s="46"/>
      <c r="UIM203" s="46"/>
      <c r="UIN203" s="46"/>
      <c r="UIO203" s="46"/>
      <c r="UIP203" s="46"/>
      <c r="UIQ203" s="46"/>
      <c r="UIR203" s="46"/>
      <c r="UIS203" s="46"/>
      <c r="UIT203" s="46"/>
      <c r="UIU203" s="46"/>
      <c r="UIV203" s="46"/>
      <c r="UIW203" s="46"/>
      <c r="UIX203" s="46"/>
      <c r="UIY203" s="46"/>
      <c r="UIZ203" s="46"/>
      <c r="UJA203" s="46"/>
      <c r="UJB203" s="46"/>
      <c r="UJC203" s="46"/>
      <c r="UJD203" s="46"/>
      <c r="UJE203" s="46"/>
      <c r="UJF203" s="46"/>
      <c r="UJG203" s="46"/>
      <c r="UJH203" s="46"/>
      <c r="UJI203" s="46"/>
      <c r="UJJ203" s="46"/>
      <c r="UJK203" s="46"/>
      <c r="UJL203" s="46"/>
      <c r="UJM203" s="46"/>
      <c r="UJN203" s="46"/>
      <c r="UJO203" s="46"/>
      <c r="UJP203" s="46"/>
      <c r="UJQ203" s="46"/>
      <c r="UJR203" s="46"/>
      <c r="UJS203" s="46"/>
      <c r="UJT203" s="46"/>
      <c r="UJU203" s="46"/>
      <c r="UJV203" s="46"/>
      <c r="UJW203" s="46"/>
      <c r="UJX203" s="46"/>
      <c r="UJY203" s="46"/>
      <c r="UJZ203" s="46"/>
      <c r="UKA203" s="46"/>
      <c r="UKB203" s="46"/>
      <c r="UKC203" s="46"/>
      <c r="UKD203" s="46"/>
      <c r="UKE203" s="46"/>
      <c r="UKF203" s="46"/>
      <c r="UKG203" s="46"/>
      <c r="UKH203" s="46"/>
      <c r="UKI203" s="46"/>
      <c r="UKJ203" s="46"/>
      <c r="UKK203" s="46"/>
      <c r="UKL203" s="46"/>
      <c r="UKM203" s="46"/>
      <c r="UKN203" s="46"/>
      <c r="UKO203" s="46"/>
      <c r="UKP203" s="46"/>
      <c r="UKQ203" s="46"/>
      <c r="UKR203" s="46"/>
      <c r="UKS203" s="46"/>
      <c r="UKT203" s="46"/>
      <c r="UKU203" s="46"/>
      <c r="UKV203" s="46"/>
      <c r="UKW203" s="46"/>
      <c r="UKX203" s="46"/>
      <c r="UKY203" s="46"/>
      <c r="UKZ203" s="46"/>
      <c r="ULA203" s="46"/>
      <c r="ULB203" s="46"/>
      <c r="ULC203" s="46"/>
      <c r="ULD203" s="46"/>
      <c r="ULE203" s="46"/>
      <c r="ULF203" s="46"/>
      <c r="ULG203" s="46"/>
      <c r="ULH203" s="46"/>
      <c r="ULI203" s="46"/>
      <c r="ULJ203" s="46"/>
      <c r="ULK203" s="46"/>
      <c r="ULL203" s="46"/>
      <c r="ULM203" s="46"/>
      <c r="ULN203" s="46"/>
      <c r="ULO203" s="46"/>
      <c r="ULP203" s="46"/>
      <c r="ULQ203" s="46"/>
      <c r="ULR203" s="46"/>
      <c r="ULS203" s="46"/>
      <c r="ULT203" s="46"/>
      <c r="ULU203" s="46"/>
      <c r="ULV203" s="46"/>
      <c r="ULW203" s="46"/>
      <c r="ULX203" s="46"/>
      <c r="ULY203" s="46"/>
      <c r="ULZ203" s="46"/>
      <c r="UMA203" s="46"/>
      <c r="UMB203" s="46"/>
      <c r="UMC203" s="46"/>
      <c r="UMD203" s="46"/>
      <c r="UME203" s="46"/>
      <c r="UMF203" s="46"/>
      <c r="UMG203" s="46"/>
      <c r="UMH203" s="46"/>
      <c r="UMI203" s="46"/>
      <c r="UMJ203" s="46"/>
      <c r="UMK203" s="46"/>
      <c r="UML203" s="46"/>
      <c r="UMM203" s="46"/>
      <c r="UMN203" s="46"/>
      <c r="UMO203" s="46"/>
      <c r="UMP203" s="46"/>
      <c r="UMQ203" s="46"/>
      <c r="UMR203" s="46"/>
      <c r="UMS203" s="46"/>
      <c r="UMT203" s="46"/>
      <c r="UMU203" s="46"/>
      <c r="UMV203" s="46"/>
      <c r="UMW203" s="46"/>
      <c r="UMX203" s="46"/>
      <c r="UMY203" s="46"/>
      <c r="UMZ203" s="46"/>
      <c r="UNA203" s="46"/>
      <c r="UNB203" s="46"/>
      <c r="UNC203" s="46"/>
      <c r="UND203" s="46"/>
      <c r="UNE203" s="46"/>
      <c r="UNF203" s="46"/>
      <c r="UNG203" s="46"/>
      <c r="UNH203" s="46"/>
      <c r="UNI203" s="46"/>
      <c r="UNJ203" s="46"/>
      <c r="UNK203" s="46"/>
      <c r="UNL203" s="46"/>
      <c r="UNM203" s="46"/>
      <c r="UNN203" s="46"/>
      <c r="UNO203" s="46"/>
      <c r="UNP203" s="46"/>
      <c r="UNQ203" s="46"/>
      <c r="UNR203" s="46"/>
      <c r="UNS203" s="46"/>
      <c r="UNT203" s="46"/>
      <c r="UNU203" s="46"/>
      <c r="UNV203" s="46"/>
      <c r="UNW203" s="46"/>
      <c r="UNX203" s="46"/>
      <c r="UNY203" s="46"/>
      <c r="UNZ203" s="46"/>
      <c r="UOA203" s="46"/>
      <c r="UOB203" s="46"/>
      <c r="UOC203" s="46"/>
      <c r="UOD203" s="46"/>
      <c r="UOE203" s="46"/>
      <c r="UOF203" s="46"/>
      <c r="UOG203" s="46"/>
      <c r="UOH203" s="46"/>
      <c r="UOI203" s="46"/>
      <c r="UOJ203" s="46"/>
      <c r="UOK203" s="46"/>
      <c r="UOL203" s="46"/>
      <c r="UOM203" s="46"/>
      <c r="UON203" s="46"/>
      <c r="UOO203" s="46"/>
      <c r="UOP203" s="46"/>
      <c r="UOQ203" s="46"/>
      <c r="UOR203" s="46"/>
      <c r="UOS203" s="46"/>
      <c r="UOT203" s="46"/>
      <c r="UOU203" s="46"/>
      <c r="UOV203" s="46"/>
      <c r="UOW203" s="46"/>
      <c r="UOX203" s="46"/>
      <c r="UOY203" s="46"/>
      <c r="UOZ203" s="46"/>
      <c r="UPA203" s="46"/>
      <c r="UPB203" s="46"/>
      <c r="UPC203" s="46"/>
      <c r="UPD203" s="46"/>
      <c r="UPE203" s="46"/>
      <c r="UPF203" s="46"/>
      <c r="UPG203" s="46"/>
      <c r="UPH203" s="46"/>
      <c r="UPI203" s="46"/>
      <c r="UPJ203" s="46"/>
      <c r="UPK203" s="46"/>
      <c r="UPL203" s="46"/>
      <c r="UPM203" s="46"/>
      <c r="UPN203" s="46"/>
      <c r="UPO203" s="46"/>
      <c r="UPP203" s="46"/>
      <c r="UPQ203" s="46"/>
      <c r="UPR203" s="46"/>
      <c r="UPS203" s="46"/>
      <c r="UPT203" s="46"/>
      <c r="UPU203" s="46"/>
      <c r="UPV203" s="46"/>
      <c r="UPW203" s="46"/>
      <c r="UPX203" s="46"/>
      <c r="UPY203" s="46"/>
      <c r="UPZ203" s="46"/>
      <c r="UQA203" s="46"/>
      <c r="UQB203" s="46"/>
      <c r="UQC203" s="46"/>
      <c r="UQD203" s="46"/>
      <c r="UQE203" s="46"/>
      <c r="UQF203" s="46"/>
      <c r="UQG203" s="46"/>
      <c r="UQH203" s="46"/>
      <c r="UQI203" s="46"/>
      <c r="UQJ203" s="46"/>
      <c r="UQK203" s="46"/>
      <c r="UQL203" s="46"/>
      <c r="UQM203" s="46"/>
      <c r="UQN203" s="46"/>
      <c r="UQO203" s="46"/>
      <c r="UQP203" s="46"/>
      <c r="UQQ203" s="46"/>
      <c r="UQR203" s="46"/>
      <c r="UQS203" s="46"/>
      <c r="UQT203" s="46"/>
      <c r="UQU203" s="46"/>
      <c r="UQV203" s="46"/>
      <c r="UQW203" s="46"/>
      <c r="UQX203" s="46"/>
      <c r="UQY203" s="46"/>
      <c r="UQZ203" s="46"/>
      <c r="URA203" s="46"/>
      <c r="URB203" s="46"/>
      <c r="URC203" s="46"/>
      <c r="URD203" s="46"/>
      <c r="URE203" s="46"/>
      <c r="URF203" s="46"/>
      <c r="URG203" s="46"/>
      <c r="URH203" s="46"/>
      <c r="URI203" s="46"/>
      <c r="URJ203" s="46"/>
      <c r="URK203" s="46"/>
      <c r="URL203" s="46"/>
      <c r="URM203" s="46"/>
      <c r="URN203" s="46"/>
      <c r="URO203" s="46"/>
      <c r="URP203" s="46"/>
      <c r="URQ203" s="46"/>
      <c r="URR203" s="46"/>
      <c r="URS203" s="46"/>
      <c r="URT203" s="46"/>
      <c r="URU203" s="46"/>
      <c r="URV203" s="46"/>
      <c r="URW203" s="46"/>
      <c r="URX203" s="46"/>
      <c r="URY203" s="46"/>
      <c r="URZ203" s="46"/>
      <c r="USA203" s="46"/>
      <c r="USB203" s="46"/>
      <c r="USC203" s="46"/>
      <c r="USD203" s="46"/>
      <c r="USE203" s="46"/>
      <c r="USF203" s="46"/>
      <c r="USG203" s="46"/>
      <c r="USH203" s="46"/>
      <c r="USI203" s="46"/>
      <c r="USJ203" s="46"/>
      <c r="USK203" s="46"/>
      <c r="USL203" s="46"/>
      <c r="USM203" s="46"/>
      <c r="USN203" s="46"/>
      <c r="USO203" s="46"/>
      <c r="USP203" s="46"/>
      <c r="USQ203" s="46"/>
      <c r="USR203" s="46"/>
      <c r="USS203" s="46"/>
      <c r="UST203" s="46"/>
      <c r="USU203" s="46"/>
      <c r="USV203" s="46"/>
      <c r="USW203" s="46"/>
      <c r="USX203" s="46"/>
      <c r="USY203" s="46"/>
      <c r="USZ203" s="46"/>
      <c r="UTA203" s="46"/>
      <c r="UTB203" s="46"/>
      <c r="UTC203" s="46"/>
      <c r="UTD203" s="46"/>
      <c r="UTE203" s="46"/>
      <c r="UTF203" s="46"/>
      <c r="UTG203" s="46"/>
      <c r="UTH203" s="46"/>
      <c r="UTI203" s="46"/>
      <c r="UTJ203" s="46"/>
      <c r="UTK203" s="46"/>
      <c r="UTL203" s="46"/>
      <c r="UTM203" s="46"/>
      <c r="UTN203" s="46"/>
      <c r="UTO203" s="46"/>
      <c r="UTP203" s="46"/>
      <c r="UTQ203" s="46"/>
      <c r="UTR203" s="46"/>
      <c r="UTS203" s="46"/>
      <c r="UTT203" s="46"/>
      <c r="UTU203" s="46"/>
      <c r="UTV203" s="46"/>
      <c r="UTW203" s="46"/>
      <c r="UTX203" s="46"/>
      <c r="UTY203" s="46"/>
      <c r="UTZ203" s="46"/>
      <c r="UUA203" s="46"/>
      <c r="UUB203" s="46"/>
      <c r="UUC203" s="46"/>
      <c r="UUD203" s="46"/>
      <c r="UUE203" s="46"/>
      <c r="UUF203" s="46"/>
      <c r="UUG203" s="46"/>
      <c r="UUH203" s="46"/>
      <c r="UUI203" s="46"/>
      <c r="UUJ203" s="46"/>
      <c r="UUK203" s="46"/>
      <c r="UUL203" s="46"/>
      <c r="UUM203" s="46"/>
      <c r="UUN203" s="46"/>
      <c r="UUO203" s="46"/>
      <c r="UUP203" s="46"/>
      <c r="UUQ203" s="46"/>
      <c r="UUR203" s="46"/>
      <c r="UUS203" s="46"/>
      <c r="UUT203" s="46"/>
      <c r="UUU203" s="46"/>
      <c r="UUV203" s="46"/>
      <c r="UUW203" s="46"/>
      <c r="UUX203" s="46"/>
      <c r="UUY203" s="46"/>
      <c r="UUZ203" s="46"/>
      <c r="UVA203" s="46"/>
      <c r="UVB203" s="46"/>
      <c r="UVC203" s="46"/>
      <c r="UVD203" s="46"/>
      <c r="UVE203" s="46"/>
      <c r="UVF203" s="46"/>
      <c r="UVG203" s="46"/>
      <c r="UVH203" s="46"/>
      <c r="UVI203" s="46"/>
      <c r="UVJ203" s="46"/>
      <c r="UVK203" s="46"/>
      <c r="UVL203" s="46"/>
      <c r="UVM203" s="46"/>
      <c r="UVN203" s="46"/>
      <c r="UVO203" s="46"/>
      <c r="UVP203" s="46"/>
      <c r="UVQ203" s="46"/>
      <c r="UVR203" s="46"/>
      <c r="UVS203" s="46"/>
      <c r="UVT203" s="46"/>
      <c r="UVU203" s="46"/>
      <c r="UVV203" s="46"/>
      <c r="UVW203" s="46"/>
      <c r="UVX203" s="46"/>
      <c r="UVY203" s="46"/>
      <c r="UVZ203" s="46"/>
      <c r="UWA203" s="46"/>
      <c r="UWB203" s="46"/>
      <c r="UWC203" s="46"/>
      <c r="UWD203" s="46"/>
      <c r="UWE203" s="46"/>
      <c r="UWF203" s="46"/>
      <c r="UWG203" s="46"/>
      <c r="UWH203" s="46"/>
      <c r="UWI203" s="46"/>
      <c r="UWJ203" s="46"/>
      <c r="UWK203" s="46"/>
      <c r="UWL203" s="46"/>
      <c r="UWM203" s="46"/>
      <c r="UWN203" s="46"/>
      <c r="UWO203" s="46"/>
      <c r="UWP203" s="46"/>
      <c r="UWQ203" s="46"/>
      <c r="UWR203" s="46"/>
      <c r="UWS203" s="46"/>
      <c r="UWT203" s="46"/>
      <c r="UWU203" s="46"/>
      <c r="UWV203" s="46"/>
      <c r="UWW203" s="46"/>
      <c r="UWX203" s="46"/>
      <c r="UWY203" s="46"/>
      <c r="UWZ203" s="46"/>
      <c r="UXA203" s="46"/>
      <c r="UXB203" s="46"/>
      <c r="UXC203" s="46"/>
      <c r="UXD203" s="46"/>
      <c r="UXE203" s="46"/>
      <c r="UXF203" s="46"/>
      <c r="UXG203" s="46"/>
      <c r="UXH203" s="46"/>
      <c r="UXI203" s="46"/>
      <c r="UXJ203" s="46"/>
      <c r="UXK203" s="46"/>
      <c r="UXL203" s="46"/>
      <c r="UXM203" s="46"/>
      <c r="UXN203" s="46"/>
      <c r="UXO203" s="46"/>
      <c r="UXP203" s="46"/>
      <c r="UXQ203" s="46"/>
      <c r="UXR203" s="46"/>
      <c r="UXS203" s="46"/>
      <c r="UXT203" s="46"/>
      <c r="UXU203" s="46"/>
      <c r="UXV203" s="46"/>
      <c r="UXW203" s="46"/>
      <c r="UXX203" s="46"/>
      <c r="UXY203" s="46"/>
      <c r="UXZ203" s="46"/>
      <c r="UYA203" s="46"/>
      <c r="UYB203" s="46"/>
      <c r="UYC203" s="46"/>
      <c r="UYD203" s="46"/>
      <c r="UYE203" s="46"/>
      <c r="UYF203" s="46"/>
      <c r="UYG203" s="46"/>
      <c r="UYH203" s="46"/>
      <c r="UYI203" s="46"/>
      <c r="UYJ203" s="46"/>
      <c r="UYK203" s="46"/>
      <c r="UYL203" s="46"/>
      <c r="UYM203" s="46"/>
      <c r="UYN203" s="46"/>
      <c r="UYO203" s="46"/>
      <c r="UYP203" s="46"/>
      <c r="UYQ203" s="46"/>
      <c r="UYR203" s="46"/>
      <c r="UYS203" s="46"/>
      <c r="UYT203" s="46"/>
      <c r="UYU203" s="46"/>
      <c r="UYV203" s="46"/>
      <c r="UYW203" s="46"/>
      <c r="UYX203" s="46"/>
      <c r="UYY203" s="46"/>
      <c r="UYZ203" s="46"/>
      <c r="UZA203" s="46"/>
      <c r="UZB203" s="46"/>
      <c r="UZC203" s="46"/>
      <c r="UZD203" s="46"/>
      <c r="UZE203" s="46"/>
      <c r="UZF203" s="46"/>
      <c r="UZG203" s="46"/>
      <c r="UZH203" s="46"/>
      <c r="UZI203" s="46"/>
      <c r="UZJ203" s="46"/>
      <c r="UZK203" s="46"/>
      <c r="UZL203" s="46"/>
      <c r="UZM203" s="46"/>
      <c r="UZN203" s="46"/>
      <c r="UZO203" s="46"/>
      <c r="UZP203" s="46"/>
      <c r="UZQ203" s="46"/>
      <c r="UZR203" s="46"/>
      <c r="UZS203" s="46"/>
      <c r="UZT203" s="46"/>
      <c r="UZU203" s="46"/>
      <c r="UZV203" s="46"/>
      <c r="UZW203" s="46"/>
      <c r="UZX203" s="46"/>
      <c r="UZY203" s="46"/>
      <c r="UZZ203" s="46"/>
      <c r="VAA203" s="46"/>
      <c r="VAB203" s="46"/>
      <c r="VAC203" s="46"/>
      <c r="VAD203" s="46"/>
      <c r="VAE203" s="46"/>
      <c r="VAF203" s="46"/>
      <c r="VAG203" s="46"/>
      <c r="VAH203" s="46"/>
      <c r="VAI203" s="46"/>
      <c r="VAJ203" s="46"/>
      <c r="VAK203" s="46"/>
      <c r="VAL203" s="46"/>
      <c r="VAM203" s="46"/>
      <c r="VAN203" s="46"/>
      <c r="VAO203" s="46"/>
      <c r="VAP203" s="46"/>
      <c r="VAQ203" s="46"/>
      <c r="VAR203" s="46"/>
      <c r="VAS203" s="46"/>
      <c r="VAT203" s="46"/>
      <c r="VAU203" s="46"/>
      <c r="VAV203" s="46"/>
      <c r="VAW203" s="46"/>
      <c r="VAX203" s="46"/>
      <c r="VAY203" s="46"/>
      <c r="VAZ203" s="46"/>
      <c r="VBA203" s="46"/>
      <c r="VBB203" s="46"/>
      <c r="VBC203" s="46"/>
      <c r="VBD203" s="46"/>
      <c r="VBE203" s="46"/>
      <c r="VBF203" s="46"/>
      <c r="VBG203" s="46"/>
      <c r="VBH203" s="46"/>
      <c r="VBI203" s="46"/>
      <c r="VBJ203" s="46"/>
      <c r="VBK203" s="46"/>
      <c r="VBL203" s="46"/>
      <c r="VBM203" s="46"/>
      <c r="VBN203" s="46"/>
      <c r="VBO203" s="46"/>
      <c r="VBP203" s="46"/>
      <c r="VBQ203" s="46"/>
      <c r="VBR203" s="46"/>
      <c r="VBS203" s="46"/>
      <c r="VBT203" s="46"/>
      <c r="VBU203" s="46"/>
      <c r="VBV203" s="46"/>
      <c r="VBW203" s="46"/>
      <c r="VBX203" s="46"/>
      <c r="VBY203" s="46"/>
      <c r="VBZ203" s="46"/>
      <c r="VCA203" s="46"/>
      <c r="VCB203" s="46"/>
      <c r="VCC203" s="46"/>
      <c r="VCD203" s="46"/>
      <c r="VCE203" s="46"/>
      <c r="VCF203" s="46"/>
      <c r="VCG203" s="46"/>
      <c r="VCH203" s="46"/>
      <c r="VCI203" s="46"/>
      <c r="VCJ203" s="46"/>
      <c r="VCK203" s="46"/>
      <c r="VCL203" s="46"/>
      <c r="VCM203" s="46"/>
      <c r="VCN203" s="46"/>
      <c r="VCO203" s="46"/>
      <c r="VCP203" s="46"/>
      <c r="VCQ203" s="46"/>
      <c r="VCR203" s="46"/>
      <c r="VCS203" s="46"/>
      <c r="VCT203" s="46"/>
      <c r="VCU203" s="46"/>
      <c r="VCV203" s="46"/>
      <c r="VCW203" s="46"/>
      <c r="VCX203" s="46"/>
      <c r="VCY203" s="46"/>
      <c r="VCZ203" s="46"/>
      <c r="VDA203" s="46"/>
      <c r="VDB203" s="46"/>
      <c r="VDC203" s="46"/>
      <c r="VDD203" s="46"/>
      <c r="VDE203" s="46"/>
      <c r="VDF203" s="46"/>
      <c r="VDG203" s="46"/>
      <c r="VDH203" s="46"/>
      <c r="VDI203" s="46"/>
      <c r="VDJ203" s="46"/>
      <c r="VDK203" s="46"/>
      <c r="VDL203" s="46"/>
      <c r="VDM203" s="46"/>
      <c r="VDN203" s="46"/>
      <c r="VDO203" s="46"/>
      <c r="VDP203" s="46"/>
      <c r="VDQ203" s="46"/>
      <c r="VDR203" s="46"/>
      <c r="VDS203" s="46"/>
      <c r="VDT203" s="46"/>
      <c r="VDU203" s="46"/>
      <c r="VDV203" s="46"/>
      <c r="VDW203" s="46"/>
      <c r="VDX203" s="46"/>
      <c r="VDY203" s="46"/>
      <c r="VDZ203" s="46"/>
      <c r="VEA203" s="46"/>
      <c r="VEB203" s="46"/>
      <c r="VEC203" s="46"/>
      <c r="VED203" s="46"/>
      <c r="VEE203" s="46"/>
      <c r="VEF203" s="46"/>
      <c r="VEG203" s="46"/>
      <c r="VEH203" s="46"/>
      <c r="VEI203" s="46"/>
      <c r="VEJ203" s="46"/>
      <c r="VEK203" s="46"/>
      <c r="VEL203" s="46"/>
      <c r="VEM203" s="46"/>
      <c r="VEN203" s="46"/>
      <c r="VEO203" s="46"/>
      <c r="VEP203" s="46"/>
      <c r="VEQ203" s="46"/>
      <c r="VER203" s="46"/>
      <c r="VES203" s="46"/>
      <c r="VET203" s="46"/>
      <c r="VEU203" s="46"/>
      <c r="VEV203" s="46"/>
      <c r="VEW203" s="46"/>
      <c r="VEX203" s="46"/>
      <c r="VEY203" s="46"/>
      <c r="VEZ203" s="46"/>
      <c r="VFA203" s="46"/>
      <c r="VFB203" s="46"/>
      <c r="VFC203" s="46"/>
      <c r="VFD203" s="46"/>
      <c r="VFE203" s="46"/>
      <c r="VFF203" s="46"/>
      <c r="VFG203" s="46"/>
      <c r="VFH203" s="46"/>
      <c r="VFI203" s="46"/>
      <c r="VFJ203" s="46"/>
      <c r="VFK203" s="46"/>
      <c r="VFL203" s="46"/>
      <c r="VFM203" s="46"/>
      <c r="VFN203" s="46"/>
      <c r="VFO203" s="46"/>
      <c r="VFP203" s="46"/>
      <c r="VFQ203" s="46"/>
      <c r="VFR203" s="46"/>
      <c r="VFS203" s="46"/>
      <c r="VFT203" s="46"/>
      <c r="VFU203" s="46"/>
      <c r="VFV203" s="46"/>
      <c r="VFW203" s="46"/>
      <c r="VFX203" s="46"/>
      <c r="VFY203" s="46"/>
      <c r="VFZ203" s="46"/>
      <c r="VGA203" s="46"/>
      <c r="VGB203" s="46"/>
      <c r="VGC203" s="46"/>
      <c r="VGD203" s="46"/>
      <c r="VGE203" s="46"/>
      <c r="VGF203" s="46"/>
      <c r="VGG203" s="46"/>
      <c r="VGH203" s="46"/>
      <c r="VGI203" s="46"/>
      <c r="VGJ203" s="46"/>
      <c r="VGK203" s="46"/>
      <c r="VGL203" s="46"/>
      <c r="VGM203" s="46"/>
      <c r="VGN203" s="46"/>
      <c r="VGO203" s="46"/>
      <c r="VGP203" s="46"/>
      <c r="VGQ203" s="46"/>
      <c r="VGR203" s="46"/>
      <c r="VGS203" s="46"/>
      <c r="VGT203" s="46"/>
      <c r="VGU203" s="46"/>
      <c r="VGV203" s="46"/>
      <c r="VGW203" s="46"/>
      <c r="VGX203" s="46"/>
      <c r="VGY203" s="46"/>
      <c r="VGZ203" s="46"/>
      <c r="VHA203" s="46"/>
      <c r="VHB203" s="46"/>
      <c r="VHC203" s="46"/>
      <c r="VHD203" s="46"/>
      <c r="VHE203" s="46"/>
      <c r="VHF203" s="46"/>
      <c r="VHG203" s="46"/>
      <c r="VHH203" s="46"/>
      <c r="VHI203" s="46"/>
      <c r="VHJ203" s="46"/>
      <c r="VHK203" s="46"/>
      <c r="VHL203" s="46"/>
      <c r="VHM203" s="46"/>
      <c r="VHN203" s="46"/>
      <c r="VHO203" s="46"/>
      <c r="VHP203" s="46"/>
      <c r="VHQ203" s="46"/>
      <c r="VHR203" s="46"/>
      <c r="VHS203" s="46"/>
      <c r="VHT203" s="46"/>
      <c r="VHU203" s="46"/>
      <c r="VHV203" s="46"/>
      <c r="VHW203" s="46"/>
      <c r="VHX203" s="46"/>
      <c r="VHY203" s="46"/>
      <c r="VHZ203" s="46"/>
      <c r="VIA203" s="46"/>
      <c r="VIB203" s="46"/>
      <c r="VIC203" s="46"/>
      <c r="VID203" s="46"/>
      <c r="VIE203" s="46"/>
      <c r="VIF203" s="46"/>
      <c r="VIG203" s="46"/>
      <c r="VIH203" s="46"/>
      <c r="VII203" s="46"/>
      <c r="VIJ203" s="46"/>
      <c r="VIK203" s="46"/>
      <c r="VIL203" s="46"/>
      <c r="VIM203" s="46"/>
      <c r="VIN203" s="46"/>
      <c r="VIO203" s="46"/>
      <c r="VIP203" s="46"/>
      <c r="VIQ203" s="46"/>
      <c r="VIR203" s="46"/>
      <c r="VIS203" s="46"/>
      <c r="VIT203" s="46"/>
      <c r="VIU203" s="46"/>
      <c r="VIV203" s="46"/>
      <c r="VIW203" s="46"/>
      <c r="VIX203" s="46"/>
      <c r="VIY203" s="46"/>
      <c r="VIZ203" s="46"/>
      <c r="VJA203" s="46"/>
      <c r="VJB203" s="46"/>
      <c r="VJC203" s="46"/>
      <c r="VJD203" s="46"/>
      <c r="VJE203" s="46"/>
      <c r="VJF203" s="46"/>
      <c r="VJG203" s="46"/>
      <c r="VJH203" s="46"/>
      <c r="VJI203" s="46"/>
      <c r="VJJ203" s="46"/>
      <c r="VJK203" s="46"/>
      <c r="VJL203" s="46"/>
      <c r="VJM203" s="46"/>
      <c r="VJN203" s="46"/>
      <c r="VJO203" s="46"/>
      <c r="VJP203" s="46"/>
      <c r="VJQ203" s="46"/>
      <c r="VJR203" s="46"/>
      <c r="VJS203" s="46"/>
      <c r="VJT203" s="46"/>
      <c r="VJU203" s="46"/>
      <c r="VJV203" s="46"/>
      <c r="VJW203" s="46"/>
      <c r="VJX203" s="46"/>
      <c r="VJY203" s="46"/>
      <c r="VJZ203" s="46"/>
      <c r="VKA203" s="46"/>
      <c r="VKB203" s="46"/>
      <c r="VKC203" s="46"/>
      <c r="VKD203" s="46"/>
      <c r="VKE203" s="46"/>
      <c r="VKF203" s="46"/>
      <c r="VKG203" s="46"/>
      <c r="VKH203" s="46"/>
      <c r="VKI203" s="46"/>
      <c r="VKJ203" s="46"/>
      <c r="VKK203" s="46"/>
      <c r="VKL203" s="46"/>
      <c r="VKM203" s="46"/>
      <c r="VKN203" s="46"/>
      <c r="VKO203" s="46"/>
      <c r="VKP203" s="46"/>
      <c r="VKQ203" s="46"/>
      <c r="VKR203" s="46"/>
      <c r="VKS203" s="46"/>
      <c r="VKT203" s="46"/>
      <c r="VKU203" s="46"/>
      <c r="VKV203" s="46"/>
      <c r="VKW203" s="46"/>
      <c r="VKX203" s="46"/>
      <c r="VKY203" s="46"/>
      <c r="VKZ203" s="46"/>
      <c r="VLA203" s="46"/>
      <c r="VLB203" s="46"/>
      <c r="VLC203" s="46"/>
      <c r="VLD203" s="46"/>
      <c r="VLE203" s="46"/>
      <c r="VLF203" s="46"/>
      <c r="VLG203" s="46"/>
      <c r="VLH203" s="46"/>
      <c r="VLI203" s="46"/>
      <c r="VLJ203" s="46"/>
      <c r="VLK203" s="46"/>
      <c r="VLL203" s="46"/>
      <c r="VLM203" s="46"/>
      <c r="VLN203" s="46"/>
      <c r="VLO203" s="46"/>
      <c r="VLP203" s="46"/>
      <c r="VLQ203" s="46"/>
      <c r="VLR203" s="46"/>
      <c r="VLS203" s="46"/>
      <c r="VLT203" s="46"/>
      <c r="VLU203" s="46"/>
      <c r="VLV203" s="46"/>
      <c r="VLW203" s="46"/>
      <c r="VLX203" s="46"/>
      <c r="VLY203" s="46"/>
      <c r="VLZ203" s="46"/>
      <c r="VMA203" s="46"/>
      <c r="VMB203" s="46"/>
      <c r="VMC203" s="46"/>
      <c r="VMD203" s="46"/>
      <c r="VME203" s="46"/>
      <c r="VMF203" s="46"/>
      <c r="VMG203" s="46"/>
      <c r="VMH203" s="46"/>
      <c r="VMI203" s="46"/>
      <c r="VMJ203" s="46"/>
      <c r="VMK203" s="46"/>
      <c r="VML203" s="46"/>
      <c r="VMM203" s="46"/>
      <c r="VMN203" s="46"/>
      <c r="VMO203" s="46"/>
      <c r="VMP203" s="46"/>
      <c r="VMQ203" s="46"/>
      <c r="VMR203" s="46"/>
      <c r="VMS203" s="46"/>
      <c r="VMT203" s="46"/>
      <c r="VMU203" s="46"/>
      <c r="VMV203" s="46"/>
      <c r="VMW203" s="46"/>
      <c r="VMX203" s="46"/>
      <c r="VMY203" s="46"/>
      <c r="VMZ203" s="46"/>
      <c r="VNA203" s="46"/>
      <c r="VNB203" s="46"/>
      <c r="VNC203" s="46"/>
      <c r="VND203" s="46"/>
      <c r="VNE203" s="46"/>
      <c r="VNF203" s="46"/>
      <c r="VNG203" s="46"/>
      <c r="VNH203" s="46"/>
      <c r="VNI203" s="46"/>
      <c r="VNJ203" s="46"/>
      <c r="VNK203" s="46"/>
      <c r="VNL203" s="46"/>
      <c r="VNM203" s="46"/>
      <c r="VNN203" s="46"/>
      <c r="VNO203" s="46"/>
      <c r="VNP203" s="46"/>
      <c r="VNQ203" s="46"/>
      <c r="VNR203" s="46"/>
      <c r="VNS203" s="46"/>
      <c r="VNT203" s="46"/>
      <c r="VNU203" s="46"/>
      <c r="VNV203" s="46"/>
      <c r="VNW203" s="46"/>
      <c r="VNX203" s="46"/>
      <c r="VNY203" s="46"/>
      <c r="VNZ203" s="46"/>
      <c r="VOA203" s="46"/>
      <c r="VOB203" s="46"/>
      <c r="VOC203" s="46"/>
      <c r="VOD203" s="46"/>
      <c r="VOE203" s="46"/>
      <c r="VOF203" s="46"/>
      <c r="VOG203" s="46"/>
      <c r="VOH203" s="46"/>
      <c r="VOI203" s="46"/>
      <c r="VOJ203" s="46"/>
      <c r="VOK203" s="46"/>
      <c r="VOL203" s="46"/>
      <c r="VOM203" s="46"/>
      <c r="VON203" s="46"/>
      <c r="VOO203" s="46"/>
      <c r="VOP203" s="46"/>
      <c r="VOQ203" s="46"/>
      <c r="VOR203" s="46"/>
      <c r="VOS203" s="46"/>
      <c r="VOT203" s="46"/>
      <c r="VOU203" s="46"/>
      <c r="VOV203" s="46"/>
      <c r="VOW203" s="46"/>
      <c r="VOX203" s="46"/>
      <c r="VOY203" s="46"/>
      <c r="VOZ203" s="46"/>
      <c r="VPA203" s="46"/>
      <c r="VPB203" s="46"/>
      <c r="VPC203" s="46"/>
      <c r="VPD203" s="46"/>
      <c r="VPE203" s="46"/>
      <c r="VPF203" s="46"/>
      <c r="VPG203" s="46"/>
      <c r="VPH203" s="46"/>
      <c r="VPI203" s="46"/>
      <c r="VPJ203" s="46"/>
      <c r="VPK203" s="46"/>
      <c r="VPL203" s="46"/>
      <c r="VPM203" s="46"/>
      <c r="VPN203" s="46"/>
      <c r="VPO203" s="46"/>
      <c r="VPP203" s="46"/>
      <c r="VPQ203" s="46"/>
      <c r="VPR203" s="46"/>
      <c r="VPS203" s="46"/>
      <c r="VPT203" s="46"/>
      <c r="VPU203" s="46"/>
      <c r="VPV203" s="46"/>
      <c r="VPW203" s="46"/>
      <c r="VPX203" s="46"/>
      <c r="VPY203" s="46"/>
      <c r="VPZ203" s="46"/>
      <c r="VQA203" s="46"/>
      <c r="VQB203" s="46"/>
      <c r="VQC203" s="46"/>
      <c r="VQD203" s="46"/>
      <c r="VQE203" s="46"/>
      <c r="VQF203" s="46"/>
      <c r="VQG203" s="46"/>
      <c r="VQH203" s="46"/>
      <c r="VQI203" s="46"/>
      <c r="VQJ203" s="46"/>
      <c r="VQK203" s="46"/>
      <c r="VQL203" s="46"/>
      <c r="VQM203" s="46"/>
      <c r="VQN203" s="46"/>
      <c r="VQO203" s="46"/>
      <c r="VQP203" s="46"/>
      <c r="VQQ203" s="46"/>
      <c r="VQR203" s="46"/>
      <c r="VQS203" s="46"/>
      <c r="VQT203" s="46"/>
      <c r="VQU203" s="46"/>
      <c r="VQV203" s="46"/>
      <c r="VQW203" s="46"/>
      <c r="VQX203" s="46"/>
      <c r="VQY203" s="46"/>
      <c r="VQZ203" s="46"/>
      <c r="VRA203" s="46"/>
      <c r="VRB203" s="46"/>
      <c r="VRC203" s="46"/>
      <c r="VRD203" s="46"/>
      <c r="VRE203" s="46"/>
      <c r="VRF203" s="46"/>
      <c r="VRG203" s="46"/>
      <c r="VRH203" s="46"/>
      <c r="VRI203" s="46"/>
      <c r="VRJ203" s="46"/>
      <c r="VRK203" s="46"/>
      <c r="VRL203" s="46"/>
      <c r="VRM203" s="46"/>
      <c r="VRN203" s="46"/>
      <c r="VRO203" s="46"/>
      <c r="VRP203" s="46"/>
      <c r="VRQ203" s="46"/>
      <c r="VRR203" s="46"/>
      <c r="VRS203" s="46"/>
      <c r="VRT203" s="46"/>
      <c r="VRU203" s="46"/>
      <c r="VRV203" s="46"/>
      <c r="VRW203" s="46"/>
      <c r="VRX203" s="46"/>
      <c r="VRY203" s="46"/>
      <c r="VRZ203" s="46"/>
      <c r="VSA203" s="46"/>
      <c r="VSB203" s="46"/>
      <c r="VSC203" s="46"/>
      <c r="VSD203" s="46"/>
      <c r="VSE203" s="46"/>
      <c r="VSF203" s="46"/>
      <c r="VSG203" s="46"/>
      <c r="VSH203" s="46"/>
      <c r="VSI203" s="46"/>
      <c r="VSJ203" s="46"/>
      <c r="VSK203" s="46"/>
      <c r="VSL203" s="46"/>
      <c r="VSM203" s="46"/>
      <c r="VSN203" s="46"/>
      <c r="VSO203" s="46"/>
      <c r="VSP203" s="46"/>
      <c r="VSQ203" s="46"/>
      <c r="VSR203" s="46"/>
      <c r="VSS203" s="46"/>
      <c r="VST203" s="46"/>
      <c r="VSU203" s="46"/>
      <c r="VSV203" s="46"/>
      <c r="VSW203" s="46"/>
      <c r="VSX203" s="46"/>
      <c r="VSY203" s="46"/>
      <c r="VSZ203" s="46"/>
      <c r="VTA203" s="46"/>
      <c r="VTB203" s="46"/>
      <c r="VTC203" s="46"/>
      <c r="VTD203" s="46"/>
      <c r="VTE203" s="46"/>
      <c r="VTF203" s="46"/>
      <c r="VTG203" s="46"/>
      <c r="VTH203" s="46"/>
      <c r="VTI203" s="46"/>
      <c r="VTJ203" s="46"/>
      <c r="VTK203" s="46"/>
      <c r="VTL203" s="46"/>
      <c r="VTM203" s="46"/>
      <c r="VTN203" s="46"/>
      <c r="VTO203" s="46"/>
      <c r="VTP203" s="46"/>
      <c r="VTQ203" s="46"/>
      <c r="VTR203" s="46"/>
      <c r="VTS203" s="46"/>
      <c r="VTT203" s="46"/>
      <c r="VTU203" s="46"/>
      <c r="VTV203" s="46"/>
      <c r="VTW203" s="46"/>
      <c r="VTX203" s="46"/>
      <c r="VTY203" s="46"/>
      <c r="VTZ203" s="46"/>
      <c r="VUA203" s="46"/>
      <c r="VUB203" s="46"/>
      <c r="VUC203" s="46"/>
      <c r="VUD203" s="46"/>
      <c r="VUE203" s="46"/>
      <c r="VUF203" s="46"/>
      <c r="VUG203" s="46"/>
      <c r="VUH203" s="46"/>
      <c r="VUI203" s="46"/>
      <c r="VUJ203" s="46"/>
      <c r="VUK203" s="46"/>
      <c r="VUL203" s="46"/>
      <c r="VUM203" s="46"/>
      <c r="VUN203" s="46"/>
      <c r="VUO203" s="46"/>
      <c r="VUP203" s="46"/>
      <c r="VUQ203" s="46"/>
      <c r="VUR203" s="46"/>
      <c r="VUS203" s="46"/>
      <c r="VUT203" s="46"/>
      <c r="VUU203" s="46"/>
      <c r="VUV203" s="46"/>
      <c r="VUW203" s="46"/>
      <c r="VUX203" s="46"/>
      <c r="VUY203" s="46"/>
      <c r="VUZ203" s="46"/>
      <c r="VVA203" s="46"/>
      <c r="VVB203" s="46"/>
      <c r="VVC203" s="46"/>
      <c r="VVD203" s="46"/>
      <c r="VVE203" s="46"/>
      <c r="VVF203" s="46"/>
      <c r="VVG203" s="46"/>
      <c r="VVH203" s="46"/>
      <c r="VVI203" s="46"/>
      <c r="VVJ203" s="46"/>
      <c r="VVK203" s="46"/>
      <c r="VVL203" s="46"/>
      <c r="VVM203" s="46"/>
      <c r="VVN203" s="46"/>
      <c r="VVO203" s="46"/>
      <c r="VVP203" s="46"/>
      <c r="VVQ203" s="46"/>
      <c r="VVR203" s="46"/>
      <c r="VVS203" s="46"/>
      <c r="VVT203" s="46"/>
      <c r="VVU203" s="46"/>
      <c r="VVV203" s="46"/>
      <c r="VVW203" s="46"/>
      <c r="VVX203" s="46"/>
      <c r="VVY203" s="46"/>
      <c r="VVZ203" s="46"/>
      <c r="VWA203" s="46"/>
      <c r="VWB203" s="46"/>
      <c r="VWC203" s="46"/>
      <c r="VWD203" s="46"/>
      <c r="VWE203" s="46"/>
      <c r="VWF203" s="46"/>
      <c r="VWG203" s="46"/>
      <c r="VWH203" s="46"/>
      <c r="VWI203" s="46"/>
      <c r="VWJ203" s="46"/>
      <c r="VWK203" s="46"/>
      <c r="VWL203" s="46"/>
      <c r="VWM203" s="46"/>
      <c r="VWN203" s="46"/>
      <c r="VWO203" s="46"/>
      <c r="VWP203" s="46"/>
      <c r="VWQ203" s="46"/>
      <c r="VWR203" s="46"/>
      <c r="VWS203" s="46"/>
      <c r="VWT203" s="46"/>
      <c r="VWU203" s="46"/>
      <c r="VWV203" s="46"/>
      <c r="VWW203" s="46"/>
      <c r="VWX203" s="46"/>
      <c r="VWY203" s="46"/>
      <c r="VWZ203" s="46"/>
      <c r="VXA203" s="46"/>
      <c r="VXB203" s="46"/>
      <c r="VXC203" s="46"/>
      <c r="VXD203" s="46"/>
      <c r="VXE203" s="46"/>
      <c r="VXF203" s="46"/>
      <c r="VXG203" s="46"/>
      <c r="VXH203" s="46"/>
      <c r="VXI203" s="46"/>
      <c r="VXJ203" s="46"/>
      <c r="VXK203" s="46"/>
      <c r="VXL203" s="46"/>
      <c r="VXM203" s="46"/>
      <c r="VXN203" s="46"/>
      <c r="VXO203" s="46"/>
      <c r="VXP203" s="46"/>
      <c r="VXQ203" s="46"/>
      <c r="VXR203" s="46"/>
      <c r="VXS203" s="46"/>
      <c r="VXT203" s="46"/>
      <c r="VXU203" s="46"/>
      <c r="VXV203" s="46"/>
      <c r="VXW203" s="46"/>
      <c r="VXX203" s="46"/>
      <c r="VXY203" s="46"/>
      <c r="VXZ203" s="46"/>
      <c r="VYA203" s="46"/>
      <c r="VYB203" s="46"/>
      <c r="VYC203" s="46"/>
      <c r="VYD203" s="46"/>
      <c r="VYE203" s="46"/>
      <c r="VYF203" s="46"/>
      <c r="VYG203" s="46"/>
      <c r="VYH203" s="46"/>
      <c r="VYI203" s="46"/>
      <c r="VYJ203" s="46"/>
      <c r="VYK203" s="46"/>
      <c r="VYL203" s="46"/>
      <c r="VYM203" s="46"/>
      <c r="VYN203" s="46"/>
      <c r="VYO203" s="46"/>
      <c r="VYP203" s="46"/>
      <c r="VYQ203" s="46"/>
      <c r="VYR203" s="46"/>
      <c r="VYS203" s="46"/>
      <c r="VYT203" s="46"/>
      <c r="VYU203" s="46"/>
      <c r="VYV203" s="46"/>
      <c r="VYW203" s="46"/>
      <c r="VYX203" s="46"/>
      <c r="VYY203" s="46"/>
      <c r="VYZ203" s="46"/>
      <c r="VZA203" s="46"/>
      <c r="VZB203" s="46"/>
      <c r="VZC203" s="46"/>
      <c r="VZD203" s="46"/>
      <c r="VZE203" s="46"/>
      <c r="VZF203" s="46"/>
      <c r="VZG203" s="46"/>
      <c r="VZH203" s="46"/>
      <c r="VZI203" s="46"/>
      <c r="VZJ203" s="46"/>
      <c r="VZK203" s="46"/>
      <c r="VZL203" s="46"/>
      <c r="VZM203" s="46"/>
      <c r="VZN203" s="46"/>
      <c r="VZO203" s="46"/>
      <c r="VZP203" s="46"/>
      <c r="VZQ203" s="46"/>
      <c r="VZR203" s="46"/>
      <c r="VZS203" s="46"/>
      <c r="VZT203" s="46"/>
      <c r="VZU203" s="46"/>
      <c r="VZV203" s="46"/>
      <c r="VZW203" s="46"/>
      <c r="VZX203" s="46"/>
      <c r="VZY203" s="46"/>
      <c r="VZZ203" s="46"/>
      <c r="WAA203" s="46"/>
      <c r="WAB203" s="46"/>
      <c r="WAC203" s="46"/>
      <c r="WAD203" s="46"/>
      <c r="WAE203" s="46"/>
      <c r="WAF203" s="46"/>
      <c r="WAG203" s="46"/>
      <c r="WAH203" s="46"/>
      <c r="WAI203" s="46"/>
      <c r="WAJ203" s="46"/>
      <c r="WAK203" s="46"/>
      <c r="WAL203" s="46"/>
      <c r="WAM203" s="46"/>
      <c r="WAN203" s="46"/>
      <c r="WAO203" s="46"/>
      <c r="WAP203" s="46"/>
      <c r="WAQ203" s="46"/>
      <c r="WAR203" s="46"/>
      <c r="WAS203" s="46"/>
      <c r="WAT203" s="46"/>
      <c r="WAU203" s="46"/>
      <c r="WAV203" s="46"/>
      <c r="WAW203" s="46"/>
      <c r="WAX203" s="46"/>
      <c r="WAY203" s="46"/>
      <c r="WAZ203" s="46"/>
      <c r="WBA203" s="46"/>
      <c r="WBB203" s="46"/>
      <c r="WBC203" s="46"/>
      <c r="WBD203" s="46"/>
      <c r="WBE203" s="46"/>
      <c r="WBF203" s="46"/>
      <c r="WBG203" s="46"/>
      <c r="WBH203" s="46"/>
      <c r="WBI203" s="46"/>
      <c r="WBJ203" s="46"/>
      <c r="WBK203" s="46"/>
      <c r="WBL203" s="46"/>
      <c r="WBM203" s="46"/>
      <c r="WBN203" s="46"/>
      <c r="WBO203" s="46"/>
      <c r="WBP203" s="46"/>
      <c r="WBQ203" s="46"/>
      <c r="WBR203" s="46"/>
      <c r="WBS203" s="46"/>
      <c r="WBT203" s="46"/>
      <c r="WBU203" s="46"/>
      <c r="WBV203" s="46"/>
      <c r="WBW203" s="46"/>
      <c r="WBX203" s="46"/>
      <c r="WBY203" s="46"/>
      <c r="WBZ203" s="46"/>
      <c r="WCA203" s="46"/>
      <c r="WCB203" s="46"/>
      <c r="WCC203" s="46"/>
      <c r="WCD203" s="46"/>
      <c r="WCE203" s="46"/>
      <c r="WCF203" s="46"/>
      <c r="WCG203" s="46"/>
      <c r="WCH203" s="46"/>
      <c r="WCI203" s="46"/>
      <c r="WCJ203" s="46"/>
      <c r="WCK203" s="46"/>
      <c r="WCL203" s="46"/>
      <c r="WCM203" s="46"/>
      <c r="WCN203" s="46"/>
      <c r="WCO203" s="46"/>
      <c r="WCP203" s="46"/>
      <c r="WCQ203" s="46"/>
      <c r="WCR203" s="46"/>
      <c r="WCS203" s="46"/>
      <c r="WCT203" s="46"/>
      <c r="WCU203" s="46"/>
      <c r="WCV203" s="46"/>
      <c r="WCW203" s="46"/>
      <c r="WCX203" s="46"/>
      <c r="WCY203" s="46"/>
      <c r="WCZ203" s="46"/>
      <c r="WDA203" s="46"/>
      <c r="WDB203" s="46"/>
      <c r="WDC203" s="46"/>
      <c r="WDD203" s="46"/>
      <c r="WDE203" s="46"/>
      <c r="WDF203" s="46"/>
      <c r="WDG203" s="46"/>
      <c r="WDH203" s="46"/>
      <c r="WDI203" s="46"/>
      <c r="WDJ203" s="46"/>
      <c r="WDK203" s="46"/>
      <c r="WDL203" s="46"/>
      <c r="WDM203" s="46"/>
      <c r="WDN203" s="46"/>
      <c r="WDO203" s="46"/>
      <c r="WDP203" s="46"/>
      <c r="WDQ203" s="46"/>
      <c r="WDR203" s="46"/>
      <c r="WDS203" s="46"/>
      <c r="WDT203" s="46"/>
      <c r="WDU203" s="46"/>
      <c r="WDV203" s="46"/>
      <c r="WDW203" s="46"/>
      <c r="WDX203" s="46"/>
      <c r="WDY203" s="46"/>
      <c r="WDZ203" s="46"/>
      <c r="WEA203" s="46"/>
      <c r="WEB203" s="46"/>
      <c r="WEC203" s="46"/>
      <c r="WED203" s="46"/>
      <c r="WEE203" s="46"/>
      <c r="WEF203" s="46"/>
      <c r="WEG203" s="46"/>
      <c r="WEH203" s="46"/>
      <c r="WEI203" s="46"/>
      <c r="WEJ203" s="46"/>
      <c r="WEK203" s="46"/>
      <c r="WEL203" s="46"/>
      <c r="WEM203" s="46"/>
      <c r="WEN203" s="46"/>
      <c r="WEO203" s="46"/>
      <c r="WEP203" s="46"/>
      <c r="WEQ203" s="46"/>
      <c r="WER203" s="46"/>
      <c r="WES203" s="46"/>
      <c r="WET203" s="46"/>
      <c r="WEU203" s="46"/>
      <c r="WEV203" s="46"/>
      <c r="WEW203" s="46"/>
      <c r="WEX203" s="46"/>
      <c r="WEY203" s="46"/>
      <c r="WEZ203" s="46"/>
      <c r="WFA203" s="46"/>
      <c r="WFB203" s="46"/>
      <c r="WFC203" s="46"/>
      <c r="WFD203" s="46"/>
      <c r="WFE203" s="46"/>
      <c r="WFF203" s="46"/>
      <c r="WFG203" s="46"/>
      <c r="WFH203" s="46"/>
      <c r="WFI203" s="46"/>
      <c r="WFJ203" s="46"/>
      <c r="WFK203" s="46"/>
      <c r="WFL203" s="46"/>
      <c r="WFM203" s="46"/>
      <c r="WFN203" s="46"/>
      <c r="WFO203" s="46"/>
      <c r="WFP203" s="46"/>
      <c r="WFQ203" s="46"/>
      <c r="WFR203" s="46"/>
      <c r="WFS203" s="46"/>
      <c r="WFT203" s="46"/>
      <c r="WFU203" s="46"/>
      <c r="WFV203" s="46"/>
      <c r="WFW203" s="46"/>
      <c r="WFX203" s="46"/>
      <c r="WFY203" s="46"/>
      <c r="WFZ203" s="46"/>
      <c r="WGA203" s="46"/>
      <c r="WGB203" s="46"/>
      <c r="WGC203" s="46"/>
      <c r="WGD203" s="46"/>
      <c r="WGE203" s="46"/>
      <c r="WGF203" s="46"/>
      <c r="WGG203" s="46"/>
      <c r="WGH203" s="46"/>
      <c r="WGI203" s="46"/>
      <c r="WGJ203" s="46"/>
      <c r="WGK203" s="46"/>
      <c r="WGL203" s="46"/>
      <c r="WGM203" s="46"/>
      <c r="WGN203" s="46"/>
      <c r="WGO203" s="46"/>
      <c r="WGP203" s="46"/>
      <c r="WGQ203" s="46"/>
      <c r="WGR203" s="46"/>
      <c r="WGS203" s="46"/>
      <c r="WGT203" s="46"/>
      <c r="WGU203" s="46"/>
      <c r="WGV203" s="46"/>
      <c r="WGW203" s="46"/>
      <c r="WGX203" s="46"/>
      <c r="WGY203" s="46"/>
      <c r="WGZ203" s="46"/>
      <c r="WHA203" s="46"/>
      <c r="WHB203" s="46"/>
      <c r="WHC203" s="46"/>
      <c r="WHD203" s="46"/>
      <c r="WHE203" s="46"/>
      <c r="WHF203" s="46"/>
      <c r="WHG203" s="46"/>
      <c r="WHH203" s="46"/>
      <c r="WHI203" s="46"/>
      <c r="WHJ203" s="46"/>
      <c r="WHK203" s="46"/>
      <c r="WHL203" s="46"/>
      <c r="WHM203" s="46"/>
      <c r="WHN203" s="46"/>
      <c r="WHO203" s="46"/>
      <c r="WHP203" s="46"/>
      <c r="WHQ203" s="46"/>
      <c r="WHR203" s="46"/>
      <c r="WHS203" s="46"/>
      <c r="WHT203" s="46"/>
      <c r="WHU203" s="46"/>
      <c r="WHV203" s="46"/>
      <c r="WHW203" s="46"/>
      <c r="WHX203" s="46"/>
      <c r="WHY203" s="46"/>
      <c r="WHZ203" s="46"/>
      <c r="WIA203" s="46"/>
      <c r="WIB203" s="46"/>
      <c r="WIC203" s="46"/>
      <c r="WID203" s="46"/>
      <c r="WIE203" s="46"/>
      <c r="WIF203" s="46"/>
      <c r="WIG203" s="46"/>
      <c r="WIH203" s="46"/>
      <c r="WII203" s="46"/>
      <c r="WIJ203" s="46"/>
      <c r="WIK203" s="46"/>
      <c r="WIL203" s="46"/>
      <c r="WIM203" s="46"/>
      <c r="WIN203" s="46"/>
      <c r="WIO203" s="46"/>
      <c r="WIP203" s="46"/>
      <c r="WIQ203" s="46"/>
      <c r="WIR203" s="46"/>
      <c r="WIS203" s="46"/>
      <c r="WIT203" s="46"/>
      <c r="WIU203" s="46"/>
      <c r="WIV203" s="46"/>
      <c r="WIW203" s="46"/>
      <c r="WIX203" s="46"/>
      <c r="WIY203" s="46"/>
      <c r="WIZ203" s="46"/>
      <c r="WJA203" s="46"/>
      <c r="WJB203" s="46"/>
      <c r="WJC203" s="46"/>
      <c r="WJD203" s="46"/>
      <c r="WJE203" s="46"/>
      <c r="WJF203" s="46"/>
      <c r="WJG203" s="46"/>
      <c r="WJH203" s="46"/>
      <c r="WJI203" s="46"/>
      <c r="WJJ203" s="46"/>
      <c r="WJK203" s="46"/>
      <c r="WJL203" s="46"/>
      <c r="WJM203" s="46"/>
      <c r="WJN203" s="46"/>
      <c r="WJO203" s="46"/>
      <c r="WJP203" s="46"/>
      <c r="WJQ203" s="46"/>
      <c r="WJR203" s="46"/>
      <c r="WJS203" s="46"/>
      <c r="WJT203" s="46"/>
      <c r="WJU203" s="46"/>
      <c r="WJV203" s="46"/>
      <c r="WJW203" s="46"/>
      <c r="WJX203" s="46"/>
      <c r="WJY203" s="46"/>
      <c r="WJZ203" s="46"/>
      <c r="WKA203" s="46"/>
      <c r="WKB203" s="46"/>
      <c r="WKC203" s="46"/>
      <c r="WKD203" s="46"/>
      <c r="WKE203" s="46"/>
      <c r="WKF203" s="46"/>
      <c r="WKG203" s="46"/>
      <c r="WKH203" s="46"/>
      <c r="WKI203" s="46"/>
      <c r="WKJ203" s="46"/>
      <c r="WKK203" s="46"/>
      <c r="WKL203" s="46"/>
      <c r="WKM203" s="46"/>
      <c r="WKN203" s="46"/>
      <c r="WKO203" s="46"/>
      <c r="WKP203" s="46"/>
      <c r="WKQ203" s="46"/>
      <c r="WKR203" s="46"/>
      <c r="WKS203" s="46"/>
      <c r="WKT203" s="46"/>
      <c r="WKU203" s="46"/>
      <c r="WKV203" s="46"/>
      <c r="WKW203" s="46"/>
      <c r="WKX203" s="46"/>
      <c r="WKY203" s="46"/>
      <c r="WKZ203" s="46"/>
      <c r="WLA203" s="46"/>
      <c r="WLB203" s="46"/>
      <c r="WLC203" s="46"/>
      <c r="WLD203" s="46"/>
      <c r="WLE203" s="46"/>
      <c r="WLF203" s="46"/>
      <c r="WLG203" s="46"/>
      <c r="WLH203" s="46"/>
      <c r="WLI203" s="46"/>
      <c r="WLJ203" s="46"/>
      <c r="WLK203" s="46"/>
      <c r="WLL203" s="46"/>
      <c r="WLM203" s="46"/>
      <c r="WLN203" s="46"/>
      <c r="WLO203" s="46"/>
      <c r="WLP203" s="46"/>
      <c r="WLQ203" s="46"/>
      <c r="WLR203" s="46"/>
      <c r="WLS203" s="46"/>
      <c r="WLT203" s="46"/>
      <c r="WLU203" s="46"/>
      <c r="WLV203" s="46"/>
      <c r="WLW203" s="46"/>
      <c r="WLX203" s="46"/>
      <c r="WLY203" s="46"/>
      <c r="WLZ203" s="46"/>
      <c r="WMA203" s="46"/>
      <c r="WMB203" s="46"/>
      <c r="WMC203" s="46"/>
      <c r="WMD203" s="46"/>
      <c r="WME203" s="46"/>
      <c r="WMF203" s="46"/>
      <c r="WMG203" s="46"/>
      <c r="WMH203" s="46"/>
      <c r="WMI203" s="46"/>
      <c r="WMJ203" s="46"/>
      <c r="WMK203" s="46"/>
      <c r="WML203" s="46"/>
      <c r="WMM203" s="46"/>
      <c r="WMN203" s="46"/>
      <c r="WMO203" s="46"/>
      <c r="WMP203" s="46"/>
      <c r="WMQ203" s="46"/>
      <c r="WMR203" s="46"/>
      <c r="WMS203" s="46"/>
      <c r="WMT203" s="46"/>
      <c r="WMU203" s="46"/>
      <c r="WMV203" s="46"/>
      <c r="WMW203" s="46"/>
      <c r="WMX203" s="46"/>
      <c r="WMY203" s="46"/>
      <c r="WMZ203" s="46"/>
      <c r="WNA203" s="46"/>
      <c r="WNB203" s="46"/>
      <c r="WNC203" s="46"/>
      <c r="WND203" s="46"/>
      <c r="WNE203" s="46"/>
      <c r="WNF203" s="46"/>
      <c r="WNG203" s="46"/>
      <c r="WNH203" s="46"/>
      <c r="WNI203" s="46"/>
      <c r="WNJ203" s="46"/>
      <c r="WNK203" s="46"/>
      <c r="WNL203" s="46"/>
      <c r="WNM203" s="46"/>
      <c r="WNN203" s="46"/>
      <c r="WNO203" s="46"/>
      <c r="WNP203" s="46"/>
      <c r="WNQ203" s="46"/>
      <c r="WNR203" s="46"/>
      <c r="WNS203" s="46"/>
      <c r="WNT203" s="46"/>
      <c r="WNU203" s="46"/>
      <c r="WNV203" s="46"/>
      <c r="WNW203" s="46"/>
      <c r="WNX203" s="46"/>
      <c r="WNY203" s="46"/>
      <c r="WNZ203" s="46"/>
      <c r="WOA203" s="46"/>
      <c r="WOB203" s="46"/>
      <c r="WOC203" s="46"/>
      <c r="WOD203" s="46"/>
      <c r="WOE203" s="46"/>
      <c r="WOF203" s="46"/>
      <c r="WOG203" s="46"/>
      <c r="WOH203" s="46"/>
      <c r="WOI203" s="46"/>
      <c r="WOJ203" s="46"/>
      <c r="WOK203" s="46"/>
      <c r="WOL203" s="46"/>
      <c r="WOM203" s="46"/>
      <c r="WON203" s="46"/>
      <c r="WOO203" s="46"/>
      <c r="WOP203" s="46"/>
      <c r="WOQ203" s="46"/>
      <c r="WOR203" s="46"/>
      <c r="WOS203" s="46"/>
      <c r="WOT203" s="46"/>
      <c r="WOU203" s="46"/>
      <c r="WOV203" s="46"/>
      <c r="WOW203" s="46"/>
      <c r="WOX203" s="46"/>
      <c r="WOY203" s="46"/>
      <c r="WOZ203" s="46"/>
      <c r="WPA203" s="46"/>
      <c r="WPB203" s="46"/>
      <c r="WPC203" s="46"/>
      <c r="WPD203" s="46"/>
      <c r="WPE203" s="46"/>
      <c r="WPF203" s="46"/>
      <c r="WPG203" s="46"/>
      <c r="WPH203" s="46"/>
      <c r="WPI203" s="46"/>
      <c r="WPJ203" s="46"/>
      <c r="WPK203" s="46"/>
      <c r="WPL203" s="46"/>
      <c r="WPM203" s="46"/>
      <c r="WPN203" s="46"/>
      <c r="WPO203" s="46"/>
      <c r="WPP203" s="46"/>
      <c r="WPQ203" s="46"/>
      <c r="WPR203" s="46"/>
      <c r="WPS203" s="46"/>
      <c r="WPT203" s="46"/>
      <c r="WPU203" s="46"/>
      <c r="WPV203" s="46"/>
      <c r="WPW203" s="46"/>
      <c r="WPX203" s="46"/>
      <c r="WPY203" s="46"/>
      <c r="WPZ203" s="46"/>
      <c r="WQA203" s="46"/>
      <c r="WQB203" s="46"/>
      <c r="WQC203" s="46"/>
      <c r="WQD203" s="46"/>
      <c r="WQE203" s="46"/>
      <c r="WQF203" s="46"/>
      <c r="WQG203" s="46"/>
      <c r="WQH203" s="46"/>
      <c r="WQI203" s="46"/>
      <c r="WQJ203" s="46"/>
      <c r="WQK203" s="46"/>
      <c r="WQL203" s="46"/>
      <c r="WQM203" s="46"/>
      <c r="WQN203" s="46"/>
      <c r="WQO203" s="46"/>
      <c r="WQP203" s="46"/>
      <c r="WQQ203" s="46"/>
      <c r="WQR203" s="46"/>
      <c r="WQS203" s="46"/>
      <c r="WQT203" s="46"/>
      <c r="WQU203" s="46"/>
      <c r="WQV203" s="46"/>
      <c r="WQW203" s="46"/>
      <c r="WQX203" s="46"/>
      <c r="WQY203" s="46"/>
      <c r="WQZ203" s="46"/>
      <c r="WRA203" s="46"/>
      <c r="WRB203" s="46"/>
      <c r="WRC203" s="46"/>
      <c r="WRD203" s="46"/>
      <c r="WRE203" s="46"/>
      <c r="WRF203" s="46"/>
      <c r="WRG203" s="46"/>
      <c r="WRH203" s="46"/>
      <c r="WRI203" s="46"/>
      <c r="WRJ203" s="46"/>
      <c r="WRK203" s="46"/>
      <c r="WRL203" s="46"/>
      <c r="WRM203" s="46"/>
      <c r="WRN203" s="46"/>
      <c r="WRO203" s="46"/>
      <c r="WRP203" s="46"/>
      <c r="WRQ203" s="46"/>
      <c r="WRR203" s="46"/>
      <c r="WRS203" s="46"/>
      <c r="WRT203" s="46"/>
      <c r="WRU203" s="46"/>
      <c r="WRV203" s="46"/>
      <c r="WRW203" s="46"/>
      <c r="WRX203" s="46"/>
      <c r="WRY203" s="46"/>
      <c r="WRZ203" s="46"/>
      <c r="WSA203" s="46"/>
      <c r="WSB203" s="46"/>
      <c r="WSC203" s="46"/>
      <c r="WSD203" s="46"/>
      <c r="WSE203" s="46"/>
      <c r="WSF203" s="46"/>
      <c r="WSG203" s="46"/>
      <c r="WSH203" s="46"/>
      <c r="WSI203" s="46"/>
      <c r="WSJ203" s="46"/>
      <c r="WSK203" s="46"/>
      <c r="WSL203" s="46"/>
      <c r="WSM203" s="46"/>
      <c r="WSN203" s="46"/>
      <c r="WSO203" s="46"/>
      <c r="WSP203" s="46"/>
      <c r="WSQ203" s="46"/>
      <c r="WSR203" s="46"/>
      <c r="WSS203" s="46"/>
      <c r="WST203" s="46"/>
      <c r="WSU203" s="46"/>
      <c r="WSV203" s="46"/>
      <c r="WSW203" s="46"/>
      <c r="WSX203" s="46"/>
      <c r="WSY203" s="46"/>
      <c r="WSZ203" s="46"/>
      <c r="WTA203" s="46"/>
      <c r="WTB203" s="46"/>
      <c r="WTC203" s="46"/>
      <c r="WTD203" s="46"/>
      <c r="WTE203" s="46"/>
      <c r="WTF203" s="46"/>
      <c r="WTG203" s="46"/>
      <c r="WTH203" s="46"/>
      <c r="WTI203" s="46"/>
      <c r="WTJ203" s="46"/>
      <c r="WTK203" s="46"/>
      <c r="WTL203" s="46"/>
      <c r="WTM203" s="46"/>
      <c r="WTN203" s="46"/>
      <c r="WTO203" s="46"/>
      <c r="WTP203" s="46"/>
      <c r="WTQ203" s="46"/>
      <c r="WTR203" s="46"/>
      <c r="WTS203" s="46"/>
      <c r="WTT203" s="46"/>
      <c r="WTU203" s="46"/>
      <c r="WTV203" s="46"/>
      <c r="WTW203" s="46"/>
      <c r="WTX203" s="46"/>
      <c r="WTY203" s="46"/>
      <c r="WTZ203" s="46"/>
      <c r="WUA203" s="46"/>
      <c r="WUB203" s="46"/>
      <c r="WUC203" s="46"/>
      <c r="WUD203" s="46"/>
      <c r="WUE203" s="46"/>
      <c r="WUF203" s="46"/>
      <c r="WUG203" s="46"/>
      <c r="WUH203" s="46"/>
      <c r="WUI203" s="46"/>
      <c r="WUJ203" s="46"/>
      <c r="WUK203" s="46"/>
      <c r="WUL203" s="46"/>
      <c r="WUM203" s="46"/>
      <c r="WUN203" s="46"/>
      <c r="WUO203" s="46"/>
      <c r="WUP203" s="46"/>
      <c r="WUQ203" s="46"/>
      <c r="WUR203" s="46"/>
      <c r="WUS203" s="46"/>
      <c r="WUT203" s="46"/>
      <c r="WUU203" s="46"/>
      <c r="WUV203" s="46"/>
      <c r="WUW203" s="46"/>
      <c r="WUX203" s="46"/>
      <c r="WUY203" s="46"/>
      <c r="WUZ203" s="46"/>
      <c r="WVA203" s="46"/>
      <c r="WVB203" s="46"/>
      <c r="WVC203" s="46"/>
      <c r="WVD203" s="46"/>
      <c r="WVE203" s="46"/>
      <c r="WVF203" s="46"/>
      <c r="WVG203" s="46"/>
      <c r="WVH203" s="46"/>
      <c r="WVI203" s="46"/>
      <c r="WVJ203" s="46"/>
      <c r="WVK203" s="46"/>
      <c r="WVL203" s="46"/>
      <c r="WVM203" s="46"/>
      <c r="WVN203" s="46"/>
      <c r="WVO203" s="46"/>
      <c r="WVP203" s="46"/>
      <c r="WVQ203" s="46"/>
      <c r="WVR203" s="46"/>
      <c r="WVS203" s="46"/>
      <c r="WVT203" s="46"/>
      <c r="WVU203" s="46"/>
      <c r="WVV203" s="46"/>
      <c r="WVW203" s="46"/>
      <c r="WVX203" s="46"/>
      <c r="WVY203" s="46"/>
      <c r="WVZ203" s="46"/>
      <c r="WWA203" s="46"/>
      <c r="WWB203" s="46"/>
      <c r="WWC203" s="46"/>
      <c r="WWD203" s="46"/>
      <c r="WWE203" s="46"/>
      <c r="WWF203" s="46"/>
      <c r="WWG203" s="46"/>
      <c r="WWH203" s="46"/>
      <c r="WWI203" s="46"/>
      <c r="WWJ203" s="46"/>
      <c r="WWK203" s="46"/>
      <c r="WWL203" s="46"/>
      <c r="WWM203" s="46"/>
      <c r="WWN203" s="46"/>
      <c r="WWO203" s="46"/>
      <c r="WWP203" s="46"/>
      <c r="WWQ203" s="46"/>
      <c r="WWR203" s="46"/>
      <c r="WWS203" s="46"/>
      <c r="WWT203" s="46"/>
      <c r="WWU203" s="46"/>
      <c r="WWV203" s="46"/>
      <c r="WWW203" s="46"/>
      <c r="WWX203" s="46"/>
      <c r="WWY203" s="46"/>
      <c r="WWZ203" s="46"/>
      <c r="WXA203" s="46"/>
      <c r="WXB203" s="46"/>
      <c r="WXC203" s="46"/>
      <c r="WXD203" s="46"/>
      <c r="WXE203" s="46"/>
      <c r="WXF203" s="46"/>
      <c r="WXG203" s="46"/>
      <c r="WXH203" s="46"/>
      <c r="WXI203" s="46"/>
      <c r="WXJ203" s="46"/>
      <c r="WXK203" s="46"/>
      <c r="WXL203" s="46"/>
      <c r="WXM203" s="46"/>
      <c r="WXN203" s="46"/>
      <c r="WXO203" s="46"/>
      <c r="WXP203" s="46"/>
      <c r="WXQ203" s="46"/>
      <c r="WXR203" s="46"/>
      <c r="WXS203" s="46"/>
      <c r="WXT203" s="46"/>
      <c r="WXU203" s="46"/>
      <c r="WXV203" s="46"/>
      <c r="WXW203" s="46"/>
      <c r="WXX203" s="46"/>
      <c r="WXY203" s="46"/>
      <c r="WXZ203" s="46"/>
      <c r="WYA203" s="46"/>
      <c r="WYB203" s="46"/>
      <c r="WYC203" s="46"/>
      <c r="WYD203" s="46"/>
      <c r="WYE203" s="46"/>
      <c r="WYF203" s="46"/>
      <c r="WYG203" s="46"/>
      <c r="WYH203" s="46"/>
      <c r="WYI203" s="46"/>
      <c r="WYJ203" s="46"/>
      <c r="WYK203" s="46"/>
      <c r="WYL203" s="46"/>
      <c r="WYM203" s="46"/>
      <c r="WYN203" s="46"/>
      <c r="WYO203" s="46"/>
      <c r="WYP203" s="46"/>
      <c r="WYQ203" s="46"/>
      <c r="WYR203" s="46"/>
      <c r="WYS203" s="46"/>
      <c r="WYT203" s="46"/>
      <c r="WYU203" s="46"/>
      <c r="WYV203" s="46"/>
      <c r="WYW203" s="46"/>
      <c r="WYX203" s="46"/>
      <c r="WYY203" s="46"/>
      <c r="WYZ203" s="46"/>
      <c r="WZA203" s="46"/>
      <c r="WZB203" s="46"/>
      <c r="WZC203" s="46"/>
      <c r="WZD203" s="46"/>
      <c r="WZE203" s="46"/>
      <c r="WZF203" s="46"/>
      <c r="WZG203" s="46"/>
      <c r="WZH203" s="46"/>
      <c r="WZI203" s="46"/>
      <c r="WZJ203" s="46"/>
      <c r="WZK203" s="46"/>
      <c r="WZL203" s="46"/>
      <c r="WZM203" s="46"/>
      <c r="WZN203" s="46"/>
      <c r="WZO203" s="46"/>
      <c r="WZP203" s="46"/>
      <c r="WZQ203" s="46"/>
      <c r="WZR203" s="46"/>
      <c r="WZS203" s="46"/>
      <c r="WZT203" s="46"/>
      <c r="WZU203" s="46"/>
      <c r="WZV203" s="46"/>
      <c r="WZW203" s="46"/>
      <c r="WZX203" s="46"/>
      <c r="WZY203" s="46"/>
      <c r="WZZ203" s="46"/>
      <c r="XAA203" s="46"/>
      <c r="XAB203" s="46"/>
      <c r="XAC203" s="46"/>
      <c r="XAD203" s="46"/>
      <c r="XAE203" s="46"/>
      <c r="XAF203" s="46"/>
      <c r="XAG203" s="46"/>
      <c r="XAH203" s="46"/>
      <c r="XAI203" s="46"/>
      <c r="XAJ203" s="46"/>
      <c r="XAK203" s="46"/>
      <c r="XAL203" s="46"/>
      <c r="XAM203" s="46"/>
      <c r="XAN203" s="46"/>
      <c r="XAO203" s="46"/>
      <c r="XAP203" s="46"/>
      <c r="XAQ203" s="46"/>
      <c r="XAR203" s="46"/>
      <c r="XAS203" s="46"/>
      <c r="XAT203" s="46"/>
      <c r="XAU203" s="46"/>
      <c r="XAV203" s="46"/>
      <c r="XAW203" s="46"/>
      <c r="XAX203" s="46"/>
      <c r="XAY203" s="46"/>
      <c r="XAZ203" s="46"/>
      <c r="XBA203" s="46"/>
      <c r="XBB203" s="46"/>
      <c r="XBC203" s="46"/>
      <c r="XBD203" s="46"/>
      <c r="XBE203" s="46"/>
      <c r="XBF203" s="46"/>
      <c r="XBG203" s="46"/>
      <c r="XBH203" s="46"/>
      <c r="XBI203" s="46"/>
      <c r="XBJ203" s="46"/>
      <c r="XBK203" s="46"/>
      <c r="XBL203" s="46"/>
      <c r="XBM203" s="46"/>
      <c r="XBN203" s="46"/>
      <c r="XBO203" s="46"/>
      <c r="XBP203" s="46"/>
      <c r="XBQ203" s="46"/>
      <c r="XBR203" s="46"/>
      <c r="XBS203" s="46"/>
      <c r="XBT203" s="46"/>
      <c r="XBU203" s="46"/>
      <c r="XBV203" s="46"/>
      <c r="XBW203" s="46"/>
      <c r="XBX203" s="46"/>
      <c r="XBY203" s="46"/>
      <c r="XBZ203" s="46"/>
      <c r="XCA203" s="46"/>
      <c r="XCB203" s="46"/>
      <c r="XCC203" s="46"/>
      <c r="XCD203" s="46"/>
      <c r="XCE203" s="46"/>
      <c r="XCF203" s="46"/>
      <c r="XCG203" s="46"/>
      <c r="XCH203" s="46"/>
      <c r="XCI203" s="46"/>
      <c r="XCJ203" s="46"/>
      <c r="XCK203" s="46"/>
      <c r="XCL203" s="46"/>
      <c r="XCM203" s="46"/>
      <c r="XCN203" s="46"/>
      <c r="XCO203" s="46"/>
      <c r="XCP203" s="46"/>
      <c r="XCQ203" s="46"/>
      <c r="XCR203" s="46"/>
      <c r="XCS203" s="46"/>
      <c r="XCT203" s="46"/>
      <c r="XCU203" s="46"/>
      <c r="XCV203" s="46"/>
      <c r="XCW203" s="46"/>
      <c r="XCX203" s="46"/>
      <c r="XCY203" s="46"/>
      <c r="XCZ203" s="46"/>
      <c r="XDA203" s="46"/>
      <c r="XDB203" s="46"/>
      <c r="XDC203" s="46"/>
      <c r="XDD203" s="46"/>
      <c r="XDE203" s="46"/>
      <c r="XDF203" s="46"/>
      <c r="XDG203" s="46"/>
      <c r="XDH203" s="46"/>
      <c r="XDI203" s="46"/>
      <c r="XDJ203" s="46"/>
      <c r="XDK203" s="46"/>
      <c r="XDL203" s="46"/>
      <c r="XDM203" s="46"/>
      <c r="XDN203" s="46"/>
      <c r="XDO203" s="46"/>
      <c r="XDP203" s="46"/>
      <c r="XDQ203" s="46"/>
      <c r="XDR203" s="46"/>
      <c r="XDS203" s="46"/>
      <c r="XDT203" s="46"/>
      <c r="XDU203" s="46"/>
      <c r="XDV203" s="46"/>
      <c r="XDW203" s="46"/>
      <c r="XDX203" s="46"/>
      <c r="XDY203" s="46"/>
      <c r="XDZ203" s="46"/>
      <c r="XEA203" s="46"/>
      <c r="XEB203" s="46"/>
      <c r="XEC203" s="46"/>
      <c r="XED203" s="46"/>
      <c r="XEE203" s="46"/>
      <c r="XEF203" s="46"/>
      <c r="XEG203" s="46"/>
      <c r="XEH203" s="46"/>
      <c r="XEI203" s="46"/>
      <c r="XEJ203" s="46"/>
      <c r="XEK203" s="46"/>
      <c r="XEL203" s="46"/>
      <c r="XEM203" s="46"/>
      <c r="XEN203" s="46"/>
      <c r="XEO203" s="46"/>
      <c r="XEP203" s="46"/>
      <c r="XEQ203" s="46"/>
      <c r="XER203" s="46"/>
    </row>
    <row r="204" s="28" customFormat="1" ht="39.5" customHeight="1" spans="1:1024 1025:16372">
      <c r="A204" s="36">
        <v>203</v>
      </c>
      <c r="B204" s="36" t="s">
        <v>25689</v>
      </c>
      <c r="C204" s="36" t="s">
        <v>137</v>
      </c>
      <c r="D204" s="36" t="s">
        <v>25663</v>
      </c>
      <c r="E204" s="37" t="s">
        <v>25690</v>
      </c>
      <c r="F204" s="42" t="s">
        <v>25691</v>
      </c>
      <c r="G204" s="43" t="s">
        <v>25692</v>
      </c>
      <c r="H204" s="38">
        <v>45292</v>
      </c>
      <c r="I204" s="39">
        <v>59</v>
      </c>
      <c r="J204" s="40" t="str">
        <f>_xlfn.DISPIMG("ID_3577CD98EEE84DEB8B8542BAD6665FB3",1)</f>
        <v>=DISPIMG("ID_3577CD98EEE84DEB8B8542BAD6665FB3",1)</v>
      </c>
      <c r="K204" s="41" t="s">
        <v>25693</v>
      </c>
    </row>
    <row r="205" s="28" customFormat="1" ht="39.5" customHeight="1" spans="1:1024 1025:16372">
      <c r="A205" s="36">
        <v>204</v>
      </c>
      <c r="B205" s="36" t="s">
        <v>25694</v>
      </c>
      <c r="C205" s="36" t="s">
        <v>137</v>
      </c>
      <c r="D205" s="36" t="s">
        <v>25663</v>
      </c>
      <c r="E205" s="37" t="s">
        <v>25695</v>
      </c>
      <c r="F205" s="36" t="s">
        <v>4995</v>
      </c>
      <c r="G205" s="36" t="s">
        <v>5000</v>
      </c>
      <c r="H205" s="38">
        <v>45931</v>
      </c>
      <c r="I205" s="39">
        <v>79</v>
      </c>
      <c r="J205" s="36" t="str">
        <f>_xlfn.DISPIMG("ID_85FC41B2193B47A496BE37F2F85A4A48",1)</f>
        <v>=DISPIMG("ID_85FC41B2193B47A496BE37F2F85A4A48",1)</v>
      </c>
      <c r="K205" s="44" t="s">
        <v>25696</v>
      </c>
    </row>
    <row r="206" s="28" customFormat="1" ht="39.5" customHeight="1" spans="1:1024 1025:16372">
      <c r="A206" s="36">
        <v>205</v>
      </c>
      <c r="B206" s="36" t="s">
        <v>25697</v>
      </c>
      <c r="C206" s="36" t="s">
        <v>137</v>
      </c>
      <c r="D206" s="36" t="s">
        <v>25663</v>
      </c>
      <c r="E206" s="37" t="s">
        <v>25698</v>
      </c>
      <c r="F206" s="42" t="s">
        <v>25699</v>
      </c>
      <c r="G206" s="43" t="s">
        <v>25700</v>
      </c>
      <c r="H206" s="38">
        <v>45444</v>
      </c>
      <c r="I206" s="39">
        <v>59</v>
      </c>
      <c r="J206" s="40" t="str">
        <f>_xlfn.DISPIMG("ID_211C21C5CFC34F56821E79AC9D05C526",1)</f>
        <v>=DISPIMG("ID_211C21C5CFC34F56821E79AC9D05C526",1)</v>
      </c>
      <c r="K206" s="41" t="s">
        <v>25701</v>
      </c>
    </row>
    <row r="207" s="29" customFormat="1" ht="39.5" customHeight="1" spans="1:1024 1025:16372">
      <c r="A207" s="36">
        <v>206</v>
      </c>
      <c r="B207" s="36" t="s">
        <v>25702</v>
      </c>
      <c r="C207" s="36" t="s">
        <v>137</v>
      </c>
      <c r="D207" s="36" t="s">
        <v>25703</v>
      </c>
      <c r="E207" s="37" t="s">
        <v>25704</v>
      </c>
      <c r="F207" s="42" t="s">
        <v>5272</v>
      </c>
      <c r="G207" s="43" t="s">
        <v>25705</v>
      </c>
      <c r="H207" s="38">
        <v>45748</v>
      </c>
      <c r="I207" s="39">
        <v>49</v>
      </c>
      <c r="J207" s="40" t="str">
        <f>_xlfn.DISPIMG("ID_FCFB2C3858064099B45195B771B300B2",1)</f>
        <v>=DISPIMG("ID_FCFB2C3858064099B45195B771B300B2",1)</v>
      </c>
      <c r="K207" s="41" t="s">
        <v>25706</v>
      </c>
    </row>
    <row r="208" s="29" customFormat="1" ht="39.5" customHeight="1" spans="1:1024 1025:16372">
      <c r="A208" s="36">
        <v>207</v>
      </c>
      <c r="B208" s="36" t="s">
        <v>25707</v>
      </c>
      <c r="C208" s="36" t="s">
        <v>137</v>
      </c>
      <c r="D208" s="36" t="s">
        <v>25708</v>
      </c>
      <c r="E208" s="37" t="s">
        <v>25709</v>
      </c>
      <c r="F208" s="42" t="s">
        <v>8846</v>
      </c>
      <c r="G208" s="43" t="s">
        <v>25710</v>
      </c>
      <c r="H208" s="38">
        <v>45597</v>
      </c>
      <c r="I208" s="39">
        <v>34.8</v>
      </c>
      <c r="J208" s="40" t="str">
        <f>_xlfn.DISPIMG("ID_27F9CE156915428988C61DF4F723D610",1)</f>
        <v>=DISPIMG("ID_27F9CE156915428988C61DF4F723D610",1)</v>
      </c>
      <c r="K208" s="41" t="s">
        <v>25711</v>
      </c>
    </row>
    <row r="209" s="29" customFormat="1" ht="39.5" customHeight="1" spans="1:1024 1025:16372">
      <c r="A209" s="36">
        <v>208</v>
      </c>
      <c r="B209" s="36" t="s">
        <v>25712</v>
      </c>
      <c r="C209" s="36" t="s">
        <v>137</v>
      </c>
      <c r="D209" s="36" t="s">
        <v>25708</v>
      </c>
      <c r="E209" s="37" t="s">
        <v>25713</v>
      </c>
      <c r="F209" s="42" t="s">
        <v>3931</v>
      </c>
      <c r="G209" s="43" t="s">
        <v>25714</v>
      </c>
      <c r="H209" s="38">
        <v>45748</v>
      </c>
      <c r="I209" s="39">
        <v>59.8</v>
      </c>
      <c r="J209" s="40" t="str">
        <f>_xlfn.DISPIMG("ID_09991711EB5B4615B08BADA4ACC1DD15",1)</f>
        <v>=DISPIMG("ID_09991711EB5B4615B08BADA4ACC1DD15",1)</v>
      </c>
      <c r="K209" s="41" t="s">
        <v>25715</v>
      </c>
    </row>
    <row r="210" s="29" customFormat="1" ht="39.5" customHeight="1" spans="1:1024 1025:16372">
      <c r="A210" s="36">
        <v>209</v>
      </c>
      <c r="B210" s="36" t="s">
        <v>25716</v>
      </c>
      <c r="C210" s="36" t="s">
        <v>137</v>
      </c>
      <c r="D210" s="36" t="s">
        <v>25708</v>
      </c>
      <c r="E210" s="37" t="s">
        <v>25717</v>
      </c>
      <c r="F210" s="36" t="s">
        <v>3931</v>
      </c>
      <c r="G210" s="36" t="s">
        <v>25718</v>
      </c>
      <c r="H210" s="38">
        <v>45809</v>
      </c>
      <c r="I210" s="39">
        <v>59.8</v>
      </c>
      <c r="J210" s="36" t="str">
        <f>_xlfn.DISPIMG("ID_4597D3F959D641BD882801742B03DBE0",1)</f>
        <v>=DISPIMG("ID_4597D3F959D641BD882801742B03DBE0",1)</v>
      </c>
      <c r="K210" s="45" t="s">
        <v>25719</v>
      </c>
    </row>
    <row r="211" s="29" customFormat="1" ht="39.5" customHeight="1" spans="1:1024 1025:16372">
      <c r="A211" s="36">
        <v>210</v>
      </c>
      <c r="B211" s="36" t="s">
        <v>25720</v>
      </c>
      <c r="C211" s="36" t="s">
        <v>137</v>
      </c>
      <c r="D211" s="36" t="s">
        <v>25708</v>
      </c>
      <c r="E211" s="37" t="s">
        <v>25721</v>
      </c>
      <c r="F211" s="36" t="s">
        <v>4534</v>
      </c>
      <c r="G211" s="36" t="s">
        <v>25722</v>
      </c>
      <c r="H211" s="38">
        <v>45748</v>
      </c>
      <c r="I211" s="39">
        <v>65</v>
      </c>
      <c r="J211" s="36" t="str">
        <f>_xlfn.DISPIMG("ID_261F1B5207B04A9190CD279F938CF719",1)</f>
        <v>=DISPIMG("ID_261F1B5207B04A9190CD279F938CF719",1)</v>
      </c>
      <c r="K211" s="45" t="s">
        <v>25723</v>
      </c>
    </row>
    <row r="212" s="28" customFormat="1" ht="39.5" customHeight="1" spans="1:1024 1025:16372">
      <c r="A212" s="36">
        <v>211</v>
      </c>
      <c r="B212" s="36" t="s">
        <v>25724</v>
      </c>
      <c r="C212" s="36" t="s">
        <v>137</v>
      </c>
      <c r="D212" s="36" t="s">
        <v>25708</v>
      </c>
      <c r="E212" s="37" t="s">
        <v>25725</v>
      </c>
      <c r="F212" s="42" t="s">
        <v>25726</v>
      </c>
      <c r="G212" s="43" t="s">
        <v>25727</v>
      </c>
      <c r="H212" s="38">
        <v>45474</v>
      </c>
      <c r="I212" s="39">
        <v>69</v>
      </c>
      <c r="J212" s="40" t="str">
        <f>_xlfn.DISPIMG("ID_4B23526444FB4DE79A9AA43641BB412D",1)</f>
        <v>=DISPIMG("ID_4B23526444FB4DE79A9AA43641BB412D",1)</v>
      </c>
      <c r="K212" s="41" t="s">
        <v>25728</v>
      </c>
    </row>
    <row r="213" s="28" customFormat="1" ht="39.5" customHeight="1" spans="1:1024 1025:16372">
      <c r="A213" s="36">
        <v>212</v>
      </c>
      <c r="B213" s="36" t="s">
        <v>25729</v>
      </c>
      <c r="C213" s="36" t="s">
        <v>137</v>
      </c>
      <c r="D213" s="36" t="s">
        <v>25730</v>
      </c>
      <c r="E213" s="37" t="s">
        <v>25731</v>
      </c>
      <c r="F213" s="36" t="s">
        <v>25732</v>
      </c>
      <c r="G213" s="36" t="s">
        <v>25733</v>
      </c>
      <c r="H213" s="38">
        <v>45901</v>
      </c>
      <c r="I213" s="39">
        <v>59</v>
      </c>
      <c r="J213" s="36" t="str">
        <f>_xlfn.DISPIMG("ID_C2D61DF325BA47E3B7AA628ACBD41F56",1)</f>
        <v>=DISPIMG("ID_C2D61DF325BA47E3B7AA628ACBD41F56",1)</v>
      </c>
      <c r="K213" s="44" t="s">
        <v>25734</v>
      </c>
    </row>
    <row r="214" s="28" customFormat="1" ht="39.5" customHeight="1" spans="1:1024 1025:16372">
      <c r="A214" s="36">
        <v>213</v>
      </c>
      <c r="B214" s="36" t="s">
        <v>25735</v>
      </c>
      <c r="C214" s="36" t="s">
        <v>137</v>
      </c>
      <c r="D214" s="36" t="s">
        <v>25730</v>
      </c>
      <c r="E214" s="37" t="s">
        <v>25736</v>
      </c>
      <c r="F214" s="36" t="s">
        <v>2842</v>
      </c>
      <c r="G214" s="36" t="s">
        <v>2844</v>
      </c>
      <c r="H214" s="38">
        <v>45901</v>
      </c>
      <c r="I214" s="39">
        <v>69</v>
      </c>
      <c r="J214" s="40" t="str">
        <f>_xlfn.DISPIMG("ID_2B2296238FE14CC8B93265C7351B9795",1)</f>
        <v>=DISPIMG("ID_2B2296238FE14CC8B93265C7351B9795",1)</v>
      </c>
      <c r="K214" s="44" t="s">
        <v>25737</v>
      </c>
    </row>
    <row r="215" s="28" customFormat="1" ht="39.5" customHeight="1" spans="1:1024 1025:16372">
      <c r="A215" s="36">
        <v>214</v>
      </c>
      <c r="B215" s="36" t="s">
        <v>25738</v>
      </c>
      <c r="C215" s="36" t="s">
        <v>137</v>
      </c>
      <c r="D215" s="36" t="s">
        <v>25730</v>
      </c>
      <c r="E215" s="37" t="s">
        <v>25739</v>
      </c>
      <c r="F215" s="36" t="s">
        <v>2677</v>
      </c>
      <c r="G215" s="36" t="s">
        <v>25740</v>
      </c>
      <c r="H215" s="38">
        <v>46023</v>
      </c>
      <c r="I215" s="39">
        <v>59</v>
      </c>
      <c r="J215" s="36" t="str">
        <f>_xlfn.DISPIMG("ID_5CECCACA9C324C6088431053F2E3AAC0",1)</f>
        <v>=DISPIMG("ID_5CECCACA9C324C6088431053F2E3AAC0",1)</v>
      </c>
      <c r="K215" s="44" t="s">
        <v>25741</v>
      </c>
    </row>
    <row r="216" s="28" customFormat="1" ht="39.5" customHeight="1" spans="1:1024 1025:16372">
      <c r="A216" s="36">
        <v>215</v>
      </c>
      <c r="B216" s="36" t="s">
        <v>25742</v>
      </c>
      <c r="C216" s="36" t="s">
        <v>137</v>
      </c>
      <c r="D216" s="36" t="s">
        <v>25730</v>
      </c>
      <c r="E216" s="37" t="s">
        <v>25743</v>
      </c>
      <c r="F216" s="36" t="s">
        <v>6452</v>
      </c>
      <c r="G216" s="36" t="s">
        <v>25744</v>
      </c>
      <c r="H216" s="38">
        <v>45778</v>
      </c>
      <c r="I216" s="39">
        <v>59</v>
      </c>
      <c r="J216" s="36" t="str">
        <f>_xlfn.DISPIMG("ID_C28BA8DEA8A042D5A3AB3C53099D0218",1)</f>
        <v>=DISPIMG("ID_C28BA8DEA8A042D5A3AB3C53099D0218",1)</v>
      </c>
      <c r="K216" s="44" t="s">
        <v>25745</v>
      </c>
    </row>
    <row r="217" s="28" customFormat="1" ht="39.5" customHeight="1" spans="1:1024 1025:16372">
      <c r="A217" s="36">
        <v>216</v>
      </c>
      <c r="B217" s="36" t="s">
        <v>25746</v>
      </c>
      <c r="C217" s="36" t="s">
        <v>137</v>
      </c>
      <c r="D217" s="36" t="s">
        <v>25730</v>
      </c>
      <c r="E217" s="37" t="s">
        <v>25747</v>
      </c>
      <c r="F217" s="36" t="s">
        <v>25748</v>
      </c>
      <c r="G217" s="36" t="s">
        <v>5576</v>
      </c>
      <c r="H217" s="38">
        <v>45931</v>
      </c>
      <c r="I217" s="39">
        <v>59</v>
      </c>
      <c r="J217" s="36" t="str">
        <f>_xlfn.DISPIMG("ID_C2078EA2319C447B8D91335E1C16F093",1)</f>
        <v>=DISPIMG("ID_C2078EA2319C447B8D91335E1C16F093",1)</v>
      </c>
      <c r="K217" s="44" t="s">
        <v>25749</v>
      </c>
    </row>
    <row r="218" s="28" customFormat="1" ht="39.5" customHeight="1" spans="1:1024 1025:16372">
      <c r="A218" s="36">
        <v>217</v>
      </c>
      <c r="B218" s="36" t="s">
        <v>25750</v>
      </c>
      <c r="C218" s="36" t="s">
        <v>137</v>
      </c>
      <c r="D218" s="36" t="s">
        <v>25730</v>
      </c>
      <c r="E218" s="37" t="s">
        <v>25751</v>
      </c>
      <c r="F218" s="36" t="s">
        <v>25752</v>
      </c>
      <c r="G218" s="36" t="s">
        <v>25753</v>
      </c>
      <c r="H218" s="38">
        <v>45658</v>
      </c>
      <c r="I218" s="39">
        <v>59</v>
      </c>
      <c r="J218" s="36" t="str">
        <f>_xlfn.DISPIMG("ID_226E2C739B964524BB99794C8517078A",1)</f>
        <v>=DISPIMG("ID_226E2C739B964524BB99794C8517078A",1)</v>
      </c>
      <c r="K218" s="44" t="s">
        <v>25754</v>
      </c>
    </row>
    <row r="219" s="28" customFormat="1" ht="39.5" customHeight="1" spans="1:1024 1025:16372">
      <c r="A219" s="36">
        <v>218</v>
      </c>
      <c r="B219" s="36" t="s">
        <v>25755</v>
      </c>
      <c r="C219" s="36" t="s">
        <v>137</v>
      </c>
      <c r="D219" s="36" t="s">
        <v>25730</v>
      </c>
      <c r="E219" s="37" t="s">
        <v>25756</v>
      </c>
      <c r="F219" s="36" t="s">
        <v>25757</v>
      </c>
      <c r="G219" s="36" t="s">
        <v>6249</v>
      </c>
      <c r="H219" s="38">
        <v>45962</v>
      </c>
      <c r="I219" s="39">
        <v>59</v>
      </c>
      <c r="J219" s="36" t="str">
        <f>_xlfn.DISPIMG("ID_09C8D798E92840DA972F70D549F97AB0",1)</f>
        <v>=DISPIMG("ID_09C8D798E92840DA972F70D549F97AB0",1)</v>
      </c>
      <c r="K219" s="44" t="s">
        <v>25758</v>
      </c>
    </row>
    <row r="220" s="28" customFormat="1" ht="39.5" customHeight="1" spans="1:1024 1025:16372">
      <c r="A220" s="36">
        <v>219</v>
      </c>
      <c r="B220" s="36" t="s">
        <v>25759</v>
      </c>
      <c r="C220" s="36" t="s">
        <v>137</v>
      </c>
      <c r="D220" s="36" t="s">
        <v>25730</v>
      </c>
      <c r="E220" s="37" t="s">
        <v>25760</v>
      </c>
      <c r="F220" s="36" t="s">
        <v>25761</v>
      </c>
      <c r="G220" s="36" t="s">
        <v>25762</v>
      </c>
      <c r="H220" s="38">
        <v>45931</v>
      </c>
      <c r="I220" s="39">
        <v>59</v>
      </c>
      <c r="J220" s="36" t="str">
        <f>_xlfn.DISPIMG("ID_8E2D6C99B9094648AAFC479303E15756",1)</f>
        <v>=DISPIMG("ID_8E2D6C99B9094648AAFC479303E15756",1)</v>
      </c>
      <c r="K220" s="44" t="s">
        <v>25763</v>
      </c>
    </row>
    <row r="221" s="28" customFormat="1" ht="39.5" customHeight="1" spans="1:1024 1025:16372">
      <c r="A221" s="36">
        <v>220</v>
      </c>
      <c r="B221" s="36" t="s">
        <v>25764</v>
      </c>
      <c r="C221" s="42" t="s">
        <v>137</v>
      </c>
      <c r="D221" s="36" t="s">
        <v>25730</v>
      </c>
      <c r="E221" s="48" t="s">
        <v>25765</v>
      </c>
      <c r="F221" s="36" t="s">
        <v>6374</v>
      </c>
      <c r="G221" s="36" t="s">
        <v>25766</v>
      </c>
      <c r="H221" s="38">
        <v>45870</v>
      </c>
      <c r="I221" s="39">
        <v>49</v>
      </c>
      <c r="J221" s="49" t="str">
        <f>_xlfn.DISPIMG("ID_B07098F299D749CBAF2C395042989F7C",1)</f>
        <v>=DISPIMG("ID_B07098F299D749CBAF2C395042989F7C",1)</v>
      </c>
      <c r="K221" s="45" t="s">
        <v>25767</v>
      </c>
    </row>
    <row r="222" s="28" customFormat="1" ht="39.5" customHeight="1" spans="1:1024 1025:16372">
      <c r="A222" s="36">
        <v>221</v>
      </c>
      <c r="B222" s="36" t="s">
        <v>25768</v>
      </c>
      <c r="C222" s="36" t="s">
        <v>137</v>
      </c>
      <c r="D222" s="36" t="s">
        <v>25730</v>
      </c>
      <c r="E222" s="37" t="s">
        <v>25769</v>
      </c>
      <c r="F222" s="42" t="s">
        <v>6343</v>
      </c>
      <c r="G222" s="43" t="s">
        <v>6345</v>
      </c>
      <c r="H222" s="38">
        <v>45536</v>
      </c>
      <c r="I222" s="39">
        <v>59</v>
      </c>
      <c r="J222" s="40" t="str">
        <f>_xlfn.DISPIMG("ID_A6D0E47B57AC45BA8B827908D0CAE92B",1)</f>
        <v>=DISPIMG("ID_A6D0E47B57AC45BA8B827908D0CAE92B",1)</v>
      </c>
      <c r="K222" s="41" t="s">
        <v>25770</v>
      </c>
    </row>
    <row r="223" s="28" customFormat="1" ht="39.5" customHeight="1" spans="1:1024 1025:16372">
      <c r="A223" s="36">
        <v>222</v>
      </c>
      <c r="B223" s="36" t="s">
        <v>25771</v>
      </c>
      <c r="C223" s="36" t="s">
        <v>137</v>
      </c>
      <c r="D223" s="36" t="s">
        <v>25730</v>
      </c>
      <c r="E223" s="37" t="s">
        <v>25772</v>
      </c>
      <c r="F223" s="36" t="s">
        <v>25773</v>
      </c>
      <c r="G223" s="36" t="s">
        <v>6556</v>
      </c>
      <c r="H223" s="38">
        <v>45839</v>
      </c>
      <c r="I223" s="39">
        <v>49</v>
      </c>
      <c r="J223" s="36" t="str">
        <f>_xlfn.DISPIMG("ID_AF9FEB94F6C740D9B059CB2B74C07CC1",1)</f>
        <v>=DISPIMG("ID_AF9FEB94F6C740D9B059CB2B74C07CC1",1)</v>
      </c>
      <c r="K223" s="45" t="s">
        <v>25774</v>
      </c>
    </row>
    <row r="224" s="29" customFormat="1" ht="39.5" customHeight="1" spans="1:1024 1025:16372">
      <c r="A224" s="36">
        <v>223</v>
      </c>
      <c r="B224" s="36" t="s">
        <v>25775</v>
      </c>
      <c r="C224" s="36" t="s">
        <v>137</v>
      </c>
      <c r="D224" s="36" t="s">
        <v>25730</v>
      </c>
      <c r="E224" s="36" t="s">
        <v>25776</v>
      </c>
      <c r="F224" s="36" t="s">
        <v>25777</v>
      </c>
      <c r="G224" s="36" t="s">
        <v>25778</v>
      </c>
      <c r="H224" s="38">
        <v>46054</v>
      </c>
      <c r="I224" s="36">
        <v>59</v>
      </c>
      <c r="J224" s="36" t="str">
        <f>_xlfn.DISPIMG("ID_D51FCA2FFBE54DAB88397739721D977C",1)</f>
        <v>=DISPIMG("ID_D51FCA2FFBE54DAB88397739721D977C",1)</v>
      </c>
      <c r="K224" s="45" t="s">
        <v>25779</v>
      </c>
      <c r="L224" s="54"/>
      <c r="M224" s="54"/>
      <c r="N224" s="54"/>
      <c r="O224" s="54"/>
      <c r="P224" s="54"/>
      <c r="Q224" s="54"/>
      <c r="R224" s="54"/>
      <c r="S224" s="54"/>
      <c r="T224" s="54"/>
      <c r="U224" s="54"/>
      <c r="V224" s="54"/>
      <c r="W224" s="54"/>
      <c r="X224" s="54"/>
      <c r="Y224" s="54"/>
      <c r="Z224" s="54"/>
      <c r="AA224" s="54"/>
      <c r="AB224" s="54"/>
      <c r="AC224" s="54"/>
      <c r="AD224" s="54"/>
      <c r="AE224" s="54"/>
      <c r="AF224" s="54"/>
      <c r="AG224" s="54"/>
      <c r="AH224" s="54"/>
      <c r="AI224" s="54"/>
      <c r="AJ224" s="54"/>
      <c r="AK224" s="54"/>
      <c r="AL224" s="54"/>
      <c r="AM224" s="54"/>
      <c r="AN224" s="54"/>
      <c r="AO224" s="54"/>
      <c r="AP224" s="54"/>
      <c r="AQ224" s="54"/>
      <c r="AR224" s="54"/>
      <c r="AS224" s="54"/>
      <c r="AT224" s="54"/>
      <c r="AU224" s="54"/>
      <c r="AV224" s="54"/>
      <c r="AW224" s="54"/>
      <c r="AX224" s="54"/>
      <c r="AY224" s="54"/>
      <c r="AZ224" s="54"/>
      <c r="BA224" s="54"/>
      <c r="BB224" s="54"/>
      <c r="BC224" s="54"/>
      <c r="BD224" s="54"/>
      <c r="BE224" s="54"/>
      <c r="BF224" s="54"/>
      <c r="BG224" s="54"/>
      <c r="BH224" s="54"/>
      <c r="BI224" s="54"/>
      <c r="BJ224" s="54"/>
      <c r="BK224" s="54"/>
      <c r="BL224" s="54"/>
      <c r="BM224" s="54"/>
      <c r="BN224" s="54"/>
      <c r="BO224" s="54"/>
      <c r="BP224" s="54"/>
      <c r="BQ224" s="54"/>
      <c r="BR224" s="54"/>
      <c r="BS224" s="54"/>
      <c r="BT224" s="54"/>
      <c r="BU224" s="54"/>
      <c r="BV224" s="54"/>
      <c r="BW224" s="54"/>
      <c r="BX224" s="54"/>
      <c r="BY224" s="54"/>
      <c r="BZ224" s="54"/>
      <c r="CA224" s="54"/>
      <c r="CB224" s="54"/>
      <c r="CC224" s="54"/>
      <c r="CD224" s="54"/>
      <c r="CE224" s="54"/>
      <c r="CF224" s="54"/>
      <c r="CG224" s="54"/>
      <c r="CH224" s="54"/>
      <c r="CI224" s="54"/>
      <c r="CJ224" s="54"/>
      <c r="CK224" s="54"/>
      <c r="CL224" s="54"/>
      <c r="CM224" s="54"/>
      <c r="CN224" s="54"/>
      <c r="CO224" s="54"/>
      <c r="CP224" s="54"/>
      <c r="CQ224" s="54"/>
      <c r="CR224" s="54"/>
      <c r="CS224" s="54"/>
      <c r="CT224" s="54"/>
      <c r="CU224" s="54"/>
      <c r="CV224" s="54"/>
      <c r="CW224" s="54"/>
      <c r="CX224" s="54"/>
      <c r="CY224" s="54"/>
      <c r="CZ224" s="54"/>
      <c r="DA224" s="54"/>
      <c r="DB224" s="54"/>
      <c r="DC224" s="54"/>
      <c r="DD224" s="54"/>
      <c r="DE224" s="54"/>
      <c r="DF224" s="54"/>
      <c r="DG224" s="54"/>
      <c r="DH224" s="54"/>
      <c r="DI224" s="54"/>
      <c r="DJ224" s="54"/>
      <c r="DK224" s="54"/>
      <c r="DL224" s="54"/>
      <c r="DM224" s="54"/>
      <c r="DN224" s="54"/>
      <c r="DO224" s="54"/>
      <c r="DP224" s="54"/>
      <c r="DQ224" s="54"/>
      <c r="DR224" s="54"/>
      <c r="DS224" s="54"/>
      <c r="DT224" s="54"/>
      <c r="DU224" s="54"/>
      <c r="DV224" s="54"/>
      <c r="DW224" s="54"/>
      <c r="DX224" s="54"/>
      <c r="DY224" s="54"/>
      <c r="DZ224" s="54"/>
      <c r="EA224" s="54"/>
      <c r="EB224" s="54"/>
      <c r="EC224" s="54"/>
      <c r="ED224" s="54"/>
      <c r="EE224" s="54"/>
      <c r="EF224" s="54"/>
      <c r="EG224" s="54"/>
      <c r="EH224" s="54"/>
      <c r="EI224" s="54"/>
      <c r="EJ224" s="54"/>
      <c r="EK224" s="54"/>
      <c r="EL224" s="54"/>
      <c r="EM224" s="54"/>
      <c r="EN224" s="54"/>
      <c r="EO224" s="54"/>
      <c r="EP224" s="54"/>
      <c r="EQ224" s="54"/>
      <c r="ER224" s="54"/>
      <c r="ES224" s="54"/>
      <c r="ET224" s="54"/>
      <c r="EU224" s="54"/>
      <c r="EV224" s="54"/>
      <c r="EW224" s="54"/>
      <c r="EX224" s="54"/>
      <c r="EY224" s="54"/>
      <c r="EZ224" s="54"/>
      <c r="FA224" s="54"/>
      <c r="FB224" s="54"/>
      <c r="FC224" s="54"/>
      <c r="FD224" s="54"/>
      <c r="FE224" s="54"/>
      <c r="FF224" s="54"/>
      <c r="FG224" s="54"/>
      <c r="FH224" s="54"/>
      <c r="FI224" s="54"/>
      <c r="FJ224" s="54"/>
      <c r="FK224" s="54"/>
      <c r="FL224" s="54"/>
      <c r="FM224" s="54"/>
      <c r="FN224" s="54"/>
      <c r="FO224" s="54"/>
      <c r="FP224" s="54"/>
      <c r="FQ224" s="54"/>
      <c r="FR224" s="54"/>
      <c r="FS224" s="54"/>
      <c r="FT224" s="54"/>
      <c r="FU224" s="54"/>
      <c r="FV224" s="54"/>
      <c r="FW224" s="54"/>
      <c r="FX224" s="54"/>
      <c r="FY224" s="54"/>
      <c r="FZ224" s="54"/>
      <c r="GA224" s="54"/>
      <c r="GB224" s="54"/>
      <c r="GC224" s="54"/>
      <c r="GD224" s="54"/>
      <c r="GE224" s="54"/>
      <c r="GF224" s="54"/>
      <c r="GG224" s="54"/>
      <c r="GH224" s="54"/>
      <c r="GI224" s="54"/>
      <c r="GJ224" s="54"/>
      <c r="GK224" s="54"/>
      <c r="GL224" s="54"/>
      <c r="GM224" s="54"/>
      <c r="GN224" s="54"/>
      <c r="GO224" s="54"/>
      <c r="GP224" s="54"/>
      <c r="GQ224" s="54"/>
      <c r="GR224" s="54"/>
      <c r="GS224" s="54"/>
      <c r="GT224" s="54"/>
      <c r="GU224" s="54"/>
      <c r="GV224" s="54"/>
      <c r="GW224" s="54"/>
      <c r="GX224" s="54"/>
      <c r="GY224" s="54"/>
      <c r="GZ224" s="54"/>
      <c r="HA224" s="54"/>
      <c r="HB224" s="54"/>
      <c r="HC224" s="54"/>
      <c r="HD224" s="54"/>
      <c r="HE224" s="54"/>
      <c r="HF224" s="54"/>
      <c r="HG224" s="54"/>
      <c r="HH224" s="54"/>
      <c r="HI224" s="54"/>
      <c r="HJ224" s="54"/>
      <c r="HK224" s="54"/>
      <c r="HL224" s="54"/>
      <c r="HM224" s="54"/>
      <c r="HN224" s="54"/>
      <c r="HO224" s="54"/>
      <c r="HP224" s="54"/>
      <c r="HQ224" s="54"/>
      <c r="HR224" s="54"/>
      <c r="HS224" s="54"/>
      <c r="HT224" s="54"/>
      <c r="HU224" s="54"/>
      <c r="HV224" s="54"/>
      <c r="HW224" s="54"/>
      <c r="HX224" s="54"/>
      <c r="HY224" s="54"/>
      <c r="HZ224" s="54"/>
      <c r="IA224" s="54"/>
      <c r="IB224" s="54"/>
      <c r="IC224" s="54"/>
      <c r="ID224" s="54"/>
      <c r="IE224" s="54"/>
      <c r="IF224" s="54"/>
      <c r="IG224" s="54"/>
      <c r="IH224" s="54"/>
      <c r="II224" s="54"/>
      <c r="IJ224" s="54"/>
      <c r="IK224" s="54"/>
      <c r="IL224" s="54"/>
      <c r="IM224" s="54"/>
      <c r="IN224" s="54"/>
      <c r="IO224" s="54"/>
      <c r="IP224" s="54"/>
      <c r="IQ224" s="54"/>
      <c r="IR224" s="54"/>
      <c r="IS224" s="54"/>
      <c r="IT224" s="54"/>
      <c r="IU224" s="54"/>
      <c r="IV224" s="54"/>
      <c r="IW224" s="54"/>
      <c r="IX224" s="54"/>
      <c r="IY224" s="54"/>
      <c r="IZ224" s="54"/>
      <c r="JA224" s="54"/>
      <c r="JB224" s="54"/>
      <c r="JC224" s="54"/>
      <c r="JD224" s="54"/>
      <c r="JE224" s="54"/>
      <c r="JF224" s="54"/>
      <c r="JG224" s="54"/>
      <c r="JH224" s="54"/>
      <c r="JI224" s="54"/>
      <c r="JJ224" s="54"/>
      <c r="JK224" s="54"/>
      <c r="JL224" s="54"/>
      <c r="JM224" s="54"/>
      <c r="JN224" s="54"/>
      <c r="JO224" s="54"/>
      <c r="JP224" s="54"/>
      <c r="JQ224" s="54"/>
      <c r="JR224" s="54"/>
      <c r="JS224" s="54"/>
      <c r="JT224" s="54"/>
      <c r="JU224" s="54"/>
      <c r="JV224" s="54"/>
      <c r="JW224" s="54"/>
      <c r="JX224" s="54"/>
      <c r="JY224" s="54"/>
      <c r="JZ224" s="54"/>
      <c r="KA224" s="54"/>
      <c r="KB224" s="54"/>
      <c r="KC224" s="54"/>
      <c r="KD224" s="54"/>
      <c r="KE224" s="54"/>
      <c r="KF224" s="54"/>
      <c r="KG224" s="54"/>
      <c r="KH224" s="54"/>
      <c r="KI224" s="54"/>
      <c r="KJ224" s="54"/>
      <c r="KK224" s="54"/>
      <c r="KL224" s="54"/>
      <c r="KM224" s="54"/>
      <c r="KN224" s="54"/>
      <c r="KO224" s="54"/>
      <c r="KP224" s="54"/>
      <c r="KQ224" s="54"/>
      <c r="KR224" s="54"/>
      <c r="KS224" s="54"/>
      <c r="KT224" s="54"/>
      <c r="KU224" s="54"/>
      <c r="KV224" s="54"/>
      <c r="KW224" s="54"/>
      <c r="KX224" s="54"/>
      <c r="KY224" s="54"/>
      <c r="KZ224" s="54"/>
      <c r="LA224" s="54"/>
      <c r="LB224" s="54"/>
      <c r="LC224" s="54"/>
      <c r="LD224" s="54"/>
      <c r="LE224" s="54"/>
      <c r="LF224" s="54"/>
      <c r="LG224" s="54"/>
      <c r="LH224" s="54"/>
      <c r="LI224" s="54"/>
      <c r="LJ224" s="54"/>
      <c r="LK224" s="54"/>
      <c r="LL224" s="54"/>
      <c r="LM224" s="54"/>
      <c r="LN224" s="54"/>
      <c r="LO224" s="54"/>
      <c r="LP224" s="54"/>
      <c r="LQ224" s="54"/>
      <c r="LR224" s="54"/>
      <c r="LS224" s="54"/>
      <c r="LT224" s="54"/>
      <c r="LU224" s="54"/>
      <c r="LV224" s="54"/>
      <c r="LW224" s="54"/>
      <c r="LX224" s="54"/>
      <c r="LY224" s="54"/>
      <c r="LZ224" s="54"/>
      <c r="MA224" s="54"/>
      <c r="MB224" s="54"/>
      <c r="MC224" s="54"/>
      <c r="MD224" s="54"/>
      <c r="ME224" s="54"/>
      <c r="MF224" s="54"/>
      <c r="MG224" s="54"/>
      <c r="MH224" s="54"/>
      <c r="MI224" s="54"/>
      <c r="MJ224" s="54"/>
      <c r="MK224" s="54"/>
      <c r="ML224" s="54"/>
      <c r="MM224" s="54"/>
      <c r="MN224" s="54"/>
      <c r="MO224" s="54"/>
      <c r="MP224" s="54"/>
      <c r="MQ224" s="54"/>
      <c r="MR224" s="54"/>
      <c r="MS224" s="54"/>
      <c r="MT224" s="54"/>
      <c r="MU224" s="54"/>
      <c r="MV224" s="54"/>
      <c r="MW224" s="54"/>
      <c r="MX224" s="54"/>
      <c r="MY224" s="54"/>
      <c r="MZ224" s="54"/>
      <c r="NA224" s="54"/>
      <c r="NB224" s="54"/>
      <c r="NC224" s="54"/>
      <c r="ND224" s="54"/>
      <c r="NE224" s="54"/>
      <c r="NF224" s="54"/>
      <c r="NG224" s="54"/>
      <c r="NH224" s="54"/>
      <c r="NI224" s="54"/>
      <c r="NJ224" s="54"/>
      <c r="NK224" s="54"/>
      <c r="NL224" s="54"/>
      <c r="NM224" s="54"/>
      <c r="NN224" s="54"/>
      <c r="NO224" s="54"/>
      <c r="NP224" s="54"/>
      <c r="NQ224" s="54"/>
      <c r="NR224" s="54"/>
      <c r="NS224" s="54"/>
      <c r="NT224" s="54"/>
      <c r="NU224" s="54"/>
      <c r="NV224" s="54"/>
      <c r="NW224" s="54"/>
      <c r="NX224" s="54"/>
      <c r="NY224" s="54"/>
      <c r="NZ224" s="54"/>
      <c r="OA224" s="54"/>
      <c r="OB224" s="54"/>
      <c r="OC224" s="54"/>
      <c r="OD224" s="54"/>
      <c r="OE224" s="54"/>
      <c r="OF224" s="54"/>
      <c r="OG224" s="54"/>
      <c r="OH224" s="54"/>
      <c r="OI224" s="54"/>
      <c r="OJ224" s="54"/>
      <c r="OK224" s="54"/>
      <c r="OL224" s="54"/>
      <c r="OM224" s="54"/>
      <c r="ON224" s="54"/>
      <c r="OO224" s="54"/>
      <c r="OP224" s="54"/>
      <c r="OQ224" s="54"/>
      <c r="OR224" s="54"/>
      <c r="OS224" s="54"/>
      <c r="OT224" s="54"/>
      <c r="OU224" s="54"/>
      <c r="OV224" s="54"/>
      <c r="OW224" s="54"/>
      <c r="OX224" s="54"/>
      <c r="OY224" s="54"/>
      <c r="OZ224" s="54"/>
      <c r="PA224" s="54"/>
      <c r="PB224" s="54"/>
      <c r="PC224" s="54"/>
      <c r="PD224" s="54"/>
      <c r="PE224" s="54"/>
      <c r="PF224" s="54"/>
      <c r="PG224" s="54"/>
      <c r="PH224" s="54"/>
      <c r="PI224" s="54"/>
      <c r="PJ224" s="54"/>
      <c r="PK224" s="54"/>
      <c r="PL224" s="54"/>
      <c r="PM224" s="54"/>
      <c r="PN224" s="54"/>
      <c r="PO224" s="54"/>
      <c r="PP224" s="54"/>
      <c r="PQ224" s="54"/>
      <c r="PR224" s="54"/>
      <c r="PS224" s="54"/>
      <c r="PT224" s="54"/>
      <c r="PU224" s="54"/>
      <c r="PV224" s="54"/>
      <c r="PW224" s="54"/>
      <c r="PX224" s="54"/>
      <c r="PY224" s="54"/>
      <c r="PZ224" s="54"/>
      <c r="QA224" s="54"/>
      <c r="QB224" s="54"/>
      <c r="QC224" s="54"/>
      <c r="QD224" s="54"/>
      <c r="QE224" s="54"/>
      <c r="QF224" s="54"/>
      <c r="QG224" s="54"/>
      <c r="QH224" s="54"/>
      <c r="QI224" s="54"/>
      <c r="QJ224" s="54"/>
      <c r="QK224" s="54"/>
      <c r="QL224" s="54"/>
      <c r="QM224" s="54"/>
      <c r="QN224" s="54"/>
      <c r="QO224" s="54"/>
      <c r="QP224" s="54"/>
      <c r="QQ224" s="54"/>
      <c r="QR224" s="54"/>
      <c r="QS224" s="54"/>
      <c r="QT224" s="54"/>
      <c r="QU224" s="54"/>
      <c r="QV224" s="54"/>
      <c r="QW224" s="54"/>
      <c r="QX224" s="54"/>
      <c r="QY224" s="54"/>
      <c r="QZ224" s="54"/>
      <c r="RA224" s="54"/>
      <c r="RB224" s="54"/>
      <c r="RC224" s="54"/>
      <c r="RD224" s="54"/>
      <c r="RE224" s="54"/>
      <c r="RF224" s="54"/>
      <c r="RG224" s="54"/>
      <c r="RH224" s="54"/>
      <c r="RI224" s="54"/>
      <c r="RJ224" s="54"/>
      <c r="RK224" s="54"/>
      <c r="RL224" s="54"/>
      <c r="RM224" s="54"/>
      <c r="RN224" s="54"/>
      <c r="RO224" s="54"/>
      <c r="RP224" s="54"/>
      <c r="RQ224" s="54"/>
      <c r="RR224" s="54"/>
      <c r="RS224" s="54"/>
      <c r="RT224" s="54"/>
      <c r="RU224" s="54"/>
      <c r="RV224" s="54"/>
      <c r="RW224" s="54"/>
      <c r="RX224" s="54"/>
      <c r="RY224" s="54"/>
      <c r="RZ224" s="54"/>
      <c r="SA224" s="54"/>
      <c r="SB224" s="54"/>
      <c r="SC224" s="54"/>
      <c r="SD224" s="54"/>
      <c r="SE224" s="54"/>
      <c r="SF224" s="54"/>
      <c r="SG224" s="54"/>
      <c r="SH224" s="54"/>
      <c r="SI224" s="54"/>
      <c r="SJ224" s="54"/>
      <c r="SK224" s="54"/>
      <c r="SL224" s="54"/>
      <c r="SM224" s="54"/>
      <c r="SN224" s="54"/>
      <c r="SO224" s="54"/>
      <c r="SP224" s="54"/>
      <c r="SQ224" s="54"/>
      <c r="SR224" s="54"/>
      <c r="SS224" s="54"/>
      <c r="ST224" s="54"/>
      <c r="SU224" s="54"/>
      <c r="SV224" s="54"/>
      <c r="SW224" s="54"/>
      <c r="SX224" s="54"/>
      <c r="SY224" s="54"/>
      <c r="SZ224" s="54"/>
      <c r="TA224" s="54"/>
      <c r="TB224" s="54"/>
      <c r="TC224" s="54"/>
      <c r="TD224" s="54"/>
      <c r="TE224" s="54"/>
      <c r="TF224" s="54"/>
      <c r="TG224" s="54"/>
      <c r="TH224" s="54"/>
      <c r="TI224" s="54"/>
      <c r="TJ224" s="54"/>
      <c r="TK224" s="54"/>
      <c r="TL224" s="54"/>
      <c r="TM224" s="54"/>
      <c r="TN224" s="54"/>
      <c r="TO224" s="54"/>
      <c r="TP224" s="54"/>
      <c r="TQ224" s="54"/>
      <c r="TR224" s="54"/>
      <c r="TS224" s="54"/>
      <c r="TT224" s="54"/>
      <c r="TU224" s="54"/>
      <c r="TV224" s="54"/>
      <c r="TW224" s="54"/>
      <c r="TX224" s="54"/>
      <c r="TY224" s="54"/>
      <c r="TZ224" s="54"/>
      <c r="UA224" s="54"/>
      <c r="UB224" s="54"/>
      <c r="UC224" s="54"/>
      <c r="UD224" s="54"/>
      <c r="UE224" s="54"/>
      <c r="UF224" s="54"/>
      <c r="UG224" s="54"/>
      <c r="UH224" s="54"/>
      <c r="UI224" s="54"/>
      <c r="UJ224" s="54"/>
      <c r="UK224" s="54"/>
      <c r="UL224" s="54"/>
      <c r="UM224" s="54"/>
      <c r="UN224" s="54"/>
      <c r="UO224" s="54"/>
      <c r="UP224" s="54"/>
      <c r="UQ224" s="54"/>
      <c r="UR224" s="54"/>
      <c r="US224" s="54"/>
      <c r="UT224" s="54"/>
      <c r="UU224" s="54"/>
      <c r="UV224" s="54"/>
      <c r="UW224" s="54"/>
      <c r="UX224" s="54"/>
      <c r="UY224" s="54"/>
      <c r="UZ224" s="54"/>
      <c r="VA224" s="54"/>
      <c r="VB224" s="54"/>
      <c r="VC224" s="54"/>
      <c r="VD224" s="54"/>
      <c r="VE224" s="54"/>
      <c r="VF224" s="54"/>
      <c r="VG224" s="54"/>
      <c r="VH224" s="54"/>
      <c r="VI224" s="54"/>
      <c r="VJ224" s="54"/>
      <c r="VK224" s="54"/>
      <c r="VL224" s="54"/>
      <c r="VM224" s="54"/>
      <c r="VN224" s="54"/>
      <c r="VO224" s="54"/>
      <c r="VP224" s="54"/>
      <c r="VQ224" s="54"/>
      <c r="VR224" s="54"/>
      <c r="VS224" s="54"/>
      <c r="VT224" s="54"/>
      <c r="VU224" s="54"/>
      <c r="VV224" s="54"/>
      <c r="VW224" s="54"/>
      <c r="VX224" s="54"/>
      <c r="VY224" s="54"/>
      <c r="VZ224" s="54"/>
      <c r="WA224" s="54"/>
      <c r="WB224" s="54"/>
      <c r="WC224" s="54"/>
      <c r="WD224" s="54"/>
      <c r="WE224" s="54"/>
      <c r="WF224" s="54"/>
      <c r="WG224" s="54"/>
      <c r="WH224" s="54"/>
      <c r="WI224" s="54"/>
      <c r="WJ224" s="54"/>
      <c r="WK224" s="54"/>
      <c r="WL224" s="54"/>
      <c r="WM224" s="54"/>
      <c r="WN224" s="54"/>
      <c r="WO224" s="54"/>
      <c r="WP224" s="54"/>
      <c r="WQ224" s="54"/>
      <c r="WR224" s="54"/>
      <c r="WS224" s="54"/>
      <c r="WT224" s="54"/>
      <c r="WU224" s="54"/>
      <c r="WV224" s="54"/>
      <c r="WW224" s="54"/>
      <c r="WX224" s="54"/>
      <c r="WY224" s="54"/>
      <c r="WZ224" s="54"/>
      <c r="XA224" s="54"/>
      <c r="XB224" s="54"/>
      <c r="XC224" s="54"/>
      <c r="XD224" s="54"/>
      <c r="XE224" s="54"/>
      <c r="XF224" s="54"/>
      <c r="XG224" s="54"/>
      <c r="XH224" s="54"/>
      <c r="XI224" s="54"/>
      <c r="XJ224" s="54"/>
      <c r="XK224" s="54"/>
      <c r="XL224" s="54"/>
      <c r="XM224" s="54"/>
      <c r="XN224" s="54"/>
      <c r="XO224" s="54"/>
      <c r="XP224" s="54"/>
      <c r="XQ224" s="54"/>
      <c r="XR224" s="54"/>
      <c r="XS224" s="54"/>
      <c r="XT224" s="54"/>
      <c r="XU224" s="54"/>
      <c r="XV224" s="54"/>
      <c r="XW224" s="54"/>
      <c r="XX224" s="54"/>
      <c r="XY224" s="54"/>
      <c r="XZ224" s="54"/>
      <c r="YA224" s="54"/>
      <c r="YB224" s="54"/>
      <c r="YC224" s="54"/>
      <c r="YD224" s="54"/>
      <c r="YE224" s="54"/>
      <c r="YF224" s="54"/>
      <c r="YG224" s="54"/>
      <c r="YH224" s="54"/>
      <c r="YI224" s="54"/>
      <c r="YJ224" s="54"/>
      <c r="YK224" s="54"/>
      <c r="YL224" s="54"/>
      <c r="YM224" s="54"/>
      <c r="YN224" s="54"/>
      <c r="YO224" s="54"/>
      <c r="YP224" s="54"/>
      <c r="YQ224" s="54"/>
      <c r="YR224" s="54"/>
      <c r="YS224" s="54"/>
      <c r="YT224" s="54"/>
      <c r="YU224" s="54"/>
      <c r="YV224" s="54"/>
      <c r="YW224" s="54"/>
      <c r="YX224" s="54"/>
      <c r="YY224" s="54"/>
      <c r="YZ224" s="54"/>
      <c r="ZA224" s="54"/>
      <c r="ZB224" s="54"/>
      <c r="ZC224" s="54"/>
      <c r="ZD224" s="54"/>
      <c r="ZE224" s="54"/>
      <c r="ZF224" s="54"/>
      <c r="ZG224" s="54"/>
      <c r="ZH224" s="54"/>
      <c r="ZI224" s="54"/>
      <c r="ZJ224" s="54"/>
      <c r="ZK224" s="54"/>
      <c r="ZL224" s="54"/>
      <c r="ZM224" s="54"/>
      <c r="ZN224" s="54"/>
      <c r="ZO224" s="54"/>
      <c r="ZP224" s="54"/>
      <c r="ZQ224" s="54"/>
      <c r="ZR224" s="54"/>
      <c r="ZS224" s="54"/>
      <c r="ZT224" s="54"/>
      <c r="ZU224" s="54"/>
      <c r="ZV224" s="54"/>
      <c r="ZW224" s="54"/>
      <c r="ZX224" s="54"/>
      <c r="ZY224" s="54"/>
      <c r="ZZ224" s="54"/>
      <c r="AAA224" s="54"/>
      <c r="AAB224" s="54"/>
      <c r="AAC224" s="54"/>
      <c r="AAD224" s="54"/>
      <c r="AAE224" s="54"/>
      <c r="AAF224" s="54"/>
      <c r="AAG224" s="54"/>
      <c r="AAH224" s="54"/>
      <c r="AAI224" s="54"/>
      <c r="AAJ224" s="54"/>
      <c r="AAK224" s="54"/>
      <c r="AAL224" s="54"/>
      <c r="AAM224" s="54"/>
      <c r="AAN224" s="54"/>
      <c r="AAO224" s="54"/>
      <c r="AAP224" s="54"/>
      <c r="AAQ224" s="54"/>
      <c r="AAR224" s="54"/>
      <c r="AAS224" s="54"/>
      <c r="AAT224" s="54"/>
      <c r="AAU224" s="54"/>
      <c r="AAV224" s="54"/>
      <c r="AAW224" s="54"/>
      <c r="AAX224" s="54"/>
      <c r="AAY224" s="54"/>
      <c r="AAZ224" s="54"/>
      <c r="ABA224" s="54"/>
      <c r="ABB224" s="54"/>
      <c r="ABC224" s="54"/>
      <c r="ABD224" s="54"/>
      <c r="ABE224" s="54"/>
      <c r="ABF224" s="54"/>
      <c r="ABG224" s="54"/>
      <c r="ABH224" s="54"/>
      <c r="ABI224" s="54"/>
      <c r="ABJ224" s="54"/>
      <c r="ABK224" s="54"/>
      <c r="ABL224" s="54"/>
      <c r="ABM224" s="54"/>
      <c r="ABN224" s="54"/>
      <c r="ABO224" s="54"/>
      <c r="ABP224" s="54"/>
      <c r="ABQ224" s="54"/>
      <c r="ABR224" s="54"/>
      <c r="ABS224" s="54"/>
      <c r="ABT224" s="54"/>
      <c r="ABU224" s="54"/>
      <c r="ABV224" s="54"/>
      <c r="ABW224" s="54"/>
      <c r="ABX224" s="54"/>
      <c r="ABY224" s="54"/>
      <c r="ABZ224" s="54"/>
      <c r="ACA224" s="54"/>
      <c r="ACB224" s="54"/>
      <c r="ACC224" s="54"/>
      <c r="ACD224" s="54"/>
      <c r="ACE224" s="54"/>
      <c r="ACF224" s="54"/>
      <c r="ACG224" s="54"/>
      <c r="ACH224" s="54"/>
      <c r="ACI224" s="54"/>
      <c r="ACJ224" s="54"/>
      <c r="ACK224" s="54"/>
      <c r="ACL224" s="54"/>
      <c r="ACM224" s="54"/>
      <c r="ACN224" s="54"/>
      <c r="ACO224" s="54"/>
      <c r="ACP224" s="54"/>
      <c r="ACQ224" s="54"/>
      <c r="ACR224" s="54"/>
      <c r="ACS224" s="54"/>
      <c r="ACT224" s="54"/>
      <c r="ACU224" s="54"/>
      <c r="ACV224" s="54"/>
      <c r="ACW224" s="54"/>
      <c r="ACX224" s="54"/>
      <c r="ACY224" s="54"/>
      <c r="ACZ224" s="54"/>
      <c r="ADA224" s="54"/>
      <c r="ADB224" s="54"/>
      <c r="ADC224" s="54"/>
      <c r="ADD224" s="54"/>
      <c r="ADE224" s="54"/>
      <c r="ADF224" s="54"/>
      <c r="ADG224" s="54"/>
      <c r="ADH224" s="54"/>
      <c r="ADI224" s="54"/>
      <c r="ADJ224" s="54"/>
      <c r="ADK224" s="54"/>
      <c r="ADL224" s="54"/>
      <c r="ADM224" s="54"/>
      <c r="ADN224" s="54"/>
      <c r="ADO224" s="54"/>
      <c r="ADP224" s="54"/>
      <c r="ADQ224" s="54"/>
      <c r="ADR224" s="54"/>
      <c r="ADS224" s="54"/>
      <c r="ADT224" s="54"/>
      <c r="ADU224" s="54"/>
      <c r="ADV224" s="54"/>
      <c r="ADW224" s="54"/>
      <c r="ADX224" s="54"/>
      <c r="ADY224" s="54"/>
      <c r="ADZ224" s="54"/>
      <c r="AEA224" s="54"/>
      <c r="AEB224" s="54"/>
      <c r="AEC224" s="54"/>
      <c r="AED224" s="54"/>
      <c r="AEE224" s="54"/>
      <c r="AEF224" s="54"/>
      <c r="AEG224" s="54"/>
      <c r="AEH224" s="54"/>
      <c r="AEI224" s="54"/>
      <c r="AEJ224" s="54"/>
      <c r="AEK224" s="54"/>
      <c r="AEL224" s="54"/>
      <c r="AEM224" s="54"/>
      <c r="AEN224" s="54"/>
      <c r="AEO224" s="54"/>
      <c r="AEP224" s="54"/>
      <c r="AEQ224" s="54"/>
      <c r="AER224" s="54"/>
      <c r="AES224" s="54"/>
      <c r="AET224" s="54"/>
      <c r="AEU224" s="54"/>
      <c r="AEV224" s="54"/>
      <c r="AEW224" s="54"/>
      <c r="AEX224" s="54"/>
      <c r="AEY224" s="54"/>
      <c r="AEZ224" s="54"/>
      <c r="AFA224" s="54"/>
      <c r="AFB224" s="54"/>
      <c r="AFC224" s="54"/>
      <c r="AFD224" s="54"/>
      <c r="AFE224" s="54"/>
      <c r="AFF224" s="54"/>
      <c r="AFG224" s="54"/>
      <c r="AFH224" s="54"/>
      <c r="AFI224" s="54"/>
      <c r="AFJ224" s="54"/>
      <c r="AFK224" s="54"/>
      <c r="AFL224" s="54"/>
      <c r="AFM224" s="54"/>
      <c r="AFN224" s="54"/>
      <c r="AFO224" s="54"/>
      <c r="AFP224" s="54"/>
      <c r="AFQ224" s="54"/>
      <c r="AFR224" s="54"/>
      <c r="AFS224" s="54"/>
      <c r="AFT224" s="54"/>
      <c r="AFU224" s="54"/>
      <c r="AFV224" s="54"/>
      <c r="AFW224" s="54"/>
      <c r="AFX224" s="54"/>
      <c r="AFY224" s="54"/>
      <c r="AFZ224" s="54"/>
      <c r="AGA224" s="54"/>
      <c r="AGB224" s="54"/>
      <c r="AGC224" s="54"/>
      <c r="AGD224" s="54"/>
      <c r="AGE224" s="54"/>
      <c r="AGF224" s="54"/>
      <c r="AGG224" s="54"/>
      <c r="AGH224" s="54"/>
      <c r="AGI224" s="54"/>
      <c r="AGJ224" s="54"/>
      <c r="AGK224" s="54"/>
      <c r="AGL224" s="54"/>
      <c r="AGM224" s="54"/>
      <c r="AGN224" s="54"/>
      <c r="AGO224" s="54"/>
      <c r="AGP224" s="54"/>
      <c r="AGQ224" s="54"/>
      <c r="AGR224" s="54"/>
      <c r="AGS224" s="54"/>
      <c r="AGT224" s="54"/>
      <c r="AGU224" s="54"/>
      <c r="AGV224" s="54"/>
      <c r="AGW224" s="54"/>
      <c r="AGX224" s="54"/>
      <c r="AGY224" s="54"/>
      <c r="AGZ224" s="54"/>
      <c r="AHA224" s="54"/>
      <c r="AHB224" s="54"/>
      <c r="AHC224" s="54"/>
      <c r="AHD224" s="54"/>
      <c r="AHE224" s="54"/>
      <c r="AHF224" s="54"/>
      <c r="AHG224" s="54"/>
      <c r="AHH224" s="54"/>
      <c r="AHI224" s="54"/>
      <c r="AHJ224" s="54"/>
      <c r="AHK224" s="54"/>
      <c r="AHL224" s="54"/>
      <c r="AHM224" s="54"/>
      <c r="AHN224" s="54"/>
      <c r="AHO224" s="54"/>
      <c r="AHP224" s="54"/>
      <c r="AHQ224" s="54"/>
      <c r="AHR224" s="54"/>
      <c r="AHS224" s="54"/>
      <c r="AHT224" s="54"/>
      <c r="AHU224" s="54"/>
      <c r="AHV224" s="54"/>
      <c r="AHW224" s="54"/>
      <c r="AHX224" s="54"/>
      <c r="AHY224" s="54"/>
      <c r="AHZ224" s="54"/>
      <c r="AIA224" s="54"/>
      <c r="AIB224" s="54"/>
      <c r="AIC224" s="54"/>
      <c r="AID224" s="54"/>
      <c r="AIE224" s="54"/>
      <c r="AIF224" s="54"/>
      <c r="AIG224" s="54"/>
      <c r="AIH224" s="54"/>
      <c r="AII224" s="54"/>
      <c r="AIJ224" s="54"/>
      <c r="AIK224" s="54"/>
      <c r="AIL224" s="54"/>
      <c r="AIM224" s="54"/>
      <c r="AIN224" s="54"/>
      <c r="AIO224" s="54"/>
      <c r="AIP224" s="54"/>
      <c r="AIQ224" s="54"/>
      <c r="AIR224" s="54"/>
      <c r="AIS224" s="54"/>
      <c r="AIT224" s="54"/>
      <c r="AIU224" s="54"/>
      <c r="AIV224" s="54"/>
      <c r="AIW224" s="54"/>
      <c r="AIX224" s="54"/>
      <c r="AIY224" s="54"/>
      <c r="AIZ224" s="54"/>
      <c r="AJA224" s="54"/>
      <c r="AJB224" s="54"/>
      <c r="AJC224" s="54"/>
      <c r="AJD224" s="54"/>
      <c r="AJE224" s="54"/>
      <c r="AJF224" s="54"/>
      <c r="AJG224" s="54"/>
      <c r="AJH224" s="54"/>
      <c r="AJI224" s="54"/>
      <c r="AJJ224" s="54"/>
      <c r="AJK224" s="54"/>
      <c r="AJL224" s="54"/>
      <c r="AJM224" s="54"/>
      <c r="AJN224" s="54"/>
      <c r="AJO224" s="54"/>
      <c r="AJP224" s="54"/>
      <c r="AJQ224" s="54"/>
      <c r="AJR224" s="54"/>
      <c r="AJS224" s="54"/>
      <c r="AJT224" s="54"/>
      <c r="AJU224" s="54"/>
      <c r="AJV224" s="54"/>
      <c r="AJW224" s="54"/>
      <c r="AJX224" s="54"/>
      <c r="AJY224" s="54"/>
      <c r="AJZ224" s="54"/>
      <c r="AKA224" s="54"/>
      <c r="AKB224" s="54"/>
      <c r="AKC224" s="54"/>
      <c r="AKD224" s="54"/>
      <c r="AKE224" s="54"/>
      <c r="AKF224" s="54"/>
      <c r="AKG224" s="54"/>
      <c r="AKH224" s="54"/>
      <c r="AKI224" s="54"/>
      <c r="AKJ224" s="54"/>
      <c r="AKK224" s="54"/>
      <c r="AKL224" s="54"/>
      <c r="AKM224" s="54"/>
      <c r="AKN224" s="54"/>
      <c r="AKO224" s="54"/>
      <c r="AKP224" s="54"/>
      <c r="AKQ224" s="54"/>
      <c r="AKR224" s="54"/>
      <c r="AKS224" s="54"/>
      <c r="AKT224" s="54"/>
      <c r="AKU224" s="54"/>
      <c r="AKV224" s="54"/>
      <c r="AKW224" s="54"/>
      <c r="AKX224" s="54"/>
      <c r="AKY224" s="54"/>
      <c r="AKZ224" s="54"/>
      <c r="ALA224" s="54"/>
      <c r="ALB224" s="54"/>
      <c r="ALC224" s="54"/>
      <c r="ALD224" s="54"/>
      <c r="ALE224" s="54"/>
      <c r="ALF224" s="54"/>
      <c r="ALG224" s="54"/>
      <c r="ALH224" s="54"/>
      <c r="ALI224" s="54"/>
      <c r="ALJ224" s="54"/>
      <c r="ALK224" s="54"/>
      <c r="ALL224" s="54"/>
      <c r="ALM224" s="54"/>
      <c r="ALN224" s="54"/>
      <c r="ALO224" s="54"/>
      <c r="ALP224" s="54"/>
      <c r="ALQ224" s="54"/>
      <c r="ALR224" s="54"/>
      <c r="ALS224" s="54"/>
      <c r="ALT224" s="54"/>
      <c r="ALU224" s="54"/>
      <c r="ALV224" s="54"/>
      <c r="ALW224" s="54"/>
      <c r="ALX224" s="54"/>
      <c r="ALY224" s="54"/>
      <c r="ALZ224" s="54"/>
      <c r="AMA224" s="54"/>
      <c r="AMB224" s="54"/>
      <c r="AMC224" s="54"/>
      <c r="AMD224" s="54"/>
      <c r="AME224" s="54"/>
      <c r="AMF224" s="54"/>
      <c r="AMG224" s="54"/>
      <c r="AMH224" s="54"/>
      <c r="AMI224" s="54"/>
      <c r="AMJ224" s="54"/>
      <c r="AMK224" s="54"/>
      <c r="AML224" s="54"/>
      <c r="AMM224" s="54"/>
      <c r="AMN224" s="54"/>
      <c r="AMO224" s="54"/>
      <c r="AMP224" s="54"/>
      <c r="AMQ224" s="54"/>
      <c r="AMR224" s="54"/>
      <c r="AMS224" s="54"/>
      <c r="AMT224" s="54"/>
      <c r="AMU224" s="54"/>
      <c r="AMV224" s="54"/>
      <c r="AMW224" s="54"/>
      <c r="AMX224" s="54"/>
      <c r="AMY224" s="54"/>
      <c r="AMZ224" s="54"/>
      <c r="ANA224" s="54"/>
      <c r="ANB224" s="54"/>
      <c r="ANC224" s="54"/>
      <c r="AND224" s="54"/>
      <c r="ANE224" s="54"/>
      <c r="ANF224" s="54"/>
      <c r="ANG224" s="54"/>
      <c r="ANH224" s="54"/>
      <c r="ANI224" s="54"/>
      <c r="ANJ224" s="54"/>
      <c r="ANK224" s="54"/>
      <c r="ANL224" s="54"/>
      <c r="ANM224" s="54"/>
      <c r="ANN224" s="54"/>
      <c r="ANO224" s="54"/>
      <c r="ANP224" s="54"/>
      <c r="ANQ224" s="54"/>
      <c r="ANR224" s="54"/>
      <c r="ANS224" s="54"/>
      <c r="ANT224" s="54"/>
      <c r="ANU224" s="54"/>
      <c r="ANV224" s="54"/>
      <c r="ANW224" s="54"/>
      <c r="ANX224" s="54"/>
      <c r="ANY224" s="54"/>
      <c r="ANZ224" s="54"/>
      <c r="AOA224" s="54"/>
      <c r="AOB224" s="54"/>
      <c r="AOC224" s="54"/>
      <c r="AOD224" s="54"/>
      <c r="AOE224" s="54"/>
      <c r="AOF224" s="54"/>
      <c r="AOG224" s="54"/>
      <c r="AOH224" s="54"/>
      <c r="AOI224" s="54"/>
      <c r="AOJ224" s="54"/>
      <c r="AOK224" s="54"/>
      <c r="AOL224" s="54"/>
      <c r="AOM224" s="54"/>
      <c r="AON224" s="54"/>
      <c r="AOO224" s="54"/>
      <c r="AOP224" s="54"/>
      <c r="AOQ224" s="54"/>
      <c r="AOR224" s="54"/>
      <c r="AOS224" s="54"/>
      <c r="AOT224" s="54"/>
      <c r="AOU224" s="54"/>
      <c r="AOV224" s="54"/>
      <c r="AOW224" s="54"/>
      <c r="AOX224" s="54"/>
      <c r="AOY224" s="54"/>
      <c r="AOZ224" s="54"/>
      <c r="APA224" s="54"/>
      <c r="APB224" s="54"/>
      <c r="APC224" s="54"/>
      <c r="APD224" s="54"/>
      <c r="APE224" s="54"/>
      <c r="APF224" s="54"/>
      <c r="APG224" s="54"/>
      <c r="APH224" s="54"/>
      <c r="API224" s="54"/>
      <c r="APJ224" s="54"/>
      <c r="APK224" s="54"/>
      <c r="APL224" s="54"/>
      <c r="APM224" s="54"/>
      <c r="APN224" s="54"/>
      <c r="APO224" s="54"/>
      <c r="APP224" s="54"/>
      <c r="APQ224" s="54"/>
      <c r="APR224" s="54"/>
      <c r="APS224" s="54"/>
      <c r="APT224" s="54"/>
      <c r="APU224" s="54"/>
      <c r="APV224" s="54"/>
      <c r="APW224" s="54"/>
      <c r="APX224" s="54"/>
      <c r="APY224" s="54"/>
      <c r="APZ224" s="54"/>
      <c r="AQA224" s="54"/>
      <c r="AQB224" s="54"/>
      <c r="AQC224" s="54"/>
      <c r="AQD224" s="54"/>
      <c r="AQE224" s="54"/>
      <c r="AQF224" s="54"/>
      <c r="AQG224" s="54"/>
      <c r="AQH224" s="54"/>
      <c r="AQI224" s="54"/>
      <c r="AQJ224" s="54"/>
      <c r="AQK224" s="54"/>
      <c r="AQL224" s="54"/>
      <c r="AQM224" s="54"/>
      <c r="AQN224" s="54"/>
      <c r="AQO224" s="54"/>
      <c r="AQP224" s="54"/>
      <c r="AQQ224" s="54"/>
      <c r="AQR224" s="54"/>
      <c r="AQS224" s="54"/>
      <c r="AQT224" s="54"/>
      <c r="AQU224" s="54"/>
      <c r="AQV224" s="54"/>
      <c r="AQW224" s="54"/>
      <c r="AQX224" s="54"/>
      <c r="AQY224" s="54"/>
      <c r="AQZ224" s="54"/>
      <c r="ARA224" s="54"/>
      <c r="ARB224" s="54"/>
      <c r="ARC224" s="54"/>
      <c r="ARD224" s="54"/>
      <c r="ARE224" s="54"/>
      <c r="ARF224" s="54"/>
      <c r="ARG224" s="54"/>
      <c r="ARH224" s="54"/>
      <c r="ARI224" s="54"/>
      <c r="ARJ224" s="54"/>
      <c r="ARK224" s="54"/>
      <c r="ARL224" s="54"/>
      <c r="ARM224" s="54"/>
      <c r="ARN224" s="54"/>
      <c r="ARO224" s="54"/>
      <c r="ARP224" s="54"/>
      <c r="ARQ224" s="54"/>
      <c r="ARR224" s="54"/>
      <c r="ARS224" s="54"/>
      <c r="ART224" s="54"/>
      <c r="ARU224" s="54"/>
      <c r="ARV224" s="54"/>
      <c r="ARW224" s="54"/>
      <c r="ARX224" s="54"/>
      <c r="ARY224" s="54"/>
      <c r="ARZ224" s="54"/>
      <c r="ASA224" s="54"/>
      <c r="ASB224" s="54"/>
      <c r="ASC224" s="54"/>
      <c r="ASD224" s="54"/>
      <c r="ASE224" s="54"/>
      <c r="ASF224" s="54"/>
      <c r="ASG224" s="54"/>
      <c r="ASH224" s="54"/>
      <c r="ASI224" s="54"/>
      <c r="ASJ224" s="54"/>
      <c r="ASK224" s="54"/>
      <c r="ASL224" s="54"/>
      <c r="ASM224" s="54"/>
      <c r="ASN224" s="54"/>
      <c r="ASO224" s="54"/>
      <c r="ASP224" s="54"/>
      <c r="ASQ224" s="54"/>
      <c r="ASR224" s="54"/>
      <c r="ASS224" s="54"/>
      <c r="AST224" s="54"/>
      <c r="ASU224" s="54"/>
      <c r="ASV224" s="54"/>
      <c r="ASW224" s="54"/>
      <c r="ASX224" s="54"/>
      <c r="ASY224" s="54"/>
      <c r="ASZ224" s="54"/>
      <c r="ATA224" s="54"/>
      <c r="ATB224" s="54"/>
      <c r="ATC224" s="54"/>
      <c r="ATD224" s="54"/>
      <c r="ATE224" s="54"/>
      <c r="ATF224" s="54"/>
      <c r="ATG224" s="54"/>
      <c r="ATH224" s="54"/>
      <c r="ATI224" s="54"/>
      <c r="ATJ224" s="54"/>
      <c r="ATK224" s="54"/>
      <c r="ATL224" s="54"/>
      <c r="ATM224" s="54"/>
      <c r="ATN224" s="54"/>
      <c r="ATO224" s="54"/>
      <c r="ATP224" s="54"/>
      <c r="ATQ224" s="54"/>
      <c r="ATR224" s="54"/>
      <c r="ATS224" s="54"/>
      <c r="ATT224" s="54"/>
      <c r="ATU224" s="54"/>
      <c r="ATV224" s="54"/>
      <c r="ATW224" s="54"/>
      <c r="ATX224" s="54"/>
      <c r="ATY224" s="54"/>
      <c r="ATZ224" s="54"/>
      <c r="AUA224" s="54"/>
      <c r="AUB224" s="54"/>
      <c r="AUC224" s="54"/>
      <c r="AUD224" s="54"/>
      <c r="AUE224" s="54"/>
      <c r="AUF224" s="54"/>
      <c r="AUG224" s="54"/>
      <c r="AUH224" s="54"/>
      <c r="AUI224" s="54"/>
      <c r="AUJ224" s="54"/>
      <c r="AUK224" s="54"/>
      <c r="AUL224" s="54"/>
      <c r="AUM224" s="54"/>
      <c r="AUN224" s="54"/>
      <c r="AUO224" s="54"/>
      <c r="AUP224" s="54"/>
      <c r="AUQ224" s="54"/>
      <c r="AUR224" s="54"/>
      <c r="AUS224" s="54"/>
      <c r="AUT224" s="54"/>
      <c r="AUU224" s="54"/>
      <c r="AUV224" s="54"/>
      <c r="AUW224" s="54"/>
      <c r="AUX224" s="54"/>
      <c r="AUY224" s="54"/>
      <c r="AUZ224" s="54"/>
      <c r="AVA224" s="54"/>
      <c r="AVB224" s="54"/>
      <c r="AVC224" s="54"/>
      <c r="AVD224" s="54"/>
      <c r="AVE224" s="54"/>
      <c r="AVF224" s="54"/>
      <c r="AVG224" s="54"/>
      <c r="AVH224" s="54"/>
      <c r="AVI224" s="54"/>
      <c r="AVJ224" s="54"/>
      <c r="AVK224" s="54"/>
      <c r="AVL224" s="54"/>
      <c r="AVM224" s="54"/>
      <c r="AVN224" s="54"/>
      <c r="AVO224" s="54"/>
      <c r="AVP224" s="54"/>
      <c r="AVQ224" s="54"/>
      <c r="AVR224" s="54"/>
      <c r="AVS224" s="54"/>
      <c r="AVT224" s="54"/>
      <c r="AVU224" s="54"/>
      <c r="AVV224" s="54"/>
      <c r="AVW224" s="54"/>
      <c r="AVX224" s="54"/>
      <c r="AVY224" s="54"/>
      <c r="AVZ224" s="54"/>
      <c r="AWA224" s="54"/>
      <c r="AWB224" s="54"/>
      <c r="AWC224" s="54"/>
      <c r="AWD224" s="54"/>
      <c r="AWE224" s="54"/>
      <c r="AWF224" s="54"/>
      <c r="AWG224" s="54"/>
      <c r="AWH224" s="54"/>
      <c r="AWI224" s="54"/>
      <c r="AWJ224" s="54"/>
      <c r="AWK224" s="54"/>
      <c r="AWL224" s="54"/>
      <c r="AWM224" s="54"/>
      <c r="AWN224" s="54"/>
      <c r="AWO224" s="54"/>
      <c r="AWP224" s="54"/>
      <c r="AWQ224" s="54"/>
      <c r="AWR224" s="54"/>
      <c r="AWS224" s="54"/>
      <c r="AWT224" s="54"/>
      <c r="AWU224" s="54"/>
      <c r="AWV224" s="54"/>
      <c r="AWW224" s="54"/>
      <c r="AWX224" s="54"/>
      <c r="AWY224" s="54"/>
      <c r="AWZ224" s="54"/>
      <c r="AXA224" s="54"/>
      <c r="AXB224" s="54"/>
      <c r="AXC224" s="54"/>
      <c r="AXD224" s="54"/>
      <c r="AXE224" s="54"/>
      <c r="AXF224" s="54"/>
      <c r="AXG224" s="54"/>
      <c r="AXH224" s="54"/>
      <c r="AXI224" s="54"/>
      <c r="AXJ224" s="54"/>
      <c r="AXK224" s="54"/>
      <c r="AXL224" s="54"/>
      <c r="AXM224" s="54"/>
      <c r="AXN224" s="54"/>
      <c r="AXO224" s="54"/>
      <c r="AXP224" s="54"/>
      <c r="AXQ224" s="54"/>
      <c r="AXR224" s="54"/>
      <c r="AXS224" s="54"/>
      <c r="AXT224" s="54"/>
      <c r="AXU224" s="54"/>
      <c r="AXV224" s="54"/>
      <c r="AXW224" s="54"/>
      <c r="AXX224" s="54"/>
      <c r="AXY224" s="54"/>
      <c r="AXZ224" s="54"/>
      <c r="AYA224" s="54"/>
      <c r="AYB224" s="54"/>
      <c r="AYC224" s="54"/>
      <c r="AYD224" s="54"/>
      <c r="AYE224" s="54"/>
      <c r="AYF224" s="54"/>
      <c r="AYG224" s="54"/>
      <c r="AYH224" s="54"/>
      <c r="AYI224" s="54"/>
      <c r="AYJ224" s="54"/>
      <c r="AYK224" s="54"/>
      <c r="AYL224" s="54"/>
      <c r="AYM224" s="54"/>
      <c r="AYN224" s="54"/>
      <c r="AYO224" s="54"/>
      <c r="AYP224" s="54"/>
      <c r="AYQ224" s="54"/>
      <c r="AYR224" s="54"/>
      <c r="AYS224" s="54"/>
      <c r="AYT224" s="54"/>
      <c r="AYU224" s="54"/>
      <c r="AYV224" s="54"/>
      <c r="AYW224" s="54"/>
      <c r="AYX224" s="54"/>
      <c r="AYY224" s="54"/>
      <c r="AYZ224" s="54"/>
      <c r="AZA224" s="54"/>
      <c r="AZB224" s="54"/>
      <c r="AZC224" s="54"/>
      <c r="AZD224" s="54"/>
      <c r="AZE224" s="54"/>
      <c r="AZF224" s="54"/>
      <c r="AZG224" s="54"/>
      <c r="AZH224" s="54"/>
      <c r="AZI224" s="54"/>
      <c r="AZJ224" s="54"/>
      <c r="AZK224" s="54"/>
      <c r="AZL224" s="54"/>
      <c r="AZM224" s="54"/>
      <c r="AZN224" s="54"/>
      <c r="AZO224" s="54"/>
      <c r="AZP224" s="54"/>
      <c r="AZQ224" s="54"/>
      <c r="AZR224" s="54"/>
      <c r="AZS224" s="54"/>
      <c r="AZT224" s="54"/>
      <c r="AZU224" s="54"/>
      <c r="AZV224" s="54"/>
      <c r="AZW224" s="54"/>
      <c r="AZX224" s="54"/>
      <c r="AZY224" s="54"/>
      <c r="AZZ224" s="54"/>
      <c r="BAA224" s="54"/>
      <c r="BAB224" s="54"/>
      <c r="BAC224" s="54"/>
      <c r="BAD224" s="54"/>
      <c r="BAE224" s="54"/>
      <c r="BAF224" s="54"/>
      <c r="BAG224" s="54"/>
      <c r="BAH224" s="54"/>
      <c r="BAI224" s="54"/>
      <c r="BAJ224" s="54"/>
      <c r="BAK224" s="54"/>
      <c r="BAL224" s="54"/>
      <c r="BAM224" s="54"/>
      <c r="BAN224" s="54"/>
      <c r="BAO224" s="54"/>
      <c r="BAP224" s="54"/>
      <c r="BAQ224" s="54"/>
      <c r="BAR224" s="54"/>
      <c r="BAS224" s="54"/>
      <c r="BAT224" s="54"/>
      <c r="BAU224" s="54"/>
      <c r="BAV224" s="54"/>
      <c r="BAW224" s="54"/>
      <c r="BAX224" s="54"/>
      <c r="BAY224" s="54"/>
      <c r="BAZ224" s="54"/>
      <c r="BBA224" s="54"/>
      <c r="BBB224" s="54"/>
      <c r="BBC224" s="54"/>
      <c r="BBD224" s="54"/>
      <c r="BBE224" s="54"/>
      <c r="BBF224" s="54"/>
      <c r="BBG224" s="54"/>
      <c r="BBH224" s="54"/>
      <c r="BBI224" s="54"/>
      <c r="BBJ224" s="54"/>
      <c r="BBK224" s="54"/>
      <c r="BBL224" s="54"/>
      <c r="BBM224" s="54"/>
      <c r="BBN224" s="54"/>
      <c r="BBO224" s="54"/>
      <c r="BBP224" s="54"/>
      <c r="BBQ224" s="54"/>
      <c r="BBR224" s="54"/>
      <c r="BBS224" s="54"/>
      <c r="BBT224" s="54"/>
      <c r="BBU224" s="54"/>
      <c r="BBV224" s="54"/>
      <c r="BBW224" s="54"/>
      <c r="BBX224" s="54"/>
      <c r="BBY224" s="54"/>
      <c r="BBZ224" s="54"/>
      <c r="BCA224" s="54"/>
      <c r="BCB224" s="54"/>
      <c r="BCC224" s="54"/>
      <c r="BCD224" s="54"/>
      <c r="BCE224" s="54"/>
      <c r="BCF224" s="54"/>
      <c r="BCG224" s="54"/>
      <c r="BCH224" s="54"/>
      <c r="BCI224" s="54"/>
      <c r="BCJ224" s="54"/>
      <c r="BCK224" s="54"/>
      <c r="BCL224" s="54"/>
      <c r="BCM224" s="54"/>
      <c r="BCN224" s="54"/>
      <c r="BCO224" s="54"/>
      <c r="BCP224" s="54"/>
      <c r="BCQ224" s="54"/>
      <c r="BCR224" s="54"/>
      <c r="BCS224" s="54"/>
      <c r="BCT224" s="54"/>
      <c r="BCU224" s="54"/>
      <c r="BCV224" s="54"/>
      <c r="BCW224" s="54"/>
      <c r="BCX224" s="54"/>
      <c r="BCY224" s="54"/>
      <c r="BCZ224" s="54"/>
      <c r="BDA224" s="54"/>
      <c r="BDB224" s="54"/>
      <c r="BDC224" s="54"/>
      <c r="BDD224" s="54"/>
      <c r="BDE224" s="54"/>
      <c r="BDF224" s="54"/>
      <c r="BDG224" s="54"/>
      <c r="BDH224" s="54"/>
      <c r="BDI224" s="54"/>
      <c r="BDJ224" s="54"/>
      <c r="BDK224" s="54"/>
      <c r="BDL224" s="54"/>
      <c r="BDM224" s="54"/>
      <c r="BDN224" s="54"/>
      <c r="BDO224" s="54"/>
      <c r="BDP224" s="54"/>
      <c r="BDQ224" s="54"/>
      <c r="BDR224" s="54"/>
      <c r="BDS224" s="54"/>
      <c r="BDT224" s="54"/>
      <c r="BDU224" s="54"/>
      <c r="BDV224" s="54"/>
      <c r="BDW224" s="54"/>
      <c r="BDX224" s="54"/>
      <c r="BDY224" s="54"/>
      <c r="BDZ224" s="54"/>
      <c r="BEA224" s="54"/>
      <c r="BEB224" s="54"/>
      <c r="BEC224" s="54"/>
      <c r="BED224" s="54"/>
      <c r="BEE224" s="54"/>
      <c r="BEF224" s="54"/>
      <c r="BEG224" s="54"/>
      <c r="BEH224" s="54"/>
      <c r="BEI224" s="54"/>
      <c r="BEJ224" s="54"/>
      <c r="BEK224" s="54"/>
      <c r="BEL224" s="54"/>
      <c r="BEM224" s="54"/>
      <c r="BEN224" s="54"/>
      <c r="BEO224" s="54"/>
      <c r="BEP224" s="54"/>
      <c r="BEQ224" s="54"/>
      <c r="BER224" s="54"/>
      <c r="BES224" s="54"/>
      <c r="BET224" s="54"/>
      <c r="BEU224" s="54"/>
      <c r="BEV224" s="54"/>
      <c r="BEW224" s="54"/>
      <c r="BEX224" s="54"/>
      <c r="BEY224" s="54"/>
      <c r="BEZ224" s="54"/>
      <c r="BFA224" s="54"/>
      <c r="BFB224" s="54"/>
      <c r="BFC224" s="54"/>
      <c r="BFD224" s="54"/>
      <c r="BFE224" s="54"/>
      <c r="BFF224" s="54"/>
      <c r="BFG224" s="54"/>
      <c r="BFH224" s="54"/>
      <c r="BFI224" s="54"/>
      <c r="BFJ224" s="54"/>
      <c r="BFK224" s="54"/>
      <c r="BFL224" s="54"/>
      <c r="BFM224" s="54"/>
      <c r="BFN224" s="54"/>
      <c r="BFO224" s="54"/>
      <c r="BFP224" s="54"/>
      <c r="BFQ224" s="54"/>
      <c r="BFR224" s="54"/>
      <c r="BFS224" s="54"/>
      <c r="BFT224" s="54"/>
      <c r="BFU224" s="54"/>
      <c r="BFV224" s="54"/>
      <c r="BFW224" s="54"/>
      <c r="BFX224" s="54"/>
      <c r="BFY224" s="54"/>
      <c r="BFZ224" s="54"/>
      <c r="BGA224" s="54"/>
      <c r="BGB224" s="54"/>
      <c r="BGC224" s="54"/>
      <c r="BGD224" s="54"/>
      <c r="BGE224" s="54"/>
      <c r="BGF224" s="54"/>
      <c r="BGG224" s="54"/>
      <c r="BGH224" s="54"/>
      <c r="BGI224" s="54"/>
      <c r="BGJ224" s="54"/>
      <c r="BGK224" s="54"/>
      <c r="BGL224" s="54"/>
      <c r="BGM224" s="54"/>
      <c r="BGN224" s="54"/>
      <c r="BGO224" s="54"/>
      <c r="BGP224" s="54"/>
      <c r="BGQ224" s="54"/>
      <c r="BGR224" s="54"/>
      <c r="BGS224" s="54"/>
      <c r="BGT224" s="54"/>
      <c r="BGU224" s="54"/>
      <c r="BGV224" s="54"/>
      <c r="BGW224" s="54"/>
      <c r="BGX224" s="54"/>
      <c r="BGY224" s="54"/>
      <c r="BGZ224" s="54"/>
      <c r="BHA224" s="54"/>
      <c r="BHB224" s="54"/>
      <c r="BHC224" s="54"/>
      <c r="BHD224" s="54"/>
      <c r="BHE224" s="54"/>
      <c r="BHF224" s="54"/>
      <c r="BHG224" s="54"/>
      <c r="BHH224" s="54"/>
      <c r="BHI224" s="54"/>
      <c r="BHJ224" s="54"/>
      <c r="BHK224" s="54"/>
      <c r="BHL224" s="54"/>
      <c r="BHM224" s="54"/>
      <c r="BHN224" s="54"/>
      <c r="BHO224" s="54"/>
      <c r="BHP224" s="54"/>
      <c r="BHQ224" s="54"/>
      <c r="BHR224" s="54"/>
      <c r="BHS224" s="54"/>
      <c r="BHT224" s="54"/>
      <c r="BHU224" s="54"/>
      <c r="BHV224" s="54"/>
      <c r="BHW224" s="54"/>
      <c r="BHX224" s="54"/>
      <c r="BHY224" s="54"/>
      <c r="BHZ224" s="54"/>
      <c r="BIA224" s="54"/>
      <c r="BIB224" s="54"/>
      <c r="BIC224" s="54"/>
      <c r="BID224" s="54"/>
      <c r="BIE224" s="54"/>
      <c r="BIF224" s="54"/>
      <c r="BIG224" s="54"/>
      <c r="BIH224" s="54"/>
      <c r="BII224" s="54"/>
      <c r="BIJ224" s="54"/>
      <c r="BIK224" s="54"/>
      <c r="BIL224" s="54"/>
      <c r="BIM224" s="54"/>
      <c r="BIN224" s="54"/>
      <c r="BIO224" s="54"/>
      <c r="BIP224" s="54"/>
      <c r="BIQ224" s="54"/>
      <c r="BIR224" s="54"/>
      <c r="BIS224" s="54"/>
      <c r="BIT224" s="54"/>
      <c r="BIU224" s="54"/>
      <c r="BIV224" s="54"/>
      <c r="BIW224" s="54"/>
      <c r="BIX224" s="54"/>
      <c r="BIY224" s="54"/>
      <c r="BIZ224" s="54"/>
      <c r="BJA224" s="54"/>
      <c r="BJB224" s="54"/>
      <c r="BJC224" s="54"/>
      <c r="BJD224" s="54"/>
      <c r="BJE224" s="54"/>
      <c r="BJF224" s="54"/>
      <c r="BJG224" s="54"/>
      <c r="BJH224" s="54"/>
      <c r="BJI224" s="54"/>
      <c r="BJJ224" s="54"/>
      <c r="BJK224" s="54"/>
      <c r="BJL224" s="54"/>
      <c r="BJM224" s="54"/>
      <c r="BJN224" s="54"/>
      <c r="BJO224" s="54"/>
      <c r="BJP224" s="54"/>
      <c r="BJQ224" s="54"/>
      <c r="BJR224" s="54"/>
      <c r="BJS224" s="54"/>
      <c r="BJT224" s="54"/>
      <c r="BJU224" s="54"/>
      <c r="BJV224" s="54"/>
      <c r="BJW224" s="54"/>
      <c r="BJX224" s="54"/>
      <c r="BJY224" s="54"/>
      <c r="BJZ224" s="54"/>
      <c r="BKA224" s="54"/>
      <c r="BKB224" s="54"/>
      <c r="BKC224" s="54"/>
      <c r="BKD224" s="54"/>
      <c r="BKE224" s="54"/>
      <c r="BKF224" s="54"/>
      <c r="BKG224" s="54"/>
      <c r="BKH224" s="54"/>
      <c r="BKI224" s="54"/>
      <c r="BKJ224" s="54"/>
      <c r="BKK224" s="54"/>
      <c r="BKL224" s="54"/>
      <c r="BKM224" s="54"/>
      <c r="BKN224" s="54"/>
      <c r="BKO224" s="54"/>
      <c r="BKP224" s="54"/>
      <c r="BKQ224" s="54"/>
      <c r="BKR224" s="54"/>
      <c r="BKS224" s="54"/>
      <c r="BKT224" s="54"/>
      <c r="BKU224" s="54"/>
      <c r="BKV224" s="54"/>
      <c r="BKW224" s="54"/>
      <c r="BKX224" s="54"/>
      <c r="BKY224" s="54"/>
      <c r="BKZ224" s="54"/>
      <c r="BLA224" s="54"/>
      <c r="BLB224" s="54"/>
      <c r="BLC224" s="54"/>
      <c r="BLD224" s="54"/>
      <c r="BLE224" s="54"/>
      <c r="BLF224" s="54"/>
      <c r="BLG224" s="54"/>
      <c r="BLH224" s="54"/>
      <c r="BLI224" s="54"/>
      <c r="BLJ224" s="54"/>
      <c r="BLK224" s="54"/>
      <c r="BLL224" s="54"/>
      <c r="BLM224" s="54"/>
      <c r="BLN224" s="54"/>
      <c r="BLO224" s="54"/>
      <c r="BLP224" s="54"/>
      <c r="BLQ224" s="54"/>
      <c r="BLR224" s="54"/>
      <c r="BLS224" s="54"/>
      <c r="BLT224" s="54"/>
      <c r="BLU224" s="54"/>
      <c r="BLV224" s="54"/>
      <c r="BLW224" s="54"/>
      <c r="BLX224" s="54"/>
      <c r="BLY224" s="54"/>
      <c r="BLZ224" s="54"/>
      <c r="BMA224" s="54"/>
      <c r="BMB224" s="54"/>
      <c r="BMC224" s="54"/>
      <c r="BMD224" s="54"/>
      <c r="BME224" s="54"/>
      <c r="BMF224" s="54"/>
      <c r="BMG224" s="54"/>
      <c r="BMH224" s="54"/>
      <c r="BMI224" s="54"/>
      <c r="BMJ224" s="54"/>
      <c r="BMK224" s="54"/>
      <c r="BML224" s="54"/>
      <c r="BMM224" s="54"/>
      <c r="BMN224" s="54"/>
      <c r="BMO224" s="54"/>
      <c r="BMP224" s="54"/>
      <c r="BMQ224" s="54"/>
      <c r="BMR224" s="54"/>
      <c r="BMS224" s="54"/>
      <c r="BMT224" s="54"/>
      <c r="BMU224" s="54"/>
      <c r="BMV224" s="54"/>
      <c r="BMW224" s="54"/>
      <c r="BMX224" s="54"/>
      <c r="BMY224" s="54"/>
      <c r="BMZ224" s="54"/>
      <c r="BNA224" s="54"/>
      <c r="BNB224" s="54"/>
      <c r="BNC224" s="54"/>
      <c r="BND224" s="54"/>
      <c r="BNE224" s="54"/>
      <c r="BNF224" s="54"/>
      <c r="BNG224" s="54"/>
      <c r="BNH224" s="54"/>
      <c r="BNI224" s="54"/>
      <c r="BNJ224" s="54"/>
      <c r="BNK224" s="54"/>
      <c r="BNL224" s="54"/>
      <c r="BNM224" s="54"/>
      <c r="BNN224" s="54"/>
      <c r="BNO224" s="54"/>
      <c r="BNP224" s="54"/>
      <c r="BNQ224" s="54"/>
      <c r="BNR224" s="54"/>
      <c r="BNS224" s="54"/>
      <c r="BNT224" s="54"/>
      <c r="BNU224" s="54"/>
      <c r="BNV224" s="54"/>
      <c r="BNW224" s="54"/>
      <c r="BNX224" s="54"/>
      <c r="BNY224" s="54"/>
      <c r="BNZ224" s="54"/>
      <c r="BOA224" s="54"/>
      <c r="BOB224" s="54"/>
      <c r="BOC224" s="54"/>
      <c r="BOD224" s="54"/>
      <c r="BOE224" s="54"/>
      <c r="BOF224" s="54"/>
      <c r="BOG224" s="54"/>
      <c r="BOH224" s="54"/>
      <c r="BOI224" s="54"/>
      <c r="BOJ224" s="54"/>
      <c r="BOK224" s="54"/>
      <c r="BOL224" s="54"/>
      <c r="BOM224" s="54"/>
      <c r="BON224" s="54"/>
      <c r="BOO224" s="54"/>
      <c r="BOP224" s="54"/>
      <c r="BOQ224" s="54"/>
      <c r="BOR224" s="54"/>
      <c r="BOS224" s="54"/>
      <c r="BOT224" s="54"/>
      <c r="BOU224" s="54"/>
      <c r="BOV224" s="54"/>
      <c r="BOW224" s="54"/>
      <c r="BOX224" s="54"/>
      <c r="BOY224" s="54"/>
      <c r="BOZ224" s="54"/>
      <c r="BPA224" s="54"/>
      <c r="BPB224" s="54"/>
      <c r="BPC224" s="54"/>
      <c r="BPD224" s="54"/>
      <c r="BPE224" s="54"/>
      <c r="BPF224" s="54"/>
      <c r="BPG224" s="54"/>
      <c r="BPH224" s="54"/>
      <c r="BPI224" s="54"/>
      <c r="BPJ224" s="54"/>
      <c r="BPK224" s="54"/>
      <c r="BPL224" s="54"/>
      <c r="BPM224" s="54"/>
      <c r="BPN224" s="54"/>
      <c r="BPO224" s="54"/>
      <c r="BPP224" s="54"/>
      <c r="BPQ224" s="54"/>
      <c r="BPR224" s="54"/>
      <c r="BPS224" s="54"/>
      <c r="BPT224" s="54"/>
      <c r="BPU224" s="54"/>
      <c r="BPV224" s="54"/>
      <c r="BPW224" s="54"/>
      <c r="BPX224" s="54"/>
      <c r="BPY224" s="54"/>
      <c r="BPZ224" s="54"/>
      <c r="BQA224" s="54"/>
      <c r="BQB224" s="54"/>
      <c r="BQC224" s="54"/>
      <c r="BQD224" s="54"/>
      <c r="BQE224" s="54"/>
      <c r="BQF224" s="54"/>
      <c r="BQG224" s="54"/>
      <c r="BQH224" s="54"/>
      <c r="BQI224" s="54"/>
      <c r="BQJ224" s="54"/>
      <c r="BQK224" s="54"/>
      <c r="BQL224" s="54"/>
      <c r="BQM224" s="54"/>
      <c r="BQN224" s="54"/>
      <c r="BQO224" s="54"/>
      <c r="BQP224" s="54"/>
      <c r="BQQ224" s="54"/>
      <c r="BQR224" s="54"/>
      <c r="BQS224" s="54"/>
      <c r="BQT224" s="54"/>
      <c r="BQU224" s="54"/>
      <c r="BQV224" s="54"/>
      <c r="BQW224" s="54"/>
      <c r="BQX224" s="54"/>
      <c r="BQY224" s="54"/>
      <c r="BQZ224" s="54"/>
      <c r="BRA224" s="54"/>
      <c r="BRB224" s="54"/>
      <c r="BRC224" s="54"/>
      <c r="BRD224" s="54"/>
      <c r="BRE224" s="54"/>
      <c r="BRF224" s="54"/>
      <c r="BRG224" s="54"/>
      <c r="BRH224" s="54"/>
      <c r="BRI224" s="54"/>
      <c r="BRJ224" s="54"/>
      <c r="BRK224" s="54"/>
      <c r="BRL224" s="54"/>
      <c r="BRM224" s="54"/>
      <c r="BRN224" s="54"/>
      <c r="BRO224" s="54"/>
      <c r="BRP224" s="54"/>
      <c r="BRQ224" s="54"/>
      <c r="BRR224" s="54"/>
      <c r="BRS224" s="54"/>
      <c r="BRT224" s="54"/>
      <c r="BRU224" s="54"/>
      <c r="BRV224" s="54"/>
      <c r="BRW224" s="54"/>
      <c r="BRX224" s="54"/>
      <c r="BRY224" s="54"/>
      <c r="BRZ224" s="54"/>
      <c r="BSA224" s="54"/>
      <c r="BSB224" s="54"/>
      <c r="BSC224" s="54"/>
      <c r="BSD224" s="54"/>
      <c r="BSE224" s="54"/>
      <c r="BSF224" s="54"/>
      <c r="BSG224" s="54"/>
      <c r="BSH224" s="54"/>
      <c r="BSI224" s="54"/>
      <c r="BSJ224" s="54"/>
      <c r="BSK224" s="54"/>
      <c r="BSL224" s="54"/>
      <c r="BSM224" s="54"/>
      <c r="BSN224" s="54"/>
      <c r="BSO224" s="54"/>
      <c r="BSP224" s="54"/>
      <c r="BSQ224" s="54"/>
      <c r="BSR224" s="54"/>
      <c r="BSS224" s="54"/>
      <c r="BST224" s="54"/>
      <c r="BSU224" s="54"/>
      <c r="BSV224" s="54"/>
      <c r="BSW224" s="54"/>
      <c r="BSX224" s="54"/>
      <c r="BSY224" s="54"/>
      <c r="BSZ224" s="54"/>
      <c r="BTA224" s="54"/>
      <c r="BTB224" s="54"/>
      <c r="BTC224" s="54"/>
      <c r="BTD224" s="54"/>
      <c r="BTE224" s="54"/>
      <c r="BTF224" s="54"/>
      <c r="BTG224" s="54"/>
      <c r="BTH224" s="54"/>
      <c r="BTI224" s="54"/>
      <c r="BTJ224" s="54"/>
      <c r="BTK224" s="54"/>
      <c r="BTL224" s="54"/>
      <c r="BTM224" s="54"/>
      <c r="BTN224" s="54"/>
      <c r="BTO224" s="54"/>
      <c r="BTP224" s="54"/>
      <c r="BTQ224" s="54"/>
      <c r="BTR224" s="54"/>
      <c r="BTS224" s="54"/>
      <c r="BTT224" s="54"/>
      <c r="BTU224" s="54"/>
      <c r="BTV224" s="54"/>
      <c r="BTW224" s="54"/>
      <c r="BTX224" s="54"/>
      <c r="BTY224" s="54"/>
      <c r="BTZ224" s="54"/>
      <c r="BUA224" s="54"/>
      <c r="BUB224" s="54"/>
      <c r="BUC224" s="54"/>
      <c r="BUD224" s="54"/>
      <c r="BUE224" s="54"/>
      <c r="BUF224" s="54"/>
      <c r="BUG224" s="54"/>
      <c r="BUH224" s="54"/>
      <c r="BUI224" s="54"/>
      <c r="BUJ224" s="54"/>
      <c r="BUK224" s="54"/>
      <c r="BUL224" s="54"/>
      <c r="BUM224" s="54"/>
      <c r="BUN224" s="54"/>
      <c r="BUO224" s="54"/>
      <c r="BUP224" s="54"/>
      <c r="BUQ224" s="54"/>
      <c r="BUR224" s="54"/>
      <c r="BUS224" s="54"/>
      <c r="BUT224" s="54"/>
      <c r="BUU224" s="54"/>
      <c r="BUV224" s="54"/>
      <c r="BUW224" s="54"/>
      <c r="BUX224" s="54"/>
      <c r="BUY224" s="54"/>
      <c r="BUZ224" s="54"/>
      <c r="BVA224" s="54"/>
      <c r="BVB224" s="54"/>
      <c r="BVC224" s="54"/>
      <c r="BVD224" s="54"/>
      <c r="BVE224" s="54"/>
      <c r="BVF224" s="54"/>
      <c r="BVG224" s="54"/>
      <c r="BVH224" s="54"/>
      <c r="BVI224" s="54"/>
      <c r="BVJ224" s="54"/>
      <c r="BVK224" s="54"/>
      <c r="BVL224" s="54"/>
      <c r="BVM224" s="54"/>
      <c r="BVN224" s="54"/>
      <c r="BVO224" s="54"/>
      <c r="BVP224" s="54"/>
      <c r="BVQ224" s="54"/>
      <c r="BVR224" s="54"/>
      <c r="BVS224" s="54"/>
      <c r="BVT224" s="54"/>
      <c r="BVU224" s="54"/>
      <c r="BVV224" s="54"/>
      <c r="BVW224" s="54"/>
      <c r="BVX224" s="54"/>
      <c r="BVY224" s="54"/>
      <c r="BVZ224" s="54"/>
      <c r="BWA224" s="54"/>
      <c r="BWB224" s="54"/>
      <c r="BWC224" s="54"/>
      <c r="BWD224" s="54"/>
      <c r="BWE224" s="54"/>
      <c r="BWF224" s="54"/>
      <c r="BWG224" s="54"/>
      <c r="BWH224" s="54"/>
      <c r="BWI224" s="54"/>
      <c r="BWJ224" s="54"/>
      <c r="BWK224" s="54"/>
      <c r="BWL224" s="54"/>
      <c r="BWM224" s="54"/>
      <c r="BWN224" s="54"/>
      <c r="BWO224" s="54"/>
      <c r="BWP224" s="54"/>
      <c r="BWQ224" s="54"/>
      <c r="BWR224" s="54"/>
      <c r="BWS224" s="54"/>
      <c r="BWT224" s="54"/>
      <c r="BWU224" s="54"/>
      <c r="BWV224" s="54"/>
      <c r="BWW224" s="54"/>
      <c r="BWX224" s="54"/>
      <c r="BWY224" s="54"/>
      <c r="BWZ224" s="54"/>
      <c r="BXA224" s="54"/>
      <c r="BXB224" s="54"/>
      <c r="BXC224" s="54"/>
      <c r="BXD224" s="54"/>
      <c r="BXE224" s="54"/>
      <c r="BXF224" s="54"/>
      <c r="BXG224" s="54"/>
      <c r="BXH224" s="54"/>
      <c r="BXI224" s="54"/>
      <c r="BXJ224" s="54"/>
      <c r="BXK224" s="54"/>
      <c r="BXL224" s="54"/>
      <c r="BXM224" s="54"/>
      <c r="BXN224" s="54"/>
      <c r="BXO224" s="54"/>
      <c r="BXP224" s="54"/>
      <c r="BXQ224" s="54"/>
      <c r="BXR224" s="54"/>
      <c r="BXS224" s="54"/>
      <c r="BXT224" s="54"/>
      <c r="BXU224" s="54"/>
      <c r="BXV224" s="54"/>
      <c r="BXW224" s="54"/>
      <c r="BXX224" s="54"/>
      <c r="BXY224" s="54"/>
      <c r="BXZ224" s="54"/>
      <c r="BYA224" s="54"/>
      <c r="BYB224" s="54"/>
      <c r="BYC224" s="54"/>
      <c r="BYD224" s="54"/>
      <c r="BYE224" s="54"/>
      <c r="BYF224" s="54"/>
      <c r="BYG224" s="54"/>
      <c r="BYH224" s="54"/>
      <c r="BYI224" s="54"/>
      <c r="BYJ224" s="54"/>
      <c r="BYK224" s="54"/>
      <c r="BYL224" s="54"/>
      <c r="BYM224" s="54"/>
      <c r="BYN224" s="54"/>
      <c r="BYO224" s="54"/>
      <c r="BYP224" s="54"/>
      <c r="BYQ224" s="54"/>
      <c r="BYR224" s="54"/>
      <c r="BYS224" s="54"/>
      <c r="BYT224" s="54"/>
      <c r="BYU224" s="54"/>
      <c r="BYV224" s="54"/>
      <c r="BYW224" s="54"/>
      <c r="BYX224" s="54"/>
      <c r="BYY224" s="54"/>
      <c r="BYZ224" s="54"/>
      <c r="BZA224" s="54"/>
      <c r="BZB224" s="54"/>
      <c r="BZC224" s="54"/>
      <c r="BZD224" s="54"/>
      <c r="BZE224" s="54"/>
      <c r="BZF224" s="54"/>
      <c r="BZG224" s="54"/>
      <c r="BZH224" s="54"/>
      <c r="BZI224" s="54"/>
      <c r="BZJ224" s="54"/>
      <c r="BZK224" s="54"/>
      <c r="BZL224" s="54"/>
      <c r="BZM224" s="54"/>
      <c r="BZN224" s="54"/>
      <c r="BZO224" s="54"/>
      <c r="BZP224" s="54"/>
      <c r="BZQ224" s="54"/>
      <c r="BZR224" s="54"/>
      <c r="BZS224" s="54"/>
      <c r="BZT224" s="54"/>
      <c r="BZU224" s="54"/>
      <c r="BZV224" s="54"/>
      <c r="BZW224" s="54"/>
      <c r="BZX224" s="54"/>
      <c r="BZY224" s="54"/>
      <c r="BZZ224" s="54"/>
      <c r="CAA224" s="54"/>
      <c r="CAB224" s="54"/>
      <c r="CAC224" s="54"/>
      <c r="CAD224" s="54"/>
      <c r="CAE224" s="54"/>
      <c r="CAF224" s="54"/>
      <c r="CAG224" s="54"/>
      <c r="CAH224" s="54"/>
      <c r="CAI224" s="54"/>
      <c r="CAJ224" s="54"/>
      <c r="CAK224" s="54"/>
      <c r="CAL224" s="54"/>
      <c r="CAM224" s="54"/>
      <c r="CAN224" s="54"/>
      <c r="CAO224" s="54"/>
      <c r="CAP224" s="54"/>
      <c r="CAQ224" s="54"/>
      <c r="CAR224" s="54"/>
      <c r="CAS224" s="54"/>
      <c r="CAT224" s="54"/>
      <c r="CAU224" s="54"/>
      <c r="CAV224" s="54"/>
      <c r="CAW224" s="54"/>
      <c r="CAX224" s="54"/>
      <c r="CAY224" s="54"/>
      <c r="CAZ224" s="54"/>
      <c r="CBA224" s="54"/>
      <c r="CBB224" s="54"/>
      <c r="CBC224" s="54"/>
      <c r="CBD224" s="54"/>
      <c r="CBE224" s="54"/>
      <c r="CBF224" s="54"/>
      <c r="CBG224" s="54"/>
      <c r="CBH224" s="54"/>
      <c r="CBI224" s="54"/>
      <c r="CBJ224" s="54"/>
      <c r="CBK224" s="54"/>
      <c r="CBL224" s="54"/>
      <c r="CBM224" s="54"/>
      <c r="CBN224" s="54"/>
      <c r="CBO224" s="54"/>
      <c r="CBP224" s="54"/>
      <c r="CBQ224" s="54"/>
      <c r="CBR224" s="54"/>
      <c r="CBS224" s="54"/>
      <c r="CBT224" s="54"/>
      <c r="CBU224" s="54"/>
      <c r="CBV224" s="54"/>
      <c r="CBW224" s="54"/>
      <c r="CBX224" s="54"/>
      <c r="CBY224" s="54"/>
      <c r="CBZ224" s="54"/>
      <c r="CCA224" s="54"/>
      <c r="CCB224" s="54"/>
      <c r="CCC224" s="54"/>
      <c r="CCD224" s="54"/>
      <c r="CCE224" s="54"/>
      <c r="CCF224" s="54"/>
      <c r="CCG224" s="54"/>
      <c r="CCH224" s="54"/>
      <c r="CCI224" s="54"/>
      <c r="CCJ224" s="54"/>
      <c r="CCK224" s="54"/>
      <c r="CCL224" s="54"/>
      <c r="CCM224" s="54"/>
      <c r="CCN224" s="54"/>
      <c r="CCO224" s="54"/>
      <c r="CCP224" s="54"/>
      <c r="CCQ224" s="54"/>
      <c r="CCR224" s="54"/>
      <c r="CCS224" s="54"/>
      <c r="CCT224" s="54"/>
      <c r="CCU224" s="54"/>
      <c r="CCV224" s="54"/>
      <c r="CCW224" s="54"/>
      <c r="CCX224" s="54"/>
      <c r="CCY224" s="54"/>
      <c r="CCZ224" s="54"/>
      <c r="CDA224" s="54"/>
      <c r="CDB224" s="54"/>
      <c r="CDC224" s="54"/>
      <c r="CDD224" s="54"/>
      <c r="CDE224" s="54"/>
      <c r="CDF224" s="54"/>
      <c r="CDG224" s="54"/>
      <c r="CDH224" s="54"/>
      <c r="CDI224" s="54"/>
      <c r="CDJ224" s="54"/>
      <c r="CDK224" s="54"/>
      <c r="CDL224" s="54"/>
      <c r="CDM224" s="54"/>
      <c r="CDN224" s="54"/>
      <c r="CDO224" s="54"/>
      <c r="CDP224" s="54"/>
      <c r="CDQ224" s="54"/>
      <c r="CDR224" s="54"/>
      <c r="CDS224" s="54"/>
      <c r="CDT224" s="54"/>
      <c r="CDU224" s="54"/>
      <c r="CDV224" s="54"/>
      <c r="CDW224" s="54"/>
      <c r="CDX224" s="54"/>
      <c r="CDY224" s="54"/>
      <c r="CDZ224" s="54"/>
      <c r="CEA224" s="54"/>
      <c r="CEB224" s="54"/>
      <c r="CEC224" s="54"/>
      <c r="CED224" s="54"/>
      <c r="CEE224" s="54"/>
      <c r="CEF224" s="54"/>
      <c r="CEG224" s="54"/>
      <c r="CEH224" s="54"/>
      <c r="CEI224" s="54"/>
      <c r="CEJ224" s="54"/>
      <c r="CEK224" s="54"/>
      <c r="CEL224" s="54"/>
      <c r="CEM224" s="54"/>
      <c r="CEN224" s="54"/>
      <c r="CEO224" s="54"/>
      <c r="CEP224" s="54"/>
      <c r="CEQ224" s="54"/>
      <c r="CER224" s="54"/>
      <c r="CES224" s="54"/>
      <c r="CET224" s="54"/>
      <c r="CEU224" s="54"/>
      <c r="CEV224" s="54"/>
      <c r="CEW224" s="54"/>
      <c r="CEX224" s="54"/>
      <c r="CEY224" s="54"/>
      <c r="CEZ224" s="54"/>
      <c r="CFA224" s="54"/>
      <c r="CFB224" s="54"/>
      <c r="CFC224" s="54"/>
      <c r="CFD224" s="54"/>
      <c r="CFE224" s="54"/>
      <c r="CFF224" s="54"/>
      <c r="CFG224" s="54"/>
      <c r="CFH224" s="54"/>
      <c r="CFI224" s="54"/>
      <c r="CFJ224" s="54"/>
      <c r="CFK224" s="54"/>
      <c r="CFL224" s="54"/>
      <c r="CFM224" s="54"/>
      <c r="CFN224" s="54"/>
      <c r="CFO224" s="54"/>
      <c r="CFP224" s="54"/>
      <c r="CFQ224" s="54"/>
      <c r="CFR224" s="54"/>
      <c r="CFS224" s="54"/>
      <c r="CFT224" s="54"/>
      <c r="CFU224" s="54"/>
      <c r="CFV224" s="54"/>
      <c r="CFW224" s="54"/>
      <c r="CFX224" s="54"/>
      <c r="CFY224" s="54"/>
      <c r="CFZ224" s="54"/>
      <c r="CGA224" s="54"/>
      <c r="CGB224" s="54"/>
      <c r="CGC224" s="54"/>
      <c r="CGD224" s="54"/>
      <c r="CGE224" s="54"/>
      <c r="CGF224" s="54"/>
      <c r="CGG224" s="54"/>
      <c r="CGH224" s="54"/>
      <c r="CGI224" s="54"/>
      <c r="CGJ224" s="54"/>
      <c r="CGK224" s="54"/>
      <c r="CGL224" s="54"/>
      <c r="CGM224" s="54"/>
      <c r="CGN224" s="54"/>
      <c r="CGO224" s="54"/>
      <c r="CGP224" s="54"/>
      <c r="CGQ224" s="54"/>
      <c r="CGR224" s="54"/>
      <c r="CGS224" s="54"/>
      <c r="CGT224" s="54"/>
      <c r="CGU224" s="54"/>
      <c r="CGV224" s="54"/>
      <c r="CGW224" s="54"/>
      <c r="CGX224" s="54"/>
      <c r="CGY224" s="54"/>
      <c r="CGZ224" s="54"/>
      <c r="CHA224" s="54"/>
      <c r="CHB224" s="54"/>
      <c r="CHC224" s="54"/>
      <c r="CHD224" s="54"/>
      <c r="CHE224" s="54"/>
      <c r="CHF224" s="54"/>
      <c r="CHG224" s="54"/>
      <c r="CHH224" s="54"/>
      <c r="CHI224" s="54"/>
      <c r="CHJ224" s="54"/>
      <c r="CHK224" s="54"/>
      <c r="CHL224" s="54"/>
      <c r="CHM224" s="54"/>
      <c r="CHN224" s="54"/>
      <c r="CHO224" s="54"/>
      <c r="CHP224" s="54"/>
      <c r="CHQ224" s="54"/>
      <c r="CHR224" s="54"/>
      <c r="CHS224" s="54"/>
      <c r="CHT224" s="54"/>
      <c r="CHU224" s="54"/>
      <c r="CHV224" s="54"/>
      <c r="CHW224" s="54"/>
      <c r="CHX224" s="54"/>
      <c r="CHY224" s="54"/>
      <c r="CHZ224" s="54"/>
      <c r="CIA224" s="54"/>
      <c r="CIB224" s="54"/>
      <c r="CIC224" s="54"/>
      <c r="CID224" s="54"/>
      <c r="CIE224" s="54"/>
      <c r="CIF224" s="54"/>
      <c r="CIG224" s="54"/>
      <c r="CIH224" s="54"/>
      <c r="CII224" s="54"/>
      <c r="CIJ224" s="54"/>
      <c r="CIK224" s="54"/>
      <c r="CIL224" s="54"/>
      <c r="CIM224" s="54"/>
      <c r="CIN224" s="54"/>
      <c r="CIO224" s="54"/>
      <c r="CIP224" s="54"/>
      <c r="CIQ224" s="54"/>
      <c r="CIR224" s="54"/>
      <c r="CIS224" s="54"/>
      <c r="CIT224" s="54"/>
      <c r="CIU224" s="54"/>
      <c r="CIV224" s="54"/>
      <c r="CIW224" s="54"/>
      <c r="CIX224" s="54"/>
      <c r="CIY224" s="54"/>
      <c r="CIZ224" s="54"/>
      <c r="CJA224" s="54"/>
      <c r="CJB224" s="54"/>
      <c r="CJC224" s="54"/>
      <c r="CJD224" s="54"/>
      <c r="CJE224" s="54"/>
      <c r="CJF224" s="54"/>
      <c r="CJG224" s="54"/>
      <c r="CJH224" s="54"/>
      <c r="CJI224" s="54"/>
      <c r="CJJ224" s="54"/>
      <c r="CJK224" s="54"/>
      <c r="CJL224" s="54"/>
      <c r="CJM224" s="54"/>
      <c r="CJN224" s="54"/>
      <c r="CJO224" s="54"/>
      <c r="CJP224" s="54"/>
      <c r="CJQ224" s="54"/>
      <c r="CJR224" s="54"/>
      <c r="CJS224" s="54"/>
      <c r="CJT224" s="54"/>
      <c r="CJU224" s="54"/>
      <c r="CJV224" s="54"/>
      <c r="CJW224" s="54"/>
      <c r="CJX224" s="54"/>
      <c r="CJY224" s="54"/>
      <c r="CJZ224" s="54"/>
      <c r="CKA224" s="54"/>
      <c r="CKB224" s="54"/>
      <c r="CKC224" s="54"/>
      <c r="CKD224" s="54"/>
      <c r="CKE224" s="54"/>
      <c r="CKF224" s="54"/>
      <c r="CKG224" s="54"/>
      <c r="CKH224" s="54"/>
      <c r="CKI224" s="54"/>
      <c r="CKJ224" s="54"/>
      <c r="CKK224" s="54"/>
      <c r="CKL224" s="54"/>
      <c r="CKM224" s="54"/>
      <c r="CKN224" s="54"/>
      <c r="CKO224" s="54"/>
      <c r="CKP224" s="54"/>
      <c r="CKQ224" s="54"/>
      <c r="CKR224" s="54"/>
      <c r="CKS224" s="54"/>
      <c r="CKT224" s="54"/>
      <c r="CKU224" s="54"/>
      <c r="CKV224" s="54"/>
      <c r="CKW224" s="54"/>
      <c r="CKX224" s="54"/>
      <c r="CKY224" s="54"/>
      <c r="CKZ224" s="54"/>
      <c r="CLA224" s="54"/>
      <c r="CLB224" s="54"/>
      <c r="CLC224" s="54"/>
      <c r="CLD224" s="54"/>
      <c r="CLE224" s="54"/>
      <c r="CLF224" s="54"/>
      <c r="CLG224" s="54"/>
      <c r="CLH224" s="54"/>
      <c r="CLI224" s="54"/>
      <c r="CLJ224" s="54"/>
      <c r="CLK224" s="54"/>
      <c r="CLL224" s="54"/>
      <c r="CLM224" s="54"/>
      <c r="CLN224" s="54"/>
      <c r="CLO224" s="54"/>
      <c r="CLP224" s="54"/>
      <c r="CLQ224" s="54"/>
      <c r="CLR224" s="54"/>
      <c r="CLS224" s="54"/>
      <c r="CLT224" s="54"/>
      <c r="CLU224" s="54"/>
      <c r="CLV224" s="54"/>
      <c r="CLW224" s="54"/>
      <c r="CLX224" s="54"/>
      <c r="CLY224" s="54"/>
      <c r="CLZ224" s="54"/>
      <c r="CMA224" s="54"/>
      <c r="CMB224" s="54"/>
      <c r="CMC224" s="54"/>
      <c r="CMD224" s="54"/>
      <c r="CME224" s="54"/>
      <c r="CMF224" s="54"/>
      <c r="CMG224" s="54"/>
      <c r="CMH224" s="54"/>
      <c r="CMI224" s="54"/>
      <c r="CMJ224" s="54"/>
      <c r="CMK224" s="54"/>
      <c r="CML224" s="54"/>
      <c r="CMM224" s="54"/>
      <c r="CMN224" s="54"/>
      <c r="CMO224" s="54"/>
      <c r="CMP224" s="54"/>
      <c r="CMQ224" s="54"/>
      <c r="CMR224" s="54"/>
      <c r="CMS224" s="54"/>
      <c r="CMT224" s="54"/>
      <c r="CMU224" s="54"/>
      <c r="CMV224" s="54"/>
      <c r="CMW224" s="54"/>
      <c r="CMX224" s="54"/>
      <c r="CMY224" s="54"/>
      <c r="CMZ224" s="54"/>
      <c r="CNA224" s="54"/>
      <c r="CNB224" s="54"/>
      <c r="CNC224" s="54"/>
      <c r="CND224" s="54"/>
      <c r="CNE224" s="54"/>
      <c r="CNF224" s="54"/>
      <c r="CNG224" s="54"/>
      <c r="CNH224" s="54"/>
      <c r="CNI224" s="54"/>
      <c r="CNJ224" s="54"/>
      <c r="CNK224" s="54"/>
      <c r="CNL224" s="54"/>
      <c r="CNM224" s="54"/>
      <c r="CNN224" s="54"/>
      <c r="CNO224" s="54"/>
      <c r="CNP224" s="54"/>
      <c r="CNQ224" s="54"/>
      <c r="CNR224" s="54"/>
      <c r="CNS224" s="54"/>
      <c r="CNT224" s="54"/>
      <c r="CNU224" s="54"/>
      <c r="CNV224" s="54"/>
      <c r="CNW224" s="54"/>
      <c r="CNX224" s="54"/>
      <c r="CNY224" s="54"/>
      <c r="CNZ224" s="54"/>
      <c r="COA224" s="54"/>
      <c r="COB224" s="54"/>
      <c r="COC224" s="54"/>
      <c r="COD224" s="54"/>
      <c r="COE224" s="54"/>
      <c r="COF224" s="54"/>
      <c r="COG224" s="54"/>
      <c r="COH224" s="54"/>
      <c r="COI224" s="54"/>
      <c r="COJ224" s="54"/>
      <c r="COK224" s="54"/>
      <c r="COL224" s="54"/>
      <c r="COM224" s="54"/>
      <c r="CON224" s="54"/>
      <c r="COO224" s="54"/>
      <c r="COP224" s="54"/>
      <c r="COQ224" s="54"/>
      <c r="COR224" s="54"/>
      <c r="COS224" s="54"/>
      <c r="COT224" s="54"/>
      <c r="COU224" s="54"/>
      <c r="COV224" s="54"/>
      <c r="COW224" s="54"/>
      <c r="COX224" s="54"/>
      <c r="COY224" s="54"/>
      <c r="COZ224" s="54"/>
      <c r="CPA224" s="54"/>
      <c r="CPB224" s="54"/>
      <c r="CPC224" s="54"/>
      <c r="CPD224" s="54"/>
      <c r="CPE224" s="54"/>
      <c r="CPF224" s="54"/>
      <c r="CPG224" s="54"/>
      <c r="CPH224" s="54"/>
      <c r="CPI224" s="54"/>
      <c r="CPJ224" s="54"/>
      <c r="CPK224" s="54"/>
      <c r="CPL224" s="54"/>
      <c r="CPM224" s="54"/>
      <c r="CPN224" s="54"/>
      <c r="CPO224" s="54"/>
      <c r="CPP224" s="54"/>
      <c r="CPQ224" s="54"/>
      <c r="CPR224" s="54"/>
      <c r="CPS224" s="54"/>
      <c r="CPT224" s="54"/>
      <c r="CPU224" s="54"/>
      <c r="CPV224" s="54"/>
      <c r="CPW224" s="54"/>
      <c r="CPX224" s="54"/>
      <c r="CPY224" s="54"/>
      <c r="CPZ224" s="54"/>
      <c r="CQA224" s="54"/>
      <c r="CQB224" s="54"/>
      <c r="CQC224" s="54"/>
      <c r="CQD224" s="54"/>
      <c r="CQE224" s="54"/>
      <c r="CQF224" s="54"/>
      <c r="CQG224" s="54"/>
      <c r="CQH224" s="54"/>
      <c r="CQI224" s="54"/>
      <c r="CQJ224" s="54"/>
      <c r="CQK224" s="54"/>
      <c r="CQL224" s="54"/>
      <c r="CQM224" s="54"/>
      <c r="CQN224" s="54"/>
      <c r="CQO224" s="54"/>
      <c r="CQP224" s="54"/>
      <c r="CQQ224" s="54"/>
      <c r="CQR224" s="54"/>
      <c r="CQS224" s="54"/>
      <c r="CQT224" s="54"/>
      <c r="CQU224" s="54"/>
      <c r="CQV224" s="54"/>
      <c r="CQW224" s="54"/>
      <c r="CQX224" s="54"/>
      <c r="CQY224" s="54"/>
      <c r="CQZ224" s="54"/>
      <c r="CRA224" s="54"/>
      <c r="CRB224" s="54"/>
      <c r="CRC224" s="54"/>
      <c r="CRD224" s="54"/>
      <c r="CRE224" s="54"/>
      <c r="CRF224" s="54"/>
      <c r="CRG224" s="54"/>
      <c r="CRH224" s="54"/>
      <c r="CRI224" s="54"/>
      <c r="CRJ224" s="54"/>
      <c r="CRK224" s="54"/>
      <c r="CRL224" s="54"/>
      <c r="CRM224" s="54"/>
      <c r="CRN224" s="54"/>
      <c r="CRO224" s="54"/>
      <c r="CRP224" s="54"/>
      <c r="CRQ224" s="54"/>
      <c r="CRR224" s="54"/>
      <c r="CRS224" s="54"/>
      <c r="CRT224" s="54"/>
      <c r="CRU224" s="54"/>
      <c r="CRV224" s="54"/>
      <c r="CRW224" s="54"/>
      <c r="CRX224" s="54"/>
      <c r="CRY224" s="54"/>
      <c r="CRZ224" s="54"/>
      <c r="CSA224" s="54"/>
      <c r="CSB224" s="54"/>
      <c r="CSC224" s="54"/>
      <c r="CSD224" s="54"/>
      <c r="CSE224" s="54"/>
      <c r="CSF224" s="54"/>
      <c r="CSG224" s="54"/>
      <c r="CSH224" s="54"/>
      <c r="CSI224" s="54"/>
      <c r="CSJ224" s="54"/>
      <c r="CSK224" s="54"/>
      <c r="CSL224" s="54"/>
      <c r="CSM224" s="54"/>
      <c r="CSN224" s="54"/>
      <c r="CSO224" s="54"/>
      <c r="CSP224" s="54"/>
      <c r="CSQ224" s="54"/>
      <c r="CSR224" s="54"/>
      <c r="CSS224" s="54"/>
      <c r="CST224" s="54"/>
      <c r="CSU224" s="54"/>
      <c r="CSV224" s="54"/>
      <c r="CSW224" s="54"/>
      <c r="CSX224" s="54"/>
      <c r="CSY224" s="54"/>
      <c r="CSZ224" s="54"/>
      <c r="CTA224" s="54"/>
      <c r="CTB224" s="54"/>
      <c r="CTC224" s="54"/>
      <c r="CTD224" s="54"/>
      <c r="CTE224" s="54"/>
      <c r="CTF224" s="54"/>
      <c r="CTG224" s="54"/>
      <c r="CTH224" s="54"/>
      <c r="CTI224" s="54"/>
      <c r="CTJ224" s="54"/>
      <c r="CTK224" s="54"/>
      <c r="CTL224" s="54"/>
      <c r="CTM224" s="54"/>
      <c r="CTN224" s="54"/>
      <c r="CTO224" s="54"/>
      <c r="CTP224" s="54"/>
      <c r="CTQ224" s="54"/>
      <c r="CTR224" s="54"/>
      <c r="CTS224" s="54"/>
      <c r="CTT224" s="54"/>
      <c r="CTU224" s="54"/>
      <c r="CTV224" s="54"/>
      <c r="CTW224" s="54"/>
      <c r="CTX224" s="54"/>
      <c r="CTY224" s="54"/>
      <c r="CTZ224" s="54"/>
      <c r="CUA224" s="54"/>
      <c r="CUB224" s="54"/>
      <c r="CUC224" s="54"/>
      <c r="CUD224" s="54"/>
      <c r="CUE224" s="54"/>
      <c r="CUF224" s="54"/>
      <c r="CUG224" s="54"/>
      <c r="CUH224" s="54"/>
      <c r="CUI224" s="54"/>
      <c r="CUJ224" s="54"/>
      <c r="CUK224" s="54"/>
      <c r="CUL224" s="54"/>
      <c r="CUM224" s="54"/>
      <c r="CUN224" s="54"/>
      <c r="CUO224" s="54"/>
      <c r="CUP224" s="54"/>
      <c r="CUQ224" s="54"/>
      <c r="CUR224" s="54"/>
      <c r="CUS224" s="54"/>
      <c r="CUT224" s="54"/>
      <c r="CUU224" s="54"/>
      <c r="CUV224" s="54"/>
      <c r="CUW224" s="54"/>
      <c r="CUX224" s="54"/>
      <c r="CUY224" s="54"/>
      <c r="CUZ224" s="54"/>
      <c r="CVA224" s="54"/>
      <c r="CVB224" s="54"/>
      <c r="CVC224" s="54"/>
      <c r="CVD224" s="54"/>
      <c r="CVE224" s="54"/>
      <c r="CVF224" s="54"/>
      <c r="CVG224" s="54"/>
      <c r="CVH224" s="54"/>
      <c r="CVI224" s="54"/>
      <c r="CVJ224" s="54"/>
      <c r="CVK224" s="54"/>
      <c r="CVL224" s="54"/>
      <c r="CVM224" s="54"/>
      <c r="CVN224" s="54"/>
      <c r="CVO224" s="54"/>
      <c r="CVP224" s="54"/>
      <c r="CVQ224" s="54"/>
      <c r="CVR224" s="54"/>
      <c r="CVS224" s="54"/>
      <c r="CVT224" s="54"/>
      <c r="CVU224" s="54"/>
      <c r="CVV224" s="54"/>
      <c r="CVW224" s="54"/>
      <c r="CVX224" s="54"/>
      <c r="CVY224" s="54"/>
      <c r="CVZ224" s="54"/>
      <c r="CWA224" s="54"/>
      <c r="CWB224" s="54"/>
      <c r="CWC224" s="54"/>
      <c r="CWD224" s="54"/>
      <c r="CWE224" s="54"/>
      <c r="CWF224" s="54"/>
      <c r="CWG224" s="54"/>
      <c r="CWH224" s="54"/>
      <c r="CWI224" s="54"/>
      <c r="CWJ224" s="54"/>
      <c r="CWK224" s="54"/>
      <c r="CWL224" s="54"/>
      <c r="CWM224" s="54"/>
      <c r="CWN224" s="54"/>
      <c r="CWO224" s="54"/>
      <c r="CWP224" s="54"/>
      <c r="CWQ224" s="54"/>
      <c r="CWR224" s="54"/>
      <c r="CWS224" s="54"/>
      <c r="CWT224" s="54"/>
      <c r="CWU224" s="54"/>
      <c r="CWV224" s="54"/>
      <c r="CWW224" s="54"/>
      <c r="CWX224" s="54"/>
      <c r="CWY224" s="54"/>
      <c r="CWZ224" s="54"/>
      <c r="CXA224" s="54"/>
      <c r="CXB224" s="54"/>
      <c r="CXC224" s="54"/>
      <c r="CXD224" s="54"/>
      <c r="CXE224" s="54"/>
      <c r="CXF224" s="54"/>
      <c r="CXG224" s="54"/>
      <c r="CXH224" s="54"/>
      <c r="CXI224" s="54"/>
      <c r="CXJ224" s="54"/>
      <c r="CXK224" s="54"/>
      <c r="CXL224" s="54"/>
      <c r="CXM224" s="54"/>
      <c r="CXN224" s="54"/>
      <c r="CXO224" s="54"/>
      <c r="CXP224" s="54"/>
      <c r="CXQ224" s="54"/>
      <c r="CXR224" s="54"/>
      <c r="CXS224" s="54"/>
      <c r="CXT224" s="54"/>
      <c r="CXU224" s="54"/>
      <c r="CXV224" s="54"/>
      <c r="CXW224" s="54"/>
      <c r="CXX224" s="54"/>
      <c r="CXY224" s="54"/>
      <c r="CXZ224" s="54"/>
      <c r="CYA224" s="54"/>
      <c r="CYB224" s="54"/>
      <c r="CYC224" s="54"/>
      <c r="CYD224" s="54"/>
      <c r="CYE224" s="54"/>
      <c r="CYF224" s="54"/>
      <c r="CYG224" s="54"/>
      <c r="CYH224" s="54"/>
      <c r="CYI224" s="54"/>
      <c r="CYJ224" s="54"/>
      <c r="CYK224" s="54"/>
      <c r="CYL224" s="54"/>
      <c r="CYM224" s="54"/>
      <c r="CYN224" s="54"/>
      <c r="CYO224" s="54"/>
      <c r="CYP224" s="54"/>
      <c r="CYQ224" s="54"/>
      <c r="CYR224" s="54"/>
      <c r="CYS224" s="54"/>
      <c r="CYT224" s="54"/>
      <c r="CYU224" s="54"/>
      <c r="CYV224" s="54"/>
      <c r="CYW224" s="54"/>
      <c r="CYX224" s="54"/>
      <c r="CYY224" s="54"/>
      <c r="CYZ224" s="54"/>
      <c r="CZA224" s="54"/>
      <c r="CZB224" s="54"/>
      <c r="CZC224" s="54"/>
      <c r="CZD224" s="54"/>
      <c r="CZE224" s="54"/>
      <c r="CZF224" s="54"/>
      <c r="CZG224" s="54"/>
      <c r="CZH224" s="54"/>
      <c r="CZI224" s="54"/>
      <c r="CZJ224" s="54"/>
      <c r="CZK224" s="54"/>
      <c r="CZL224" s="54"/>
      <c r="CZM224" s="54"/>
      <c r="CZN224" s="54"/>
      <c r="CZO224" s="54"/>
      <c r="CZP224" s="54"/>
      <c r="CZQ224" s="54"/>
      <c r="CZR224" s="54"/>
      <c r="CZS224" s="54"/>
      <c r="CZT224" s="54"/>
      <c r="CZU224" s="54"/>
      <c r="CZV224" s="54"/>
      <c r="CZW224" s="54"/>
      <c r="CZX224" s="54"/>
      <c r="CZY224" s="54"/>
      <c r="CZZ224" s="54"/>
      <c r="DAA224" s="54"/>
      <c r="DAB224" s="54"/>
      <c r="DAC224" s="54"/>
      <c r="DAD224" s="54"/>
      <c r="DAE224" s="54"/>
      <c r="DAF224" s="54"/>
      <c r="DAG224" s="54"/>
      <c r="DAH224" s="54"/>
      <c r="DAI224" s="54"/>
      <c r="DAJ224" s="54"/>
      <c r="DAK224" s="54"/>
      <c r="DAL224" s="54"/>
      <c r="DAM224" s="54"/>
      <c r="DAN224" s="54"/>
      <c r="DAO224" s="54"/>
      <c r="DAP224" s="54"/>
      <c r="DAQ224" s="54"/>
      <c r="DAR224" s="54"/>
      <c r="DAS224" s="54"/>
      <c r="DAT224" s="54"/>
      <c r="DAU224" s="54"/>
      <c r="DAV224" s="54"/>
      <c r="DAW224" s="54"/>
      <c r="DAX224" s="54"/>
      <c r="DAY224" s="54"/>
      <c r="DAZ224" s="54"/>
      <c r="DBA224" s="54"/>
      <c r="DBB224" s="54"/>
      <c r="DBC224" s="54"/>
      <c r="DBD224" s="54"/>
      <c r="DBE224" s="54"/>
      <c r="DBF224" s="54"/>
      <c r="DBG224" s="54"/>
      <c r="DBH224" s="54"/>
      <c r="DBI224" s="54"/>
      <c r="DBJ224" s="54"/>
      <c r="DBK224" s="54"/>
      <c r="DBL224" s="54"/>
      <c r="DBM224" s="54"/>
      <c r="DBN224" s="54"/>
      <c r="DBO224" s="54"/>
      <c r="DBP224" s="54"/>
      <c r="DBQ224" s="54"/>
      <c r="DBR224" s="54"/>
      <c r="DBS224" s="54"/>
      <c r="DBT224" s="54"/>
      <c r="DBU224" s="54"/>
      <c r="DBV224" s="54"/>
      <c r="DBW224" s="54"/>
      <c r="DBX224" s="54"/>
      <c r="DBY224" s="54"/>
      <c r="DBZ224" s="54"/>
      <c r="DCA224" s="54"/>
      <c r="DCB224" s="54"/>
      <c r="DCC224" s="54"/>
      <c r="DCD224" s="54"/>
      <c r="DCE224" s="54"/>
      <c r="DCF224" s="54"/>
      <c r="DCG224" s="54"/>
      <c r="DCH224" s="54"/>
      <c r="DCI224" s="54"/>
      <c r="DCJ224" s="54"/>
      <c r="DCK224" s="54"/>
      <c r="DCL224" s="54"/>
      <c r="DCM224" s="54"/>
      <c r="DCN224" s="54"/>
      <c r="DCO224" s="54"/>
      <c r="DCP224" s="54"/>
      <c r="DCQ224" s="54"/>
      <c r="DCR224" s="54"/>
      <c r="DCS224" s="54"/>
      <c r="DCT224" s="54"/>
      <c r="DCU224" s="54"/>
      <c r="DCV224" s="54"/>
      <c r="DCW224" s="54"/>
      <c r="DCX224" s="54"/>
      <c r="DCY224" s="54"/>
      <c r="DCZ224" s="54"/>
      <c r="DDA224" s="54"/>
      <c r="DDB224" s="54"/>
      <c r="DDC224" s="54"/>
      <c r="DDD224" s="54"/>
      <c r="DDE224" s="54"/>
      <c r="DDF224" s="54"/>
      <c r="DDG224" s="54"/>
      <c r="DDH224" s="54"/>
      <c r="DDI224" s="54"/>
      <c r="DDJ224" s="54"/>
      <c r="DDK224" s="54"/>
      <c r="DDL224" s="54"/>
      <c r="DDM224" s="54"/>
      <c r="DDN224" s="54"/>
      <c r="DDO224" s="54"/>
      <c r="DDP224" s="54"/>
      <c r="DDQ224" s="54"/>
      <c r="DDR224" s="54"/>
      <c r="DDS224" s="54"/>
      <c r="DDT224" s="54"/>
      <c r="DDU224" s="54"/>
      <c r="DDV224" s="54"/>
      <c r="DDW224" s="54"/>
      <c r="DDX224" s="54"/>
      <c r="DDY224" s="54"/>
      <c r="DDZ224" s="54"/>
      <c r="DEA224" s="54"/>
      <c r="DEB224" s="54"/>
      <c r="DEC224" s="54"/>
      <c r="DED224" s="54"/>
      <c r="DEE224" s="54"/>
      <c r="DEF224" s="54"/>
      <c r="DEG224" s="54"/>
      <c r="DEH224" s="54"/>
      <c r="DEI224" s="54"/>
      <c r="DEJ224" s="54"/>
      <c r="DEK224" s="54"/>
      <c r="DEL224" s="54"/>
      <c r="DEM224" s="54"/>
      <c r="DEN224" s="54"/>
      <c r="DEO224" s="54"/>
      <c r="DEP224" s="54"/>
      <c r="DEQ224" s="54"/>
      <c r="DER224" s="54"/>
      <c r="DES224" s="54"/>
      <c r="DET224" s="54"/>
      <c r="DEU224" s="54"/>
      <c r="DEV224" s="54"/>
      <c r="DEW224" s="54"/>
      <c r="DEX224" s="54"/>
      <c r="DEY224" s="54"/>
      <c r="DEZ224" s="54"/>
      <c r="DFA224" s="54"/>
      <c r="DFB224" s="54"/>
      <c r="DFC224" s="54"/>
      <c r="DFD224" s="54"/>
      <c r="DFE224" s="54"/>
      <c r="DFF224" s="54"/>
      <c r="DFG224" s="54"/>
      <c r="DFH224" s="54"/>
      <c r="DFI224" s="54"/>
      <c r="DFJ224" s="54"/>
      <c r="DFK224" s="54"/>
      <c r="DFL224" s="54"/>
      <c r="DFM224" s="54"/>
      <c r="DFN224" s="54"/>
      <c r="DFO224" s="54"/>
      <c r="DFP224" s="54"/>
      <c r="DFQ224" s="54"/>
      <c r="DFR224" s="54"/>
      <c r="DFS224" s="54"/>
      <c r="DFT224" s="54"/>
      <c r="DFU224" s="54"/>
      <c r="DFV224" s="54"/>
      <c r="DFW224" s="54"/>
      <c r="DFX224" s="54"/>
      <c r="DFY224" s="54"/>
      <c r="DFZ224" s="54"/>
      <c r="DGA224" s="54"/>
      <c r="DGB224" s="54"/>
      <c r="DGC224" s="54"/>
      <c r="DGD224" s="54"/>
      <c r="DGE224" s="54"/>
      <c r="DGF224" s="54"/>
      <c r="DGG224" s="54"/>
      <c r="DGH224" s="54"/>
      <c r="DGI224" s="54"/>
      <c r="DGJ224" s="54"/>
      <c r="DGK224" s="54"/>
      <c r="DGL224" s="54"/>
      <c r="DGM224" s="54"/>
      <c r="DGN224" s="54"/>
      <c r="DGO224" s="54"/>
      <c r="DGP224" s="54"/>
      <c r="DGQ224" s="54"/>
      <c r="DGR224" s="54"/>
      <c r="DGS224" s="54"/>
      <c r="DGT224" s="54"/>
      <c r="DGU224" s="54"/>
      <c r="DGV224" s="54"/>
      <c r="DGW224" s="54"/>
      <c r="DGX224" s="54"/>
      <c r="DGY224" s="54"/>
      <c r="DGZ224" s="54"/>
      <c r="DHA224" s="54"/>
      <c r="DHB224" s="54"/>
      <c r="DHC224" s="54"/>
      <c r="DHD224" s="54"/>
      <c r="DHE224" s="54"/>
      <c r="DHF224" s="54"/>
      <c r="DHG224" s="54"/>
      <c r="DHH224" s="54"/>
      <c r="DHI224" s="54"/>
      <c r="DHJ224" s="54"/>
      <c r="DHK224" s="54"/>
      <c r="DHL224" s="54"/>
      <c r="DHM224" s="54"/>
      <c r="DHN224" s="54"/>
      <c r="DHO224" s="54"/>
      <c r="DHP224" s="54"/>
      <c r="DHQ224" s="54"/>
      <c r="DHR224" s="54"/>
      <c r="DHS224" s="54"/>
      <c r="DHT224" s="54"/>
      <c r="DHU224" s="54"/>
      <c r="DHV224" s="54"/>
      <c r="DHW224" s="54"/>
      <c r="DHX224" s="54"/>
      <c r="DHY224" s="54"/>
      <c r="DHZ224" s="54"/>
      <c r="DIA224" s="54"/>
      <c r="DIB224" s="54"/>
      <c r="DIC224" s="54"/>
      <c r="DID224" s="54"/>
      <c r="DIE224" s="54"/>
      <c r="DIF224" s="54"/>
      <c r="DIG224" s="54"/>
      <c r="DIH224" s="54"/>
      <c r="DII224" s="54"/>
      <c r="DIJ224" s="54"/>
      <c r="DIK224" s="54"/>
      <c r="DIL224" s="54"/>
      <c r="DIM224" s="54"/>
      <c r="DIN224" s="54"/>
      <c r="DIO224" s="54"/>
      <c r="DIP224" s="54"/>
      <c r="DIQ224" s="54"/>
      <c r="DIR224" s="54"/>
      <c r="DIS224" s="54"/>
      <c r="DIT224" s="54"/>
      <c r="DIU224" s="54"/>
      <c r="DIV224" s="54"/>
      <c r="DIW224" s="54"/>
      <c r="DIX224" s="54"/>
      <c r="DIY224" s="54"/>
      <c r="DIZ224" s="54"/>
      <c r="DJA224" s="54"/>
      <c r="DJB224" s="54"/>
      <c r="DJC224" s="54"/>
      <c r="DJD224" s="54"/>
      <c r="DJE224" s="54"/>
      <c r="DJF224" s="54"/>
      <c r="DJG224" s="54"/>
      <c r="DJH224" s="54"/>
      <c r="DJI224" s="54"/>
      <c r="DJJ224" s="54"/>
      <c r="DJK224" s="54"/>
      <c r="DJL224" s="54"/>
      <c r="DJM224" s="54"/>
      <c r="DJN224" s="54"/>
      <c r="DJO224" s="54"/>
      <c r="DJP224" s="54"/>
      <c r="DJQ224" s="54"/>
      <c r="DJR224" s="54"/>
      <c r="DJS224" s="54"/>
      <c r="DJT224" s="54"/>
      <c r="DJU224" s="54"/>
      <c r="DJV224" s="54"/>
      <c r="DJW224" s="54"/>
      <c r="DJX224" s="54"/>
      <c r="DJY224" s="54"/>
      <c r="DJZ224" s="54"/>
      <c r="DKA224" s="54"/>
      <c r="DKB224" s="54"/>
      <c r="DKC224" s="54"/>
      <c r="DKD224" s="54"/>
      <c r="DKE224" s="54"/>
      <c r="DKF224" s="54"/>
      <c r="DKG224" s="54"/>
      <c r="DKH224" s="54"/>
      <c r="DKI224" s="54"/>
      <c r="DKJ224" s="54"/>
      <c r="DKK224" s="54"/>
      <c r="DKL224" s="54"/>
      <c r="DKM224" s="54"/>
      <c r="DKN224" s="54"/>
      <c r="DKO224" s="54"/>
      <c r="DKP224" s="54"/>
      <c r="DKQ224" s="54"/>
      <c r="DKR224" s="54"/>
      <c r="DKS224" s="54"/>
      <c r="DKT224" s="54"/>
      <c r="DKU224" s="54"/>
      <c r="DKV224" s="54"/>
      <c r="DKW224" s="54"/>
      <c r="DKX224" s="54"/>
      <c r="DKY224" s="54"/>
      <c r="DKZ224" s="54"/>
      <c r="DLA224" s="54"/>
      <c r="DLB224" s="54"/>
      <c r="DLC224" s="54"/>
      <c r="DLD224" s="54"/>
      <c r="DLE224" s="54"/>
      <c r="DLF224" s="54"/>
      <c r="DLG224" s="54"/>
      <c r="DLH224" s="54"/>
      <c r="DLI224" s="54"/>
      <c r="DLJ224" s="54"/>
      <c r="DLK224" s="54"/>
      <c r="DLL224" s="54"/>
      <c r="DLM224" s="54"/>
      <c r="DLN224" s="54"/>
      <c r="DLO224" s="54"/>
      <c r="DLP224" s="54"/>
      <c r="DLQ224" s="54"/>
      <c r="DLR224" s="54"/>
      <c r="DLS224" s="54"/>
      <c r="DLT224" s="54"/>
      <c r="DLU224" s="54"/>
      <c r="DLV224" s="54"/>
      <c r="DLW224" s="54"/>
      <c r="DLX224" s="54"/>
      <c r="DLY224" s="54"/>
      <c r="DLZ224" s="54"/>
      <c r="DMA224" s="54"/>
      <c r="DMB224" s="54"/>
      <c r="DMC224" s="54"/>
      <c r="DMD224" s="54"/>
      <c r="DME224" s="54"/>
      <c r="DMF224" s="54"/>
      <c r="DMG224" s="54"/>
      <c r="DMH224" s="54"/>
      <c r="DMI224" s="54"/>
      <c r="DMJ224" s="54"/>
      <c r="DMK224" s="54"/>
      <c r="DML224" s="54"/>
      <c r="DMM224" s="54"/>
      <c r="DMN224" s="54"/>
      <c r="DMO224" s="54"/>
      <c r="DMP224" s="54"/>
      <c r="DMQ224" s="54"/>
      <c r="DMR224" s="54"/>
      <c r="DMS224" s="54"/>
      <c r="DMT224" s="54"/>
      <c r="DMU224" s="54"/>
      <c r="DMV224" s="54"/>
      <c r="DMW224" s="54"/>
      <c r="DMX224" s="54"/>
      <c r="DMY224" s="54"/>
      <c r="DMZ224" s="54"/>
      <c r="DNA224" s="54"/>
      <c r="DNB224" s="54"/>
      <c r="DNC224" s="54"/>
      <c r="DND224" s="54"/>
      <c r="DNE224" s="54"/>
      <c r="DNF224" s="54"/>
      <c r="DNG224" s="54"/>
      <c r="DNH224" s="54"/>
      <c r="DNI224" s="54"/>
      <c r="DNJ224" s="54"/>
      <c r="DNK224" s="54"/>
      <c r="DNL224" s="54"/>
      <c r="DNM224" s="54"/>
      <c r="DNN224" s="54"/>
      <c r="DNO224" s="54"/>
      <c r="DNP224" s="54"/>
      <c r="DNQ224" s="54"/>
      <c r="DNR224" s="54"/>
      <c r="DNS224" s="54"/>
      <c r="DNT224" s="54"/>
      <c r="DNU224" s="54"/>
      <c r="DNV224" s="54"/>
      <c r="DNW224" s="54"/>
      <c r="DNX224" s="54"/>
      <c r="DNY224" s="54"/>
      <c r="DNZ224" s="54"/>
      <c r="DOA224" s="54"/>
      <c r="DOB224" s="54"/>
      <c r="DOC224" s="54"/>
      <c r="DOD224" s="54"/>
      <c r="DOE224" s="54"/>
      <c r="DOF224" s="54"/>
      <c r="DOG224" s="54"/>
      <c r="DOH224" s="54"/>
      <c r="DOI224" s="54"/>
      <c r="DOJ224" s="54"/>
      <c r="DOK224" s="54"/>
      <c r="DOL224" s="54"/>
      <c r="DOM224" s="54"/>
      <c r="DON224" s="54"/>
      <c r="DOO224" s="54"/>
      <c r="DOP224" s="54"/>
      <c r="DOQ224" s="54"/>
      <c r="DOR224" s="54"/>
      <c r="DOS224" s="54"/>
      <c r="DOT224" s="54"/>
      <c r="DOU224" s="54"/>
      <c r="DOV224" s="54"/>
      <c r="DOW224" s="54"/>
      <c r="DOX224" s="54"/>
      <c r="DOY224" s="54"/>
      <c r="DOZ224" s="54"/>
      <c r="DPA224" s="54"/>
      <c r="DPB224" s="54"/>
      <c r="DPC224" s="54"/>
      <c r="DPD224" s="54"/>
      <c r="DPE224" s="54"/>
      <c r="DPF224" s="54"/>
      <c r="DPG224" s="54"/>
      <c r="DPH224" s="54"/>
      <c r="DPI224" s="54"/>
      <c r="DPJ224" s="54"/>
      <c r="DPK224" s="54"/>
      <c r="DPL224" s="54"/>
      <c r="DPM224" s="54"/>
      <c r="DPN224" s="54"/>
      <c r="DPO224" s="54"/>
      <c r="DPP224" s="54"/>
      <c r="DPQ224" s="54"/>
      <c r="DPR224" s="54"/>
      <c r="DPS224" s="54"/>
      <c r="DPT224" s="54"/>
      <c r="DPU224" s="54"/>
      <c r="DPV224" s="54"/>
      <c r="DPW224" s="54"/>
      <c r="DPX224" s="54"/>
      <c r="DPY224" s="54"/>
      <c r="DPZ224" s="54"/>
      <c r="DQA224" s="54"/>
      <c r="DQB224" s="54"/>
      <c r="DQC224" s="54"/>
      <c r="DQD224" s="54"/>
      <c r="DQE224" s="54"/>
      <c r="DQF224" s="54"/>
      <c r="DQG224" s="54"/>
      <c r="DQH224" s="54"/>
      <c r="DQI224" s="54"/>
      <c r="DQJ224" s="54"/>
      <c r="DQK224" s="54"/>
      <c r="DQL224" s="54"/>
      <c r="DQM224" s="54"/>
      <c r="DQN224" s="54"/>
      <c r="DQO224" s="54"/>
      <c r="DQP224" s="54"/>
      <c r="DQQ224" s="54"/>
      <c r="DQR224" s="54"/>
      <c r="DQS224" s="54"/>
      <c r="DQT224" s="54"/>
      <c r="DQU224" s="54"/>
      <c r="DQV224" s="54"/>
      <c r="DQW224" s="54"/>
      <c r="DQX224" s="54"/>
      <c r="DQY224" s="54"/>
      <c r="DQZ224" s="54"/>
      <c r="DRA224" s="54"/>
      <c r="DRB224" s="54"/>
      <c r="DRC224" s="54"/>
      <c r="DRD224" s="54"/>
      <c r="DRE224" s="54"/>
      <c r="DRF224" s="54"/>
      <c r="DRG224" s="54"/>
      <c r="DRH224" s="54"/>
      <c r="DRI224" s="54"/>
      <c r="DRJ224" s="54"/>
      <c r="DRK224" s="54"/>
      <c r="DRL224" s="54"/>
      <c r="DRM224" s="54"/>
      <c r="DRN224" s="54"/>
      <c r="DRO224" s="54"/>
      <c r="DRP224" s="54"/>
      <c r="DRQ224" s="54"/>
      <c r="DRR224" s="54"/>
      <c r="DRS224" s="54"/>
      <c r="DRT224" s="54"/>
      <c r="DRU224" s="54"/>
      <c r="DRV224" s="54"/>
      <c r="DRW224" s="54"/>
      <c r="DRX224" s="54"/>
      <c r="DRY224" s="54"/>
      <c r="DRZ224" s="54"/>
      <c r="DSA224" s="54"/>
      <c r="DSB224" s="54"/>
      <c r="DSC224" s="54"/>
      <c r="DSD224" s="54"/>
      <c r="DSE224" s="54"/>
      <c r="DSF224" s="54"/>
      <c r="DSG224" s="54"/>
      <c r="DSH224" s="54"/>
      <c r="DSI224" s="54"/>
      <c r="DSJ224" s="54"/>
      <c r="DSK224" s="54"/>
      <c r="DSL224" s="54"/>
      <c r="DSM224" s="54"/>
      <c r="DSN224" s="54"/>
      <c r="DSO224" s="54"/>
      <c r="DSP224" s="54"/>
      <c r="DSQ224" s="54"/>
      <c r="DSR224" s="54"/>
      <c r="DSS224" s="54"/>
      <c r="DST224" s="54"/>
      <c r="DSU224" s="54"/>
      <c r="DSV224" s="54"/>
      <c r="DSW224" s="54"/>
      <c r="DSX224" s="54"/>
      <c r="DSY224" s="54"/>
      <c r="DSZ224" s="54"/>
      <c r="DTA224" s="54"/>
      <c r="DTB224" s="54"/>
      <c r="DTC224" s="54"/>
      <c r="DTD224" s="54"/>
      <c r="DTE224" s="54"/>
      <c r="DTF224" s="54"/>
      <c r="DTG224" s="54"/>
      <c r="DTH224" s="54"/>
      <c r="DTI224" s="54"/>
      <c r="DTJ224" s="54"/>
      <c r="DTK224" s="54"/>
      <c r="DTL224" s="54"/>
      <c r="DTM224" s="54"/>
      <c r="DTN224" s="54"/>
      <c r="DTO224" s="54"/>
      <c r="DTP224" s="54"/>
      <c r="DTQ224" s="54"/>
      <c r="DTR224" s="54"/>
      <c r="DTS224" s="54"/>
      <c r="DTT224" s="54"/>
      <c r="DTU224" s="54"/>
      <c r="DTV224" s="54"/>
      <c r="DTW224" s="54"/>
      <c r="DTX224" s="54"/>
      <c r="DTY224" s="54"/>
      <c r="DTZ224" s="54"/>
      <c r="DUA224" s="54"/>
      <c r="DUB224" s="54"/>
      <c r="DUC224" s="54"/>
      <c r="DUD224" s="54"/>
      <c r="DUE224" s="54"/>
      <c r="DUF224" s="54"/>
      <c r="DUG224" s="54"/>
      <c r="DUH224" s="54"/>
      <c r="DUI224" s="54"/>
      <c r="DUJ224" s="54"/>
      <c r="DUK224" s="54"/>
      <c r="DUL224" s="54"/>
      <c r="DUM224" s="54"/>
      <c r="DUN224" s="54"/>
      <c r="DUO224" s="54"/>
      <c r="DUP224" s="54"/>
      <c r="DUQ224" s="54"/>
      <c r="DUR224" s="54"/>
      <c r="DUS224" s="54"/>
      <c r="DUT224" s="54"/>
      <c r="DUU224" s="54"/>
      <c r="DUV224" s="54"/>
      <c r="DUW224" s="54"/>
      <c r="DUX224" s="54"/>
      <c r="DUY224" s="54"/>
      <c r="DUZ224" s="54"/>
      <c r="DVA224" s="54"/>
      <c r="DVB224" s="54"/>
      <c r="DVC224" s="54"/>
      <c r="DVD224" s="54"/>
      <c r="DVE224" s="54"/>
      <c r="DVF224" s="54"/>
      <c r="DVG224" s="54"/>
      <c r="DVH224" s="54"/>
      <c r="DVI224" s="54"/>
      <c r="DVJ224" s="54"/>
      <c r="DVK224" s="54"/>
      <c r="DVL224" s="54"/>
      <c r="DVM224" s="54"/>
      <c r="DVN224" s="54"/>
      <c r="DVO224" s="54"/>
      <c r="DVP224" s="54"/>
      <c r="DVQ224" s="54"/>
      <c r="DVR224" s="54"/>
      <c r="DVS224" s="54"/>
      <c r="DVT224" s="54"/>
      <c r="DVU224" s="54"/>
      <c r="DVV224" s="54"/>
      <c r="DVW224" s="54"/>
      <c r="DVX224" s="54"/>
      <c r="DVY224" s="54"/>
      <c r="DVZ224" s="54"/>
      <c r="DWA224" s="54"/>
      <c r="DWB224" s="54"/>
      <c r="DWC224" s="54"/>
      <c r="DWD224" s="54"/>
      <c r="DWE224" s="54"/>
      <c r="DWF224" s="54"/>
      <c r="DWG224" s="54"/>
      <c r="DWH224" s="54"/>
      <c r="DWI224" s="54"/>
      <c r="DWJ224" s="54"/>
      <c r="DWK224" s="54"/>
      <c r="DWL224" s="54"/>
      <c r="DWM224" s="54"/>
      <c r="DWN224" s="54"/>
      <c r="DWO224" s="54"/>
      <c r="DWP224" s="54"/>
      <c r="DWQ224" s="54"/>
      <c r="DWR224" s="54"/>
      <c r="DWS224" s="54"/>
      <c r="DWT224" s="54"/>
      <c r="DWU224" s="54"/>
      <c r="DWV224" s="54"/>
      <c r="DWW224" s="54"/>
      <c r="DWX224" s="54"/>
      <c r="DWY224" s="54"/>
      <c r="DWZ224" s="54"/>
      <c r="DXA224" s="54"/>
      <c r="DXB224" s="54"/>
      <c r="DXC224" s="54"/>
      <c r="DXD224" s="54"/>
      <c r="DXE224" s="54"/>
      <c r="DXF224" s="54"/>
      <c r="DXG224" s="54"/>
      <c r="DXH224" s="54"/>
      <c r="DXI224" s="54"/>
      <c r="DXJ224" s="54"/>
      <c r="DXK224" s="54"/>
      <c r="DXL224" s="54"/>
      <c r="DXM224" s="54"/>
      <c r="DXN224" s="54"/>
      <c r="DXO224" s="54"/>
      <c r="DXP224" s="54"/>
      <c r="DXQ224" s="54"/>
      <c r="DXR224" s="54"/>
      <c r="DXS224" s="54"/>
      <c r="DXT224" s="54"/>
      <c r="DXU224" s="54"/>
      <c r="DXV224" s="54"/>
      <c r="DXW224" s="54"/>
      <c r="DXX224" s="54"/>
      <c r="DXY224" s="54"/>
      <c r="DXZ224" s="54"/>
      <c r="DYA224" s="54"/>
      <c r="DYB224" s="54"/>
      <c r="DYC224" s="54"/>
      <c r="DYD224" s="54"/>
      <c r="DYE224" s="54"/>
      <c r="DYF224" s="54"/>
      <c r="DYG224" s="54"/>
      <c r="DYH224" s="54"/>
      <c r="DYI224" s="54"/>
      <c r="DYJ224" s="54"/>
      <c r="DYK224" s="54"/>
      <c r="DYL224" s="54"/>
      <c r="DYM224" s="54"/>
      <c r="DYN224" s="54"/>
      <c r="DYO224" s="54"/>
      <c r="DYP224" s="54"/>
      <c r="DYQ224" s="54"/>
      <c r="DYR224" s="54"/>
      <c r="DYS224" s="54"/>
      <c r="DYT224" s="54"/>
      <c r="DYU224" s="54"/>
      <c r="DYV224" s="54"/>
      <c r="DYW224" s="54"/>
      <c r="DYX224" s="54"/>
      <c r="DYY224" s="54"/>
      <c r="DYZ224" s="54"/>
      <c r="DZA224" s="54"/>
      <c r="DZB224" s="54"/>
      <c r="DZC224" s="54"/>
      <c r="DZD224" s="54"/>
      <c r="DZE224" s="54"/>
      <c r="DZF224" s="54"/>
      <c r="DZG224" s="54"/>
      <c r="DZH224" s="54"/>
      <c r="DZI224" s="54"/>
      <c r="DZJ224" s="54"/>
      <c r="DZK224" s="54"/>
      <c r="DZL224" s="54"/>
      <c r="DZM224" s="54"/>
      <c r="DZN224" s="54"/>
      <c r="DZO224" s="54"/>
      <c r="DZP224" s="54"/>
      <c r="DZQ224" s="54"/>
      <c r="DZR224" s="54"/>
      <c r="DZS224" s="54"/>
      <c r="DZT224" s="54"/>
      <c r="DZU224" s="54"/>
      <c r="DZV224" s="54"/>
      <c r="DZW224" s="54"/>
      <c r="DZX224" s="54"/>
      <c r="DZY224" s="54"/>
      <c r="DZZ224" s="54"/>
      <c r="EAA224" s="54"/>
      <c r="EAB224" s="54"/>
      <c r="EAC224" s="54"/>
      <c r="EAD224" s="54"/>
      <c r="EAE224" s="54"/>
      <c r="EAF224" s="54"/>
      <c r="EAG224" s="54"/>
      <c r="EAH224" s="54"/>
      <c r="EAI224" s="54"/>
      <c r="EAJ224" s="54"/>
      <c r="EAK224" s="54"/>
      <c r="EAL224" s="54"/>
      <c r="EAM224" s="54"/>
      <c r="EAN224" s="54"/>
      <c r="EAO224" s="54"/>
      <c r="EAP224" s="54"/>
      <c r="EAQ224" s="54"/>
      <c r="EAR224" s="54"/>
      <c r="EAS224" s="54"/>
      <c r="EAT224" s="54"/>
      <c r="EAU224" s="54"/>
      <c r="EAV224" s="54"/>
      <c r="EAW224" s="54"/>
      <c r="EAX224" s="54"/>
      <c r="EAY224" s="54"/>
      <c r="EAZ224" s="54"/>
      <c r="EBA224" s="54"/>
      <c r="EBB224" s="54"/>
      <c r="EBC224" s="54"/>
      <c r="EBD224" s="54"/>
      <c r="EBE224" s="54"/>
      <c r="EBF224" s="54"/>
      <c r="EBG224" s="54"/>
      <c r="EBH224" s="54"/>
      <c r="EBI224" s="54"/>
      <c r="EBJ224" s="54"/>
      <c r="EBK224" s="54"/>
      <c r="EBL224" s="54"/>
      <c r="EBM224" s="54"/>
      <c r="EBN224" s="54"/>
      <c r="EBO224" s="54"/>
      <c r="EBP224" s="54"/>
      <c r="EBQ224" s="54"/>
      <c r="EBR224" s="54"/>
      <c r="EBS224" s="54"/>
      <c r="EBT224" s="54"/>
      <c r="EBU224" s="54"/>
      <c r="EBV224" s="54"/>
      <c r="EBW224" s="54"/>
      <c r="EBX224" s="54"/>
      <c r="EBY224" s="54"/>
      <c r="EBZ224" s="54"/>
      <c r="ECA224" s="54"/>
      <c r="ECB224" s="54"/>
      <c r="ECC224" s="54"/>
      <c r="ECD224" s="54"/>
      <c r="ECE224" s="54"/>
      <c r="ECF224" s="54"/>
      <c r="ECG224" s="54"/>
      <c r="ECH224" s="54"/>
      <c r="ECI224" s="54"/>
      <c r="ECJ224" s="54"/>
      <c r="ECK224" s="54"/>
      <c r="ECL224" s="54"/>
      <c r="ECM224" s="54"/>
      <c r="ECN224" s="54"/>
      <c r="ECO224" s="54"/>
      <c r="ECP224" s="54"/>
      <c r="ECQ224" s="54"/>
      <c r="ECR224" s="54"/>
      <c r="ECS224" s="54"/>
      <c r="ECT224" s="54"/>
      <c r="ECU224" s="54"/>
      <c r="ECV224" s="54"/>
      <c r="ECW224" s="54"/>
      <c r="ECX224" s="54"/>
      <c r="ECY224" s="54"/>
      <c r="ECZ224" s="54"/>
      <c r="EDA224" s="54"/>
      <c r="EDB224" s="54"/>
      <c r="EDC224" s="54"/>
      <c r="EDD224" s="54"/>
      <c r="EDE224" s="54"/>
      <c r="EDF224" s="54"/>
      <c r="EDG224" s="54"/>
      <c r="EDH224" s="54"/>
      <c r="EDI224" s="54"/>
      <c r="EDJ224" s="54"/>
      <c r="EDK224" s="54"/>
      <c r="EDL224" s="54"/>
      <c r="EDM224" s="54"/>
      <c r="EDN224" s="54"/>
      <c r="EDO224" s="54"/>
      <c r="EDP224" s="54"/>
      <c r="EDQ224" s="54"/>
      <c r="EDR224" s="54"/>
      <c r="EDS224" s="54"/>
      <c r="EDT224" s="54"/>
      <c r="EDU224" s="54"/>
      <c r="EDV224" s="54"/>
      <c r="EDW224" s="54"/>
      <c r="EDX224" s="54"/>
      <c r="EDY224" s="54"/>
      <c r="EDZ224" s="54"/>
      <c r="EEA224" s="54"/>
      <c r="EEB224" s="54"/>
      <c r="EEC224" s="54"/>
      <c r="EED224" s="54"/>
      <c r="EEE224" s="54"/>
      <c r="EEF224" s="54"/>
      <c r="EEG224" s="54"/>
      <c r="EEH224" s="54"/>
      <c r="EEI224" s="54"/>
      <c r="EEJ224" s="54"/>
      <c r="EEK224" s="54"/>
      <c r="EEL224" s="54"/>
      <c r="EEM224" s="54"/>
      <c r="EEN224" s="54"/>
      <c r="EEO224" s="54"/>
      <c r="EEP224" s="54"/>
      <c r="EEQ224" s="54"/>
      <c r="EER224" s="54"/>
      <c r="EES224" s="54"/>
      <c r="EET224" s="54"/>
      <c r="EEU224" s="54"/>
      <c r="EEV224" s="54"/>
      <c r="EEW224" s="54"/>
      <c r="EEX224" s="54"/>
      <c r="EEY224" s="54"/>
      <c r="EEZ224" s="54"/>
      <c r="EFA224" s="54"/>
      <c r="EFB224" s="54"/>
      <c r="EFC224" s="54"/>
      <c r="EFD224" s="54"/>
      <c r="EFE224" s="54"/>
      <c r="EFF224" s="54"/>
      <c r="EFG224" s="54"/>
      <c r="EFH224" s="54"/>
      <c r="EFI224" s="54"/>
      <c r="EFJ224" s="54"/>
      <c r="EFK224" s="54"/>
      <c r="EFL224" s="54"/>
      <c r="EFM224" s="54"/>
      <c r="EFN224" s="54"/>
      <c r="EFO224" s="54"/>
      <c r="EFP224" s="54"/>
      <c r="EFQ224" s="54"/>
      <c r="EFR224" s="54"/>
      <c r="EFS224" s="54"/>
      <c r="EFT224" s="54"/>
      <c r="EFU224" s="54"/>
      <c r="EFV224" s="54"/>
      <c r="EFW224" s="54"/>
      <c r="EFX224" s="54"/>
      <c r="EFY224" s="54"/>
      <c r="EFZ224" s="54"/>
      <c r="EGA224" s="54"/>
      <c r="EGB224" s="54"/>
      <c r="EGC224" s="54"/>
      <c r="EGD224" s="54"/>
      <c r="EGE224" s="54"/>
      <c r="EGF224" s="54"/>
      <c r="EGG224" s="54"/>
      <c r="EGH224" s="54"/>
      <c r="EGI224" s="54"/>
      <c r="EGJ224" s="54"/>
      <c r="EGK224" s="54"/>
      <c r="EGL224" s="54"/>
      <c r="EGM224" s="54"/>
      <c r="EGN224" s="54"/>
      <c r="EGO224" s="54"/>
      <c r="EGP224" s="54"/>
      <c r="EGQ224" s="54"/>
      <c r="EGR224" s="54"/>
      <c r="EGS224" s="54"/>
      <c r="EGT224" s="54"/>
      <c r="EGU224" s="54"/>
      <c r="EGV224" s="54"/>
      <c r="EGW224" s="54"/>
      <c r="EGX224" s="54"/>
      <c r="EGY224" s="54"/>
      <c r="EGZ224" s="54"/>
      <c r="EHA224" s="54"/>
      <c r="EHB224" s="54"/>
      <c r="EHC224" s="54"/>
      <c r="EHD224" s="54"/>
      <c r="EHE224" s="54"/>
      <c r="EHF224" s="54"/>
      <c r="EHG224" s="54"/>
      <c r="EHH224" s="54"/>
      <c r="EHI224" s="54"/>
      <c r="EHJ224" s="54"/>
      <c r="EHK224" s="54"/>
      <c r="EHL224" s="54"/>
      <c r="EHM224" s="54"/>
      <c r="EHN224" s="54"/>
      <c r="EHO224" s="54"/>
      <c r="EHP224" s="54"/>
      <c r="EHQ224" s="54"/>
      <c r="EHR224" s="54"/>
      <c r="EHS224" s="54"/>
      <c r="EHT224" s="54"/>
      <c r="EHU224" s="54"/>
      <c r="EHV224" s="54"/>
      <c r="EHW224" s="54"/>
      <c r="EHX224" s="54"/>
      <c r="EHY224" s="54"/>
      <c r="EHZ224" s="54"/>
      <c r="EIA224" s="54"/>
      <c r="EIB224" s="54"/>
      <c r="EIC224" s="54"/>
      <c r="EID224" s="54"/>
      <c r="EIE224" s="54"/>
      <c r="EIF224" s="54"/>
      <c r="EIG224" s="54"/>
      <c r="EIH224" s="54"/>
      <c r="EII224" s="54"/>
      <c r="EIJ224" s="54"/>
      <c r="EIK224" s="54"/>
      <c r="EIL224" s="54"/>
      <c r="EIM224" s="54"/>
      <c r="EIN224" s="54"/>
      <c r="EIO224" s="54"/>
      <c r="EIP224" s="54"/>
      <c r="EIQ224" s="54"/>
      <c r="EIR224" s="54"/>
      <c r="EIS224" s="54"/>
      <c r="EIT224" s="54"/>
      <c r="EIU224" s="54"/>
      <c r="EIV224" s="54"/>
      <c r="EIW224" s="54"/>
      <c r="EIX224" s="54"/>
      <c r="EIY224" s="54"/>
      <c r="EIZ224" s="54"/>
      <c r="EJA224" s="54"/>
      <c r="EJB224" s="54"/>
      <c r="EJC224" s="54"/>
      <c r="EJD224" s="54"/>
      <c r="EJE224" s="54"/>
      <c r="EJF224" s="54"/>
      <c r="EJG224" s="54"/>
      <c r="EJH224" s="54"/>
      <c r="EJI224" s="54"/>
      <c r="EJJ224" s="54"/>
      <c r="EJK224" s="54"/>
      <c r="EJL224" s="54"/>
      <c r="EJM224" s="54"/>
      <c r="EJN224" s="54"/>
      <c r="EJO224" s="54"/>
      <c r="EJP224" s="54"/>
      <c r="EJQ224" s="54"/>
      <c r="EJR224" s="54"/>
      <c r="EJS224" s="54"/>
      <c r="EJT224" s="54"/>
      <c r="EJU224" s="54"/>
      <c r="EJV224" s="54"/>
      <c r="EJW224" s="54"/>
      <c r="EJX224" s="54"/>
      <c r="EJY224" s="54"/>
      <c r="EJZ224" s="54"/>
      <c r="EKA224" s="54"/>
      <c r="EKB224" s="54"/>
      <c r="EKC224" s="54"/>
      <c r="EKD224" s="54"/>
      <c r="EKE224" s="54"/>
      <c r="EKF224" s="54"/>
      <c r="EKG224" s="54"/>
      <c r="EKH224" s="54"/>
      <c r="EKI224" s="54"/>
      <c r="EKJ224" s="54"/>
      <c r="EKK224" s="54"/>
      <c r="EKL224" s="54"/>
      <c r="EKM224" s="54"/>
      <c r="EKN224" s="54"/>
      <c r="EKO224" s="54"/>
      <c r="EKP224" s="54"/>
      <c r="EKQ224" s="54"/>
      <c r="EKR224" s="54"/>
      <c r="EKS224" s="54"/>
      <c r="EKT224" s="54"/>
      <c r="EKU224" s="54"/>
      <c r="EKV224" s="54"/>
      <c r="EKW224" s="54"/>
      <c r="EKX224" s="54"/>
      <c r="EKY224" s="54"/>
      <c r="EKZ224" s="54"/>
      <c r="ELA224" s="54"/>
      <c r="ELB224" s="54"/>
      <c r="ELC224" s="54"/>
      <c r="ELD224" s="54"/>
      <c r="ELE224" s="54"/>
      <c r="ELF224" s="54"/>
      <c r="ELG224" s="54"/>
      <c r="ELH224" s="54"/>
      <c r="ELI224" s="54"/>
      <c r="ELJ224" s="54"/>
      <c r="ELK224" s="54"/>
      <c r="ELL224" s="54"/>
      <c r="ELM224" s="54"/>
      <c r="ELN224" s="54"/>
      <c r="ELO224" s="54"/>
      <c r="ELP224" s="54"/>
      <c r="ELQ224" s="54"/>
      <c r="ELR224" s="54"/>
      <c r="ELS224" s="54"/>
      <c r="ELT224" s="54"/>
      <c r="ELU224" s="54"/>
      <c r="ELV224" s="54"/>
      <c r="ELW224" s="54"/>
      <c r="ELX224" s="54"/>
      <c r="ELY224" s="54"/>
      <c r="ELZ224" s="54"/>
      <c r="EMA224" s="54"/>
      <c r="EMB224" s="54"/>
      <c r="EMC224" s="54"/>
      <c r="EMD224" s="54"/>
      <c r="EME224" s="54"/>
      <c r="EMF224" s="54"/>
      <c r="EMG224" s="54"/>
      <c r="EMH224" s="54"/>
      <c r="EMI224" s="54"/>
      <c r="EMJ224" s="54"/>
      <c r="EMK224" s="54"/>
      <c r="EML224" s="54"/>
      <c r="EMM224" s="54"/>
      <c r="EMN224" s="54"/>
      <c r="EMO224" s="54"/>
      <c r="EMP224" s="54"/>
      <c r="EMQ224" s="54"/>
      <c r="EMR224" s="54"/>
      <c r="EMS224" s="54"/>
      <c r="EMT224" s="54"/>
      <c r="EMU224" s="54"/>
      <c r="EMV224" s="54"/>
      <c r="EMW224" s="54"/>
      <c r="EMX224" s="54"/>
      <c r="EMY224" s="54"/>
      <c r="EMZ224" s="54"/>
      <c r="ENA224" s="54"/>
      <c r="ENB224" s="54"/>
      <c r="ENC224" s="54"/>
      <c r="END224" s="54"/>
      <c r="ENE224" s="54"/>
      <c r="ENF224" s="54"/>
      <c r="ENG224" s="54"/>
      <c r="ENH224" s="54"/>
      <c r="ENI224" s="54"/>
      <c r="ENJ224" s="54"/>
      <c r="ENK224" s="54"/>
      <c r="ENL224" s="54"/>
      <c r="ENM224" s="54"/>
      <c r="ENN224" s="54"/>
      <c r="ENO224" s="54"/>
      <c r="ENP224" s="54"/>
      <c r="ENQ224" s="54"/>
      <c r="ENR224" s="54"/>
      <c r="ENS224" s="54"/>
      <c r="ENT224" s="54"/>
      <c r="ENU224" s="54"/>
      <c r="ENV224" s="54"/>
      <c r="ENW224" s="54"/>
      <c r="ENX224" s="54"/>
      <c r="ENY224" s="54"/>
      <c r="ENZ224" s="54"/>
      <c r="EOA224" s="54"/>
      <c r="EOB224" s="54"/>
      <c r="EOC224" s="54"/>
      <c r="EOD224" s="54"/>
      <c r="EOE224" s="54"/>
      <c r="EOF224" s="54"/>
      <c r="EOG224" s="54"/>
      <c r="EOH224" s="54"/>
      <c r="EOI224" s="54"/>
      <c r="EOJ224" s="54"/>
      <c r="EOK224" s="54"/>
      <c r="EOL224" s="54"/>
      <c r="EOM224" s="54"/>
      <c r="EON224" s="54"/>
      <c r="EOO224" s="54"/>
      <c r="EOP224" s="54"/>
      <c r="EOQ224" s="54"/>
      <c r="EOR224" s="54"/>
      <c r="EOS224" s="54"/>
      <c r="EOT224" s="54"/>
      <c r="EOU224" s="54"/>
      <c r="EOV224" s="54"/>
      <c r="EOW224" s="54"/>
      <c r="EOX224" s="54"/>
      <c r="EOY224" s="54"/>
      <c r="EOZ224" s="54"/>
      <c r="EPA224" s="54"/>
      <c r="EPB224" s="54"/>
      <c r="EPC224" s="54"/>
      <c r="EPD224" s="54"/>
      <c r="EPE224" s="54"/>
      <c r="EPF224" s="54"/>
      <c r="EPG224" s="54"/>
      <c r="EPH224" s="54"/>
      <c r="EPI224" s="54"/>
      <c r="EPJ224" s="54"/>
      <c r="EPK224" s="54"/>
      <c r="EPL224" s="54"/>
      <c r="EPM224" s="54"/>
      <c r="EPN224" s="54"/>
      <c r="EPO224" s="54"/>
      <c r="EPP224" s="54"/>
      <c r="EPQ224" s="54"/>
      <c r="EPR224" s="54"/>
      <c r="EPS224" s="54"/>
      <c r="EPT224" s="54"/>
      <c r="EPU224" s="54"/>
      <c r="EPV224" s="54"/>
      <c r="EPW224" s="54"/>
      <c r="EPX224" s="54"/>
      <c r="EPY224" s="54"/>
      <c r="EPZ224" s="54"/>
      <c r="EQA224" s="54"/>
      <c r="EQB224" s="54"/>
      <c r="EQC224" s="54"/>
      <c r="EQD224" s="54"/>
      <c r="EQE224" s="54"/>
      <c r="EQF224" s="54"/>
      <c r="EQG224" s="54"/>
      <c r="EQH224" s="54"/>
      <c r="EQI224" s="54"/>
      <c r="EQJ224" s="54"/>
      <c r="EQK224" s="54"/>
      <c r="EQL224" s="54"/>
      <c r="EQM224" s="54"/>
      <c r="EQN224" s="54"/>
      <c r="EQO224" s="54"/>
      <c r="EQP224" s="54"/>
      <c r="EQQ224" s="54"/>
      <c r="EQR224" s="54"/>
      <c r="EQS224" s="54"/>
      <c r="EQT224" s="54"/>
      <c r="EQU224" s="54"/>
      <c r="EQV224" s="54"/>
      <c r="EQW224" s="54"/>
      <c r="EQX224" s="54"/>
      <c r="EQY224" s="54"/>
      <c r="EQZ224" s="54"/>
      <c r="ERA224" s="54"/>
      <c r="ERB224" s="54"/>
      <c r="ERC224" s="54"/>
      <c r="ERD224" s="54"/>
      <c r="ERE224" s="54"/>
      <c r="ERF224" s="54"/>
      <c r="ERG224" s="54"/>
      <c r="ERH224" s="54"/>
      <c r="ERI224" s="54"/>
      <c r="ERJ224" s="54"/>
      <c r="ERK224" s="54"/>
      <c r="ERL224" s="54"/>
      <c r="ERM224" s="54"/>
      <c r="ERN224" s="54"/>
      <c r="ERO224" s="54"/>
      <c r="ERP224" s="54"/>
      <c r="ERQ224" s="54"/>
      <c r="ERR224" s="54"/>
      <c r="ERS224" s="54"/>
      <c r="ERT224" s="54"/>
      <c r="ERU224" s="54"/>
      <c r="ERV224" s="54"/>
      <c r="ERW224" s="54"/>
      <c r="ERX224" s="54"/>
      <c r="ERY224" s="54"/>
      <c r="ERZ224" s="54"/>
      <c r="ESA224" s="54"/>
      <c r="ESB224" s="54"/>
      <c r="ESC224" s="54"/>
      <c r="ESD224" s="54"/>
      <c r="ESE224" s="54"/>
      <c r="ESF224" s="54"/>
      <c r="ESG224" s="54"/>
      <c r="ESH224" s="54"/>
      <c r="ESI224" s="54"/>
      <c r="ESJ224" s="54"/>
      <c r="ESK224" s="54"/>
      <c r="ESL224" s="54"/>
      <c r="ESM224" s="54"/>
      <c r="ESN224" s="54"/>
      <c r="ESO224" s="54"/>
      <c r="ESP224" s="54"/>
      <c r="ESQ224" s="54"/>
      <c r="ESR224" s="54"/>
      <c r="ESS224" s="54"/>
      <c r="EST224" s="54"/>
      <c r="ESU224" s="54"/>
      <c r="ESV224" s="54"/>
      <c r="ESW224" s="54"/>
      <c r="ESX224" s="54"/>
      <c r="ESY224" s="54"/>
      <c r="ESZ224" s="54"/>
      <c r="ETA224" s="54"/>
      <c r="ETB224" s="54"/>
      <c r="ETC224" s="54"/>
      <c r="ETD224" s="54"/>
      <c r="ETE224" s="54"/>
      <c r="ETF224" s="54"/>
      <c r="ETG224" s="54"/>
      <c r="ETH224" s="54"/>
      <c r="ETI224" s="54"/>
      <c r="ETJ224" s="54"/>
      <c r="ETK224" s="54"/>
      <c r="ETL224" s="54"/>
      <c r="ETM224" s="54"/>
      <c r="ETN224" s="54"/>
      <c r="ETO224" s="54"/>
      <c r="ETP224" s="54"/>
      <c r="ETQ224" s="54"/>
      <c r="ETR224" s="54"/>
      <c r="ETS224" s="54"/>
      <c r="ETT224" s="54"/>
      <c r="ETU224" s="54"/>
      <c r="ETV224" s="54"/>
      <c r="ETW224" s="54"/>
      <c r="ETX224" s="54"/>
      <c r="ETY224" s="54"/>
      <c r="ETZ224" s="54"/>
      <c r="EUA224" s="54"/>
      <c r="EUB224" s="54"/>
      <c r="EUC224" s="54"/>
      <c r="EUD224" s="54"/>
      <c r="EUE224" s="54"/>
      <c r="EUF224" s="54"/>
      <c r="EUG224" s="54"/>
      <c r="EUH224" s="54"/>
      <c r="EUI224" s="54"/>
      <c r="EUJ224" s="54"/>
      <c r="EUK224" s="54"/>
      <c r="EUL224" s="54"/>
      <c r="EUM224" s="54"/>
      <c r="EUN224" s="54"/>
      <c r="EUO224" s="54"/>
      <c r="EUP224" s="54"/>
      <c r="EUQ224" s="54"/>
      <c r="EUR224" s="54"/>
      <c r="EUS224" s="54"/>
      <c r="EUT224" s="54"/>
      <c r="EUU224" s="54"/>
      <c r="EUV224" s="54"/>
      <c r="EUW224" s="54"/>
      <c r="EUX224" s="54"/>
      <c r="EUY224" s="54"/>
      <c r="EUZ224" s="54"/>
      <c r="EVA224" s="54"/>
      <c r="EVB224" s="54"/>
      <c r="EVC224" s="54"/>
      <c r="EVD224" s="54"/>
      <c r="EVE224" s="54"/>
      <c r="EVF224" s="54"/>
      <c r="EVG224" s="54"/>
      <c r="EVH224" s="54"/>
      <c r="EVI224" s="54"/>
      <c r="EVJ224" s="54"/>
      <c r="EVK224" s="54"/>
      <c r="EVL224" s="54"/>
      <c r="EVM224" s="54"/>
      <c r="EVN224" s="54"/>
      <c r="EVO224" s="54"/>
      <c r="EVP224" s="54"/>
      <c r="EVQ224" s="54"/>
      <c r="EVR224" s="54"/>
      <c r="EVS224" s="54"/>
      <c r="EVT224" s="54"/>
      <c r="EVU224" s="54"/>
      <c r="EVV224" s="54"/>
      <c r="EVW224" s="54"/>
      <c r="EVX224" s="54"/>
      <c r="EVY224" s="54"/>
      <c r="EVZ224" s="54"/>
      <c r="EWA224" s="54"/>
      <c r="EWB224" s="54"/>
      <c r="EWC224" s="54"/>
      <c r="EWD224" s="54"/>
      <c r="EWE224" s="54"/>
      <c r="EWF224" s="54"/>
      <c r="EWG224" s="54"/>
      <c r="EWH224" s="54"/>
      <c r="EWI224" s="54"/>
      <c r="EWJ224" s="54"/>
      <c r="EWK224" s="54"/>
      <c r="EWL224" s="54"/>
      <c r="EWM224" s="54"/>
      <c r="EWN224" s="54"/>
      <c r="EWO224" s="54"/>
      <c r="EWP224" s="54"/>
      <c r="EWQ224" s="54"/>
      <c r="EWR224" s="54"/>
      <c r="EWS224" s="54"/>
      <c r="EWT224" s="54"/>
      <c r="EWU224" s="54"/>
      <c r="EWV224" s="54"/>
      <c r="EWW224" s="54"/>
      <c r="EWX224" s="54"/>
      <c r="EWY224" s="54"/>
      <c r="EWZ224" s="54"/>
      <c r="EXA224" s="54"/>
      <c r="EXB224" s="54"/>
      <c r="EXC224" s="54"/>
      <c r="EXD224" s="54"/>
      <c r="EXE224" s="54"/>
      <c r="EXF224" s="54"/>
      <c r="EXG224" s="54"/>
      <c r="EXH224" s="54"/>
      <c r="EXI224" s="54"/>
      <c r="EXJ224" s="54"/>
      <c r="EXK224" s="54"/>
      <c r="EXL224" s="54"/>
      <c r="EXM224" s="54"/>
      <c r="EXN224" s="54"/>
      <c r="EXO224" s="54"/>
      <c r="EXP224" s="54"/>
      <c r="EXQ224" s="54"/>
      <c r="EXR224" s="54"/>
      <c r="EXS224" s="54"/>
      <c r="EXT224" s="54"/>
      <c r="EXU224" s="54"/>
      <c r="EXV224" s="54"/>
      <c r="EXW224" s="54"/>
      <c r="EXX224" s="54"/>
      <c r="EXY224" s="54"/>
      <c r="EXZ224" s="54"/>
      <c r="EYA224" s="54"/>
      <c r="EYB224" s="54"/>
      <c r="EYC224" s="54"/>
      <c r="EYD224" s="54"/>
      <c r="EYE224" s="54"/>
      <c r="EYF224" s="54"/>
      <c r="EYG224" s="54"/>
      <c r="EYH224" s="54"/>
      <c r="EYI224" s="54"/>
      <c r="EYJ224" s="54"/>
      <c r="EYK224" s="54"/>
      <c r="EYL224" s="54"/>
      <c r="EYM224" s="54"/>
      <c r="EYN224" s="54"/>
      <c r="EYO224" s="54"/>
      <c r="EYP224" s="54"/>
      <c r="EYQ224" s="54"/>
      <c r="EYR224" s="54"/>
      <c r="EYS224" s="54"/>
      <c r="EYT224" s="54"/>
      <c r="EYU224" s="54"/>
      <c r="EYV224" s="54"/>
      <c r="EYW224" s="54"/>
      <c r="EYX224" s="54"/>
      <c r="EYY224" s="54"/>
      <c r="EYZ224" s="54"/>
      <c r="EZA224" s="54"/>
      <c r="EZB224" s="54"/>
      <c r="EZC224" s="54"/>
      <c r="EZD224" s="54"/>
      <c r="EZE224" s="54"/>
      <c r="EZF224" s="54"/>
      <c r="EZG224" s="54"/>
      <c r="EZH224" s="54"/>
      <c r="EZI224" s="54"/>
      <c r="EZJ224" s="54"/>
      <c r="EZK224" s="54"/>
      <c r="EZL224" s="54"/>
      <c r="EZM224" s="54"/>
      <c r="EZN224" s="54"/>
      <c r="EZO224" s="54"/>
      <c r="EZP224" s="54"/>
      <c r="EZQ224" s="54"/>
      <c r="EZR224" s="54"/>
      <c r="EZS224" s="54"/>
      <c r="EZT224" s="54"/>
      <c r="EZU224" s="54"/>
      <c r="EZV224" s="54"/>
      <c r="EZW224" s="54"/>
      <c r="EZX224" s="54"/>
      <c r="EZY224" s="54"/>
      <c r="EZZ224" s="54"/>
      <c r="FAA224" s="54"/>
      <c r="FAB224" s="54"/>
      <c r="FAC224" s="54"/>
      <c r="FAD224" s="54"/>
      <c r="FAE224" s="54"/>
      <c r="FAF224" s="54"/>
      <c r="FAG224" s="54"/>
      <c r="FAH224" s="54"/>
      <c r="FAI224" s="54"/>
      <c r="FAJ224" s="54"/>
      <c r="FAK224" s="54"/>
      <c r="FAL224" s="54"/>
      <c r="FAM224" s="54"/>
      <c r="FAN224" s="54"/>
      <c r="FAO224" s="54"/>
      <c r="FAP224" s="54"/>
      <c r="FAQ224" s="54"/>
      <c r="FAR224" s="54"/>
      <c r="FAS224" s="54"/>
      <c r="FAT224" s="54"/>
      <c r="FAU224" s="54"/>
      <c r="FAV224" s="54"/>
      <c r="FAW224" s="54"/>
      <c r="FAX224" s="54"/>
      <c r="FAY224" s="54"/>
      <c r="FAZ224" s="54"/>
      <c r="FBA224" s="54"/>
      <c r="FBB224" s="54"/>
      <c r="FBC224" s="54"/>
      <c r="FBD224" s="54"/>
      <c r="FBE224" s="54"/>
      <c r="FBF224" s="54"/>
      <c r="FBG224" s="54"/>
      <c r="FBH224" s="54"/>
      <c r="FBI224" s="54"/>
      <c r="FBJ224" s="54"/>
      <c r="FBK224" s="54"/>
      <c r="FBL224" s="54"/>
      <c r="FBM224" s="54"/>
      <c r="FBN224" s="54"/>
      <c r="FBO224" s="54"/>
      <c r="FBP224" s="54"/>
      <c r="FBQ224" s="54"/>
      <c r="FBR224" s="54"/>
      <c r="FBS224" s="54"/>
      <c r="FBT224" s="54"/>
      <c r="FBU224" s="54"/>
      <c r="FBV224" s="54"/>
      <c r="FBW224" s="54"/>
      <c r="FBX224" s="54"/>
      <c r="FBY224" s="54"/>
      <c r="FBZ224" s="54"/>
      <c r="FCA224" s="54"/>
      <c r="FCB224" s="54"/>
      <c r="FCC224" s="54"/>
      <c r="FCD224" s="54"/>
      <c r="FCE224" s="54"/>
      <c r="FCF224" s="54"/>
      <c r="FCG224" s="54"/>
      <c r="FCH224" s="54"/>
      <c r="FCI224" s="54"/>
      <c r="FCJ224" s="54"/>
      <c r="FCK224" s="54"/>
      <c r="FCL224" s="54"/>
      <c r="FCM224" s="54"/>
      <c r="FCN224" s="54"/>
      <c r="FCO224" s="54"/>
      <c r="FCP224" s="54"/>
      <c r="FCQ224" s="54"/>
      <c r="FCR224" s="54"/>
      <c r="FCS224" s="54"/>
      <c r="FCT224" s="54"/>
      <c r="FCU224" s="54"/>
      <c r="FCV224" s="54"/>
      <c r="FCW224" s="54"/>
      <c r="FCX224" s="54"/>
      <c r="FCY224" s="54"/>
      <c r="FCZ224" s="54"/>
      <c r="FDA224" s="54"/>
      <c r="FDB224" s="54"/>
      <c r="FDC224" s="54"/>
      <c r="FDD224" s="54"/>
      <c r="FDE224" s="54"/>
      <c r="FDF224" s="54"/>
      <c r="FDG224" s="54"/>
      <c r="FDH224" s="54"/>
      <c r="FDI224" s="54"/>
      <c r="FDJ224" s="54"/>
      <c r="FDK224" s="54"/>
      <c r="FDL224" s="54"/>
      <c r="FDM224" s="54"/>
      <c r="FDN224" s="54"/>
      <c r="FDO224" s="54"/>
      <c r="FDP224" s="54"/>
      <c r="FDQ224" s="54"/>
      <c r="FDR224" s="54"/>
      <c r="FDS224" s="54"/>
      <c r="FDT224" s="54"/>
      <c r="FDU224" s="54"/>
      <c r="FDV224" s="54"/>
      <c r="FDW224" s="54"/>
      <c r="FDX224" s="54"/>
      <c r="FDY224" s="54"/>
      <c r="FDZ224" s="54"/>
      <c r="FEA224" s="54"/>
      <c r="FEB224" s="54"/>
      <c r="FEC224" s="54"/>
      <c r="FED224" s="54"/>
      <c r="FEE224" s="54"/>
      <c r="FEF224" s="54"/>
      <c r="FEG224" s="54"/>
      <c r="FEH224" s="54"/>
      <c r="FEI224" s="54"/>
      <c r="FEJ224" s="54"/>
      <c r="FEK224" s="54"/>
      <c r="FEL224" s="54"/>
      <c r="FEM224" s="54"/>
      <c r="FEN224" s="54"/>
      <c r="FEO224" s="54"/>
      <c r="FEP224" s="54"/>
      <c r="FEQ224" s="54"/>
      <c r="FER224" s="54"/>
      <c r="FES224" s="54"/>
      <c r="FET224" s="54"/>
      <c r="FEU224" s="54"/>
      <c r="FEV224" s="54"/>
      <c r="FEW224" s="54"/>
      <c r="FEX224" s="54"/>
      <c r="FEY224" s="54"/>
      <c r="FEZ224" s="54"/>
      <c r="FFA224" s="54"/>
      <c r="FFB224" s="54"/>
      <c r="FFC224" s="54"/>
      <c r="FFD224" s="54"/>
      <c r="FFE224" s="54"/>
      <c r="FFF224" s="54"/>
      <c r="FFG224" s="54"/>
      <c r="FFH224" s="54"/>
      <c r="FFI224" s="54"/>
      <c r="FFJ224" s="54"/>
      <c r="FFK224" s="54"/>
      <c r="FFL224" s="54"/>
      <c r="FFM224" s="54"/>
      <c r="FFN224" s="54"/>
      <c r="FFO224" s="54"/>
      <c r="FFP224" s="54"/>
      <c r="FFQ224" s="54"/>
      <c r="FFR224" s="54"/>
      <c r="FFS224" s="54"/>
      <c r="FFT224" s="54"/>
      <c r="FFU224" s="54"/>
      <c r="FFV224" s="54"/>
      <c r="FFW224" s="54"/>
      <c r="FFX224" s="54"/>
      <c r="FFY224" s="54"/>
      <c r="FFZ224" s="54"/>
      <c r="FGA224" s="54"/>
      <c r="FGB224" s="54"/>
      <c r="FGC224" s="54"/>
      <c r="FGD224" s="54"/>
      <c r="FGE224" s="54"/>
      <c r="FGF224" s="54"/>
      <c r="FGG224" s="54"/>
      <c r="FGH224" s="54"/>
      <c r="FGI224" s="54"/>
      <c r="FGJ224" s="54"/>
      <c r="FGK224" s="54"/>
      <c r="FGL224" s="54"/>
      <c r="FGM224" s="54"/>
      <c r="FGN224" s="54"/>
      <c r="FGO224" s="54"/>
      <c r="FGP224" s="54"/>
      <c r="FGQ224" s="54"/>
      <c r="FGR224" s="54"/>
      <c r="FGS224" s="54"/>
      <c r="FGT224" s="54"/>
      <c r="FGU224" s="54"/>
      <c r="FGV224" s="54"/>
      <c r="FGW224" s="54"/>
      <c r="FGX224" s="54"/>
      <c r="FGY224" s="54"/>
      <c r="FGZ224" s="54"/>
      <c r="FHA224" s="54"/>
      <c r="FHB224" s="54"/>
      <c r="FHC224" s="54"/>
      <c r="FHD224" s="54"/>
      <c r="FHE224" s="54"/>
      <c r="FHF224" s="54"/>
      <c r="FHG224" s="54"/>
      <c r="FHH224" s="54"/>
      <c r="FHI224" s="54"/>
      <c r="FHJ224" s="54"/>
      <c r="FHK224" s="54"/>
      <c r="FHL224" s="54"/>
      <c r="FHM224" s="54"/>
      <c r="FHN224" s="54"/>
      <c r="FHO224" s="54"/>
      <c r="FHP224" s="54"/>
      <c r="FHQ224" s="54"/>
      <c r="FHR224" s="54"/>
      <c r="FHS224" s="54"/>
      <c r="FHT224" s="54"/>
      <c r="FHU224" s="54"/>
      <c r="FHV224" s="54"/>
      <c r="FHW224" s="54"/>
      <c r="FHX224" s="54"/>
      <c r="FHY224" s="54"/>
      <c r="FHZ224" s="54"/>
      <c r="FIA224" s="54"/>
      <c r="FIB224" s="54"/>
      <c r="FIC224" s="54"/>
      <c r="FID224" s="54"/>
      <c r="FIE224" s="54"/>
      <c r="FIF224" s="54"/>
      <c r="FIG224" s="54"/>
      <c r="FIH224" s="54"/>
      <c r="FII224" s="54"/>
      <c r="FIJ224" s="54"/>
      <c r="FIK224" s="54"/>
      <c r="FIL224" s="54"/>
      <c r="FIM224" s="54"/>
      <c r="FIN224" s="54"/>
      <c r="FIO224" s="54"/>
      <c r="FIP224" s="54"/>
      <c r="FIQ224" s="54"/>
      <c r="FIR224" s="54"/>
      <c r="FIS224" s="54"/>
      <c r="FIT224" s="54"/>
      <c r="FIU224" s="54"/>
      <c r="FIV224" s="54"/>
      <c r="FIW224" s="54"/>
      <c r="FIX224" s="54"/>
      <c r="FIY224" s="54"/>
      <c r="FIZ224" s="54"/>
      <c r="FJA224" s="54"/>
      <c r="FJB224" s="54"/>
      <c r="FJC224" s="54"/>
      <c r="FJD224" s="54"/>
      <c r="FJE224" s="54"/>
      <c r="FJF224" s="54"/>
      <c r="FJG224" s="54"/>
      <c r="FJH224" s="54"/>
      <c r="FJI224" s="54"/>
      <c r="FJJ224" s="54"/>
      <c r="FJK224" s="54"/>
      <c r="FJL224" s="54"/>
      <c r="FJM224" s="54"/>
      <c r="FJN224" s="54"/>
      <c r="FJO224" s="54"/>
      <c r="FJP224" s="54"/>
      <c r="FJQ224" s="54"/>
      <c r="FJR224" s="54"/>
      <c r="FJS224" s="54"/>
      <c r="FJT224" s="54"/>
      <c r="FJU224" s="54"/>
      <c r="FJV224" s="54"/>
      <c r="FJW224" s="54"/>
      <c r="FJX224" s="54"/>
      <c r="FJY224" s="54"/>
      <c r="FJZ224" s="54"/>
      <c r="FKA224" s="54"/>
      <c r="FKB224" s="54"/>
      <c r="FKC224" s="54"/>
      <c r="FKD224" s="54"/>
      <c r="FKE224" s="54"/>
      <c r="FKF224" s="54"/>
      <c r="FKG224" s="54"/>
      <c r="FKH224" s="54"/>
      <c r="FKI224" s="54"/>
      <c r="FKJ224" s="54"/>
      <c r="FKK224" s="54"/>
      <c r="FKL224" s="54"/>
      <c r="FKM224" s="54"/>
      <c r="FKN224" s="54"/>
      <c r="FKO224" s="54"/>
      <c r="FKP224" s="54"/>
      <c r="FKQ224" s="54"/>
      <c r="FKR224" s="54"/>
      <c r="FKS224" s="54"/>
      <c r="FKT224" s="54"/>
      <c r="FKU224" s="54"/>
      <c r="FKV224" s="54"/>
      <c r="FKW224" s="54"/>
      <c r="FKX224" s="54"/>
      <c r="FKY224" s="54"/>
      <c r="FKZ224" s="54"/>
      <c r="FLA224" s="54"/>
      <c r="FLB224" s="54"/>
      <c r="FLC224" s="54"/>
      <c r="FLD224" s="54"/>
      <c r="FLE224" s="54"/>
      <c r="FLF224" s="54"/>
      <c r="FLG224" s="54"/>
      <c r="FLH224" s="54"/>
      <c r="FLI224" s="54"/>
      <c r="FLJ224" s="54"/>
      <c r="FLK224" s="54"/>
      <c r="FLL224" s="54"/>
      <c r="FLM224" s="54"/>
      <c r="FLN224" s="54"/>
      <c r="FLO224" s="54"/>
      <c r="FLP224" s="54"/>
      <c r="FLQ224" s="54"/>
      <c r="FLR224" s="54"/>
      <c r="FLS224" s="54"/>
      <c r="FLT224" s="54"/>
      <c r="FLU224" s="54"/>
      <c r="FLV224" s="54"/>
      <c r="FLW224" s="54"/>
      <c r="FLX224" s="54"/>
      <c r="FLY224" s="54"/>
      <c r="FLZ224" s="54"/>
      <c r="FMA224" s="54"/>
      <c r="FMB224" s="54"/>
      <c r="FMC224" s="54"/>
      <c r="FMD224" s="54"/>
      <c r="FME224" s="54"/>
      <c r="FMF224" s="54"/>
      <c r="FMG224" s="54"/>
      <c r="FMH224" s="54"/>
      <c r="FMI224" s="54"/>
      <c r="FMJ224" s="54"/>
      <c r="FMK224" s="54"/>
      <c r="FML224" s="54"/>
      <c r="FMM224" s="54"/>
      <c r="FMN224" s="54"/>
      <c r="FMO224" s="54"/>
      <c r="FMP224" s="54"/>
      <c r="FMQ224" s="54"/>
      <c r="FMR224" s="54"/>
      <c r="FMS224" s="54"/>
      <c r="FMT224" s="54"/>
      <c r="FMU224" s="54"/>
      <c r="FMV224" s="54"/>
      <c r="FMW224" s="54"/>
      <c r="FMX224" s="54"/>
      <c r="FMY224" s="54"/>
      <c r="FMZ224" s="54"/>
      <c r="FNA224" s="54"/>
      <c r="FNB224" s="54"/>
      <c r="FNC224" s="54"/>
      <c r="FND224" s="54"/>
      <c r="FNE224" s="54"/>
      <c r="FNF224" s="54"/>
      <c r="FNG224" s="54"/>
      <c r="FNH224" s="54"/>
      <c r="FNI224" s="54"/>
      <c r="FNJ224" s="54"/>
      <c r="FNK224" s="54"/>
      <c r="FNL224" s="54"/>
      <c r="FNM224" s="54"/>
      <c r="FNN224" s="54"/>
      <c r="FNO224" s="54"/>
      <c r="FNP224" s="54"/>
      <c r="FNQ224" s="54"/>
      <c r="FNR224" s="54"/>
      <c r="FNS224" s="54"/>
      <c r="FNT224" s="54"/>
      <c r="FNU224" s="54"/>
      <c r="FNV224" s="54"/>
      <c r="FNW224" s="54"/>
      <c r="FNX224" s="54"/>
      <c r="FNY224" s="54"/>
      <c r="FNZ224" s="54"/>
      <c r="FOA224" s="54"/>
      <c r="FOB224" s="54"/>
      <c r="FOC224" s="54"/>
      <c r="FOD224" s="54"/>
      <c r="FOE224" s="54"/>
      <c r="FOF224" s="54"/>
      <c r="FOG224" s="54"/>
      <c r="FOH224" s="54"/>
      <c r="FOI224" s="54"/>
      <c r="FOJ224" s="54"/>
      <c r="FOK224" s="54"/>
      <c r="FOL224" s="54"/>
      <c r="FOM224" s="54"/>
      <c r="FON224" s="54"/>
      <c r="FOO224" s="54"/>
      <c r="FOP224" s="54"/>
      <c r="FOQ224" s="54"/>
      <c r="FOR224" s="54"/>
      <c r="FOS224" s="54"/>
      <c r="FOT224" s="54"/>
      <c r="FOU224" s="54"/>
      <c r="FOV224" s="54"/>
      <c r="FOW224" s="54"/>
      <c r="FOX224" s="54"/>
      <c r="FOY224" s="54"/>
      <c r="FOZ224" s="54"/>
      <c r="FPA224" s="54"/>
      <c r="FPB224" s="54"/>
      <c r="FPC224" s="54"/>
      <c r="FPD224" s="54"/>
      <c r="FPE224" s="54"/>
      <c r="FPF224" s="54"/>
      <c r="FPG224" s="54"/>
      <c r="FPH224" s="54"/>
      <c r="FPI224" s="54"/>
      <c r="FPJ224" s="54"/>
      <c r="FPK224" s="54"/>
      <c r="FPL224" s="54"/>
      <c r="FPM224" s="54"/>
      <c r="FPN224" s="54"/>
      <c r="FPO224" s="54"/>
      <c r="FPP224" s="54"/>
      <c r="FPQ224" s="54"/>
      <c r="FPR224" s="54"/>
      <c r="FPS224" s="54"/>
      <c r="FPT224" s="54"/>
      <c r="FPU224" s="54"/>
      <c r="FPV224" s="54"/>
      <c r="FPW224" s="54"/>
      <c r="FPX224" s="54"/>
      <c r="FPY224" s="54"/>
      <c r="FPZ224" s="54"/>
      <c r="FQA224" s="54"/>
      <c r="FQB224" s="54"/>
      <c r="FQC224" s="54"/>
      <c r="FQD224" s="54"/>
      <c r="FQE224" s="54"/>
      <c r="FQF224" s="54"/>
      <c r="FQG224" s="54"/>
      <c r="FQH224" s="54"/>
      <c r="FQI224" s="54"/>
      <c r="FQJ224" s="54"/>
      <c r="FQK224" s="54"/>
      <c r="FQL224" s="54"/>
      <c r="FQM224" s="54"/>
      <c r="FQN224" s="54"/>
      <c r="FQO224" s="54"/>
      <c r="FQP224" s="54"/>
      <c r="FQQ224" s="54"/>
      <c r="FQR224" s="54"/>
      <c r="FQS224" s="54"/>
      <c r="FQT224" s="54"/>
      <c r="FQU224" s="54"/>
      <c r="FQV224" s="54"/>
      <c r="FQW224" s="54"/>
      <c r="FQX224" s="54"/>
      <c r="FQY224" s="54"/>
      <c r="FQZ224" s="54"/>
      <c r="FRA224" s="54"/>
      <c r="FRB224" s="54"/>
      <c r="FRC224" s="54"/>
      <c r="FRD224" s="54"/>
      <c r="FRE224" s="54"/>
      <c r="FRF224" s="54"/>
      <c r="FRG224" s="54"/>
      <c r="FRH224" s="54"/>
      <c r="FRI224" s="54"/>
      <c r="FRJ224" s="54"/>
      <c r="FRK224" s="54"/>
      <c r="FRL224" s="54"/>
      <c r="FRM224" s="54"/>
      <c r="FRN224" s="54"/>
      <c r="FRO224" s="54"/>
      <c r="FRP224" s="54"/>
      <c r="FRQ224" s="54"/>
      <c r="FRR224" s="54"/>
      <c r="FRS224" s="54"/>
      <c r="FRT224" s="54"/>
      <c r="FRU224" s="54"/>
      <c r="FRV224" s="54"/>
      <c r="FRW224" s="54"/>
      <c r="FRX224" s="54"/>
      <c r="FRY224" s="54"/>
      <c r="FRZ224" s="54"/>
      <c r="FSA224" s="54"/>
      <c r="FSB224" s="54"/>
      <c r="FSC224" s="54"/>
      <c r="FSD224" s="54"/>
      <c r="FSE224" s="54"/>
      <c r="FSF224" s="54"/>
      <c r="FSG224" s="54"/>
      <c r="FSH224" s="54"/>
      <c r="FSI224" s="54"/>
      <c r="FSJ224" s="54"/>
      <c r="FSK224" s="54"/>
      <c r="FSL224" s="54"/>
      <c r="FSM224" s="54"/>
      <c r="FSN224" s="54"/>
      <c r="FSO224" s="54"/>
      <c r="FSP224" s="54"/>
      <c r="FSQ224" s="54"/>
      <c r="FSR224" s="54"/>
      <c r="FSS224" s="54"/>
      <c r="FST224" s="54"/>
      <c r="FSU224" s="54"/>
      <c r="FSV224" s="54"/>
      <c r="FSW224" s="54"/>
      <c r="FSX224" s="54"/>
      <c r="FSY224" s="54"/>
      <c r="FSZ224" s="54"/>
      <c r="FTA224" s="54"/>
      <c r="FTB224" s="54"/>
      <c r="FTC224" s="54"/>
      <c r="FTD224" s="54"/>
      <c r="FTE224" s="54"/>
      <c r="FTF224" s="54"/>
      <c r="FTG224" s="54"/>
      <c r="FTH224" s="54"/>
      <c r="FTI224" s="54"/>
      <c r="FTJ224" s="54"/>
      <c r="FTK224" s="54"/>
      <c r="FTL224" s="54"/>
      <c r="FTM224" s="54"/>
      <c r="FTN224" s="54"/>
      <c r="FTO224" s="54"/>
      <c r="FTP224" s="54"/>
      <c r="FTQ224" s="54"/>
      <c r="FTR224" s="54"/>
      <c r="FTS224" s="54"/>
      <c r="FTT224" s="54"/>
      <c r="FTU224" s="54"/>
      <c r="FTV224" s="54"/>
      <c r="FTW224" s="54"/>
      <c r="FTX224" s="54"/>
      <c r="FTY224" s="54"/>
      <c r="FTZ224" s="54"/>
      <c r="FUA224" s="54"/>
      <c r="FUB224" s="54"/>
      <c r="FUC224" s="54"/>
      <c r="FUD224" s="54"/>
      <c r="FUE224" s="54"/>
      <c r="FUF224" s="54"/>
      <c r="FUG224" s="54"/>
      <c r="FUH224" s="54"/>
      <c r="FUI224" s="54"/>
      <c r="FUJ224" s="54"/>
      <c r="FUK224" s="54"/>
      <c r="FUL224" s="54"/>
      <c r="FUM224" s="54"/>
      <c r="FUN224" s="54"/>
      <c r="FUO224" s="54"/>
      <c r="FUP224" s="54"/>
      <c r="FUQ224" s="54"/>
      <c r="FUR224" s="54"/>
      <c r="FUS224" s="54"/>
      <c r="FUT224" s="54"/>
      <c r="FUU224" s="54"/>
      <c r="FUV224" s="54"/>
      <c r="FUW224" s="54"/>
      <c r="FUX224" s="54"/>
      <c r="FUY224" s="54"/>
      <c r="FUZ224" s="54"/>
      <c r="FVA224" s="54"/>
      <c r="FVB224" s="54"/>
      <c r="FVC224" s="54"/>
      <c r="FVD224" s="54"/>
      <c r="FVE224" s="54"/>
      <c r="FVF224" s="54"/>
      <c r="FVG224" s="54"/>
      <c r="FVH224" s="54"/>
      <c r="FVI224" s="54"/>
      <c r="FVJ224" s="54"/>
      <c r="FVK224" s="54"/>
      <c r="FVL224" s="54"/>
      <c r="FVM224" s="54"/>
      <c r="FVN224" s="54"/>
      <c r="FVO224" s="54"/>
      <c r="FVP224" s="54"/>
      <c r="FVQ224" s="54"/>
      <c r="FVR224" s="54"/>
      <c r="FVS224" s="54"/>
      <c r="FVT224" s="54"/>
      <c r="FVU224" s="54"/>
      <c r="FVV224" s="54"/>
      <c r="FVW224" s="54"/>
      <c r="FVX224" s="54"/>
      <c r="FVY224" s="54"/>
      <c r="FVZ224" s="54"/>
      <c r="FWA224" s="54"/>
      <c r="FWB224" s="54"/>
      <c r="FWC224" s="54"/>
      <c r="FWD224" s="54"/>
      <c r="FWE224" s="54"/>
      <c r="FWF224" s="54"/>
      <c r="FWG224" s="54"/>
      <c r="FWH224" s="54"/>
      <c r="FWI224" s="54"/>
      <c r="FWJ224" s="54"/>
      <c r="FWK224" s="54"/>
      <c r="FWL224" s="54"/>
      <c r="FWM224" s="54"/>
      <c r="FWN224" s="54"/>
      <c r="FWO224" s="54"/>
      <c r="FWP224" s="54"/>
      <c r="FWQ224" s="54"/>
      <c r="FWR224" s="54"/>
      <c r="FWS224" s="54"/>
      <c r="FWT224" s="54"/>
      <c r="FWU224" s="54"/>
      <c r="FWV224" s="54"/>
      <c r="FWW224" s="54"/>
      <c r="FWX224" s="54"/>
      <c r="FWY224" s="54"/>
      <c r="FWZ224" s="54"/>
      <c r="FXA224" s="54"/>
      <c r="FXB224" s="54"/>
      <c r="FXC224" s="54"/>
      <c r="FXD224" s="54"/>
      <c r="FXE224" s="54"/>
      <c r="FXF224" s="54"/>
      <c r="FXG224" s="54"/>
      <c r="FXH224" s="54"/>
      <c r="FXI224" s="54"/>
      <c r="FXJ224" s="54"/>
      <c r="FXK224" s="54"/>
      <c r="FXL224" s="54"/>
      <c r="FXM224" s="54"/>
      <c r="FXN224" s="54"/>
      <c r="FXO224" s="54"/>
      <c r="FXP224" s="54"/>
      <c r="FXQ224" s="54"/>
      <c r="FXR224" s="54"/>
      <c r="FXS224" s="54"/>
      <c r="FXT224" s="54"/>
      <c r="FXU224" s="54"/>
      <c r="FXV224" s="54"/>
      <c r="FXW224" s="54"/>
      <c r="FXX224" s="54"/>
      <c r="FXY224" s="54"/>
      <c r="FXZ224" s="54"/>
      <c r="FYA224" s="54"/>
      <c r="FYB224" s="54"/>
      <c r="FYC224" s="54"/>
      <c r="FYD224" s="54"/>
      <c r="FYE224" s="54"/>
      <c r="FYF224" s="54"/>
      <c r="FYG224" s="54"/>
      <c r="FYH224" s="54"/>
      <c r="FYI224" s="54"/>
      <c r="FYJ224" s="54"/>
      <c r="FYK224" s="54"/>
      <c r="FYL224" s="54"/>
      <c r="FYM224" s="54"/>
      <c r="FYN224" s="54"/>
      <c r="FYO224" s="54"/>
      <c r="FYP224" s="54"/>
      <c r="FYQ224" s="54"/>
      <c r="FYR224" s="54"/>
      <c r="FYS224" s="54"/>
      <c r="FYT224" s="54"/>
      <c r="FYU224" s="54"/>
      <c r="FYV224" s="54"/>
      <c r="FYW224" s="54"/>
      <c r="FYX224" s="54"/>
      <c r="FYY224" s="54"/>
      <c r="FYZ224" s="54"/>
      <c r="FZA224" s="54"/>
      <c r="FZB224" s="54"/>
      <c r="FZC224" s="54"/>
      <c r="FZD224" s="54"/>
      <c r="FZE224" s="54"/>
      <c r="FZF224" s="54"/>
      <c r="FZG224" s="54"/>
      <c r="FZH224" s="54"/>
      <c r="FZI224" s="54"/>
      <c r="FZJ224" s="54"/>
      <c r="FZK224" s="54"/>
      <c r="FZL224" s="54"/>
      <c r="FZM224" s="54"/>
      <c r="FZN224" s="54"/>
      <c r="FZO224" s="54"/>
      <c r="FZP224" s="54"/>
      <c r="FZQ224" s="54"/>
      <c r="FZR224" s="54"/>
      <c r="FZS224" s="54"/>
      <c r="FZT224" s="54"/>
      <c r="FZU224" s="54"/>
      <c r="FZV224" s="54"/>
      <c r="FZW224" s="54"/>
      <c r="FZX224" s="54"/>
      <c r="FZY224" s="54"/>
      <c r="FZZ224" s="54"/>
      <c r="GAA224" s="54"/>
      <c r="GAB224" s="54"/>
      <c r="GAC224" s="54"/>
      <c r="GAD224" s="54"/>
      <c r="GAE224" s="54"/>
      <c r="GAF224" s="54"/>
      <c r="GAG224" s="54"/>
      <c r="GAH224" s="54"/>
      <c r="GAI224" s="54"/>
      <c r="GAJ224" s="54"/>
      <c r="GAK224" s="54"/>
      <c r="GAL224" s="54"/>
      <c r="GAM224" s="54"/>
      <c r="GAN224" s="54"/>
      <c r="GAO224" s="54"/>
      <c r="GAP224" s="54"/>
      <c r="GAQ224" s="54"/>
      <c r="GAR224" s="54"/>
      <c r="GAS224" s="54"/>
      <c r="GAT224" s="54"/>
      <c r="GAU224" s="54"/>
      <c r="GAV224" s="54"/>
      <c r="GAW224" s="54"/>
      <c r="GAX224" s="54"/>
      <c r="GAY224" s="54"/>
      <c r="GAZ224" s="54"/>
      <c r="GBA224" s="54"/>
      <c r="GBB224" s="54"/>
      <c r="GBC224" s="54"/>
      <c r="GBD224" s="54"/>
      <c r="GBE224" s="54"/>
      <c r="GBF224" s="54"/>
      <c r="GBG224" s="54"/>
      <c r="GBH224" s="54"/>
      <c r="GBI224" s="54"/>
      <c r="GBJ224" s="54"/>
      <c r="GBK224" s="54"/>
      <c r="GBL224" s="54"/>
      <c r="GBM224" s="54"/>
      <c r="GBN224" s="54"/>
      <c r="GBO224" s="54"/>
      <c r="GBP224" s="54"/>
      <c r="GBQ224" s="54"/>
      <c r="GBR224" s="54"/>
      <c r="GBS224" s="54"/>
      <c r="GBT224" s="54"/>
      <c r="GBU224" s="54"/>
      <c r="GBV224" s="54"/>
      <c r="GBW224" s="54"/>
      <c r="GBX224" s="54"/>
      <c r="GBY224" s="54"/>
      <c r="GBZ224" s="54"/>
      <c r="GCA224" s="54"/>
      <c r="GCB224" s="54"/>
      <c r="GCC224" s="54"/>
      <c r="GCD224" s="54"/>
      <c r="GCE224" s="54"/>
      <c r="GCF224" s="54"/>
      <c r="GCG224" s="54"/>
      <c r="GCH224" s="54"/>
      <c r="GCI224" s="54"/>
      <c r="GCJ224" s="54"/>
      <c r="GCK224" s="54"/>
      <c r="GCL224" s="54"/>
      <c r="GCM224" s="54"/>
      <c r="GCN224" s="54"/>
      <c r="GCO224" s="54"/>
      <c r="GCP224" s="54"/>
      <c r="GCQ224" s="54"/>
      <c r="GCR224" s="54"/>
      <c r="GCS224" s="54"/>
      <c r="GCT224" s="54"/>
      <c r="GCU224" s="54"/>
      <c r="GCV224" s="54"/>
      <c r="GCW224" s="54"/>
      <c r="GCX224" s="54"/>
      <c r="GCY224" s="54"/>
      <c r="GCZ224" s="54"/>
      <c r="GDA224" s="54"/>
      <c r="GDB224" s="54"/>
      <c r="GDC224" s="54"/>
      <c r="GDD224" s="54"/>
      <c r="GDE224" s="54"/>
      <c r="GDF224" s="54"/>
      <c r="GDG224" s="54"/>
      <c r="GDH224" s="54"/>
      <c r="GDI224" s="54"/>
      <c r="GDJ224" s="54"/>
      <c r="GDK224" s="54"/>
      <c r="GDL224" s="54"/>
      <c r="GDM224" s="54"/>
      <c r="GDN224" s="54"/>
      <c r="GDO224" s="54"/>
      <c r="GDP224" s="54"/>
      <c r="GDQ224" s="54"/>
      <c r="GDR224" s="54"/>
      <c r="GDS224" s="54"/>
      <c r="GDT224" s="54"/>
      <c r="GDU224" s="54"/>
      <c r="GDV224" s="54"/>
      <c r="GDW224" s="54"/>
      <c r="GDX224" s="54"/>
      <c r="GDY224" s="54"/>
      <c r="GDZ224" s="54"/>
      <c r="GEA224" s="54"/>
      <c r="GEB224" s="54"/>
      <c r="GEC224" s="54"/>
      <c r="GED224" s="54"/>
      <c r="GEE224" s="54"/>
      <c r="GEF224" s="54"/>
      <c r="GEG224" s="54"/>
      <c r="GEH224" s="54"/>
      <c r="GEI224" s="54"/>
      <c r="GEJ224" s="54"/>
      <c r="GEK224" s="54"/>
      <c r="GEL224" s="54"/>
      <c r="GEM224" s="54"/>
      <c r="GEN224" s="54"/>
      <c r="GEO224" s="54"/>
      <c r="GEP224" s="54"/>
      <c r="GEQ224" s="54"/>
      <c r="GER224" s="54"/>
      <c r="GES224" s="54"/>
      <c r="GET224" s="54"/>
      <c r="GEU224" s="54"/>
      <c r="GEV224" s="54"/>
      <c r="GEW224" s="54"/>
      <c r="GEX224" s="54"/>
      <c r="GEY224" s="54"/>
      <c r="GEZ224" s="54"/>
      <c r="GFA224" s="54"/>
      <c r="GFB224" s="54"/>
      <c r="GFC224" s="54"/>
      <c r="GFD224" s="54"/>
      <c r="GFE224" s="54"/>
      <c r="GFF224" s="54"/>
      <c r="GFG224" s="54"/>
      <c r="GFH224" s="54"/>
      <c r="GFI224" s="54"/>
      <c r="GFJ224" s="54"/>
      <c r="GFK224" s="54"/>
      <c r="GFL224" s="54"/>
      <c r="GFM224" s="54"/>
      <c r="GFN224" s="54"/>
      <c r="GFO224" s="54"/>
      <c r="GFP224" s="54"/>
      <c r="GFQ224" s="54"/>
      <c r="GFR224" s="54"/>
      <c r="GFS224" s="54"/>
      <c r="GFT224" s="54"/>
      <c r="GFU224" s="54"/>
      <c r="GFV224" s="54"/>
      <c r="GFW224" s="54"/>
      <c r="GFX224" s="54"/>
      <c r="GFY224" s="54"/>
      <c r="GFZ224" s="54"/>
      <c r="GGA224" s="54"/>
      <c r="GGB224" s="54"/>
      <c r="GGC224" s="54"/>
      <c r="GGD224" s="54"/>
      <c r="GGE224" s="54"/>
      <c r="GGF224" s="54"/>
      <c r="GGG224" s="54"/>
      <c r="GGH224" s="54"/>
      <c r="GGI224" s="54"/>
      <c r="GGJ224" s="54"/>
      <c r="GGK224" s="54"/>
      <c r="GGL224" s="54"/>
      <c r="GGM224" s="54"/>
      <c r="GGN224" s="54"/>
      <c r="GGO224" s="54"/>
      <c r="GGP224" s="54"/>
      <c r="GGQ224" s="54"/>
      <c r="GGR224" s="54"/>
      <c r="GGS224" s="54"/>
      <c r="GGT224" s="54"/>
      <c r="GGU224" s="54"/>
      <c r="GGV224" s="54"/>
      <c r="GGW224" s="54"/>
      <c r="GGX224" s="54"/>
      <c r="GGY224" s="54"/>
      <c r="GGZ224" s="54"/>
      <c r="GHA224" s="54"/>
      <c r="GHB224" s="54"/>
      <c r="GHC224" s="54"/>
      <c r="GHD224" s="54"/>
      <c r="GHE224" s="54"/>
      <c r="GHF224" s="54"/>
      <c r="GHG224" s="54"/>
      <c r="GHH224" s="54"/>
      <c r="GHI224" s="54"/>
      <c r="GHJ224" s="54"/>
      <c r="GHK224" s="54"/>
      <c r="GHL224" s="54"/>
      <c r="GHM224" s="54"/>
      <c r="GHN224" s="54"/>
      <c r="GHO224" s="54"/>
      <c r="GHP224" s="54"/>
      <c r="GHQ224" s="54"/>
      <c r="GHR224" s="54"/>
      <c r="GHS224" s="54"/>
      <c r="GHT224" s="54"/>
      <c r="GHU224" s="54"/>
      <c r="GHV224" s="54"/>
      <c r="GHW224" s="54"/>
      <c r="GHX224" s="54"/>
      <c r="GHY224" s="54"/>
      <c r="GHZ224" s="54"/>
      <c r="GIA224" s="54"/>
      <c r="GIB224" s="54"/>
      <c r="GIC224" s="54"/>
      <c r="GID224" s="54"/>
      <c r="GIE224" s="54"/>
      <c r="GIF224" s="54"/>
      <c r="GIG224" s="54"/>
      <c r="GIH224" s="54"/>
      <c r="GII224" s="54"/>
      <c r="GIJ224" s="54"/>
      <c r="GIK224" s="54"/>
      <c r="GIL224" s="54"/>
      <c r="GIM224" s="54"/>
      <c r="GIN224" s="54"/>
      <c r="GIO224" s="54"/>
      <c r="GIP224" s="54"/>
      <c r="GIQ224" s="54"/>
      <c r="GIR224" s="54"/>
      <c r="GIS224" s="54"/>
      <c r="GIT224" s="54"/>
      <c r="GIU224" s="54"/>
      <c r="GIV224" s="54"/>
      <c r="GIW224" s="54"/>
      <c r="GIX224" s="54"/>
      <c r="GIY224" s="54"/>
      <c r="GIZ224" s="54"/>
      <c r="GJA224" s="54"/>
      <c r="GJB224" s="54"/>
      <c r="GJC224" s="54"/>
      <c r="GJD224" s="54"/>
      <c r="GJE224" s="54"/>
      <c r="GJF224" s="54"/>
      <c r="GJG224" s="54"/>
      <c r="GJH224" s="54"/>
      <c r="GJI224" s="54"/>
      <c r="GJJ224" s="54"/>
      <c r="GJK224" s="54"/>
      <c r="GJL224" s="54"/>
      <c r="GJM224" s="54"/>
      <c r="GJN224" s="54"/>
      <c r="GJO224" s="54"/>
      <c r="GJP224" s="54"/>
      <c r="GJQ224" s="54"/>
      <c r="GJR224" s="54"/>
      <c r="GJS224" s="54"/>
      <c r="GJT224" s="54"/>
      <c r="GJU224" s="54"/>
      <c r="GJV224" s="54"/>
      <c r="GJW224" s="54"/>
      <c r="GJX224" s="54"/>
      <c r="GJY224" s="54"/>
      <c r="GJZ224" s="54"/>
      <c r="GKA224" s="54"/>
      <c r="GKB224" s="54"/>
      <c r="GKC224" s="54"/>
      <c r="GKD224" s="54"/>
      <c r="GKE224" s="54"/>
      <c r="GKF224" s="54"/>
      <c r="GKG224" s="54"/>
      <c r="GKH224" s="54"/>
      <c r="GKI224" s="54"/>
      <c r="GKJ224" s="54"/>
      <c r="GKK224" s="54"/>
      <c r="GKL224" s="54"/>
      <c r="GKM224" s="54"/>
      <c r="GKN224" s="54"/>
      <c r="GKO224" s="54"/>
      <c r="GKP224" s="54"/>
      <c r="GKQ224" s="54"/>
      <c r="GKR224" s="54"/>
      <c r="GKS224" s="54"/>
      <c r="GKT224" s="54"/>
      <c r="GKU224" s="54"/>
      <c r="GKV224" s="54"/>
      <c r="GKW224" s="54"/>
      <c r="GKX224" s="54"/>
      <c r="GKY224" s="54"/>
      <c r="GKZ224" s="54"/>
      <c r="GLA224" s="54"/>
      <c r="GLB224" s="54"/>
      <c r="GLC224" s="54"/>
      <c r="GLD224" s="54"/>
      <c r="GLE224" s="54"/>
      <c r="GLF224" s="54"/>
      <c r="GLG224" s="54"/>
      <c r="GLH224" s="54"/>
      <c r="GLI224" s="54"/>
      <c r="GLJ224" s="54"/>
      <c r="GLK224" s="54"/>
      <c r="GLL224" s="54"/>
      <c r="GLM224" s="54"/>
      <c r="GLN224" s="54"/>
      <c r="GLO224" s="54"/>
      <c r="GLP224" s="54"/>
      <c r="GLQ224" s="54"/>
      <c r="GLR224" s="54"/>
      <c r="GLS224" s="54"/>
      <c r="GLT224" s="54"/>
      <c r="GLU224" s="54"/>
      <c r="GLV224" s="54"/>
      <c r="GLW224" s="54"/>
      <c r="GLX224" s="54"/>
      <c r="GLY224" s="54"/>
      <c r="GLZ224" s="54"/>
      <c r="GMA224" s="54"/>
      <c r="GMB224" s="54"/>
      <c r="GMC224" s="54"/>
      <c r="GMD224" s="54"/>
      <c r="GME224" s="54"/>
      <c r="GMF224" s="54"/>
      <c r="GMG224" s="54"/>
      <c r="GMH224" s="54"/>
      <c r="GMI224" s="54"/>
      <c r="GMJ224" s="54"/>
      <c r="GMK224" s="54"/>
      <c r="GML224" s="54"/>
      <c r="GMM224" s="54"/>
      <c r="GMN224" s="54"/>
      <c r="GMO224" s="54"/>
      <c r="GMP224" s="54"/>
      <c r="GMQ224" s="54"/>
      <c r="GMR224" s="54"/>
      <c r="GMS224" s="54"/>
      <c r="GMT224" s="54"/>
      <c r="GMU224" s="54"/>
      <c r="GMV224" s="54"/>
      <c r="GMW224" s="54"/>
      <c r="GMX224" s="54"/>
      <c r="GMY224" s="54"/>
      <c r="GMZ224" s="54"/>
      <c r="GNA224" s="54"/>
      <c r="GNB224" s="54"/>
      <c r="GNC224" s="54"/>
      <c r="GND224" s="54"/>
      <c r="GNE224" s="54"/>
      <c r="GNF224" s="54"/>
      <c r="GNG224" s="54"/>
      <c r="GNH224" s="54"/>
      <c r="GNI224" s="54"/>
      <c r="GNJ224" s="54"/>
      <c r="GNK224" s="54"/>
      <c r="GNL224" s="54"/>
      <c r="GNM224" s="54"/>
      <c r="GNN224" s="54"/>
      <c r="GNO224" s="54"/>
      <c r="GNP224" s="54"/>
      <c r="GNQ224" s="54"/>
      <c r="GNR224" s="54"/>
      <c r="GNS224" s="54"/>
      <c r="GNT224" s="54"/>
      <c r="GNU224" s="54"/>
      <c r="GNV224" s="54"/>
      <c r="GNW224" s="54"/>
      <c r="GNX224" s="54"/>
      <c r="GNY224" s="54"/>
      <c r="GNZ224" s="54"/>
      <c r="GOA224" s="54"/>
      <c r="GOB224" s="54"/>
      <c r="GOC224" s="54"/>
      <c r="GOD224" s="54"/>
      <c r="GOE224" s="54"/>
      <c r="GOF224" s="54"/>
      <c r="GOG224" s="54"/>
      <c r="GOH224" s="54"/>
      <c r="GOI224" s="54"/>
      <c r="GOJ224" s="54"/>
      <c r="GOK224" s="54"/>
      <c r="GOL224" s="54"/>
      <c r="GOM224" s="54"/>
      <c r="GON224" s="54"/>
      <c r="GOO224" s="54"/>
      <c r="GOP224" s="54"/>
      <c r="GOQ224" s="54"/>
      <c r="GOR224" s="54"/>
      <c r="GOS224" s="54"/>
      <c r="GOT224" s="54"/>
      <c r="GOU224" s="54"/>
      <c r="GOV224" s="54"/>
      <c r="GOW224" s="54"/>
      <c r="GOX224" s="54"/>
      <c r="GOY224" s="54"/>
      <c r="GOZ224" s="54"/>
      <c r="GPA224" s="54"/>
      <c r="GPB224" s="54"/>
      <c r="GPC224" s="54"/>
      <c r="GPD224" s="54"/>
      <c r="GPE224" s="54"/>
      <c r="GPF224" s="54"/>
      <c r="GPG224" s="54"/>
      <c r="GPH224" s="54"/>
      <c r="GPI224" s="54"/>
      <c r="GPJ224" s="54"/>
      <c r="GPK224" s="54"/>
      <c r="GPL224" s="54"/>
      <c r="GPM224" s="54"/>
      <c r="GPN224" s="54"/>
      <c r="GPO224" s="54"/>
      <c r="GPP224" s="54"/>
      <c r="GPQ224" s="54"/>
      <c r="GPR224" s="54"/>
      <c r="GPS224" s="54"/>
      <c r="GPT224" s="54"/>
      <c r="GPU224" s="54"/>
      <c r="GPV224" s="54"/>
      <c r="GPW224" s="54"/>
      <c r="GPX224" s="54"/>
      <c r="GPY224" s="54"/>
      <c r="GPZ224" s="54"/>
      <c r="GQA224" s="54"/>
      <c r="GQB224" s="54"/>
      <c r="GQC224" s="54"/>
      <c r="GQD224" s="54"/>
      <c r="GQE224" s="54"/>
      <c r="GQF224" s="54"/>
      <c r="GQG224" s="54"/>
      <c r="GQH224" s="54"/>
      <c r="GQI224" s="54"/>
      <c r="GQJ224" s="54"/>
      <c r="GQK224" s="54"/>
      <c r="GQL224" s="54"/>
      <c r="GQM224" s="54"/>
      <c r="GQN224" s="54"/>
      <c r="GQO224" s="54"/>
      <c r="GQP224" s="54"/>
      <c r="GQQ224" s="54"/>
      <c r="GQR224" s="54"/>
      <c r="GQS224" s="54"/>
      <c r="GQT224" s="54"/>
      <c r="GQU224" s="54"/>
      <c r="GQV224" s="54"/>
      <c r="GQW224" s="54"/>
      <c r="GQX224" s="54"/>
      <c r="GQY224" s="54"/>
      <c r="GQZ224" s="54"/>
      <c r="GRA224" s="54"/>
      <c r="GRB224" s="54"/>
      <c r="GRC224" s="54"/>
      <c r="GRD224" s="54"/>
      <c r="GRE224" s="54"/>
      <c r="GRF224" s="54"/>
      <c r="GRG224" s="54"/>
      <c r="GRH224" s="54"/>
      <c r="GRI224" s="54"/>
      <c r="GRJ224" s="54"/>
      <c r="GRK224" s="54"/>
      <c r="GRL224" s="54"/>
      <c r="GRM224" s="54"/>
      <c r="GRN224" s="54"/>
      <c r="GRO224" s="54"/>
      <c r="GRP224" s="54"/>
      <c r="GRQ224" s="54"/>
      <c r="GRR224" s="54"/>
      <c r="GRS224" s="54"/>
      <c r="GRT224" s="54"/>
      <c r="GRU224" s="54"/>
      <c r="GRV224" s="54"/>
      <c r="GRW224" s="54"/>
      <c r="GRX224" s="54"/>
      <c r="GRY224" s="54"/>
      <c r="GRZ224" s="54"/>
      <c r="GSA224" s="54"/>
      <c r="GSB224" s="54"/>
      <c r="GSC224" s="54"/>
      <c r="GSD224" s="54"/>
      <c r="GSE224" s="54"/>
      <c r="GSF224" s="54"/>
      <c r="GSG224" s="54"/>
      <c r="GSH224" s="54"/>
      <c r="GSI224" s="54"/>
      <c r="GSJ224" s="54"/>
      <c r="GSK224" s="54"/>
      <c r="GSL224" s="54"/>
      <c r="GSM224" s="54"/>
      <c r="GSN224" s="54"/>
      <c r="GSO224" s="54"/>
      <c r="GSP224" s="54"/>
      <c r="GSQ224" s="54"/>
      <c r="GSR224" s="54"/>
      <c r="GSS224" s="54"/>
      <c r="GST224" s="54"/>
      <c r="GSU224" s="54"/>
      <c r="GSV224" s="54"/>
      <c r="GSW224" s="54"/>
      <c r="GSX224" s="54"/>
      <c r="GSY224" s="54"/>
      <c r="GSZ224" s="54"/>
      <c r="GTA224" s="54"/>
      <c r="GTB224" s="54"/>
      <c r="GTC224" s="54"/>
      <c r="GTD224" s="54"/>
      <c r="GTE224" s="54"/>
      <c r="GTF224" s="54"/>
      <c r="GTG224" s="54"/>
      <c r="GTH224" s="54"/>
      <c r="GTI224" s="54"/>
      <c r="GTJ224" s="54"/>
      <c r="GTK224" s="54"/>
      <c r="GTL224" s="54"/>
      <c r="GTM224" s="54"/>
      <c r="GTN224" s="54"/>
      <c r="GTO224" s="54"/>
      <c r="GTP224" s="54"/>
      <c r="GTQ224" s="54"/>
      <c r="GTR224" s="54"/>
      <c r="GTS224" s="54"/>
      <c r="GTT224" s="54"/>
      <c r="GTU224" s="54"/>
      <c r="GTV224" s="54"/>
      <c r="GTW224" s="54"/>
      <c r="GTX224" s="54"/>
      <c r="GTY224" s="54"/>
      <c r="GTZ224" s="54"/>
      <c r="GUA224" s="54"/>
      <c r="GUB224" s="54"/>
      <c r="GUC224" s="54"/>
      <c r="GUD224" s="54"/>
      <c r="GUE224" s="54"/>
      <c r="GUF224" s="54"/>
      <c r="GUG224" s="54"/>
      <c r="GUH224" s="54"/>
      <c r="GUI224" s="54"/>
      <c r="GUJ224" s="54"/>
      <c r="GUK224" s="54"/>
      <c r="GUL224" s="54"/>
      <c r="GUM224" s="54"/>
      <c r="GUN224" s="54"/>
      <c r="GUO224" s="54"/>
      <c r="GUP224" s="54"/>
      <c r="GUQ224" s="54"/>
      <c r="GUR224" s="54"/>
      <c r="GUS224" s="54"/>
      <c r="GUT224" s="54"/>
      <c r="GUU224" s="54"/>
      <c r="GUV224" s="54"/>
      <c r="GUW224" s="54"/>
      <c r="GUX224" s="54"/>
      <c r="GUY224" s="54"/>
      <c r="GUZ224" s="54"/>
      <c r="GVA224" s="54"/>
      <c r="GVB224" s="54"/>
      <c r="GVC224" s="54"/>
      <c r="GVD224" s="54"/>
      <c r="GVE224" s="54"/>
      <c r="GVF224" s="54"/>
      <c r="GVG224" s="54"/>
      <c r="GVH224" s="54"/>
      <c r="GVI224" s="54"/>
      <c r="GVJ224" s="54"/>
      <c r="GVK224" s="54"/>
      <c r="GVL224" s="54"/>
      <c r="GVM224" s="54"/>
      <c r="GVN224" s="54"/>
      <c r="GVO224" s="54"/>
      <c r="GVP224" s="54"/>
      <c r="GVQ224" s="54"/>
      <c r="GVR224" s="54"/>
      <c r="GVS224" s="54"/>
      <c r="GVT224" s="54"/>
      <c r="GVU224" s="54"/>
      <c r="GVV224" s="54"/>
      <c r="GVW224" s="54"/>
      <c r="GVX224" s="54"/>
      <c r="GVY224" s="54"/>
      <c r="GVZ224" s="54"/>
      <c r="GWA224" s="54"/>
      <c r="GWB224" s="54"/>
      <c r="GWC224" s="54"/>
      <c r="GWD224" s="54"/>
      <c r="GWE224" s="54"/>
      <c r="GWF224" s="54"/>
      <c r="GWG224" s="54"/>
      <c r="GWH224" s="54"/>
      <c r="GWI224" s="54"/>
      <c r="GWJ224" s="54"/>
      <c r="GWK224" s="54"/>
      <c r="GWL224" s="54"/>
      <c r="GWM224" s="54"/>
      <c r="GWN224" s="54"/>
      <c r="GWO224" s="54"/>
      <c r="GWP224" s="54"/>
      <c r="GWQ224" s="54"/>
      <c r="GWR224" s="54"/>
      <c r="GWS224" s="54"/>
      <c r="GWT224" s="54"/>
      <c r="GWU224" s="54"/>
      <c r="GWV224" s="54"/>
      <c r="GWW224" s="54"/>
      <c r="GWX224" s="54"/>
      <c r="GWY224" s="54"/>
      <c r="GWZ224" s="54"/>
      <c r="GXA224" s="54"/>
      <c r="GXB224" s="54"/>
      <c r="GXC224" s="54"/>
      <c r="GXD224" s="54"/>
      <c r="GXE224" s="54"/>
      <c r="GXF224" s="54"/>
      <c r="GXG224" s="54"/>
      <c r="GXH224" s="54"/>
      <c r="GXI224" s="54"/>
      <c r="GXJ224" s="54"/>
      <c r="GXK224" s="54"/>
      <c r="GXL224" s="54"/>
      <c r="GXM224" s="54"/>
      <c r="GXN224" s="54"/>
      <c r="GXO224" s="54"/>
      <c r="GXP224" s="54"/>
      <c r="GXQ224" s="54"/>
      <c r="GXR224" s="54"/>
      <c r="GXS224" s="54"/>
      <c r="GXT224" s="54"/>
      <c r="GXU224" s="54"/>
      <c r="GXV224" s="54"/>
      <c r="GXW224" s="54"/>
      <c r="GXX224" s="54"/>
      <c r="GXY224" s="54"/>
      <c r="GXZ224" s="54"/>
      <c r="GYA224" s="54"/>
      <c r="GYB224" s="54"/>
      <c r="GYC224" s="54"/>
      <c r="GYD224" s="54"/>
      <c r="GYE224" s="54"/>
      <c r="GYF224" s="54"/>
      <c r="GYG224" s="54"/>
      <c r="GYH224" s="54"/>
      <c r="GYI224" s="54"/>
      <c r="GYJ224" s="54"/>
      <c r="GYK224" s="54"/>
      <c r="GYL224" s="54"/>
      <c r="GYM224" s="54"/>
      <c r="GYN224" s="54"/>
      <c r="GYO224" s="54"/>
      <c r="GYP224" s="54"/>
      <c r="GYQ224" s="54"/>
      <c r="GYR224" s="54"/>
      <c r="GYS224" s="54"/>
      <c r="GYT224" s="54"/>
      <c r="GYU224" s="54"/>
      <c r="GYV224" s="54"/>
      <c r="GYW224" s="54"/>
      <c r="GYX224" s="54"/>
      <c r="GYY224" s="54"/>
      <c r="GYZ224" s="54"/>
      <c r="GZA224" s="54"/>
      <c r="GZB224" s="54"/>
      <c r="GZC224" s="54"/>
      <c r="GZD224" s="54"/>
      <c r="GZE224" s="54"/>
      <c r="GZF224" s="54"/>
      <c r="GZG224" s="54"/>
      <c r="GZH224" s="54"/>
      <c r="GZI224" s="54"/>
      <c r="GZJ224" s="54"/>
      <c r="GZK224" s="54"/>
      <c r="GZL224" s="54"/>
      <c r="GZM224" s="54"/>
      <c r="GZN224" s="54"/>
      <c r="GZO224" s="54"/>
      <c r="GZP224" s="54"/>
      <c r="GZQ224" s="54"/>
      <c r="GZR224" s="54"/>
      <c r="GZS224" s="54"/>
      <c r="GZT224" s="54"/>
      <c r="GZU224" s="54"/>
      <c r="GZV224" s="54"/>
      <c r="GZW224" s="54"/>
      <c r="GZX224" s="54"/>
      <c r="GZY224" s="54"/>
      <c r="GZZ224" s="54"/>
      <c r="HAA224" s="54"/>
      <c r="HAB224" s="54"/>
      <c r="HAC224" s="54"/>
      <c r="HAD224" s="54"/>
      <c r="HAE224" s="54"/>
      <c r="HAF224" s="54"/>
      <c r="HAG224" s="54"/>
      <c r="HAH224" s="54"/>
      <c r="HAI224" s="54"/>
      <c r="HAJ224" s="54"/>
      <c r="HAK224" s="54"/>
      <c r="HAL224" s="54"/>
      <c r="HAM224" s="54"/>
      <c r="HAN224" s="54"/>
      <c r="HAO224" s="54"/>
      <c r="HAP224" s="54"/>
      <c r="HAQ224" s="54"/>
      <c r="HAR224" s="54"/>
      <c r="HAS224" s="54"/>
      <c r="HAT224" s="54"/>
      <c r="HAU224" s="54"/>
      <c r="HAV224" s="54"/>
      <c r="HAW224" s="54"/>
      <c r="HAX224" s="54"/>
      <c r="HAY224" s="54"/>
      <c r="HAZ224" s="54"/>
      <c r="HBA224" s="54"/>
      <c r="HBB224" s="54"/>
      <c r="HBC224" s="54"/>
      <c r="HBD224" s="54"/>
      <c r="HBE224" s="54"/>
      <c r="HBF224" s="54"/>
      <c r="HBG224" s="54"/>
      <c r="HBH224" s="54"/>
      <c r="HBI224" s="54"/>
      <c r="HBJ224" s="54"/>
      <c r="HBK224" s="54"/>
      <c r="HBL224" s="54"/>
      <c r="HBM224" s="54"/>
      <c r="HBN224" s="54"/>
      <c r="HBO224" s="54"/>
      <c r="HBP224" s="54"/>
      <c r="HBQ224" s="54"/>
      <c r="HBR224" s="54"/>
      <c r="HBS224" s="54"/>
      <c r="HBT224" s="54"/>
      <c r="HBU224" s="54"/>
      <c r="HBV224" s="54"/>
      <c r="HBW224" s="54"/>
      <c r="HBX224" s="54"/>
      <c r="HBY224" s="54"/>
      <c r="HBZ224" s="54"/>
      <c r="HCA224" s="54"/>
      <c r="HCB224" s="54"/>
      <c r="HCC224" s="54"/>
      <c r="HCD224" s="54"/>
      <c r="HCE224" s="54"/>
      <c r="HCF224" s="54"/>
      <c r="HCG224" s="54"/>
      <c r="HCH224" s="54"/>
      <c r="HCI224" s="54"/>
      <c r="HCJ224" s="54"/>
      <c r="HCK224" s="54"/>
      <c r="HCL224" s="54"/>
      <c r="HCM224" s="54"/>
      <c r="HCN224" s="54"/>
      <c r="HCO224" s="54"/>
      <c r="HCP224" s="54"/>
      <c r="HCQ224" s="54"/>
      <c r="HCR224" s="54"/>
      <c r="HCS224" s="54"/>
      <c r="HCT224" s="54"/>
      <c r="HCU224" s="54"/>
      <c r="HCV224" s="54"/>
      <c r="HCW224" s="54"/>
      <c r="HCX224" s="54"/>
      <c r="HCY224" s="54"/>
      <c r="HCZ224" s="54"/>
      <c r="HDA224" s="54"/>
      <c r="HDB224" s="54"/>
      <c r="HDC224" s="54"/>
      <c r="HDD224" s="54"/>
      <c r="HDE224" s="54"/>
      <c r="HDF224" s="54"/>
      <c r="HDG224" s="54"/>
      <c r="HDH224" s="54"/>
      <c r="HDI224" s="54"/>
      <c r="HDJ224" s="54"/>
      <c r="HDK224" s="54"/>
      <c r="HDL224" s="54"/>
      <c r="HDM224" s="54"/>
      <c r="HDN224" s="54"/>
      <c r="HDO224" s="54"/>
      <c r="HDP224" s="54"/>
      <c r="HDQ224" s="54"/>
      <c r="HDR224" s="54"/>
      <c r="HDS224" s="54"/>
      <c r="HDT224" s="54"/>
      <c r="HDU224" s="54"/>
      <c r="HDV224" s="54"/>
      <c r="HDW224" s="54"/>
      <c r="HDX224" s="54"/>
      <c r="HDY224" s="54"/>
      <c r="HDZ224" s="54"/>
      <c r="HEA224" s="54"/>
      <c r="HEB224" s="54"/>
      <c r="HEC224" s="54"/>
      <c r="HED224" s="54"/>
      <c r="HEE224" s="54"/>
      <c r="HEF224" s="54"/>
      <c r="HEG224" s="54"/>
      <c r="HEH224" s="54"/>
      <c r="HEI224" s="54"/>
      <c r="HEJ224" s="54"/>
      <c r="HEK224" s="54"/>
      <c r="HEL224" s="54"/>
      <c r="HEM224" s="54"/>
      <c r="HEN224" s="54"/>
      <c r="HEO224" s="54"/>
      <c r="HEP224" s="54"/>
      <c r="HEQ224" s="54"/>
      <c r="HER224" s="54"/>
      <c r="HES224" s="54"/>
      <c r="HET224" s="54"/>
      <c r="HEU224" s="54"/>
      <c r="HEV224" s="54"/>
      <c r="HEW224" s="54"/>
      <c r="HEX224" s="54"/>
      <c r="HEY224" s="54"/>
      <c r="HEZ224" s="54"/>
      <c r="HFA224" s="54"/>
      <c r="HFB224" s="54"/>
      <c r="HFC224" s="54"/>
      <c r="HFD224" s="54"/>
      <c r="HFE224" s="54"/>
      <c r="HFF224" s="54"/>
      <c r="HFG224" s="54"/>
      <c r="HFH224" s="54"/>
      <c r="HFI224" s="54"/>
      <c r="HFJ224" s="54"/>
      <c r="HFK224" s="54"/>
      <c r="HFL224" s="54"/>
      <c r="HFM224" s="54"/>
      <c r="HFN224" s="54"/>
      <c r="HFO224" s="54"/>
      <c r="HFP224" s="54"/>
      <c r="HFQ224" s="54"/>
      <c r="HFR224" s="54"/>
      <c r="HFS224" s="54"/>
      <c r="HFT224" s="54"/>
      <c r="HFU224" s="54"/>
      <c r="HFV224" s="54"/>
      <c r="HFW224" s="54"/>
      <c r="HFX224" s="54"/>
      <c r="HFY224" s="54"/>
      <c r="HFZ224" s="54"/>
      <c r="HGA224" s="54"/>
      <c r="HGB224" s="54"/>
      <c r="HGC224" s="54"/>
      <c r="HGD224" s="54"/>
      <c r="HGE224" s="54"/>
      <c r="HGF224" s="54"/>
      <c r="HGG224" s="54"/>
      <c r="HGH224" s="54"/>
      <c r="HGI224" s="54"/>
      <c r="HGJ224" s="54"/>
      <c r="HGK224" s="54"/>
      <c r="HGL224" s="54"/>
      <c r="HGM224" s="54"/>
      <c r="HGN224" s="54"/>
      <c r="HGO224" s="54"/>
      <c r="HGP224" s="54"/>
      <c r="HGQ224" s="54"/>
      <c r="HGR224" s="54"/>
      <c r="HGS224" s="54"/>
      <c r="HGT224" s="54"/>
      <c r="HGU224" s="54"/>
      <c r="HGV224" s="54"/>
      <c r="HGW224" s="54"/>
      <c r="HGX224" s="54"/>
      <c r="HGY224" s="54"/>
      <c r="HGZ224" s="54"/>
      <c r="HHA224" s="54"/>
      <c r="HHB224" s="54"/>
      <c r="HHC224" s="54"/>
      <c r="HHD224" s="54"/>
      <c r="HHE224" s="54"/>
      <c r="HHF224" s="54"/>
      <c r="HHG224" s="54"/>
      <c r="HHH224" s="54"/>
      <c r="HHI224" s="54"/>
      <c r="HHJ224" s="54"/>
      <c r="HHK224" s="54"/>
      <c r="HHL224" s="54"/>
      <c r="HHM224" s="54"/>
      <c r="HHN224" s="54"/>
      <c r="HHO224" s="54"/>
      <c r="HHP224" s="54"/>
      <c r="HHQ224" s="54"/>
      <c r="HHR224" s="54"/>
      <c r="HHS224" s="54"/>
      <c r="HHT224" s="54"/>
      <c r="HHU224" s="54"/>
      <c r="HHV224" s="54"/>
      <c r="HHW224" s="54"/>
      <c r="HHX224" s="54"/>
      <c r="HHY224" s="54"/>
      <c r="HHZ224" s="54"/>
      <c r="HIA224" s="54"/>
      <c r="HIB224" s="54"/>
      <c r="HIC224" s="54"/>
      <c r="HID224" s="54"/>
      <c r="HIE224" s="54"/>
      <c r="HIF224" s="54"/>
      <c r="HIG224" s="54"/>
      <c r="HIH224" s="54"/>
      <c r="HII224" s="54"/>
      <c r="HIJ224" s="54"/>
      <c r="HIK224" s="54"/>
      <c r="HIL224" s="54"/>
      <c r="HIM224" s="54"/>
      <c r="HIN224" s="54"/>
      <c r="HIO224" s="54"/>
      <c r="HIP224" s="54"/>
      <c r="HIQ224" s="54"/>
      <c r="HIR224" s="54"/>
      <c r="HIS224" s="54"/>
      <c r="HIT224" s="54"/>
      <c r="HIU224" s="54"/>
      <c r="HIV224" s="54"/>
      <c r="HIW224" s="54"/>
      <c r="HIX224" s="54"/>
      <c r="HIY224" s="54"/>
      <c r="HIZ224" s="54"/>
      <c r="HJA224" s="54"/>
      <c r="HJB224" s="54"/>
      <c r="HJC224" s="54"/>
      <c r="HJD224" s="54"/>
      <c r="HJE224" s="54"/>
      <c r="HJF224" s="54"/>
      <c r="HJG224" s="54"/>
      <c r="HJH224" s="54"/>
      <c r="HJI224" s="54"/>
      <c r="HJJ224" s="54"/>
      <c r="HJK224" s="54"/>
      <c r="HJL224" s="54"/>
      <c r="HJM224" s="54"/>
      <c r="HJN224" s="54"/>
      <c r="HJO224" s="54"/>
      <c r="HJP224" s="54"/>
      <c r="HJQ224" s="54"/>
      <c r="HJR224" s="54"/>
      <c r="HJS224" s="54"/>
      <c r="HJT224" s="54"/>
      <c r="HJU224" s="54"/>
      <c r="HJV224" s="54"/>
      <c r="HJW224" s="54"/>
      <c r="HJX224" s="54"/>
      <c r="HJY224" s="54"/>
      <c r="HJZ224" s="54"/>
      <c r="HKA224" s="54"/>
      <c r="HKB224" s="54"/>
      <c r="HKC224" s="54"/>
      <c r="HKD224" s="54"/>
      <c r="HKE224" s="54"/>
      <c r="HKF224" s="54"/>
      <c r="HKG224" s="54"/>
      <c r="HKH224" s="54"/>
      <c r="HKI224" s="54"/>
      <c r="HKJ224" s="54"/>
      <c r="HKK224" s="54"/>
      <c r="HKL224" s="54"/>
      <c r="HKM224" s="54"/>
      <c r="HKN224" s="54"/>
      <c r="HKO224" s="54"/>
      <c r="HKP224" s="54"/>
      <c r="HKQ224" s="54"/>
      <c r="HKR224" s="54"/>
      <c r="HKS224" s="54"/>
      <c r="HKT224" s="54"/>
      <c r="HKU224" s="54"/>
      <c r="HKV224" s="54"/>
      <c r="HKW224" s="54"/>
      <c r="HKX224" s="54"/>
      <c r="HKY224" s="54"/>
      <c r="HKZ224" s="54"/>
      <c r="HLA224" s="54"/>
      <c r="HLB224" s="54"/>
      <c r="HLC224" s="54"/>
      <c r="HLD224" s="54"/>
      <c r="HLE224" s="54"/>
      <c r="HLF224" s="54"/>
      <c r="HLG224" s="54"/>
      <c r="HLH224" s="54"/>
      <c r="HLI224" s="54"/>
      <c r="HLJ224" s="54"/>
      <c r="HLK224" s="54"/>
      <c r="HLL224" s="54"/>
      <c r="HLM224" s="54"/>
      <c r="HLN224" s="54"/>
      <c r="HLO224" s="54"/>
      <c r="HLP224" s="54"/>
      <c r="HLQ224" s="54"/>
      <c r="HLR224" s="54"/>
      <c r="HLS224" s="54"/>
      <c r="HLT224" s="54"/>
      <c r="HLU224" s="54"/>
      <c r="HLV224" s="54"/>
      <c r="HLW224" s="54"/>
      <c r="HLX224" s="54"/>
      <c r="HLY224" s="54"/>
      <c r="HLZ224" s="54"/>
      <c r="HMA224" s="54"/>
      <c r="HMB224" s="54"/>
      <c r="HMC224" s="54"/>
      <c r="HMD224" s="54"/>
      <c r="HME224" s="54"/>
      <c r="HMF224" s="54"/>
      <c r="HMG224" s="54"/>
      <c r="HMH224" s="54"/>
      <c r="HMI224" s="54"/>
      <c r="HMJ224" s="54"/>
      <c r="HMK224" s="54"/>
      <c r="HML224" s="54"/>
      <c r="HMM224" s="54"/>
      <c r="HMN224" s="54"/>
      <c r="HMO224" s="54"/>
      <c r="HMP224" s="54"/>
      <c r="HMQ224" s="54"/>
      <c r="HMR224" s="54"/>
      <c r="HMS224" s="54"/>
      <c r="HMT224" s="54"/>
      <c r="HMU224" s="54"/>
      <c r="HMV224" s="54"/>
      <c r="HMW224" s="54"/>
      <c r="HMX224" s="54"/>
      <c r="HMY224" s="54"/>
      <c r="HMZ224" s="54"/>
      <c r="HNA224" s="54"/>
      <c r="HNB224" s="54"/>
      <c r="HNC224" s="54"/>
      <c r="HND224" s="54"/>
      <c r="HNE224" s="54"/>
      <c r="HNF224" s="54"/>
      <c r="HNG224" s="54"/>
      <c r="HNH224" s="54"/>
      <c r="HNI224" s="54"/>
      <c r="HNJ224" s="54"/>
      <c r="HNK224" s="54"/>
      <c r="HNL224" s="54"/>
      <c r="HNM224" s="54"/>
      <c r="HNN224" s="54"/>
      <c r="HNO224" s="54"/>
      <c r="HNP224" s="54"/>
      <c r="HNQ224" s="54"/>
      <c r="HNR224" s="54"/>
      <c r="HNS224" s="54"/>
      <c r="HNT224" s="54"/>
      <c r="HNU224" s="54"/>
      <c r="HNV224" s="54"/>
      <c r="HNW224" s="54"/>
      <c r="HNX224" s="54"/>
      <c r="HNY224" s="54"/>
      <c r="HNZ224" s="54"/>
      <c r="HOA224" s="54"/>
      <c r="HOB224" s="54"/>
      <c r="HOC224" s="54"/>
      <c r="HOD224" s="54"/>
      <c r="HOE224" s="54"/>
      <c r="HOF224" s="54"/>
      <c r="HOG224" s="54"/>
      <c r="HOH224" s="54"/>
      <c r="HOI224" s="54"/>
      <c r="HOJ224" s="54"/>
      <c r="HOK224" s="54"/>
      <c r="HOL224" s="54"/>
      <c r="HOM224" s="54"/>
      <c r="HON224" s="54"/>
      <c r="HOO224" s="54"/>
      <c r="HOP224" s="54"/>
      <c r="HOQ224" s="54"/>
      <c r="HOR224" s="54"/>
      <c r="HOS224" s="54"/>
      <c r="HOT224" s="54"/>
      <c r="HOU224" s="54"/>
      <c r="HOV224" s="54"/>
      <c r="HOW224" s="54"/>
      <c r="HOX224" s="54"/>
      <c r="HOY224" s="54"/>
      <c r="HOZ224" s="54"/>
      <c r="HPA224" s="54"/>
      <c r="HPB224" s="54"/>
      <c r="HPC224" s="54"/>
      <c r="HPD224" s="54"/>
      <c r="HPE224" s="54"/>
      <c r="HPF224" s="54"/>
      <c r="HPG224" s="54"/>
      <c r="HPH224" s="54"/>
      <c r="HPI224" s="54"/>
      <c r="HPJ224" s="54"/>
      <c r="HPK224" s="54"/>
      <c r="HPL224" s="54"/>
      <c r="HPM224" s="54"/>
      <c r="HPN224" s="54"/>
      <c r="HPO224" s="54"/>
      <c r="HPP224" s="54"/>
      <c r="HPQ224" s="54"/>
      <c r="HPR224" s="54"/>
      <c r="HPS224" s="54"/>
      <c r="HPT224" s="54"/>
      <c r="HPU224" s="54"/>
      <c r="HPV224" s="54"/>
      <c r="HPW224" s="54"/>
      <c r="HPX224" s="54"/>
      <c r="HPY224" s="54"/>
      <c r="HPZ224" s="54"/>
      <c r="HQA224" s="54"/>
      <c r="HQB224" s="54"/>
      <c r="HQC224" s="54"/>
      <c r="HQD224" s="54"/>
      <c r="HQE224" s="54"/>
      <c r="HQF224" s="54"/>
      <c r="HQG224" s="54"/>
      <c r="HQH224" s="54"/>
      <c r="HQI224" s="54"/>
      <c r="HQJ224" s="54"/>
      <c r="HQK224" s="54"/>
      <c r="HQL224" s="54"/>
      <c r="HQM224" s="54"/>
      <c r="HQN224" s="54"/>
      <c r="HQO224" s="54"/>
      <c r="HQP224" s="54"/>
      <c r="HQQ224" s="54"/>
      <c r="HQR224" s="54"/>
      <c r="HQS224" s="54"/>
      <c r="HQT224" s="54"/>
      <c r="HQU224" s="54"/>
      <c r="HQV224" s="54"/>
      <c r="HQW224" s="54"/>
      <c r="HQX224" s="54"/>
      <c r="HQY224" s="54"/>
      <c r="HQZ224" s="54"/>
      <c r="HRA224" s="54"/>
      <c r="HRB224" s="54"/>
      <c r="HRC224" s="54"/>
      <c r="HRD224" s="54"/>
      <c r="HRE224" s="54"/>
      <c r="HRF224" s="54"/>
      <c r="HRG224" s="54"/>
      <c r="HRH224" s="54"/>
      <c r="HRI224" s="54"/>
      <c r="HRJ224" s="54"/>
      <c r="HRK224" s="54"/>
      <c r="HRL224" s="54"/>
      <c r="HRM224" s="54"/>
      <c r="HRN224" s="54"/>
      <c r="HRO224" s="54"/>
      <c r="HRP224" s="54"/>
      <c r="HRQ224" s="54"/>
      <c r="HRR224" s="54"/>
      <c r="HRS224" s="54"/>
      <c r="HRT224" s="54"/>
      <c r="HRU224" s="54"/>
      <c r="HRV224" s="54"/>
      <c r="HRW224" s="54"/>
      <c r="HRX224" s="54"/>
      <c r="HRY224" s="54"/>
      <c r="HRZ224" s="54"/>
      <c r="HSA224" s="54"/>
      <c r="HSB224" s="54"/>
      <c r="HSC224" s="54"/>
      <c r="HSD224" s="54"/>
      <c r="HSE224" s="54"/>
      <c r="HSF224" s="54"/>
      <c r="HSG224" s="54"/>
      <c r="HSH224" s="54"/>
      <c r="HSI224" s="54"/>
      <c r="HSJ224" s="54"/>
      <c r="HSK224" s="54"/>
      <c r="HSL224" s="54"/>
      <c r="HSM224" s="54"/>
      <c r="HSN224" s="54"/>
      <c r="HSO224" s="54"/>
      <c r="HSP224" s="54"/>
      <c r="HSQ224" s="54"/>
      <c r="HSR224" s="54"/>
      <c r="HSS224" s="54"/>
      <c r="HST224" s="54"/>
      <c r="HSU224" s="54"/>
      <c r="HSV224" s="54"/>
      <c r="HSW224" s="54"/>
      <c r="HSX224" s="54"/>
      <c r="HSY224" s="54"/>
      <c r="HSZ224" s="54"/>
      <c r="HTA224" s="54"/>
      <c r="HTB224" s="54"/>
      <c r="HTC224" s="54"/>
      <c r="HTD224" s="54"/>
      <c r="HTE224" s="54"/>
      <c r="HTF224" s="54"/>
      <c r="HTG224" s="54"/>
      <c r="HTH224" s="54"/>
      <c r="HTI224" s="54"/>
      <c r="HTJ224" s="54"/>
      <c r="HTK224" s="54"/>
      <c r="HTL224" s="54"/>
      <c r="HTM224" s="54"/>
      <c r="HTN224" s="54"/>
      <c r="HTO224" s="54"/>
      <c r="HTP224" s="54"/>
      <c r="HTQ224" s="54"/>
      <c r="HTR224" s="54"/>
      <c r="HTS224" s="54"/>
      <c r="HTT224" s="54"/>
      <c r="HTU224" s="54"/>
      <c r="HTV224" s="54"/>
      <c r="HTW224" s="54"/>
      <c r="HTX224" s="54"/>
      <c r="HTY224" s="54"/>
      <c r="HTZ224" s="54"/>
      <c r="HUA224" s="54"/>
      <c r="HUB224" s="54"/>
      <c r="HUC224" s="54"/>
      <c r="HUD224" s="54"/>
      <c r="HUE224" s="54"/>
      <c r="HUF224" s="54"/>
      <c r="HUG224" s="54"/>
      <c r="HUH224" s="54"/>
      <c r="HUI224" s="54"/>
      <c r="HUJ224" s="54"/>
      <c r="HUK224" s="54"/>
      <c r="HUL224" s="54"/>
      <c r="HUM224" s="54"/>
      <c r="HUN224" s="54"/>
      <c r="HUO224" s="54"/>
      <c r="HUP224" s="54"/>
      <c r="HUQ224" s="54"/>
      <c r="HUR224" s="54"/>
      <c r="HUS224" s="54"/>
      <c r="HUT224" s="54"/>
      <c r="HUU224" s="54"/>
      <c r="HUV224" s="54"/>
      <c r="HUW224" s="54"/>
      <c r="HUX224" s="54"/>
      <c r="HUY224" s="54"/>
      <c r="HUZ224" s="54"/>
      <c r="HVA224" s="54"/>
      <c r="HVB224" s="54"/>
      <c r="HVC224" s="54"/>
      <c r="HVD224" s="54"/>
      <c r="HVE224" s="54"/>
      <c r="HVF224" s="54"/>
      <c r="HVG224" s="54"/>
      <c r="HVH224" s="54"/>
      <c r="HVI224" s="54"/>
      <c r="HVJ224" s="54"/>
      <c r="HVK224" s="54"/>
      <c r="HVL224" s="54"/>
      <c r="HVM224" s="54"/>
      <c r="HVN224" s="54"/>
      <c r="HVO224" s="54"/>
      <c r="HVP224" s="54"/>
      <c r="HVQ224" s="54"/>
      <c r="HVR224" s="54"/>
      <c r="HVS224" s="54"/>
      <c r="HVT224" s="54"/>
      <c r="HVU224" s="54"/>
      <c r="HVV224" s="54"/>
      <c r="HVW224" s="54"/>
      <c r="HVX224" s="54"/>
      <c r="HVY224" s="54"/>
      <c r="HVZ224" s="54"/>
      <c r="HWA224" s="54"/>
      <c r="HWB224" s="54"/>
      <c r="HWC224" s="54"/>
      <c r="HWD224" s="54"/>
      <c r="HWE224" s="54"/>
      <c r="HWF224" s="54"/>
      <c r="HWG224" s="54"/>
      <c r="HWH224" s="54"/>
      <c r="HWI224" s="54"/>
      <c r="HWJ224" s="54"/>
      <c r="HWK224" s="54"/>
      <c r="HWL224" s="54"/>
      <c r="HWM224" s="54"/>
      <c r="HWN224" s="54"/>
      <c r="HWO224" s="54"/>
      <c r="HWP224" s="54"/>
      <c r="HWQ224" s="54"/>
      <c r="HWR224" s="54"/>
      <c r="HWS224" s="54"/>
      <c r="HWT224" s="54"/>
      <c r="HWU224" s="54"/>
      <c r="HWV224" s="54"/>
      <c r="HWW224" s="54"/>
      <c r="HWX224" s="54"/>
      <c r="HWY224" s="54"/>
      <c r="HWZ224" s="54"/>
      <c r="HXA224" s="54"/>
      <c r="HXB224" s="54"/>
      <c r="HXC224" s="54"/>
      <c r="HXD224" s="54"/>
      <c r="HXE224" s="54"/>
      <c r="HXF224" s="54"/>
      <c r="HXG224" s="54"/>
      <c r="HXH224" s="54"/>
      <c r="HXI224" s="54"/>
      <c r="HXJ224" s="54"/>
      <c r="HXK224" s="54"/>
      <c r="HXL224" s="54"/>
      <c r="HXM224" s="54"/>
      <c r="HXN224" s="54"/>
      <c r="HXO224" s="54"/>
      <c r="HXP224" s="54"/>
      <c r="HXQ224" s="54"/>
      <c r="HXR224" s="54"/>
      <c r="HXS224" s="54"/>
      <c r="HXT224" s="54"/>
      <c r="HXU224" s="54"/>
      <c r="HXV224" s="54"/>
      <c r="HXW224" s="54"/>
      <c r="HXX224" s="54"/>
      <c r="HXY224" s="54"/>
      <c r="HXZ224" s="54"/>
      <c r="HYA224" s="54"/>
      <c r="HYB224" s="54"/>
      <c r="HYC224" s="54"/>
      <c r="HYD224" s="54"/>
      <c r="HYE224" s="54"/>
      <c r="HYF224" s="54"/>
      <c r="HYG224" s="54"/>
      <c r="HYH224" s="54"/>
      <c r="HYI224" s="54"/>
      <c r="HYJ224" s="54"/>
      <c r="HYK224" s="54"/>
      <c r="HYL224" s="54"/>
      <c r="HYM224" s="54"/>
      <c r="HYN224" s="54"/>
      <c r="HYO224" s="54"/>
      <c r="HYP224" s="54"/>
      <c r="HYQ224" s="54"/>
      <c r="HYR224" s="54"/>
      <c r="HYS224" s="54"/>
      <c r="HYT224" s="54"/>
      <c r="HYU224" s="54"/>
      <c r="HYV224" s="54"/>
      <c r="HYW224" s="54"/>
      <c r="HYX224" s="54"/>
      <c r="HYY224" s="54"/>
      <c r="HYZ224" s="54"/>
      <c r="HZA224" s="54"/>
      <c r="HZB224" s="54"/>
      <c r="HZC224" s="54"/>
      <c r="HZD224" s="54"/>
      <c r="HZE224" s="54"/>
      <c r="HZF224" s="54"/>
      <c r="HZG224" s="54"/>
      <c r="HZH224" s="54"/>
      <c r="HZI224" s="54"/>
      <c r="HZJ224" s="54"/>
      <c r="HZK224" s="54"/>
      <c r="HZL224" s="54"/>
      <c r="HZM224" s="54"/>
      <c r="HZN224" s="54"/>
      <c r="HZO224" s="54"/>
      <c r="HZP224" s="54"/>
      <c r="HZQ224" s="54"/>
      <c r="HZR224" s="54"/>
      <c r="HZS224" s="54"/>
      <c r="HZT224" s="54"/>
      <c r="HZU224" s="54"/>
      <c r="HZV224" s="54"/>
      <c r="HZW224" s="54"/>
      <c r="HZX224" s="54"/>
      <c r="HZY224" s="54"/>
      <c r="HZZ224" s="54"/>
      <c r="IAA224" s="54"/>
      <c r="IAB224" s="54"/>
      <c r="IAC224" s="54"/>
      <c r="IAD224" s="54"/>
      <c r="IAE224" s="54"/>
      <c r="IAF224" s="54"/>
      <c r="IAG224" s="54"/>
      <c r="IAH224" s="54"/>
      <c r="IAI224" s="54"/>
      <c r="IAJ224" s="54"/>
      <c r="IAK224" s="54"/>
      <c r="IAL224" s="54"/>
      <c r="IAM224" s="54"/>
      <c r="IAN224" s="54"/>
      <c r="IAO224" s="54"/>
      <c r="IAP224" s="54"/>
      <c r="IAQ224" s="54"/>
      <c r="IAR224" s="54"/>
      <c r="IAS224" s="54"/>
      <c r="IAT224" s="54"/>
      <c r="IAU224" s="54"/>
      <c r="IAV224" s="54"/>
      <c r="IAW224" s="54"/>
      <c r="IAX224" s="54"/>
      <c r="IAY224" s="54"/>
      <c r="IAZ224" s="54"/>
      <c r="IBA224" s="54"/>
      <c r="IBB224" s="54"/>
      <c r="IBC224" s="54"/>
      <c r="IBD224" s="54"/>
      <c r="IBE224" s="54"/>
      <c r="IBF224" s="54"/>
      <c r="IBG224" s="54"/>
      <c r="IBH224" s="54"/>
      <c r="IBI224" s="54"/>
      <c r="IBJ224" s="54"/>
      <c r="IBK224" s="54"/>
      <c r="IBL224" s="54"/>
      <c r="IBM224" s="54"/>
      <c r="IBN224" s="54"/>
      <c r="IBO224" s="54"/>
      <c r="IBP224" s="54"/>
      <c r="IBQ224" s="54"/>
      <c r="IBR224" s="54"/>
      <c r="IBS224" s="54"/>
      <c r="IBT224" s="54"/>
      <c r="IBU224" s="54"/>
      <c r="IBV224" s="54"/>
      <c r="IBW224" s="54"/>
      <c r="IBX224" s="54"/>
      <c r="IBY224" s="54"/>
      <c r="IBZ224" s="54"/>
      <c r="ICA224" s="54"/>
      <c r="ICB224" s="54"/>
      <c r="ICC224" s="54"/>
      <c r="ICD224" s="54"/>
      <c r="ICE224" s="54"/>
      <c r="ICF224" s="54"/>
      <c r="ICG224" s="54"/>
      <c r="ICH224" s="54"/>
      <c r="ICI224" s="54"/>
      <c r="ICJ224" s="54"/>
      <c r="ICK224" s="54"/>
      <c r="ICL224" s="54"/>
      <c r="ICM224" s="54"/>
      <c r="ICN224" s="54"/>
      <c r="ICO224" s="54"/>
      <c r="ICP224" s="54"/>
      <c r="ICQ224" s="54"/>
      <c r="ICR224" s="54"/>
      <c r="ICS224" s="54"/>
      <c r="ICT224" s="54"/>
      <c r="ICU224" s="54"/>
      <c r="ICV224" s="54"/>
      <c r="ICW224" s="54"/>
      <c r="ICX224" s="54"/>
      <c r="ICY224" s="54"/>
      <c r="ICZ224" s="54"/>
      <c r="IDA224" s="54"/>
      <c r="IDB224" s="54"/>
      <c r="IDC224" s="54"/>
      <c r="IDD224" s="54"/>
      <c r="IDE224" s="54"/>
      <c r="IDF224" s="54"/>
      <c r="IDG224" s="54"/>
      <c r="IDH224" s="54"/>
      <c r="IDI224" s="54"/>
      <c r="IDJ224" s="54"/>
      <c r="IDK224" s="54"/>
      <c r="IDL224" s="54"/>
      <c r="IDM224" s="54"/>
      <c r="IDN224" s="54"/>
      <c r="IDO224" s="54"/>
      <c r="IDP224" s="54"/>
      <c r="IDQ224" s="54"/>
      <c r="IDR224" s="54"/>
      <c r="IDS224" s="54"/>
      <c r="IDT224" s="54"/>
      <c r="IDU224" s="54"/>
      <c r="IDV224" s="54"/>
      <c r="IDW224" s="54"/>
      <c r="IDX224" s="54"/>
      <c r="IDY224" s="54"/>
      <c r="IDZ224" s="54"/>
      <c r="IEA224" s="54"/>
      <c r="IEB224" s="54"/>
      <c r="IEC224" s="54"/>
      <c r="IED224" s="54"/>
      <c r="IEE224" s="54"/>
      <c r="IEF224" s="54"/>
      <c r="IEG224" s="54"/>
      <c r="IEH224" s="54"/>
      <c r="IEI224" s="54"/>
      <c r="IEJ224" s="54"/>
      <c r="IEK224" s="54"/>
      <c r="IEL224" s="54"/>
      <c r="IEM224" s="54"/>
      <c r="IEN224" s="54"/>
      <c r="IEO224" s="54"/>
      <c r="IEP224" s="54"/>
      <c r="IEQ224" s="54"/>
      <c r="IER224" s="54"/>
      <c r="IES224" s="54"/>
      <c r="IET224" s="54"/>
      <c r="IEU224" s="54"/>
      <c r="IEV224" s="54"/>
      <c r="IEW224" s="54"/>
      <c r="IEX224" s="54"/>
      <c r="IEY224" s="54"/>
      <c r="IEZ224" s="54"/>
      <c r="IFA224" s="54"/>
      <c r="IFB224" s="54"/>
      <c r="IFC224" s="54"/>
      <c r="IFD224" s="54"/>
      <c r="IFE224" s="54"/>
      <c r="IFF224" s="54"/>
      <c r="IFG224" s="54"/>
      <c r="IFH224" s="54"/>
      <c r="IFI224" s="54"/>
      <c r="IFJ224" s="54"/>
      <c r="IFK224" s="54"/>
      <c r="IFL224" s="54"/>
      <c r="IFM224" s="54"/>
      <c r="IFN224" s="54"/>
      <c r="IFO224" s="54"/>
      <c r="IFP224" s="54"/>
      <c r="IFQ224" s="54"/>
      <c r="IFR224" s="54"/>
      <c r="IFS224" s="54"/>
      <c r="IFT224" s="54"/>
      <c r="IFU224" s="54"/>
      <c r="IFV224" s="54"/>
      <c r="IFW224" s="54"/>
      <c r="IFX224" s="54"/>
      <c r="IFY224" s="54"/>
      <c r="IFZ224" s="54"/>
      <c r="IGA224" s="54"/>
      <c r="IGB224" s="54"/>
      <c r="IGC224" s="54"/>
      <c r="IGD224" s="54"/>
      <c r="IGE224" s="54"/>
      <c r="IGF224" s="54"/>
      <c r="IGG224" s="54"/>
      <c r="IGH224" s="54"/>
      <c r="IGI224" s="54"/>
      <c r="IGJ224" s="54"/>
      <c r="IGK224" s="54"/>
      <c r="IGL224" s="54"/>
      <c r="IGM224" s="54"/>
      <c r="IGN224" s="54"/>
      <c r="IGO224" s="54"/>
      <c r="IGP224" s="54"/>
      <c r="IGQ224" s="54"/>
      <c r="IGR224" s="54"/>
      <c r="IGS224" s="54"/>
      <c r="IGT224" s="54"/>
      <c r="IGU224" s="54"/>
      <c r="IGV224" s="54"/>
      <c r="IGW224" s="54"/>
      <c r="IGX224" s="54"/>
      <c r="IGY224" s="54"/>
      <c r="IGZ224" s="54"/>
      <c r="IHA224" s="54"/>
      <c r="IHB224" s="54"/>
      <c r="IHC224" s="54"/>
      <c r="IHD224" s="54"/>
      <c r="IHE224" s="54"/>
      <c r="IHF224" s="54"/>
      <c r="IHG224" s="54"/>
      <c r="IHH224" s="54"/>
      <c r="IHI224" s="54"/>
      <c r="IHJ224" s="54"/>
      <c r="IHK224" s="54"/>
      <c r="IHL224" s="54"/>
      <c r="IHM224" s="54"/>
      <c r="IHN224" s="54"/>
      <c r="IHO224" s="54"/>
      <c r="IHP224" s="54"/>
      <c r="IHQ224" s="54"/>
      <c r="IHR224" s="54"/>
      <c r="IHS224" s="54"/>
      <c r="IHT224" s="54"/>
      <c r="IHU224" s="54"/>
      <c r="IHV224" s="54"/>
      <c r="IHW224" s="54"/>
      <c r="IHX224" s="54"/>
      <c r="IHY224" s="54"/>
      <c r="IHZ224" s="54"/>
      <c r="IIA224" s="54"/>
      <c r="IIB224" s="54"/>
      <c r="IIC224" s="54"/>
      <c r="IID224" s="54"/>
      <c r="IIE224" s="54"/>
      <c r="IIF224" s="54"/>
      <c r="IIG224" s="54"/>
      <c r="IIH224" s="54"/>
      <c r="III224" s="54"/>
      <c r="IIJ224" s="54"/>
      <c r="IIK224" s="54"/>
      <c r="IIL224" s="54"/>
      <c r="IIM224" s="54"/>
      <c r="IIN224" s="54"/>
      <c r="IIO224" s="54"/>
      <c r="IIP224" s="54"/>
      <c r="IIQ224" s="54"/>
      <c r="IIR224" s="54"/>
      <c r="IIS224" s="54"/>
      <c r="IIT224" s="54"/>
      <c r="IIU224" s="54"/>
      <c r="IIV224" s="54"/>
      <c r="IIW224" s="54"/>
      <c r="IIX224" s="54"/>
      <c r="IIY224" s="54"/>
      <c r="IIZ224" s="54"/>
      <c r="IJA224" s="54"/>
      <c r="IJB224" s="54"/>
      <c r="IJC224" s="54"/>
      <c r="IJD224" s="54"/>
      <c r="IJE224" s="54"/>
      <c r="IJF224" s="54"/>
      <c r="IJG224" s="54"/>
      <c r="IJH224" s="54"/>
      <c r="IJI224" s="54"/>
      <c r="IJJ224" s="54"/>
      <c r="IJK224" s="54"/>
      <c r="IJL224" s="54"/>
      <c r="IJM224" s="54"/>
      <c r="IJN224" s="54"/>
      <c r="IJO224" s="54"/>
      <c r="IJP224" s="54"/>
      <c r="IJQ224" s="54"/>
      <c r="IJR224" s="54"/>
      <c r="IJS224" s="54"/>
      <c r="IJT224" s="54"/>
      <c r="IJU224" s="54"/>
      <c r="IJV224" s="54"/>
      <c r="IJW224" s="54"/>
      <c r="IJX224" s="54"/>
      <c r="IJY224" s="54"/>
      <c r="IJZ224" s="54"/>
      <c r="IKA224" s="54"/>
      <c r="IKB224" s="54"/>
      <c r="IKC224" s="54"/>
      <c r="IKD224" s="54"/>
      <c r="IKE224" s="54"/>
      <c r="IKF224" s="54"/>
      <c r="IKG224" s="54"/>
      <c r="IKH224" s="54"/>
      <c r="IKI224" s="54"/>
      <c r="IKJ224" s="54"/>
      <c r="IKK224" s="54"/>
      <c r="IKL224" s="54"/>
      <c r="IKM224" s="54"/>
      <c r="IKN224" s="54"/>
      <c r="IKO224" s="54"/>
      <c r="IKP224" s="54"/>
      <c r="IKQ224" s="54"/>
      <c r="IKR224" s="54"/>
      <c r="IKS224" s="54"/>
      <c r="IKT224" s="54"/>
      <c r="IKU224" s="54"/>
      <c r="IKV224" s="54"/>
      <c r="IKW224" s="54"/>
      <c r="IKX224" s="54"/>
      <c r="IKY224" s="54"/>
      <c r="IKZ224" s="54"/>
      <c r="ILA224" s="54"/>
      <c r="ILB224" s="54"/>
      <c r="ILC224" s="54"/>
      <c r="ILD224" s="54"/>
      <c r="ILE224" s="54"/>
      <c r="ILF224" s="54"/>
      <c r="ILG224" s="54"/>
      <c r="ILH224" s="54"/>
      <c r="ILI224" s="54"/>
      <c r="ILJ224" s="54"/>
      <c r="ILK224" s="54"/>
      <c r="ILL224" s="54"/>
      <c r="ILM224" s="54"/>
      <c r="ILN224" s="54"/>
      <c r="ILO224" s="54"/>
      <c r="ILP224" s="54"/>
      <c r="ILQ224" s="54"/>
      <c r="ILR224" s="54"/>
      <c r="ILS224" s="54"/>
      <c r="ILT224" s="54"/>
      <c r="ILU224" s="54"/>
      <c r="ILV224" s="54"/>
      <c r="ILW224" s="54"/>
      <c r="ILX224" s="54"/>
      <c r="ILY224" s="54"/>
      <c r="ILZ224" s="54"/>
      <c r="IMA224" s="54"/>
      <c r="IMB224" s="54"/>
      <c r="IMC224" s="54"/>
      <c r="IMD224" s="54"/>
      <c r="IME224" s="54"/>
      <c r="IMF224" s="54"/>
      <c r="IMG224" s="54"/>
      <c r="IMH224" s="54"/>
      <c r="IMI224" s="54"/>
      <c r="IMJ224" s="54"/>
      <c r="IMK224" s="54"/>
      <c r="IML224" s="54"/>
      <c r="IMM224" s="54"/>
      <c r="IMN224" s="54"/>
      <c r="IMO224" s="54"/>
      <c r="IMP224" s="54"/>
      <c r="IMQ224" s="54"/>
      <c r="IMR224" s="54"/>
      <c r="IMS224" s="54"/>
      <c r="IMT224" s="54"/>
      <c r="IMU224" s="54"/>
      <c r="IMV224" s="54"/>
      <c r="IMW224" s="54"/>
      <c r="IMX224" s="54"/>
      <c r="IMY224" s="54"/>
      <c r="IMZ224" s="54"/>
      <c r="INA224" s="54"/>
      <c r="INB224" s="54"/>
      <c r="INC224" s="54"/>
      <c r="IND224" s="54"/>
      <c r="INE224" s="54"/>
      <c r="INF224" s="54"/>
      <c r="ING224" s="54"/>
      <c r="INH224" s="54"/>
      <c r="INI224" s="54"/>
      <c r="INJ224" s="54"/>
      <c r="INK224" s="54"/>
      <c r="INL224" s="54"/>
      <c r="INM224" s="54"/>
      <c r="INN224" s="54"/>
      <c r="INO224" s="54"/>
      <c r="INP224" s="54"/>
      <c r="INQ224" s="54"/>
      <c r="INR224" s="54"/>
      <c r="INS224" s="54"/>
      <c r="INT224" s="54"/>
      <c r="INU224" s="54"/>
      <c r="INV224" s="54"/>
      <c r="INW224" s="54"/>
      <c r="INX224" s="54"/>
      <c r="INY224" s="54"/>
      <c r="INZ224" s="54"/>
      <c r="IOA224" s="54"/>
      <c r="IOB224" s="54"/>
      <c r="IOC224" s="54"/>
      <c r="IOD224" s="54"/>
      <c r="IOE224" s="54"/>
      <c r="IOF224" s="54"/>
      <c r="IOG224" s="54"/>
      <c r="IOH224" s="54"/>
      <c r="IOI224" s="54"/>
      <c r="IOJ224" s="54"/>
      <c r="IOK224" s="54"/>
      <c r="IOL224" s="54"/>
      <c r="IOM224" s="54"/>
      <c r="ION224" s="54"/>
      <c r="IOO224" s="54"/>
      <c r="IOP224" s="54"/>
      <c r="IOQ224" s="54"/>
      <c r="IOR224" s="54"/>
      <c r="IOS224" s="54"/>
      <c r="IOT224" s="54"/>
      <c r="IOU224" s="54"/>
      <c r="IOV224" s="54"/>
      <c r="IOW224" s="54"/>
      <c r="IOX224" s="54"/>
      <c r="IOY224" s="54"/>
      <c r="IOZ224" s="54"/>
      <c r="IPA224" s="54"/>
      <c r="IPB224" s="54"/>
      <c r="IPC224" s="54"/>
      <c r="IPD224" s="54"/>
      <c r="IPE224" s="54"/>
      <c r="IPF224" s="54"/>
      <c r="IPG224" s="54"/>
      <c r="IPH224" s="54"/>
      <c r="IPI224" s="54"/>
      <c r="IPJ224" s="54"/>
      <c r="IPK224" s="54"/>
      <c r="IPL224" s="54"/>
      <c r="IPM224" s="54"/>
      <c r="IPN224" s="54"/>
      <c r="IPO224" s="54"/>
      <c r="IPP224" s="54"/>
      <c r="IPQ224" s="54"/>
      <c r="IPR224" s="54"/>
      <c r="IPS224" s="54"/>
      <c r="IPT224" s="54"/>
      <c r="IPU224" s="54"/>
      <c r="IPV224" s="54"/>
      <c r="IPW224" s="54"/>
      <c r="IPX224" s="54"/>
      <c r="IPY224" s="54"/>
      <c r="IPZ224" s="54"/>
      <c r="IQA224" s="54"/>
      <c r="IQB224" s="54"/>
      <c r="IQC224" s="54"/>
      <c r="IQD224" s="54"/>
      <c r="IQE224" s="54"/>
      <c r="IQF224" s="54"/>
      <c r="IQG224" s="54"/>
      <c r="IQH224" s="54"/>
      <c r="IQI224" s="54"/>
      <c r="IQJ224" s="54"/>
      <c r="IQK224" s="54"/>
      <c r="IQL224" s="54"/>
      <c r="IQM224" s="54"/>
      <c r="IQN224" s="54"/>
      <c r="IQO224" s="54"/>
      <c r="IQP224" s="54"/>
      <c r="IQQ224" s="54"/>
      <c r="IQR224" s="54"/>
      <c r="IQS224" s="54"/>
      <c r="IQT224" s="54"/>
      <c r="IQU224" s="54"/>
      <c r="IQV224" s="54"/>
      <c r="IQW224" s="54"/>
      <c r="IQX224" s="54"/>
      <c r="IQY224" s="54"/>
      <c r="IQZ224" s="54"/>
      <c r="IRA224" s="54"/>
      <c r="IRB224" s="54"/>
      <c r="IRC224" s="54"/>
      <c r="IRD224" s="54"/>
      <c r="IRE224" s="54"/>
      <c r="IRF224" s="54"/>
      <c r="IRG224" s="54"/>
      <c r="IRH224" s="54"/>
      <c r="IRI224" s="54"/>
      <c r="IRJ224" s="54"/>
      <c r="IRK224" s="54"/>
      <c r="IRL224" s="54"/>
      <c r="IRM224" s="54"/>
      <c r="IRN224" s="54"/>
      <c r="IRO224" s="54"/>
      <c r="IRP224" s="54"/>
      <c r="IRQ224" s="54"/>
      <c r="IRR224" s="54"/>
      <c r="IRS224" s="54"/>
      <c r="IRT224" s="54"/>
      <c r="IRU224" s="54"/>
      <c r="IRV224" s="54"/>
      <c r="IRW224" s="54"/>
      <c r="IRX224" s="54"/>
      <c r="IRY224" s="54"/>
      <c r="IRZ224" s="54"/>
      <c r="ISA224" s="54"/>
      <c r="ISB224" s="54"/>
      <c r="ISC224" s="54"/>
      <c r="ISD224" s="54"/>
      <c r="ISE224" s="54"/>
      <c r="ISF224" s="54"/>
      <c r="ISG224" s="54"/>
      <c r="ISH224" s="54"/>
      <c r="ISI224" s="54"/>
      <c r="ISJ224" s="54"/>
      <c r="ISK224" s="54"/>
      <c r="ISL224" s="54"/>
      <c r="ISM224" s="54"/>
      <c r="ISN224" s="54"/>
      <c r="ISO224" s="54"/>
      <c r="ISP224" s="54"/>
      <c r="ISQ224" s="54"/>
      <c r="ISR224" s="54"/>
      <c r="ISS224" s="54"/>
      <c r="IST224" s="54"/>
      <c r="ISU224" s="54"/>
      <c r="ISV224" s="54"/>
      <c r="ISW224" s="54"/>
      <c r="ISX224" s="54"/>
      <c r="ISY224" s="54"/>
      <c r="ISZ224" s="54"/>
      <c r="ITA224" s="54"/>
      <c r="ITB224" s="54"/>
      <c r="ITC224" s="54"/>
      <c r="ITD224" s="54"/>
      <c r="ITE224" s="54"/>
      <c r="ITF224" s="54"/>
      <c r="ITG224" s="54"/>
      <c r="ITH224" s="54"/>
      <c r="ITI224" s="54"/>
      <c r="ITJ224" s="54"/>
      <c r="ITK224" s="54"/>
      <c r="ITL224" s="54"/>
      <c r="ITM224" s="54"/>
      <c r="ITN224" s="54"/>
      <c r="ITO224" s="54"/>
      <c r="ITP224" s="54"/>
      <c r="ITQ224" s="54"/>
      <c r="ITR224" s="54"/>
      <c r="ITS224" s="54"/>
      <c r="ITT224" s="54"/>
      <c r="ITU224" s="54"/>
      <c r="ITV224" s="54"/>
      <c r="ITW224" s="54"/>
      <c r="ITX224" s="54"/>
      <c r="ITY224" s="54"/>
      <c r="ITZ224" s="54"/>
      <c r="IUA224" s="54"/>
      <c r="IUB224" s="54"/>
      <c r="IUC224" s="54"/>
      <c r="IUD224" s="54"/>
      <c r="IUE224" s="54"/>
      <c r="IUF224" s="54"/>
      <c r="IUG224" s="54"/>
      <c r="IUH224" s="54"/>
      <c r="IUI224" s="54"/>
      <c r="IUJ224" s="54"/>
      <c r="IUK224" s="54"/>
      <c r="IUL224" s="54"/>
      <c r="IUM224" s="54"/>
      <c r="IUN224" s="54"/>
      <c r="IUO224" s="54"/>
      <c r="IUP224" s="54"/>
      <c r="IUQ224" s="54"/>
      <c r="IUR224" s="54"/>
      <c r="IUS224" s="54"/>
      <c r="IUT224" s="54"/>
      <c r="IUU224" s="54"/>
      <c r="IUV224" s="54"/>
      <c r="IUW224" s="54"/>
      <c r="IUX224" s="54"/>
      <c r="IUY224" s="54"/>
      <c r="IUZ224" s="54"/>
      <c r="IVA224" s="54"/>
      <c r="IVB224" s="54"/>
      <c r="IVC224" s="54"/>
      <c r="IVD224" s="54"/>
      <c r="IVE224" s="54"/>
      <c r="IVF224" s="54"/>
      <c r="IVG224" s="54"/>
      <c r="IVH224" s="54"/>
      <c r="IVI224" s="54"/>
      <c r="IVJ224" s="54"/>
      <c r="IVK224" s="54"/>
      <c r="IVL224" s="54"/>
      <c r="IVM224" s="54"/>
      <c r="IVN224" s="54"/>
      <c r="IVO224" s="54"/>
      <c r="IVP224" s="54"/>
      <c r="IVQ224" s="54"/>
      <c r="IVR224" s="54"/>
      <c r="IVS224" s="54"/>
      <c r="IVT224" s="54"/>
      <c r="IVU224" s="54"/>
      <c r="IVV224" s="54"/>
      <c r="IVW224" s="54"/>
      <c r="IVX224" s="54"/>
      <c r="IVY224" s="54"/>
      <c r="IVZ224" s="54"/>
      <c r="IWA224" s="54"/>
      <c r="IWB224" s="54"/>
      <c r="IWC224" s="54"/>
      <c r="IWD224" s="54"/>
      <c r="IWE224" s="54"/>
      <c r="IWF224" s="54"/>
      <c r="IWG224" s="54"/>
      <c r="IWH224" s="54"/>
      <c r="IWI224" s="54"/>
      <c r="IWJ224" s="54"/>
      <c r="IWK224" s="54"/>
      <c r="IWL224" s="54"/>
      <c r="IWM224" s="54"/>
      <c r="IWN224" s="54"/>
      <c r="IWO224" s="54"/>
      <c r="IWP224" s="54"/>
      <c r="IWQ224" s="54"/>
      <c r="IWR224" s="54"/>
      <c r="IWS224" s="54"/>
      <c r="IWT224" s="54"/>
      <c r="IWU224" s="54"/>
      <c r="IWV224" s="54"/>
      <c r="IWW224" s="54"/>
      <c r="IWX224" s="54"/>
      <c r="IWY224" s="54"/>
      <c r="IWZ224" s="54"/>
      <c r="IXA224" s="54"/>
      <c r="IXB224" s="54"/>
      <c r="IXC224" s="54"/>
      <c r="IXD224" s="54"/>
      <c r="IXE224" s="54"/>
      <c r="IXF224" s="54"/>
      <c r="IXG224" s="54"/>
      <c r="IXH224" s="54"/>
      <c r="IXI224" s="54"/>
      <c r="IXJ224" s="54"/>
      <c r="IXK224" s="54"/>
      <c r="IXL224" s="54"/>
      <c r="IXM224" s="54"/>
      <c r="IXN224" s="54"/>
      <c r="IXO224" s="54"/>
      <c r="IXP224" s="54"/>
      <c r="IXQ224" s="54"/>
      <c r="IXR224" s="54"/>
      <c r="IXS224" s="54"/>
      <c r="IXT224" s="54"/>
      <c r="IXU224" s="54"/>
      <c r="IXV224" s="54"/>
      <c r="IXW224" s="54"/>
      <c r="IXX224" s="54"/>
      <c r="IXY224" s="54"/>
      <c r="IXZ224" s="54"/>
      <c r="IYA224" s="54"/>
      <c r="IYB224" s="54"/>
      <c r="IYC224" s="54"/>
      <c r="IYD224" s="54"/>
      <c r="IYE224" s="54"/>
      <c r="IYF224" s="54"/>
      <c r="IYG224" s="54"/>
      <c r="IYH224" s="54"/>
      <c r="IYI224" s="54"/>
      <c r="IYJ224" s="54"/>
      <c r="IYK224" s="54"/>
      <c r="IYL224" s="54"/>
      <c r="IYM224" s="54"/>
      <c r="IYN224" s="54"/>
      <c r="IYO224" s="54"/>
      <c r="IYP224" s="54"/>
      <c r="IYQ224" s="54"/>
      <c r="IYR224" s="54"/>
      <c r="IYS224" s="54"/>
      <c r="IYT224" s="54"/>
      <c r="IYU224" s="54"/>
      <c r="IYV224" s="54"/>
      <c r="IYW224" s="54"/>
      <c r="IYX224" s="54"/>
      <c r="IYY224" s="54"/>
      <c r="IYZ224" s="54"/>
      <c r="IZA224" s="54"/>
      <c r="IZB224" s="54"/>
      <c r="IZC224" s="54"/>
      <c r="IZD224" s="54"/>
      <c r="IZE224" s="54"/>
      <c r="IZF224" s="54"/>
      <c r="IZG224" s="54"/>
      <c r="IZH224" s="54"/>
      <c r="IZI224" s="54"/>
      <c r="IZJ224" s="54"/>
      <c r="IZK224" s="54"/>
      <c r="IZL224" s="54"/>
      <c r="IZM224" s="54"/>
      <c r="IZN224" s="54"/>
      <c r="IZO224" s="54"/>
      <c r="IZP224" s="54"/>
      <c r="IZQ224" s="54"/>
      <c r="IZR224" s="54"/>
      <c r="IZS224" s="54"/>
      <c r="IZT224" s="54"/>
      <c r="IZU224" s="54"/>
      <c r="IZV224" s="54"/>
      <c r="IZW224" s="54"/>
      <c r="IZX224" s="54"/>
      <c r="IZY224" s="54"/>
      <c r="IZZ224" s="54"/>
      <c r="JAA224" s="54"/>
      <c r="JAB224" s="54"/>
      <c r="JAC224" s="54"/>
      <c r="JAD224" s="54"/>
      <c r="JAE224" s="54"/>
      <c r="JAF224" s="54"/>
      <c r="JAG224" s="54"/>
      <c r="JAH224" s="54"/>
      <c r="JAI224" s="54"/>
      <c r="JAJ224" s="54"/>
      <c r="JAK224" s="54"/>
      <c r="JAL224" s="54"/>
      <c r="JAM224" s="54"/>
      <c r="JAN224" s="54"/>
      <c r="JAO224" s="54"/>
      <c r="JAP224" s="54"/>
      <c r="JAQ224" s="54"/>
      <c r="JAR224" s="54"/>
      <c r="JAS224" s="54"/>
      <c r="JAT224" s="54"/>
      <c r="JAU224" s="54"/>
      <c r="JAV224" s="54"/>
      <c r="JAW224" s="54"/>
      <c r="JAX224" s="54"/>
      <c r="JAY224" s="54"/>
      <c r="JAZ224" s="54"/>
      <c r="JBA224" s="54"/>
      <c r="JBB224" s="54"/>
      <c r="JBC224" s="54"/>
      <c r="JBD224" s="54"/>
      <c r="JBE224" s="54"/>
      <c r="JBF224" s="54"/>
      <c r="JBG224" s="54"/>
      <c r="JBH224" s="54"/>
      <c r="JBI224" s="54"/>
      <c r="JBJ224" s="54"/>
      <c r="JBK224" s="54"/>
      <c r="JBL224" s="54"/>
      <c r="JBM224" s="54"/>
      <c r="JBN224" s="54"/>
      <c r="JBO224" s="54"/>
      <c r="JBP224" s="54"/>
      <c r="JBQ224" s="54"/>
      <c r="JBR224" s="54"/>
      <c r="JBS224" s="54"/>
      <c r="JBT224" s="54"/>
      <c r="JBU224" s="54"/>
      <c r="JBV224" s="54"/>
      <c r="JBW224" s="54"/>
      <c r="JBX224" s="54"/>
      <c r="JBY224" s="54"/>
      <c r="JBZ224" s="54"/>
      <c r="JCA224" s="54"/>
      <c r="JCB224" s="54"/>
      <c r="JCC224" s="54"/>
      <c r="JCD224" s="54"/>
      <c r="JCE224" s="54"/>
      <c r="JCF224" s="54"/>
      <c r="JCG224" s="54"/>
      <c r="JCH224" s="54"/>
      <c r="JCI224" s="54"/>
      <c r="JCJ224" s="54"/>
      <c r="JCK224" s="54"/>
      <c r="JCL224" s="54"/>
      <c r="JCM224" s="54"/>
      <c r="JCN224" s="54"/>
      <c r="JCO224" s="54"/>
      <c r="JCP224" s="54"/>
      <c r="JCQ224" s="54"/>
      <c r="JCR224" s="54"/>
      <c r="JCS224" s="54"/>
      <c r="JCT224" s="54"/>
      <c r="JCU224" s="54"/>
      <c r="JCV224" s="54"/>
      <c r="JCW224" s="54"/>
      <c r="JCX224" s="54"/>
      <c r="JCY224" s="54"/>
      <c r="JCZ224" s="54"/>
      <c r="JDA224" s="54"/>
      <c r="JDB224" s="54"/>
      <c r="JDC224" s="54"/>
      <c r="JDD224" s="54"/>
      <c r="JDE224" s="54"/>
      <c r="JDF224" s="54"/>
      <c r="JDG224" s="54"/>
      <c r="JDH224" s="54"/>
      <c r="JDI224" s="54"/>
      <c r="JDJ224" s="54"/>
      <c r="JDK224" s="54"/>
      <c r="JDL224" s="54"/>
      <c r="JDM224" s="54"/>
      <c r="JDN224" s="54"/>
      <c r="JDO224" s="54"/>
      <c r="JDP224" s="54"/>
      <c r="JDQ224" s="54"/>
      <c r="JDR224" s="54"/>
      <c r="JDS224" s="54"/>
      <c r="JDT224" s="54"/>
      <c r="JDU224" s="54"/>
      <c r="JDV224" s="54"/>
      <c r="JDW224" s="54"/>
      <c r="JDX224" s="54"/>
      <c r="JDY224" s="54"/>
      <c r="JDZ224" s="54"/>
      <c r="JEA224" s="54"/>
      <c r="JEB224" s="54"/>
      <c r="JEC224" s="54"/>
      <c r="JED224" s="54"/>
      <c r="JEE224" s="54"/>
      <c r="JEF224" s="54"/>
      <c r="JEG224" s="54"/>
      <c r="JEH224" s="54"/>
      <c r="JEI224" s="54"/>
      <c r="JEJ224" s="54"/>
      <c r="JEK224" s="54"/>
      <c r="JEL224" s="54"/>
      <c r="JEM224" s="54"/>
      <c r="JEN224" s="54"/>
      <c r="JEO224" s="54"/>
      <c r="JEP224" s="54"/>
      <c r="JEQ224" s="54"/>
      <c r="JER224" s="54"/>
      <c r="JES224" s="54"/>
      <c r="JET224" s="54"/>
      <c r="JEU224" s="54"/>
      <c r="JEV224" s="54"/>
      <c r="JEW224" s="54"/>
      <c r="JEX224" s="54"/>
      <c r="JEY224" s="54"/>
      <c r="JEZ224" s="54"/>
      <c r="JFA224" s="54"/>
      <c r="JFB224" s="54"/>
      <c r="JFC224" s="54"/>
      <c r="JFD224" s="54"/>
      <c r="JFE224" s="54"/>
      <c r="JFF224" s="54"/>
      <c r="JFG224" s="54"/>
      <c r="JFH224" s="54"/>
      <c r="JFI224" s="54"/>
      <c r="JFJ224" s="54"/>
      <c r="JFK224" s="54"/>
      <c r="JFL224" s="54"/>
      <c r="JFM224" s="54"/>
      <c r="JFN224" s="54"/>
      <c r="JFO224" s="54"/>
      <c r="JFP224" s="54"/>
      <c r="JFQ224" s="54"/>
      <c r="JFR224" s="54"/>
      <c r="JFS224" s="54"/>
      <c r="JFT224" s="54"/>
      <c r="JFU224" s="54"/>
      <c r="JFV224" s="54"/>
      <c r="JFW224" s="54"/>
      <c r="JFX224" s="54"/>
      <c r="JFY224" s="54"/>
      <c r="JFZ224" s="54"/>
      <c r="JGA224" s="54"/>
      <c r="JGB224" s="54"/>
      <c r="JGC224" s="54"/>
      <c r="JGD224" s="54"/>
      <c r="JGE224" s="54"/>
      <c r="JGF224" s="54"/>
      <c r="JGG224" s="54"/>
      <c r="JGH224" s="54"/>
      <c r="JGI224" s="54"/>
      <c r="JGJ224" s="54"/>
      <c r="JGK224" s="54"/>
      <c r="JGL224" s="54"/>
      <c r="JGM224" s="54"/>
      <c r="JGN224" s="54"/>
      <c r="JGO224" s="54"/>
      <c r="JGP224" s="54"/>
      <c r="JGQ224" s="54"/>
      <c r="JGR224" s="54"/>
      <c r="JGS224" s="54"/>
      <c r="JGT224" s="54"/>
      <c r="JGU224" s="54"/>
      <c r="JGV224" s="54"/>
      <c r="JGW224" s="54"/>
      <c r="JGX224" s="54"/>
      <c r="JGY224" s="54"/>
      <c r="JGZ224" s="54"/>
      <c r="JHA224" s="54"/>
      <c r="JHB224" s="54"/>
      <c r="JHC224" s="54"/>
      <c r="JHD224" s="54"/>
      <c r="JHE224" s="54"/>
      <c r="JHF224" s="54"/>
      <c r="JHG224" s="54"/>
      <c r="JHH224" s="54"/>
      <c r="JHI224" s="54"/>
      <c r="JHJ224" s="54"/>
      <c r="JHK224" s="54"/>
      <c r="JHL224" s="54"/>
      <c r="JHM224" s="54"/>
      <c r="JHN224" s="54"/>
      <c r="JHO224" s="54"/>
      <c r="JHP224" s="54"/>
      <c r="JHQ224" s="54"/>
      <c r="JHR224" s="54"/>
      <c r="JHS224" s="54"/>
      <c r="JHT224" s="54"/>
      <c r="JHU224" s="54"/>
      <c r="JHV224" s="54"/>
      <c r="JHW224" s="54"/>
      <c r="JHX224" s="54"/>
      <c r="JHY224" s="54"/>
      <c r="JHZ224" s="54"/>
      <c r="JIA224" s="54"/>
      <c r="JIB224" s="54"/>
      <c r="JIC224" s="54"/>
      <c r="JID224" s="54"/>
      <c r="JIE224" s="54"/>
      <c r="JIF224" s="54"/>
      <c r="JIG224" s="54"/>
      <c r="JIH224" s="54"/>
      <c r="JII224" s="54"/>
      <c r="JIJ224" s="54"/>
      <c r="JIK224" s="54"/>
      <c r="JIL224" s="54"/>
      <c r="JIM224" s="54"/>
      <c r="JIN224" s="54"/>
      <c r="JIO224" s="54"/>
      <c r="JIP224" s="54"/>
      <c r="JIQ224" s="54"/>
      <c r="JIR224" s="54"/>
      <c r="JIS224" s="54"/>
      <c r="JIT224" s="54"/>
      <c r="JIU224" s="54"/>
      <c r="JIV224" s="54"/>
      <c r="JIW224" s="54"/>
      <c r="JIX224" s="54"/>
      <c r="JIY224" s="54"/>
      <c r="JIZ224" s="54"/>
      <c r="JJA224" s="54"/>
      <c r="JJB224" s="54"/>
      <c r="JJC224" s="54"/>
      <c r="JJD224" s="54"/>
      <c r="JJE224" s="54"/>
      <c r="JJF224" s="54"/>
      <c r="JJG224" s="54"/>
      <c r="JJH224" s="54"/>
      <c r="JJI224" s="54"/>
      <c r="JJJ224" s="54"/>
      <c r="JJK224" s="54"/>
      <c r="JJL224" s="54"/>
      <c r="JJM224" s="54"/>
      <c r="JJN224" s="54"/>
      <c r="JJO224" s="54"/>
      <c r="JJP224" s="54"/>
      <c r="JJQ224" s="54"/>
      <c r="JJR224" s="54"/>
      <c r="JJS224" s="54"/>
      <c r="JJT224" s="54"/>
      <c r="JJU224" s="54"/>
      <c r="JJV224" s="54"/>
      <c r="JJW224" s="54"/>
      <c r="JJX224" s="54"/>
      <c r="JJY224" s="54"/>
      <c r="JJZ224" s="54"/>
      <c r="JKA224" s="54"/>
      <c r="JKB224" s="54"/>
      <c r="JKC224" s="54"/>
      <c r="JKD224" s="54"/>
      <c r="JKE224" s="54"/>
      <c r="JKF224" s="54"/>
      <c r="JKG224" s="54"/>
      <c r="JKH224" s="54"/>
      <c r="JKI224" s="54"/>
      <c r="JKJ224" s="54"/>
      <c r="JKK224" s="54"/>
      <c r="JKL224" s="54"/>
      <c r="JKM224" s="54"/>
      <c r="JKN224" s="54"/>
      <c r="JKO224" s="54"/>
      <c r="JKP224" s="54"/>
      <c r="JKQ224" s="54"/>
      <c r="JKR224" s="54"/>
      <c r="JKS224" s="54"/>
      <c r="JKT224" s="54"/>
      <c r="JKU224" s="54"/>
      <c r="JKV224" s="54"/>
      <c r="JKW224" s="54"/>
      <c r="JKX224" s="54"/>
      <c r="JKY224" s="54"/>
      <c r="JKZ224" s="54"/>
      <c r="JLA224" s="54"/>
      <c r="JLB224" s="54"/>
      <c r="JLC224" s="54"/>
      <c r="JLD224" s="54"/>
      <c r="JLE224" s="54"/>
      <c r="JLF224" s="54"/>
      <c r="JLG224" s="54"/>
      <c r="JLH224" s="54"/>
      <c r="JLI224" s="54"/>
      <c r="JLJ224" s="54"/>
      <c r="JLK224" s="54"/>
      <c r="JLL224" s="54"/>
      <c r="JLM224" s="54"/>
      <c r="JLN224" s="54"/>
      <c r="JLO224" s="54"/>
      <c r="JLP224" s="54"/>
      <c r="JLQ224" s="54"/>
      <c r="JLR224" s="54"/>
      <c r="JLS224" s="54"/>
      <c r="JLT224" s="54"/>
      <c r="JLU224" s="54"/>
      <c r="JLV224" s="54"/>
      <c r="JLW224" s="54"/>
      <c r="JLX224" s="54"/>
      <c r="JLY224" s="54"/>
      <c r="JLZ224" s="54"/>
      <c r="JMA224" s="54"/>
      <c r="JMB224" s="54"/>
      <c r="JMC224" s="54"/>
      <c r="JMD224" s="54"/>
      <c r="JME224" s="54"/>
      <c r="JMF224" s="54"/>
      <c r="JMG224" s="54"/>
      <c r="JMH224" s="54"/>
      <c r="JMI224" s="54"/>
      <c r="JMJ224" s="54"/>
      <c r="JMK224" s="54"/>
      <c r="JML224" s="54"/>
      <c r="JMM224" s="54"/>
      <c r="JMN224" s="54"/>
      <c r="JMO224" s="54"/>
      <c r="JMP224" s="54"/>
      <c r="JMQ224" s="54"/>
      <c r="JMR224" s="54"/>
      <c r="JMS224" s="54"/>
      <c r="JMT224" s="54"/>
      <c r="JMU224" s="54"/>
      <c r="JMV224" s="54"/>
      <c r="JMW224" s="54"/>
      <c r="JMX224" s="54"/>
      <c r="JMY224" s="54"/>
      <c r="JMZ224" s="54"/>
      <c r="JNA224" s="54"/>
      <c r="JNB224" s="54"/>
      <c r="JNC224" s="54"/>
      <c r="JND224" s="54"/>
      <c r="JNE224" s="54"/>
      <c r="JNF224" s="54"/>
      <c r="JNG224" s="54"/>
      <c r="JNH224" s="54"/>
      <c r="JNI224" s="54"/>
      <c r="JNJ224" s="54"/>
      <c r="JNK224" s="54"/>
      <c r="JNL224" s="54"/>
      <c r="JNM224" s="54"/>
      <c r="JNN224" s="54"/>
      <c r="JNO224" s="54"/>
      <c r="JNP224" s="54"/>
      <c r="JNQ224" s="54"/>
      <c r="JNR224" s="54"/>
      <c r="JNS224" s="54"/>
      <c r="JNT224" s="54"/>
      <c r="JNU224" s="54"/>
      <c r="JNV224" s="54"/>
      <c r="JNW224" s="54"/>
      <c r="JNX224" s="54"/>
      <c r="JNY224" s="54"/>
      <c r="JNZ224" s="54"/>
      <c r="JOA224" s="54"/>
      <c r="JOB224" s="54"/>
      <c r="JOC224" s="54"/>
      <c r="JOD224" s="54"/>
      <c r="JOE224" s="54"/>
      <c r="JOF224" s="54"/>
      <c r="JOG224" s="54"/>
      <c r="JOH224" s="54"/>
      <c r="JOI224" s="54"/>
      <c r="JOJ224" s="54"/>
      <c r="JOK224" s="54"/>
      <c r="JOL224" s="54"/>
      <c r="JOM224" s="54"/>
      <c r="JON224" s="54"/>
      <c r="JOO224" s="54"/>
      <c r="JOP224" s="54"/>
      <c r="JOQ224" s="54"/>
      <c r="JOR224" s="54"/>
      <c r="JOS224" s="54"/>
      <c r="JOT224" s="54"/>
      <c r="JOU224" s="54"/>
      <c r="JOV224" s="54"/>
      <c r="JOW224" s="54"/>
      <c r="JOX224" s="54"/>
      <c r="JOY224" s="54"/>
      <c r="JOZ224" s="54"/>
      <c r="JPA224" s="54"/>
      <c r="JPB224" s="54"/>
      <c r="JPC224" s="54"/>
      <c r="JPD224" s="54"/>
      <c r="JPE224" s="54"/>
      <c r="JPF224" s="54"/>
      <c r="JPG224" s="54"/>
      <c r="JPH224" s="54"/>
      <c r="JPI224" s="54"/>
      <c r="JPJ224" s="54"/>
      <c r="JPK224" s="54"/>
      <c r="JPL224" s="54"/>
      <c r="JPM224" s="54"/>
      <c r="JPN224" s="54"/>
      <c r="JPO224" s="54"/>
      <c r="JPP224" s="54"/>
      <c r="JPQ224" s="54"/>
      <c r="JPR224" s="54"/>
      <c r="JPS224" s="54"/>
      <c r="JPT224" s="54"/>
      <c r="JPU224" s="54"/>
      <c r="JPV224" s="54"/>
      <c r="JPW224" s="54"/>
      <c r="JPX224" s="54"/>
      <c r="JPY224" s="54"/>
      <c r="JPZ224" s="54"/>
      <c r="JQA224" s="54"/>
      <c r="JQB224" s="54"/>
      <c r="JQC224" s="54"/>
      <c r="JQD224" s="54"/>
      <c r="JQE224" s="54"/>
      <c r="JQF224" s="54"/>
      <c r="JQG224" s="54"/>
      <c r="JQH224" s="54"/>
      <c r="JQI224" s="54"/>
      <c r="JQJ224" s="54"/>
      <c r="JQK224" s="54"/>
      <c r="JQL224" s="54"/>
      <c r="JQM224" s="54"/>
      <c r="JQN224" s="54"/>
      <c r="JQO224" s="54"/>
      <c r="JQP224" s="54"/>
      <c r="JQQ224" s="54"/>
      <c r="JQR224" s="54"/>
      <c r="JQS224" s="54"/>
      <c r="JQT224" s="54"/>
      <c r="JQU224" s="54"/>
      <c r="JQV224" s="54"/>
      <c r="JQW224" s="54"/>
      <c r="JQX224" s="54"/>
      <c r="JQY224" s="54"/>
      <c r="JQZ224" s="54"/>
      <c r="JRA224" s="54"/>
      <c r="JRB224" s="54"/>
      <c r="JRC224" s="54"/>
      <c r="JRD224" s="54"/>
      <c r="JRE224" s="54"/>
      <c r="JRF224" s="54"/>
      <c r="JRG224" s="54"/>
      <c r="JRH224" s="54"/>
      <c r="JRI224" s="54"/>
      <c r="JRJ224" s="54"/>
      <c r="JRK224" s="54"/>
      <c r="JRL224" s="54"/>
      <c r="JRM224" s="54"/>
      <c r="JRN224" s="54"/>
      <c r="JRO224" s="54"/>
      <c r="JRP224" s="54"/>
      <c r="JRQ224" s="54"/>
      <c r="JRR224" s="54"/>
      <c r="JRS224" s="54"/>
      <c r="JRT224" s="54"/>
      <c r="JRU224" s="54"/>
      <c r="JRV224" s="54"/>
      <c r="JRW224" s="54"/>
      <c r="JRX224" s="54"/>
      <c r="JRY224" s="54"/>
      <c r="JRZ224" s="54"/>
      <c r="JSA224" s="54"/>
      <c r="JSB224" s="54"/>
      <c r="JSC224" s="54"/>
      <c r="JSD224" s="54"/>
      <c r="JSE224" s="54"/>
      <c r="JSF224" s="54"/>
      <c r="JSG224" s="54"/>
      <c r="JSH224" s="54"/>
      <c r="JSI224" s="54"/>
      <c r="JSJ224" s="54"/>
      <c r="JSK224" s="54"/>
      <c r="JSL224" s="54"/>
      <c r="JSM224" s="54"/>
      <c r="JSN224" s="54"/>
      <c r="JSO224" s="54"/>
      <c r="JSP224" s="54"/>
      <c r="JSQ224" s="54"/>
      <c r="JSR224" s="54"/>
      <c r="JSS224" s="54"/>
      <c r="JST224" s="54"/>
      <c r="JSU224" s="54"/>
      <c r="JSV224" s="54"/>
      <c r="JSW224" s="54"/>
      <c r="JSX224" s="54"/>
      <c r="JSY224" s="54"/>
      <c r="JSZ224" s="54"/>
      <c r="JTA224" s="54"/>
      <c r="JTB224" s="54"/>
      <c r="JTC224" s="54"/>
      <c r="JTD224" s="54"/>
      <c r="JTE224" s="54"/>
      <c r="JTF224" s="54"/>
      <c r="JTG224" s="54"/>
      <c r="JTH224" s="54"/>
      <c r="JTI224" s="54"/>
      <c r="JTJ224" s="54"/>
      <c r="JTK224" s="54"/>
      <c r="JTL224" s="54"/>
      <c r="JTM224" s="54"/>
      <c r="JTN224" s="54"/>
      <c r="JTO224" s="54"/>
      <c r="JTP224" s="54"/>
      <c r="JTQ224" s="54"/>
      <c r="JTR224" s="54"/>
      <c r="JTS224" s="54"/>
      <c r="JTT224" s="54"/>
      <c r="JTU224" s="54"/>
      <c r="JTV224" s="54"/>
      <c r="JTW224" s="54"/>
      <c r="JTX224" s="54"/>
      <c r="JTY224" s="54"/>
      <c r="JTZ224" s="54"/>
      <c r="JUA224" s="54"/>
      <c r="JUB224" s="54"/>
      <c r="JUC224" s="54"/>
      <c r="JUD224" s="54"/>
      <c r="JUE224" s="54"/>
      <c r="JUF224" s="54"/>
      <c r="JUG224" s="54"/>
      <c r="JUH224" s="54"/>
      <c r="JUI224" s="54"/>
      <c r="JUJ224" s="54"/>
      <c r="JUK224" s="54"/>
      <c r="JUL224" s="54"/>
      <c r="JUM224" s="54"/>
      <c r="JUN224" s="54"/>
      <c r="JUO224" s="54"/>
      <c r="JUP224" s="54"/>
      <c r="JUQ224" s="54"/>
      <c r="JUR224" s="54"/>
      <c r="JUS224" s="54"/>
      <c r="JUT224" s="54"/>
      <c r="JUU224" s="54"/>
      <c r="JUV224" s="54"/>
      <c r="JUW224" s="54"/>
      <c r="JUX224" s="54"/>
      <c r="JUY224" s="54"/>
      <c r="JUZ224" s="54"/>
      <c r="JVA224" s="54"/>
      <c r="JVB224" s="54"/>
      <c r="JVC224" s="54"/>
      <c r="JVD224" s="54"/>
      <c r="JVE224" s="54"/>
      <c r="JVF224" s="54"/>
      <c r="JVG224" s="54"/>
      <c r="JVH224" s="54"/>
      <c r="JVI224" s="54"/>
      <c r="JVJ224" s="54"/>
      <c r="JVK224" s="54"/>
      <c r="JVL224" s="54"/>
      <c r="JVM224" s="54"/>
      <c r="JVN224" s="54"/>
      <c r="JVO224" s="54"/>
      <c r="JVP224" s="54"/>
      <c r="JVQ224" s="54"/>
      <c r="JVR224" s="54"/>
      <c r="JVS224" s="54"/>
      <c r="JVT224" s="54"/>
      <c r="JVU224" s="54"/>
      <c r="JVV224" s="54"/>
      <c r="JVW224" s="54"/>
      <c r="JVX224" s="54"/>
      <c r="JVY224" s="54"/>
      <c r="JVZ224" s="54"/>
      <c r="JWA224" s="54"/>
      <c r="JWB224" s="54"/>
      <c r="JWC224" s="54"/>
      <c r="JWD224" s="54"/>
      <c r="JWE224" s="54"/>
      <c r="JWF224" s="54"/>
      <c r="JWG224" s="54"/>
      <c r="JWH224" s="54"/>
      <c r="JWI224" s="54"/>
      <c r="JWJ224" s="54"/>
      <c r="JWK224" s="54"/>
      <c r="JWL224" s="54"/>
      <c r="JWM224" s="54"/>
      <c r="JWN224" s="54"/>
      <c r="JWO224" s="54"/>
      <c r="JWP224" s="54"/>
      <c r="JWQ224" s="54"/>
      <c r="JWR224" s="54"/>
      <c r="JWS224" s="54"/>
      <c r="JWT224" s="54"/>
      <c r="JWU224" s="54"/>
      <c r="JWV224" s="54"/>
      <c r="JWW224" s="54"/>
      <c r="JWX224" s="54"/>
      <c r="JWY224" s="54"/>
      <c r="JWZ224" s="54"/>
      <c r="JXA224" s="54"/>
      <c r="JXB224" s="54"/>
      <c r="JXC224" s="54"/>
      <c r="JXD224" s="54"/>
      <c r="JXE224" s="54"/>
      <c r="JXF224" s="54"/>
      <c r="JXG224" s="54"/>
      <c r="JXH224" s="54"/>
      <c r="JXI224" s="54"/>
      <c r="JXJ224" s="54"/>
      <c r="JXK224" s="54"/>
      <c r="JXL224" s="54"/>
      <c r="JXM224" s="54"/>
      <c r="JXN224" s="54"/>
      <c r="JXO224" s="54"/>
      <c r="JXP224" s="54"/>
      <c r="JXQ224" s="54"/>
      <c r="JXR224" s="54"/>
      <c r="JXS224" s="54"/>
      <c r="JXT224" s="54"/>
      <c r="JXU224" s="54"/>
      <c r="JXV224" s="54"/>
      <c r="JXW224" s="54"/>
      <c r="JXX224" s="54"/>
      <c r="JXY224" s="54"/>
      <c r="JXZ224" s="54"/>
      <c r="JYA224" s="54"/>
      <c r="JYB224" s="54"/>
      <c r="JYC224" s="54"/>
      <c r="JYD224" s="54"/>
      <c r="JYE224" s="54"/>
      <c r="JYF224" s="54"/>
      <c r="JYG224" s="54"/>
      <c r="JYH224" s="54"/>
      <c r="JYI224" s="54"/>
      <c r="JYJ224" s="54"/>
      <c r="JYK224" s="54"/>
      <c r="JYL224" s="54"/>
      <c r="JYM224" s="54"/>
      <c r="JYN224" s="54"/>
      <c r="JYO224" s="54"/>
      <c r="JYP224" s="54"/>
      <c r="JYQ224" s="54"/>
      <c r="JYR224" s="54"/>
      <c r="JYS224" s="54"/>
      <c r="JYT224" s="54"/>
      <c r="JYU224" s="54"/>
      <c r="JYV224" s="54"/>
      <c r="JYW224" s="54"/>
      <c r="JYX224" s="54"/>
      <c r="JYY224" s="54"/>
      <c r="JYZ224" s="54"/>
      <c r="JZA224" s="54"/>
      <c r="JZB224" s="54"/>
      <c r="JZC224" s="54"/>
      <c r="JZD224" s="54"/>
      <c r="JZE224" s="54"/>
      <c r="JZF224" s="54"/>
      <c r="JZG224" s="54"/>
      <c r="JZH224" s="54"/>
      <c r="JZI224" s="54"/>
      <c r="JZJ224" s="54"/>
      <c r="JZK224" s="54"/>
      <c r="JZL224" s="54"/>
      <c r="JZM224" s="54"/>
      <c r="JZN224" s="54"/>
      <c r="JZO224" s="54"/>
      <c r="JZP224" s="54"/>
      <c r="JZQ224" s="54"/>
      <c r="JZR224" s="54"/>
      <c r="JZS224" s="54"/>
      <c r="JZT224" s="54"/>
      <c r="JZU224" s="54"/>
      <c r="JZV224" s="54"/>
      <c r="JZW224" s="54"/>
      <c r="JZX224" s="54"/>
      <c r="JZY224" s="54"/>
      <c r="JZZ224" s="54"/>
      <c r="KAA224" s="54"/>
      <c r="KAB224" s="54"/>
      <c r="KAC224" s="54"/>
      <c r="KAD224" s="54"/>
      <c r="KAE224" s="54"/>
      <c r="KAF224" s="54"/>
      <c r="KAG224" s="54"/>
      <c r="KAH224" s="54"/>
      <c r="KAI224" s="54"/>
      <c r="KAJ224" s="54"/>
      <c r="KAK224" s="54"/>
      <c r="KAL224" s="54"/>
      <c r="KAM224" s="54"/>
      <c r="KAN224" s="54"/>
      <c r="KAO224" s="54"/>
      <c r="KAP224" s="54"/>
      <c r="KAQ224" s="54"/>
      <c r="KAR224" s="54"/>
      <c r="KAS224" s="54"/>
      <c r="KAT224" s="54"/>
      <c r="KAU224" s="54"/>
      <c r="KAV224" s="54"/>
      <c r="KAW224" s="54"/>
      <c r="KAX224" s="54"/>
      <c r="KAY224" s="54"/>
      <c r="KAZ224" s="54"/>
      <c r="KBA224" s="54"/>
      <c r="KBB224" s="54"/>
      <c r="KBC224" s="54"/>
      <c r="KBD224" s="54"/>
      <c r="KBE224" s="54"/>
      <c r="KBF224" s="54"/>
      <c r="KBG224" s="54"/>
      <c r="KBH224" s="54"/>
      <c r="KBI224" s="54"/>
      <c r="KBJ224" s="54"/>
      <c r="KBK224" s="54"/>
      <c r="KBL224" s="54"/>
      <c r="KBM224" s="54"/>
      <c r="KBN224" s="54"/>
      <c r="KBO224" s="54"/>
      <c r="KBP224" s="54"/>
      <c r="KBQ224" s="54"/>
      <c r="KBR224" s="54"/>
      <c r="KBS224" s="54"/>
      <c r="KBT224" s="54"/>
      <c r="KBU224" s="54"/>
      <c r="KBV224" s="54"/>
      <c r="KBW224" s="54"/>
      <c r="KBX224" s="54"/>
      <c r="KBY224" s="54"/>
      <c r="KBZ224" s="54"/>
      <c r="KCA224" s="54"/>
      <c r="KCB224" s="54"/>
      <c r="KCC224" s="54"/>
      <c r="KCD224" s="54"/>
      <c r="KCE224" s="54"/>
      <c r="KCF224" s="54"/>
      <c r="KCG224" s="54"/>
      <c r="KCH224" s="54"/>
      <c r="KCI224" s="54"/>
      <c r="KCJ224" s="54"/>
      <c r="KCK224" s="54"/>
      <c r="KCL224" s="54"/>
      <c r="KCM224" s="54"/>
      <c r="KCN224" s="54"/>
      <c r="KCO224" s="54"/>
      <c r="KCP224" s="54"/>
      <c r="KCQ224" s="54"/>
      <c r="KCR224" s="54"/>
      <c r="KCS224" s="54"/>
      <c r="KCT224" s="54"/>
      <c r="KCU224" s="54"/>
      <c r="KCV224" s="54"/>
      <c r="KCW224" s="54"/>
      <c r="KCX224" s="54"/>
      <c r="KCY224" s="54"/>
      <c r="KCZ224" s="54"/>
      <c r="KDA224" s="54"/>
      <c r="KDB224" s="54"/>
      <c r="KDC224" s="54"/>
      <c r="KDD224" s="54"/>
      <c r="KDE224" s="54"/>
      <c r="KDF224" s="54"/>
      <c r="KDG224" s="54"/>
      <c r="KDH224" s="54"/>
      <c r="KDI224" s="54"/>
      <c r="KDJ224" s="54"/>
      <c r="KDK224" s="54"/>
      <c r="KDL224" s="54"/>
      <c r="KDM224" s="54"/>
      <c r="KDN224" s="54"/>
      <c r="KDO224" s="54"/>
      <c r="KDP224" s="54"/>
      <c r="KDQ224" s="54"/>
      <c r="KDR224" s="54"/>
      <c r="KDS224" s="54"/>
      <c r="KDT224" s="54"/>
      <c r="KDU224" s="54"/>
      <c r="KDV224" s="54"/>
      <c r="KDW224" s="54"/>
      <c r="KDX224" s="54"/>
      <c r="KDY224" s="54"/>
      <c r="KDZ224" s="54"/>
      <c r="KEA224" s="54"/>
      <c r="KEB224" s="54"/>
      <c r="KEC224" s="54"/>
      <c r="KED224" s="54"/>
      <c r="KEE224" s="54"/>
      <c r="KEF224" s="54"/>
      <c r="KEG224" s="54"/>
      <c r="KEH224" s="54"/>
      <c r="KEI224" s="54"/>
      <c r="KEJ224" s="54"/>
      <c r="KEK224" s="54"/>
      <c r="KEL224" s="54"/>
      <c r="KEM224" s="54"/>
      <c r="KEN224" s="54"/>
      <c r="KEO224" s="54"/>
      <c r="KEP224" s="54"/>
      <c r="KEQ224" s="54"/>
      <c r="KER224" s="54"/>
      <c r="KES224" s="54"/>
      <c r="KET224" s="54"/>
      <c r="KEU224" s="54"/>
      <c r="KEV224" s="54"/>
      <c r="KEW224" s="54"/>
      <c r="KEX224" s="54"/>
      <c r="KEY224" s="54"/>
      <c r="KEZ224" s="54"/>
      <c r="KFA224" s="54"/>
      <c r="KFB224" s="54"/>
      <c r="KFC224" s="54"/>
      <c r="KFD224" s="54"/>
      <c r="KFE224" s="54"/>
      <c r="KFF224" s="54"/>
      <c r="KFG224" s="54"/>
      <c r="KFH224" s="54"/>
      <c r="KFI224" s="54"/>
      <c r="KFJ224" s="54"/>
      <c r="KFK224" s="54"/>
      <c r="KFL224" s="54"/>
      <c r="KFM224" s="54"/>
      <c r="KFN224" s="54"/>
      <c r="KFO224" s="54"/>
      <c r="KFP224" s="54"/>
      <c r="KFQ224" s="54"/>
      <c r="KFR224" s="54"/>
      <c r="KFS224" s="54"/>
      <c r="KFT224" s="54"/>
      <c r="KFU224" s="54"/>
      <c r="KFV224" s="54"/>
      <c r="KFW224" s="54"/>
      <c r="KFX224" s="54"/>
      <c r="KFY224" s="54"/>
      <c r="KFZ224" s="54"/>
      <c r="KGA224" s="54"/>
      <c r="KGB224" s="54"/>
      <c r="KGC224" s="54"/>
      <c r="KGD224" s="54"/>
      <c r="KGE224" s="54"/>
      <c r="KGF224" s="54"/>
      <c r="KGG224" s="54"/>
      <c r="KGH224" s="54"/>
      <c r="KGI224" s="54"/>
      <c r="KGJ224" s="54"/>
      <c r="KGK224" s="54"/>
      <c r="KGL224" s="54"/>
      <c r="KGM224" s="54"/>
      <c r="KGN224" s="54"/>
      <c r="KGO224" s="54"/>
      <c r="KGP224" s="54"/>
      <c r="KGQ224" s="54"/>
      <c r="KGR224" s="54"/>
      <c r="KGS224" s="54"/>
      <c r="KGT224" s="54"/>
      <c r="KGU224" s="54"/>
      <c r="KGV224" s="54"/>
      <c r="KGW224" s="54"/>
      <c r="KGX224" s="54"/>
      <c r="KGY224" s="54"/>
      <c r="KGZ224" s="54"/>
      <c r="KHA224" s="54"/>
      <c r="KHB224" s="54"/>
      <c r="KHC224" s="54"/>
      <c r="KHD224" s="54"/>
      <c r="KHE224" s="54"/>
      <c r="KHF224" s="54"/>
      <c r="KHG224" s="54"/>
      <c r="KHH224" s="54"/>
      <c r="KHI224" s="54"/>
      <c r="KHJ224" s="54"/>
      <c r="KHK224" s="54"/>
      <c r="KHL224" s="54"/>
      <c r="KHM224" s="54"/>
      <c r="KHN224" s="54"/>
      <c r="KHO224" s="54"/>
      <c r="KHP224" s="54"/>
      <c r="KHQ224" s="54"/>
      <c r="KHR224" s="54"/>
      <c r="KHS224" s="54"/>
      <c r="KHT224" s="54"/>
      <c r="KHU224" s="54"/>
      <c r="KHV224" s="54"/>
      <c r="KHW224" s="54"/>
      <c r="KHX224" s="54"/>
      <c r="KHY224" s="54"/>
      <c r="KHZ224" s="54"/>
      <c r="KIA224" s="54"/>
      <c r="KIB224" s="54"/>
      <c r="KIC224" s="54"/>
      <c r="KID224" s="54"/>
      <c r="KIE224" s="54"/>
      <c r="KIF224" s="54"/>
      <c r="KIG224" s="54"/>
      <c r="KIH224" s="54"/>
      <c r="KII224" s="54"/>
      <c r="KIJ224" s="54"/>
      <c r="KIK224" s="54"/>
      <c r="KIL224" s="54"/>
      <c r="KIM224" s="54"/>
      <c r="KIN224" s="54"/>
      <c r="KIO224" s="54"/>
      <c r="KIP224" s="54"/>
      <c r="KIQ224" s="54"/>
      <c r="KIR224" s="54"/>
      <c r="KIS224" s="54"/>
      <c r="KIT224" s="54"/>
      <c r="KIU224" s="54"/>
      <c r="KIV224" s="54"/>
      <c r="KIW224" s="54"/>
      <c r="KIX224" s="54"/>
      <c r="KIY224" s="54"/>
      <c r="KIZ224" s="54"/>
      <c r="KJA224" s="54"/>
      <c r="KJB224" s="54"/>
      <c r="KJC224" s="54"/>
      <c r="KJD224" s="54"/>
      <c r="KJE224" s="54"/>
      <c r="KJF224" s="54"/>
      <c r="KJG224" s="54"/>
      <c r="KJH224" s="54"/>
      <c r="KJI224" s="54"/>
      <c r="KJJ224" s="54"/>
      <c r="KJK224" s="54"/>
      <c r="KJL224" s="54"/>
      <c r="KJM224" s="54"/>
      <c r="KJN224" s="54"/>
      <c r="KJO224" s="54"/>
      <c r="KJP224" s="54"/>
      <c r="KJQ224" s="54"/>
      <c r="KJR224" s="54"/>
      <c r="KJS224" s="54"/>
      <c r="KJT224" s="54"/>
      <c r="KJU224" s="54"/>
      <c r="KJV224" s="54"/>
      <c r="KJW224" s="54"/>
      <c r="KJX224" s="54"/>
      <c r="KJY224" s="54"/>
      <c r="KJZ224" s="54"/>
      <c r="KKA224" s="54"/>
      <c r="KKB224" s="54"/>
      <c r="KKC224" s="54"/>
      <c r="KKD224" s="54"/>
      <c r="KKE224" s="54"/>
      <c r="KKF224" s="54"/>
      <c r="KKG224" s="54"/>
      <c r="KKH224" s="54"/>
      <c r="KKI224" s="54"/>
      <c r="KKJ224" s="54"/>
      <c r="KKK224" s="54"/>
      <c r="KKL224" s="54"/>
      <c r="KKM224" s="54"/>
      <c r="KKN224" s="54"/>
      <c r="KKO224" s="54"/>
      <c r="KKP224" s="54"/>
      <c r="KKQ224" s="54"/>
      <c r="KKR224" s="54"/>
      <c r="KKS224" s="54"/>
      <c r="KKT224" s="54"/>
      <c r="KKU224" s="54"/>
      <c r="KKV224" s="54"/>
      <c r="KKW224" s="54"/>
      <c r="KKX224" s="54"/>
      <c r="KKY224" s="54"/>
      <c r="KKZ224" s="54"/>
      <c r="KLA224" s="54"/>
      <c r="KLB224" s="54"/>
      <c r="KLC224" s="54"/>
      <c r="KLD224" s="54"/>
      <c r="KLE224" s="54"/>
      <c r="KLF224" s="54"/>
      <c r="KLG224" s="54"/>
      <c r="KLH224" s="54"/>
      <c r="KLI224" s="54"/>
      <c r="KLJ224" s="54"/>
      <c r="KLK224" s="54"/>
      <c r="KLL224" s="54"/>
      <c r="KLM224" s="54"/>
      <c r="KLN224" s="54"/>
      <c r="KLO224" s="54"/>
      <c r="KLP224" s="54"/>
      <c r="KLQ224" s="54"/>
      <c r="KLR224" s="54"/>
      <c r="KLS224" s="54"/>
      <c r="KLT224" s="54"/>
      <c r="KLU224" s="54"/>
      <c r="KLV224" s="54"/>
      <c r="KLW224" s="54"/>
      <c r="KLX224" s="54"/>
      <c r="KLY224" s="54"/>
      <c r="KLZ224" s="54"/>
      <c r="KMA224" s="54"/>
      <c r="KMB224" s="54"/>
      <c r="KMC224" s="54"/>
      <c r="KMD224" s="54"/>
      <c r="KME224" s="54"/>
      <c r="KMF224" s="54"/>
      <c r="KMG224" s="54"/>
      <c r="KMH224" s="54"/>
      <c r="KMI224" s="54"/>
      <c r="KMJ224" s="54"/>
      <c r="KMK224" s="54"/>
      <c r="KML224" s="54"/>
      <c r="KMM224" s="54"/>
      <c r="KMN224" s="54"/>
      <c r="KMO224" s="54"/>
      <c r="KMP224" s="54"/>
      <c r="KMQ224" s="54"/>
      <c r="KMR224" s="54"/>
      <c r="KMS224" s="54"/>
      <c r="KMT224" s="54"/>
      <c r="KMU224" s="54"/>
      <c r="KMV224" s="54"/>
      <c r="KMW224" s="54"/>
      <c r="KMX224" s="54"/>
      <c r="KMY224" s="54"/>
      <c r="KMZ224" s="54"/>
      <c r="KNA224" s="54"/>
      <c r="KNB224" s="54"/>
      <c r="KNC224" s="54"/>
      <c r="KND224" s="54"/>
      <c r="KNE224" s="54"/>
      <c r="KNF224" s="54"/>
      <c r="KNG224" s="54"/>
      <c r="KNH224" s="54"/>
      <c r="KNI224" s="54"/>
      <c r="KNJ224" s="54"/>
      <c r="KNK224" s="54"/>
      <c r="KNL224" s="54"/>
      <c r="KNM224" s="54"/>
      <c r="KNN224" s="54"/>
      <c r="KNO224" s="54"/>
      <c r="KNP224" s="54"/>
      <c r="KNQ224" s="54"/>
      <c r="KNR224" s="54"/>
      <c r="KNS224" s="54"/>
      <c r="KNT224" s="54"/>
      <c r="KNU224" s="54"/>
      <c r="KNV224" s="54"/>
      <c r="KNW224" s="54"/>
      <c r="KNX224" s="54"/>
      <c r="KNY224" s="54"/>
      <c r="KNZ224" s="54"/>
      <c r="KOA224" s="54"/>
      <c r="KOB224" s="54"/>
      <c r="KOC224" s="54"/>
      <c r="KOD224" s="54"/>
      <c r="KOE224" s="54"/>
      <c r="KOF224" s="54"/>
      <c r="KOG224" s="54"/>
      <c r="KOH224" s="54"/>
      <c r="KOI224" s="54"/>
      <c r="KOJ224" s="54"/>
      <c r="KOK224" s="54"/>
      <c r="KOL224" s="54"/>
      <c r="KOM224" s="54"/>
      <c r="KON224" s="54"/>
      <c r="KOO224" s="54"/>
      <c r="KOP224" s="54"/>
      <c r="KOQ224" s="54"/>
      <c r="KOR224" s="54"/>
      <c r="KOS224" s="54"/>
      <c r="KOT224" s="54"/>
      <c r="KOU224" s="54"/>
      <c r="KOV224" s="54"/>
      <c r="KOW224" s="54"/>
      <c r="KOX224" s="54"/>
      <c r="KOY224" s="54"/>
      <c r="KOZ224" s="54"/>
      <c r="KPA224" s="54"/>
      <c r="KPB224" s="54"/>
      <c r="KPC224" s="54"/>
      <c r="KPD224" s="54"/>
      <c r="KPE224" s="54"/>
      <c r="KPF224" s="54"/>
      <c r="KPG224" s="54"/>
      <c r="KPH224" s="54"/>
      <c r="KPI224" s="54"/>
      <c r="KPJ224" s="54"/>
      <c r="KPK224" s="54"/>
      <c r="KPL224" s="54"/>
      <c r="KPM224" s="54"/>
      <c r="KPN224" s="54"/>
      <c r="KPO224" s="54"/>
      <c r="KPP224" s="54"/>
      <c r="KPQ224" s="54"/>
      <c r="KPR224" s="54"/>
      <c r="KPS224" s="54"/>
      <c r="KPT224" s="54"/>
      <c r="KPU224" s="54"/>
      <c r="KPV224" s="54"/>
      <c r="KPW224" s="54"/>
      <c r="KPX224" s="54"/>
      <c r="KPY224" s="54"/>
      <c r="KPZ224" s="54"/>
      <c r="KQA224" s="54"/>
      <c r="KQB224" s="54"/>
      <c r="KQC224" s="54"/>
      <c r="KQD224" s="54"/>
      <c r="KQE224" s="54"/>
      <c r="KQF224" s="54"/>
      <c r="KQG224" s="54"/>
      <c r="KQH224" s="54"/>
      <c r="KQI224" s="54"/>
      <c r="KQJ224" s="54"/>
      <c r="KQK224" s="54"/>
      <c r="KQL224" s="54"/>
      <c r="KQM224" s="54"/>
      <c r="KQN224" s="54"/>
      <c r="KQO224" s="54"/>
      <c r="KQP224" s="54"/>
      <c r="KQQ224" s="54"/>
      <c r="KQR224" s="54"/>
      <c r="KQS224" s="54"/>
      <c r="KQT224" s="54"/>
      <c r="KQU224" s="54"/>
      <c r="KQV224" s="54"/>
      <c r="KQW224" s="54"/>
      <c r="KQX224" s="54"/>
      <c r="KQY224" s="54"/>
      <c r="KQZ224" s="54"/>
      <c r="KRA224" s="54"/>
      <c r="KRB224" s="54"/>
      <c r="KRC224" s="54"/>
      <c r="KRD224" s="54"/>
      <c r="KRE224" s="54"/>
      <c r="KRF224" s="54"/>
      <c r="KRG224" s="54"/>
      <c r="KRH224" s="54"/>
      <c r="KRI224" s="54"/>
      <c r="KRJ224" s="54"/>
      <c r="KRK224" s="54"/>
      <c r="KRL224" s="54"/>
      <c r="KRM224" s="54"/>
      <c r="KRN224" s="54"/>
      <c r="KRO224" s="54"/>
      <c r="KRP224" s="54"/>
      <c r="KRQ224" s="54"/>
      <c r="KRR224" s="54"/>
      <c r="KRS224" s="54"/>
      <c r="KRT224" s="54"/>
      <c r="KRU224" s="54"/>
      <c r="KRV224" s="54"/>
      <c r="KRW224" s="54"/>
      <c r="KRX224" s="54"/>
      <c r="KRY224" s="54"/>
      <c r="KRZ224" s="54"/>
      <c r="KSA224" s="54"/>
      <c r="KSB224" s="54"/>
      <c r="KSC224" s="54"/>
      <c r="KSD224" s="54"/>
      <c r="KSE224" s="54"/>
      <c r="KSF224" s="54"/>
      <c r="KSG224" s="54"/>
      <c r="KSH224" s="54"/>
      <c r="KSI224" s="54"/>
      <c r="KSJ224" s="54"/>
      <c r="KSK224" s="54"/>
      <c r="KSL224" s="54"/>
      <c r="KSM224" s="54"/>
      <c r="KSN224" s="54"/>
      <c r="KSO224" s="54"/>
      <c r="KSP224" s="54"/>
      <c r="KSQ224" s="54"/>
      <c r="KSR224" s="54"/>
      <c r="KSS224" s="54"/>
      <c r="KST224" s="54"/>
      <c r="KSU224" s="54"/>
      <c r="KSV224" s="54"/>
      <c r="KSW224" s="54"/>
      <c r="KSX224" s="54"/>
      <c r="KSY224" s="54"/>
      <c r="KSZ224" s="54"/>
      <c r="KTA224" s="54"/>
      <c r="KTB224" s="54"/>
      <c r="KTC224" s="54"/>
      <c r="KTD224" s="54"/>
      <c r="KTE224" s="54"/>
      <c r="KTF224" s="54"/>
      <c r="KTG224" s="54"/>
      <c r="KTH224" s="54"/>
      <c r="KTI224" s="54"/>
      <c r="KTJ224" s="54"/>
      <c r="KTK224" s="54"/>
      <c r="KTL224" s="54"/>
      <c r="KTM224" s="54"/>
      <c r="KTN224" s="54"/>
      <c r="KTO224" s="54"/>
      <c r="KTP224" s="54"/>
      <c r="KTQ224" s="54"/>
      <c r="KTR224" s="54"/>
      <c r="KTS224" s="54"/>
      <c r="KTT224" s="54"/>
      <c r="KTU224" s="54"/>
      <c r="KTV224" s="54"/>
      <c r="KTW224" s="54"/>
      <c r="KTX224" s="54"/>
      <c r="KTY224" s="54"/>
      <c r="KTZ224" s="54"/>
      <c r="KUA224" s="54"/>
      <c r="KUB224" s="54"/>
      <c r="KUC224" s="54"/>
      <c r="KUD224" s="54"/>
      <c r="KUE224" s="54"/>
      <c r="KUF224" s="54"/>
      <c r="KUG224" s="54"/>
      <c r="KUH224" s="54"/>
      <c r="KUI224" s="54"/>
      <c r="KUJ224" s="54"/>
      <c r="KUK224" s="54"/>
      <c r="KUL224" s="54"/>
      <c r="KUM224" s="54"/>
      <c r="KUN224" s="54"/>
      <c r="KUO224" s="54"/>
      <c r="KUP224" s="54"/>
      <c r="KUQ224" s="54"/>
      <c r="KUR224" s="54"/>
      <c r="KUS224" s="54"/>
      <c r="KUT224" s="54"/>
      <c r="KUU224" s="54"/>
      <c r="KUV224" s="54"/>
      <c r="KUW224" s="54"/>
      <c r="KUX224" s="54"/>
      <c r="KUY224" s="54"/>
      <c r="KUZ224" s="54"/>
      <c r="KVA224" s="54"/>
      <c r="KVB224" s="54"/>
      <c r="KVC224" s="54"/>
      <c r="KVD224" s="54"/>
      <c r="KVE224" s="54"/>
      <c r="KVF224" s="54"/>
      <c r="KVG224" s="54"/>
      <c r="KVH224" s="54"/>
      <c r="KVI224" s="54"/>
      <c r="KVJ224" s="54"/>
      <c r="KVK224" s="54"/>
      <c r="KVL224" s="54"/>
      <c r="KVM224" s="54"/>
      <c r="KVN224" s="54"/>
      <c r="KVO224" s="54"/>
      <c r="KVP224" s="54"/>
      <c r="KVQ224" s="54"/>
      <c r="KVR224" s="54"/>
      <c r="KVS224" s="54"/>
      <c r="KVT224" s="54"/>
      <c r="KVU224" s="54"/>
      <c r="KVV224" s="54"/>
      <c r="KVW224" s="54"/>
      <c r="KVX224" s="54"/>
      <c r="KVY224" s="54"/>
      <c r="KVZ224" s="54"/>
      <c r="KWA224" s="54"/>
      <c r="KWB224" s="54"/>
      <c r="KWC224" s="54"/>
      <c r="KWD224" s="54"/>
      <c r="KWE224" s="54"/>
      <c r="KWF224" s="54"/>
      <c r="KWG224" s="54"/>
      <c r="KWH224" s="54"/>
      <c r="KWI224" s="54"/>
      <c r="KWJ224" s="54"/>
      <c r="KWK224" s="54"/>
      <c r="KWL224" s="54"/>
      <c r="KWM224" s="54"/>
      <c r="KWN224" s="54"/>
      <c r="KWO224" s="54"/>
      <c r="KWP224" s="54"/>
      <c r="KWQ224" s="54"/>
      <c r="KWR224" s="54"/>
      <c r="KWS224" s="54"/>
      <c r="KWT224" s="54"/>
      <c r="KWU224" s="54"/>
      <c r="KWV224" s="54"/>
      <c r="KWW224" s="54"/>
      <c r="KWX224" s="54"/>
      <c r="KWY224" s="54"/>
      <c r="KWZ224" s="54"/>
      <c r="KXA224" s="54"/>
      <c r="KXB224" s="54"/>
      <c r="KXC224" s="54"/>
      <c r="KXD224" s="54"/>
      <c r="KXE224" s="54"/>
      <c r="KXF224" s="54"/>
      <c r="KXG224" s="54"/>
      <c r="KXH224" s="54"/>
      <c r="KXI224" s="54"/>
      <c r="KXJ224" s="54"/>
      <c r="KXK224" s="54"/>
      <c r="KXL224" s="54"/>
      <c r="KXM224" s="54"/>
      <c r="KXN224" s="54"/>
      <c r="KXO224" s="54"/>
      <c r="KXP224" s="54"/>
      <c r="KXQ224" s="54"/>
      <c r="KXR224" s="54"/>
      <c r="KXS224" s="54"/>
      <c r="KXT224" s="54"/>
      <c r="KXU224" s="54"/>
      <c r="KXV224" s="54"/>
      <c r="KXW224" s="54"/>
      <c r="KXX224" s="54"/>
      <c r="KXY224" s="54"/>
      <c r="KXZ224" s="54"/>
      <c r="KYA224" s="54"/>
      <c r="KYB224" s="54"/>
      <c r="KYC224" s="54"/>
      <c r="KYD224" s="54"/>
      <c r="KYE224" s="54"/>
      <c r="KYF224" s="54"/>
      <c r="KYG224" s="54"/>
      <c r="KYH224" s="54"/>
      <c r="KYI224" s="54"/>
      <c r="KYJ224" s="54"/>
      <c r="KYK224" s="54"/>
      <c r="KYL224" s="54"/>
      <c r="KYM224" s="54"/>
      <c r="KYN224" s="54"/>
      <c r="KYO224" s="54"/>
      <c r="KYP224" s="54"/>
      <c r="KYQ224" s="54"/>
      <c r="KYR224" s="54"/>
      <c r="KYS224" s="54"/>
      <c r="KYT224" s="54"/>
      <c r="KYU224" s="54"/>
      <c r="KYV224" s="54"/>
      <c r="KYW224" s="54"/>
      <c r="KYX224" s="54"/>
      <c r="KYY224" s="54"/>
      <c r="KYZ224" s="54"/>
      <c r="KZA224" s="54"/>
      <c r="KZB224" s="54"/>
      <c r="KZC224" s="54"/>
      <c r="KZD224" s="54"/>
      <c r="KZE224" s="54"/>
      <c r="KZF224" s="54"/>
      <c r="KZG224" s="54"/>
      <c r="KZH224" s="54"/>
      <c r="KZI224" s="54"/>
      <c r="KZJ224" s="54"/>
      <c r="KZK224" s="54"/>
      <c r="KZL224" s="54"/>
      <c r="KZM224" s="54"/>
      <c r="KZN224" s="54"/>
      <c r="KZO224" s="54"/>
      <c r="KZP224" s="54"/>
      <c r="KZQ224" s="54"/>
      <c r="KZR224" s="54"/>
      <c r="KZS224" s="54"/>
      <c r="KZT224" s="54"/>
      <c r="KZU224" s="54"/>
      <c r="KZV224" s="54"/>
      <c r="KZW224" s="54"/>
      <c r="KZX224" s="54"/>
      <c r="KZY224" s="54"/>
      <c r="KZZ224" s="54"/>
      <c r="LAA224" s="54"/>
      <c r="LAB224" s="54"/>
      <c r="LAC224" s="54"/>
      <c r="LAD224" s="54"/>
      <c r="LAE224" s="54"/>
      <c r="LAF224" s="54"/>
      <c r="LAG224" s="54"/>
      <c r="LAH224" s="54"/>
      <c r="LAI224" s="54"/>
      <c r="LAJ224" s="54"/>
      <c r="LAK224" s="54"/>
      <c r="LAL224" s="54"/>
      <c r="LAM224" s="54"/>
      <c r="LAN224" s="54"/>
      <c r="LAO224" s="54"/>
      <c r="LAP224" s="54"/>
      <c r="LAQ224" s="54"/>
      <c r="LAR224" s="54"/>
      <c r="LAS224" s="54"/>
      <c r="LAT224" s="54"/>
      <c r="LAU224" s="54"/>
      <c r="LAV224" s="54"/>
      <c r="LAW224" s="54"/>
      <c r="LAX224" s="54"/>
      <c r="LAY224" s="54"/>
      <c r="LAZ224" s="54"/>
      <c r="LBA224" s="54"/>
      <c r="LBB224" s="54"/>
      <c r="LBC224" s="54"/>
      <c r="LBD224" s="54"/>
      <c r="LBE224" s="54"/>
      <c r="LBF224" s="54"/>
      <c r="LBG224" s="54"/>
      <c r="LBH224" s="54"/>
      <c r="LBI224" s="54"/>
      <c r="LBJ224" s="54"/>
      <c r="LBK224" s="54"/>
      <c r="LBL224" s="54"/>
      <c r="LBM224" s="54"/>
      <c r="LBN224" s="54"/>
      <c r="LBO224" s="54"/>
      <c r="LBP224" s="54"/>
      <c r="LBQ224" s="54"/>
      <c r="LBR224" s="54"/>
      <c r="LBS224" s="54"/>
      <c r="LBT224" s="54"/>
      <c r="LBU224" s="54"/>
      <c r="LBV224" s="54"/>
      <c r="LBW224" s="54"/>
      <c r="LBX224" s="54"/>
      <c r="LBY224" s="54"/>
      <c r="LBZ224" s="54"/>
      <c r="LCA224" s="54"/>
      <c r="LCB224" s="54"/>
      <c r="LCC224" s="54"/>
      <c r="LCD224" s="54"/>
      <c r="LCE224" s="54"/>
      <c r="LCF224" s="54"/>
      <c r="LCG224" s="54"/>
      <c r="LCH224" s="54"/>
      <c r="LCI224" s="54"/>
      <c r="LCJ224" s="54"/>
      <c r="LCK224" s="54"/>
      <c r="LCL224" s="54"/>
      <c r="LCM224" s="54"/>
      <c r="LCN224" s="54"/>
      <c r="LCO224" s="54"/>
      <c r="LCP224" s="54"/>
      <c r="LCQ224" s="54"/>
      <c r="LCR224" s="54"/>
      <c r="LCS224" s="54"/>
      <c r="LCT224" s="54"/>
      <c r="LCU224" s="54"/>
      <c r="LCV224" s="54"/>
      <c r="LCW224" s="54"/>
      <c r="LCX224" s="54"/>
      <c r="LCY224" s="54"/>
      <c r="LCZ224" s="54"/>
      <c r="LDA224" s="54"/>
      <c r="LDB224" s="54"/>
      <c r="LDC224" s="54"/>
      <c r="LDD224" s="54"/>
      <c r="LDE224" s="54"/>
      <c r="LDF224" s="54"/>
      <c r="LDG224" s="54"/>
      <c r="LDH224" s="54"/>
      <c r="LDI224" s="54"/>
      <c r="LDJ224" s="54"/>
      <c r="LDK224" s="54"/>
      <c r="LDL224" s="54"/>
      <c r="LDM224" s="54"/>
      <c r="LDN224" s="54"/>
      <c r="LDO224" s="54"/>
      <c r="LDP224" s="54"/>
      <c r="LDQ224" s="54"/>
      <c r="LDR224" s="54"/>
      <c r="LDS224" s="54"/>
      <c r="LDT224" s="54"/>
      <c r="LDU224" s="54"/>
      <c r="LDV224" s="54"/>
      <c r="LDW224" s="54"/>
      <c r="LDX224" s="54"/>
      <c r="LDY224" s="54"/>
      <c r="LDZ224" s="54"/>
      <c r="LEA224" s="54"/>
      <c r="LEB224" s="54"/>
      <c r="LEC224" s="54"/>
      <c r="LED224" s="54"/>
      <c r="LEE224" s="54"/>
      <c r="LEF224" s="54"/>
      <c r="LEG224" s="54"/>
      <c r="LEH224" s="54"/>
      <c r="LEI224" s="54"/>
      <c r="LEJ224" s="54"/>
      <c r="LEK224" s="54"/>
      <c r="LEL224" s="54"/>
      <c r="LEM224" s="54"/>
      <c r="LEN224" s="54"/>
      <c r="LEO224" s="54"/>
      <c r="LEP224" s="54"/>
      <c r="LEQ224" s="54"/>
      <c r="LER224" s="54"/>
      <c r="LES224" s="54"/>
      <c r="LET224" s="54"/>
      <c r="LEU224" s="54"/>
      <c r="LEV224" s="54"/>
      <c r="LEW224" s="54"/>
      <c r="LEX224" s="54"/>
      <c r="LEY224" s="54"/>
      <c r="LEZ224" s="54"/>
      <c r="LFA224" s="54"/>
      <c r="LFB224" s="54"/>
      <c r="LFC224" s="54"/>
      <c r="LFD224" s="54"/>
      <c r="LFE224" s="54"/>
      <c r="LFF224" s="54"/>
      <c r="LFG224" s="54"/>
      <c r="LFH224" s="54"/>
      <c r="LFI224" s="54"/>
      <c r="LFJ224" s="54"/>
      <c r="LFK224" s="54"/>
      <c r="LFL224" s="54"/>
      <c r="LFM224" s="54"/>
      <c r="LFN224" s="54"/>
      <c r="LFO224" s="54"/>
      <c r="LFP224" s="54"/>
      <c r="LFQ224" s="54"/>
      <c r="LFR224" s="54"/>
      <c r="LFS224" s="54"/>
      <c r="LFT224" s="54"/>
      <c r="LFU224" s="54"/>
      <c r="LFV224" s="54"/>
      <c r="LFW224" s="54"/>
      <c r="LFX224" s="54"/>
      <c r="LFY224" s="54"/>
      <c r="LFZ224" s="54"/>
      <c r="LGA224" s="54"/>
      <c r="LGB224" s="54"/>
      <c r="LGC224" s="54"/>
      <c r="LGD224" s="54"/>
      <c r="LGE224" s="54"/>
      <c r="LGF224" s="54"/>
      <c r="LGG224" s="54"/>
      <c r="LGH224" s="54"/>
      <c r="LGI224" s="54"/>
      <c r="LGJ224" s="54"/>
      <c r="LGK224" s="54"/>
      <c r="LGL224" s="54"/>
      <c r="LGM224" s="54"/>
      <c r="LGN224" s="54"/>
      <c r="LGO224" s="54"/>
      <c r="LGP224" s="54"/>
      <c r="LGQ224" s="54"/>
      <c r="LGR224" s="54"/>
      <c r="LGS224" s="54"/>
      <c r="LGT224" s="54"/>
      <c r="LGU224" s="54"/>
      <c r="LGV224" s="54"/>
      <c r="LGW224" s="54"/>
      <c r="LGX224" s="54"/>
      <c r="LGY224" s="54"/>
      <c r="LGZ224" s="54"/>
      <c r="LHA224" s="54"/>
      <c r="LHB224" s="54"/>
      <c r="LHC224" s="54"/>
      <c r="LHD224" s="54"/>
      <c r="LHE224" s="54"/>
      <c r="LHF224" s="54"/>
      <c r="LHG224" s="54"/>
      <c r="LHH224" s="54"/>
      <c r="LHI224" s="54"/>
      <c r="LHJ224" s="54"/>
      <c r="LHK224" s="54"/>
      <c r="LHL224" s="54"/>
      <c r="LHM224" s="54"/>
      <c r="LHN224" s="54"/>
      <c r="LHO224" s="54"/>
      <c r="LHP224" s="54"/>
      <c r="LHQ224" s="54"/>
      <c r="LHR224" s="54"/>
      <c r="LHS224" s="54"/>
      <c r="LHT224" s="54"/>
      <c r="LHU224" s="54"/>
      <c r="LHV224" s="54"/>
      <c r="LHW224" s="54"/>
      <c r="LHX224" s="54"/>
      <c r="LHY224" s="54"/>
      <c r="LHZ224" s="54"/>
      <c r="LIA224" s="54"/>
      <c r="LIB224" s="54"/>
      <c r="LIC224" s="54"/>
      <c r="LID224" s="54"/>
      <c r="LIE224" s="54"/>
      <c r="LIF224" s="54"/>
      <c r="LIG224" s="54"/>
      <c r="LIH224" s="54"/>
      <c r="LII224" s="54"/>
      <c r="LIJ224" s="54"/>
      <c r="LIK224" s="54"/>
      <c r="LIL224" s="54"/>
      <c r="LIM224" s="54"/>
      <c r="LIN224" s="54"/>
      <c r="LIO224" s="54"/>
      <c r="LIP224" s="54"/>
      <c r="LIQ224" s="54"/>
      <c r="LIR224" s="54"/>
      <c r="LIS224" s="54"/>
      <c r="LIT224" s="54"/>
      <c r="LIU224" s="54"/>
      <c r="LIV224" s="54"/>
      <c r="LIW224" s="54"/>
      <c r="LIX224" s="54"/>
      <c r="LIY224" s="54"/>
      <c r="LIZ224" s="54"/>
      <c r="LJA224" s="54"/>
      <c r="LJB224" s="54"/>
      <c r="LJC224" s="54"/>
      <c r="LJD224" s="54"/>
      <c r="LJE224" s="54"/>
      <c r="LJF224" s="54"/>
      <c r="LJG224" s="54"/>
      <c r="LJH224" s="54"/>
      <c r="LJI224" s="54"/>
      <c r="LJJ224" s="54"/>
      <c r="LJK224" s="54"/>
      <c r="LJL224" s="54"/>
      <c r="LJM224" s="54"/>
      <c r="LJN224" s="54"/>
      <c r="LJO224" s="54"/>
      <c r="LJP224" s="54"/>
      <c r="LJQ224" s="54"/>
      <c r="LJR224" s="54"/>
      <c r="LJS224" s="54"/>
      <c r="LJT224" s="54"/>
      <c r="LJU224" s="54"/>
      <c r="LJV224" s="54"/>
      <c r="LJW224" s="54"/>
      <c r="LJX224" s="54"/>
      <c r="LJY224" s="54"/>
      <c r="LJZ224" s="54"/>
      <c r="LKA224" s="54"/>
      <c r="LKB224" s="54"/>
      <c r="LKC224" s="54"/>
      <c r="LKD224" s="54"/>
      <c r="LKE224" s="54"/>
      <c r="LKF224" s="54"/>
      <c r="LKG224" s="54"/>
      <c r="LKH224" s="54"/>
      <c r="LKI224" s="54"/>
      <c r="LKJ224" s="54"/>
      <c r="LKK224" s="54"/>
      <c r="LKL224" s="54"/>
      <c r="LKM224" s="54"/>
      <c r="LKN224" s="54"/>
      <c r="LKO224" s="54"/>
      <c r="LKP224" s="54"/>
      <c r="LKQ224" s="54"/>
      <c r="LKR224" s="54"/>
      <c r="LKS224" s="54"/>
      <c r="LKT224" s="54"/>
      <c r="LKU224" s="54"/>
      <c r="LKV224" s="54"/>
      <c r="LKW224" s="54"/>
      <c r="LKX224" s="54"/>
      <c r="LKY224" s="54"/>
      <c r="LKZ224" s="54"/>
      <c r="LLA224" s="54"/>
      <c r="LLB224" s="54"/>
      <c r="LLC224" s="54"/>
      <c r="LLD224" s="54"/>
      <c r="LLE224" s="54"/>
      <c r="LLF224" s="54"/>
      <c r="LLG224" s="54"/>
      <c r="LLH224" s="54"/>
      <c r="LLI224" s="54"/>
      <c r="LLJ224" s="54"/>
      <c r="LLK224" s="54"/>
      <c r="LLL224" s="54"/>
      <c r="LLM224" s="54"/>
      <c r="LLN224" s="54"/>
      <c r="LLO224" s="54"/>
      <c r="LLP224" s="54"/>
      <c r="LLQ224" s="54"/>
      <c r="LLR224" s="54"/>
      <c r="LLS224" s="54"/>
      <c r="LLT224" s="54"/>
      <c r="LLU224" s="54"/>
      <c r="LLV224" s="54"/>
      <c r="LLW224" s="54"/>
      <c r="LLX224" s="54"/>
      <c r="LLY224" s="54"/>
      <c r="LLZ224" s="54"/>
      <c r="LMA224" s="54"/>
      <c r="LMB224" s="54"/>
      <c r="LMC224" s="54"/>
      <c r="LMD224" s="54"/>
      <c r="LME224" s="54"/>
      <c r="LMF224" s="54"/>
      <c r="LMG224" s="54"/>
      <c r="LMH224" s="54"/>
      <c r="LMI224" s="54"/>
      <c r="LMJ224" s="54"/>
      <c r="LMK224" s="54"/>
      <c r="LML224" s="54"/>
      <c r="LMM224" s="54"/>
      <c r="LMN224" s="54"/>
      <c r="LMO224" s="54"/>
      <c r="LMP224" s="54"/>
      <c r="LMQ224" s="54"/>
      <c r="LMR224" s="54"/>
      <c r="LMS224" s="54"/>
      <c r="LMT224" s="54"/>
      <c r="LMU224" s="54"/>
      <c r="LMV224" s="54"/>
      <c r="LMW224" s="54"/>
      <c r="LMX224" s="54"/>
      <c r="LMY224" s="54"/>
      <c r="LMZ224" s="54"/>
      <c r="LNA224" s="54"/>
      <c r="LNB224" s="54"/>
      <c r="LNC224" s="54"/>
      <c r="LND224" s="54"/>
      <c r="LNE224" s="54"/>
      <c r="LNF224" s="54"/>
      <c r="LNG224" s="54"/>
      <c r="LNH224" s="54"/>
      <c r="LNI224" s="54"/>
      <c r="LNJ224" s="54"/>
      <c r="LNK224" s="54"/>
      <c r="LNL224" s="54"/>
      <c r="LNM224" s="54"/>
      <c r="LNN224" s="54"/>
      <c r="LNO224" s="54"/>
      <c r="LNP224" s="54"/>
      <c r="LNQ224" s="54"/>
      <c r="LNR224" s="54"/>
      <c r="LNS224" s="54"/>
      <c r="LNT224" s="54"/>
      <c r="LNU224" s="54"/>
      <c r="LNV224" s="54"/>
      <c r="LNW224" s="54"/>
      <c r="LNX224" s="54"/>
      <c r="LNY224" s="54"/>
      <c r="LNZ224" s="54"/>
      <c r="LOA224" s="54"/>
      <c r="LOB224" s="54"/>
      <c r="LOC224" s="54"/>
      <c r="LOD224" s="54"/>
      <c r="LOE224" s="54"/>
      <c r="LOF224" s="54"/>
      <c r="LOG224" s="54"/>
      <c r="LOH224" s="54"/>
      <c r="LOI224" s="54"/>
      <c r="LOJ224" s="54"/>
      <c r="LOK224" s="54"/>
      <c r="LOL224" s="54"/>
      <c r="LOM224" s="54"/>
      <c r="LON224" s="54"/>
      <c r="LOO224" s="54"/>
      <c r="LOP224" s="54"/>
      <c r="LOQ224" s="54"/>
      <c r="LOR224" s="54"/>
      <c r="LOS224" s="54"/>
      <c r="LOT224" s="54"/>
      <c r="LOU224" s="54"/>
      <c r="LOV224" s="54"/>
      <c r="LOW224" s="54"/>
      <c r="LOX224" s="54"/>
      <c r="LOY224" s="54"/>
      <c r="LOZ224" s="54"/>
      <c r="LPA224" s="54"/>
      <c r="LPB224" s="54"/>
      <c r="LPC224" s="54"/>
      <c r="LPD224" s="54"/>
      <c r="LPE224" s="54"/>
      <c r="LPF224" s="54"/>
      <c r="LPG224" s="54"/>
      <c r="LPH224" s="54"/>
      <c r="LPI224" s="54"/>
      <c r="LPJ224" s="54"/>
      <c r="LPK224" s="54"/>
      <c r="LPL224" s="54"/>
      <c r="LPM224" s="54"/>
      <c r="LPN224" s="54"/>
      <c r="LPO224" s="54"/>
      <c r="LPP224" s="54"/>
      <c r="LPQ224" s="54"/>
      <c r="LPR224" s="54"/>
      <c r="LPS224" s="54"/>
      <c r="LPT224" s="54"/>
      <c r="LPU224" s="54"/>
      <c r="LPV224" s="54"/>
      <c r="LPW224" s="54"/>
      <c r="LPX224" s="54"/>
      <c r="LPY224" s="54"/>
      <c r="LPZ224" s="54"/>
      <c r="LQA224" s="54"/>
      <c r="LQB224" s="54"/>
      <c r="LQC224" s="54"/>
      <c r="LQD224" s="54"/>
      <c r="LQE224" s="54"/>
      <c r="LQF224" s="54"/>
      <c r="LQG224" s="54"/>
      <c r="LQH224" s="54"/>
      <c r="LQI224" s="54"/>
      <c r="LQJ224" s="54"/>
      <c r="LQK224" s="54"/>
      <c r="LQL224" s="54"/>
      <c r="LQM224" s="54"/>
      <c r="LQN224" s="54"/>
      <c r="LQO224" s="54"/>
      <c r="LQP224" s="54"/>
      <c r="LQQ224" s="54"/>
      <c r="LQR224" s="54"/>
      <c r="LQS224" s="54"/>
      <c r="LQT224" s="54"/>
      <c r="LQU224" s="54"/>
      <c r="LQV224" s="54"/>
      <c r="LQW224" s="54"/>
      <c r="LQX224" s="54"/>
      <c r="LQY224" s="54"/>
      <c r="LQZ224" s="54"/>
      <c r="LRA224" s="54"/>
      <c r="LRB224" s="54"/>
      <c r="LRC224" s="54"/>
      <c r="LRD224" s="54"/>
      <c r="LRE224" s="54"/>
      <c r="LRF224" s="54"/>
      <c r="LRG224" s="54"/>
      <c r="LRH224" s="54"/>
      <c r="LRI224" s="54"/>
      <c r="LRJ224" s="54"/>
      <c r="LRK224" s="54"/>
      <c r="LRL224" s="54"/>
      <c r="LRM224" s="54"/>
      <c r="LRN224" s="54"/>
      <c r="LRO224" s="54"/>
      <c r="LRP224" s="54"/>
      <c r="LRQ224" s="54"/>
      <c r="LRR224" s="54"/>
      <c r="LRS224" s="54"/>
      <c r="LRT224" s="54"/>
      <c r="LRU224" s="54"/>
      <c r="LRV224" s="54"/>
      <c r="LRW224" s="54"/>
      <c r="LRX224" s="54"/>
      <c r="LRY224" s="54"/>
      <c r="LRZ224" s="54"/>
      <c r="LSA224" s="54"/>
      <c r="LSB224" s="54"/>
      <c r="LSC224" s="54"/>
      <c r="LSD224" s="54"/>
      <c r="LSE224" s="54"/>
      <c r="LSF224" s="54"/>
      <c r="LSG224" s="54"/>
      <c r="LSH224" s="54"/>
      <c r="LSI224" s="54"/>
      <c r="LSJ224" s="54"/>
      <c r="LSK224" s="54"/>
      <c r="LSL224" s="54"/>
      <c r="LSM224" s="54"/>
      <c r="LSN224" s="54"/>
      <c r="LSO224" s="54"/>
      <c r="LSP224" s="54"/>
      <c r="LSQ224" s="54"/>
      <c r="LSR224" s="54"/>
      <c r="LSS224" s="54"/>
      <c r="LST224" s="54"/>
      <c r="LSU224" s="54"/>
      <c r="LSV224" s="54"/>
      <c r="LSW224" s="54"/>
      <c r="LSX224" s="54"/>
      <c r="LSY224" s="54"/>
      <c r="LSZ224" s="54"/>
      <c r="LTA224" s="54"/>
      <c r="LTB224" s="54"/>
      <c r="LTC224" s="54"/>
      <c r="LTD224" s="54"/>
      <c r="LTE224" s="54"/>
      <c r="LTF224" s="54"/>
      <c r="LTG224" s="54"/>
      <c r="LTH224" s="54"/>
      <c r="LTI224" s="54"/>
      <c r="LTJ224" s="54"/>
      <c r="LTK224" s="54"/>
      <c r="LTL224" s="54"/>
      <c r="LTM224" s="54"/>
      <c r="LTN224" s="54"/>
      <c r="LTO224" s="54"/>
      <c r="LTP224" s="54"/>
      <c r="LTQ224" s="54"/>
      <c r="LTR224" s="54"/>
      <c r="LTS224" s="54"/>
      <c r="LTT224" s="54"/>
      <c r="LTU224" s="54"/>
      <c r="LTV224" s="54"/>
      <c r="LTW224" s="54"/>
      <c r="LTX224" s="54"/>
      <c r="LTY224" s="54"/>
      <c r="LTZ224" s="54"/>
      <c r="LUA224" s="54"/>
      <c r="LUB224" s="54"/>
      <c r="LUC224" s="54"/>
      <c r="LUD224" s="54"/>
      <c r="LUE224" s="54"/>
      <c r="LUF224" s="54"/>
      <c r="LUG224" s="54"/>
      <c r="LUH224" s="54"/>
      <c r="LUI224" s="54"/>
      <c r="LUJ224" s="54"/>
      <c r="LUK224" s="54"/>
      <c r="LUL224" s="54"/>
      <c r="LUM224" s="54"/>
      <c r="LUN224" s="54"/>
      <c r="LUO224" s="54"/>
      <c r="LUP224" s="54"/>
      <c r="LUQ224" s="54"/>
      <c r="LUR224" s="54"/>
      <c r="LUS224" s="54"/>
      <c r="LUT224" s="54"/>
      <c r="LUU224" s="54"/>
      <c r="LUV224" s="54"/>
      <c r="LUW224" s="54"/>
      <c r="LUX224" s="54"/>
      <c r="LUY224" s="54"/>
      <c r="LUZ224" s="54"/>
      <c r="LVA224" s="54"/>
      <c r="LVB224" s="54"/>
      <c r="LVC224" s="54"/>
      <c r="LVD224" s="54"/>
      <c r="LVE224" s="54"/>
      <c r="LVF224" s="54"/>
      <c r="LVG224" s="54"/>
      <c r="LVH224" s="54"/>
      <c r="LVI224" s="54"/>
      <c r="LVJ224" s="54"/>
      <c r="LVK224" s="54"/>
      <c r="LVL224" s="54"/>
      <c r="LVM224" s="54"/>
      <c r="LVN224" s="54"/>
      <c r="LVO224" s="54"/>
      <c r="LVP224" s="54"/>
      <c r="LVQ224" s="54"/>
      <c r="LVR224" s="54"/>
      <c r="LVS224" s="54"/>
      <c r="LVT224" s="54"/>
      <c r="LVU224" s="54"/>
      <c r="LVV224" s="54"/>
      <c r="LVW224" s="54"/>
      <c r="LVX224" s="54"/>
      <c r="LVY224" s="54"/>
      <c r="LVZ224" s="54"/>
      <c r="LWA224" s="54"/>
      <c r="LWB224" s="54"/>
      <c r="LWC224" s="54"/>
      <c r="LWD224" s="54"/>
      <c r="LWE224" s="54"/>
      <c r="LWF224" s="54"/>
      <c r="LWG224" s="54"/>
      <c r="LWH224" s="54"/>
      <c r="LWI224" s="54"/>
      <c r="LWJ224" s="54"/>
      <c r="LWK224" s="54"/>
      <c r="LWL224" s="54"/>
      <c r="LWM224" s="54"/>
      <c r="LWN224" s="54"/>
      <c r="LWO224" s="54"/>
      <c r="LWP224" s="54"/>
      <c r="LWQ224" s="54"/>
      <c r="LWR224" s="54"/>
      <c r="LWS224" s="54"/>
      <c r="LWT224" s="54"/>
      <c r="LWU224" s="54"/>
      <c r="LWV224" s="54"/>
      <c r="LWW224" s="54"/>
      <c r="LWX224" s="54"/>
      <c r="LWY224" s="54"/>
      <c r="LWZ224" s="54"/>
      <c r="LXA224" s="54"/>
      <c r="LXB224" s="54"/>
      <c r="LXC224" s="54"/>
      <c r="LXD224" s="54"/>
      <c r="LXE224" s="54"/>
      <c r="LXF224" s="54"/>
      <c r="LXG224" s="54"/>
      <c r="LXH224" s="54"/>
      <c r="LXI224" s="54"/>
      <c r="LXJ224" s="54"/>
      <c r="LXK224" s="54"/>
      <c r="LXL224" s="54"/>
      <c r="LXM224" s="54"/>
      <c r="LXN224" s="54"/>
      <c r="LXO224" s="54"/>
      <c r="LXP224" s="54"/>
      <c r="LXQ224" s="54"/>
      <c r="LXR224" s="54"/>
      <c r="LXS224" s="54"/>
      <c r="LXT224" s="54"/>
      <c r="LXU224" s="54"/>
      <c r="LXV224" s="54"/>
      <c r="LXW224" s="54"/>
      <c r="LXX224" s="54"/>
      <c r="LXY224" s="54"/>
      <c r="LXZ224" s="54"/>
      <c r="LYA224" s="54"/>
      <c r="LYB224" s="54"/>
      <c r="LYC224" s="54"/>
      <c r="LYD224" s="54"/>
      <c r="LYE224" s="54"/>
      <c r="LYF224" s="54"/>
      <c r="LYG224" s="54"/>
      <c r="LYH224" s="54"/>
      <c r="LYI224" s="54"/>
      <c r="LYJ224" s="54"/>
      <c r="LYK224" s="54"/>
      <c r="LYL224" s="54"/>
      <c r="LYM224" s="54"/>
      <c r="LYN224" s="54"/>
      <c r="LYO224" s="54"/>
      <c r="LYP224" s="54"/>
      <c r="LYQ224" s="54"/>
      <c r="LYR224" s="54"/>
      <c r="LYS224" s="54"/>
      <c r="LYT224" s="54"/>
      <c r="LYU224" s="54"/>
      <c r="LYV224" s="54"/>
      <c r="LYW224" s="54"/>
      <c r="LYX224" s="54"/>
      <c r="LYY224" s="54"/>
      <c r="LYZ224" s="54"/>
      <c r="LZA224" s="54"/>
      <c r="LZB224" s="54"/>
      <c r="LZC224" s="54"/>
      <c r="LZD224" s="54"/>
      <c r="LZE224" s="54"/>
      <c r="LZF224" s="54"/>
      <c r="LZG224" s="54"/>
      <c r="LZH224" s="54"/>
      <c r="LZI224" s="54"/>
      <c r="LZJ224" s="54"/>
      <c r="LZK224" s="54"/>
      <c r="LZL224" s="54"/>
      <c r="LZM224" s="54"/>
      <c r="LZN224" s="54"/>
      <c r="LZO224" s="54"/>
      <c r="LZP224" s="54"/>
      <c r="LZQ224" s="54"/>
      <c r="LZR224" s="54"/>
      <c r="LZS224" s="54"/>
      <c r="LZT224" s="54"/>
      <c r="LZU224" s="54"/>
      <c r="LZV224" s="54"/>
      <c r="LZW224" s="54"/>
      <c r="LZX224" s="54"/>
      <c r="LZY224" s="54"/>
      <c r="LZZ224" s="54"/>
      <c r="MAA224" s="54"/>
      <c r="MAB224" s="54"/>
      <c r="MAC224" s="54"/>
      <c r="MAD224" s="54"/>
      <c r="MAE224" s="54"/>
      <c r="MAF224" s="54"/>
      <c r="MAG224" s="54"/>
      <c r="MAH224" s="54"/>
      <c r="MAI224" s="54"/>
      <c r="MAJ224" s="54"/>
      <c r="MAK224" s="54"/>
      <c r="MAL224" s="54"/>
      <c r="MAM224" s="54"/>
      <c r="MAN224" s="54"/>
      <c r="MAO224" s="54"/>
      <c r="MAP224" s="54"/>
      <c r="MAQ224" s="54"/>
      <c r="MAR224" s="54"/>
      <c r="MAS224" s="54"/>
      <c r="MAT224" s="54"/>
      <c r="MAU224" s="54"/>
      <c r="MAV224" s="54"/>
      <c r="MAW224" s="54"/>
      <c r="MAX224" s="54"/>
      <c r="MAY224" s="54"/>
      <c r="MAZ224" s="54"/>
      <c r="MBA224" s="54"/>
      <c r="MBB224" s="54"/>
      <c r="MBC224" s="54"/>
      <c r="MBD224" s="54"/>
      <c r="MBE224" s="54"/>
      <c r="MBF224" s="54"/>
      <c r="MBG224" s="54"/>
      <c r="MBH224" s="54"/>
      <c r="MBI224" s="54"/>
      <c r="MBJ224" s="54"/>
      <c r="MBK224" s="54"/>
      <c r="MBL224" s="54"/>
      <c r="MBM224" s="54"/>
      <c r="MBN224" s="54"/>
      <c r="MBO224" s="54"/>
      <c r="MBP224" s="54"/>
      <c r="MBQ224" s="54"/>
      <c r="MBR224" s="54"/>
      <c r="MBS224" s="54"/>
      <c r="MBT224" s="54"/>
      <c r="MBU224" s="54"/>
      <c r="MBV224" s="54"/>
      <c r="MBW224" s="54"/>
      <c r="MBX224" s="54"/>
      <c r="MBY224" s="54"/>
      <c r="MBZ224" s="54"/>
      <c r="MCA224" s="54"/>
      <c r="MCB224" s="54"/>
      <c r="MCC224" s="54"/>
      <c r="MCD224" s="54"/>
      <c r="MCE224" s="54"/>
      <c r="MCF224" s="54"/>
      <c r="MCG224" s="54"/>
      <c r="MCH224" s="54"/>
      <c r="MCI224" s="54"/>
      <c r="MCJ224" s="54"/>
      <c r="MCK224" s="54"/>
      <c r="MCL224" s="54"/>
      <c r="MCM224" s="54"/>
      <c r="MCN224" s="54"/>
      <c r="MCO224" s="54"/>
      <c r="MCP224" s="54"/>
      <c r="MCQ224" s="54"/>
      <c r="MCR224" s="54"/>
      <c r="MCS224" s="54"/>
      <c r="MCT224" s="54"/>
      <c r="MCU224" s="54"/>
      <c r="MCV224" s="54"/>
      <c r="MCW224" s="54"/>
      <c r="MCX224" s="54"/>
      <c r="MCY224" s="54"/>
      <c r="MCZ224" s="54"/>
      <c r="MDA224" s="54"/>
      <c r="MDB224" s="54"/>
      <c r="MDC224" s="54"/>
      <c r="MDD224" s="54"/>
      <c r="MDE224" s="54"/>
      <c r="MDF224" s="54"/>
      <c r="MDG224" s="54"/>
      <c r="MDH224" s="54"/>
      <c r="MDI224" s="54"/>
      <c r="MDJ224" s="54"/>
      <c r="MDK224" s="54"/>
      <c r="MDL224" s="54"/>
      <c r="MDM224" s="54"/>
      <c r="MDN224" s="54"/>
      <c r="MDO224" s="54"/>
      <c r="MDP224" s="54"/>
      <c r="MDQ224" s="54"/>
      <c r="MDR224" s="54"/>
      <c r="MDS224" s="54"/>
      <c r="MDT224" s="54"/>
      <c r="MDU224" s="54"/>
      <c r="MDV224" s="54"/>
      <c r="MDW224" s="54"/>
      <c r="MDX224" s="54"/>
      <c r="MDY224" s="54"/>
      <c r="MDZ224" s="54"/>
      <c r="MEA224" s="54"/>
      <c r="MEB224" s="54"/>
      <c r="MEC224" s="54"/>
      <c r="MED224" s="54"/>
      <c r="MEE224" s="54"/>
      <c r="MEF224" s="54"/>
      <c r="MEG224" s="54"/>
      <c r="MEH224" s="54"/>
      <c r="MEI224" s="54"/>
      <c r="MEJ224" s="54"/>
      <c r="MEK224" s="54"/>
      <c r="MEL224" s="54"/>
      <c r="MEM224" s="54"/>
      <c r="MEN224" s="54"/>
      <c r="MEO224" s="54"/>
      <c r="MEP224" s="54"/>
      <c r="MEQ224" s="54"/>
      <c r="MER224" s="54"/>
      <c r="MES224" s="54"/>
      <c r="MET224" s="54"/>
      <c r="MEU224" s="54"/>
      <c r="MEV224" s="54"/>
      <c r="MEW224" s="54"/>
      <c r="MEX224" s="54"/>
      <c r="MEY224" s="54"/>
      <c r="MEZ224" s="54"/>
      <c r="MFA224" s="54"/>
      <c r="MFB224" s="54"/>
      <c r="MFC224" s="54"/>
      <c r="MFD224" s="54"/>
      <c r="MFE224" s="54"/>
      <c r="MFF224" s="54"/>
      <c r="MFG224" s="54"/>
      <c r="MFH224" s="54"/>
      <c r="MFI224" s="54"/>
      <c r="MFJ224" s="54"/>
      <c r="MFK224" s="54"/>
      <c r="MFL224" s="54"/>
      <c r="MFM224" s="54"/>
      <c r="MFN224" s="54"/>
      <c r="MFO224" s="54"/>
      <c r="MFP224" s="54"/>
      <c r="MFQ224" s="54"/>
      <c r="MFR224" s="54"/>
      <c r="MFS224" s="54"/>
      <c r="MFT224" s="54"/>
      <c r="MFU224" s="54"/>
      <c r="MFV224" s="54"/>
      <c r="MFW224" s="54"/>
      <c r="MFX224" s="54"/>
      <c r="MFY224" s="54"/>
      <c r="MFZ224" s="54"/>
      <c r="MGA224" s="54"/>
      <c r="MGB224" s="54"/>
      <c r="MGC224" s="54"/>
      <c r="MGD224" s="54"/>
      <c r="MGE224" s="54"/>
      <c r="MGF224" s="54"/>
      <c r="MGG224" s="54"/>
      <c r="MGH224" s="54"/>
      <c r="MGI224" s="54"/>
      <c r="MGJ224" s="54"/>
      <c r="MGK224" s="54"/>
      <c r="MGL224" s="54"/>
      <c r="MGM224" s="54"/>
      <c r="MGN224" s="54"/>
      <c r="MGO224" s="54"/>
      <c r="MGP224" s="54"/>
      <c r="MGQ224" s="54"/>
      <c r="MGR224" s="54"/>
      <c r="MGS224" s="54"/>
      <c r="MGT224" s="54"/>
      <c r="MGU224" s="54"/>
      <c r="MGV224" s="54"/>
      <c r="MGW224" s="54"/>
      <c r="MGX224" s="54"/>
      <c r="MGY224" s="54"/>
      <c r="MGZ224" s="54"/>
      <c r="MHA224" s="54"/>
      <c r="MHB224" s="54"/>
      <c r="MHC224" s="54"/>
      <c r="MHD224" s="54"/>
      <c r="MHE224" s="54"/>
      <c r="MHF224" s="54"/>
      <c r="MHG224" s="54"/>
      <c r="MHH224" s="54"/>
      <c r="MHI224" s="54"/>
      <c r="MHJ224" s="54"/>
      <c r="MHK224" s="54"/>
      <c r="MHL224" s="54"/>
      <c r="MHM224" s="54"/>
      <c r="MHN224" s="54"/>
      <c r="MHO224" s="54"/>
      <c r="MHP224" s="54"/>
      <c r="MHQ224" s="54"/>
      <c r="MHR224" s="54"/>
      <c r="MHS224" s="54"/>
      <c r="MHT224" s="54"/>
      <c r="MHU224" s="54"/>
      <c r="MHV224" s="54"/>
      <c r="MHW224" s="54"/>
      <c r="MHX224" s="54"/>
      <c r="MHY224" s="54"/>
      <c r="MHZ224" s="54"/>
      <c r="MIA224" s="54"/>
      <c r="MIB224" s="54"/>
      <c r="MIC224" s="54"/>
      <c r="MID224" s="54"/>
      <c r="MIE224" s="54"/>
      <c r="MIF224" s="54"/>
      <c r="MIG224" s="54"/>
      <c r="MIH224" s="54"/>
      <c r="MII224" s="54"/>
      <c r="MIJ224" s="54"/>
      <c r="MIK224" s="54"/>
      <c r="MIL224" s="54"/>
      <c r="MIM224" s="54"/>
      <c r="MIN224" s="54"/>
      <c r="MIO224" s="54"/>
      <c r="MIP224" s="54"/>
      <c r="MIQ224" s="54"/>
      <c r="MIR224" s="54"/>
      <c r="MIS224" s="54"/>
      <c r="MIT224" s="54"/>
      <c r="MIU224" s="54"/>
      <c r="MIV224" s="54"/>
      <c r="MIW224" s="54"/>
      <c r="MIX224" s="54"/>
      <c r="MIY224" s="54"/>
      <c r="MIZ224" s="54"/>
      <c r="MJA224" s="54"/>
      <c r="MJB224" s="54"/>
      <c r="MJC224" s="54"/>
      <c r="MJD224" s="54"/>
      <c r="MJE224" s="54"/>
      <c r="MJF224" s="54"/>
      <c r="MJG224" s="54"/>
      <c r="MJH224" s="54"/>
      <c r="MJI224" s="54"/>
      <c r="MJJ224" s="54"/>
      <c r="MJK224" s="54"/>
      <c r="MJL224" s="54"/>
      <c r="MJM224" s="54"/>
      <c r="MJN224" s="54"/>
      <c r="MJO224" s="54"/>
      <c r="MJP224" s="54"/>
      <c r="MJQ224" s="54"/>
      <c r="MJR224" s="54"/>
      <c r="MJS224" s="54"/>
      <c r="MJT224" s="54"/>
      <c r="MJU224" s="54"/>
      <c r="MJV224" s="54"/>
      <c r="MJW224" s="54"/>
      <c r="MJX224" s="54"/>
      <c r="MJY224" s="54"/>
      <c r="MJZ224" s="54"/>
      <c r="MKA224" s="54"/>
      <c r="MKB224" s="54"/>
      <c r="MKC224" s="54"/>
      <c r="MKD224" s="54"/>
      <c r="MKE224" s="54"/>
      <c r="MKF224" s="54"/>
      <c r="MKG224" s="54"/>
      <c r="MKH224" s="54"/>
      <c r="MKI224" s="54"/>
      <c r="MKJ224" s="54"/>
      <c r="MKK224" s="54"/>
      <c r="MKL224" s="54"/>
      <c r="MKM224" s="54"/>
      <c r="MKN224" s="54"/>
      <c r="MKO224" s="54"/>
      <c r="MKP224" s="54"/>
      <c r="MKQ224" s="54"/>
      <c r="MKR224" s="54"/>
      <c r="MKS224" s="54"/>
      <c r="MKT224" s="54"/>
      <c r="MKU224" s="54"/>
      <c r="MKV224" s="54"/>
      <c r="MKW224" s="54"/>
      <c r="MKX224" s="54"/>
      <c r="MKY224" s="54"/>
      <c r="MKZ224" s="54"/>
      <c r="MLA224" s="54"/>
      <c r="MLB224" s="54"/>
      <c r="MLC224" s="54"/>
      <c r="MLD224" s="54"/>
      <c r="MLE224" s="54"/>
      <c r="MLF224" s="54"/>
      <c r="MLG224" s="54"/>
      <c r="MLH224" s="54"/>
      <c r="MLI224" s="54"/>
      <c r="MLJ224" s="54"/>
      <c r="MLK224" s="54"/>
      <c r="MLL224" s="54"/>
      <c r="MLM224" s="54"/>
      <c r="MLN224" s="54"/>
      <c r="MLO224" s="54"/>
      <c r="MLP224" s="54"/>
      <c r="MLQ224" s="54"/>
      <c r="MLR224" s="54"/>
      <c r="MLS224" s="54"/>
      <c r="MLT224" s="54"/>
      <c r="MLU224" s="54"/>
      <c r="MLV224" s="54"/>
      <c r="MLW224" s="54"/>
      <c r="MLX224" s="54"/>
      <c r="MLY224" s="54"/>
      <c r="MLZ224" s="54"/>
      <c r="MMA224" s="54"/>
      <c r="MMB224" s="54"/>
      <c r="MMC224" s="54"/>
      <c r="MMD224" s="54"/>
      <c r="MME224" s="54"/>
      <c r="MMF224" s="54"/>
      <c r="MMG224" s="54"/>
      <c r="MMH224" s="54"/>
      <c r="MMI224" s="54"/>
      <c r="MMJ224" s="54"/>
      <c r="MMK224" s="54"/>
      <c r="MML224" s="54"/>
      <c r="MMM224" s="54"/>
      <c r="MMN224" s="54"/>
      <c r="MMO224" s="54"/>
      <c r="MMP224" s="54"/>
      <c r="MMQ224" s="54"/>
      <c r="MMR224" s="54"/>
      <c r="MMS224" s="54"/>
      <c r="MMT224" s="54"/>
      <c r="MMU224" s="54"/>
      <c r="MMV224" s="54"/>
      <c r="MMW224" s="54"/>
      <c r="MMX224" s="54"/>
      <c r="MMY224" s="54"/>
      <c r="MMZ224" s="54"/>
      <c r="MNA224" s="54"/>
      <c r="MNB224" s="54"/>
      <c r="MNC224" s="54"/>
      <c r="MND224" s="54"/>
      <c r="MNE224" s="54"/>
      <c r="MNF224" s="54"/>
      <c r="MNG224" s="54"/>
      <c r="MNH224" s="54"/>
      <c r="MNI224" s="54"/>
      <c r="MNJ224" s="54"/>
      <c r="MNK224" s="54"/>
      <c r="MNL224" s="54"/>
      <c r="MNM224" s="54"/>
      <c r="MNN224" s="54"/>
      <c r="MNO224" s="54"/>
      <c r="MNP224" s="54"/>
      <c r="MNQ224" s="54"/>
      <c r="MNR224" s="54"/>
      <c r="MNS224" s="54"/>
      <c r="MNT224" s="54"/>
      <c r="MNU224" s="54"/>
      <c r="MNV224" s="54"/>
      <c r="MNW224" s="54"/>
      <c r="MNX224" s="54"/>
      <c r="MNY224" s="54"/>
      <c r="MNZ224" s="54"/>
      <c r="MOA224" s="54"/>
      <c r="MOB224" s="54"/>
      <c r="MOC224" s="54"/>
      <c r="MOD224" s="54"/>
      <c r="MOE224" s="54"/>
      <c r="MOF224" s="54"/>
      <c r="MOG224" s="54"/>
      <c r="MOH224" s="54"/>
      <c r="MOI224" s="54"/>
      <c r="MOJ224" s="54"/>
      <c r="MOK224" s="54"/>
      <c r="MOL224" s="54"/>
      <c r="MOM224" s="54"/>
      <c r="MON224" s="54"/>
      <c r="MOO224" s="54"/>
      <c r="MOP224" s="54"/>
      <c r="MOQ224" s="54"/>
      <c r="MOR224" s="54"/>
      <c r="MOS224" s="54"/>
      <c r="MOT224" s="54"/>
      <c r="MOU224" s="54"/>
      <c r="MOV224" s="54"/>
      <c r="MOW224" s="54"/>
      <c r="MOX224" s="54"/>
      <c r="MOY224" s="54"/>
      <c r="MOZ224" s="54"/>
      <c r="MPA224" s="54"/>
      <c r="MPB224" s="54"/>
      <c r="MPC224" s="54"/>
      <c r="MPD224" s="54"/>
      <c r="MPE224" s="54"/>
      <c r="MPF224" s="54"/>
      <c r="MPG224" s="54"/>
      <c r="MPH224" s="54"/>
      <c r="MPI224" s="54"/>
      <c r="MPJ224" s="54"/>
      <c r="MPK224" s="54"/>
      <c r="MPL224" s="54"/>
      <c r="MPM224" s="54"/>
      <c r="MPN224" s="54"/>
      <c r="MPO224" s="54"/>
      <c r="MPP224" s="54"/>
      <c r="MPQ224" s="54"/>
      <c r="MPR224" s="54"/>
      <c r="MPS224" s="54"/>
      <c r="MPT224" s="54"/>
      <c r="MPU224" s="54"/>
      <c r="MPV224" s="54"/>
      <c r="MPW224" s="54"/>
      <c r="MPX224" s="54"/>
      <c r="MPY224" s="54"/>
      <c r="MPZ224" s="54"/>
      <c r="MQA224" s="54"/>
      <c r="MQB224" s="54"/>
      <c r="MQC224" s="54"/>
      <c r="MQD224" s="54"/>
      <c r="MQE224" s="54"/>
      <c r="MQF224" s="54"/>
      <c r="MQG224" s="54"/>
      <c r="MQH224" s="54"/>
      <c r="MQI224" s="54"/>
      <c r="MQJ224" s="54"/>
      <c r="MQK224" s="54"/>
      <c r="MQL224" s="54"/>
      <c r="MQM224" s="54"/>
      <c r="MQN224" s="54"/>
      <c r="MQO224" s="54"/>
      <c r="MQP224" s="54"/>
      <c r="MQQ224" s="54"/>
      <c r="MQR224" s="54"/>
      <c r="MQS224" s="54"/>
      <c r="MQT224" s="54"/>
      <c r="MQU224" s="54"/>
      <c r="MQV224" s="54"/>
      <c r="MQW224" s="54"/>
      <c r="MQX224" s="54"/>
      <c r="MQY224" s="54"/>
      <c r="MQZ224" s="54"/>
      <c r="MRA224" s="54"/>
      <c r="MRB224" s="54"/>
      <c r="MRC224" s="54"/>
      <c r="MRD224" s="54"/>
      <c r="MRE224" s="54"/>
      <c r="MRF224" s="54"/>
      <c r="MRG224" s="54"/>
      <c r="MRH224" s="54"/>
      <c r="MRI224" s="54"/>
      <c r="MRJ224" s="54"/>
      <c r="MRK224" s="54"/>
      <c r="MRL224" s="54"/>
      <c r="MRM224" s="54"/>
      <c r="MRN224" s="54"/>
      <c r="MRO224" s="54"/>
      <c r="MRP224" s="54"/>
      <c r="MRQ224" s="54"/>
      <c r="MRR224" s="54"/>
      <c r="MRS224" s="54"/>
      <c r="MRT224" s="54"/>
      <c r="MRU224" s="54"/>
      <c r="MRV224" s="54"/>
      <c r="MRW224" s="54"/>
      <c r="MRX224" s="54"/>
      <c r="MRY224" s="54"/>
      <c r="MRZ224" s="54"/>
      <c r="MSA224" s="54"/>
      <c r="MSB224" s="54"/>
      <c r="MSC224" s="54"/>
      <c r="MSD224" s="54"/>
      <c r="MSE224" s="54"/>
      <c r="MSF224" s="54"/>
      <c r="MSG224" s="54"/>
      <c r="MSH224" s="54"/>
      <c r="MSI224" s="54"/>
      <c r="MSJ224" s="54"/>
      <c r="MSK224" s="54"/>
      <c r="MSL224" s="54"/>
      <c r="MSM224" s="54"/>
      <c r="MSN224" s="54"/>
      <c r="MSO224" s="54"/>
      <c r="MSP224" s="54"/>
      <c r="MSQ224" s="54"/>
      <c r="MSR224" s="54"/>
      <c r="MSS224" s="54"/>
      <c r="MST224" s="54"/>
      <c r="MSU224" s="54"/>
      <c r="MSV224" s="54"/>
      <c r="MSW224" s="54"/>
      <c r="MSX224" s="54"/>
      <c r="MSY224" s="54"/>
      <c r="MSZ224" s="54"/>
      <c r="MTA224" s="54"/>
      <c r="MTB224" s="54"/>
      <c r="MTC224" s="54"/>
      <c r="MTD224" s="54"/>
      <c r="MTE224" s="54"/>
      <c r="MTF224" s="54"/>
      <c r="MTG224" s="54"/>
      <c r="MTH224" s="54"/>
      <c r="MTI224" s="54"/>
      <c r="MTJ224" s="54"/>
      <c r="MTK224" s="54"/>
      <c r="MTL224" s="54"/>
      <c r="MTM224" s="54"/>
      <c r="MTN224" s="54"/>
      <c r="MTO224" s="54"/>
      <c r="MTP224" s="54"/>
      <c r="MTQ224" s="54"/>
      <c r="MTR224" s="54"/>
      <c r="MTS224" s="54"/>
      <c r="MTT224" s="54"/>
      <c r="MTU224" s="54"/>
      <c r="MTV224" s="54"/>
      <c r="MTW224" s="54"/>
      <c r="MTX224" s="54"/>
      <c r="MTY224" s="54"/>
      <c r="MTZ224" s="54"/>
      <c r="MUA224" s="54"/>
      <c r="MUB224" s="54"/>
      <c r="MUC224" s="54"/>
      <c r="MUD224" s="54"/>
      <c r="MUE224" s="54"/>
      <c r="MUF224" s="54"/>
      <c r="MUG224" s="54"/>
      <c r="MUH224" s="54"/>
      <c r="MUI224" s="54"/>
      <c r="MUJ224" s="54"/>
      <c r="MUK224" s="54"/>
      <c r="MUL224" s="54"/>
      <c r="MUM224" s="54"/>
      <c r="MUN224" s="54"/>
      <c r="MUO224" s="54"/>
      <c r="MUP224" s="54"/>
      <c r="MUQ224" s="54"/>
      <c r="MUR224" s="54"/>
      <c r="MUS224" s="54"/>
      <c r="MUT224" s="54"/>
      <c r="MUU224" s="54"/>
      <c r="MUV224" s="54"/>
      <c r="MUW224" s="54"/>
      <c r="MUX224" s="54"/>
      <c r="MUY224" s="54"/>
      <c r="MUZ224" s="54"/>
      <c r="MVA224" s="54"/>
      <c r="MVB224" s="54"/>
      <c r="MVC224" s="54"/>
      <c r="MVD224" s="54"/>
      <c r="MVE224" s="54"/>
      <c r="MVF224" s="54"/>
      <c r="MVG224" s="54"/>
      <c r="MVH224" s="54"/>
      <c r="MVI224" s="54"/>
      <c r="MVJ224" s="54"/>
      <c r="MVK224" s="54"/>
      <c r="MVL224" s="54"/>
      <c r="MVM224" s="54"/>
      <c r="MVN224" s="54"/>
      <c r="MVO224" s="54"/>
      <c r="MVP224" s="54"/>
      <c r="MVQ224" s="54"/>
      <c r="MVR224" s="54"/>
      <c r="MVS224" s="54"/>
      <c r="MVT224" s="54"/>
      <c r="MVU224" s="54"/>
      <c r="MVV224" s="54"/>
      <c r="MVW224" s="54"/>
      <c r="MVX224" s="54"/>
      <c r="MVY224" s="54"/>
      <c r="MVZ224" s="54"/>
      <c r="MWA224" s="54"/>
      <c r="MWB224" s="54"/>
      <c r="MWC224" s="54"/>
      <c r="MWD224" s="54"/>
      <c r="MWE224" s="54"/>
      <c r="MWF224" s="54"/>
      <c r="MWG224" s="54"/>
      <c r="MWH224" s="54"/>
      <c r="MWI224" s="54"/>
      <c r="MWJ224" s="54"/>
      <c r="MWK224" s="54"/>
      <c r="MWL224" s="54"/>
      <c r="MWM224" s="54"/>
      <c r="MWN224" s="54"/>
      <c r="MWO224" s="54"/>
      <c r="MWP224" s="54"/>
      <c r="MWQ224" s="54"/>
      <c r="MWR224" s="54"/>
      <c r="MWS224" s="54"/>
      <c r="MWT224" s="54"/>
      <c r="MWU224" s="54"/>
      <c r="MWV224" s="54"/>
      <c r="MWW224" s="54"/>
      <c r="MWX224" s="54"/>
      <c r="MWY224" s="54"/>
      <c r="MWZ224" s="54"/>
      <c r="MXA224" s="54"/>
      <c r="MXB224" s="54"/>
      <c r="MXC224" s="54"/>
      <c r="MXD224" s="54"/>
      <c r="MXE224" s="54"/>
      <c r="MXF224" s="54"/>
      <c r="MXG224" s="54"/>
      <c r="MXH224" s="54"/>
      <c r="MXI224" s="54"/>
      <c r="MXJ224" s="54"/>
      <c r="MXK224" s="54"/>
      <c r="MXL224" s="54"/>
      <c r="MXM224" s="54"/>
      <c r="MXN224" s="54"/>
      <c r="MXO224" s="54"/>
      <c r="MXP224" s="54"/>
      <c r="MXQ224" s="54"/>
      <c r="MXR224" s="54"/>
      <c r="MXS224" s="54"/>
      <c r="MXT224" s="54"/>
      <c r="MXU224" s="54"/>
      <c r="MXV224" s="54"/>
      <c r="MXW224" s="54"/>
      <c r="MXX224" s="54"/>
      <c r="MXY224" s="54"/>
      <c r="MXZ224" s="54"/>
      <c r="MYA224" s="54"/>
      <c r="MYB224" s="54"/>
      <c r="MYC224" s="54"/>
      <c r="MYD224" s="54"/>
      <c r="MYE224" s="54"/>
      <c r="MYF224" s="54"/>
      <c r="MYG224" s="54"/>
      <c r="MYH224" s="54"/>
      <c r="MYI224" s="54"/>
      <c r="MYJ224" s="54"/>
      <c r="MYK224" s="54"/>
      <c r="MYL224" s="54"/>
      <c r="MYM224" s="54"/>
      <c r="MYN224" s="54"/>
      <c r="MYO224" s="54"/>
      <c r="MYP224" s="54"/>
      <c r="MYQ224" s="54"/>
      <c r="MYR224" s="54"/>
      <c r="MYS224" s="54"/>
      <c r="MYT224" s="54"/>
      <c r="MYU224" s="54"/>
      <c r="MYV224" s="54"/>
      <c r="MYW224" s="54"/>
      <c r="MYX224" s="54"/>
      <c r="MYY224" s="54"/>
      <c r="MYZ224" s="54"/>
      <c r="MZA224" s="54"/>
      <c r="MZB224" s="54"/>
      <c r="MZC224" s="54"/>
      <c r="MZD224" s="54"/>
      <c r="MZE224" s="54"/>
      <c r="MZF224" s="54"/>
      <c r="MZG224" s="54"/>
      <c r="MZH224" s="54"/>
      <c r="MZI224" s="54"/>
      <c r="MZJ224" s="54"/>
      <c r="MZK224" s="54"/>
      <c r="MZL224" s="54"/>
      <c r="MZM224" s="54"/>
      <c r="MZN224" s="54"/>
      <c r="MZO224" s="54"/>
      <c r="MZP224" s="54"/>
      <c r="MZQ224" s="54"/>
      <c r="MZR224" s="54"/>
      <c r="MZS224" s="54"/>
      <c r="MZT224" s="54"/>
      <c r="MZU224" s="54"/>
      <c r="MZV224" s="54"/>
      <c r="MZW224" s="54"/>
      <c r="MZX224" s="54"/>
      <c r="MZY224" s="54"/>
      <c r="MZZ224" s="54"/>
      <c r="NAA224" s="54"/>
      <c r="NAB224" s="54"/>
      <c r="NAC224" s="54"/>
      <c r="NAD224" s="54"/>
      <c r="NAE224" s="54"/>
      <c r="NAF224" s="54"/>
      <c r="NAG224" s="54"/>
      <c r="NAH224" s="54"/>
      <c r="NAI224" s="54"/>
      <c r="NAJ224" s="54"/>
      <c r="NAK224" s="54"/>
      <c r="NAL224" s="54"/>
      <c r="NAM224" s="54"/>
      <c r="NAN224" s="54"/>
      <c r="NAO224" s="54"/>
      <c r="NAP224" s="54"/>
      <c r="NAQ224" s="54"/>
      <c r="NAR224" s="54"/>
      <c r="NAS224" s="54"/>
      <c r="NAT224" s="54"/>
      <c r="NAU224" s="54"/>
      <c r="NAV224" s="54"/>
      <c r="NAW224" s="54"/>
      <c r="NAX224" s="54"/>
      <c r="NAY224" s="54"/>
      <c r="NAZ224" s="54"/>
      <c r="NBA224" s="54"/>
      <c r="NBB224" s="54"/>
      <c r="NBC224" s="54"/>
      <c r="NBD224" s="54"/>
      <c r="NBE224" s="54"/>
      <c r="NBF224" s="54"/>
      <c r="NBG224" s="54"/>
      <c r="NBH224" s="54"/>
      <c r="NBI224" s="54"/>
      <c r="NBJ224" s="54"/>
      <c r="NBK224" s="54"/>
      <c r="NBL224" s="54"/>
      <c r="NBM224" s="54"/>
      <c r="NBN224" s="54"/>
      <c r="NBO224" s="54"/>
      <c r="NBP224" s="54"/>
      <c r="NBQ224" s="54"/>
      <c r="NBR224" s="54"/>
      <c r="NBS224" s="54"/>
      <c r="NBT224" s="54"/>
      <c r="NBU224" s="54"/>
      <c r="NBV224" s="54"/>
      <c r="NBW224" s="54"/>
      <c r="NBX224" s="54"/>
      <c r="NBY224" s="54"/>
      <c r="NBZ224" s="54"/>
      <c r="NCA224" s="54"/>
      <c r="NCB224" s="54"/>
      <c r="NCC224" s="54"/>
      <c r="NCD224" s="54"/>
      <c r="NCE224" s="54"/>
      <c r="NCF224" s="54"/>
      <c r="NCG224" s="54"/>
      <c r="NCH224" s="54"/>
      <c r="NCI224" s="54"/>
      <c r="NCJ224" s="54"/>
      <c r="NCK224" s="54"/>
      <c r="NCL224" s="54"/>
      <c r="NCM224" s="54"/>
      <c r="NCN224" s="54"/>
      <c r="NCO224" s="54"/>
      <c r="NCP224" s="54"/>
      <c r="NCQ224" s="54"/>
      <c r="NCR224" s="54"/>
      <c r="NCS224" s="54"/>
      <c r="NCT224" s="54"/>
      <c r="NCU224" s="54"/>
      <c r="NCV224" s="54"/>
      <c r="NCW224" s="54"/>
      <c r="NCX224" s="54"/>
      <c r="NCY224" s="54"/>
      <c r="NCZ224" s="54"/>
      <c r="NDA224" s="54"/>
      <c r="NDB224" s="54"/>
      <c r="NDC224" s="54"/>
      <c r="NDD224" s="54"/>
      <c r="NDE224" s="54"/>
      <c r="NDF224" s="54"/>
      <c r="NDG224" s="54"/>
      <c r="NDH224" s="54"/>
      <c r="NDI224" s="54"/>
      <c r="NDJ224" s="54"/>
      <c r="NDK224" s="54"/>
      <c r="NDL224" s="54"/>
      <c r="NDM224" s="54"/>
      <c r="NDN224" s="54"/>
      <c r="NDO224" s="54"/>
      <c r="NDP224" s="54"/>
      <c r="NDQ224" s="54"/>
      <c r="NDR224" s="54"/>
      <c r="NDS224" s="54"/>
      <c r="NDT224" s="54"/>
      <c r="NDU224" s="54"/>
      <c r="NDV224" s="54"/>
      <c r="NDW224" s="54"/>
      <c r="NDX224" s="54"/>
      <c r="NDY224" s="54"/>
      <c r="NDZ224" s="54"/>
      <c r="NEA224" s="54"/>
      <c r="NEB224" s="54"/>
      <c r="NEC224" s="54"/>
      <c r="NED224" s="54"/>
      <c r="NEE224" s="54"/>
      <c r="NEF224" s="54"/>
      <c r="NEG224" s="54"/>
      <c r="NEH224" s="54"/>
      <c r="NEI224" s="54"/>
      <c r="NEJ224" s="54"/>
      <c r="NEK224" s="54"/>
      <c r="NEL224" s="54"/>
      <c r="NEM224" s="54"/>
      <c r="NEN224" s="54"/>
      <c r="NEO224" s="54"/>
      <c r="NEP224" s="54"/>
      <c r="NEQ224" s="54"/>
      <c r="NER224" s="54"/>
      <c r="NES224" s="54"/>
      <c r="NET224" s="54"/>
      <c r="NEU224" s="54"/>
      <c r="NEV224" s="54"/>
      <c r="NEW224" s="54"/>
      <c r="NEX224" s="54"/>
      <c r="NEY224" s="54"/>
      <c r="NEZ224" s="54"/>
      <c r="NFA224" s="54"/>
      <c r="NFB224" s="54"/>
      <c r="NFC224" s="54"/>
      <c r="NFD224" s="54"/>
      <c r="NFE224" s="54"/>
      <c r="NFF224" s="54"/>
      <c r="NFG224" s="54"/>
      <c r="NFH224" s="54"/>
      <c r="NFI224" s="54"/>
      <c r="NFJ224" s="54"/>
      <c r="NFK224" s="54"/>
      <c r="NFL224" s="54"/>
      <c r="NFM224" s="54"/>
      <c r="NFN224" s="54"/>
      <c r="NFO224" s="54"/>
      <c r="NFP224" s="54"/>
      <c r="NFQ224" s="54"/>
      <c r="NFR224" s="54"/>
      <c r="NFS224" s="54"/>
      <c r="NFT224" s="54"/>
      <c r="NFU224" s="54"/>
      <c r="NFV224" s="54"/>
      <c r="NFW224" s="54"/>
      <c r="NFX224" s="54"/>
      <c r="NFY224" s="54"/>
      <c r="NFZ224" s="54"/>
      <c r="NGA224" s="54"/>
      <c r="NGB224" s="54"/>
      <c r="NGC224" s="54"/>
      <c r="NGD224" s="54"/>
      <c r="NGE224" s="54"/>
      <c r="NGF224" s="54"/>
      <c r="NGG224" s="54"/>
      <c r="NGH224" s="54"/>
      <c r="NGI224" s="54"/>
      <c r="NGJ224" s="54"/>
      <c r="NGK224" s="54"/>
      <c r="NGL224" s="54"/>
      <c r="NGM224" s="54"/>
      <c r="NGN224" s="54"/>
      <c r="NGO224" s="54"/>
      <c r="NGP224" s="54"/>
      <c r="NGQ224" s="54"/>
      <c r="NGR224" s="54"/>
      <c r="NGS224" s="54"/>
      <c r="NGT224" s="54"/>
      <c r="NGU224" s="54"/>
      <c r="NGV224" s="54"/>
      <c r="NGW224" s="54"/>
      <c r="NGX224" s="54"/>
      <c r="NGY224" s="54"/>
      <c r="NGZ224" s="54"/>
      <c r="NHA224" s="54"/>
      <c r="NHB224" s="54"/>
      <c r="NHC224" s="54"/>
      <c r="NHD224" s="54"/>
      <c r="NHE224" s="54"/>
      <c r="NHF224" s="54"/>
      <c r="NHG224" s="54"/>
      <c r="NHH224" s="54"/>
      <c r="NHI224" s="54"/>
      <c r="NHJ224" s="54"/>
      <c r="NHK224" s="54"/>
      <c r="NHL224" s="54"/>
      <c r="NHM224" s="54"/>
      <c r="NHN224" s="54"/>
      <c r="NHO224" s="54"/>
      <c r="NHP224" s="54"/>
      <c r="NHQ224" s="54"/>
      <c r="NHR224" s="54"/>
      <c r="NHS224" s="54"/>
      <c r="NHT224" s="54"/>
      <c r="NHU224" s="54"/>
      <c r="NHV224" s="54"/>
      <c r="NHW224" s="54"/>
      <c r="NHX224" s="54"/>
      <c r="NHY224" s="54"/>
      <c r="NHZ224" s="54"/>
      <c r="NIA224" s="54"/>
      <c r="NIB224" s="54"/>
      <c r="NIC224" s="54"/>
      <c r="NID224" s="54"/>
      <c r="NIE224" s="54"/>
      <c r="NIF224" s="54"/>
      <c r="NIG224" s="54"/>
      <c r="NIH224" s="54"/>
      <c r="NII224" s="54"/>
      <c r="NIJ224" s="54"/>
      <c r="NIK224" s="54"/>
      <c r="NIL224" s="54"/>
      <c r="NIM224" s="54"/>
      <c r="NIN224" s="54"/>
      <c r="NIO224" s="54"/>
      <c r="NIP224" s="54"/>
      <c r="NIQ224" s="54"/>
      <c r="NIR224" s="54"/>
      <c r="NIS224" s="54"/>
      <c r="NIT224" s="54"/>
      <c r="NIU224" s="54"/>
      <c r="NIV224" s="54"/>
      <c r="NIW224" s="54"/>
      <c r="NIX224" s="54"/>
      <c r="NIY224" s="54"/>
      <c r="NIZ224" s="54"/>
      <c r="NJA224" s="54"/>
      <c r="NJB224" s="54"/>
      <c r="NJC224" s="54"/>
      <c r="NJD224" s="54"/>
      <c r="NJE224" s="54"/>
      <c r="NJF224" s="54"/>
      <c r="NJG224" s="54"/>
      <c r="NJH224" s="54"/>
      <c r="NJI224" s="54"/>
      <c r="NJJ224" s="54"/>
      <c r="NJK224" s="54"/>
      <c r="NJL224" s="54"/>
      <c r="NJM224" s="54"/>
      <c r="NJN224" s="54"/>
      <c r="NJO224" s="54"/>
      <c r="NJP224" s="54"/>
      <c r="NJQ224" s="54"/>
      <c r="NJR224" s="54"/>
      <c r="NJS224" s="54"/>
      <c r="NJT224" s="54"/>
      <c r="NJU224" s="54"/>
      <c r="NJV224" s="54"/>
      <c r="NJW224" s="54"/>
      <c r="NJX224" s="54"/>
      <c r="NJY224" s="54"/>
      <c r="NJZ224" s="54"/>
      <c r="NKA224" s="54"/>
      <c r="NKB224" s="54"/>
      <c r="NKC224" s="54"/>
      <c r="NKD224" s="54"/>
      <c r="NKE224" s="54"/>
      <c r="NKF224" s="54"/>
      <c r="NKG224" s="54"/>
      <c r="NKH224" s="54"/>
      <c r="NKI224" s="54"/>
      <c r="NKJ224" s="54"/>
      <c r="NKK224" s="54"/>
      <c r="NKL224" s="54"/>
      <c r="NKM224" s="54"/>
      <c r="NKN224" s="54"/>
      <c r="NKO224" s="54"/>
      <c r="NKP224" s="54"/>
      <c r="NKQ224" s="54"/>
      <c r="NKR224" s="54"/>
      <c r="NKS224" s="54"/>
      <c r="NKT224" s="54"/>
      <c r="NKU224" s="54"/>
      <c r="NKV224" s="54"/>
      <c r="NKW224" s="54"/>
      <c r="NKX224" s="54"/>
      <c r="NKY224" s="54"/>
      <c r="NKZ224" s="54"/>
      <c r="NLA224" s="54"/>
      <c r="NLB224" s="54"/>
      <c r="NLC224" s="54"/>
      <c r="NLD224" s="54"/>
      <c r="NLE224" s="54"/>
      <c r="NLF224" s="54"/>
      <c r="NLG224" s="54"/>
      <c r="NLH224" s="54"/>
      <c r="NLI224" s="54"/>
      <c r="NLJ224" s="54"/>
      <c r="NLK224" s="54"/>
      <c r="NLL224" s="54"/>
      <c r="NLM224" s="54"/>
      <c r="NLN224" s="54"/>
      <c r="NLO224" s="54"/>
      <c r="NLP224" s="54"/>
      <c r="NLQ224" s="54"/>
      <c r="NLR224" s="54"/>
      <c r="NLS224" s="54"/>
      <c r="NLT224" s="54"/>
      <c r="NLU224" s="54"/>
      <c r="NLV224" s="54"/>
      <c r="NLW224" s="54"/>
      <c r="NLX224" s="54"/>
      <c r="NLY224" s="54"/>
      <c r="NLZ224" s="54"/>
      <c r="NMA224" s="54"/>
      <c r="NMB224" s="54"/>
      <c r="NMC224" s="54"/>
      <c r="NMD224" s="54"/>
      <c r="NME224" s="54"/>
      <c r="NMF224" s="54"/>
      <c r="NMG224" s="54"/>
      <c r="NMH224" s="54"/>
      <c r="NMI224" s="54"/>
      <c r="NMJ224" s="54"/>
      <c r="NMK224" s="54"/>
      <c r="NML224" s="54"/>
      <c r="NMM224" s="54"/>
      <c r="NMN224" s="54"/>
      <c r="NMO224" s="54"/>
      <c r="NMP224" s="54"/>
      <c r="NMQ224" s="54"/>
      <c r="NMR224" s="54"/>
      <c r="NMS224" s="54"/>
      <c r="NMT224" s="54"/>
      <c r="NMU224" s="54"/>
      <c r="NMV224" s="54"/>
      <c r="NMW224" s="54"/>
      <c r="NMX224" s="54"/>
      <c r="NMY224" s="54"/>
      <c r="NMZ224" s="54"/>
      <c r="NNA224" s="54"/>
      <c r="NNB224" s="54"/>
      <c r="NNC224" s="54"/>
      <c r="NND224" s="54"/>
      <c r="NNE224" s="54"/>
      <c r="NNF224" s="54"/>
      <c r="NNG224" s="54"/>
      <c r="NNH224" s="54"/>
      <c r="NNI224" s="54"/>
      <c r="NNJ224" s="54"/>
      <c r="NNK224" s="54"/>
      <c r="NNL224" s="54"/>
      <c r="NNM224" s="54"/>
      <c r="NNN224" s="54"/>
      <c r="NNO224" s="54"/>
      <c r="NNP224" s="54"/>
      <c r="NNQ224" s="54"/>
      <c r="NNR224" s="54"/>
      <c r="NNS224" s="54"/>
      <c r="NNT224" s="54"/>
      <c r="NNU224" s="54"/>
      <c r="NNV224" s="54"/>
      <c r="NNW224" s="54"/>
      <c r="NNX224" s="54"/>
      <c r="NNY224" s="54"/>
      <c r="NNZ224" s="54"/>
      <c r="NOA224" s="54"/>
      <c r="NOB224" s="54"/>
      <c r="NOC224" s="54"/>
      <c r="NOD224" s="54"/>
      <c r="NOE224" s="54"/>
      <c r="NOF224" s="54"/>
      <c r="NOG224" s="54"/>
      <c r="NOH224" s="54"/>
      <c r="NOI224" s="54"/>
      <c r="NOJ224" s="54"/>
      <c r="NOK224" s="54"/>
      <c r="NOL224" s="54"/>
      <c r="NOM224" s="54"/>
      <c r="NON224" s="54"/>
      <c r="NOO224" s="54"/>
      <c r="NOP224" s="54"/>
      <c r="NOQ224" s="54"/>
      <c r="NOR224" s="54"/>
      <c r="NOS224" s="54"/>
      <c r="NOT224" s="54"/>
      <c r="NOU224" s="54"/>
      <c r="NOV224" s="54"/>
      <c r="NOW224" s="54"/>
      <c r="NOX224" s="54"/>
      <c r="NOY224" s="54"/>
      <c r="NOZ224" s="54"/>
      <c r="NPA224" s="54"/>
      <c r="NPB224" s="54"/>
      <c r="NPC224" s="54"/>
      <c r="NPD224" s="54"/>
      <c r="NPE224" s="54"/>
      <c r="NPF224" s="54"/>
      <c r="NPG224" s="54"/>
      <c r="NPH224" s="54"/>
      <c r="NPI224" s="54"/>
      <c r="NPJ224" s="54"/>
      <c r="NPK224" s="54"/>
      <c r="NPL224" s="54"/>
      <c r="NPM224" s="54"/>
      <c r="NPN224" s="54"/>
      <c r="NPO224" s="54"/>
      <c r="NPP224" s="54"/>
      <c r="NPQ224" s="54"/>
      <c r="NPR224" s="54"/>
      <c r="NPS224" s="54"/>
      <c r="NPT224" s="54"/>
      <c r="NPU224" s="54"/>
      <c r="NPV224" s="54"/>
      <c r="NPW224" s="54"/>
      <c r="NPX224" s="54"/>
      <c r="NPY224" s="54"/>
      <c r="NPZ224" s="54"/>
      <c r="NQA224" s="54"/>
      <c r="NQB224" s="54"/>
      <c r="NQC224" s="54"/>
      <c r="NQD224" s="54"/>
      <c r="NQE224" s="54"/>
      <c r="NQF224" s="54"/>
      <c r="NQG224" s="54"/>
      <c r="NQH224" s="54"/>
      <c r="NQI224" s="54"/>
      <c r="NQJ224" s="54"/>
      <c r="NQK224" s="54"/>
      <c r="NQL224" s="54"/>
      <c r="NQM224" s="54"/>
      <c r="NQN224" s="54"/>
      <c r="NQO224" s="54"/>
      <c r="NQP224" s="54"/>
      <c r="NQQ224" s="54"/>
      <c r="NQR224" s="54"/>
      <c r="NQS224" s="54"/>
      <c r="NQT224" s="54"/>
      <c r="NQU224" s="54"/>
      <c r="NQV224" s="54"/>
      <c r="NQW224" s="54"/>
      <c r="NQX224" s="54"/>
      <c r="NQY224" s="54"/>
      <c r="NQZ224" s="54"/>
      <c r="NRA224" s="54"/>
      <c r="NRB224" s="54"/>
      <c r="NRC224" s="54"/>
      <c r="NRD224" s="54"/>
      <c r="NRE224" s="54"/>
      <c r="NRF224" s="54"/>
      <c r="NRG224" s="54"/>
      <c r="NRH224" s="54"/>
      <c r="NRI224" s="54"/>
      <c r="NRJ224" s="54"/>
      <c r="NRK224" s="54"/>
      <c r="NRL224" s="54"/>
      <c r="NRM224" s="54"/>
      <c r="NRN224" s="54"/>
      <c r="NRO224" s="54"/>
      <c r="NRP224" s="54"/>
      <c r="NRQ224" s="54"/>
      <c r="NRR224" s="54"/>
      <c r="NRS224" s="54"/>
      <c r="NRT224" s="54"/>
      <c r="NRU224" s="54"/>
      <c r="NRV224" s="54"/>
      <c r="NRW224" s="54"/>
      <c r="NRX224" s="54"/>
      <c r="NRY224" s="54"/>
      <c r="NRZ224" s="54"/>
      <c r="NSA224" s="54"/>
      <c r="NSB224" s="54"/>
      <c r="NSC224" s="54"/>
      <c r="NSD224" s="54"/>
      <c r="NSE224" s="54"/>
      <c r="NSF224" s="54"/>
      <c r="NSG224" s="54"/>
      <c r="NSH224" s="54"/>
      <c r="NSI224" s="54"/>
      <c r="NSJ224" s="54"/>
      <c r="NSK224" s="54"/>
      <c r="NSL224" s="54"/>
      <c r="NSM224" s="54"/>
      <c r="NSN224" s="54"/>
      <c r="NSO224" s="54"/>
      <c r="NSP224" s="54"/>
      <c r="NSQ224" s="54"/>
      <c r="NSR224" s="54"/>
      <c r="NSS224" s="54"/>
      <c r="NST224" s="54"/>
      <c r="NSU224" s="54"/>
      <c r="NSV224" s="54"/>
      <c r="NSW224" s="54"/>
      <c r="NSX224" s="54"/>
      <c r="NSY224" s="54"/>
      <c r="NSZ224" s="54"/>
      <c r="NTA224" s="54"/>
      <c r="NTB224" s="54"/>
      <c r="NTC224" s="54"/>
      <c r="NTD224" s="54"/>
      <c r="NTE224" s="54"/>
      <c r="NTF224" s="54"/>
      <c r="NTG224" s="54"/>
      <c r="NTH224" s="54"/>
      <c r="NTI224" s="54"/>
      <c r="NTJ224" s="54"/>
      <c r="NTK224" s="54"/>
      <c r="NTL224" s="54"/>
      <c r="NTM224" s="54"/>
      <c r="NTN224" s="54"/>
      <c r="NTO224" s="54"/>
      <c r="NTP224" s="54"/>
      <c r="NTQ224" s="54"/>
      <c r="NTR224" s="54"/>
      <c r="NTS224" s="54"/>
      <c r="NTT224" s="54"/>
      <c r="NTU224" s="54"/>
      <c r="NTV224" s="54"/>
      <c r="NTW224" s="54"/>
      <c r="NTX224" s="54"/>
      <c r="NTY224" s="54"/>
      <c r="NTZ224" s="54"/>
      <c r="NUA224" s="54"/>
      <c r="NUB224" s="54"/>
      <c r="NUC224" s="54"/>
      <c r="NUD224" s="54"/>
      <c r="NUE224" s="54"/>
      <c r="NUF224" s="54"/>
      <c r="NUG224" s="54"/>
      <c r="NUH224" s="54"/>
      <c r="NUI224" s="54"/>
      <c r="NUJ224" s="54"/>
      <c r="NUK224" s="54"/>
      <c r="NUL224" s="54"/>
      <c r="NUM224" s="54"/>
      <c r="NUN224" s="54"/>
      <c r="NUO224" s="54"/>
      <c r="NUP224" s="54"/>
      <c r="NUQ224" s="54"/>
      <c r="NUR224" s="54"/>
      <c r="NUS224" s="54"/>
      <c r="NUT224" s="54"/>
      <c r="NUU224" s="54"/>
      <c r="NUV224" s="54"/>
      <c r="NUW224" s="54"/>
      <c r="NUX224" s="54"/>
      <c r="NUY224" s="54"/>
      <c r="NUZ224" s="54"/>
      <c r="NVA224" s="54"/>
      <c r="NVB224" s="54"/>
      <c r="NVC224" s="54"/>
      <c r="NVD224" s="54"/>
      <c r="NVE224" s="54"/>
      <c r="NVF224" s="54"/>
      <c r="NVG224" s="54"/>
      <c r="NVH224" s="54"/>
      <c r="NVI224" s="54"/>
      <c r="NVJ224" s="54"/>
      <c r="NVK224" s="54"/>
      <c r="NVL224" s="54"/>
      <c r="NVM224" s="54"/>
      <c r="NVN224" s="54"/>
      <c r="NVO224" s="54"/>
      <c r="NVP224" s="54"/>
      <c r="NVQ224" s="54"/>
      <c r="NVR224" s="54"/>
      <c r="NVS224" s="54"/>
      <c r="NVT224" s="54"/>
      <c r="NVU224" s="54"/>
      <c r="NVV224" s="54"/>
      <c r="NVW224" s="54"/>
      <c r="NVX224" s="54"/>
      <c r="NVY224" s="54"/>
      <c r="NVZ224" s="54"/>
      <c r="NWA224" s="54"/>
      <c r="NWB224" s="54"/>
      <c r="NWC224" s="54"/>
      <c r="NWD224" s="54"/>
      <c r="NWE224" s="54"/>
      <c r="NWF224" s="54"/>
      <c r="NWG224" s="54"/>
      <c r="NWH224" s="54"/>
      <c r="NWI224" s="54"/>
      <c r="NWJ224" s="54"/>
      <c r="NWK224" s="54"/>
      <c r="NWL224" s="54"/>
      <c r="NWM224" s="54"/>
      <c r="NWN224" s="54"/>
      <c r="NWO224" s="54"/>
      <c r="NWP224" s="54"/>
      <c r="NWQ224" s="54"/>
      <c r="NWR224" s="54"/>
      <c r="NWS224" s="54"/>
      <c r="NWT224" s="54"/>
      <c r="NWU224" s="54"/>
      <c r="NWV224" s="54"/>
      <c r="NWW224" s="54"/>
      <c r="NWX224" s="54"/>
      <c r="NWY224" s="54"/>
      <c r="NWZ224" s="54"/>
      <c r="NXA224" s="54"/>
      <c r="NXB224" s="54"/>
      <c r="NXC224" s="54"/>
      <c r="NXD224" s="54"/>
      <c r="NXE224" s="54"/>
      <c r="NXF224" s="54"/>
      <c r="NXG224" s="54"/>
      <c r="NXH224" s="54"/>
      <c r="NXI224" s="54"/>
      <c r="NXJ224" s="54"/>
      <c r="NXK224" s="54"/>
      <c r="NXL224" s="54"/>
      <c r="NXM224" s="54"/>
      <c r="NXN224" s="54"/>
      <c r="NXO224" s="54"/>
      <c r="NXP224" s="54"/>
      <c r="NXQ224" s="54"/>
      <c r="NXR224" s="54"/>
      <c r="NXS224" s="54"/>
      <c r="NXT224" s="54"/>
      <c r="NXU224" s="54"/>
      <c r="NXV224" s="54"/>
      <c r="NXW224" s="54"/>
      <c r="NXX224" s="54"/>
      <c r="NXY224" s="54"/>
      <c r="NXZ224" s="54"/>
      <c r="NYA224" s="54"/>
      <c r="NYB224" s="54"/>
      <c r="NYC224" s="54"/>
      <c r="NYD224" s="54"/>
      <c r="NYE224" s="54"/>
      <c r="NYF224" s="54"/>
      <c r="NYG224" s="54"/>
      <c r="NYH224" s="54"/>
      <c r="NYI224" s="54"/>
      <c r="NYJ224" s="54"/>
      <c r="NYK224" s="54"/>
      <c r="NYL224" s="54"/>
      <c r="NYM224" s="54"/>
      <c r="NYN224" s="54"/>
      <c r="NYO224" s="54"/>
      <c r="NYP224" s="54"/>
      <c r="NYQ224" s="54"/>
      <c r="NYR224" s="54"/>
      <c r="NYS224" s="54"/>
      <c r="NYT224" s="54"/>
      <c r="NYU224" s="54"/>
      <c r="NYV224" s="54"/>
      <c r="NYW224" s="54"/>
      <c r="NYX224" s="54"/>
      <c r="NYY224" s="54"/>
      <c r="NYZ224" s="54"/>
      <c r="NZA224" s="54"/>
      <c r="NZB224" s="54"/>
      <c r="NZC224" s="54"/>
      <c r="NZD224" s="54"/>
      <c r="NZE224" s="54"/>
      <c r="NZF224" s="54"/>
      <c r="NZG224" s="54"/>
      <c r="NZH224" s="54"/>
      <c r="NZI224" s="54"/>
      <c r="NZJ224" s="54"/>
      <c r="NZK224" s="54"/>
      <c r="NZL224" s="54"/>
      <c r="NZM224" s="54"/>
      <c r="NZN224" s="54"/>
      <c r="NZO224" s="54"/>
      <c r="NZP224" s="54"/>
      <c r="NZQ224" s="54"/>
      <c r="NZR224" s="54"/>
      <c r="NZS224" s="54"/>
      <c r="NZT224" s="54"/>
      <c r="NZU224" s="54"/>
      <c r="NZV224" s="54"/>
      <c r="NZW224" s="54"/>
      <c r="NZX224" s="54"/>
      <c r="NZY224" s="54"/>
      <c r="NZZ224" s="54"/>
      <c r="OAA224" s="54"/>
      <c r="OAB224" s="54"/>
      <c r="OAC224" s="54"/>
      <c r="OAD224" s="54"/>
      <c r="OAE224" s="54"/>
      <c r="OAF224" s="54"/>
      <c r="OAG224" s="54"/>
      <c r="OAH224" s="54"/>
      <c r="OAI224" s="54"/>
      <c r="OAJ224" s="54"/>
      <c r="OAK224" s="54"/>
      <c r="OAL224" s="54"/>
      <c r="OAM224" s="54"/>
      <c r="OAN224" s="54"/>
      <c r="OAO224" s="54"/>
      <c r="OAP224" s="54"/>
      <c r="OAQ224" s="54"/>
      <c r="OAR224" s="54"/>
      <c r="OAS224" s="54"/>
      <c r="OAT224" s="54"/>
      <c r="OAU224" s="54"/>
      <c r="OAV224" s="54"/>
      <c r="OAW224" s="54"/>
      <c r="OAX224" s="54"/>
      <c r="OAY224" s="54"/>
      <c r="OAZ224" s="54"/>
      <c r="OBA224" s="54"/>
      <c r="OBB224" s="54"/>
      <c r="OBC224" s="54"/>
      <c r="OBD224" s="54"/>
      <c r="OBE224" s="54"/>
      <c r="OBF224" s="54"/>
      <c r="OBG224" s="54"/>
      <c r="OBH224" s="54"/>
      <c r="OBI224" s="54"/>
      <c r="OBJ224" s="54"/>
      <c r="OBK224" s="54"/>
      <c r="OBL224" s="54"/>
      <c r="OBM224" s="54"/>
      <c r="OBN224" s="54"/>
      <c r="OBO224" s="54"/>
      <c r="OBP224" s="54"/>
      <c r="OBQ224" s="54"/>
      <c r="OBR224" s="54"/>
      <c r="OBS224" s="54"/>
      <c r="OBT224" s="54"/>
      <c r="OBU224" s="54"/>
      <c r="OBV224" s="54"/>
      <c r="OBW224" s="54"/>
      <c r="OBX224" s="54"/>
      <c r="OBY224" s="54"/>
      <c r="OBZ224" s="54"/>
      <c r="OCA224" s="54"/>
      <c r="OCB224" s="54"/>
      <c r="OCC224" s="54"/>
      <c r="OCD224" s="54"/>
      <c r="OCE224" s="54"/>
      <c r="OCF224" s="54"/>
      <c r="OCG224" s="54"/>
      <c r="OCH224" s="54"/>
      <c r="OCI224" s="54"/>
      <c r="OCJ224" s="54"/>
      <c r="OCK224" s="54"/>
      <c r="OCL224" s="54"/>
      <c r="OCM224" s="54"/>
      <c r="OCN224" s="54"/>
      <c r="OCO224" s="54"/>
      <c r="OCP224" s="54"/>
      <c r="OCQ224" s="54"/>
      <c r="OCR224" s="54"/>
      <c r="OCS224" s="54"/>
      <c r="OCT224" s="54"/>
      <c r="OCU224" s="54"/>
      <c r="OCV224" s="54"/>
      <c r="OCW224" s="54"/>
      <c r="OCX224" s="54"/>
      <c r="OCY224" s="54"/>
      <c r="OCZ224" s="54"/>
      <c r="ODA224" s="54"/>
      <c r="ODB224" s="54"/>
      <c r="ODC224" s="54"/>
      <c r="ODD224" s="54"/>
      <c r="ODE224" s="54"/>
      <c r="ODF224" s="54"/>
      <c r="ODG224" s="54"/>
      <c r="ODH224" s="54"/>
      <c r="ODI224" s="54"/>
      <c r="ODJ224" s="54"/>
      <c r="ODK224" s="54"/>
      <c r="ODL224" s="54"/>
      <c r="ODM224" s="54"/>
      <c r="ODN224" s="54"/>
      <c r="ODO224" s="54"/>
      <c r="ODP224" s="54"/>
      <c r="ODQ224" s="54"/>
      <c r="ODR224" s="54"/>
      <c r="ODS224" s="54"/>
      <c r="ODT224" s="54"/>
      <c r="ODU224" s="54"/>
      <c r="ODV224" s="54"/>
      <c r="ODW224" s="54"/>
      <c r="ODX224" s="54"/>
      <c r="ODY224" s="54"/>
      <c r="ODZ224" s="54"/>
      <c r="OEA224" s="54"/>
      <c r="OEB224" s="54"/>
      <c r="OEC224" s="54"/>
      <c r="OED224" s="54"/>
      <c r="OEE224" s="54"/>
      <c r="OEF224" s="54"/>
      <c r="OEG224" s="54"/>
      <c r="OEH224" s="54"/>
      <c r="OEI224" s="54"/>
      <c r="OEJ224" s="54"/>
      <c r="OEK224" s="54"/>
      <c r="OEL224" s="54"/>
      <c r="OEM224" s="54"/>
      <c r="OEN224" s="54"/>
      <c r="OEO224" s="54"/>
      <c r="OEP224" s="54"/>
      <c r="OEQ224" s="54"/>
      <c r="OER224" s="54"/>
      <c r="OES224" s="54"/>
      <c r="OET224" s="54"/>
      <c r="OEU224" s="54"/>
      <c r="OEV224" s="54"/>
      <c r="OEW224" s="54"/>
      <c r="OEX224" s="54"/>
      <c r="OEY224" s="54"/>
      <c r="OEZ224" s="54"/>
      <c r="OFA224" s="54"/>
      <c r="OFB224" s="54"/>
      <c r="OFC224" s="54"/>
      <c r="OFD224" s="54"/>
      <c r="OFE224" s="54"/>
      <c r="OFF224" s="54"/>
      <c r="OFG224" s="54"/>
      <c r="OFH224" s="54"/>
      <c r="OFI224" s="54"/>
      <c r="OFJ224" s="54"/>
      <c r="OFK224" s="54"/>
      <c r="OFL224" s="54"/>
      <c r="OFM224" s="54"/>
      <c r="OFN224" s="54"/>
      <c r="OFO224" s="54"/>
      <c r="OFP224" s="54"/>
      <c r="OFQ224" s="54"/>
      <c r="OFR224" s="54"/>
      <c r="OFS224" s="54"/>
      <c r="OFT224" s="54"/>
      <c r="OFU224" s="54"/>
      <c r="OFV224" s="54"/>
      <c r="OFW224" s="54"/>
      <c r="OFX224" s="54"/>
      <c r="OFY224" s="54"/>
      <c r="OFZ224" s="54"/>
      <c r="OGA224" s="54"/>
      <c r="OGB224" s="54"/>
      <c r="OGC224" s="54"/>
      <c r="OGD224" s="54"/>
      <c r="OGE224" s="54"/>
      <c r="OGF224" s="54"/>
      <c r="OGG224" s="54"/>
      <c r="OGH224" s="54"/>
      <c r="OGI224" s="54"/>
      <c r="OGJ224" s="54"/>
      <c r="OGK224" s="54"/>
      <c r="OGL224" s="54"/>
      <c r="OGM224" s="54"/>
      <c r="OGN224" s="54"/>
      <c r="OGO224" s="54"/>
      <c r="OGP224" s="54"/>
      <c r="OGQ224" s="54"/>
      <c r="OGR224" s="54"/>
      <c r="OGS224" s="54"/>
      <c r="OGT224" s="54"/>
      <c r="OGU224" s="54"/>
      <c r="OGV224" s="54"/>
      <c r="OGW224" s="54"/>
      <c r="OGX224" s="54"/>
      <c r="OGY224" s="54"/>
      <c r="OGZ224" s="54"/>
      <c r="OHA224" s="54"/>
      <c r="OHB224" s="54"/>
      <c r="OHC224" s="54"/>
      <c r="OHD224" s="54"/>
      <c r="OHE224" s="54"/>
      <c r="OHF224" s="54"/>
      <c r="OHG224" s="54"/>
      <c r="OHH224" s="54"/>
      <c r="OHI224" s="54"/>
      <c r="OHJ224" s="54"/>
      <c r="OHK224" s="54"/>
      <c r="OHL224" s="54"/>
      <c r="OHM224" s="54"/>
      <c r="OHN224" s="54"/>
      <c r="OHO224" s="54"/>
      <c r="OHP224" s="54"/>
      <c r="OHQ224" s="54"/>
      <c r="OHR224" s="54"/>
      <c r="OHS224" s="54"/>
      <c r="OHT224" s="54"/>
      <c r="OHU224" s="54"/>
      <c r="OHV224" s="54"/>
      <c r="OHW224" s="54"/>
      <c r="OHX224" s="54"/>
      <c r="OHY224" s="54"/>
      <c r="OHZ224" s="54"/>
      <c r="OIA224" s="54"/>
      <c r="OIB224" s="54"/>
      <c r="OIC224" s="54"/>
      <c r="OID224" s="54"/>
      <c r="OIE224" s="54"/>
      <c r="OIF224" s="54"/>
      <c r="OIG224" s="54"/>
      <c r="OIH224" s="54"/>
      <c r="OII224" s="54"/>
      <c r="OIJ224" s="54"/>
      <c r="OIK224" s="54"/>
      <c r="OIL224" s="54"/>
      <c r="OIM224" s="54"/>
      <c r="OIN224" s="54"/>
      <c r="OIO224" s="54"/>
      <c r="OIP224" s="54"/>
      <c r="OIQ224" s="54"/>
      <c r="OIR224" s="54"/>
      <c r="OIS224" s="54"/>
      <c r="OIT224" s="54"/>
      <c r="OIU224" s="54"/>
      <c r="OIV224" s="54"/>
      <c r="OIW224" s="54"/>
      <c r="OIX224" s="54"/>
      <c r="OIY224" s="54"/>
      <c r="OIZ224" s="54"/>
      <c r="OJA224" s="54"/>
      <c r="OJB224" s="54"/>
      <c r="OJC224" s="54"/>
      <c r="OJD224" s="54"/>
      <c r="OJE224" s="54"/>
      <c r="OJF224" s="54"/>
      <c r="OJG224" s="54"/>
      <c r="OJH224" s="54"/>
      <c r="OJI224" s="54"/>
      <c r="OJJ224" s="54"/>
      <c r="OJK224" s="54"/>
      <c r="OJL224" s="54"/>
      <c r="OJM224" s="54"/>
      <c r="OJN224" s="54"/>
      <c r="OJO224" s="54"/>
      <c r="OJP224" s="54"/>
      <c r="OJQ224" s="54"/>
      <c r="OJR224" s="54"/>
      <c r="OJS224" s="54"/>
      <c r="OJT224" s="54"/>
      <c r="OJU224" s="54"/>
      <c r="OJV224" s="54"/>
      <c r="OJW224" s="54"/>
      <c r="OJX224" s="54"/>
      <c r="OJY224" s="54"/>
      <c r="OJZ224" s="54"/>
      <c r="OKA224" s="54"/>
      <c r="OKB224" s="54"/>
      <c r="OKC224" s="54"/>
      <c r="OKD224" s="54"/>
      <c r="OKE224" s="54"/>
      <c r="OKF224" s="54"/>
      <c r="OKG224" s="54"/>
      <c r="OKH224" s="54"/>
      <c r="OKI224" s="54"/>
      <c r="OKJ224" s="54"/>
      <c r="OKK224" s="54"/>
      <c r="OKL224" s="54"/>
      <c r="OKM224" s="54"/>
      <c r="OKN224" s="54"/>
      <c r="OKO224" s="54"/>
      <c r="OKP224" s="54"/>
      <c r="OKQ224" s="54"/>
      <c r="OKR224" s="54"/>
      <c r="OKS224" s="54"/>
      <c r="OKT224" s="54"/>
      <c r="OKU224" s="54"/>
      <c r="OKV224" s="54"/>
      <c r="OKW224" s="54"/>
      <c r="OKX224" s="54"/>
      <c r="OKY224" s="54"/>
      <c r="OKZ224" s="54"/>
      <c r="OLA224" s="54"/>
      <c r="OLB224" s="54"/>
      <c r="OLC224" s="54"/>
      <c r="OLD224" s="54"/>
      <c r="OLE224" s="54"/>
      <c r="OLF224" s="54"/>
      <c r="OLG224" s="54"/>
      <c r="OLH224" s="54"/>
      <c r="OLI224" s="54"/>
      <c r="OLJ224" s="54"/>
      <c r="OLK224" s="54"/>
      <c r="OLL224" s="54"/>
      <c r="OLM224" s="54"/>
      <c r="OLN224" s="54"/>
      <c r="OLO224" s="54"/>
      <c r="OLP224" s="54"/>
      <c r="OLQ224" s="54"/>
      <c r="OLR224" s="54"/>
      <c r="OLS224" s="54"/>
      <c r="OLT224" s="54"/>
      <c r="OLU224" s="54"/>
      <c r="OLV224" s="54"/>
      <c r="OLW224" s="54"/>
      <c r="OLX224" s="54"/>
      <c r="OLY224" s="54"/>
      <c r="OLZ224" s="54"/>
      <c r="OMA224" s="54"/>
      <c r="OMB224" s="54"/>
      <c r="OMC224" s="54"/>
      <c r="OMD224" s="54"/>
      <c r="OME224" s="54"/>
      <c r="OMF224" s="54"/>
      <c r="OMG224" s="54"/>
      <c r="OMH224" s="54"/>
      <c r="OMI224" s="54"/>
      <c r="OMJ224" s="54"/>
      <c r="OMK224" s="54"/>
      <c r="OML224" s="54"/>
      <c r="OMM224" s="54"/>
      <c r="OMN224" s="54"/>
      <c r="OMO224" s="54"/>
      <c r="OMP224" s="54"/>
      <c r="OMQ224" s="54"/>
      <c r="OMR224" s="54"/>
      <c r="OMS224" s="54"/>
      <c r="OMT224" s="54"/>
      <c r="OMU224" s="54"/>
      <c r="OMV224" s="54"/>
      <c r="OMW224" s="54"/>
      <c r="OMX224" s="54"/>
      <c r="OMY224" s="54"/>
      <c r="OMZ224" s="54"/>
      <c r="ONA224" s="54"/>
      <c r="ONB224" s="54"/>
      <c r="ONC224" s="54"/>
      <c r="OND224" s="54"/>
      <c r="ONE224" s="54"/>
      <c r="ONF224" s="54"/>
      <c r="ONG224" s="54"/>
      <c r="ONH224" s="54"/>
      <c r="ONI224" s="54"/>
      <c r="ONJ224" s="54"/>
      <c r="ONK224" s="54"/>
      <c r="ONL224" s="54"/>
      <c r="ONM224" s="54"/>
      <c r="ONN224" s="54"/>
      <c r="ONO224" s="54"/>
      <c r="ONP224" s="54"/>
      <c r="ONQ224" s="54"/>
      <c r="ONR224" s="54"/>
      <c r="ONS224" s="54"/>
      <c r="ONT224" s="54"/>
      <c r="ONU224" s="54"/>
      <c r="ONV224" s="54"/>
      <c r="ONW224" s="54"/>
      <c r="ONX224" s="54"/>
      <c r="ONY224" s="54"/>
      <c r="ONZ224" s="54"/>
      <c r="OOA224" s="54"/>
      <c r="OOB224" s="54"/>
      <c r="OOC224" s="54"/>
      <c r="OOD224" s="54"/>
      <c r="OOE224" s="54"/>
      <c r="OOF224" s="54"/>
      <c r="OOG224" s="54"/>
      <c r="OOH224" s="54"/>
      <c r="OOI224" s="54"/>
      <c r="OOJ224" s="54"/>
      <c r="OOK224" s="54"/>
      <c r="OOL224" s="54"/>
      <c r="OOM224" s="54"/>
      <c r="OON224" s="54"/>
      <c r="OOO224" s="54"/>
      <c r="OOP224" s="54"/>
      <c r="OOQ224" s="54"/>
      <c r="OOR224" s="54"/>
      <c r="OOS224" s="54"/>
      <c r="OOT224" s="54"/>
      <c r="OOU224" s="54"/>
      <c r="OOV224" s="54"/>
      <c r="OOW224" s="54"/>
      <c r="OOX224" s="54"/>
      <c r="OOY224" s="54"/>
      <c r="OOZ224" s="54"/>
      <c r="OPA224" s="54"/>
      <c r="OPB224" s="54"/>
      <c r="OPC224" s="54"/>
      <c r="OPD224" s="54"/>
      <c r="OPE224" s="54"/>
      <c r="OPF224" s="54"/>
      <c r="OPG224" s="54"/>
      <c r="OPH224" s="54"/>
      <c r="OPI224" s="54"/>
      <c r="OPJ224" s="54"/>
      <c r="OPK224" s="54"/>
      <c r="OPL224" s="54"/>
      <c r="OPM224" s="54"/>
      <c r="OPN224" s="54"/>
      <c r="OPO224" s="54"/>
      <c r="OPP224" s="54"/>
      <c r="OPQ224" s="54"/>
      <c r="OPR224" s="54"/>
      <c r="OPS224" s="54"/>
      <c r="OPT224" s="54"/>
      <c r="OPU224" s="54"/>
      <c r="OPV224" s="54"/>
      <c r="OPW224" s="54"/>
      <c r="OPX224" s="54"/>
      <c r="OPY224" s="54"/>
      <c r="OPZ224" s="54"/>
      <c r="OQA224" s="54"/>
      <c r="OQB224" s="54"/>
      <c r="OQC224" s="54"/>
      <c r="OQD224" s="54"/>
      <c r="OQE224" s="54"/>
      <c r="OQF224" s="54"/>
      <c r="OQG224" s="54"/>
      <c r="OQH224" s="54"/>
      <c r="OQI224" s="54"/>
      <c r="OQJ224" s="54"/>
      <c r="OQK224" s="54"/>
      <c r="OQL224" s="54"/>
      <c r="OQM224" s="54"/>
      <c r="OQN224" s="54"/>
      <c r="OQO224" s="54"/>
      <c r="OQP224" s="54"/>
      <c r="OQQ224" s="54"/>
      <c r="OQR224" s="54"/>
      <c r="OQS224" s="54"/>
      <c r="OQT224" s="54"/>
      <c r="OQU224" s="54"/>
      <c r="OQV224" s="54"/>
      <c r="OQW224" s="54"/>
      <c r="OQX224" s="54"/>
      <c r="OQY224" s="54"/>
      <c r="OQZ224" s="54"/>
      <c r="ORA224" s="54"/>
      <c r="ORB224" s="54"/>
      <c r="ORC224" s="54"/>
      <c r="ORD224" s="54"/>
      <c r="ORE224" s="54"/>
      <c r="ORF224" s="54"/>
      <c r="ORG224" s="54"/>
      <c r="ORH224" s="54"/>
      <c r="ORI224" s="54"/>
      <c r="ORJ224" s="54"/>
      <c r="ORK224" s="54"/>
      <c r="ORL224" s="54"/>
      <c r="ORM224" s="54"/>
      <c r="ORN224" s="54"/>
      <c r="ORO224" s="54"/>
      <c r="ORP224" s="54"/>
      <c r="ORQ224" s="54"/>
      <c r="ORR224" s="54"/>
      <c r="ORS224" s="54"/>
      <c r="ORT224" s="54"/>
      <c r="ORU224" s="54"/>
      <c r="ORV224" s="54"/>
      <c r="ORW224" s="54"/>
      <c r="ORX224" s="54"/>
      <c r="ORY224" s="54"/>
      <c r="ORZ224" s="54"/>
      <c r="OSA224" s="54"/>
      <c r="OSB224" s="54"/>
      <c r="OSC224" s="54"/>
      <c r="OSD224" s="54"/>
      <c r="OSE224" s="54"/>
      <c r="OSF224" s="54"/>
      <c r="OSG224" s="54"/>
      <c r="OSH224" s="54"/>
      <c r="OSI224" s="54"/>
      <c r="OSJ224" s="54"/>
      <c r="OSK224" s="54"/>
      <c r="OSL224" s="54"/>
      <c r="OSM224" s="54"/>
      <c r="OSN224" s="54"/>
      <c r="OSO224" s="54"/>
      <c r="OSP224" s="54"/>
      <c r="OSQ224" s="54"/>
      <c r="OSR224" s="54"/>
      <c r="OSS224" s="54"/>
      <c r="OST224" s="54"/>
      <c r="OSU224" s="54"/>
      <c r="OSV224" s="54"/>
      <c r="OSW224" s="54"/>
      <c r="OSX224" s="54"/>
      <c r="OSY224" s="54"/>
      <c r="OSZ224" s="54"/>
      <c r="OTA224" s="54"/>
      <c r="OTB224" s="54"/>
      <c r="OTC224" s="54"/>
      <c r="OTD224" s="54"/>
      <c r="OTE224" s="54"/>
      <c r="OTF224" s="54"/>
      <c r="OTG224" s="54"/>
      <c r="OTH224" s="54"/>
      <c r="OTI224" s="54"/>
      <c r="OTJ224" s="54"/>
      <c r="OTK224" s="54"/>
      <c r="OTL224" s="54"/>
      <c r="OTM224" s="54"/>
      <c r="OTN224" s="54"/>
      <c r="OTO224" s="54"/>
      <c r="OTP224" s="54"/>
      <c r="OTQ224" s="54"/>
      <c r="OTR224" s="54"/>
      <c r="OTS224" s="54"/>
      <c r="OTT224" s="54"/>
      <c r="OTU224" s="54"/>
      <c r="OTV224" s="54"/>
      <c r="OTW224" s="54"/>
      <c r="OTX224" s="54"/>
      <c r="OTY224" s="54"/>
      <c r="OTZ224" s="54"/>
      <c r="OUA224" s="54"/>
      <c r="OUB224" s="54"/>
      <c r="OUC224" s="54"/>
      <c r="OUD224" s="54"/>
      <c r="OUE224" s="54"/>
      <c r="OUF224" s="54"/>
      <c r="OUG224" s="54"/>
      <c r="OUH224" s="54"/>
      <c r="OUI224" s="54"/>
      <c r="OUJ224" s="54"/>
      <c r="OUK224" s="54"/>
      <c r="OUL224" s="54"/>
      <c r="OUM224" s="54"/>
      <c r="OUN224" s="54"/>
      <c r="OUO224" s="54"/>
      <c r="OUP224" s="54"/>
      <c r="OUQ224" s="54"/>
      <c r="OUR224" s="54"/>
      <c r="OUS224" s="54"/>
      <c r="OUT224" s="54"/>
      <c r="OUU224" s="54"/>
      <c r="OUV224" s="54"/>
      <c r="OUW224" s="54"/>
      <c r="OUX224" s="54"/>
      <c r="OUY224" s="54"/>
      <c r="OUZ224" s="54"/>
      <c r="OVA224" s="54"/>
      <c r="OVB224" s="54"/>
      <c r="OVC224" s="54"/>
      <c r="OVD224" s="54"/>
      <c r="OVE224" s="54"/>
      <c r="OVF224" s="54"/>
      <c r="OVG224" s="54"/>
      <c r="OVH224" s="54"/>
      <c r="OVI224" s="54"/>
      <c r="OVJ224" s="54"/>
      <c r="OVK224" s="54"/>
      <c r="OVL224" s="54"/>
      <c r="OVM224" s="54"/>
      <c r="OVN224" s="54"/>
      <c r="OVO224" s="54"/>
      <c r="OVP224" s="54"/>
      <c r="OVQ224" s="54"/>
      <c r="OVR224" s="54"/>
      <c r="OVS224" s="54"/>
      <c r="OVT224" s="54"/>
      <c r="OVU224" s="54"/>
      <c r="OVV224" s="54"/>
      <c r="OVW224" s="54"/>
      <c r="OVX224" s="54"/>
      <c r="OVY224" s="54"/>
      <c r="OVZ224" s="54"/>
      <c r="OWA224" s="54"/>
      <c r="OWB224" s="54"/>
      <c r="OWC224" s="54"/>
      <c r="OWD224" s="54"/>
      <c r="OWE224" s="54"/>
      <c r="OWF224" s="54"/>
      <c r="OWG224" s="54"/>
      <c r="OWH224" s="54"/>
      <c r="OWI224" s="54"/>
      <c r="OWJ224" s="54"/>
      <c r="OWK224" s="54"/>
      <c r="OWL224" s="54"/>
      <c r="OWM224" s="54"/>
      <c r="OWN224" s="54"/>
      <c r="OWO224" s="54"/>
      <c r="OWP224" s="54"/>
      <c r="OWQ224" s="54"/>
      <c r="OWR224" s="54"/>
      <c r="OWS224" s="54"/>
      <c r="OWT224" s="54"/>
      <c r="OWU224" s="54"/>
      <c r="OWV224" s="54"/>
      <c r="OWW224" s="54"/>
      <c r="OWX224" s="54"/>
      <c r="OWY224" s="54"/>
      <c r="OWZ224" s="54"/>
      <c r="OXA224" s="54"/>
      <c r="OXB224" s="54"/>
      <c r="OXC224" s="54"/>
      <c r="OXD224" s="54"/>
      <c r="OXE224" s="54"/>
      <c r="OXF224" s="54"/>
      <c r="OXG224" s="54"/>
      <c r="OXH224" s="54"/>
      <c r="OXI224" s="54"/>
      <c r="OXJ224" s="54"/>
      <c r="OXK224" s="54"/>
      <c r="OXL224" s="54"/>
      <c r="OXM224" s="54"/>
      <c r="OXN224" s="54"/>
      <c r="OXO224" s="54"/>
      <c r="OXP224" s="54"/>
      <c r="OXQ224" s="54"/>
      <c r="OXR224" s="54"/>
      <c r="OXS224" s="54"/>
      <c r="OXT224" s="54"/>
      <c r="OXU224" s="54"/>
      <c r="OXV224" s="54"/>
      <c r="OXW224" s="54"/>
      <c r="OXX224" s="54"/>
      <c r="OXY224" s="54"/>
      <c r="OXZ224" s="54"/>
      <c r="OYA224" s="54"/>
      <c r="OYB224" s="54"/>
      <c r="OYC224" s="54"/>
      <c r="OYD224" s="54"/>
      <c r="OYE224" s="54"/>
      <c r="OYF224" s="54"/>
      <c r="OYG224" s="54"/>
      <c r="OYH224" s="54"/>
      <c r="OYI224" s="54"/>
      <c r="OYJ224" s="54"/>
      <c r="OYK224" s="54"/>
      <c r="OYL224" s="54"/>
      <c r="OYM224" s="54"/>
      <c r="OYN224" s="54"/>
      <c r="OYO224" s="54"/>
      <c r="OYP224" s="54"/>
      <c r="OYQ224" s="54"/>
      <c r="OYR224" s="54"/>
      <c r="OYS224" s="54"/>
      <c r="OYT224" s="54"/>
      <c r="OYU224" s="54"/>
      <c r="OYV224" s="54"/>
      <c r="OYW224" s="54"/>
      <c r="OYX224" s="54"/>
      <c r="OYY224" s="54"/>
      <c r="OYZ224" s="54"/>
      <c r="OZA224" s="54"/>
      <c r="OZB224" s="54"/>
      <c r="OZC224" s="54"/>
      <c r="OZD224" s="54"/>
      <c r="OZE224" s="54"/>
      <c r="OZF224" s="54"/>
      <c r="OZG224" s="54"/>
      <c r="OZH224" s="54"/>
      <c r="OZI224" s="54"/>
      <c r="OZJ224" s="54"/>
      <c r="OZK224" s="54"/>
      <c r="OZL224" s="54"/>
      <c r="OZM224" s="54"/>
      <c r="OZN224" s="54"/>
      <c r="OZO224" s="54"/>
      <c r="OZP224" s="54"/>
      <c r="OZQ224" s="54"/>
      <c r="OZR224" s="54"/>
      <c r="OZS224" s="54"/>
      <c r="OZT224" s="54"/>
      <c r="OZU224" s="54"/>
      <c r="OZV224" s="54"/>
      <c r="OZW224" s="54"/>
      <c r="OZX224" s="54"/>
      <c r="OZY224" s="54"/>
      <c r="OZZ224" s="54"/>
      <c r="PAA224" s="54"/>
      <c r="PAB224" s="54"/>
      <c r="PAC224" s="54"/>
      <c r="PAD224" s="54"/>
      <c r="PAE224" s="54"/>
      <c r="PAF224" s="54"/>
      <c r="PAG224" s="54"/>
      <c r="PAH224" s="54"/>
      <c r="PAI224" s="54"/>
      <c r="PAJ224" s="54"/>
      <c r="PAK224" s="54"/>
      <c r="PAL224" s="54"/>
      <c r="PAM224" s="54"/>
      <c r="PAN224" s="54"/>
      <c r="PAO224" s="54"/>
      <c r="PAP224" s="54"/>
      <c r="PAQ224" s="54"/>
      <c r="PAR224" s="54"/>
      <c r="PAS224" s="54"/>
      <c r="PAT224" s="54"/>
      <c r="PAU224" s="54"/>
      <c r="PAV224" s="54"/>
      <c r="PAW224" s="54"/>
      <c r="PAX224" s="54"/>
      <c r="PAY224" s="54"/>
      <c r="PAZ224" s="54"/>
      <c r="PBA224" s="54"/>
      <c r="PBB224" s="54"/>
      <c r="PBC224" s="54"/>
      <c r="PBD224" s="54"/>
      <c r="PBE224" s="54"/>
      <c r="PBF224" s="54"/>
      <c r="PBG224" s="54"/>
      <c r="PBH224" s="54"/>
      <c r="PBI224" s="54"/>
      <c r="PBJ224" s="54"/>
      <c r="PBK224" s="54"/>
      <c r="PBL224" s="54"/>
      <c r="PBM224" s="54"/>
      <c r="PBN224" s="54"/>
      <c r="PBO224" s="54"/>
      <c r="PBP224" s="54"/>
      <c r="PBQ224" s="54"/>
      <c r="PBR224" s="54"/>
      <c r="PBS224" s="54"/>
      <c r="PBT224" s="54"/>
      <c r="PBU224" s="54"/>
      <c r="PBV224" s="54"/>
      <c r="PBW224" s="54"/>
      <c r="PBX224" s="54"/>
      <c r="PBY224" s="54"/>
      <c r="PBZ224" s="54"/>
      <c r="PCA224" s="54"/>
      <c r="PCB224" s="54"/>
      <c r="PCC224" s="54"/>
      <c r="PCD224" s="54"/>
      <c r="PCE224" s="54"/>
      <c r="PCF224" s="54"/>
      <c r="PCG224" s="54"/>
      <c r="PCH224" s="54"/>
      <c r="PCI224" s="54"/>
      <c r="PCJ224" s="54"/>
      <c r="PCK224" s="54"/>
      <c r="PCL224" s="54"/>
      <c r="PCM224" s="54"/>
      <c r="PCN224" s="54"/>
      <c r="PCO224" s="54"/>
      <c r="PCP224" s="54"/>
      <c r="PCQ224" s="54"/>
      <c r="PCR224" s="54"/>
      <c r="PCS224" s="54"/>
      <c r="PCT224" s="54"/>
      <c r="PCU224" s="54"/>
      <c r="PCV224" s="54"/>
      <c r="PCW224" s="54"/>
      <c r="PCX224" s="54"/>
      <c r="PCY224" s="54"/>
      <c r="PCZ224" s="54"/>
      <c r="PDA224" s="54"/>
      <c r="PDB224" s="54"/>
      <c r="PDC224" s="54"/>
      <c r="PDD224" s="54"/>
      <c r="PDE224" s="54"/>
      <c r="PDF224" s="54"/>
      <c r="PDG224" s="54"/>
      <c r="PDH224" s="54"/>
      <c r="PDI224" s="54"/>
      <c r="PDJ224" s="54"/>
      <c r="PDK224" s="54"/>
      <c r="PDL224" s="54"/>
      <c r="PDM224" s="54"/>
      <c r="PDN224" s="54"/>
      <c r="PDO224" s="54"/>
      <c r="PDP224" s="54"/>
      <c r="PDQ224" s="54"/>
      <c r="PDR224" s="54"/>
      <c r="PDS224" s="54"/>
      <c r="PDT224" s="54"/>
      <c r="PDU224" s="54"/>
      <c r="PDV224" s="54"/>
      <c r="PDW224" s="54"/>
      <c r="PDX224" s="54"/>
      <c r="PDY224" s="54"/>
      <c r="PDZ224" s="54"/>
      <c r="PEA224" s="54"/>
      <c r="PEB224" s="54"/>
      <c r="PEC224" s="54"/>
      <c r="PED224" s="54"/>
      <c r="PEE224" s="54"/>
      <c r="PEF224" s="54"/>
      <c r="PEG224" s="54"/>
      <c r="PEH224" s="54"/>
      <c r="PEI224" s="54"/>
      <c r="PEJ224" s="54"/>
      <c r="PEK224" s="54"/>
      <c r="PEL224" s="54"/>
      <c r="PEM224" s="54"/>
      <c r="PEN224" s="54"/>
      <c r="PEO224" s="54"/>
      <c r="PEP224" s="54"/>
      <c r="PEQ224" s="54"/>
      <c r="PER224" s="54"/>
      <c r="PES224" s="54"/>
      <c r="PET224" s="54"/>
      <c r="PEU224" s="54"/>
      <c r="PEV224" s="54"/>
      <c r="PEW224" s="54"/>
      <c r="PEX224" s="54"/>
      <c r="PEY224" s="54"/>
      <c r="PEZ224" s="54"/>
      <c r="PFA224" s="54"/>
      <c r="PFB224" s="54"/>
      <c r="PFC224" s="54"/>
      <c r="PFD224" s="54"/>
      <c r="PFE224" s="54"/>
      <c r="PFF224" s="54"/>
      <c r="PFG224" s="54"/>
      <c r="PFH224" s="54"/>
      <c r="PFI224" s="54"/>
      <c r="PFJ224" s="54"/>
      <c r="PFK224" s="54"/>
      <c r="PFL224" s="54"/>
      <c r="PFM224" s="54"/>
      <c r="PFN224" s="54"/>
      <c r="PFO224" s="54"/>
      <c r="PFP224" s="54"/>
      <c r="PFQ224" s="54"/>
      <c r="PFR224" s="54"/>
      <c r="PFS224" s="54"/>
      <c r="PFT224" s="54"/>
      <c r="PFU224" s="54"/>
      <c r="PFV224" s="54"/>
      <c r="PFW224" s="54"/>
      <c r="PFX224" s="54"/>
      <c r="PFY224" s="54"/>
      <c r="PFZ224" s="54"/>
      <c r="PGA224" s="54"/>
      <c r="PGB224" s="54"/>
      <c r="PGC224" s="54"/>
      <c r="PGD224" s="54"/>
      <c r="PGE224" s="54"/>
      <c r="PGF224" s="54"/>
      <c r="PGG224" s="54"/>
      <c r="PGH224" s="54"/>
      <c r="PGI224" s="54"/>
      <c r="PGJ224" s="54"/>
      <c r="PGK224" s="54"/>
      <c r="PGL224" s="54"/>
      <c r="PGM224" s="54"/>
      <c r="PGN224" s="54"/>
      <c r="PGO224" s="54"/>
      <c r="PGP224" s="54"/>
      <c r="PGQ224" s="54"/>
      <c r="PGR224" s="54"/>
      <c r="PGS224" s="54"/>
      <c r="PGT224" s="54"/>
      <c r="PGU224" s="54"/>
      <c r="PGV224" s="54"/>
      <c r="PGW224" s="54"/>
      <c r="PGX224" s="54"/>
      <c r="PGY224" s="54"/>
      <c r="PGZ224" s="54"/>
      <c r="PHA224" s="54"/>
      <c r="PHB224" s="54"/>
      <c r="PHC224" s="54"/>
      <c r="PHD224" s="54"/>
      <c r="PHE224" s="54"/>
      <c r="PHF224" s="54"/>
      <c r="PHG224" s="54"/>
      <c r="PHH224" s="54"/>
      <c r="PHI224" s="54"/>
      <c r="PHJ224" s="54"/>
      <c r="PHK224" s="54"/>
      <c r="PHL224" s="54"/>
      <c r="PHM224" s="54"/>
      <c r="PHN224" s="54"/>
      <c r="PHO224" s="54"/>
      <c r="PHP224" s="54"/>
      <c r="PHQ224" s="54"/>
      <c r="PHR224" s="54"/>
      <c r="PHS224" s="54"/>
      <c r="PHT224" s="54"/>
      <c r="PHU224" s="54"/>
      <c r="PHV224" s="54"/>
      <c r="PHW224" s="54"/>
      <c r="PHX224" s="54"/>
      <c r="PHY224" s="54"/>
      <c r="PHZ224" s="54"/>
      <c r="PIA224" s="54"/>
      <c r="PIB224" s="54"/>
      <c r="PIC224" s="54"/>
      <c r="PID224" s="54"/>
      <c r="PIE224" s="54"/>
      <c r="PIF224" s="54"/>
      <c r="PIG224" s="54"/>
      <c r="PIH224" s="54"/>
      <c r="PII224" s="54"/>
      <c r="PIJ224" s="54"/>
      <c r="PIK224" s="54"/>
      <c r="PIL224" s="54"/>
      <c r="PIM224" s="54"/>
      <c r="PIN224" s="54"/>
      <c r="PIO224" s="54"/>
      <c r="PIP224" s="54"/>
      <c r="PIQ224" s="54"/>
      <c r="PIR224" s="54"/>
      <c r="PIS224" s="54"/>
      <c r="PIT224" s="54"/>
      <c r="PIU224" s="54"/>
      <c r="PIV224" s="54"/>
      <c r="PIW224" s="54"/>
      <c r="PIX224" s="54"/>
      <c r="PIY224" s="54"/>
      <c r="PIZ224" s="54"/>
      <c r="PJA224" s="54"/>
      <c r="PJB224" s="54"/>
      <c r="PJC224" s="54"/>
      <c r="PJD224" s="54"/>
      <c r="PJE224" s="54"/>
      <c r="PJF224" s="54"/>
      <c r="PJG224" s="54"/>
      <c r="PJH224" s="54"/>
      <c r="PJI224" s="54"/>
      <c r="PJJ224" s="54"/>
      <c r="PJK224" s="54"/>
      <c r="PJL224" s="54"/>
      <c r="PJM224" s="54"/>
      <c r="PJN224" s="54"/>
      <c r="PJO224" s="54"/>
      <c r="PJP224" s="54"/>
      <c r="PJQ224" s="54"/>
      <c r="PJR224" s="54"/>
      <c r="PJS224" s="54"/>
      <c r="PJT224" s="54"/>
      <c r="PJU224" s="54"/>
      <c r="PJV224" s="54"/>
      <c r="PJW224" s="54"/>
      <c r="PJX224" s="54"/>
      <c r="PJY224" s="54"/>
      <c r="PJZ224" s="54"/>
      <c r="PKA224" s="54"/>
      <c r="PKB224" s="54"/>
      <c r="PKC224" s="54"/>
      <c r="PKD224" s="54"/>
      <c r="PKE224" s="54"/>
      <c r="PKF224" s="54"/>
      <c r="PKG224" s="54"/>
      <c r="PKH224" s="54"/>
      <c r="PKI224" s="54"/>
      <c r="PKJ224" s="54"/>
      <c r="PKK224" s="54"/>
      <c r="PKL224" s="54"/>
      <c r="PKM224" s="54"/>
      <c r="PKN224" s="54"/>
      <c r="PKO224" s="54"/>
      <c r="PKP224" s="54"/>
      <c r="PKQ224" s="54"/>
      <c r="PKR224" s="54"/>
      <c r="PKS224" s="54"/>
      <c r="PKT224" s="54"/>
      <c r="PKU224" s="54"/>
      <c r="PKV224" s="54"/>
      <c r="PKW224" s="54"/>
      <c r="PKX224" s="54"/>
      <c r="PKY224" s="54"/>
      <c r="PKZ224" s="54"/>
      <c r="PLA224" s="54"/>
      <c r="PLB224" s="54"/>
      <c r="PLC224" s="54"/>
      <c r="PLD224" s="54"/>
      <c r="PLE224" s="54"/>
      <c r="PLF224" s="54"/>
      <c r="PLG224" s="54"/>
      <c r="PLH224" s="54"/>
      <c r="PLI224" s="54"/>
      <c r="PLJ224" s="54"/>
      <c r="PLK224" s="54"/>
      <c r="PLL224" s="54"/>
      <c r="PLM224" s="54"/>
      <c r="PLN224" s="54"/>
      <c r="PLO224" s="54"/>
      <c r="PLP224" s="54"/>
      <c r="PLQ224" s="54"/>
      <c r="PLR224" s="54"/>
      <c r="PLS224" s="54"/>
      <c r="PLT224" s="54"/>
      <c r="PLU224" s="54"/>
      <c r="PLV224" s="54"/>
      <c r="PLW224" s="54"/>
      <c r="PLX224" s="54"/>
      <c r="PLY224" s="54"/>
      <c r="PLZ224" s="54"/>
      <c r="PMA224" s="54"/>
      <c r="PMB224" s="54"/>
      <c r="PMC224" s="54"/>
      <c r="PMD224" s="54"/>
      <c r="PME224" s="54"/>
      <c r="PMF224" s="54"/>
      <c r="PMG224" s="54"/>
      <c r="PMH224" s="54"/>
      <c r="PMI224" s="54"/>
      <c r="PMJ224" s="54"/>
      <c r="PMK224" s="54"/>
      <c r="PML224" s="54"/>
      <c r="PMM224" s="54"/>
      <c r="PMN224" s="54"/>
      <c r="PMO224" s="54"/>
      <c r="PMP224" s="54"/>
      <c r="PMQ224" s="54"/>
      <c r="PMR224" s="54"/>
      <c r="PMS224" s="54"/>
      <c r="PMT224" s="54"/>
      <c r="PMU224" s="54"/>
      <c r="PMV224" s="54"/>
      <c r="PMW224" s="54"/>
      <c r="PMX224" s="54"/>
      <c r="PMY224" s="54"/>
      <c r="PMZ224" s="54"/>
      <c r="PNA224" s="54"/>
      <c r="PNB224" s="54"/>
      <c r="PNC224" s="54"/>
      <c r="PND224" s="54"/>
      <c r="PNE224" s="54"/>
      <c r="PNF224" s="54"/>
      <c r="PNG224" s="54"/>
      <c r="PNH224" s="54"/>
      <c r="PNI224" s="54"/>
      <c r="PNJ224" s="54"/>
      <c r="PNK224" s="54"/>
      <c r="PNL224" s="54"/>
      <c r="PNM224" s="54"/>
      <c r="PNN224" s="54"/>
      <c r="PNO224" s="54"/>
      <c r="PNP224" s="54"/>
      <c r="PNQ224" s="54"/>
      <c r="PNR224" s="54"/>
      <c r="PNS224" s="54"/>
      <c r="PNT224" s="54"/>
      <c r="PNU224" s="54"/>
      <c r="PNV224" s="54"/>
      <c r="PNW224" s="54"/>
      <c r="PNX224" s="54"/>
      <c r="PNY224" s="54"/>
      <c r="PNZ224" s="54"/>
      <c r="POA224" s="54"/>
      <c r="POB224" s="54"/>
      <c r="POC224" s="54"/>
      <c r="POD224" s="54"/>
      <c r="POE224" s="54"/>
      <c r="POF224" s="54"/>
      <c r="POG224" s="54"/>
      <c r="POH224" s="54"/>
      <c r="POI224" s="54"/>
      <c r="POJ224" s="54"/>
      <c r="POK224" s="54"/>
      <c r="POL224" s="54"/>
      <c r="POM224" s="54"/>
      <c r="PON224" s="54"/>
      <c r="POO224" s="54"/>
      <c r="POP224" s="54"/>
      <c r="POQ224" s="54"/>
      <c r="POR224" s="54"/>
      <c r="POS224" s="54"/>
      <c r="POT224" s="54"/>
      <c r="POU224" s="54"/>
      <c r="POV224" s="54"/>
      <c r="POW224" s="54"/>
      <c r="POX224" s="54"/>
      <c r="POY224" s="54"/>
      <c r="POZ224" s="54"/>
      <c r="PPA224" s="54"/>
      <c r="PPB224" s="54"/>
      <c r="PPC224" s="54"/>
      <c r="PPD224" s="54"/>
      <c r="PPE224" s="54"/>
      <c r="PPF224" s="54"/>
      <c r="PPG224" s="54"/>
      <c r="PPH224" s="54"/>
      <c r="PPI224" s="54"/>
      <c r="PPJ224" s="54"/>
      <c r="PPK224" s="54"/>
      <c r="PPL224" s="54"/>
      <c r="PPM224" s="54"/>
      <c r="PPN224" s="54"/>
      <c r="PPO224" s="54"/>
      <c r="PPP224" s="54"/>
      <c r="PPQ224" s="54"/>
      <c r="PPR224" s="54"/>
      <c r="PPS224" s="54"/>
      <c r="PPT224" s="54"/>
      <c r="PPU224" s="54"/>
      <c r="PPV224" s="54"/>
      <c r="PPW224" s="54"/>
      <c r="PPX224" s="54"/>
      <c r="PPY224" s="54"/>
      <c r="PPZ224" s="54"/>
      <c r="PQA224" s="54"/>
      <c r="PQB224" s="54"/>
      <c r="PQC224" s="54"/>
      <c r="PQD224" s="54"/>
      <c r="PQE224" s="54"/>
      <c r="PQF224" s="54"/>
      <c r="PQG224" s="54"/>
      <c r="PQH224" s="54"/>
      <c r="PQI224" s="54"/>
      <c r="PQJ224" s="54"/>
      <c r="PQK224" s="54"/>
      <c r="PQL224" s="54"/>
      <c r="PQM224" s="54"/>
      <c r="PQN224" s="54"/>
      <c r="PQO224" s="54"/>
      <c r="PQP224" s="54"/>
      <c r="PQQ224" s="54"/>
      <c r="PQR224" s="54"/>
      <c r="PQS224" s="54"/>
      <c r="PQT224" s="54"/>
      <c r="PQU224" s="54"/>
      <c r="PQV224" s="54"/>
      <c r="PQW224" s="54"/>
      <c r="PQX224" s="54"/>
      <c r="PQY224" s="54"/>
      <c r="PQZ224" s="54"/>
      <c r="PRA224" s="54"/>
      <c r="PRB224" s="54"/>
      <c r="PRC224" s="54"/>
      <c r="PRD224" s="54"/>
      <c r="PRE224" s="54"/>
      <c r="PRF224" s="54"/>
      <c r="PRG224" s="54"/>
      <c r="PRH224" s="54"/>
      <c r="PRI224" s="54"/>
      <c r="PRJ224" s="54"/>
      <c r="PRK224" s="54"/>
      <c r="PRL224" s="54"/>
      <c r="PRM224" s="54"/>
      <c r="PRN224" s="54"/>
      <c r="PRO224" s="54"/>
      <c r="PRP224" s="54"/>
      <c r="PRQ224" s="54"/>
      <c r="PRR224" s="54"/>
      <c r="PRS224" s="54"/>
      <c r="PRT224" s="54"/>
      <c r="PRU224" s="54"/>
      <c r="PRV224" s="54"/>
      <c r="PRW224" s="54"/>
      <c r="PRX224" s="54"/>
      <c r="PRY224" s="54"/>
      <c r="PRZ224" s="54"/>
      <c r="PSA224" s="54"/>
      <c r="PSB224" s="54"/>
      <c r="PSC224" s="54"/>
      <c r="PSD224" s="54"/>
      <c r="PSE224" s="54"/>
      <c r="PSF224" s="54"/>
      <c r="PSG224" s="54"/>
      <c r="PSH224" s="54"/>
      <c r="PSI224" s="54"/>
      <c r="PSJ224" s="54"/>
      <c r="PSK224" s="54"/>
      <c r="PSL224" s="54"/>
      <c r="PSM224" s="54"/>
      <c r="PSN224" s="54"/>
      <c r="PSO224" s="54"/>
      <c r="PSP224" s="54"/>
      <c r="PSQ224" s="54"/>
      <c r="PSR224" s="54"/>
      <c r="PSS224" s="54"/>
      <c r="PST224" s="54"/>
      <c r="PSU224" s="54"/>
      <c r="PSV224" s="54"/>
      <c r="PSW224" s="54"/>
      <c r="PSX224" s="54"/>
      <c r="PSY224" s="54"/>
      <c r="PSZ224" s="54"/>
      <c r="PTA224" s="54"/>
      <c r="PTB224" s="54"/>
      <c r="PTC224" s="54"/>
      <c r="PTD224" s="54"/>
      <c r="PTE224" s="54"/>
      <c r="PTF224" s="54"/>
      <c r="PTG224" s="54"/>
      <c r="PTH224" s="54"/>
      <c r="PTI224" s="54"/>
      <c r="PTJ224" s="54"/>
      <c r="PTK224" s="54"/>
      <c r="PTL224" s="54"/>
      <c r="PTM224" s="54"/>
      <c r="PTN224" s="54"/>
      <c r="PTO224" s="54"/>
      <c r="PTP224" s="54"/>
      <c r="PTQ224" s="54"/>
      <c r="PTR224" s="54"/>
      <c r="PTS224" s="54"/>
      <c r="PTT224" s="54"/>
      <c r="PTU224" s="54"/>
      <c r="PTV224" s="54"/>
      <c r="PTW224" s="54"/>
      <c r="PTX224" s="54"/>
      <c r="PTY224" s="54"/>
      <c r="PTZ224" s="54"/>
      <c r="PUA224" s="54"/>
      <c r="PUB224" s="54"/>
      <c r="PUC224" s="54"/>
      <c r="PUD224" s="54"/>
      <c r="PUE224" s="54"/>
      <c r="PUF224" s="54"/>
      <c r="PUG224" s="54"/>
      <c r="PUH224" s="54"/>
      <c r="PUI224" s="54"/>
      <c r="PUJ224" s="54"/>
      <c r="PUK224" s="54"/>
      <c r="PUL224" s="54"/>
      <c r="PUM224" s="54"/>
      <c r="PUN224" s="54"/>
      <c r="PUO224" s="54"/>
      <c r="PUP224" s="54"/>
      <c r="PUQ224" s="54"/>
      <c r="PUR224" s="54"/>
      <c r="PUS224" s="54"/>
      <c r="PUT224" s="54"/>
      <c r="PUU224" s="54"/>
      <c r="PUV224" s="54"/>
      <c r="PUW224" s="54"/>
      <c r="PUX224" s="54"/>
      <c r="PUY224" s="54"/>
      <c r="PUZ224" s="54"/>
      <c r="PVA224" s="54"/>
      <c r="PVB224" s="54"/>
      <c r="PVC224" s="54"/>
      <c r="PVD224" s="54"/>
      <c r="PVE224" s="54"/>
      <c r="PVF224" s="54"/>
      <c r="PVG224" s="54"/>
      <c r="PVH224" s="54"/>
      <c r="PVI224" s="54"/>
      <c r="PVJ224" s="54"/>
      <c r="PVK224" s="54"/>
      <c r="PVL224" s="54"/>
      <c r="PVM224" s="54"/>
      <c r="PVN224" s="54"/>
      <c r="PVO224" s="54"/>
      <c r="PVP224" s="54"/>
      <c r="PVQ224" s="54"/>
      <c r="PVR224" s="54"/>
      <c r="PVS224" s="54"/>
      <c r="PVT224" s="54"/>
      <c r="PVU224" s="54"/>
      <c r="PVV224" s="54"/>
      <c r="PVW224" s="54"/>
      <c r="PVX224" s="54"/>
      <c r="PVY224" s="54"/>
      <c r="PVZ224" s="54"/>
      <c r="PWA224" s="54"/>
      <c r="PWB224" s="54"/>
      <c r="PWC224" s="54"/>
      <c r="PWD224" s="54"/>
      <c r="PWE224" s="54"/>
      <c r="PWF224" s="54"/>
      <c r="PWG224" s="54"/>
      <c r="PWH224" s="54"/>
      <c r="PWI224" s="54"/>
      <c r="PWJ224" s="54"/>
      <c r="PWK224" s="54"/>
      <c r="PWL224" s="54"/>
      <c r="PWM224" s="54"/>
      <c r="PWN224" s="54"/>
      <c r="PWO224" s="54"/>
      <c r="PWP224" s="54"/>
      <c r="PWQ224" s="54"/>
      <c r="PWR224" s="54"/>
      <c r="PWS224" s="54"/>
      <c r="PWT224" s="54"/>
      <c r="PWU224" s="54"/>
      <c r="PWV224" s="54"/>
      <c r="PWW224" s="54"/>
      <c r="PWX224" s="54"/>
      <c r="PWY224" s="54"/>
      <c r="PWZ224" s="54"/>
      <c r="PXA224" s="54"/>
      <c r="PXB224" s="54"/>
      <c r="PXC224" s="54"/>
      <c r="PXD224" s="54"/>
      <c r="PXE224" s="54"/>
      <c r="PXF224" s="54"/>
      <c r="PXG224" s="54"/>
      <c r="PXH224" s="54"/>
      <c r="PXI224" s="54"/>
      <c r="PXJ224" s="54"/>
      <c r="PXK224" s="54"/>
      <c r="PXL224" s="54"/>
      <c r="PXM224" s="54"/>
      <c r="PXN224" s="54"/>
      <c r="PXO224" s="54"/>
      <c r="PXP224" s="54"/>
      <c r="PXQ224" s="54"/>
      <c r="PXR224" s="54"/>
      <c r="PXS224" s="54"/>
      <c r="PXT224" s="54"/>
      <c r="PXU224" s="54"/>
      <c r="PXV224" s="54"/>
      <c r="PXW224" s="54"/>
      <c r="PXX224" s="54"/>
      <c r="PXY224" s="54"/>
      <c r="PXZ224" s="54"/>
      <c r="PYA224" s="54"/>
      <c r="PYB224" s="54"/>
      <c r="PYC224" s="54"/>
      <c r="PYD224" s="54"/>
      <c r="PYE224" s="54"/>
      <c r="PYF224" s="54"/>
      <c r="PYG224" s="54"/>
      <c r="PYH224" s="54"/>
      <c r="PYI224" s="54"/>
      <c r="PYJ224" s="54"/>
      <c r="PYK224" s="54"/>
      <c r="PYL224" s="54"/>
      <c r="PYM224" s="54"/>
      <c r="PYN224" s="54"/>
      <c r="PYO224" s="54"/>
      <c r="PYP224" s="54"/>
      <c r="PYQ224" s="54"/>
      <c r="PYR224" s="54"/>
      <c r="PYS224" s="54"/>
      <c r="PYT224" s="54"/>
      <c r="PYU224" s="54"/>
      <c r="PYV224" s="54"/>
      <c r="PYW224" s="54"/>
      <c r="PYX224" s="54"/>
      <c r="PYY224" s="54"/>
      <c r="PYZ224" s="54"/>
      <c r="PZA224" s="54"/>
      <c r="PZB224" s="54"/>
      <c r="PZC224" s="54"/>
      <c r="PZD224" s="54"/>
      <c r="PZE224" s="54"/>
      <c r="PZF224" s="54"/>
      <c r="PZG224" s="54"/>
      <c r="PZH224" s="54"/>
      <c r="PZI224" s="54"/>
      <c r="PZJ224" s="54"/>
      <c r="PZK224" s="54"/>
      <c r="PZL224" s="54"/>
      <c r="PZM224" s="54"/>
      <c r="PZN224" s="54"/>
      <c r="PZO224" s="54"/>
      <c r="PZP224" s="54"/>
      <c r="PZQ224" s="54"/>
      <c r="PZR224" s="54"/>
      <c r="PZS224" s="54"/>
      <c r="PZT224" s="54"/>
      <c r="PZU224" s="54"/>
      <c r="PZV224" s="54"/>
      <c r="PZW224" s="54"/>
      <c r="PZX224" s="54"/>
      <c r="PZY224" s="54"/>
      <c r="PZZ224" s="54"/>
      <c r="QAA224" s="54"/>
      <c r="QAB224" s="54"/>
      <c r="QAC224" s="54"/>
      <c r="QAD224" s="54"/>
      <c r="QAE224" s="54"/>
      <c r="QAF224" s="54"/>
      <c r="QAG224" s="54"/>
      <c r="QAH224" s="54"/>
      <c r="QAI224" s="54"/>
      <c r="QAJ224" s="54"/>
      <c r="QAK224" s="54"/>
      <c r="QAL224" s="54"/>
      <c r="QAM224" s="54"/>
      <c r="QAN224" s="54"/>
      <c r="QAO224" s="54"/>
      <c r="QAP224" s="54"/>
      <c r="QAQ224" s="54"/>
      <c r="QAR224" s="54"/>
      <c r="QAS224" s="54"/>
      <c r="QAT224" s="54"/>
      <c r="QAU224" s="54"/>
      <c r="QAV224" s="54"/>
      <c r="QAW224" s="54"/>
      <c r="QAX224" s="54"/>
      <c r="QAY224" s="54"/>
      <c r="QAZ224" s="54"/>
      <c r="QBA224" s="54"/>
      <c r="QBB224" s="54"/>
      <c r="QBC224" s="54"/>
      <c r="QBD224" s="54"/>
      <c r="QBE224" s="54"/>
      <c r="QBF224" s="54"/>
      <c r="QBG224" s="54"/>
      <c r="QBH224" s="54"/>
      <c r="QBI224" s="54"/>
      <c r="QBJ224" s="54"/>
      <c r="QBK224" s="54"/>
      <c r="QBL224" s="54"/>
      <c r="QBM224" s="54"/>
      <c r="QBN224" s="54"/>
      <c r="QBO224" s="54"/>
      <c r="QBP224" s="54"/>
      <c r="QBQ224" s="54"/>
      <c r="QBR224" s="54"/>
      <c r="QBS224" s="54"/>
      <c r="QBT224" s="54"/>
      <c r="QBU224" s="54"/>
      <c r="QBV224" s="54"/>
      <c r="QBW224" s="54"/>
      <c r="QBX224" s="54"/>
      <c r="QBY224" s="54"/>
      <c r="QBZ224" s="54"/>
      <c r="QCA224" s="54"/>
      <c r="QCB224" s="54"/>
      <c r="QCC224" s="54"/>
      <c r="QCD224" s="54"/>
      <c r="QCE224" s="54"/>
      <c r="QCF224" s="54"/>
      <c r="QCG224" s="54"/>
      <c r="QCH224" s="54"/>
      <c r="QCI224" s="54"/>
      <c r="QCJ224" s="54"/>
      <c r="QCK224" s="54"/>
      <c r="QCL224" s="54"/>
      <c r="QCM224" s="54"/>
      <c r="QCN224" s="54"/>
      <c r="QCO224" s="54"/>
      <c r="QCP224" s="54"/>
      <c r="QCQ224" s="54"/>
      <c r="QCR224" s="54"/>
      <c r="QCS224" s="54"/>
      <c r="QCT224" s="54"/>
      <c r="QCU224" s="54"/>
      <c r="QCV224" s="54"/>
      <c r="QCW224" s="54"/>
      <c r="QCX224" s="54"/>
      <c r="QCY224" s="54"/>
      <c r="QCZ224" s="54"/>
      <c r="QDA224" s="54"/>
      <c r="QDB224" s="54"/>
      <c r="QDC224" s="54"/>
      <c r="QDD224" s="54"/>
      <c r="QDE224" s="54"/>
      <c r="QDF224" s="54"/>
      <c r="QDG224" s="54"/>
      <c r="QDH224" s="54"/>
      <c r="QDI224" s="54"/>
      <c r="QDJ224" s="54"/>
      <c r="QDK224" s="54"/>
      <c r="QDL224" s="54"/>
      <c r="QDM224" s="54"/>
      <c r="QDN224" s="54"/>
      <c r="QDO224" s="54"/>
      <c r="QDP224" s="54"/>
      <c r="QDQ224" s="54"/>
      <c r="QDR224" s="54"/>
      <c r="QDS224" s="54"/>
      <c r="QDT224" s="54"/>
      <c r="QDU224" s="54"/>
      <c r="QDV224" s="54"/>
      <c r="QDW224" s="54"/>
      <c r="QDX224" s="54"/>
      <c r="QDY224" s="54"/>
      <c r="QDZ224" s="54"/>
      <c r="QEA224" s="54"/>
      <c r="QEB224" s="54"/>
      <c r="QEC224" s="54"/>
      <c r="QED224" s="54"/>
      <c r="QEE224" s="54"/>
      <c r="QEF224" s="54"/>
      <c r="QEG224" s="54"/>
      <c r="QEH224" s="54"/>
      <c r="QEI224" s="54"/>
      <c r="QEJ224" s="54"/>
      <c r="QEK224" s="54"/>
      <c r="QEL224" s="54"/>
      <c r="QEM224" s="54"/>
      <c r="QEN224" s="54"/>
      <c r="QEO224" s="54"/>
      <c r="QEP224" s="54"/>
      <c r="QEQ224" s="54"/>
      <c r="QER224" s="54"/>
      <c r="QES224" s="54"/>
      <c r="QET224" s="54"/>
      <c r="QEU224" s="54"/>
      <c r="QEV224" s="54"/>
      <c r="QEW224" s="54"/>
      <c r="QEX224" s="54"/>
      <c r="QEY224" s="54"/>
      <c r="QEZ224" s="54"/>
      <c r="QFA224" s="54"/>
      <c r="QFB224" s="54"/>
      <c r="QFC224" s="54"/>
      <c r="QFD224" s="54"/>
      <c r="QFE224" s="54"/>
      <c r="QFF224" s="54"/>
      <c r="QFG224" s="54"/>
      <c r="QFH224" s="54"/>
      <c r="QFI224" s="54"/>
      <c r="QFJ224" s="54"/>
      <c r="QFK224" s="54"/>
      <c r="QFL224" s="54"/>
      <c r="QFM224" s="54"/>
      <c r="QFN224" s="54"/>
      <c r="QFO224" s="54"/>
      <c r="QFP224" s="54"/>
      <c r="QFQ224" s="54"/>
      <c r="QFR224" s="54"/>
      <c r="QFS224" s="54"/>
      <c r="QFT224" s="54"/>
      <c r="QFU224" s="54"/>
      <c r="QFV224" s="54"/>
      <c r="QFW224" s="54"/>
      <c r="QFX224" s="54"/>
      <c r="QFY224" s="54"/>
      <c r="QFZ224" s="54"/>
      <c r="QGA224" s="54"/>
      <c r="QGB224" s="54"/>
      <c r="QGC224" s="54"/>
      <c r="QGD224" s="54"/>
      <c r="QGE224" s="54"/>
      <c r="QGF224" s="54"/>
      <c r="QGG224" s="54"/>
      <c r="QGH224" s="54"/>
      <c r="QGI224" s="54"/>
      <c r="QGJ224" s="54"/>
      <c r="QGK224" s="54"/>
      <c r="QGL224" s="54"/>
      <c r="QGM224" s="54"/>
      <c r="QGN224" s="54"/>
      <c r="QGO224" s="54"/>
      <c r="QGP224" s="54"/>
      <c r="QGQ224" s="54"/>
      <c r="QGR224" s="54"/>
      <c r="QGS224" s="54"/>
      <c r="QGT224" s="54"/>
      <c r="QGU224" s="54"/>
      <c r="QGV224" s="54"/>
      <c r="QGW224" s="54"/>
      <c r="QGX224" s="54"/>
      <c r="QGY224" s="54"/>
      <c r="QGZ224" s="54"/>
      <c r="QHA224" s="54"/>
      <c r="QHB224" s="54"/>
      <c r="QHC224" s="54"/>
      <c r="QHD224" s="54"/>
      <c r="QHE224" s="54"/>
      <c r="QHF224" s="54"/>
      <c r="QHG224" s="54"/>
      <c r="QHH224" s="54"/>
      <c r="QHI224" s="54"/>
      <c r="QHJ224" s="54"/>
      <c r="QHK224" s="54"/>
      <c r="QHL224" s="54"/>
      <c r="QHM224" s="54"/>
      <c r="QHN224" s="54"/>
      <c r="QHO224" s="54"/>
      <c r="QHP224" s="54"/>
      <c r="QHQ224" s="54"/>
      <c r="QHR224" s="54"/>
      <c r="QHS224" s="54"/>
      <c r="QHT224" s="54"/>
      <c r="QHU224" s="54"/>
      <c r="QHV224" s="54"/>
      <c r="QHW224" s="54"/>
      <c r="QHX224" s="54"/>
      <c r="QHY224" s="54"/>
      <c r="QHZ224" s="54"/>
      <c r="QIA224" s="54"/>
      <c r="QIB224" s="54"/>
      <c r="QIC224" s="54"/>
      <c r="QID224" s="54"/>
      <c r="QIE224" s="54"/>
      <c r="QIF224" s="54"/>
      <c r="QIG224" s="54"/>
      <c r="QIH224" s="54"/>
      <c r="QII224" s="54"/>
      <c r="QIJ224" s="54"/>
      <c r="QIK224" s="54"/>
      <c r="QIL224" s="54"/>
      <c r="QIM224" s="54"/>
      <c r="QIN224" s="54"/>
      <c r="QIO224" s="54"/>
      <c r="QIP224" s="54"/>
      <c r="QIQ224" s="54"/>
      <c r="QIR224" s="54"/>
      <c r="QIS224" s="54"/>
      <c r="QIT224" s="54"/>
      <c r="QIU224" s="54"/>
      <c r="QIV224" s="54"/>
      <c r="QIW224" s="54"/>
      <c r="QIX224" s="54"/>
      <c r="QIY224" s="54"/>
      <c r="QIZ224" s="54"/>
      <c r="QJA224" s="54"/>
      <c r="QJB224" s="54"/>
      <c r="QJC224" s="54"/>
      <c r="QJD224" s="54"/>
      <c r="QJE224" s="54"/>
      <c r="QJF224" s="54"/>
      <c r="QJG224" s="54"/>
      <c r="QJH224" s="54"/>
      <c r="QJI224" s="54"/>
      <c r="QJJ224" s="54"/>
      <c r="QJK224" s="54"/>
      <c r="QJL224" s="54"/>
      <c r="QJM224" s="54"/>
      <c r="QJN224" s="54"/>
      <c r="QJO224" s="54"/>
      <c r="QJP224" s="54"/>
      <c r="QJQ224" s="54"/>
      <c r="QJR224" s="54"/>
      <c r="QJS224" s="54"/>
      <c r="QJT224" s="54"/>
      <c r="QJU224" s="54"/>
      <c r="QJV224" s="54"/>
      <c r="QJW224" s="54"/>
      <c r="QJX224" s="54"/>
      <c r="QJY224" s="54"/>
      <c r="QJZ224" s="54"/>
      <c r="QKA224" s="54"/>
      <c r="QKB224" s="54"/>
      <c r="QKC224" s="54"/>
      <c r="QKD224" s="54"/>
      <c r="QKE224" s="54"/>
      <c r="QKF224" s="54"/>
      <c r="QKG224" s="54"/>
      <c r="QKH224" s="54"/>
      <c r="QKI224" s="54"/>
      <c r="QKJ224" s="54"/>
      <c r="QKK224" s="54"/>
      <c r="QKL224" s="54"/>
      <c r="QKM224" s="54"/>
      <c r="QKN224" s="54"/>
      <c r="QKO224" s="54"/>
      <c r="QKP224" s="54"/>
      <c r="QKQ224" s="54"/>
      <c r="QKR224" s="54"/>
      <c r="QKS224" s="54"/>
      <c r="QKT224" s="54"/>
      <c r="QKU224" s="54"/>
      <c r="QKV224" s="54"/>
      <c r="QKW224" s="54"/>
      <c r="QKX224" s="54"/>
      <c r="QKY224" s="54"/>
      <c r="QKZ224" s="54"/>
      <c r="QLA224" s="54"/>
      <c r="QLB224" s="54"/>
      <c r="QLC224" s="54"/>
      <c r="QLD224" s="54"/>
      <c r="QLE224" s="54"/>
      <c r="QLF224" s="54"/>
      <c r="QLG224" s="54"/>
      <c r="QLH224" s="54"/>
      <c r="QLI224" s="54"/>
      <c r="QLJ224" s="54"/>
      <c r="QLK224" s="54"/>
      <c r="QLL224" s="54"/>
      <c r="QLM224" s="54"/>
      <c r="QLN224" s="54"/>
      <c r="QLO224" s="54"/>
      <c r="QLP224" s="54"/>
      <c r="QLQ224" s="54"/>
      <c r="QLR224" s="54"/>
      <c r="QLS224" s="54"/>
      <c r="QLT224" s="54"/>
      <c r="QLU224" s="54"/>
      <c r="QLV224" s="54"/>
      <c r="QLW224" s="54"/>
      <c r="QLX224" s="54"/>
      <c r="QLY224" s="54"/>
      <c r="QLZ224" s="54"/>
      <c r="QMA224" s="54"/>
      <c r="QMB224" s="54"/>
      <c r="QMC224" s="54"/>
      <c r="QMD224" s="54"/>
      <c r="QME224" s="54"/>
      <c r="QMF224" s="54"/>
      <c r="QMG224" s="54"/>
      <c r="QMH224" s="54"/>
      <c r="QMI224" s="54"/>
      <c r="QMJ224" s="54"/>
      <c r="QMK224" s="54"/>
      <c r="QML224" s="54"/>
      <c r="QMM224" s="54"/>
      <c r="QMN224" s="54"/>
      <c r="QMO224" s="54"/>
      <c r="QMP224" s="54"/>
      <c r="QMQ224" s="54"/>
      <c r="QMR224" s="54"/>
      <c r="QMS224" s="54"/>
      <c r="QMT224" s="54"/>
      <c r="QMU224" s="54"/>
      <c r="QMV224" s="54"/>
      <c r="QMW224" s="54"/>
      <c r="QMX224" s="54"/>
      <c r="QMY224" s="54"/>
      <c r="QMZ224" s="54"/>
      <c r="QNA224" s="54"/>
      <c r="QNB224" s="54"/>
      <c r="QNC224" s="54"/>
      <c r="QND224" s="54"/>
      <c r="QNE224" s="54"/>
      <c r="QNF224" s="54"/>
      <c r="QNG224" s="54"/>
      <c r="QNH224" s="54"/>
      <c r="QNI224" s="54"/>
      <c r="QNJ224" s="54"/>
      <c r="QNK224" s="54"/>
      <c r="QNL224" s="54"/>
      <c r="QNM224" s="54"/>
      <c r="QNN224" s="54"/>
      <c r="QNO224" s="54"/>
      <c r="QNP224" s="54"/>
      <c r="QNQ224" s="54"/>
      <c r="QNR224" s="54"/>
      <c r="QNS224" s="54"/>
      <c r="QNT224" s="54"/>
      <c r="QNU224" s="54"/>
      <c r="QNV224" s="54"/>
      <c r="QNW224" s="54"/>
      <c r="QNX224" s="54"/>
      <c r="QNY224" s="54"/>
      <c r="QNZ224" s="54"/>
      <c r="QOA224" s="54"/>
      <c r="QOB224" s="54"/>
      <c r="QOC224" s="54"/>
      <c r="QOD224" s="54"/>
      <c r="QOE224" s="54"/>
      <c r="QOF224" s="54"/>
      <c r="QOG224" s="54"/>
      <c r="QOH224" s="54"/>
      <c r="QOI224" s="54"/>
      <c r="QOJ224" s="54"/>
      <c r="QOK224" s="54"/>
      <c r="QOL224" s="54"/>
      <c r="QOM224" s="54"/>
      <c r="QON224" s="54"/>
      <c r="QOO224" s="54"/>
      <c r="QOP224" s="54"/>
      <c r="QOQ224" s="54"/>
      <c r="QOR224" s="54"/>
      <c r="QOS224" s="54"/>
      <c r="QOT224" s="54"/>
      <c r="QOU224" s="54"/>
      <c r="QOV224" s="54"/>
      <c r="QOW224" s="54"/>
      <c r="QOX224" s="54"/>
      <c r="QOY224" s="54"/>
      <c r="QOZ224" s="54"/>
      <c r="QPA224" s="54"/>
      <c r="QPB224" s="54"/>
      <c r="QPC224" s="54"/>
      <c r="QPD224" s="54"/>
      <c r="QPE224" s="54"/>
      <c r="QPF224" s="54"/>
      <c r="QPG224" s="54"/>
      <c r="QPH224" s="54"/>
      <c r="QPI224" s="54"/>
      <c r="QPJ224" s="54"/>
      <c r="QPK224" s="54"/>
      <c r="QPL224" s="54"/>
      <c r="QPM224" s="54"/>
      <c r="QPN224" s="54"/>
      <c r="QPO224" s="54"/>
      <c r="QPP224" s="54"/>
      <c r="QPQ224" s="54"/>
      <c r="QPR224" s="54"/>
      <c r="QPS224" s="54"/>
      <c r="QPT224" s="54"/>
      <c r="QPU224" s="54"/>
      <c r="QPV224" s="54"/>
      <c r="QPW224" s="54"/>
      <c r="QPX224" s="54"/>
      <c r="QPY224" s="54"/>
      <c r="QPZ224" s="54"/>
      <c r="QQA224" s="54"/>
      <c r="QQB224" s="54"/>
      <c r="QQC224" s="54"/>
      <c r="QQD224" s="54"/>
      <c r="QQE224" s="54"/>
      <c r="QQF224" s="54"/>
      <c r="QQG224" s="54"/>
      <c r="QQH224" s="54"/>
      <c r="QQI224" s="54"/>
      <c r="QQJ224" s="54"/>
      <c r="QQK224" s="54"/>
      <c r="QQL224" s="54"/>
      <c r="QQM224" s="54"/>
      <c r="QQN224" s="54"/>
      <c r="QQO224" s="54"/>
      <c r="QQP224" s="54"/>
      <c r="QQQ224" s="54"/>
      <c r="QQR224" s="54"/>
      <c r="QQS224" s="54"/>
      <c r="QQT224" s="54"/>
      <c r="QQU224" s="54"/>
      <c r="QQV224" s="54"/>
      <c r="QQW224" s="54"/>
      <c r="QQX224" s="54"/>
      <c r="QQY224" s="54"/>
      <c r="QQZ224" s="54"/>
      <c r="QRA224" s="54"/>
      <c r="QRB224" s="54"/>
      <c r="QRC224" s="54"/>
      <c r="QRD224" s="54"/>
      <c r="QRE224" s="54"/>
      <c r="QRF224" s="54"/>
      <c r="QRG224" s="54"/>
      <c r="QRH224" s="54"/>
      <c r="QRI224" s="54"/>
      <c r="QRJ224" s="54"/>
      <c r="QRK224" s="54"/>
      <c r="QRL224" s="54"/>
      <c r="QRM224" s="54"/>
      <c r="QRN224" s="54"/>
      <c r="QRO224" s="54"/>
      <c r="QRP224" s="54"/>
      <c r="QRQ224" s="54"/>
      <c r="QRR224" s="54"/>
      <c r="QRS224" s="54"/>
      <c r="QRT224" s="54"/>
      <c r="QRU224" s="54"/>
      <c r="QRV224" s="54"/>
      <c r="QRW224" s="54"/>
      <c r="QRX224" s="54"/>
      <c r="QRY224" s="54"/>
      <c r="QRZ224" s="54"/>
      <c r="QSA224" s="54"/>
      <c r="QSB224" s="54"/>
      <c r="QSC224" s="54"/>
      <c r="QSD224" s="54"/>
      <c r="QSE224" s="54"/>
      <c r="QSF224" s="54"/>
      <c r="QSG224" s="54"/>
      <c r="QSH224" s="54"/>
      <c r="QSI224" s="54"/>
      <c r="QSJ224" s="54"/>
      <c r="QSK224" s="54"/>
      <c r="QSL224" s="54"/>
      <c r="QSM224" s="54"/>
      <c r="QSN224" s="54"/>
      <c r="QSO224" s="54"/>
      <c r="QSP224" s="54"/>
      <c r="QSQ224" s="54"/>
      <c r="QSR224" s="54"/>
      <c r="QSS224" s="54"/>
      <c r="QST224" s="54"/>
      <c r="QSU224" s="54"/>
      <c r="QSV224" s="54"/>
      <c r="QSW224" s="54"/>
      <c r="QSX224" s="54"/>
      <c r="QSY224" s="54"/>
      <c r="QSZ224" s="54"/>
      <c r="QTA224" s="54"/>
      <c r="QTB224" s="54"/>
      <c r="QTC224" s="54"/>
      <c r="QTD224" s="54"/>
      <c r="QTE224" s="54"/>
      <c r="QTF224" s="54"/>
      <c r="QTG224" s="54"/>
      <c r="QTH224" s="54"/>
      <c r="QTI224" s="54"/>
      <c r="QTJ224" s="54"/>
      <c r="QTK224" s="54"/>
      <c r="QTL224" s="54"/>
      <c r="QTM224" s="54"/>
      <c r="QTN224" s="54"/>
      <c r="QTO224" s="54"/>
      <c r="QTP224" s="54"/>
      <c r="QTQ224" s="54"/>
      <c r="QTR224" s="54"/>
      <c r="QTS224" s="54"/>
      <c r="QTT224" s="54"/>
      <c r="QTU224" s="54"/>
      <c r="QTV224" s="54"/>
      <c r="QTW224" s="54"/>
      <c r="QTX224" s="54"/>
      <c r="QTY224" s="54"/>
      <c r="QTZ224" s="54"/>
      <c r="QUA224" s="54"/>
      <c r="QUB224" s="54"/>
      <c r="QUC224" s="54"/>
      <c r="QUD224" s="54"/>
      <c r="QUE224" s="54"/>
      <c r="QUF224" s="54"/>
      <c r="QUG224" s="54"/>
      <c r="QUH224" s="54"/>
      <c r="QUI224" s="54"/>
      <c r="QUJ224" s="54"/>
      <c r="QUK224" s="54"/>
      <c r="QUL224" s="54"/>
      <c r="QUM224" s="54"/>
      <c r="QUN224" s="54"/>
      <c r="QUO224" s="54"/>
      <c r="QUP224" s="54"/>
      <c r="QUQ224" s="54"/>
      <c r="QUR224" s="54"/>
      <c r="QUS224" s="54"/>
      <c r="QUT224" s="54"/>
      <c r="QUU224" s="54"/>
      <c r="QUV224" s="54"/>
      <c r="QUW224" s="54"/>
      <c r="QUX224" s="54"/>
      <c r="QUY224" s="54"/>
      <c r="QUZ224" s="54"/>
      <c r="QVA224" s="54"/>
      <c r="QVB224" s="54"/>
      <c r="QVC224" s="54"/>
      <c r="QVD224" s="54"/>
      <c r="QVE224" s="54"/>
      <c r="QVF224" s="54"/>
      <c r="QVG224" s="54"/>
      <c r="QVH224" s="54"/>
      <c r="QVI224" s="54"/>
      <c r="QVJ224" s="54"/>
      <c r="QVK224" s="54"/>
      <c r="QVL224" s="54"/>
      <c r="QVM224" s="54"/>
      <c r="QVN224" s="54"/>
      <c r="QVO224" s="54"/>
      <c r="QVP224" s="54"/>
      <c r="QVQ224" s="54"/>
      <c r="QVR224" s="54"/>
      <c r="QVS224" s="54"/>
      <c r="QVT224" s="54"/>
      <c r="QVU224" s="54"/>
      <c r="QVV224" s="54"/>
      <c r="QVW224" s="54"/>
      <c r="QVX224" s="54"/>
      <c r="QVY224" s="54"/>
      <c r="QVZ224" s="54"/>
      <c r="QWA224" s="54"/>
      <c r="QWB224" s="54"/>
      <c r="QWC224" s="54"/>
      <c r="QWD224" s="54"/>
      <c r="QWE224" s="54"/>
      <c r="QWF224" s="54"/>
      <c r="QWG224" s="54"/>
      <c r="QWH224" s="54"/>
      <c r="QWI224" s="54"/>
      <c r="QWJ224" s="54"/>
      <c r="QWK224" s="54"/>
      <c r="QWL224" s="54"/>
      <c r="QWM224" s="54"/>
      <c r="QWN224" s="54"/>
      <c r="QWO224" s="54"/>
      <c r="QWP224" s="54"/>
      <c r="QWQ224" s="54"/>
      <c r="QWR224" s="54"/>
      <c r="QWS224" s="54"/>
      <c r="QWT224" s="54"/>
      <c r="QWU224" s="54"/>
      <c r="QWV224" s="54"/>
      <c r="QWW224" s="54"/>
      <c r="QWX224" s="54"/>
      <c r="QWY224" s="54"/>
      <c r="QWZ224" s="54"/>
      <c r="QXA224" s="54"/>
      <c r="QXB224" s="54"/>
      <c r="QXC224" s="54"/>
      <c r="QXD224" s="54"/>
      <c r="QXE224" s="54"/>
      <c r="QXF224" s="54"/>
      <c r="QXG224" s="54"/>
      <c r="QXH224" s="54"/>
      <c r="QXI224" s="54"/>
      <c r="QXJ224" s="54"/>
      <c r="QXK224" s="54"/>
      <c r="QXL224" s="54"/>
      <c r="QXM224" s="54"/>
      <c r="QXN224" s="54"/>
      <c r="QXO224" s="54"/>
      <c r="QXP224" s="54"/>
      <c r="QXQ224" s="54"/>
      <c r="QXR224" s="54"/>
      <c r="QXS224" s="54"/>
      <c r="QXT224" s="54"/>
      <c r="QXU224" s="54"/>
      <c r="QXV224" s="54"/>
      <c r="QXW224" s="54"/>
      <c r="QXX224" s="54"/>
      <c r="QXY224" s="54"/>
      <c r="QXZ224" s="54"/>
      <c r="QYA224" s="54"/>
      <c r="QYB224" s="54"/>
      <c r="QYC224" s="54"/>
      <c r="QYD224" s="54"/>
      <c r="QYE224" s="54"/>
      <c r="QYF224" s="54"/>
      <c r="QYG224" s="54"/>
      <c r="QYH224" s="54"/>
      <c r="QYI224" s="54"/>
      <c r="QYJ224" s="54"/>
      <c r="QYK224" s="54"/>
      <c r="QYL224" s="54"/>
      <c r="QYM224" s="54"/>
      <c r="QYN224" s="54"/>
      <c r="QYO224" s="54"/>
      <c r="QYP224" s="54"/>
      <c r="QYQ224" s="54"/>
      <c r="QYR224" s="54"/>
      <c r="QYS224" s="54"/>
      <c r="QYT224" s="54"/>
      <c r="QYU224" s="54"/>
      <c r="QYV224" s="54"/>
      <c r="QYW224" s="54"/>
      <c r="QYX224" s="54"/>
      <c r="QYY224" s="54"/>
      <c r="QYZ224" s="54"/>
      <c r="QZA224" s="54"/>
      <c r="QZB224" s="54"/>
      <c r="QZC224" s="54"/>
      <c r="QZD224" s="54"/>
      <c r="QZE224" s="54"/>
      <c r="QZF224" s="54"/>
      <c r="QZG224" s="54"/>
      <c r="QZH224" s="54"/>
      <c r="QZI224" s="54"/>
      <c r="QZJ224" s="54"/>
      <c r="QZK224" s="54"/>
      <c r="QZL224" s="54"/>
      <c r="QZM224" s="54"/>
      <c r="QZN224" s="54"/>
      <c r="QZO224" s="54"/>
      <c r="QZP224" s="54"/>
      <c r="QZQ224" s="54"/>
      <c r="QZR224" s="54"/>
      <c r="QZS224" s="54"/>
      <c r="QZT224" s="54"/>
      <c r="QZU224" s="54"/>
      <c r="QZV224" s="54"/>
      <c r="QZW224" s="54"/>
      <c r="QZX224" s="54"/>
      <c r="QZY224" s="54"/>
      <c r="QZZ224" s="54"/>
      <c r="RAA224" s="54"/>
      <c r="RAB224" s="54"/>
      <c r="RAC224" s="54"/>
      <c r="RAD224" s="54"/>
      <c r="RAE224" s="54"/>
      <c r="RAF224" s="54"/>
      <c r="RAG224" s="54"/>
      <c r="RAH224" s="54"/>
      <c r="RAI224" s="54"/>
      <c r="RAJ224" s="54"/>
      <c r="RAK224" s="54"/>
      <c r="RAL224" s="54"/>
      <c r="RAM224" s="54"/>
      <c r="RAN224" s="54"/>
      <c r="RAO224" s="54"/>
      <c r="RAP224" s="54"/>
      <c r="RAQ224" s="54"/>
      <c r="RAR224" s="54"/>
      <c r="RAS224" s="54"/>
      <c r="RAT224" s="54"/>
      <c r="RAU224" s="54"/>
      <c r="RAV224" s="54"/>
      <c r="RAW224" s="54"/>
      <c r="RAX224" s="54"/>
      <c r="RAY224" s="54"/>
      <c r="RAZ224" s="54"/>
      <c r="RBA224" s="54"/>
      <c r="RBB224" s="54"/>
      <c r="RBC224" s="54"/>
      <c r="RBD224" s="54"/>
      <c r="RBE224" s="54"/>
      <c r="RBF224" s="54"/>
      <c r="RBG224" s="54"/>
      <c r="RBH224" s="54"/>
      <c r="RBI224" s="54"/>
      <c r="RBJ224" s="54"/>
      <c r="RBK224" s="54"/>
      <c r="RBL224" s="54"/>
      <c r="RBM224" s="54"/>
      <c r="RBN224" s="54"/>
      <c r="RBO224" s="54"/>
      <c r="RBP224" s="54"/>
      <c r="RBQ224" s="54"/>
      <c r="RBR224" s="54"/>
      <c r="RBS224" s="54"/>
      <c r="RBT224" s="54"/>
      <c r="RBU224" s="54"/>
      <c r="RBV224" s="54"/>
      <c r="RBW224" s="54"/>
      <c r="RBX224" s="54"/>
      <c r="RBY224" s="54"/>
      <c r="RBZ224" s="54"/>
      <c r="RCA224" s="54"/>
      <c r="RCB224" s="54"/>
      <c r="RCC224" s="54"/>
      <c r="RCD224" s="54"/>
      <c r="RCE224" s="54"/>
      <c r="RCF224" s="54"/>
      <c r="RCG224" s="54"/>
      <c r="RCH224" s="54"/>
      <c r="RCI224" s="54"/>
      <c r="RCJ224" s="54"/>
      <c r="RCK224" s="54"/>
      <c r="RCL224" s="54"/>
      <c r="RCM224" s="54"/>
      <c r="RCN224" s="54"/>
      <c r="RCO224" s="54"/>
      <c r="RCP224" s="54"/>
      <c r="RCQ224" s="54"/>
      <c r="RCR224" s="54"/>
      <c r="RCS224" s="54"/>
      <c r="RCT224" s="54"/>
      <c r="RCU224" s="54"/>
      <c r="RCV224" s="54"/>
      <c r="RCW224" s="54"/>
      <c r="RCX224" s="54"/>
      <c r="RCY224" s="54"/>
      <c r="RCZ224" s="54"/>
      <c r="RDA224" s="54"/>
      <c r="RDB224" s="54"/>
      <c r="RDC224" s="54"/>
      <c r="RDD224" s="54"/>
      <c r="RDE224" s="54"/>
      <c r="RDF224" s="54"/>
      <c r="RDG224" s="54"/>
      <c r="RDH224" s="54"/>
      <c r="RDI224" s="54"/>
      <c r="RDJ224" s="54"/>
      <c r="RDK224" s="54"/>
      <c r="RDL224" s="54"/>
      <c r="RDM224" s="54"/>
      <c r="RDN224" s="54"/>
      <c r="RDO224" s="54"/>
      <c r="RDP224" s="54"/>
      <c r="RDQ224" s="54"/>
      <c r="RDR224" s="54"/>
      <c r="RDS224" s="54"/>
      <c r="RDT224" s="54"/>
      <c r="RDU224" s="54"/>
      <c r="RDV224" s="54"/>
      <c r="RDW224" s="54"/>
      <c r="RDX224" s="54"/>
      <c r="RDY224" s="54"/>
      <c r="RDZ224" s="54"/>
      <c r="REA224" s="54"/>
      <c r="REB224" s="54"/>
      <c r="REC224" s="54"/>
      <c r="RED224" s="54"/>
      <c r="REE224" s="54"/>
      <c r="REF224" s="54"/>
      <c r="REG224" s="54"/>
      <c r="REH224" s="54"/>
      <c r="REI224" s="54"/>
      <c r="REJ224" s="54"/>
      <c r="REK224" s="54"/>
      <c r="REL224" s="54"/>
      <c r="REM224" s="54"/>
      <c r="REN224" s="54"/>
      <c r="REO224" s="54"/>
      <c r="REP224" s="54"/>
      <c r="REQ224" s="54"/>
      <c r="RER224" s="54"/>
      <c r="RES224" s="54"/>
      <c r="RET224" s="54"/>
      <c r="REU224" s="54"/>
      <c r="REV224" s="54"/>
      <c r="REW224" s="54"/>
      <c r="REX224" s="54"/>
      <c r="REY224" s="54"/>
      <c r="REZ224" s="54"/>
      <c r="RFA224" s="54"/>
      <c r="RFB224" s="54"/>
      <c r="RFC224" s="54"/>
      <c r="RFD224" s="54"/>
      <c r="RFE224" s="54"/>
      <c r="RFF224" s="54"/>
      <c r="RFG224" s="54"/>
      <c r="RFH224" s="54"/>
      <c r="RFI224" s="54"/>
      <c r="RFJ224" s="54"/>
      <c r="RFK224" s="54"/>
      <c r="RFL224" s="54"/>
      <c r="RFM224" s="54"/>
      <c r="RFN224" s="54"/>
      <c r="RFO224" s="54"/>
      <c r="RFP224" s="54"/>
      <c r="RFQ224" s="54"/>
      <c r="RFR224" s="54"/>
      <c r="RFS224" s="54"/>
      <c r="RFT224" s="54"/>
      <c r="RFU224" s="54"/>
      <c r="RFV224" s="54"/>
      <c r="RFW224" s="54"/>
      <c r="RFX224" s="54"/>
      <c r="RFY224" s="54"/>
      <c r="RFZ224" s="54"/>
      <c r="RGA224" s="54"/>
      <c r="RGB224" s="54"/>
      <c r="RGC224" s="54"/>
      <c r="RGD224" s="54"/>
      <c r="RGE224" s="54"/>
      <c r="RGF224" s="54"/>
      <c r="RGG224" s="54"/>
      <c r="RGH224" s="54"/>
      <c r="RGI224" s="54"/>
      <c r="RGJ224" s="54"/>
      <c r="RGK224" s="54"/>
      <c r="RGL224" s="54"/>
      <c r="RGM224" s="54"/>
      <c r="RGN224" s="54"/>
      <c r="RGO224" s="54"/>
      <c r="RGP224" s="54"/>
      <c r="RGQ224" s="54"/>
      <c r="RGR224" s="54"/>
      <c r="RGS224" s="54"/>
      <c r="RGT224" s="54"/>
      <c r="RGU224" s="54"/>
      <c r="RGV224" s="54"/>
      <c r="RGW224" s="54"/>
      <c r="RGX224" s="54"/>
      <c r="RGY224" s="54"/>
      <c r="RGZ224" s="54"/>
      <c r="RHA224" s="54"/>
      <c r="RHB224" s="54"/>
      <c r="RHC224" s="54"/>
      <c r="RHD224" s="54"/>
      <c r="RHE224" s="54"/>
      <c r="RHF224" s="54"/>
      <c r="RHG224" s="54"/>
      <c r="RHH224" s="54"/>
      <c r="RHI224" s="54"/>
      <c r="RHJ224" s="54"/>
      <c r="RHK224" s="54"/>
      <c r="RHL224" s="54"/>
      <c r="RHM224" s="54"/>
      <c r="RHN224" s="54"/>
      <c r="RHO224" s="54"/>
      <c r="RHP224" s="54"/>
      <c r="RHQ224" s="54"/>
      <c r="RHR224" s="54"/>
      <c r="RHS224" s="54"/>
      <c r="RHT224" s="54"/>
      <c r="RHU224" s="54"/>
      <c r="RHV224" s="54"/>
      <c r="RHW224" s="54"/>
      <c r="RHX224" s="54"/>
      <c r="RHY224" s="54"/>
      <c r="RHZ224" s="54"/>
      <c r="RIA224" s="54"/>
      <c r="RIB224" s="54"/>
      <c r="RIC224" s="54"/>
      <c r="RID224" s="54"/>
      <c r="RIE224" s="54"/>
      <c r="RIF224" s="54"/>
      <c r="RIG224" s="54"/>
      <c r="RIH224" s="54"/>
      <c r="RII224" s="54"/>
      <c r="RIJ224" s="54"/>
      <c r="RIK224" s="54"/>
      <c r="RIL224" s="54"/>
      <c r="RIM224" s="54"/>
      <c r="RIN224" s="54"/>
      <c r="RIO224" s="54"/>
      <c r="RIP224" s="54"/>
      <c r="RIQ224" s="54"/>
      <c r="RIR224" s="54"/>
      <c r="RIS224" s="54"/>
      <c r="RIT224" s="54"/>
      <c r="RIU224" s="54"/>
      <c r="RIV224" s="54"/>
      <c r="RIW224" s="54"/>
      <c r="RIX224" s="54"/>
      <c r="RIY224" s="54"/>
      <c r="RIZ224" s="54"/>
      <c r="RJA224" s="54"/>
      <c r="RJB224" s="54"/>
      <c r="RJC224" s="54"/>
      <c r="RJD224" s="54"/>
      <c r="RJE224" s="54"/>
      <c r="RJF224" s="54"/>
      <c r="RJG224" s="54"/>
      <c r="RJH224" s="54"/>
      <c r="RJI224" s="54"/>
      <c r="RJJ224" s="54"/>
      <c r="RJK224" s="54"/>
      <c r="RJL224" s="54"/>
      <c r="RJM224" s="54"/>
      <c r="RJN224" s="54"/>
      <c r="RJO224" s="54"/>
      <c r="RJP224" s="54"/>
      <c r="RJQ224" s="54"/>
      <c r="RJR224" s="54"/>
      <c r="RJS224" s="54"/>
      <c r="RJT224" s="54"/>
      <c r="RJU224" s="54"/>
      <c r="RJV224" s="54"/>
      <c r="RJW224" s="54"/>
      <c r="RJX224" s="54"/>
      <c r="RJY224" s="54"/>
      <c r="RJZ224" s="54"/>
      <c r="RKA224" s="54"/>
      <c r="RKB224" s="54"/>
      <c r="RKC224" s="54"/>
      <c r="RKD224" s="54"/>
      <c r="RKE224" s="54"/>
      <c r="RKF224" s="54"/>
      <c r="RKG224" s="54"/>
      <c r="RKH224" s="54"/>
      <c r="RKI224" s="54"/>
      <c r="RKJ224" s="54"/>
      <c r="RKK224" s="54"/>
      <c r="RKL224" s="54"/>
      <c r="RKM224" s="54"/>
      <c r="RKN224" s="54"/>
      <c r="RKO224" s="54"/>
      <c r="RKP224" s="54"/>
      <c r="RKQ224" s="54"/>
      <c r="RKR224" s="54"/>
      <c r="RKS224" s="54"/>
      <c r="RKT224" s="54"/>
      <c r="RKU224" s="54"/>
      <c r="RKV224" s="54"/>
      <c r="RKW224" s="54"/>
      <c r="RKX224" s="54"/>
      <c r="RKY224" s="54"/>
      <c r="RKZ224" s="54"/>
      <c r="RLA224" s="54"/>
      <c r="RLB224" s="54"/>
      <c r="RLC224" s="54"/>
      <c r="RLD224" s="54"/>
      <c r="RLE224" s="54"/>
      <c r="RLF224" s="54"/>
      <c r="RLG224" s="54"/>
      <c r="RLH224" s="54"/>
      <c r="RLI224" s="54"/>
      <c r="RLJ224" s="54"/>
      <c r="RLK224" s="54"/>
      <c r="RLL224" s="54"/>
      <c r="RLM224" s="54"/>
      <c r="RLN224" s="54"/>
      <c r="RLO224" s="54"/>
      <c r="RLP224" s="54"/>
      <c r="RLQ224" s="54"/>
      <c r="RLR224" s="54"/>
      <c r="RLS224" s="54"/>
      <c r="RLT224" s="54"/>
      <c r="RLU224" s="54"/>
      <c r="RLV224" s="54"/>
      <c r="RLW224" s="54"/>
      <c r="RLX224" s="54"/>
      <c r="RLY224" s="54"/>
      <c r="RLZ224" s="54"/>
      <c r="RMA224" s="54"/>
      <c r="RMB224" s="54"/>
      <c r="RMC224" s="54"/>
      <c r="RMD224" s="54"/>
      <c r="RME224" s="54"/>
      <c r="RMF224" s="54"/>
      <c r="RMG224" s="54"/>
      <c r="RMH224" s="54"/>
      <c r="RMI224" s="54"/>
      <c r="RMJ224" s="54"/>
      <c r="RMK224" s="54"/>
      <c r="RML224" s="54"/>
      <c r="RMM224" s="54"/>
      <c r="RMN224" s="54"/>
      <c r="RMO224" s="54"/>
      <c r="RMP224" s="54"/>
      <c r="RMQ224" s="54"/>
      <c r="RMR224" s="54"/>
      <c r="RMS224" s="54"/>
      <c r="RMT224" s="54"/>
      <c r="RMU224" s="54"/>
      <c r="RMV224" s="54"/>
      <c r="RMW224" s="54"/>
      <c r="RMX224" s="54"/>
      <c r="RMY224" s="54"/>
      <c r="RMZ224" s="54"/>
      <c r="RNA224" s="54"/>
      <c r="RNB224" s="54"/>
      <c r="RNC224" s="54"/>
      <c r="RND224" s="54"/>
      <c r="RNE224" s="54"/>
      <c r="RNF224" s="54"/>
      <c r="RNG224" s="54"/>
      <c r="RNH224" s="54"/>
      <c r="RNI224" s="54"/>
      <c r="RNJ224" s="54"/>
      <c r="RNK224" s="54"/>
      <c r="RNL224" s="54"/>
      <c r="RNM224" s="54"/>
      <c r="RNN224" s="54"/>
      <c r="RNO224" s="54"/>
      <c r="RNP224" s="54"/>
      <c r="RNQ224" s="54"/>
      <c r="RNR224" s="54"/>
      <c r="RNS224" s="54"/>
      <c r="RNT224" s="54"/>
      <c r="RNU224" s="54"/>
      <c r="RNV224" s="54"/>
      <c r="RNW224" s="54"/>
      <c r="RNX224" s="54"/>
      <c r="RNY224" s="54"/>
      <c r="RNZ224" s="54"/>
      <c r="ROA224" s="54"/>
      <c r="ROB224" s="54"/>
      <c r="ROC224" s="54"/>
      <c r="ROD224" s="54"/>
      <c r="ROE224" s="54"/>
      <c r="ROF224" s="54"/>
      <c r="ROG224" s="54"/>
      <c r="ROH224" s="54"/>
      <c r="ROI224" s="54"/>
      <c r="ROJ224" s="54"/>
      <c r="ROK224" s="54"/>
      <c r="ROL224" s="54"/>
      <c r="ROM224" s="54"/>
      <c r="RON224" s="54"/>
      <c r="ROO224" s="54"/>
      <c r="ROP224" s="54"/>
      <c r="ROQ224" s="54"/>
      <c r="ROR224" s="54"/>
      <c r="ROS224" s="54"/>
      <c r="ROT224" s="54"/>
      <c r="ROU224" s="54"/>
      <c r="ROV224" s="54"/>
      <c r="ROW224" s="54"/>
      <c r="ROX224" s="54"/>
      <c r="ROY224" s="54"/>
      <c r="ROZ224" s="54"/>
      <c r="RPA224" s="54"/>
      <c r="RPB224" s="54"/>
      <c r="RPC224" s="54"/>
      <c r="RPD224" s="54"/>
      <c r="RPE224" s="54"/>
      <c r="RPF224" s="54"/>
      <c r="RPG224" s="54"/>
      <c r="RPH224" s="54"/>
      <c r="RPI224" s="54"/>
      <c r="RPJ224" s="54"/>
      <c r="RPK224" s="54"/>
      <c r="RPL224" s="54"/>
      <c r="RPM224" s="54"/>
      <c r="RPN224" s="54"/>
      <c r="RPO224" s="54"/>
      <c r="RPP224" s="54"/>
      <c r="RPQ224" s="54"/>
      <c r="RPR224" s="54"/>
      <c r="RPS224" s="54"/>
      <c r="RPT224" s="54"/>
      <c r="RPU224" s="54"/>
      <c r="RPV224" s="54"/>
      <c r="RPW224" s="54"/>
      <c r="RPX224" s="54"/>
      <c r="RPY224" s="54"/>
      <c r="RPZ224" s="54"/>
      <c r="RQA224" s="54"/>
      <c r="RQB224" s="54"/>
      <c r="RQC224" s="54"/>
      <c r="RQD224" s="54"/>
      <c r="RQE224" s="54"/>
      <c r="RQF224" s="54"/>
      <c r="RQG224" s="54"/>
      <c r="RQH224" s="54"/>
      <c r="RQI224" s="54"/>
      <c r="RQJ224" s="54"/>
      <c r="RQK224" s="54"/>
      <c r="RQL224" s="54"/>
      <c r="RQM224" s="54"/>
      <c r="RQN224" s="54"/>
      <c r="RQO224" s="54"/>
      <c r="RQP224" s="54"/>
      <c r="RQQ224" s="54"/>
      <c r="RQR224" s="54"/>
      <c r="RQS224" s="54"/>
      <c r="RQT224" s="54"/>
      <c r="RQU224" s="54"/>
      <c r="RQV224" s="54"/>
      <c r="RQW224" s="54"/>
      <c r="RQX224" s="54"/>
      <c r="RQY224" s="54"/>
      <c r="RQZ224" s="54"/>
      <c r="RRA224" s="54"/>
      <c r="RRB224" s="54"/>
      <c r="RRC224" s="54"/>
      <c r="RRD224" s="54"/>
      <c r="RRE224" s="54"/>
      <c r="RRF224" s="54"/>
      <c r="RRG224" s="54"/>
      <c r="RRH224" s="54"/>
      <c r="RRI224" s="54"/>
      <c r="RRJ224" s="54"/>
      <c r="RRK224" s="54"/>
      <c r="RRL224" s="54"/>
      <c r="RRM224" s="54"/>
      <c r="RRN224" s="54"/>
      <c r="RRO224" s="54"/>
      <c r="RRP224" s="54"/>
      <c r="RRQ224" s="54"/>
      <c r="RRR224" s="54"/>
      <c r="RRS224" s="54"/>
      <c r="RRT224" s="54"/>
      <c r="RRU224" s="54"/>
      <c r="RRV224" s="54"/>
      <c r="RRW224" s="54"/>
      <c r="RRX224" s="54"/>
      <c r="RRY224" s="54"/>
      <c r="RRZ224" s="54"/>
      <c r="RSA224" s="54"/>
      <c r="RSB224" s="54"/>
      <c r="RSC224" s="54"/>
      <c r="RSD224" s="54"/>
      <c r="RSE224" s="54"/>
      <c r="RSF224" s="54"/>
      <c r="RSG224" s="54"/>
      <c r="RSH224" s="54"/>
      <c r="RSI224" s="54"/>
      <c r="RSJ224" s="54"/>
      <c r="RSK224" s="54"/>
      <c r="RSL224" s="54"/>
      <c r="RSM224" s="54"/>
      <c r="RSN224" s="54"/>
      <c r="RSO224" s="54"/>
      <c r="RSP224" s="54"/>
      <c r="RSQ224" s="54"/>
      <c r="RSR224" s="54"/>
      <c r="RSS224" s="54"/>
      <c r="RST224" s="54"/>
      <c r="RSU224" s="54"/>
      <c r="RSV224" s="54"/>
      <c r="RSW224" s="54"/>
      <c r="RSX224" s="54"/>
      <c r="RSY224" s="54"/>
      <c r="RSZ224" s="54"/>
      <c r="RTA224" s="54"/>
      <c r="RTB224" s="54"/>
      <c r="RTC224" s="54"/>
      <c r="RTD224" s="54"/>
      <c r="RTE224" s="54"/>
      <c r="RTF224" s="54"/>
      <c r="RTG224" s="54"/>
      <c r="RTH224" s="54"/>
      <c r="RTI224" s="54"/>
      <c r="RTJ224" s="54"/>
      <c r="RTK224" s="54"/>
      <c r="RTL224" s="54"/>
      <c r="RTM224" s="54"/>
      <c r="RTN224" s="54"/>
      <c r="RTO224" s="54"/>
      <c r="RTP224" s="54"/>
      <c r="RTQ224" s="54"/>
      <c r="RTR224" s="54"/>
      <c r="RTS224" s="54"/>
      <c r="RTT224" s="54"/>
      <c r="RTU224" s="54"/>
      <c r="RTV224" s="54"/>
      <c r="RTW224" s="54"/>
      <c r="RTX224" s="54"/>
      <c r="RTY224" s="54"/>
      <c r="RTZ224" s="54"/>
      <c r="RUA224" s="54"/>
      <c r="RUB224" s="54"/>
      <c r="RUC224" s="54"/>
      <c r="RUD224" s="54"/>
      <c r="RUE224" s="54"/>
      <c r="RUF224" s="54"/>
      <c r="RUG224" s="54"/>
      <c r="RUH224" s="54"/>
      <c r="RUI224" s="54"/>
      <c r="RUJ224" s="54"/>
      <c r="RUK224" s="54"/>
      <c r="RUL224" s="54"/>
      <c r="RUM224" s="54"/>
      <c r="RUN224" s="54"/>
      <c r="RUO224" s="54"/>
      <c r="RUP224" s="54"/>
      <c r="RUQ224" s="54"/>
      <c r="RUR224" s="54"/>
      <c r="RUS224" s="54"/>
      <c r="RUT224" s="54"/>
      <c r="RUU224" s="54"/>
      <c r="RUV224" s="54"/>
      <c r="RUW224" s="54"/>
      <c r="RUX224" s="54"/>
      <c r="RUY224" s="54"/>
      <c r="RUZ224" s="54"/>
      <c r="RVA224" s="54"/>
      <c r="RVB224" s="54"/>
      <c r="RVC224" s="54"/>
      <c r="RVD224" s="54"/>
      <c r="RVE224" s="54"/>
      <c r="RVF224" s="54"/>
      <c r="RVG224" s="54"/>
      <c r="RVH224" s="54"/>
      <c r="RVI224" s="54"/>
      <c r="RVJ224" s="54"/>
      <c r="RVK224" s="54"/>
      <c r="RVL224" s="54"/>
      <c r="RVM224" s="54"/>
      <c r="RVN224" s="54"/>
      <c r="RVO224" s="54"/>
      <c r="RVP224" s="54"/>
      <c r="RVQ224" s="54"/>
      <c r="RVR224" s="54"/>
      <c r="RVS224" s="54"/>
      <c r="RVT224" s="54"/>
      <c r="RVU224" s="54"/>
      <c r="RVV224" s="54"/>
      <c r="RVW224" s="54"/>
      <c r="RVX224" s="54"/>
      <c r="RVY224" s="54"/>
      <c r="RVZ224" s="54"/>
      <c r="RWA224" s="54"/>
      <c r="RWB224" s="54"/>
      <c r="RWC224" s="54"/>
      <c r="RWD224" s="54"/>
      <c r="RWE224" s="54"/>
      <c r="RWF224" s="54"/>
      <c r="RWG224" s="54"/>
      <c r="RWH224" s="54"/>
      <c r="RWI224" s="54"/>
      <c r="RWJ224" s="54"/>
      <c r="RWK224" s="54"/>
      <c r="RWL224" s="54"/>
      <c r="RWM224" s="54"/>
      <c r="RWN224" s="54"/>
      <c r="RWO224" s="54"/>
      <c r="RWP224" s="54"/>
      <c r="RWQ224" s="54"/>
      <c r="RWR224" s="54"/>
      <c r="RWS224" s="54"/>
      <c r="RWT224" s="54"/>
      <c r="RWU224" s="54"/>
      <c r="RWV224" s="54"/>
      <c r="RWW224" s="54"/>
      <c r="RWX224" s="54"/>
      <c r="RWY224" s="54"/>
      <c r="RWZ224" s="54"/>
      <c r="RXA224" s="54"/>
      <c r="RXB224" s="54"/>
      <c r="RXC224" s="54"/>
      <c r="RXD224" s="54"/>
      <c r="RXE224" s="54"/>
      <c r="RXF224" s="54"/>
      <c r="RXG224" s="54"/>
      <c r="RXH224" s="54"/>
      <c r="RXI224" s="54"/>
      <c r="RXJ224" s="54"/>
      <c r="RXK224" s="54"/>
      <c r="RXL224" s="54"/>
      <c r="RXM224" s="54"/>
      <c r="RXN224" s="54"/>
      <c r="RXO224" s="54"/>
      <c r="RXP224" s="54"/>
      <c r="RXQ224" s="54"/>
      <c r="RXR224" s="54"/>
      <c r="RXS224" s="54"/>
      <c r="RXT224" s="54"/>
      <c r="RXU224" s="54"/>
      <c r="RXV224" s="54"/>
      <c r="RXW224" s="54"/>
      <c r="RXX224" s="54"/>
      <c r="RXY224" s="54"/>
      <c r="RXZ224" s="54"/>
      <c r="RYA224" s="54"/>
      <c r="RYB224" s="54"/>
      <c r="RYC224" s="54"/>
      <c r="RYD224" s="54"/>
      <c r="RYE224" s="54"/>
      <c r="RYF224" s="54"/>
      <c r="RYG224" s="54"/>
      <c r="RYH224" s="54"/>
      <c r="RYI224" s="54"/>
      <c r="RYJ224" s="54"/>
      <c r="RYK224" s="54"/>
      <c r="RYL224" s="54"/>
      <c r="RYM224" s="54"/>
      <c r="RYN224" s="54"/>
      <c r="RYO224" s="54"/>
      <c r="RYP224" s="54"/>
      <c r="RYQ224" s="54"/>
      <c r="RYR224" s="54"/>
      <c r="RYS224" s="54"/>
      <c r="RYT224" s="54"/>
      <c r="RYU224" s="54"/>
      <c r="RYV224" s="54"/>
      <c r="RYW224" s="54"/>
      <c r="RYX224" s="54"/>
      <c r="RYY224" s="54"/>
      <c r="RYZ224" s="54"/>
      <c r="RZA224" s="54"/>
      <c r="RZB224" s="54"/>
      <c r="RZC224" s="54"/>
      <c r="RZD224" s="54"/>
      <c r="RZE224" s="54"/>
      <c r="RZF224" s="54"/>
      <c r="RZG224" s="54"/>
      <c r="RZH224" s="54"/>
      <c r="RZI224" s="54"/>
      <c r="RZJ224" s="54"/>
      <c r="RZK224" s="54"/>
      <c r="RZL224" s="54"/>
      <c r="RZM224" s="54"/>
      <c r="RZN224" s="54"/>
      <c r="RZO224" s="54"/>
      <c r="RZP224" s="54"/>
      <c r="RZQ224" s="54"/>
      <c r="RZR224" s="54"/>
      <c r="RZS224" s="54"/>
      <c r="RZT224" s="54"/>
      <c r="RZU224" s="54"/>
      <c r="RZV224" s="54"/>
      <c r="RZW224" s="54"/>
      <c r="RZX224" s="54"/>
      <c r="RZY224" s="54"/>
      <c r="RZZ224" s="54"/>
      <c r="SAA224" s="54"/>
      <c r="SAB224" s="54"/>
      <c r="SAC224" s="54"/>
      <c r="SAD224" s="54"/>
      <c r="SAE224" s="54"/>
      <c r="SAF224" s="54"/>
      <c r="SAG224" s="54"/>
      <c r="SAH224" s="54"/>
      <c r="SAI224" s="54"/>
      <c r="SAJ224" s="54"/>
      <c r="SAK224" s="54"/>
      <c r="SAL224" s="54"/>
      <c r="SAM224" s="54"/>
      <c r="SAN224" s="54"/>
      <c r="SAO224" s="54"/>
      <c r="SAP224" s="54"/>
      <c r="SAQ224" s="54"/>
      <c r="SAR224" s="54"/>
      <c r="SAS224" s="54"/>
      <c r="SAT224" s="54"/>
      <c r="SAU224" s="54"/>
      <c r="SAV224" s="54"/>
      <c r="SAW224" s="54"/>
      <c r="SAX224" s="54"/>
      <c r="SAY224" s="54"/>
      <c r="SAZ224" s="54"/>
      <c r="SBA224" s="54"/>
      <c r="SBB224" s="54"/>
      <c r="SBC224" s="54"/>
      <c r="SBD224" s="54"/>
      <c r="SBE224" s="54"/>
      <c r="SBF224" s="54"/>
      <c r="SBG224" s="54"/>
      <c r="SBH224" s="54"/>
      <c r="SBI224" s="54"/>
      <c r="SBJ224" s="54"/>
      <c r="SBK224" s="54"/>
      <c r="SBL224" s="54"/>
      <c r="SBM224" s="54"/>
      <c r="SBN224" s="54"/>
      <c r="SBO224" s="54"/>
      <c r="SBP224" s="54"/>
      <c r="SBQ224" s="54"/>
      <c r="SBR224" s="54"/>
      <c r="SBS224" s="54"/>
      <c r="SBT224" s="54"/>
      <c r="SBU224" s="54"/>
      <c r="SBV224" s="54"/>
      <c r="SBW224" s="54"/>
      <c r="SBX224" s="54"/>
      <c r="SBY224" s="54"/>
      <c r="SBZ224" s="54"/>
      <c r="SCA224" s="54"/>
      <c r="SCB224" s="54"/>
      <c r="SCC224" s="54"/>
      <c r="SCD224" s="54"/>
      <c r="SCE224" s="54"/>
      <c r="SCF224" s="54"/>
      <c r="SCG224" s="54"/>
      <c r="SCH224" s="54"/>
      <c r="SCI224" s="54"/>
      <c r="SCJ224" s="54"/>
      <c r="SCK224" s="54"/>
      <c r="SCL224" s="54"/>
      <c r="SCM224" s="54"/>
      <c r="SCN224" s="54"/>
      <c r="SCO224" s="54"/>
      <c r="SCP224" s="54"/>
      <c r="SCQ224" s="54"/>
      <c r="SCR224" s="54"/>
      <c r="SCS224" s="54"/>
      <c r="SCT224" s="54"/>
      <c r="SCU224" s="54"/>
      <c r="SCV224" s="54"/>
      <c r="SCW224" s="54"/>
      <c r="SCX224" s="54"/>
      <c r="SCY224" s="54"/>
      <c r="SCZ224" s="54"/>
      <c r="SDA224" s="54"/>
      <c r="SDB224" s="54"/>
      <c r="SDC224" s="54"/>
      <c r="SDD224" s="54"/>
      <c r="SDE224" s="54"/>
      <c r="SDF224" s="54"/>
      <c r="SDG224" s="54"/>
      <c r="SDH224" s="54"/>
      <c r="SDI224" s="54"/>
      <c r="SDJ224" s="54"/>
      <c r="SDK224" s="54"/>
      <c r="SDL224" s="54"/>
      <c r="SDM224" s="54"/>
      <c r="SDN224" s="54"/>
      <c r="SDO224" s="54"/>
      <c r="SDP224" s="54"/>
      <c r="SDQ224" s="54"/>
      <c r="SDR224" s="54"/>
      <c r="SDS224" s="54"/>
      <c r="SDT224" s="54"/>
      <c r="SDU224" s="54"/>
      <c r="SDV224" s="54"/>
      <c r="SDW224" s="54"/>
      <c r="SDX224" s="54"/>
      <c r="SDY224" s="54"/>
      <c r="SDZ224" s="54"/>
      <c r="SEA224" s="54"/>
      <c r="SEB224" s="54"/>
      <c r="SEC224" s="54"/>
      <c r="SED224" s="54"/>
      <c r="SEE224" s="54"/>
      <c r="SEF224" s="54"/>
      <c r="SEG224" s="54"/>
      <c r="SEH224" s="54"/>
      <c r="SEI224" s="54"/>
      <c r="SEJ224" s="54"/>
      <c r="SEK224" s="54"/>
      <c r="SEL224" s="54"/>
      <c r="SEM224" s="54"/>
      <c r="SEN224" s="54"/>
      <c r="SEO224" s="54"/>
      <c r="SEP224" s="54"/>
      <c r="SEQ224" s="54"/>
      <c r="SER224" s="54"/>
      <c r="SES224" s="54"/>
      <c r="SET224" s="54"/>
      <c r="SEU224" s="54"/>
      <c r="SEV224" s="54"/>
      <c r="SEW224" s="54"/>
      <c r="SEX224" s="54"/>
      <c r="SEY224" s="54"/>
      <c r="SEZ224" s="54"/>
      <c r="SFA224" s="54"/>
      <c r="SFB224" s="54"/>
      <c r="SFC224" s="54"/>
      <c r="SFD224" s="54"/>
      <c r="SFE224" s="54"/>
      <c r="SFF224" s="54"/>
      <c r="SFG224" s="54"/>
      <c r="SFH224" s="54"/>
      <c r="SFI224" s="54"/>
      <c r="SFJ224" s="54"/>
      <c r="SFK224" s="54"/>
      <c r="SFL224" s="54"/>
      <c r="SFM224" s="54"/>
      <c r="SFN224" s="54"/>
      <c r="SFO224" s="54"/>
      <c r="SFP224" s="54"/>
      <c r="SFQ224" s="54"/>
      <c r="SFR224" s="54"/>
      <c r="SFS224" s="54"/>
      <c r="SFT224" s="54"/>
      <c r="SFU224" s="54"/>
      <c r="SFV224" s="54"/>
      <c r="SFW224" s="54"/>
      <c r="SFX224" s="54"/>
      <c r="SFY224" s="54"/>
      <c r="SFZ224" s="54"/>
      <c r="SGA224" s="54"/>
      <c r="SGB224" s="54"/>
      <c r="SGC224" s="54"/>
      <c r="SGD224" s="54"/>
      <c r="SGE224" s="54"/>
      <c r="SGF224" s="54"/>
      <c r="SGG224" s="54"/>
      <c r="SGH224" s="54"/>
      <c r="SGI224" s="54"/>
      <c r="SGJ224" s="54"/>
      <c r="SGK224" s="54"/>
      <c r="SGL224" s="54"/>
      <c r="SGM224" s="54"/>
      <c r="SGN224" s="54"/>
      <c r="SGO224" s="54"/>
      <c r="SGP224" s="54"/>
      <c r="SGQ224" s="54"/>
      <c r="SGR224" s="54"/>
      <c r="SGS224" s="54"/>
      <c r="SGT224" s="54"/>
      <c r="SGU224" s="54"/>
      <c r="SGV224" s="54"/>
      <c r="SGW224" s="54"/>
      <c r="SGX224" s="54"/>
      <c r="SGY224" s="54"/>
      <c r="SGZ224" s="54"/>
      <c r="SHA224" s="54"/>
      <c r="SHB224" s="54"/>
      <c r="SHC224" s="54"/>
      <c r="SHD224" s="54"/>
      <c r="SHE224" s="54"/>
      <c r="SHF224" s="54"/>
      <c r="SHG224" s="54"/>
      <c r="SHH224" s="54"/>
      <c r="SHI224" s="54"/>
      <c r="SHJ224" s="54"/>
      <c r="SHK224" s="54"/>
      <c r="SHL224" s="54"/>
      <c r="SHM224" s="54"/>
      <c r="SHN224" s="54"/>
      <c r="SHO224" s="54"/>
      <c r="SHP224" s="54"/>
      <c r="SHQ224" s="54"/>
      <c r="SHR224" s="54"/>
      <c r="SHS224" s="54"/>
      <c r="SHT224" s="54"/>
      <c r="SHU224" s="54"/>
      <c r="SHV224" s="54"/>
      <c r="SHW224" s="54"/>
      <c r="SHX224" s="54"/>
      <c r="SHY224" s="54"/>
      <c r="SHZ224" s="54"/>
      <c r="SIA224" s="54"/>
      <c r="SIB224" s="54"/>
      <c r="SIC224" s="54"/>
      <c r="SID224" s="54"/>
      <c r="SIE224" s="54"/>
      <c r="SIF224" s="54"/>
      <c r="SIG224" s="54"/>
      <c r="SIH224" s="54"/>
      <c r="SII224" s="54"/>
      <c r="SIJ224" s="54"/>
      <c r="SIK224" s="54"/>
      <c r="SIL224" s="54"/>
      <c r="SIM224" s="54"/>
      <c r="SIN224" s="54"/>
      <c r="SIO224" s="54"/>
      <c r="SIP224" s="54"/>
      <c r="SIQ224" s="54"/>
      <c r="SIR224" s="54"/>
      <c r="SIS224" s="54"/>
      <c r="SIT224" s="54"/>
      <c r="SIU224" s="54"/>
      <c r="SIV224" s="54"/>
      <c r="SIW224" s="54"/>
      <c r="SIX224" s="54"/>
      <c r="SIY224" s="54"/>
      <c r="SIZ224" s="54"/>
      <c r="SJA224" s="54"/>
      <c r="SJB224" s="54"/>
      <c r="SJC224" s="54"/>
      <c r="SJD224" s="54"/>
      <c r="SJE224" s="54"/>
      <c r="SJF224" s="54"/>
      <c r="SJG224" s="54"/>
      <c r="SJH224" s="54"/>
      <c r="SJI224" s="54"/>
      <c r="SJJ224" s="54"/>
      <c r="SJK224" s="54"/>
      <c r="SJL224" s="54"/>
      <c r="SJM224" s="54"/>
      <c r="SJN224" s="54"/>
      <c r="SJO224" s="54"/>
      <c r="SJP224" s="54"/>
      <c r="SJQ224" s="54"/>
      <c r="SJR224" s="54"/>
      <c r="SJS224" s="54"/>
      <c r="SJT224" s="54"/>
      <c r="SJU224" s="54"/>
      <c r="SJV224" s="54"/>
      <c r="SJW224" s="54"/>
      <c r="SJX224" s="54"/>
      <c r="SJY224" s="54"/>
      <c r="SJZ224" s="54"/>
      <c r="SKA224" s="54"/>
      <c r="SKB224" s="54"/>
      <c r="SKC224" s="54"/>
      <c r="SKD224" s="54"/>
      <c r="SKE224" s="54"/>
      <c r="SKF224" s="54"/>
      <c r="SKG224" s="54"/>
      <c r="SKH224" s="54"/>
      <c r="SKI224" s="54"/>
      <c r="SKJ224" s="54"/>
      <c r="SKK224" s="54"/>
      <c r="SKL224" s="54"/>
      <c r="SKM224" s="54"/>
      <c r="SKN224" s="54"/>
      <c r="SKO224" s="54"/>
      <c r="SKP224" s="54"/>
      <c r="SKQ224" s="54"/>
      <c r="SKR224" s="54"/>
      <c r="SKS224" s="54"/>
      <c r="SKT224" s="54"/>
      <c r="SKU224" s="54"/>
      <c r="SKV224" s="54"/>
      <c r="SKW224" s="54"/>
      <c r="SKX224" s="54"/>
      <c r="SKY224" s="54"/>
      <c r="SKZ224" s="54"/>
      <c r="SLA224" s="54"/>
      <c r="SLB224" s="54"/>
      <c r="SLC224" s="54"/>
      <c r="SLD224" s="54"/>
      <c r="SLE224" s="54"/>
      <c r="SLF224" s="54"/>
      <c r="SLG224" s="54"/>
      <c r="SLH224" s="54"/>
      <c r="SLI224" s="54"/>
      <c r="SLJ224" s="54"/>
      <c r="SLK224" s="54"/>
      <c r="SLL224" s="54"/>
      <c r="SLM224" s="54"/>
      <c r="SLN224" s="54"/>
      <c r="SLO224" s="54"/>
      <c r="SLP224" s="54"/>
      <c r="SLQ224" s="54"/>
      <c r="SLR224" s="54"/>
      <c r="SLS224" s="54"/>
      <c r="SLT224" s="54"/>
      <c r="SLU224" s="54"/>
      <c r="SLV224" s="54"/>
      <c r="SLW224" s="54"/>
      <c r="SLX224" s="54"/>
      <c r="SLY224" s="54"/>
      <c r="SLZ224" s="54"/>
      <c r="SMA224" s="54"/>
      <c r="SMB224" s="54"/>
      <c r="SMC224" s="54"/>
      <c r="SMD224" s="54"/>
      <c r="SME224" s="54"/>
      <c r="SMF224" s="54"/>
      <c r="SMG224" s="54"/>
      <c r="SMH224" s="54"/>
      <c r="SMI224" s="54"/>
      <c r="SMJ224" s="54"/>
      <c r="SMK224" s="54"/>
      <c r="SML224" s="54"/>
      <c r="SMM224" s="54"/>
      <c r="SMN224" s="54"/>
      <c r="SMO224" s="54"/>
      <c r="SMP224" s="54"/>
      <c r="SMQ224" s="54"/>
      <c r="SMR224" s="54"/>
      <c r="SMS224" s="54"/>
      <c r="SMT224" s="54"/>
      <c r="SMU224" s="54"/>
      <c r="SMV224" s="54"/>
      <c r="SMW224" s="54"/>
      <c r="SMX224" s="54"/>
      <c r="SMY224" s="54"/>
      <c r="SMZ224" s="54"/>
      <c r="SNA224" s="54"/>
      <c r="SNB224" s="54"/>
      <c r="SNC224" s="54"/>
      <c r="SND224" s="54"/>
      <c r="SNE224" s="54"/>
      <c r="SNF224" s="54"/>
      <c r="SNG224" s="54"/>
      <c r="SNH224" s="54"/>
      <c r="SNI224" s="54"/>
      <c r="SNJ224" s="54"/>
      <c r="SNK224" s="54"/>
      <c r="SNL224" s="54"/>
      <c r="SNM224" s="54"/>
      <c r="SNN224" s="54"/>
      <c r="SNO224" s="54"/>
      <c r="SNP224" s="54"/>
      <c r="SNQ224" s="54"/>
      <c r="SNR224" s="54"/>
      <c r="SNS224" s="54"/>
      <c r="SNT224" s="54"/>
      <c r="SNU224" s="54"/>
      <c r="SNV224" s="54"/>
      <c r="SNW224" s="54"/>
      <c r="SNX224" s="54"/>
      <c r="SNY224" s="54"/>
      <c r="SNZ224" s="54"/>
      <c r="SOA224" s="54"/>
      <c r="SOB224" s="54"/>
      <c r="SOC224" s="54"/>
      <c r="SOD224" s="54"/>
      <c r="SOE224" s="54"/>
      <c r="SOF224" s="54"/>
      <c r="SOG224" s="54"/>
      <c r="SOH224" s="54"/>
      <c r="SOI224" s="54"/>
      <c r="SOJ224" s="54"/>
      <c r="SOK224" s="54"/>
      <c r="SOL224" s="54"/>
      <c r="SOM224" s="54"/>
      <c r="SON224" s="54"/>
      <c r="SOO224" s="54"/>
      <c r="SOP224" s="54"/>
      <c r="SOQ224" s="54"/>
      <c r="SOR224" s="54"/>
      <c r="SOS224" s="54"/>
      <c r="SOT224" s="54"/>
      <c r="SOU224" s="54"/>
      <c r="SOV224" s="54"/>
      <c r="SOW224" s="54"/>
      <c r="SOX224" s="54"/>
      <c r="SOY224" s="54"/>
      <c r="SOZ224" s="54"/>
      <c r="SPA224" s="54"/>
      <c r="SPB224" s="54"/>
      <c r="SPC224" s="54"/>
      <c r="SPD224" s="54"/>
      <c r="SPE224" s="54"/>
      <c r="SPF224" s="54"/>
      <c r="SPG224" s="54"/>
      <c r="SPH224" s="54"/>
      <c r="SPI224" s="54"/>
      <c r="SPJ224" s="54"/>
      <c r="SPK224" s="54"/>
      <c r="SPL224" s="54"/>
      <c r="SPM224" s="54"/>
      <c r="SPN224" s="54"/>
      <c r="SPO224" s="54"/>
      <c r="SPP224" s="54"/>
      <c r="SPQ224" s="54"/>
      <c r="SPR224" s="54"/>
      <c r="SPS224" s="54"/>
      <c r="SPT224" s="54"/>
      <c r="SPU224" s="54"/>
      <c r="SPV224" s="54"/>
      <c r="SPW224" s="54"/>
      <c r="SPX224" s="54"/>
      <c r="SPY224" s="54"/>
      <c r="SPZ224" s="54"/>
      <c r="SQA224" s="54"/>
      <c r="SQB224" s="54"/>
      <c r="SQC224" s="54"/>
      <c r="SQD224" s="54"/>
      <c r="SQE224" s="54"/>
      <c r="SQF224" s="54"/>
      <c r="SQG224" s="54"/>
      <c r="SQH224" s="54"/>
      <c r="SQI224" s="54"/>
      <c r="SQJ224" s="54"/>
      <c r="SQK224" s="54"/>
      <c r="SQL224" s="54"/>
      <c r="SQM224" s="54"/>
      <c r="SQN224" s="54"/>
      <c r="SQO224" s="54"/>
      <c r="SQP224" s="54"/>
      <c r="SQQ224" s="54"/>
      <c r="SQR224" s="54"/>
      <c r="SQS224" s="54"/>
      <c r="SQT224" s="54"/>
      <c r="SQU224" s="54"/>
      <c r="SQV224" s="54"/>
      <c r="SQW224" s="54"/>
      <c r="SQX224" s="54"/>
      <c r="SQY224" s="54"/>
      <c r="SQZ224" s="54"/>
      <c r="SRA224" s="54"/>
      <c r="SRB224" s="54"/>
      <c r="SRC224" s="54"/>
      <c r="SRD224" s="54"/>
      <c r="SRE224" s="54"/>
      <c r="SRF224" s="54"/>
      <c r="SRG224" s="54"/>
      <c r="SRH224" s="54"/>
      <c r="SRI224" s="54"/>
      <c r="SRJ224" s="54"/>
      <c r="SRK224" s="54"/>
      <c r="SRL224" s="54"/>
      <c r="SRM224" s="54"/>
      <c r="SRN224" s="54"/>
      <c r="SRO224" s="54"/>
      <c r="SRP224" s="54"/>
      <c r="SRQ224" s="54"/>
      <c r="SRR224" s="54"/>
      <c r="SRS224" s="54"/>
      <c r="SRT224" s="54"/>
      <c r="SRU224" s="54"/>
      <c r="SRV224" s="54"/>
      <c r="SRW224" s="54"/>
      <c r="SRX224" s="54"/>
      <c r="SRY224" s="54"/>
      <c r="SRZ224" s="54"/>
      <c r="SSA224" s="54"/>
      <c r="SSB224" s="54"/>
      <c r="SSC224" s="54"/>
      <c r="SSD224" s="54"/>
      <c r="SSE224" s="54"/>
      <c r="SSF224" s="54"/>
      <c r="SSG224" s="54"/>
      <c r="SSH224" s="54"/>
      <c r="SSI224" s="54"/>
      <c r="SSJ224" s="54"/>
      <c r="SSK224" s="54"/>
      <c r="SSL224" s="54"/>
      <c r="SSM224" s="54"/>
      <c r="SSN224" s="54"/>
      <c r="SSO224" s="54"/>
      <c r="SSP224" s="54"/>
      <c r="SSQ224" s="54"/>
      <c r="SSR224" s="54"/>
      <c r="SSS224" s="54"/>
      <c r="SST224" s="54"/>
      <c r="SSU224" s="54"/>
      <c r="SSV224" s="54"/>
      <c r="SSW224" s="54"/>
      <c r="SSX224" s="54"/>
      <c r="SSY224" s="54"/>
      <c r="SSZ224" s="54"/>
      <c r="STA224" s="54"/>
      <c r="STB224" s="54"/>
      <c r="STC224" s="54"/>
      <c r="STD224" s="54"/>
      <c r="STE224" s="54"/>
      <c r="STF224" s="54"/>
      <c r="STG224" s="54"/>
      <c r="STH224" s="54"/>
      <c r="STI224" s="54"/>
      <c r="STJ224" s="54"/>
      <c r="STK224" s="54"/>
      <c r="STL224" s="54"/>
      <c r="STM224" s="54"/>
      <c r="STN224" s="54"/>
      <c r="STO224" s="54"/>
      <c r="STP224" s="54"/>
      <c r="STQ224" s="54"/>
      <c r="STR224" s="54"/>
      <c r="STS224" s="54"/>
      <c r="STT224" s="54"/>
      <c r="STU224" s="54"/>
      <c r="STV224" s="54"/>
      <c r="STW224" s="54"/>
      <c r="STX224" s="54"/>
      <c r="STY224" s="54"/>
      <c r="STZ224" s="54"/>
      <c r="SUA224" s="54"/>
      <c r="SUB224" s="54"/>
      <c r="SUC224" s="54"/>
      <c r="SUD224" s="54"/>
      <c r="SUE224" s="54"/>
      <c r="SUF224" s="54"/>
      <c r="SUG224" s="54"/>
      <c r="SUH224" s="54"/>
      <c r="SUI224" s="54"/>
      <c r="SUJ224" s="54"/>
      <c r="SUK224" s="54"/>
      <c r="SUL224" s="54"/>
      <c r="SUM224" s="54"/>
      <c r="SUN224" s="54"/>
      <c r="SUO224" s="54"/>
      <c r="SUP224" s="54"/>
      <c r="SUQ224" s="54"/>
      <c r="SUR224" s="54"/>
      <c r="SUS224" s="54"/>
      <c r="SUT224" s="54"/>
      <c r="SUU224" s="54"/>
      <c r="SUV224" s="54"/>
      <c r="SUW224" s="54"/>
      <c r="SUX224" s="54"/>
      <c r="SUY224" s="54"/>
      <c r="SUZ224" s="54"/>
      <c r="SVA224" s="54"/>
      <c r="SVB224" s="54"/>
      <c r="SVC224" s="54"/>
      <c r="SVD224" s="54"/>
      <c r="SVE224" s="54"/>
      <c r="SVF224" s="54"/>
      <c r="SVG224" s="54"/>
      <c r="SVH224" s="54"/>
      <c r="SVI224" s="54"/>
      <c r="SVJ224" s="54"/>
      <c r="SVK224" s="54"/>
      <c r="SVL224" s="54"/>
      <c r="SVM224" s="54"/>
      <c r="SVN224" s="54"/>
      <c r="SVO224" s="54"/>
      <c r="SVP224" s="54"/>
      <c r="SVQ224" s="54"/>
      <c r="SVR224" s="54"/>
      <c r="SVS224" s="54"/>
      <c r="SVT224" s="54"/>
      <c r="SVU224" s="54"/>
      <c r="SVV224" s="54"/>
      <c r="SVW224" s="54"/>
      <c r="SVX224" s="54"/>
      <c r="SVY224" s="54"/>
      <c r="SVZ224" s="54"/>
      <c r="SWA224" s="54"/>
      <c r="SWB224" s="54"/>
      <c r="SWC224" s="54"/>
      <c r="SWD224" s="54"/>
      <c r="SWE224" s="54"/>
      <c r="SWF224" s="54"/>
      <c r="SWG224" s="54"/>
      <c r="SWH224" s="54"/>
      <c r="SWI224" s="54"/>
      <c r="SWJ224" s="54"/>
      <c r="SWK224" s="54"/>
      <c r="SWL224" s="54"/>
      <c r="SWM224" s="54"/>
      <c r="SWN224" s="54"/>
      <c r="SWO224" s="54"/>
      <c r="SWP224" s="54"/>
      <c r="SWQ224" s="54"/>
      <c r="SWR224" s="54"/>
      <c r="SWS224" s="54"/>
      <c r="SWT224" s="54"/>
      <c r="SWU224" s="54"/>
      <c r="SWV224" s="54"/>
      <c r="SWW224" s="54"/>
      <c r="SWX224" s="54"/>
      <c r="SWY224" s="54"/>
      <c r="SWZ224" s="54"/>
      <c r="SXA224" s="54"/>
      <c r="SXB224" s="54"/>
      <c r="SXC224" s="54"/>
      <c r="SXD224" s="54"/>
      <c r="SXE224" s="54"/>
      <c r="SXF224" s="54"/>
      <c r="SXG224" s="54"/>
      <c r="SXH224" s="54"/>
      <c r="SXI224" s="54"/>
      <c r="SXJ224" s="54"/>
      <c r="SXK224" s="54"/>
      <c r="SXL224" s="54"/>
      <c r="SXM224" s="54"/>
      <c r="SXN224" s="54"/>
      <c r="SXO224" s="54"/>
      <c r="SXP224" s="54"/>
      <c r="SXQ224" s="54"/>
      <c r="SXR224" s="54"/>
      <c r="SXS224" s="54"/>
      <c r="SXT224" s="54"/>
      <c r="SXU224" s="54"/>
      <c r="SXV224" s="54"/>
      <c r="SXW224" s="54"/>
      <c r="SXX224" s="54"/>
      <c r="SXY224" s="54"/>
      <c r="SXZ224" s="54"/>
      <c r="SYA224" s="54"/>
      <c r="SYB224" s="54"/>
      <c r="SYC224" s="54"/>
      <c r="SYD224" s="54"/>
      <c r="SYE224" s="54"/>
      <c r="SYF224" s="54"/>
      <c r="SYG224" s="54"/>
      <c r="SYH224" s="54"/>
      <c r="SYI224" s="54"/>
      <c r="SYJ224" s="54"/>
      <c r="SYK224" s="54"/>
      <c r="SYL224" s="54"/>
      <c r="SYM224" s="54"/>
      <c r="SYN224" s="54"/>
      <c r="SYO224" s="54"/>
      <c r="SYP224" s="54"/>
      <c r="SYQ224" s="54"/>
      <c r="SYR224" s="54"/>
      <c r="SYS224" s="54"/>
      <c r="SYT224" s="54"/>
      <c r="SYU224" s="54"/>
      <c r="SYV224" s="54"/>
      <c r="SYW224" s="54"/>
      <c r="SYX224" s="54"/>
      <c r="SYY224" s="54"/>
      <c r="SYZ224" s="54"/>
      <c r="SZA224" s="54"/>
      <c r="SZB224" s="54"/>
      <c r="SZC224" s="54"/>
      <c r="SZD224" s="54"/>
      <c r="SZE224" s="54"/>
      <c r="SZF224" s="54"/>
      <c r="SZG224" s="54"/>
      <c r="SZH224" s="54"/>
      <c r="SZI224" s="54"/>
      <c r="SZJ224" s="54"/>
      <c r="SZK224" s="54"/>
      <c r="SZL224" s="54"/>
      <c r="SZM224" s="54"/>
      <c r="SZN224" s="54"/>
      <c r="SZO224" s="54"/>
      <c r="SZP224" s="54"/>
      <c r="SZQ224" s="54"/>
      <c r="SZR224" s="54"/>
      <c r="SZS224" s="54"/>
      <c r="SZT224" s="54"/>
      <c r="SZU224" s="54"/>
      <c r="SZV224" s="54"/>
      <c r="SZW224" s="54"/>
      <c r="SZX224" s="54"/>
      <c r="SZY224" s="54"/>
      <c r="SZZ224" s="54"/>
      <c r="TAA224" s="54"/>
      <c r="TAB224" s="54"/>
      <c r="TAC224" s="54"/>
      <c r="TAD224" s="54"/>
      <c r="TAE224" s="54"/>
      <c r="TAF224" s="54"/>
      <c r="TAG224" s="54"/>
      <c r="TAH224" s="54"/>
      <c r="TAI224" s="54"/>
      <c r="TAJ224" s="54"/>
      <c r="TAK224" s="54"/>
      <c r="TAL224" s="54"/>
      <c r="TAM224" s="54"/>
      <c r="TAN224" s="54"/>
      <c r="TAO224" s="54"/>
      <c r="TAP224" s="54"/>
      <c r="TAQ224" s="54"/>
      <c r="TAR224" s="54"/>
      <c r="TAS224" s="54"/>
      <c r="TAT224" s="54"/>
      <c r="TAU224" s="54"/>
      <c r="TAV224" s="54"/>
      <c r="TAW224" s="54"/>
      <c r="TAX224" s="54"/>
      <c r="TAY224" s="54"/>
      <c r="TAZ224" s="54"/>
      <c r="TBA224" s="54"/>
      <c r="TBB224" s="54"/>
      <c r="TBC224" s="54"/>
      <c r="TBD224" s="54"/>
      <c r="TBE224" s="54"/>
      <c r="TBF224" s="54"/>
      <c r="TBG224" s="54"/>
      <c r="TBH224" s="54"/>
      <c r="TBI224" s="54"/>
      <c r="TBJ224" s="54"/>
      <c r="TBK224" s="54"/>
      <c r="TBL224" s="54"/>
      <c r="TBM224" s="54"/>
      <c r="TBN224" s="54"/>
      <c r="TBO224" s="54"/>
      <c r="TBP224" s="54"/>
      <c r="TBQ224" s="54"/>
      <c r="TBR224" s="54"/>
      <c r="TBS224" s="54"/>
      <c r="TBT224" s="54"/>
      <c r="TBU224" s="54"/>
      <c r="TBV224" s="54"/>
      <c r="TBW224" s="54"/>
      <c r="TBX224" s="54"/>
      <c r="TBY224" s="54"/>
      <c r="TBZ224" s="54"/>
      <c r="TCA224" s="54"/>
      <c r="TCB224" s="54"/>
      <c r="TCC224" s="54"/>
      <c r="TCD224" s="54"/>
      <c r="TCE224" s="54"/>
      <c r="TCF224" s="54"/>
      <c r="TCG224" s="54"/>
      <c r="TCH224" s="54"/>
      <c r="TCI224" s="54"/>
      <c r="TCJ224" s="54"/>
      <c r="TCK224" s="54"/>
      <c r="TCL224" s="54"/>
      <c r="TCM224" s="54"/>
      <c r="TCN224" s="54"/>
      <c r="TCO224" s="54"/>
      <c r="TCP224" s="54"/>
      <c r="TCQ224" s="54"/>
      <c r="TCR224" s="54"/>
      <c r="TCS224" s="54"/>
      <c r="TCT224" s="54"/>
      <c r="TCU224" s="54"/>
      <c r="TCV224" s="54"/>
      <c r="TCW224" s="54"/>
      <c r="TCX224" s="54"/>
      <c r="TCY224" s="54"/>
      <c r="TCZ224" s="54"/>
      <c r="TDA224" s="54"/>
      <c r="TDB224" s="54"/>
      <c r="TDC224" s="54"/>
      <c r="TDD224" s="54"/>
      <c r="TDE224" s="54"/>
      <c r="TDF224" s="54"/>
      <c r="TDG224" s="54"/>
      <c r="TDH224" s="54"/>
      <c r="TDI224" s="54"/>
      <c r="TDJ224" s="54"/>
      <c r="TDK224" s="54"/>
      <c r="TDL224" s="54"/>
      <c r="TDM224" s="54"/>
      <c r="TDN224" s="54"/>
      <c r="TDO224" s="54"/>
      <c r="TDP224" s="54"/>
      <c r="TDQ224" s="54"/>
      <c r="TDR224" s="54"/>
      <c r="TDS224" s="54"/>
      <c r="TDT224" s="54"/>
      <c r="TDU224" s="54"/>
      <c r="TDV224" s="54"/>
      <c r="TDW224" s="54"/>
      <c r="TDX224" s="54"/>
      <c r="TDY224" s="54"/>
      <c r="TDZ224" s="54"/>
      <c r="TEA224" s="54"/>
      <c r="TEB224" s="54"/>
      <c r="TEC224" s="54"/>
      <c r="TED224" s="54"/>
      <c r="TEE224" s="54"/>
      <c r="TEF224" s="54"/>
      <c r="TEG224" s="54"/>
      <c r="TEH224" s="54"/>
      <c r="TEI224" s="54"/>
      <c r="TEJ224" s="54"/>
      <c r="TEK224" s="54"/>
      <c r="TEL224" s="54"/>
      <c r="TEM224" s="54"/>
      <c r="TEN224" s="54"/>
      <c r="TEO224" s="54"/>
      <c r="TEP224" s="54"/>
      <c r="TEQ224" s="54"/>
      <c r="TER224" s="54"/>
      <c r="TES224" s="54"/>
      <c r="TET224" s="54"/>
      <c r="TEU224" s="54"/>
      <c r="TEV224" s="54"/>
      <c r="TEW224" s="54"/>
      <c r="TEX224" s="54"/>
      <c r="TEY224" s="54"/>
      <c r="TEZ224" s="54"/>
      <c r="TFA224" s="54"/>
      <c r="TFB224" s="54"/>
      <c r="TFC224" s="54"/>
      <c r="TFD224" s="54"/>
      <c r="TFE224" s="54"/>
      <c r="TFF224" s="54"/>
      <c r="TFG224" s="54"/>
      <c r="TFH224" s="54"/>
      <c r="TFI224" s="54"/>
      <c r="TFJ224" s="54"/>
      <c r="TFK224" s="54"/>
      <c r="TFL224" s="54"/>
      <c r="TFM224" s="54"/>
      <c r="TFN224" s="54"/>
      <c r="TFO224" s="54"/>
      <c r="TFP224" s="54"/>
      <c r="TFQ224" s="54"/>
      <c r="TFR224" s="54"/>
      <c r="TFS224" s="54"/>
      <c r="TFT224" s="54"/>
      <c r="TFU224" s="54"/>
      <c r="TFV224" s="54"/>
      <c r="TFW224" s="54"/>
      <c r="TFX224" s="54"/>
      <c r="TFY224" s="54"/>
      <c r="TFZ224" s="54"/>
      <c r="TGA224" s="54"/>
      <c r="TGB224" s="54"/>
      <c r="TGC224" s="54"/>
      <c r="TGD224" s="54"/>
      <c r="TGE224" s="54"/>
      <c r="TGF224" s="54"/>
      <c r="TGG224" s="54"/>
      <c r="TGH224" s="54"/>
      <c r="TGI224" s="54"/>
      <c r="TGJ224" s="54"/>
      <c r="TGK224" s="54"/>
      <c r="TGL224" s="54"/>
      <c r="TGM224" s="54"/>
      <c r="TGN224" s="54"/>
      <c r="TGO224" s="54"/>
      <c r="TGP224" s="54"/>
      <c r="TGQ224" s="54"/>
      <c r="TGR224" s="54"/>
      <c r="TGS224" s="54"/>
      <c r="TGT224" s="54"/>
      <c r="TGU224" s="54"/>
      <c r="TGV224" s="54"/>
      <c r="TGW224" s="54"/>
      <c r="TGX224" s="54"/>
      <c r="TGY224" s="54"/>
      <c r="TGZ224" s="54"/>
      <c r="THA224" s="54"/>
      <c r="THB224" s="54"/>
      <c r="THC224" s="54"/>
      <c r="THD224" s="54"/>
      <c r="THE224" s="54"/>
      <c r="THF224" s="54"/>
      <c r="THG224" s="54"/>
      <c r="THH224" s="54"/>
      <c r="THI224" s="54"/>
      <c r="THJ224" s="54"/>
      <c r="THK224" s="54"/>
      <c r="THL224" s="54"/>
      <c r="THM224" s="54"/>
      <c r="THN224" s="54"/>
      <c r="THO224" s="54"/>
      <c r="THP224" s="54"/>
      <c r="THQ224" s="54"/>
      <c r="THR224" s="54"/>
      <c r="THS224" s="54"/>
      <c r="THT224" s="54"/>
      <c r="THU224" s="54"/>
      <c r="THV224" s="54"/>
      <c r="THW224" s="54"/>
      <c r="THX224" s="54"/>
      <c r="THY224" s="54"/>
      <c r="THZ224" s="54"/>
      <c r="TIA224" s="54"/>
      <c r="TIB224" s="54"/>
      <c r="TIC224" s="54"/>
      <c r="TID224" s="54"/>
      <c r="TIE224" s="54"/>
      <c r="TIF224" s="54"/>
      <c r="TIG224" s="54"/>
      <c r="TIH224" s="54"/>
      <c r="TII224" s="54"/>
      <c r="TIJ224" s="54"/>
      <c r="TIK224" s="54"/>
      <c r="TIL224" s="54"/>
      <c r="TIM224" s="54"/>
      <c r="TIN224" s="54"/>
      <c r="TIO224" s="54"/>
      <c r="TIP224" s="54"/>
      <c r="TIQ224" s="54"/>
      <c r="TIR224" s="54"/>
      <c r="TIS224" s="54"/>
      <c r="TIT224" s="54"/>
      <c r="TIU224" s="54"/>
      <c r="TIV224" s="54"/>
      <c r="TIW224" s="54"/>
      <c r="TIX224" s="54"/>
      <c r="TIY224" s="54"/>
      <c r="TIZ224" s="54"/>
      <c r="TJA224" s="54"/>
      <c r="TJB224" s="54"/>
      <c r="TJC224" s="54"/>
      <c r="TJD224" s="54"/>
      <c r="TJE224" s="54"/>
      <c r="TJF224" s="54"/>
      <c r="TJG224" s="54"/>
      <c r="TJH224" s="54"/>
      <c r="TJI224" s="54"/>
      <c r="TJJ224" s="54"/>
      <c r="TJK224" s="54"/>
      <c r="TJL224" s="54"/>
      <c r="TJM224" s="54"/>
      <c r="TJN224" s="54"/>
      <c r="TJO224" s="54"/>
      <c r="TJP224" s="54"/>
      <c r="TJQ224" s="54"/>
      <c r="TJR224" s="54"/>
      <c r="TJS224" s="54"/>
      <c r="TJT224" s="54"/>
      <c r="TJU224" s="54"/>
      <c r="TJV224" s="54"/>
      <c r="TJW224" s="54"/>
      <c r="TJX224" s="54"/>
      <c r="TJY224" s="54"/>
      <c r="TJZ224" s="54"/>
      <c r="TKA224" s="54"/>
      <c r="TKB224" s="54"/>
      <c r="TKC224" s="54"/>
      <c r="TKD224" s="54"/>
      <c r="TKE224" s="54"/>
      <c r="TKF224" s="54"/>
      <c r="TKG224" s="54"/>
      <c r="TKH224" s="54"/>
      <c r="TKI224" s="54"/>
      <c r="TKJ224" s="54"/>
      <c r="TKK224" s="54"/>
      <c r="TKL224" s="54"/>
      <c r="TKM224" s="54"/>
      <c r="TKN224" s="54"/>
      <c r="TKO224" s="54"/>
      <c r="TKP224" s="54"/>
      <c r="TKQ224" s="54"/>
      <c r="TKR224" s="54"/>
      <c r="TKS224" s="54"/>
      <c r="TKT224" s="54"/>
      <c r="TKU224" s="54"/>
      <c r="TKV224" s="54"/>
      <c r="TKW224" s="54"/>
      <c r="TKX224" s="54"/>
      <c r="TKY224" s="54"/>
      <c r="TKZ224" s="54"/>
      <c r="TLA224" s="54"/>
      <c r="TLB224" s="54"/>
      <c r="TLC224" s="54"/>
      <c r="TLD224" s="54"/>
      <c r="TLE224" s="54"/>
      <c r="TLF224" s="54"/>
      <c r="TLG224" s="54"/>
      <c r="TLH224" s="54"/>
      <c r="TLI224" s="54"/>
      <c r="TLJ224" s="54"/>
      <c r="TLK224" s="54"/>
      <c r="TLL224" s="54"/>
      <c r="TLM224" s="54"/>
      <c r="TLN224" s="54"/>
      <c r="TLO224" s="54"/>
      <c r="TLP224" s="54"/>
      <c r="TLQ224" s="54"/>
      <c r="TLR224" s="54"/>
      <c r="TLS224" s="54"/>
      <c r="TLT224" s="54"/>
      <c r="TLU224" s="54"/>
      <c r="TLV224" s="54"/>
      <c r="TLW224" s="54"/>
      <c r="TLX224" s="54"/>
      <c r="TLY224" s="54"/>
      <c r="TLZ224" s="54"/>
      <c r="TMA224" s="54"/>
      <c r="TMB224" s="54"/>
      <c r="TMC224" s="54"/>
      <c r="TMD224" s="54"/>
      <c r="TME224" s="54"/>
      <c r="TMF224" s="54"/>
      <c r="TMG224" s="54"/>
      <c r="TMH224" s="54"/>
      <c r="TMI224" s="54"/>
      <c r="TMJ224" s="54"/>
      <c r="TMK224" s="54"/>
      <c r="TML224" s="54"/>
      <c r="TMM224" s="54"/>
      <c r="TMN224" s="54"/>
      <c r="TMO224" s="54"/>
      <c r="TMP224" s="54"/>
      <c r="TMQ224" s="54"/>
      <c r="TMR224" s="54"/>
      <c r="TMS224" s="54"/>
      <c r="TMT224" s="54"/>
      <c r="TMU224" s="54"/>
      <c r="TMV224" s="54"/>
      <c r="TMW224" s="54"/>
      <c r="TMX224" s="54"/>
      <c r="TMY224" s="54"/>
      <c r="TMZ224" s="54"/>
      <c r="TNA224" s="54"/>
      <c r="TNB224" s="54"/>
      <c r="TNC224" s="54"/>
      <c r="TND224" s="54"/>
      <c r="TNE224" s="54"/>
      <c r="TNF224" s="54"/>
      <c r="TNG224" s="54"/>
      <c r="TNH224" s="54"/>
      <c r="TNI224" s="54"/>
      <c r="TNJ224" s="54"/>
      <c r="TNK224" s="54"/>
      <c r="TNL224" s="54"/>
      <c r="TNM224" s="54"/>
      <c r="TNN224" s="54"/>
      <c r="TNO224" s="54"/>
      <c r="TNP224" s="54"/>
      <c r="TNQ224" s="54"/>
      <c r="TNR224" s="54"/>
      <c r="TNS224" s="54"/>
      <c r="TNT224" s="54"/>
      <c r="TNU224" s="54"/>
      <c r="TNV224" s="54"/>
      <c r="TNW224" s="54"/>
      <c r="TNX224" s="54"/>
      <c r="TNY224" s="54"/>
      <c r="TNZ224" s="54"/>
      <c r="TOA224" s="54"/>
      <c r="TOB224" s="54"/>
      <c r="TOC224" s="54"/>
      <c r="TOD224" s="54"/>
      <c r="TOE224" s="54"/>
      <c r="TOF224" s="54"/>
      <c r="TOG224" s="54"/>
      <c r="TOH224" s="54"/>
      <c r="TOI224" s="54"/>
      <c r="TOJ224" s="54"/>
      <c r="TOK224" s="54"/>
      <c r="TOL224" s="54"/>
      <c r="TOM224" s="54"/>
      <c r="TON224" s="54"/>
      <c r="TOO224" s="54"/>
      <c r="TOP224" s="54"/>
      <c r="TOQ224" s="54"/>
      <c r="TOR224" s="54"/>
      <c r="TOS224" s="54"/>
      <c r="TOT224" s="54"/>
      <c r="TOU224" s="54"/>
      <c r="TOV224" s="54"/>
      <c r="TOW224" s="54"/>
      <c r="TOX224" s="54"/>
      <c r="TOY224" s="54"/>
      <c r="TOZ224" s="54"/>
      <c r="TPA224" s="54"/>
      <c r="TPB224" s="54"/>
      <c r="TPC224" s="54"/>
      <c r="TPD224" s="54"/>
      <c r="TPE224" s="54"/>
      <c r="TPF224" s="54"/>
      <c r="TPG224" s="54"/>
      <c r="TPH224" s="54"/>
      <c r="TPI224" s="54"/>
      <c r="TPJ224" s="54"/>
      <c r="TPK224" s="54"/>
      <c r="TPL224" s="54"/>
      <c r="TPM224" s="54"/>
      <c r="TPN224" s="54"/>
      <c r="TPO224" s="54"/>
      <c r="TPP224" s="54"/>
      <c r="TPQ224" s="54"/>
      <c r="TPR224" s="54"/>
      <c r="TPS224" s="54"/>
      <c r="TPT224" s="54"/>
      <c r="TPU224" s="54"/>
      <c r="TPV224" s="54"/>
      <c r="TPW224" s="54"/>
      <c r="TPX224" s="54"/>
      <c r="TPY224" s="54"/>
      <c r="TPZ224" s="54"/>
      <c r="TQA224" s="54"/>
      <c r="TQB224" s="54"/>
      <c r="TQC224" s="54"/>
      <c r="TQD224" s="54"/>
      <c r="TQE224" s="54"/>
      <c r="TQF224" s="54"/>
      <c r="TQG224" s="54"/>
      <c r="TQH224" s="54"/>
      <c r="TQI224" s="54"/>
      <c r="TQJ224" s="54"/>
      <c r="TQK224" s="54"/>
      <c r="TQL224" s="54"/>
      <c r="TQM224" s="54"/>
      <c r="TQN224" s="54"/>
      <c r="TQO224" s="54"/>
      <c r="TQP224" s="54"/>
      <c r="TQQ224" s="54"/>
      <c r="TQR224" s="54"/>
      <c r="TQS224" s="54"/>
      <c r="TQT224" s="54"/>
      <c r="TQU224" s="54"/>
      <c r="TQV224" s="54"/>
      <c r="TQW224" s="54"/>
      <c r="TQX224" s="54"/>
      <c r="TQY224" s="54"/>
      <c r="TQZ224" s="54"/>
      <c r="TRA224" s="54"/>
      <c r="TRB224" s="54"/>
      <c r="TRC224" s="54"/>
      <c r="TRD224" s="54"/>
      <c r="TRE224" s="54"/>
      <c r="TRF224" s="54"/>
      <c r="TRG224" s="54"/>
      <c r="TRH224" s="54"/>
      <c r="TRI224" s="54"/>
      <c r="TRJ224" s="54"/>
      <c r="TRK224" s="54"/>
      <c r="TRL224" s="54"/>
      <c r="TRM224" s="54"/>
      <c r="TRN224" s="54"/>
      <c r="TRO224" s="54"/>
      <c r="TRP224" s="54"/>
      <c r="TRQ224" s="54"/>
      <c r="TRR224" s="54"/>
      <c r="TRS224" s="54"/>
      <c r="TRT224" s="54"/>
      <c r="TRU224" s="54"/>
      <c r="TRV224" s="54"/>
      <c r="TRW224" s="54"/>
      <c r="TRX224" s="54"/>
      <c r="TRY224" s="54"/>
      <c r="TRZ224" s="54"/>
      <c r="TSA224" s="54"/>
      <c r="TSB224" s="54"/>
      <c r="TSC224" s="54"/>
      <c r="TSD224" s="54"/>
      <c r="TSE224" s="54"/>
      <c r="TSF224" s="54"/>
      <c r="TSG224" s="54"/>
      <c r="TSH224" s="54"/>
      <c r="TSI224" s="54"/>
      <c r="TSJ224" s="54"/>
      <c r="TSK224" s="54"/>
      <c r="TSL224" s="54"/>
      <c r="TSM224" s="54"/>
      <c r="TSN224" s="54"/>
      <c r="TSO224" s="54"/>
      <c r="TSP224" s="54"/>
      <c r="TSQ224" s="54"/>
      <c r="TSR224" s="54"/>
      <c r="TSS224" s="54"/>
      <c r="TST224" s="54"/>
      <c r="TSU224" s="54"/>
      <c r="TSV224" s="54"/>
      <c r="TSW224" s="54"/>
      <c r="TSX224" s="54"/>
      <c r="TSY224" s="54"/>
      <c r="TSZ224" s="54"/>
      <c r="TTA224" s="54"/>
      <c r="TTB224" s="54"/>
      <c r="TTC224" s="54"/>
      <c r="TTD224" s="54"/>
      <c r="TTE224" s="54"/>
      <c r="TTF224" s="54"/>
      <c r="TTG224" s="54"/>
      <c r="TTH224" s="54"/>
      <c r="TTI224" s="54"/>
      <c r="TTJ224" s="54"/>
      <c r="TTK224" s="54"/>
      <c r="TTL224" s="54"/>
      <c r="TTM224" s="54"/>
      <c r="TTN224" s="54"/>
      <c r="TTO224" s="54"/>
      <c r="TTP224" s="54"/>
      <c r="TTQ224" s="54"/>
      <c r="TTR224" s="54"/>
      <c r="TTS224" s="54"/>
      <c r="TTT224" s="54"/>
      <c r="TTU224" s="54"/>
      <c r="TTV224" s="54"/>
      <c r="TTW224" s="54"/>
      <c r="TTX224" s="54"/>
      <c r="TTY224" s="54"/>
      <c r="TTZ224" s="54"/>
      <c r="TUA224" s="54"/>
      <c r="TUB224" s="54"/>
      <c r="TUC224" s="54"/>
      <c r="TUD224" s="54"/>
      <c r="TUE224" s="54"/>
      <c r="TUF224" s="54"/>
      <c r="TUG224" s="54"/>
      <c r="TUH224" s="54"/>
      <c r="TUI224" s="54"/>
      <c r="TUJ224" s="54"/>
      <c r="TUK224" s="54"/>
      <c r="TUL224" s="54"/>
      <c r="TUM224" s="54"/>
      <c r="TUN224" s="54"/>
      <c r="TUO224" s="54"/>
      <c r="TUP224" s="54"/>
      <c r="TUQ224" s="54"/>
      <c r="TUR224" s="54"/>
      <c r="TUS224" s="54"/>
      <c r="TUT224" s="54"/>
      <c r="TUU224" s="54"/>
      <c r="TUV224" s="54"/>
      <c r="TUW224" s="54"/>
      <c r="TUX224" s="54"/>
      <c r="TUY224" s="54"/>
      <c r="TUZ224" s="54"/>
      <c r="TVA224" s="54"/>
      <c r="TVB224" s="54"/>
      <c r="TVC224" s="54"/>
      <c r="TVD224" s="54"/>
      <c r="TVE224" s="54"/>
      <c r="TVF224" s="54"/>
      <c r="TVG224" s="54"/>
      <c r="TVH224" s="54"/>
      <c r="TVI224" s="54"/>
      <c r="TVJ224" s="54"/>
      <c r="TVK224" s="54"/>
      <c r="TVL224" s="54"/>
      <c r="TVM224" s="54"/>
      <c r="TVN224" s="54"/>
      <c r="TVO224" s="54"/>
      <c r="TVP224" s="54"/>
      <c r="TVQ224" s="54"/>
      <c r="TVR224" s="54"/>
      <c r="TVS224" s="54"/>
      <c r="TVT224" s="54"/>
      <c r="TVU224" s="54"/>
      <c r="TVV224" s="54"/>
      <c r="TVW224" s="54"/>
      <c r="TVX224" s="54"/>
      <c r="TVY224" s="54"/>
      <c r="TVZ224" s="54"/>
      <c r="TWA224" s="54"/>
      <c r="TWB224" s="54"/>
      <c r="TWC224" s="54"/>
      <c r="TWD224" s="54"/>
      <c r="TWE224" s="54"/>
      <c r="TWF224" s="54"/>
      <c r="TWG224" s="54"/>
      <c r="TWH224" s="54"/>
      <c r="TWI224" s="54"/>
      <c r="TWJ224" s="54"/>
      <c r="TWK224" s="54"/>
      <c r="TWL224" s="54"/>
      <c r="TWM224" s="54"/>
      <c r="TWN224" s="54"/>
      <c r="TWO224" s="54"/>
      <c r="TWP224" s="54"/>
      <c r="TWQ224" s="54"/>
      <c r="TWR224" s="54"/>
      <c r="TWS224" s="54"/>
      <c r="TWT224" s="54"/>
      <c r="TWU224" s="54"/>
      <c r="TWV224" s="54"/>
      <c r="TWW224" s="54"/>
      <c r="TWX224" s="54"/>
      <c r="TWY224" s="54"/>
      <c r="TWZ224" s="54"/>
      <c r="TXA224" s="54"/>
      <c r="TXB224" s="54"/>
      <c r="TXC224" s="54"/>
      <c r="TXD224" s="54"/>
      <c r="TXE224" s="54"/>
      <c r="TXF224" s="54"/>
      <c r="TXG224" s="54"/>
      <c r="TXH224" s="54"/>
      <c r="TXI224" s="54"/>
      <c r="TXJ224" s="54"/>
      <c r="TXK224" s="54"/>
      <c r="TXL224" s="54"/>
      <c r="TXM224" s="54"/>
      <c r="TXN224" s="54"/>
      <c r="TXO224" s="54"/>
      <c r="TXP224" s="54"/>
      <c r="TXQ224" s="54"/>
      <c r="TXR224" s="54"/>
      <c r="TXS224" s="54"/>
      <c r="TXT224" s="54"/>
      <c r="TXU224" s="54"/>
      <c r="TXV224" s="54"/>
      <c r="TXW224" s="54"/>
      <c r="TXX224" s="54"/>
      <c r="TXY224" s="54"/>
      <c r="TXZ224" s="54"/>
      <c r="TYA224" s="54"/>
      <c r="TYB224" s="54"/>
      <c r="TYC224" s="54"/>
      <c r="TYD224" s="54"/>
      <c r="TYE224" s="54"/>
      <c r="TYF224" s="54"/>
      <c r="TYG224" s="54"/>
      <c r="TYH224" s="54"/>
      <c r="TYI224" s="54"/>
      <c r="TYJ224" s="54"/>
      <c r="TYK224" s="54"/>
      <c r="TYL224" s="54"/>
      <c r="TYM224" s="54"/>
      <c r="TYN224" s="54"/>
      <c r="TYO224" s="54"/>
      <c r="TYP224" s="54"/>
      <c r="TYQ224" s="54"/>
      <c r="TYR224" s="54"/>
      <c r="TYS224" s="54"/>
      <c r="TYT224" s="54"/>
      <c r="TYU224" s="54"/>
      <c r="TYV224" s="54"/>
      <c r="TYW224" s="54"/>
      <c r="TYX224" s="54"/>
      <c r="TYY224" s="54"/>
      <c r="TYZ224" s="54"/>
      <c r="TZA224" s="54"/>
      <c r="TZB224" s="54"/>
      <c r="TZC224" s="54"/>
      <c r="TZD224" s="54"/>
      <c r="TZE224" s="54"/>
      <c r="TZF224" s="54"/>
      <c r="TZG224" s="54"/>
      <c r="TZH224" s="54"/>
      <c r="TZI224" s="54"/>
      <c r="TZJ224" s="54"/>
      <c r="TZK224" s="54"/>
      <c r="TZL224" s="54"/>
      <c r="TZM224" s="54"/>
      <c r="TZN224" s="54"/>
      <c r="TZO224" s="54"/>
      <c r="TZP224" s="54"/>
      <c r="TZQ224" s="54"/>
      <c r="TZR224" s="54"/>
      <c r="TZS224" s="54"/>
      <c r="TZT224" s="54"/>
      <c r="TZU224" s="54"/>
      <c r="TZV224" s="54"/>
      <c r="TZW224" s="54"/>
      <c r="TZX224" s="54"/>
      <c r="TZY224" s="54"/>
      <c r="TZZ224" s="54"/>
      <c r="UAA224" s="54"/>
      <c r="UAB224" s="54"/>
      <c r="UAC224" s="54"/>
      <c r="UAD224" s="54"/>
      <c r="UAE224" s="54"/>
      <c r="UAF224" s="54"/>
      <c r="UAG224" s="54"/>
      <c r="UAH224" s="54"/>
      <c r="UAI224" s="54"/>
      <c r="UAJ224" s="54"/>
      <c r="UAK224" s="54"/>
      <c r="UAL224" s="54"/>
      <c r="UAM224" s="54"/>
      <c r="UAN224" s="54"/>
      <c r="UAO224" s="54"/>
      <c r="UAP224" s="54"/>
      <c r="UAQ224" s="54"/>
      <c r="UAR224" s="54"/>
      <c r="UAS224" s="54"/>
      <c r="UAT224" s="54"/>
      <c r="UAU224" s="54"/>
      <c r="UAV224" s="54"/>
      <c r="UAW224" s="54"/>
      <c r="UAX224" s="54"/>
      <c r="UAY224" s="54"/>
      <c r="UAZ224" s="54"/>
      <c r="UBA224" s="54"/>
      <c r="UBB224" s="54"/>
      <c r="UBC224" s="54"/>
      <c r="UBD224" s="54"/>
      <c r="UBE224" s="54"/>
      <c r="UBF224" s="54"/>
      <c r="UBG224" s="54"/>
      <c r="UBH224" s="54"/>
      <c r="UBI224" s="54"/>
      <c r="UBJ224" s="54"/>
      <c r="UBK224" s="54"/>
      <c r="UBL224" s="54"/>
      <c r="UBM224" s="54"/>
      <c r="UBN224" s="54"/>
      <c r="UBO224" s="54"/>
      <c r="UBP224" s="54"/>
      <c r="UBQ224" s="54"/>
      <c r="UBR224" s="54"/>
      <c r="UBS224" s="54"/>
      <c r="UBT224" s="54"/>
      <c r="UBU224" s="54"/>
      <c r="UBV224" s="54"/>
      <c r="UBW224" s="54"/>
      <c r="UBX224" s="54"/>
      <c r="UBY224" s="54"/>
      <c r="UBZ224" s="54"/>
      <c r="UCA224" s="54"/>
      <c r="UCB224" s="54"/>
      <c r="UCC224" s="54"/>
      <c r="UCD224" s="54"/>
      <c r="UCE224" s="54"/>
      <c r="UCF224" s="54"/>
      <c r="UCG224" s="54"/>
      <c r="UCH224" s="54"/>
      <c r="UCI224" s="54"/>
      <c r="UCJ224" s="54"/>
      <c r="UCK224" s="54"/>
      <c r="UCL224" s="54"/>
      <c r="UCM224" s="54"/>
      <c r="UCN224" s="54"/>
      <c r="UCO224" s="54"/>
      <c r="UCP224" s="54"/>
      <c r="UCQ224" s="54"/>
      <c r="UCR224" s="54"/>
      <c r="UCS224" s="54"/>
      <c r="UCT224" s="54"/>
      <c r="UCU224" s="54"/>
      <c r="UCV224" s="54"/>
      <c r="UCW224" s="54"/>
      <c r="UCX224" s="54"/>
      <c r="UCY224" s="54"/>
      <c r="UCZ224" s="54"/>
      <c r="UDA224" s="54"/>
      <c r="UDB224" s="54"/>
      <c r="UDC224" s="54"/>
      <c r="UDD224" s="54"/>
      <c r="UDE224" s="54"/>
      <c r="UDF224" s="54"/>
      <c r="UDG224" s="54"/>
      <c r="UDH224" s="54"/>
      <c r="UDI224" s="54"/>
      <c r="UDJ224" s="54"/>
      <c r="UDK224" s="54"/>
      <c r="UDL224" s="54"/>
      <c r="UDM224" s="54"/>
      <c r="UDN224" s="54"/>
      <c r="UDO224" s="54"/>
      <c r="UDP224" s="54"/>
      <c r="UDQ224" s="54"/>
      <c r="UDR224" s="54"/>
      <c r="UDS224" s="54"/>
      <c r="UDT224" s="54"/>
      <c r="UDU224" s="54"/>
      <c r="UDV224" s="54"/>
      <c r="UDW224" s="54"/>
      <c r="UDX224" s="54"/>
      <c r="UDY224" s="54"/>
      <c r="UDZ224" s="54"/>
      <c r="UEA224" s="54"/>
      <c r="UEB224" s="54"/>
      <c r="UEC224" s="54"/>
      <c r="UED224" s="54"/>
      <c r="UEE224" s="54"/>
      <c r="UEF224" s="54"/>
      <c r="UEG224" s="54"/>
      <c r="UEH224" s="54"/>
      <c r="UEI224" s="54"/>
      <c r="UEJ224" s="54"/>
      <c r="UEK224" s="54"/>
      <c r="UEL224" s="54"/>
      <c r="UEM224" s="54"/>
      <c r="UEN224" s="54"/>
      <c r="UEO224" s="54"/>
      <c r="UEP224" s="54"/>
      <c r="UEQ224" s="54"/>
      <c r="UER224" s="54"/>
      <c r="UES224" s="54"/>
      <c r="UET224" s="54"/>
      <c r="UEU224" s="54"/>
      <c r="UEV224" s="54"/>
      <c r="UEW224" s="54"/>
      <c r="UEX224" s="54"/>
      <c r="UEY224" s="54"/>
      <c r="UEZ224" s="54"/>
      <c r="UFA224" s="54"/>
      <c r="UFB224" s="54"/>
      <c r="UFC224" s="54"/>
      <c r="UFD224" s="54"/>
      <c r="UFE224" s="54"/>
      <c r="UFF224" s="54"/>
      <c r="UFG224" s="54"/>
      <c r="UFH224" s="54"/>
      <c r="UFI224" s="54"/>
      <c r="UFJ224" s="54"/>
      <c r="UFK224" s="54"/>
      <c r="UFL224" s="54"/>
      <c r="UFM224" s="54"/>
      <c r="UFN224" s="54"/>
      <c r="UFO224" s="54"/>
      <c r="UFP224" s="54"/>
      <c r="UFQ224" s="54"/>
      <c r="UFR224" s="54"/>
      <c r="UFS224" s="54"/>
      <c r="UFT224" s="54"/>
      <c r="UFU224" s="54"/>
      <c r="UFV224" s="54"/>
      <c r="UFW224" s="54"/>
      <c r="UFX224" s="54"/>
      <c r="UFY224" s="54"/>
      <c r="UFZ224" s="54"/>
      <c r="UGA224" s="54"/>
      <c r="UGB224" s="54"/>
      <c r="UGC224" s="54"/>
      <c r="UGD224" s="54"/>
      <c r="UGE224" s="54"/>
      <c r="UGF224" s="54"/>
      <c r="UGG224" s="54"/>
      <c r="UGH224" s="54"/>
      <c r="UGI224" s="54"/>
      <c r="UGJ224" s="54"/>
      <c r="UGK224" s="54"/>
      <c r="UGL224" s="54"/>
      <c r="UGM224" s="54"/>
      <c r="UGN224" s="54"/>
      <c r="UGO224" s="54"/>
      <c r="UGP224" s="54"/>
      <c r="UGQ224" s="54"/>
      <c r="UGR224" s="54"/>
      <c r="UGS224" s="54"/>
      <c r="UGT224" s="54"/>
      <c r="UGU224" s="54"/>
      <c r="UGV224" s="54"/>
      <c r="UGW224" s="54"/>
      <c r="UGX224" s="54"/>
      <c r="UGY224" s="54"/>
      <c r="UGZ224" s="54"/>
      <c r="UHA224" s="54"/>
      <c r="UHB224" s="54"/>
      <c r="UHC224" s="54"/>
      <c r="UHD224" s="54"/>
      <c r="UHE224" s="54"/>
      <c r="UHF224" s="54"/>
      <c r="UHG224" s="54"/>
      <c r="UHH224" s="54"/>
      <c r="UHI224" s="54"/>
      <c r="UHJ224" s="54"/>
      <c r="UHK224" s="54"/>
      <c r="UHL224" s="54"/>
      <c r="UHM224" s="54"/>
      <c r="UHN224" s="54"/>
      <c r="UHO224" s="54"/>
      <c r="UHP224" s="54"/>
      <c r="UHQ224" s="54"/>
      <c r="UHR224" s="54"/>
      <c r="UHS224" s="54"/>
      <c r="UHT224" s="54"/>
      <c r="UHU224" s="54"/>
      <c r="UHV224" s="54"/>
      <c r="UHW224" s="54"/>
      <c r="UHX224" s="54"/>
      <c r="UHY224" s="54"/>
      <c r="UHZ224" s="54"/>
      <c r="UIA224" s="54"/>
      <c r="UIB224" s="54"/>
      <c r="UIC224" s="54"/>
      <c r="UID224" s="54"/>
      <c r="UIE224" s="54"/>
      <c r="UIF224" s="54"/>
      <c r="UIG224" s="54"/>
      <c r="UIH224" s="54"/>
      <c r="UII224" s="54"/>
      <c r="UIJ224" s="54"/>
      <c r="UIK224" s="54"/>
      <c r="UIL224" s="54"/>
      <c r="UIM224" s="54"/>
      <c r="UIN224" s="54"/>
      <c r="UIO224" s="54"/>
      <c r="UIP224" s="54"/>
      <c r="UIQ224" s="54"/>
      <c r="UIR224" s="54"/>
      <c r="UIS224" s="54"/>
      <c r="UIT224" s="54"/>
      <c r="UIU224" s="54"/>
      <c r="UIV224" s="54"/>
      <c r="UIW224" s="54"/>
      <c r="UIX224" s="54"/>
      <c r="UIY224" s="54"/>
      <c r="UIZ224" s="54"/>
      <c r="UJA224" s="54"/>
      <c r="UJB224" s="54"/>
      <c r="UJC224" s="54"/>
      <c r="UJD224" s="54"/>
      <c r="UJE224" s="54"/>
      <c r="UJF224" s="54"/>
      <c r="UJG224" s="54"/>
      <c r="UJH224" s="54"/>
      <c r="UJI224" s="54"/>
      <c r="UJJ224" s="54"/>
      <c r="UJK224" s="54"/>
      <c r="UJL224" s="54"/>
      <c r="UJM224" s="54"/>
      <c r="UJN224" s="54"/>
      <c r="UJO224" s="54"/>
      <c r="UJP224" s="54"/>
      <c r="UJQ224" s="54"/>
      <c r="UJR224" s="54"/>
      <c r="UJS224" s="54"/>
      <c r="UJT224" s="54"/>
      <c r="UJU224" s="54"/>
      <c r="UJV224" s="54"/>
      <c r="UJW224" s="54"/>
      <c r="UJX224" s="54"/>
      <c r="UJY224" s="54"/>
      <c r="UJZ224" s="54"/>
      <c r="UKA224" s="54"/>
      <c r="UKB224" s="54"/>
      <c r="UKC224" s="54"/>
      <c r="UKD224" s="54"/>
      <c r="UKE224" s="54"/>
      <c r="UKF224" s="54"/>
      <c r="UKG224" s="54"/>
      <c r="UKH224" s="54"/>
      <c r="UKI224" s="54"/>
      <c r="UKJ224" s="54"/>
      <c r="UKK224" s="54"/>
      <c r="UKL224" s="54"/>
      <c r="UKM224" s="54"/>
      <c r="UKN224" s="54"/>
      <c r="UKO224" s="54"/>
      <c r="UKP224" s="54"/>
      <c r="UKQ224" s="54"/>
      <c r="UKR224" s="54"/>
      <c r="UKS224" s="54"/>
      <c r="UKT224" s="54"/>
      <c r="UKU224" s="54"/>
      <c r="UKV224" s="54"/>
      <c r="UKW224" s="54"/>
      <c r="UKX224" s="54"/>
      <c r="UKY224" s="54"/>
      <c r="UKZ224" s="54"/>
      <c r="ULA224" s="54"/>
      <c r="ULB224" s="54"/>
      <c r="ULC224" s="54"/>
      <c r="ULD224" s="54"/>
      <c r="ULE224" s="54"/>
      <c r="ULF224" s="54"/>
      <c r="ULG224" s="54"/>
      <c r="ULH224" s="54"/>
      <c r="ULI224" s="54"/>
      <c r="ULJ224" s="54"/>
      <c r="ULK224" s="54"/>
      <c r="ULL224" s="54"/>
      <c r="ULM224" s="54"/>
      <c r="ULN224" s="54"/>
      <c r="ULO224" s="54"/>
      <c r="ULP224" s="54"/>
      <c r="ULQ224" s="54"/>
      <c r="ULR224" s="54"/>
      <c r="ULS224" s="54"/>
      <c r="ULT224" s="54"/>
      <c r="ULU224" s="54"/>
      <c r="ULV224" s="54"/>
      <c r="ULW224" s="54"/>
      <c r="ULX224" s="54"/>
      <c r="ULY224" s="54"/>
      <c r="ULZ224" s="54"/>
      <c r="UMA224" s="54"/>
      <c r="UMB224" s="54"/>
      <c r="UMC224" s="54"/>
      <c r="UMD224" s="54"/>
      <c r="UME224" s="54"/>
      <c r="UMF224" s="54"/>
      <c r="UMG224" s="54"/>
      <c r="UMH224" s="54"/>
      <c r="UMI224" s="54"/>
      <c r="UMJ224" s="54"/>
      <c r="UMK224" s="54"/>
      <c r="UML224" s="54"/>
      <c r="UMM224" s="54"/>
      <c r="UMN224" s="54"/>
      <c r="UMO224" s="54"/>
      <c r="UMP224" s="54"/>
      <c r="UMQ224" s="54"/>
      <c r="UMR224" s="54"/>
      <c r="UMS224" s="54"/>
      <c r="UMT224" s="54"/>
      <c r="UMU224" s="54"/>
      <c r="UMV224" s="54"/>
      <c r="UMW224" s="54"/>
      <c r="UMX224" s="54"/>
      <c r="UMY224" s="54"/>
      <c r="UMZ224" s="54"/>
      <c r="UNA224" s="54"/>
      <c r="UNB224" s="54"/>
      <c r="UNC224" s="54"/>
      <c r="UND224" s="54"/>
      <c r="UNE224" s="54"/>
      <c r="UNF224" s="54"/>
      <c r="UNG224" s="54"/>
      <c r="UNH224" s="54"/>
      <c r="UNI224" s="54"/>
      <c r="UNJ224" s="54"/>
      <c r="UNK224" s="54"/>
      <c r="UNL224" s="54"/>
      <c r="UNM224" s="54"/>
      <c r="UNN224" s="54"/>
      <c r="UNO224" s="54"/>
      <c r="UNP224" s="54"/>
      <c r="UNQ224" s="54"/>
      <c r="UNR224" s="54"/>
      <c r="UNS224" s="54"/>
      <c r="UNT224" s="54"/>
      <c r="UNU224" s="54"/>
      <c r="UNV224" s="54"/>
      <c r="UNW224" s="54"/>
      <c r="UNX224" s="54"/>
      <c r="UNY224" s="54"/>
      <c r="UNZ224" s="54"/>
      <c r="UOA224" s="54"/>
      <c r="UOB224" s="54"/>
      <c r="UOC224" s="54"/>
      <c r="UOD224" s="54"/>
      <c r="UOE224" s="54"/>
      <c r="UOF224" s="54"/>
      <c r="UOG224" s="54"/>
      <c r="UOH224" s="54"/>
      <c r="UOI224" s="54"/>
      <c r="UOJ224" s="54"/>
      <c r="UOK224" s="54"/>
      <c r="UOL224" s="54"/>
      <c r="UOM224" s="54"/>
      <c r="UON224" s="54"/>
      <c r="UOO224" s="54"/>
      <c r="UOP224" s="54"/>
      <c r="UOQ224" s="54"/>
      <c r="UOR224" s="54"/>
      <c r="UOS224" s="54"/>
      <c r="UOT224" s="54"/>
      <c r="UOU224" s="54"/>
      <c r="UOV224" s="54"/>
      <c r="UOW224" s="54"/>
      <c r="UOX224" s="54"/>
      <c r="UOY224" s="54"/>
      <c r="UOZ224" s="54"/>
      <c r="UPA224" s="54"/>
      <c r="UPB224" s="54"/>
      <c r="UPC224" s="54"/>
      <c r="UPD224" s="54"/>
      <c r="UPE224" s="54"/>
      <c r="UPF224" s="54"/>
      <c r="UPG224" s="54"/>
      <c r="UPH224" s="54"/>
      <c r="UPI224" s="54"/>
      <c r="UPJ224" s="54"/>
      <c r="UPK224" s="54"/>
      <c r="UPL224" s="54"/>
      <c r="UPM224" s="54"/>
      <c r="UPN224" s="54"/>
      <c r="UPO224" s="54"/>
      <c r="UPP224" s="54"/>
      <c r="UPQ224" s="54"/>
      <c r="UPR224" s="54"/>
      <c r="UPS224" s="54"/>
      <c r="UPT224" s="54"/>
      <c r="UPU224" s="54"/>
      <c r="UPV224" s="54"/>
      <c r="UPW224" s="54"/>
      <c r="UPX224" s="54"/>
      <c r="UPY224" s="54"/>
      <c r="UPZ224" s="54"/>
      <c r="UQA224" s="54"/>
      <c r="UQB224" s="54"/>
      <c r="UQC224" s="54"/>
      <c r="UQD224" s="54"/>
      <c r="UQE224" s="54"/>
      <c r="UQF224" s="54"/>
      <c r="UQG224" s="54"/>
      <c r="UQH224" s="54"/>
      <c r="UQI224" s="54"/>
      <c r="UQJ224" s="54"/>
      <c r="UQK224" s="54"/>
      <c r="UQL224" s="54"/>
      <c r="UQM224" s="54"/>
      <c r="UQN224" s="54"/>
      <c r="UQO224" s="54"/>
      <c r="UQP224" s="54"/>
      <c r="UQQ224" s="54"/>
      <c r="UQR224" s="54"/>
      <c r="UQS224" s="54"/>
      <c r="UQT224" s="54"/>
      <c r="UQU224" s="54"/>
      <c r="UQV224" s="54"/>
      <c r="UQW224" s="54"/>
      <c r="UQX224" s="54"/>
      <c r="UQY224" s="54"/>
      <c r="UQZ224" s="54"/>
      <c r="URA224" s="54"/>
      <c r="URB224" s="54"/>
      <c r="URC224" s="54"/>
      <c r="URD224" s="54"/>
      <c r="URE224" s="54"/>
      <c r="URF224" s="54"/>
      <c r="URG224" s="54"/>
      <c r="URH224" s="54"/>
      <c r="URI224" s="54"/>
      <c r="URJ224" s="54"/>
      <c r="URK224" s="54"/>
      <c r="URL224" s="54"/>
      <c r="URM224" s="54"/>
      <c r="URN224" s="54"/>
      <c r="URO224" s="54"/>
      <c r="URP224" s="54"/>
      <c r="URQ224" s="54"/>
      <c r="URR224" s="54"/>
      <c r="URS224" s="54"/>
      <c r="URT224" s="54"/>
      <c r="URU224" s="54"/>
      <c r="URV224" s="54"/>
      <c r="URW224" s="54"/>
      <c r="URX224" s="54"/>
      <c r="URY224" s="54"/>
      <c r="URZ224" s="54"/>
      <c r="USA224" s="54"/>
      <c r="USB224" s="54"/>
      <c r="USC224" s="54"/>
      <c r="USD224" s="54"/>
      <c r="USE224" s="54"/>
      <c r="USF224" s="54"/>
      <c r="USG224" s="54"/>
      <c r="USH224" s="54"/>
      <c r="USI224" s="54"/>
      <c r="USJ224" s="54"/>
      <c r="USK224" s="54"/>
      <c r="USL224" s="54"/>
      <c r="USM224" s="54"/>
      <c r="USN224" s="54"/>
      <c r="USO224" s="54"/>
      <c r="USP224" s="54"/>
      <c r="USQ224" s="54"/>
      <c r="USR224" s="54"/>
      <c r="USS224" s="54"/>
      <c r="UST224" s="54"/>
      <c r="USU224" s="54"/>
      <c r="USV224" s="54"/>
      <c r="USW224" s="54"/>
      <c r="USX224" s="54"/>
      <c r="USY224" s="54"/>
      <c r="USZ224" s="54"/>
      <c r="UTA224" s="54"/>
      <c r="UTB224" s="54"/>
      <c r="UTC224" s="54"/>
      <c r="UTD224" s="54"/>
      <c r="UTE224" s="54"/>
      <c r="UTF224" s="54"/>
      <c r="UTG224" s="54"/>
      <c r="UTH224" s="54"/>
      <c r="UTI224" s="54"/>
      <c r="UTJ224" s="54"/>
      <c r="UTK224" s="54"/>
      <c r="UTL224" s="54"/>
      <c r="UTM224" s="54"/>
      <c r="UTN224" s="54"/>
      <c r="UTO224" s="54"/>
      <c r="UTP224" s="54"/>
      <c r="UTQ224" s="54"/>
      <c r="UTR224" s="54"/>
      <c r="UTS224" s="54"/>
      <c r="UTT224" s="54"/>
      <c r="UTU224" s="54"/>
      <c r="UTV224" s="54"/>
      <c r="UTW224" s="54"/>
      <c r="UTX224" s="54"/>
      <c r="UTY224" s="54"/>
      <c r="UTZ224" s="54"/>
      <c r="UUA224" s="54"/>
      <c r="UUB224" s="54"/>
      <c r="UUC224" s="54"/>
      <c r="UUD224" s="54"/>
      <c r="UUE224" s="54"/>
      <c r="UUF224" s="54"/>
      <c r="UUG224" s="54"/>
      <c r="UUH224" s="54"/>
      <c r="UUI224" s="54"/>
      <c r="UUJ224" s="54"/>
      <c r="UUK224" s="54"/>
      <c r="UUL224" s="54"/>
      <c r="UUM224" s="54"/>
      <c r="UUN224" s="54"/>
      <c r="UUO224" s="54"/>
      <c r="UUP224" s="54"/>
      <c r="UUQ224" s="54"/>
      <c r="UUR224" s="54"/>
      <c r="UUS224" s="54"/>
      <c r="UUT224" s="54"/>
      <c r="UUU224" s="54"/>
      <c r="UUV224" s="54"/>
      <c r="UUW224" s="54"/>
      <c r="UUX224" s="54"/>
      <c r="UUY224" s="54"/>
      <c r="UUZ224" s="54"/>
      <c r="UVA224" s="54"/>
      <c r="UVB224" s="54"/>
      <c r="UVC224" s="54"/>
      <c r="UVD224" s="54"/>
      <c r="UVE224" s="54"/>
      <c r="UVF224" s="54"/>
      <c r="UVG224" s="54"/>
      <c r="UVH224" s="54"/>
      <c r="UVI224" s="54"/>
      <c r="UVJ224" s="54"/>
      <c r="UVK224" s="54"/>
      <c r="UVL224" s="54"/>
      <c r="UVM224" s="54"/>
      <c r="UVN224" s="54"/>
      <c r="UVO224" s="54"/>
      <c r="UVP224" s="54"/>
      <c r="UVQ224" s="54"/>
      <c r="UVR224" s="54"/>
      <c r="UVS224" s="54"/>
      <c r="UVT224" s="54"/>
      <c r="UVU224" s="54"/>
      <c r="UVV224" s="54"/>
      <c r="UVW224" s="54"/>
      <c r="UVX224" s="54"/>
      <c r="UVY224" s="54"/>
      <c r="UVZ224" s="54"/>
      <c r="UWA224" s="54"/>
      <c r="UWB224" s="54"/>
      <c r="UWC224" s="54"/>
      <c r="UWD224" s="54"/>
      <c r="UWE224" s="54"/>
      <c r="UWF224" s="54"/>
      <c r="UWG224" s="54"/>
      <c r="UWH224" s="54"/>
      <c r="UWI224" s="54"/>
      <c r="UWJ224" s="54"/>
      <c r="UWK224" s="54"/>
      <c r="UWL224" s="54"/>
      <c r="UWM224" s="54"/>
      <c r="UWN224" s="54"/>
      <c r="UWO224" s="54"/>
      <c r="UWP224" s="54"/>
      <c r="UWQ224" s="54"/>
      <c r="UWR224" s="54"/>
      <c r="UWS224" s="54"/>
      <c r="UWT224" s="54"/>
      <c r="UWU224" s="54"/>
      <c r="UWV224" s="54"/>
      <c r="UWW224" s="54"/>
      <c r="UWX224" s="54"/>
      <c r="UWY224" s="54"/>
      <c r="UWZ224" s="54"/>
      <c r="UXA224" s="54"/>
      <c r="UXB224" s="54"/>
      <c r="UXC224" s="54"/>
      <c r="UXD224" s="54"/>
      <c r="UXE224" s="54"/>
      <c r="UXF224" s="54"/>
      <c r="UXG224" s="54"/>
      <c r="UXH224" s="54"/>
      <c r="UXI224" s="54"/>
      <c r="UXJ224" s="54"/>
      <c r="UXK224" s="54"/>
      <c r="UXL224" s="54"/>
      <c r="UXM224" s="54"/>
      <c r="UXN224" s="54"/>
      <c r="UXO224" s="54"/>
      <c r="UXP224" s="54"/>
      <c r="UXQ224" s="54"/>
      <c r="UXR224" s="54"/>
      <c r="UXS224" s="54"/>
      <c r="UXT224" s="54"/>
      <c r="UXU224" s="54"/>
      <c r="UXV224" s="54"/>
      <c r="UXW224" s="54"/>
      <c r="UXX224" s="54"/>
      <c r="UXY224" s="54"/>
      <c r="UXZ224" s="54"/>
      <c r="UYA224" s="54"/>
      <c r="UYB224" s="54"/>
      <c r="UYC224" s="54"/>
      <c r="UYD224" s="54"/>
      <c r="UYE224" s="54"/>
      <c r="UYF224" s="54"/>
      <c r="UYG224" s="54"/>
      <c r="UYH224" s="54"/>
      <c r="UYI224" s="54"/>
      <c r="UYJ224" s="54"/>
      <c r="UYK224" s="54"/>
      <c r="UYL224" s="54"/>
      <c r="UYM224" s="54"/>
      <c r="UYN224" s="54"/>
      <c r="UYO224" s="54"/>
      <c r="UYP224" s="54"/>
      <c r="UYQ224" s="54"/>
      <c r="UYR224" s="54"/>
      <c r="UYS224" s="54"/>
      <c r="UYT224" s="54"/>
      <c r="UYU224" s="54"/>
      <c r="UYV224" s="54"/>
      <c r="UYW224" s="54"/>
      <c r="UYX224" s="54"/>
      <c r="UYY224" s="54"/>
      <c r="UYZ224" s="54"/>
      <c r="UZA224" s="54"/>
      <c r="UZB224" s="54"/>
      <c r="UZC224" s="54"/>
      <c r="UZD224" s="54"/>
      <c r="UZE224" s="54"/>
      <c r="UZF224" s="54"/>
      <c r="UZG224" s="54"/>
      <c r="UZH224" s="54"/>
      <c r="UZI224" s="54"/>
      <c r="UZJ224" s="54"/>
      <c r="UZK224" s="54"/>
      <c r="UZL224" s="54"/>
      <c r="UZM224" s="54"/>
      <c r="UZN224" s="54"/>
      <c r="UZO224" s="54"/>
      <c r="UZP224" s="54"/>
      <c r="UZQ224" s="54"/>
      <c r="UZR224" s="54"/>
      <c r="UZS224" s="54"/>
      <c r="UZT224" s="54"/>
      <c r="UZU224" s="54"/>
      <c r="UZV224" s="54"/>
      <c r="UZW224" s="54"/>
      <c r="UZX224" s="54"/>
      <c r="UZY224" s="54"/>
      <c r="UZZ224" s="54"/>
      <c r="VAA224" s="54"/>
      <c r="VAB224" s="54"/>
      <c r="VAC224" s="54"/>
      <c r="VAD224" s="54"/>
      <c r="VAE224" s="54"/>
      <c r="VAF224" s="54"/>
      <c r="VAG224" s="54"/>
      <c r="VAH224" s="54"/>
      <c r="VAI224" s="54"/>
      <c r="VAJ224" s="54"/>
      <c r="VAK224" s="54"/>
      <c r="VAL224" s="54"/>
      <c r="VAM224" s="54"/>
      <c r="VAN224" s="54"/>
      <c r="VAO224" s="54"/>
      <c r="VAP224" s="54"/>
      <c r="VAQ224" s="54"/>
      <c r="VAR224" s="54"/>
      <c r="VAS224" s="54"/>
      <c r="VAT224" s="54"/>
      <c r="VAU224" s="54"/>
      <c r="VAV224" s="54"/>
      <c r="VAW224" s="54"/>
      <c r="VAX224" s="54"/>
      <c r="VAY224" s="54"/>
      <c r="VAZ224" s="54"/>
      <c r="VBA224" s="54"/>
      <c r="VBB224" s="54"/>
      <c r="VBC224" s="54"/>
      <c r="VBD224" s="54"/>
      <c r="VBE224" s="54"/>
      <c r="VBF224" s="54"/>
      <c r="VBG224" s="54"/>
      <c r="VBH224" s="54"/>
      <c r="VBI224" s="54"/>
      <c r="VBJ224" s="54"/>
      <c r="VBK224" s="54"/>
      <c r="VBL224" s="54"/>
      <c r="VBM224" s="54"/>
      <c r="VBN224" s="54"/>
      <c r="VBO224" s="54"/>
      <c r="VBP224" s="54"/>
      <c r="VBQ224" s="54"/>
      <c r="VBR224" s="54"/>
      <c r="VBS224" s="54"/>
      <c r="VBT224" s="54"/>
      <c r="VBU224" s="54"/>
      <c r="VBV224" s="54"/>
      <c r="VBW224" s="54"/>
      <c r="VBX224" s="54"/>
      <c r="VBY224" s="54"/>
      <c r="VBZ224" s="54"/>
      <c r="VCA224" s="54"/>
      <c r="VCB224" s="54"/>
      <c r="VCC224" s="54"/>
      <c r="VCD224" s="54"/>
      <c r="VCE224" s="54"/>
      <c r="VCF224" s="54"/>
      <c r="VCG224" s="54"/>
      <c r="VCH224" s="54"/>
      <c r="VCI224" s="54"/>
      <c r="VCJ224" s="54"/>
      <c r="VCK224" s="54"/>
      <c r="VCL224" s="54"/>
      <c r="VCM224" s="54"/>
      <c r="VCN224" s="54"/>
      <c r="VCO224" s="54"/>
      <c r="VCP224" s="54"/>
      <c r="VCQ224" s="54"/>
      <c r="VCR224" s="54"/>
      <c r="VCS224" s="54"/>
      <c r="VCT224" s="54"/>
      <c r="VCU224" s="54"/>
      <c r="VCV224" s="54"/>
      <c r="VCW224" s="54"/>
      <c r="VCX224" s="54"/>
      <c r="VCY224" s="54"/>
      <c r="VCZ224" s="54"/>
      <c r="VDA224" s="54"/>
      <c r="VDB224" s="54"/>
      <c r="VDC224" s="54"/>
      <c r="VDD224" s="54"/>
      <c r="VDE224" s="54"/>
      <c r="VDF224" s="54"/>
      <c r="VDG224" s="54"/>
      <c r="VDH224" s="54"/>
      <c r="VDI224" s="54"/>
      <c r="VDJ224" s="54"/>
      <c r="VDK224" s="54"/>
      <c r="VDL224" s="54"/>
      <c r="VDM224" s="54"/>
      <c r="VDN224" s="54"/>
      <c r="VDO224" s="54"/>
      <c r="VDP224" s="54"/>
      <c r="VDQ224" s="54"/>
      <c r="VDR224" s="54"/>
      <c r="VDS224" s="54"/>
      <c r="VDT224" s="54"/>
      <c r="VDU224" s="54"/>
      <c r="VDV224" s="54"/>
      <c r="VDW224" s="54"/>
      <c r="VDX224" s="54"/>
      <c r="VDY224" s="54"/>
      <c r="VDZ224" s="54"/>
      <c r="VEA224" s="54"/>
      <c r="VEB224" s="54"/>
      <c r="VEC224" s="54"/>
      <c r="VED224" s="54"/>
      <c r="VEE224" s="54"/>
      <c r="VEF224" s="54"/>
      <c r="VEG224" s="54"/>
      <c r="VEH224" s="54"/>
      <c r="VEI224" s="54"/>
      <c r="VEJ224" s="54"/>
      <c r="VEK224" s="54"/>
      <c r="VEL224" s="54"/>
      <c r="VEM224" s="54"/>
      <c r="VEN224" s="54"/>
      <c r="VEO224" s="54"/>
      <c r="VEP224" s="54"/>
      <c r="VEQ224" s="54"/>
      <c r="VER224" s="54"/>
      <c r="VES224" s="54"/>
      <c r="VET224" s="54"/>
      <c r="VEU224" s="54"/>
      <c r="VEV224" s="54"/>
      <c r="VEW224" s="54"/>
      <c r="VEX224" s="54"/>
      <c r="VEY224" s="54"/>
      <c r="VEZ224" s="54"/>
      <c r="VFA224" s="54"/>
      <c r="VFB224" s="54"/>
      <c r="VFC224" s="54"/>
      <c r="VFD224" s="54"/>
      <c r="VFE224" s="54"/>
      <c r="VFF224" s="54"/>
      <c r="VFG224" s="54"/>
      <c r="VFH224" s="54"/>
      <c r="VFI224" s="54"/>
      <c r="VFJ224" s="54"/>
      <c r="VFK224" s="54"/>
      <c r="VFL224" s="54"/>
      <c r="VFM224" s="54"/>
      <c r="VFN224" s="54"/>
      <c r="VFO224" s="54"/>
      <c r="VFP224" s="54"/>
      <c r="VFQ224" s="54"/>
      <c r="VFR224" s="54"/>
      <c r="VFS224" s="54"/>
      <c r="VFT224" s="54"/>
      <c r="VFU224" s="54"/>
      <c r="VFV224" s="54"/>
      <c r="VFW224" s="54"/>
      <c r="VFX224" s="54"/>
      <c r="VFY224" s="54"/>
      <c r="VFZ224" s="54"/>
      <c r="VGA224" s="54"/>
      <c r="VGB224" s="54"/>
      <c r="VGC224" s="54"/>
      <c r="VGD224" s="54"/>
      <c r="VGE224" s="54"/>
      <c r="VGF224" s="54"/>
      <c r="VGG224" s="54"/>
      <c r="VGH224" s="54"/>
      <c r="VGI224" s="54"/>
      <c r="VGJ224" s="54"/>
      <c r="VGK224" s="54"/>
      <c r="VGL224" s="54"/>
      <c r="VGM224" s="54"/>
      <c r="VGN224" s="54"/>
      <c r="VGO224" s="54"/>
      <c r="VGP224" s="54"/>
      <c r="VGQ224" s="54"/>
      <c r="VGR224" s="54"/>
      <c r="VGS224" s="54"/>
      <c r="VGT224" s="54"/>
      <c r="VGU224" s="54"/>
      <c r="VGV224" s="54"/>
      <c r="VGW224" s="54"/>
      <c r="VGX224" s="54"/>
      <c r="VGY224" s="54"/>
      <c r="VGZ224" s="54"/>
      <c r="VHA224" s="54"/>
      <c r="VHB224" s="54"/>
      <c r="VHC224" s="54"/>
      <c r="VHD224" s="54"/>
      <c r="VHE224" s="54"/>
      <c r="VHF224" s="54"/>
      <c r="VHG224" s="54"/>
      <c r="VHH224" s="54"/>
      <c r="VHI224" s="54"/>
      <c r="VHJ224" s="54"/>
      <c r="VHK224" s="54"/>
      <c r="VHL224" s="54"/>
      <c r="VHM224" s="54"/>
      <c r="VHN224" s="54"/>
      <c r="VHO224" s="54"/>
      <c r="VHP224" s="54"/>
      <c r="VHQ224" s="54"/>
      <c r="VHR224" s="54"/>
      <c r="VHS224" s="54"/>
      <c r="VHT224" s="54"/>
      <c r="VHU224" s="54"/>
      <c r="VHV224" s="54"/>
      <c r="VHW224" s="54"/>
      <c r="VHX224" s="54"/>
      <c r="VHY224" s="54"/>
      <c r="VHZ224" s="54"/>
      <c r="VIA224" s="54"/>
      <c r="VIB224" s="54"/>
      <c r="VIC224" s="54"/>
      <c r="VID224" s="54"/>
      <c r="VIE224" s="54"/>
      <c r="VIF224" s="54"/>
      <c r="VIG224" s="54"/>
      <c r="VIH224" s="54"/>
      <c r="VII224" s="54"/>
      <c r="VIJ224" s="54"/>
      <c r="VIK224" s="54"/>
      <c r="VIL224" s="54"/>
      <c r="VIM224" s="54"/>
      <c r="VIN224" s="54"/>
      <c r="VIO224" s="54"/>
      <c r="VIP224" s="54"/>
      <c r="VIQ224" s="54"/>
      <c r="VIR224" s="54"/>
      <c r="VIS224" s="54"/>
      <c r="VIT224" s="54"/>
      <c r="VIU224" s="54"/>
      <c r="VIV224" s="54"/>
      <c r="VIW224" s="54"/>
      <c r="VIX224" s="54"/>
      <c r="VIY224" s="54"/>
      <c r="VIZ224" s="54"/>
      <c r="VJA224" s="54"/>
      <c r="VJB224" s="54"/>
      <c r="VJC224" s="54"/>
      <c r="VJD224" s="54"/>
      <c r="VJE224" s="54"/>
      <c r="VJF224" s="54"/>
      <c r="VJG224" s="54"/>
      <c r="VJH224" s="54"/>
      <c r="VJI224" s="54"/>
      <c r="VJJ224" s="54"/>
      <c r="VJK224" s="54"/>
      <c r="VJL224" s="54"/>
      <c r="VJM224" s="54"/>
      <c r="VJN224" s="54"/>
      <c r="VJO224" s="54"/>
      <c r="VJP224" s="54"/>
      <c r="VJQ224" s="54"/>
      <c r="VJR224" s="54"/>
      <c r="VJS224" s="54"/>
      <c r="VJT224" s="54"/>
      <c r="VJU224" s="54"/>
      <c r="VJV224" s="54"/>
      <c r="VJW224" s="54"/>
      <c r="VJX224" s="54"/>
      <c r="VJY224" s="54"/>
      <c r="VJZ224" s="54"/>
      <c r="VKA224" s="54"/>
      <c r="VKB224" s="54"/>
      <c r="VKC224" s="54"/>
      <c r="VKD224" s="54"/>
      <c r="VKE224" s="54"/>
      <c r="VKF224" s="54"/>
      <c r="VKG224" s="54"/>
      <c r="VKH224" s="54"/>
      <c r="VKI224" s="54"/>
      <c r="VKJ224" s="54"/>
      <c r="VKK224" s="54"/>
      <c r="VKL224" s="54"/>
      <c r="VKM224" s="54"/>
      <c r="VKN224" s="54"/>
      <c r="VKO224" s="54"/>
      <c r="VKP224" s="54"/>
      <c r="VKQ224" s="54"/>
      <c r="VKR224" s="54"/>
      <c r="VKS224" s="54"/>
      <c r="VKT224" s="54"/>
      <c r="VKU224" s="54"/>
      <c r="VKV224" s="54"/>
      <c r="VKW224" s="54"/>
      <c r="VKX224" s="54"/>
      <c r="VKY224" s="54"/>
      <c r="VKZ224" s="54"/>
      <c r="VLA224" s="54"/>
      <c r="VLB224" s="54"/>
      <c r="VLC224" s="54"/>
      <c r="VLD224" s="54"/>
      <c r="VLE224" s="54"/>
      <c r="VLF224" s="54"/>
      <c r="VLG224" s="54"/>
      <c r="VLH224" s="54"/>
      <c r="VLI224" s="54"/>
      <c r="VLJ224" s="54"/>
      <c r="VLK224" s="54"/>
      <c r="VLL224" s="54"/>
      <c r="VLM224" s="54"/>
      <c r="VLN224" s="54"/>
      <c r="VLO224" s="54"/>
      <c r="VLP224" s="54"/>
      <c r="VLQ224" s="54"/>
      <c r="VLR224" s="54"/>
      <c r="VLS224" s="54"/>
      <c r="VLT224" s="54"/>
      <c r="VLU224" s="54"/>
      <c r="VLV224" s="54"/>
      <c r="VLW224" s="54"/>
      <c r="VLX224" s="54"/>
      <c r="VLY224" s="54"/>
      <c r="VLZ224" s="54"/>
      <c r="VMA224" s="54"/>
      <c r="VMB224" s="54"/>
      <c r="VMC224" s="54"/>
      <c r="VMD224" s="54"/>
      <c r="VME224" s="54"/>
      <c r="VMF224" s="54"/>
      <c r="VMG224" s="54"/>
      <c r="VMH224" s="54"/>
      <c r="VMI224" s="54"/>
      <c r="VMJ224" s="54"/>
      <c r="VMK224" s="54"/>
      <c r="VML224" s="54"/>
      <c r="VMM224" s="54"/>
      <c r="VMN224" s="54"/>
      <c r="VMO224" s="54"/>
      <c r="VMP224" s="54"/>
      <c r="VMQ224" s="54"/>
      <c r="VMR224" s="54"/>
      <c r="VMS224" s="54"/>
      <c r="VMT224" s="54"/>
      <c r="VMU224" s="54"/>
      <c r="VMV224" s="54"/>
      <c r="VMW224" s="54"/>
      <c r="VMX224" s="54"/>
      <c r="VMY224" s="54"/>
      <c r="VMZ224" s="54"/>
      <c r="VNA224" s="54"/>
      <c r="VNB224" s="54"/>
      <c r="VNC224" s="54"/>
      <c r="VND224" s="54"/>
      <c r="VNE224" s="54"/>
      <c r="VNF224" s="54"/>
      <c r="VNG224" s="54"/>
      <c r="VNH224" s="54"/>
      <c r="VNI224" s="54"/>
      <c r="VNJ224" s="54"/>
      <c r="VNK224" s="54"/>
      <c r="VNL224" s="54"/>
      <c r="VNM224" s="54"/>
      <c r="VNN224" s="54"/>
      <c r="VNO224" s="54"/>
      <c r="VNP224" s="54"/>
      <c r="VNQ224" s="54"/>
      <c r="VNR224" s="54"/>
      <c r="VNS224" s="54"/>
      <c r="VNT224" s="54"/>
      <c r="VNU224" s="54"/>
      <c r="VNV224" s="54"/>
      <c r="VNW224" s="54"/>
      <c r="VNX224" s="54"/>
      <c r="VNY224" s="54"/>
      <c r="VNZ224" s="54"/>
      <c r="VOA224" s="54"/>
      <c r="VOB224" s="54"/>
      <c r="VOC224" s="54"/>
      <c r="VOD224" s="54"/>
      <c r="VOE224" s="54"/>
      <c r="VOF224" s="54"/>
      <c r="VOG224" s="54"/>
      <c r="VOH224" s="54"/>
      <c r="VOI224" s="54"/>
      <c r="VOJ224" s="54"/>
      <c r="VOK224" s="54"/>
      <c r="VOL224" s="54"/>
      <c r="VOM224" s="54"/>
      <c r="VON224" s="54"/>
      <c r="VOO224" s="54"/>
      <c r="VOP224" s="54"/>
      <c r="VOQ224" s="54"/>
      <c r="VOR224" s="54"/>
      <c r="VOS224" s="54"/>
      <c r="VOT224" s="54"/>
      <c r="VOU224" s="54"/>
      <c r="VOV224" s="54"/>
      <c r="VOW224" s="54"/>
      <c r="VOX224" s="54"/>
      <c r="VOY224" s="54"/>
      <c r="VOZ224" s="54"/>
      <c r="VPA224" s="54"/>
      <c r="VPB224" s="54"/>
      <c r="VPC224" s="54"/>
      <c r="VPD224" s="54"/>
      <c r="VPE224" s="54"/>
      <c r="VPF224" s="54"/>
      <c r="VPG224" s="54"/>
      <c r="VPH224" s="54"/>
      <c r="VPI224" s="54"/>
      <c r="VPJ224" s="54"/>
      <c r="VPK224" s="54"/>
      <c r="VPL224" s="54"/>
      <c r="VPM224" s="54"/>
      <c r="VPN224" s="54"/>
      <c r="VPO224" s="54"/>
      <c r="VPP224" s="54"/>
      <c r="VPQ224" s="54"/>
      <c r="VPR224" s="54"/>
      <c r="VPS224" s="54"/>
      <c r="VPT224" s="54"/>
      <c r="VPU224" s="54"/>
      <c r="VPV224" s="54"/>
      <c r="VPW224" s="54"/>
      <c r="VPX224" s="54"/>
      <c r="VPY224" s="54"/>
      <c r="VPZ224" s="54"/>
      <c r="VQA224" s="54"/>
      <c r="VQB224" s="54"/>
      <c r="VQC224" s="54"/>
      <c r="VQD224" s="54"/>
      <c r="VQE224" s="54"/>
      <c r="VQF224" s="54"/>
      <c r="VQG224" s="54"/>
      <c r="VQH224" s="54"/>
      <c r="VQI224" s="54"/>
      <c r="VQJ224" s="54"/>
      <c r="VQK224" s="54"/>
      <c r="VQL224" s="54"/>
      <c r="VQM224" s="54"/>
      <c r="VQN224" s="54"/>
      <c r="VQO224" s="54"/>
      <c r="VQP224" s="54"/>
      <c r="VQQ224" s="54"/>
      <c r="VQR224" s="54"/>
      <c r="VQS224" s="54"/>
      <c r="VQT224" s="54"/>
      <c r="VQU224" s="54"/>
      <c r="VQV224" s="54"/>
      <c r="VQW224" s="54"/>
      <c r="VQX224" s="54"/>
      <c r="VQY224" s="54"/>
      <c r="VQZ224" s="54"/>
      <c r="VRA224" s="54"/>
      <c r="VRB224" s="54"/>
      <c r="VRC224" s="54"/>
      <c r="VRD224" s="54"/>
      <c r="VRE224" s="54"/>
      <c r="VRF224" s="54"/>
      <c r="VRG224" s="54"/>
      <c r="VRH224" s="54"/>
      <c r="VRI224" s="54"/>
      <c r="VRJ224" s="54"/>
      <c r="VRK224" s="54"/>
      <c r="VRL224" s="54"/>
      <c r="VRM224" s="54"/>
      <c r="VRN224" s="54"/>
      <c r="VRO224" s="54"/>
      <c r="VRP224" s="54"/>
      <c r="VRQ224" s="54"/>
      <c r="VRR224" s="54"/>
      <c r="VRS224" s="54"/>
      <c r="VRT224" s="54"/>
      <c r="VRU224" s="54"/>
      <c r="VRV224" s="54"/>
      <c r="VRW224" s="54"/>
      <c r="VRX224" s="54"/>
      <c r="VRY224" s="54"/>
      <c r="VRZ224" s="54"/>
      <c r="VSA224" s="54"/>
      <c r="VSB224" s="54"/>
      <c r="VSC224" s="54"/>
      <c r="VSD224" s="54"/>
      <c r="VSE224" s="54"/>
      <c r="VSF224" s="54"/>
      <c r="VSG224" s="54"/>
      <c r="VSH224" s="54"/>
      <c r="VSI224" s="54"/>
      <c r="VSJ224" s="54"/>
      <c r="VSK224" s="54"/>
      <c r="VSL224" s="54"/>
      <c r="VSM224" s="54"/>
      <c r="VSN224" s="54"/>
      <c r="VSO224" s="54"/>
      <c r="VSP224" s="54"/>
      <c r="VSQ224" s="54"/>
      <c r="VSR224" s="54"/>
      <c r="VSS224" s="54"/>
      <c r="VST224" s="54"/>
      <c r="VSU224" s="54"/>
      <c r="VSV224" s="54"/>
      <c r="VSW224" s="54"/>
      <c r="VSX224" s="54"/>
      <c r="VSY224" s="54"/>
      <c r="VSZ224" s="54"/>
      <c r="VTA224" s="54"/>
      <c r="VTB224" s="54"/>
      <c r="VTC224" s="54"/>
      <c r="VTD224" s="54"/>
      <c r="VTE224" s="54"/>
      <c r="VTF224" s="54"/>
      <c r="VTG224" s="54"/>
      <c r="VTH224" s="54"/>
      <c r="VTI224" s="54"/>
      <c r="VTJ224" s="54"/>
      <c r="VTK224" s="54"/>
      <c r="VTL224" s="54"/>
      <c r="VTM224" s="54"/>
      <c r="VTN224" s="54"/>
      <c r="VTO224" s="54"/>
      <c r="VTP224" s="54"/>
      <c r="VTQ224" s="54"/>
      <c r="VTR224" s="54"/>
      <c r="VTS224" s="54"/>
      <c r="VTT224" s="54"/>
      <c r="VTU224" s="54"/>
      <c r="VTV224" s="54"/>
      <c r="VTW224" s="54"/>
      <c r="VTX224" s="54"/>
      <c r="VTY224" s="54"/>
      <c r="VTZ224" s="54"/>
      <c r="VUA224" s="54"/>
      <c r="VUB224" s="54"/>
      <c r="VUC224" s="54"/>
      <c r="VUD224" s="54"/>
      <c r="VUE224" s="54"/>
      <c r="VUF224" s="54"/>
      <c r="VUG224" s="54"/>
      <c r="VUH224" s="54"/>
      <c r="VUI224" s="54"/>
      <c r="VUJ224" s="54"/>
      <c r="VUK224" s="54"/>
      <c r="VUL224" s="54"/>
      <c r="VUM224" s="54"/>
      <c r="VUN224" s="54"/>
      <c r="VUO224" s="54"/>
      <c r="VUP224" s="54"/>
      <c r="VUQ224" s="54"/>
      <c r="VUR224" s="54"/>
      <c r="VUS224" s="54"/>
      <c r="VUT224" s="54"/>
      <c r="VUU224" s="54"/>
      <c r="VUV224" s="54"/>
      <c r="VUW224" s="54"/>
      <c r="VUX224" s="54"/>
      <c r="VUY224" s="54"/>
      <c r="VUZ224" s="54"/>
      <c r="VVA224" s="54"/>
      <c r="VVB224" s="54"/>
      <c r="VVC224" s="54"/>
      <c r="VVD224" s="54"/>
      <c r="VVE224" s="54"/>
      <c r="VVF224" s="54"/>
      <c r="VVG224" s="54"/>
      <c r="VVH224" s="54"/>
      <c r="VVI224" s="54"/>
      <c r="VVJ224" s="54"/>
      <c r="VVK224" s="54"/>
      <c r="VVL224" s="54"/>
      <c r="VVM224" s="54"/>
      <c r="VVN224" s="54"/>
      <c r="VVO224" s="54"/>
      <c r="VVP224" s="54"/>
      <c r="VVQ224" s="54"/>
      <c r="VVR224" s="54"/>
      <c r="VVS224" s="54"/>
      <c r="VVT224" s="54"/>
      <c r="VVU224" s="54"/>
      <c r="VVV224" s="54"/>
      <c r="VVW224" s="54"/>
      <c r="VVX224" s="54"/>
      <c r="VVY224" s="54"/>
      <c r="VVZ224" s="54"/>
      <c r="VWA224" s="54"/>
      <c r="VWB224" s="54"/>
      <c r="VWC224" s="54"/>
      <c r="VWD224" s="54"/>
      <c r="VWE224" s="54"/>
      <c r="VWF224" s="54"/>
      <c r="VWG224" s="54"/>
      <c r="VWH224" s="54"/>
      <c r="VWI224" s="54"/>
      <c r="VWJ224" s="54"/>
      <c r="VWK224" s="54"/>
      <c r="VWL224" s="54"/>
      <c r="VWM224" s="54"/>
      <c r="VWN224" s="54"/>
      <c r="VWO224" s="54"/>
      <c r="VWP224" s="54"/>
      <c r="VWQ224" s="54"/>
      <c r="VWR224" s="54"/>
      <c r="VWS224" s="54"/>
      <c r="VWT224" s="54"/>
      <c r="VWU224" s="54"/>
      <c r="VWV224" s="54"/>
      <c r="VWW224" s="54"/>
      <c r="VWX224" s="54"/>
      <c r="VWY224" s="54"/>
      <c r="VWZ224" s="54"/>
      <c r="VXA224" s="54"/>
      <c r="VXB224" s="54"/>
      <c r="VXC224" s="54"/>
      <c r="VXD224" s="54"/>
      <c r="VXE224" s="54"/>
      <c r="VXF224" s="54"/>
      <c r="VXG224" s="54"/>
      <c r="VXH224" s="54"/>
      <c r="VXI224" s="54"/>
      <c r="VXJ224" s="54"/>
      <c r="VXK224" s="54"/>
      <c r="VXL224" s="54"/>
      <c r="VXM224" s="54"/>
      <c r="VXN224" s="54"/>
      <c r="VXO224" s="54"/>
      <c r="VXP224" s="54"/>
      <c r="VXQ224" s="54"/>
      <c r="VXR224" s="54"/>
      <c r="VXS224" s="54"/>
      <c r="VXT224" s="54"/>
      <c r="VXU224" s="54"/>
      <c r="VXV224" s="54"/>
      <c r="VXW224" s="54"/>
      <c r="VXX224" s="54"/>
      <c r="VXY224" s="54"/>
      <c r="VXZ224" s="54"/>
      <c r="VYA224" s="54"/>
      <c r="VYB224" s="54"/>
      <c r="VYC224" s="54"/>
      <c r="VYD224" s="54"/>
      <c r="VYE224" s="54"/>
      <c r="VYF224" s="54"/>
      <c r="VYG224" s="54"/>
      <c r="VYH224" s="54"/>
      <c r="VYI224" s="54"/>
      <c r="VYJ224" s="54"/>
      <c r="VYK224" s="54"/>
      <c r="VYL224" s="54"/>
      <c r="VYM224" s="54"/>
      <c r="VYN224" s="54"/>
      <c r="VYO224" s="54"/>
      <c r="VYP224" s="54"/>
      <c r="VYQ224" s="54"/>
      <c r="VYR224" s="54"/>
      <c r="VYS224" s="54"/>
      <c r="VYT224" s="54"/>
      <c r="VYU224" s="54"/>
      <c r="VYV224" s="54"/>
      <c r="VYW224" s="54"/>
      <c r="VYX224" s="54"/>
      <c r="VYY224" s="54"/>
      <c r="VYZ224" s="54"/>
      <c r="VZA224" s="54"/>
      <c r="VZB224" s="54"/>
      <c r="VZC224" s="54"/>
      <c r="VZD224" s="54"/>
      <c r="VZE224" s="54"/>
      <c r="VZF224" s="54"/>
      <c r="VZG224" s="54"/>
      <c r="VZH224" s="54"/>
      <c r="VZI224" s="54"/>
      <c r="VZJ224" s="54"/>
      <c r="VZK224" s="54"/>
      <c r="VZL224" s="54"/>
      <c r="VZM224" s="54"/>
      <c r="VZN224" s="54"/>
      <c r="VZO224" s="54"/>
      <c r="VZP224" s="54"/>
      <c r="VZQ224" s="54"/>
      <c r="VZR224" s="54"/>
      <c r="VZS224" s="54"/>
      <c r="VZT224" s="54"/>
      <c r="VZU224" s="54"/>
      <c r="VZV224" s="54"/>
      <c r="VZW224" s="54"/>
      <c r="VZX224" s="54"/>
      <c r="VZY224" s="54"/>
      <c r="VZZ224" s="54"/>
      <c r="WAA224" s="54"/>
      <c r="WAB224" s="54"/>
      <c r="WAC224" s="54"/>
      <c r="WAD224" s="54"/>
      <c r="WAE224" s="54"/>
      <c r="WAF224" s="54"/>
      <c r="WAG224" s="54"/>
      <c r="WAH224" s="54"/>
      <c r="WAI224" s="54"/>
      <c r="WAJ224" s="54"/>
      <c r="WAK224" s="54"/>
      <c r="WAL224" s="54"/>
      <c r="WAM224" s="54"/>
      <c r="WAN224" s="54"/>
      <c r="WAO224" s="54"/>
      <c r="WAP224" s="54"/>
      <c r="WAQ224" s="54"/>
      <c r="WAR224" s="54"/>
      <c r="WAS224" s="54"/>
      <c r="WAT224" s="54"/>
      <c r="WAU224" s="54"/>
      <c r="WAV224" s="54"/>
      <c r="WAW224" s="54"/>
      <c r="WAX224" s="54"/>
      <c r="WAY224" s="54"/>
      <c r="WAZ224" s="54"/>
      <c r="WBA224" s="54"/>
      <c r="WBB224" s="54"/>
      <c r="WBC224" s="54"/>
      <c r="WBD224" s="54"/>
      <c r="WBE224" s="54"/>
      <c r="WBF224" s="54"/>
      <c r="WBG224" s="54"/>
      <c r="WBH224" s="54"/>
      <c r="WBI224" s="54"/>
      <c r="WBJ224" s="54"/>
      <c r="WBK224" s="54"/>
      <c r="WBL224" s="54"/>
      <c r="WBM224" s="54"/>
      <c r="WBN224" s="54"/>
      <c r="WBO224" s="54"/>
      <c r="WBP224" s="54"/>
      <c r="WBQ224" s="54"/>
      <c r="WBR224" s="54"/>
      <c r="WBS224" s="54"/>
      <c r="WBT224" s="54"/>
      <c r="WBU224" s="54"/>
      <c r="WBV224" s="54"/>
      <c r="WBW224" s="54"/>
      <c r="WBX224" s="54"/>
      <c r="WBY224" s="54"/>
      <c r="WBZ224" s="54"/>
      <c r="WCA224" s="54"/>
      <c r="WCB224" s="54"/>
      <c r="WCC224" s="54"/>
      <c r="WCD224" s="54"/>
      <c r="WCE224" s="54"/>
      <c r="WCF224" s="54"/>
      <c r="WCG224" s="54"/>
      <c r="WCH224" s="54"/>
      <c r="WCI224" s="54"/>
      <c r="WCJ224" s="54"/>
      <c r="WCK224" s="54"/>
      <c r="WCL224" s="54"/>
      <c r="WCM224" s="54"/>
      <c r="WCN224" s="54"/>
      <c r="WCO224" s="54"/>
      <c r="WCP224" s="54"/>
      <c r="WCQ224" s="54"/>
      <c r="WCR224" s="54"/>
      <c r="WCS224" s="54"/>
      <c r="WCT224" s="54"/>
      <c r="WCU224" s="54"/>
      <c r="WCV224" s="54"/>
      <c r="WCW224" s="54"/>
      <c r="WCX224" s="54"/>
      <c r="WCY224" s="54"/>
      <c r="WCZ224" s="54"/>
      <c r="WDA224" s="54"/>
      <c r="WDB224" s="54"/>
      <c r="WDC224" s="54"/>
      <c r="WDD224" s="54"/>
      <c r="WDE224" s="54"/>
      <c r="WDF224" s="54"/>
      <c r="WDG224" s="54"/>
      <c r="WDH224" s="54"/>
      <c r="WDI224" s="54"/>
      <c r="WDJ224" s="54"/>
      <c r="WDK224" s="54"/>
      <c r="WDL224" s="54"/>
      <c r="WDM224" s="54"/>
      <c r="WDN224" s="54"/>
      <c r="WDO224" s="54"/>
      <c r="WDP224" s="54"/>
      <c r="WDQ224" s="54"/>
      <c r="WDR224" s="54"/>
      <c r="WDS224" s="54"/>
      <c r="WDT224" s="54"/>
      <c r="WDU224" s="54"/>
      <c r="WDV224" s="54"/>
      <c r="WDW224" s="54"/>
      <c r="WDX224" s="54"/>
      <c r="WDY224" s="54"/>
      <c r="WDZ224" s="54"/>
      <c r="WEA224" s="54"/>
      <c r="WEB224" s="54"/>
      <c r="WEC224" s="54"/>
      <c r="WED224" s="54"/>
      <c r="WEE224" s="54"/>
      <c r="WEF224" s="54"/>
      <c r="WEG224" s="54"/>
      <c r="WEH224" s="54"/>
      <c r="WEI224" s="54"/>
      <c r="WEJ224" s="54"/>
      <c r="WEK224" s="54"/>
      <c r="WEL224" s="54"/>
      <c r="WEM224" s="54"/>
      <c r="WEN224" s="54"/>
      <c r="WEO224" s="54"/>
      <c r="WEP224" s="54"/>
      <c r="WEQ224" s="54"/>
      <c r="WER224" s="54"/>
      <c r="WES224" s="54"/>
      <c r="WET224" s="54"/>
      <c r="WEU224" s="54"/>
      <c r="WEV224" s="54"/>
      <c r="WEW224" s="54"/>
      <c r="WEX224" s="54"/>
      <c r="WEY224" s="54"/>
      <c r="WEZ224" s="54"/>
      <c r="WFA224" s="54"/>
      <c r="WFB224" s="54"/>
      <c r="WFC224" s="54"/>
      <c r="WFD224" s="54"/>
      <c r="WFE224" s="54"/>
      <c r="WFF224" s="54"/>
      <c r="WFG224" s="54"/>
      <c r="WFH224" s="54"/>
      <c r="WFI224" s="54"/>
      <c r="WFJ224" s="54"/>
      <c r="WFK224" s="54"/>
      <c r="WFL224" s="54"/>
      <c r="WFM224" s="54"/>
      <c r="WFN224" s="54"/>
      <c r="WFO224" s="54"/>
      <c r="WFP224" s="54"/>
      <c r="WFQ224" s="54"/>
      <c r="WFR224" s="54"/>
      <c r="WFS224" s="54"/>
      <c r="WFT224" s="54"/>
      <c r="WFU224" s="54"/>
      <c r="WFV224" s="54"/>
      <c r="WFW224" s="54"/>
      <c r="WFX224" s="54"/>
      <c r="WFY224" s="54"/>
      <c r="WFZ224" s="54"/>
      <c r="WGA224" s="54"/>
      <c r="WGB224" s="54"/>
      <c r="WGC224" s="54"/>
      <c r="WGD224" s="54"/>
      <c r="WGE224" s="54"/>
      <c r="WGF224" s="54"/>
      <c r="WGG224" s="54"/>
      <c r="WGH224" s="54"/>
      <c r="WGI224" s="54"/>
      <c r="WGJ224" s="54"/>
      <c r="WGK224" s="54"/>
      <c r="WGL224" s="54"/>
      <c r="WGM224" s="54"/>
      <c r="WGN224" s="54"/>
      <c r="WGO224" s="54"/>
      <c r="WGP224" s="54"/>
      <c r="WGQ224" s="54"/>
      <c r="WGR224" s="54"/>
      <c r="WGS224" s="54"/>
      <c r="WGT224" s="54"/>
      <c r="WGU224" s="54"/>
      <c r="WGV224" s="54"/>
      <c r="WGW224" s="54"/>
      <c r="WGX224" s="54"/>
      <c r="WGY224" s="54"/>
      <c r="WGZ224" s="54"/>
      <c r="WHA224" s="54"/>
      <c r="WHB224" s="54"/>
      <c r="WHC224" s="54"/>
      <c r="WHD224" s="54"/>
      <c r="WHE224" s="54"/>
      <c r="WHF224" s="54"/>
      <c r="WHG224" s="54"/>
      <c r="WHH224" s="54"/>
      <c r="WHI224" s="54"/>
      <c r="WHJ224" s="54"/>
      <c r="WHK224" s="54"/>
      <c r="WHL224" s="54"/>
      <c r="WHM224" s="54"/>
      <c r="WHN224" s="54"/>
      <c r="WHO224" s="54"/>
      <c r="WHP224" s="54"/>
      <c r="WHQ224" s="54"/>
      <c r="WHR224" s="54"/>
      <c r="WHS224" s="54"/>
      <c r="WHT224" s="54"/>
      <c r="WHU224" s="54"/>
      <c r="WHV224" s="54"/>
      <c r="WHW224" s="54"/>
      <c r="WHX224" s="54"/>
      <c r="WHY224" s="54"/>
      <c r="WHZ224" s="54"/>
      <c r="WIA224" s="54"/>
      <c r="WIB224" s="54"/>
      <c r="WIC224" s="54"/>
      <c r="WID224" s="54"/>
      <c r="WIE224" s="54"/>
      <c r="WIF224" s="54"/>
      <c r="WIG224" s="54"/>
      <c r="WIH224" s="54"/>
      <c r="WII224" s="54"/>
      <c r="WIJ224" s="54"/>
      <c r="WIK224" s="54"/>
      <c r="WIL224" s="54"/>
      <c r="WIM224" s="54"/>
      <c r="WIN224" s="54"/>
      <c r="WIO224" s="54"/>
      <c r="WIP224" s="54"/>
      <c r="WIQ224" s="54"/>
      <c r="WIR224" s="54"/>
      <c r="WIS224" s="54"/>
      <c r="WIT224" s="54"/>
      <c r="WIU224" s="54"/>
      <c r="WIV224" s="54"/>
      <c r="WIW224" s="54"/>
      <c r="WIX224" s="54"/>
      <c r="WIY224" s="54"/>
      <c r="WIZ224" s="54"/>
      <c r="WJA224" s="54"/>
      <c r="WJB224" s="54"/>
      <c r="WJC224" s="54"/>
      <c r="WJD224" s="54"/>
      <c r="WJE224" s="54"/>
      <c r="WJF224" s="54"/>
      <c r="WJG224" s="54"/>
      <c r="WJH224" s="54"/>
      <c r="WJI224" s="54"/>
      <c r="WJJ224" s="54"/>
      <c r="WJK224" s="54"/>
      <c r="WJL224" s="54"/>
      <c r="WJM224" s="54"/>
      <c r="WJN224" s="54"/>
      <c r="WJO224" s="54"/>
      <c r="WJP224" s="54"/>
      <c r="WJQ224" s="54"/>
      <c r="WJR224" s="54"/>
      <c r="WJS224" s="54"/>
      <c r="WJT224" s="54"/>
      <c r="WJU224" s="54"/>
      <c r="WJV224" s="54"/>
      <c r="WJW224" s="54"/>
      <c r="WJX224" s="54"/>
      <c r="WJY224" s="54"/>
      <c r="WJZ224" s="54"/>
      <c r="WKA224" s="54"/>
      <c r="WKB224" s="54"/>
      <c r="WKC224" s="54"/>
      <c r="WKD224" s="54"/>
      <c r="WKE224" s="54"/>
      <c r="WKF224" s="54"/>
      <c r="WKG224" s="54"/>
      <c r="WKH224" s="54"/>
      <c r="WKI224" s="54"/>
      <c r="WKJ224" s="54"/>
      <c r="WKK224" s="54"/>
      <c r="WKL224" s="54"/>
      <c r="WKM224" s="54"/>
      <c r="WKN224" s="54"/>
      <c r="WKO224" s="54"/>
      <c r="WKP224" s="54"/>
      <c r="WKQ224" s="54"/>
      <c r="WKR224" s="54"/>
      <c r="WKS224" s="54"/>
      <c r="WKT224" s="54"/>
      <c r="WKU224" s="54"/>
      <c r="WKV224" s="54"/>
      <c r="WKW224" s="54"/>
      <c r="WKX224" s="54"/>
      <c r="WKY224" s="54"/>
      <c r="WKZ224" s="54"/>
      <c r="WLA224" s="54"/>
      <c r="WLB224" s="54"/>
      <c r="WLC224" s="54"/>
      <c r="WLD224" s="54"/>
      <c r="WLE224" s="54"/>
      <c r="WLF224" s="54"/>
      <c r="WLG224" s="54"/>
      <c r="WLH224" s="54"/>
      <c r="WLI224" s="54"/>
      <c r="WLJ224" s="54"/>
      <c r="WLK224" s="54"/>
      <c r="WLL224" s="54"/>
      <c r="WLM224" s="54"/>
      <c r="WLN224" s="54"/>
      <c r="WLO224" s="54"/>
      <c r="WLP224" s="54"/>
      <c r="WLQ224" s="54"/>
      <c r="WLR224" s="54"/>
      <c r="WLS224" s="54"/>
      <c r="WLT224" s="54"/>
      <c r="WLU224" s="54"/>
      <c r="WLV224" s="54"/>
      <c r="WLW224" s="54"/>
      <c r="WLX224" s="54"/>
      <c r="WLY224" s="54"/>
      <c r="WLZ224" s="54"/>
      <c r="WMA224" s="54"/>
      <c r="WMB224" s="54"/>
      <c r="WMC224" s="54"/>
      <c r="WMD224" s="54"/>
      <c r="WME224" s="54"/>
      <c r="WMF224" s="54"/>
      <c r="WMG224" s="54"/>
      <c r="WMH224" s="54"/>
      <c r="WMI224" s="54"/>
      <c r="WMJ224" s="54"/>
      <c r="WMK224" s="54"/>
      <c r="WML224" s="54"/>
      <c r="WMM224" s="54"/>
      <c r="WMN224" s="54"/>
      <c r="WMO224" s="54"/>
      <c r="WMP224" s="54"/>
      <c r="WMQ224" s="54"/>
      <c r="WMR224" s="54"/>
      <c r="WMS224" s="54"/>
      <c r="WMT224" s="54"/>
      <c r="WMU224" s="54"/>
      <c r="WMV224" s="54"/>
      <c r="WMW224" s="54"/>
      <c r="WMX224" s="54"/>
      <c r="WMY224" s="54"/>
      <c r="WMZ224" s="54"/>
      <c r="WNA224" s="54"/>
      <c r="WNB224" s="54"/>
      <c r="WNC224" s="54"/>
      <c r="WND224" s="54"/>
      <c r="WNE224" s="54"/>
      <c r="WNF224" s="54"/>
      <c r="WNG224" s="54"/>
      <c r="WNH224" s="54"/>
      <c r="WNI224" s="54"/>
      <c r="WNJ224" s="54"/>
      <c r="WNK224" s="54"/>
      <c r="WNL224" s="54"/>
      <c r="WNM224" s="54"/>
      <c r="WNN224" s="54"/>
      <c r="WNO224" s="54"/>
      <c r="WNP224" s="54"/>
      <c r="WNQ224" s="54"/>
      <c r="WNR224" s="54"/>
      <c r="WNS224" s="54"/>
      <c r="WNT224" s="54"/>
      <c r="WNU224" s="54"/>
      <c r="WNV224" s="54"/>
      <c r="WNW224" s="54"/>
      <c r="WNX224" s="54"/>
      <c r="WNY224" s="54"/>
      <c r="WNZ224" s="54"/>
      <c r="WOA224" s="54"/>
      <c r="WOB224" s="54"/>
      <c r="WOC224" s="54"/>
      <c r="WOD224" s="54"/>
      <c r="WOE224" s="54"/>
      <c r="WOF224" s="54"/>
      <c r="WOG224" s="54"/>
      <c r="WOH224" s="54"/>
      <c r="WOI224" s="54"/>
      <c r="WOJ224" s="54"/>
      <c r="WOK224" s="54"/>
      <c r="WOL224" s="54"/>
      <c r="WOM224" s="54"/>
      <c r="WON224" s="54"/>
      <c r="WOO224" s="54"/>
      <c r="WOP224" s="54"/>
      <c r="WOQ224" s="54"/>
      <c r="WOR224" s="54"/>
      <c r="WOS224" s="54"/>
      <c r="WOT224" s="54"/>
      <c r="WOU224" s="54"/>
      <c r="WOV224" s="54"/>
      <c r="WOW224" s="54"/>
      <c r="WOX224" s="54"/>
      <c r="WOY224" s="54"/>
      <c r="WOZ224" s="54"/>
      <c r="WPA224" s="54"/>
      <c r="WPB224" s="54"/>
      <c r="WPC224" s="54"/>
      <c r="WPD224" s="54"/>
      <c r="WPE224" s="54"/>
      <c r="WPF224" s="54"/>
      <c r="WPG224" s="54"/>
      <c r="WPH224" s="54"/>
      <c r="WPI224" s="54"/>
      <c r="WPJ224" s="54"/>
      <c r="WPK224" s="54"/>
      <c r="WPL224" s="54"/>
      <c r="WPM224" s="54"/>
      <c r="WPN224" s="54"/>
      <c r="WPO224" s="54"/>
      <c r="WPP224" s="54"/>
      <c r="WPQ224" s="54"/>
      <c r="WPR224" s="54"/>
      <c r="WPS224" s="54"/>
      <c r="WPT224" s="54"/>
      <c r="WPU224" s="54"/>
      <c r="WPV224" s="54"/>
      <c r="WPW224" s="54"/>
      <c r="WPX224" s="54"/>
      <c r="WPY224" s="54"/>
      <c r="WPZ224" s="54"/>
      <c r="WQA224" s="54"/>
      <c r="WQB224" s="54"/>
      <c r="WQC224" s="54"/>
      <c r="WQD224" s="54"/>
      <c r="WQE224" s="54"/>
      <c r="WQF224" s="54"/>
      <c r="WQG224" s="54"/>
      <c r="WQH224" s="54"/>
      <c r="WQI224" s="54"/>
      <c r="WQJ224" s="54"/>
      <c r="WQK224" s="54"/>
      <c r="WQL224" s="54"/>
      <c r="WQM224" s="54"/>
      <c r="WQN224" s="54"/>
      <c r="WQO224" s="54"/>
      <c r="WQP224" s="54"/>
      <c r="WQQ224" s="54"/>
      <c r="WQR224" s="54"/>
      <c r="WQS224" s="54"/>
      <c r="WQT224" s="54"/>
      <c r="WQU224" s="54"/>
      <c r="WQV224" s="54"/>
      <c r="WQW224" s="54"/>
      <c r="WQX224" s="54"/>
      <c r="WQY224" s="54"/>
      <c r="WQZ224" s="54"/>
      <c r="WRA224" s="54"/>
      <c r="WRB224" s="54"/>
      <c r="WRC224" s="54"/>
      <c r="WRD224" s="54"/>
      <c r="WRE224" s="54"/>
      <c r="WRF224" s="54"/>
      <c r="WRG224" s="54"/>
      <c r="WRH224" s="54"/>
      <c r="WRI224" s="54"/>
      <c r="WRJ224" s="54"/>
      <c r="WRK224" s="54"/>
      <c r="WRL224" s="54"/>
      <c r="WRM224" s="54"/>
      <c r="WRN224" s="54"/>
      <c r="WRO224" s="54"/>
      <c r="WRP224" s="54"/>
      <c r="WRQ224" s="54"/>
      <c r="WRR224" s="54"/>
      <c r="WRS224" s="54"/>
      <c r="WRT224" s="54"/>
      <c r="WRU224" s="54"/>
      <c r="WRV224" s="54"/>
      <c r="WRW224" s="54"/>
      <c r="WRX224" s="54"/>
      <c r="WRY224" s="54"/>
      <c r="WRZ224" s="54"/>
      <c r="WSA224" s="54"/>
      <c r="WSB224" s="54"/>
      <c r="WSC224" s="54"/>
      <c r="WSD224" s="54"/>
      <c r="WSE224" s="54"/>
      <c r="WSF224" s="54"/>
      <c r="WSG224" s="54"/>
      <c r="WSH224" s="54"/>
      <c r="WSI224" s="54"/>
      <c r="WSJ224" s="54"/>
      <c r="WSK224" s="54"/>
      <c r="WSL224" s="54"/>
      <c r="WSM224" s="54"/>
      <c r="WSN224" s="54"/>
      <c r="WSO224" s="54"/>
      <c r="WSP224" s="54"/>
      <c r="WSQ224" s="54"/>
      <c r="WSR224" s="54"/>
      <c r="WSS224" s="54"/>
      <c r="WST224" s="54"/>
      <c r="WSU224" s="54"/>
      <c r="WSV224" s="54"/>
      <c r="WSW224" s="54"/>
      <c r="WSX224" s="54"/>
      <c r="WSY224" s="54"/>
      <c r="WSZ224" s="54"/>
      <c r="WTA224" s="54"/>
      <c r="WTB224" s="54"/>
      <c r="WTC224" s="54"/>
      <c r="WTD224" s="54"/>
      <c r="WTE224" s="54"/>
      <c r="WTF224" s="54"/>
      <c r="WTG224" s="54"/>
      <c r="WTH224" s="54"/>
      <c r="WTI224" s="54"/>
      <c r="WTJ224" s="54"/>
      <c r="WTK224" s="54"/>
      <c r="WTL224" s="54"/>
      <c r="WTM224" s="54"/>
      <c r="WTN224" s="54"/>
      <c r="WTO224" s="54"/>
      <c r="WTP224" s="54"/>
      <c r="WTQ224" s="54"/>
      <c r="WTR224" s="54"/>
      <c r="WTS224" s="54"/>
      <c r="WTT224" s="54"/>
      <c r="WTU224" s="54"/>
      <c r="WTV224" s="54"/>
      <c r="WTW224" s="54"/>
      <c r="WTX224" s="54"/>
      <c r="WTY224" s="54"/>
      <c r="WTZ224" s="54"/>
      <c r="WUA224" s="54"/>
      <c r="WUB224" s="54"/>
      <c r="WUC224" s="54"/>
      <c r="WUD224" s="54"/>
      <c r="WUE224" s="54"/>
      <c r="WUF224" s="54"/>
      <c r="WUG224" s="54"/>
      <c r="WUH224" s="54"/>
      <c r="WUI224" s="54"/>
      <c r="WUJ224" s="54"/>
      <c r="WUK224" s="54"/>
      <c r="WUL224" s="54"/>
      <c r="WUM224" s="54"/>
      <c r="WUN224" s="54"/>
      <c r="WUO224" s="54"/>
      <c r="WUP224" s="54"/>
      <c r="WUQ224" s="54"/>
      <c r="WUR224" s="54"/>
      <c r="WUS224" s="54"/>
      <c r="WUT224" s="54"/>
      <c r="WUU224" s="54"/>
      <c r="WUV224" s="54"/>
      <c r="WUW224" s="54"/>
      <c r="WUX224" s="54"/>
      <c r="WUY224" s="54"/>
      <c r="WUZ224" s="54"/>
      <c r="WVA224" s="54"/>
      <c r="WVB224" s="54"/>
      <c r="WVC224" s="54"/>
      <c r="WVD224" s="54"/>
      <c r="WVE224" s="54"/>
      <c r="WVF224" s="54"/>
      <c r="WVG224" s="54"/>
      <c r="WVH224" s="54"/>
      <c r="WVI224" s="54"/>
      <c r="WVJ224" s="54"/>
      <c r="WVK224" s="54"/>
      <c r="WVL224" s="54"/>
      <c r="WVM224" s="54"/>
      <c r="WVN224" s="54"/>
      <c r="WVO224" s="54"/>
      <c r="WVP224" s="54"/>
      <c r="WVQ224" s="54"/>
      <c r="WVR224" s="54"/>
      <c r="WVS224" s="54"/>
      <c r="WVT224" s="54"/>
      <c r="WVU224" s="54"/>
      <c r="WVV224" s="54"/>
      <c r="WVW224" s="54"/>
      <c r="WVX224" s="54"/>
      <c r="WVY224" s="54"/>
      <c r="WVZ224" s="54"/>
      <c r="WWA224" s="54"/>
      <c r="WWB224" s="54"/>
      <c r="WWC224" s="54"/>
      <c r="WWD224" s="54"/>
      <c r="WWE224" s="54"/>
      <c r="WWF224" s="54"/>
      <c r="WWG224" s="54"/>
      <c r="WWH224" s="54"/>
      <c r="WWI224" s="54"/>
      <c r="WWJ224" s="54"/>
      <c r="WWK224" s="54"/>
      <c r="WWL224" s="54"/>
      <c r="WWM224" s="54"/>
      <c r="WWN224" s="54"/>
      <c r="WWO224" s="54"/>
      <c r="WWP224" s="54"/>
      <c r="WWQ224" s="54"/>
      <c r="WWR224" s="54"/>
      <c r="WWS224" s="54"/>
      <c r="WWT224" s="54"/>
      <c r="WWU224" s="54"/>
      <c r="WWV224" s="54"/>
      <c r="WWW224" s="54"/>
      <c r="WWX224" s="54"/>
      <c r="WWY224" s="54"/>
      <c r="WWZ224" s="54"/>
      <c r="WXA224" s="54"/>
      <c r="WXB224" s="54"/>
      <c r="WXC224" s="54"/>
      <c r="WXD224" s="54"/>
      <c r="WXE224" s="54"/>
      <c r="WXF224" s="54"/>
      <c r="WXG224" s="54"/>
      <c r="WXH224" s="54"/>
      <c r="WXI224" s="54"/>
      <c r="WXJ224" s="54"/>
      <c r="WXK224" s="54"/>
      <c r="WXL224" s="54"/>
      <c r="WXM224" s="54"/>
      <c r="WXN224" s="54"/>
      <c r="WXO224" s="54"/>
      <c r="WXP224" s="54"/>
      <c r="WXQ224" s="54"/>
      <c r="WXR224" s="54"/>
      <c r="WXS224" s="54"/>
      <c r="WXT224" s="54"/>
      <c r="WXU224" s="54"/>
      <c r="WXV224" s="54"/>
      <c r="WXW224" s="54"/>
      <c r="WXX224" s="54"/>
      <c r="WXY224" s="54"/>
      <c r="WXZ224" s="54"/>
      <c r="WYA224" s="54"/>
      <c r="WYB224" s="54"/>
      <c r="WYC224" s="54"/>
      <c r="WYD224" s="54"/>
      <c r="WYE224" s="54"/>
      <c r="WYF224" s="54"/>
      <c r="WYG224" s="54"/>
      <c r="WYH224" s="54"/>
      <c r="WYI224" s="54"/>
      <c r="WYJ224" s="54"/>
      <c r="WYK224" s="54"/>
      <c r="WYL224" s="54"/>
      <c r="WYM224" s="54"/>
      <c r="WYN224" s="54"/>
      <c r="WYO224" s="54"/>
      <c r="WYP224" s="54"/>
      <c r="WYQ224" s="54"/>
      <c r="WYR224" s="54"/>
      <c r="WYS224" s="54"/>
      <c r="WYT224" s="54"/>
      <c r="WYU224" s="54"/>
      <c r="WYV224" s="54"/>
      <c r="WYW224" s="54"/>
      <c r="WYX224" s="54"/>
      <c r="WYY224" s="54"/>
      <c r="WYZ224" s="54"/>
      <c r="WZA224" s="54"/>
      <c r="WZB224" s="54"/>
      <c r="WZC224" s="54"/>
      <c r="WZD224" s="54"/>
      <c r="WZE224" s="54"/>
      <c r="WZF224" s="54"/>
      <c r="WZG224" s="54"/>
      <c r="WZH224" s="54"/>
      <c r="WZI224" s="54"/>
      <c r="WZJ224" s="54"/>
      <c r="WZK224" s="54"/>
      <c r="WZL224" s="54"/>
      <c r="WZM224" s="54"/>
      <c r="WZN224" s="54"/>
      <c r="WZO224" s="54"/>
      <c r="WZP224" s="54"/>
      <c r="WZQ224" s="54"/>
      <c r="WZR224" s="54"/>
      <c r="WZS224" s="54"/>
      <c r="WZT224" s="54"/>
      <c r="WZU224" s="54"/>
      <c r="WZV224" s="54"/>
      <c r="WZW224" s="54"/>
      <c r="WZX224" s="54"/>
      <c r="WZY224" s="54"/>
      <c r="WZZ224" s="54"/>
      <c r="XAA224" s="54"/>
      <c r="XAB224" s="54"/>
      <c r="XAC224" s="54"/>
      <c r="XAD224" s="54"/>
      <c r="XAE224" s="54"/>
      <c r="XAF224" s="54"/>
      <c r="XAG224" s="54"/>
      <c r="XAH224" s="54"/>
      <c r="XAI224" s="54"/>
      <c r="XAJ224" s="54"/>
      <c r="XAK224" s="54"/>
      <c r="XAL224" s="54"/>
      <c r="XAM224" s="54"/>
      <c r="XAN224" s="54"/>
      <c r="XAO224" s="54"/>
      <c r="XAP224" s="54"/>
      <c r="XAQ224" s="54"/>
      <c r="XAR224" s="54"/>
      <c r="XAS224" s="54"/>
      <c r="XAT224" s="54"/>
      <c r="XAU224" s="54"/>
      <c r="XAV224" s="54"/>
      <c r="XAW224" s="54"/>
      <c r="XAX224" s="54"/>
      <c r="XAY224" s="54"/>
      <c r="XAZ224" s="54"/>
      <c r="XBA224" s="54"/>
      <c r="XBB224" s="54"/>
      <c r="XBC224" s="54"/>
      <c r="XBD224" s="54"/>
      <c r="XBE224" s="54"/>
      <c r="XBF224" s="54"/>
      <c r="XBG224" s="54"/>
      <c r="XBH224" s="54"/>
      <c r="XBI224" s="54"/>
      <c r="XBJ224" s="54"/>
      <c r="XBK224" s="54"/>
      <c r="XBL224" s="54"/>
      <c r="XBM224" s="54"/>
      <c r="XBN224" s="54"/>
      <c r="XBO224" s="54"/>
      <c r="XBP224" s="54"/>
      <c r="XBQ224" s="54"/>
      <c r="XBR224" s="54"/>
      <c r="XBS224" s="54"/>
      <c r="XBT224" s="54"/>
      <c r="XBU224" s="54"/>
      <c r="XBV224" s="54"/>
      <c r="XBW224" s="54"/>
      <c r="XBX224" s="54"/>
      <c r="XBY224" s="54"/>
      <c r="XBZ224" s="54"/>
      <c r="XCA224" s="54"/>
      <c r="XCB224" s="54"/>
      <c r="XCC224" s="54"/>
      <c r="XCD224" s="54"/>
      <c r="XCE224" s="54"/>
      <c r="XCF224" s="54"/>
      <c r="XCG224" s="54"/>
      <c r="XCH224" s="54"/>
      <c r="XCI224" s="54"/>
      <c r="XCJ224" s="54"/>
      <c r="XCK224" s="54"/>
      <c r="XCL224" s="54"/>
      <c r="XCM224" s="54"/>
      <c r="XCN224" s="54"/>
      <c r="XCO224" s="54"/>
      <c r="XCP224" s="54"/>
      <c r="XCQ224" s="54"/>
      <c r="XCR224" s="54"/>
      <c r="XCS224" s="54"/>
      <c r="XCT224" s="54"/>
      <c r="XCU224" s="54"/>
      <c r="XCV224" s="54"/>
      <c r="XCW224" s="54"/>
      <c r="XCX224" s="54"/>
      <c r="XCY224" s="54"/>
      <c r="XCZ224" s="54"/>
      <c r="XDA224" s="54"/>
      <c r="XDB224" s="54"/>
      <c r="XDC224" s="54"/>
      <c r="XDD224" s="54"/>
      <c r="XDE224" s="54"/>
      <c r="XDF224" s="54"/>
      <c r="XDG224" s="54"/>
      <c r="XDH224" s="54"/>
      <c r="XDI224" s="54"/>
      <c r="XDJ224" s="54"/>
      <c r="XDK224" s="54"/>
      <c r="XDL224" s="54"/>
      <c r="XDM224" s="54"/>
      <c r="XDN224" s="54"/>
      <c r="XDO224" s="54"/>
      <c r="XDP224" s="54"/>
      <c r="XDQ224" s="54"/>
      <c r="XDR224" s="54"/>
      <c r="XDS224" s="54"/>
      <c r="XDT224" s="54"/>
      <c r="XDU224" s="54"/>
      <c r="XDV224" s="54"/>
      <c r="XDW224" s="54"/>
      <c r="XDX224" s="54"/>
      <c r="XDY224" s="54"/>
      <c r="XDZ224" s="54"/>
      <c r="XEA224" s="54"/>
      <c r="XEB224" s="54"/>
      <c r="XEC224" s="54"/>
      <c r="XED224" s="54"/>
      <c r="XEE224" s="54"/>
      <c r="XEF224" s="54"/>
      <c r="XEG224" s="54"/>
      <c r="XEH224" s="54"/>
      <c r="XEI224" s="54"/>
      <c r="XEJ224" s="54"/>
      <c r="XEK224" s="54"/>
      <c r="XEL224" s="54"/>
      <c r="XEM224" s="54"/>
      <c r="XEN224" s="54"/>
      <c r="XEO224" s="54"/>
      <c r="XEP224" s="54"/>
      <c r="XEQ224" s="54"/>
      <c r="XER224" s="54"/>
    </row>
    <row r="225" s="28" customFormat="1" ht="39.5" customHeight="1" spans="1:11">
      <c r="A225" s="36">
        <v>224</v>
      </c>
      <c r="B225" s="36" t="s">
        <v>25780</v>
      </c>
      <c r="C225" s="36" t="s">
        <v>137</v>
      </c>
      <c r="D225" s="36" t="s">
        <v>25730</v>
      </c>
      <c r="E225" s="37" t="s">
        <v>25781</v>
      </c>
      <c r="F225" s="42" t="s">
        <v>25782</v>
      </c>
      <c r="G225" s="43" t="s">
        <v>25783</v>
      </c>
      <c r="H225" s="38">
        <v>45292</v>
      </c>
      <c r="I225" s="39">
        <v>59</v>
      </c>
      <c r="J225" s="40" t="str">
        <f>_xlfn.DISPIMG("ID_6B78F8E6ACF24A28A333182A48C7E7AE",1)</f>
        <v>=DISPIMG("ID_6B78F8E6ACF24A28A333182A48C7E7AE",1)</v>
      </c>
      <c r="K225" s="41" t="s">
        <v>25784</v>
      </c>
    </row>
    <row r="226" s="28" customFormat="1" ht="39.5" customHeight="1" spans="1:11">
      <c r="A226" s="36">
        <v>225</v>
      </c>
      <c r="B226" s="36" t="s">
        <v>25785</v>
      </c>
      <c r="C226" s="36" t="s">
        <v>137</v>
      </c>
      <c r="D226" s="36" t="s">
        <v>25730</v>
      </c>
      <c r="E226" s="37" t="s">
        <v>25786</v>
      </c>
      <c r="F226" s="42" t="s">
        <v>25787</v>
      </c>
      <c r="G226" s="43" t="s">
        <v>5872</v>
      </c>
      <c r="H226" s="38">
        <v>45474</v>
      </c>
      <c r="I226" s="39">
        <v>55</v>
      </c>
      <c r="J226" s="40" t="str">
        <f>_xlfn.DISPIMG("ID_4A10DA8C5E8A4FAFB9BD56B02C5C193D",1)</f>
        <v>=DISPIMG("ID_4A10DA8C5E8A4FAFB9BD56B02C5C193D",1)</v>
      </c>
      <c r="K226" s="41" t="s">
        <v>25788</v>
      </c>
    </row>
    <row r="227" s="28" customFormat="1" ht="39.5" customHeight="1" spans="1:11">
      <c r="A227" s="36">
        <v>226</v>
      </c>
      <c r="B227" s="36" t="s">
        <v>25789</v>
      </c>
      <c r="C227" s="36" t="s">
        <v>137</v>
      </c>
      <c r="D227" s="36" t="s">
        <v>25730</v>
      </c>
      <c r="E227" s="37" t="s">
        <v>25790</v>
      </c>
      <c r="F227" s="42" t="s">
        <v>3500</v>
      </c>
      <c r="G227" s="43" t="s">
        <v>3305</v>
      </c>
      <c r="H227" s="38">
        <v>45597</v>
      </c>
      <c r="I227" s="39">
        <v>59</v>
      </c>
      <c r="J227" s="40" t="str">
        <f>_xlfn.DISPIMG("ID_758A59ACC1CA4B4EA30F862B69C3B764",1)</f>
        <v>=DISPIMG("ID_758A59ACC1CA4B4EA30F862B69C3B764",1)</v>
      </c>
      <c r="K227" s="41" t="s">
        <v>25791</v>
      </c>
    </row>
    <row r="228" s="28" customFormat="1" ht="39.5" customHeight="1" spans="1:11">
      <c r="A228" s="36">
        <v>227</v>
      </c>
      <c r="B228" s="36" t="s">
        <v>25792</v>
      </c>
      <c r="C228" s="36" t="s">
        <v>137</v>
      </c>
      <c r="D228" s="36" t="s">
        <v>25730</v>
      </c>
      <c r="E228" s="37" t="s">
        <v>25793</v>
      </c>
      <c r="F228" s="42" t="s">
        <v>23753</v>
      </c>
      <c r="G228" s="43" t="s">
        <v>3305</v>
      </c>
      <c r="H228" s="38">
        <v>45536</v>
      </c>
      <c r="I228" s="39">
        <v>79</v>
      </c>
      <c r="J228" s="40" t="str">
        <f>_xlfn.DISPIMG("ID_39E14D890895499BBE67096C03F5A36A",1)</f>
        <v>=DISPIMG("ID_39E14D890895499BBE67096C03F5A36A",1)</v>
      </c>
      <c r="K228" s="41" t="s">
        <v>25794</v>
      </c>
    </row>
    <row r="229" s="29" customFormat="1" ht="39.5" customHeight="1" spans="1:11">
      <c r="A229" s="36">
        <v>228</v>
      </c>
      <c r="B229" s="36" t="s">
        <v>25795</v>
      </c>
      <c r="C229" s="36" t="s">
        <v>137</v>
      </c>
      <c r="D229" s="36" t="s">
        <v>25730</v>
      </c>
      <c r="E229" s="37" t="s">
        <v>25796</v>
      </c>
      <c r="F229" s="36" t="s">
        <v>6297</v>
      </c>
      <c r="G229" s="36" t="s">
        <v>25797</v>
      </c>
      <c r="H229" s="38">
        <v>45717</v>
      </c>
      <c r="I229" s="39">
        <v>39.8</v>
      </c>
      <c r="J229" s="40" t="str">
        <f>_xlfn.DISPIMG("ID_3D6288AC167449DF9C0BFDE172DF0B85",1)</f>
        <v>=DISPIMG("ID_3D6288AC167449DF9C0BFDE172DF0B85",1)</v>
      </c>
      <c r="K229" s="41" t="s">
        <v>25798</v>
      </c>
    </row>
    <row r="230" s="28" customFormat="1" ht="39.5" customHeight="1" spans="1:11">
      <c r="A230" s="36">
        <v>229</v>
      </c>
      <c r="B230" s="36" t="s">
        <v>25799</v>
      </c>
      <c r="C230" s="36" t="s">
        <v>137</v>
      </c>
      <c r="D230" s="36" t="s">
        <v>25730</v>
      </c>
      <c r="E230" s="37" t="s">
        <v>25800</v>
      </c>
      <c r="F230" s="42" t="s">
        <v>5998</v>
      </c>
      <c r="G230" s="43" t="s">
        <v>6020</v>
      </c>
      <c r="H230" s="38">
        <v>45597</v>
      </c>
      <c r="I230" s="39">
        <v>69</v>
      </c>
      <c r="J230" s="40" t="str">
        <f>_xlfn.DISPIMG("ID_64827FEA943C4E2D96EDA8360F52B480",1)</f>
        <v>=DISPIMG("ID_64827FEA943C4E2D96EDA8360F52B480",1)</v>
      </c>
      <c r="K230" s="41" t="s">
        <v>25801</v>
      </c>
    </row>
    <row r="231" s="28" customFormat="1" ht="39.5" customHeight="1" spans="1:11">
      <c r="A231" s="36">
        <v>230</v>
      </c>
      <c r="B231" s="36" t="s">
        <v>25802</v>
      </c>
      <c r="C231" s="36" t="s">
        <v>137</v>
      </c>
      <c r="D231" s="36" t="s">
        <v>25730</v>
      </c>
      <c r="E231" s="37" t="s">
        <v>25803</v>
      </c>
      <c r="F231" s="42" t="s">
        <v>5998</v>
      </c>
      <c r="G231" s="43" t="s">
        <v>25804</v>
      </c>
      <c r="H231" s="38">
        <v>45597</v>
      </c>
      <c r="I231" s="39">
        <v>59</v>
      </c>
      <c r="J231" s="40" t="str">
        <f>_xlfn.DISPIMG("ID_B7583E86FD3244E795B559CBE182FD58",1)</f>
        <v>=DISPIMG("ID_B7583E86FD3244E795B559CBE182FD58",1)</v>
      </c>
      <c r="K231" s="41" t="s">
        <v>25805</v>
      </c>
    </row>
    <row r="232" s="28" customFormat="1" ht="39.5" customHeight="1" spans="1:11">
      <c r="A232" s="36">
        <v>231</v>
      </c>
      <c r="B232" s="36" t="s">
        <v>25806</v>
      </c>
      <c r="C232" s="36" t="s">
        <v>137</v>
      </c>
      <c r="D232" s="36" t="s">
        <v>25730</v>
      </c>
      <c r="E232" s="37" t="s">
        <v>25807</v>
      </c>
      <c r="F232" s="42" t="s">
        <v>5745</v>
      </c>
      <c r="G232" s="43" t="s">
        <v>25808</v>
      </c>
      <c r="H232" s="38">
        <v>45474</v>
      </c>
      <c r="I232" s="39">
        <v>59</v>
      </c>
      <c r="J232" s="40" t="str">
        <f>_xlfn.DISPIMG("ID_6EE485FE519E4A1CBC272C66D76D70FA",1)</f>
        <v>=DISPIMG("ID_6EE485FE519E4A1CBC272C66D76D70FA",1)</v>
      </c>
      <c r="K232" s="41" t="s">
        <v>25809</v>
      </c>
    </row>
    <row r="233" s="28" customFormat="1" ht="39.5" customHeight="1" spans="1:11">
      <c r="A233" s="36">
        <v>232</v>
      </c>
      <c r="B233" s="36" t="s">
        <v>25810</v>
      </c>
      <c r="C233" s="42" t="s">
        <v>137</v>
      </c>
      <c r="D233" s="36" t="s">
        <v>25730</v>
      </c>
      <c r="E233" s="48" t="s">
        <v>25811</v>
      </c>
      <c r="F233" s="36" t="s">
        <v>5797</v>
      </c>
      <c r="G233" s="36" t="s">
        <v>5809</v>
      </c>
      <c r="H233" s="38">
        <v>45870</v>
      </c>
      <c r="I233" s="39">
        <v>49</v>
      </c>
      <c r="J233" s="49" t="str">
        <f>_xlfn.DISPIMG("ID_A7B089398F4544FF802097BF78D525A9",1)</f>
        <v>=DISPIMG("ID_A7B089398F4544FF802097BF78D525A9",1)</v>
      </c>
      <c r="K233" s="45" t="s">
        <v>25812</v>
      </c>
    </row>
    <row r="234" s="29" customFormat="1" ht="39.5" customHeight="1" spans="1:11">
      <c r="A234" s="36">
        <v>233</v>
      </c>
      <c r="B234" s="36" t="s">
        <v>25813</v>
      </c>
      <c r="C234" s="36" t="s">
        <v>137</v>
      </c>
      <c r="D234" s="36" t="s">
        <v>25730</v>
      </c>
      <c r="E234" s="37" t="s">
        <v>25814</v>
      </c>
      <c r="F234" s="42" t="s">
        <v>25815</v>
      </c>
      <c r="G234" s="43" t="s">
        <v>25816</v>
      </c>
      <c r="H234" s="38">
        <v>45536</v>
      </c>
      <c r="I234" s="39">
        <v>59</v>
      </c>
      <c r="J234" s="40" t="str">
        <f>_xlfn.DISPIMG("ID_BC440CE4792B453284BF70705B0FC916",1)</f>
        <v>=DISPIMG("ID_BC440CE4792B453284BF70705B0FC916",1)</v>
      </c>
      <c r="K234" s="41" t="s">
        <v>25817</v>
      </c>
    </row>
    <row r="235" s="28" customFormat="1" ht="39.5" customHeight="1" spans="1:11">
      <c r="A235" s="36">
        <v>234</v>
      </c>
      <c r="B235" s="36" t="s">
        <v>25818</v>
      </c>
      <c r="C235" s="42" t="s">
        <v>137</v>
      </c>
      <c r="D235" s="36" t="s">
        <v>25730</v>
      </c>
      <c r="E235" s="48" t="s">
        <v>25819</v>
      </c>
      <c r="F235" s="36" t="s">
        <v>3650</v>
      </c>
      <c r="G235" s="36" t="s">
        <v>25820</v>
      </c>
      <c r="H235" s="38">
        <v>45839</v>
      </c>
      <c r="I235" s="39">
        <v>59</v>
      </c>
      <c r="J235" s="49" t="str">
        <f>_xlfn.DISPIMG("ID_AF7B3E1E41E6445689EA01D129748294",1)</f>
        <v>=DISPIMG("ID_AF7B3E1E41E6445689EA01D129748294",1)</v>
      </c>
      <c r="K235" s="45" t="s">
        <v>25821</v>
      </c>
    </row>
    <row r="236" s="28" customFormat="1" ht="39.5" customHeight="1" spans="1:11">
      <c r="A236" s="36">
        <v>235</v>
      </c>
      <c r="B236" s="36" t="s">
        <v>25822</v>
      </c>
      <c r="C236" s="36" t="s">
        <v>137</v>
      </c>
      <c r="D236" s="36" t="s">
        <v>25730</v>
      </c>
      <c r="E236" s="37" t="s">
        <v>25823</v>
      </c>
      <c r="F236" s="42" t="s">
        <v>3655</v>
      </c>
      <c r="G236" s="43" t="s">
        <v>25824</v>
      </c>
      <c r="H236" s="38">
        <v>45597</v>
      </c>
      <c r="I236" s="39">
        <v>59</v>
      </c>
      <c r="J236" s="40" t="str">
        <f>_xlfn.DISPIMG("ID_1A822DA6126A4C58975695B907D21F52",1)</f>
        <v>=DISPIMG("ID_1A822DA6126A4C58975695B907D21F52",1)</v>
      </c>
      <c r="K236" s="41" t="s">
        <v>25825</v>
      </c>
    </row>
    <row r="237" s="29" customFormat="1" ht="39.5" customHeight="1" spans="1:11">
      <c r="A237" s="36">
        <v>236</v>
      </c>
      <c r="B237" s="36" t="s">
        <v>25826</v>
      </c>
      <c r="C237" s="36" t="s">
        <v>137</v>
      </c>
      <c r="D237" s="36" t="s">
        <v>25827</v>
      </c>
      <c r="E237" s="37" t="s">
        <v>25828</v>
      </c>
      <c r="F237" s="42" t="s">
        <v>25829</v>
      </c>
      <c r="G237" s="43" t="s">
        <v>25830</v>
      </c>
      <c r="H237" s="38">
        <v>45413</v>
      </c>
      <c r="I237" s="39">
        <v>79</v>
      </c>
      <c r="J237" s="40" t="str">
        <f>_xlfn.DISPIMG("ID_76B8131FFD1047AEA46648BF90BD07D0",1)</f>
        <v>=DISPIMG("ID_76B8131FFD1047AEA46648BF90BD07D0",1)</v>
      </c>
      <c r="K237" s="41" t="s">
        <v>25831</v>
      </c>
    </row>
    <row r="238" s="29" customFormat="1" ht="39.5" customHeight="1" spans="1:11">
      <c r="A238" s="36">
        <v>237</v>
      </c>
      <c r="B238" s="36" t="s">
        <v>25832</v>
      </c>
      <c r="C238" s="36" t="s">
        <v>137</v>
      </c>
      <c r="D238" s="36" t="s">
        <v>25827</v>
      </c>
      <c r="E238" s="37" t="s">
        <v>25833</v>
      </c>
      <c r="F238" s="42" t="s">
        <v>25834</v>
      </c>
      <c r="G238" s="43" t="s">
        <v>25835</v>
      </c>
      <c r="H238" s="38">
        <v>45292</v>
      </c>
      <c r="I238" s="39">
        <v>59</v>
      </c>
      <c r="J238" s="40" t="str">
        <f>_xlfn.DISPIMG("ID_F3221DC688684C6C9C2FC482B82F74A2",1)</f>
        <v>=DISPIMG("ID_F3221DC688684C6C9C2FC482B82F74A2",1)</v>
      </c>
      <c r="K238" s="41" t="s">
        <v>25836</v>
      </c>
    </row>
  </sheetData>
  <hyperlinks>
    <hyperlink ref="K201" r:id="rId2" display="https://www.cmpjjj.com/details?courseId=&amp;productId=26899&amp;productType=20" tooltip="https://www.cmpjjj.com/details?courseId=&amp;productId=26899&amp;productType=20"/>
    <hyperlink ref="K2" r:id="rId3" display="https://www.cmpjjj.com/details?courseId=&amp;productId=26916&amp;productType=20"/>
    <hyperlink ref="K200" r:id="rId4" display="https://www.cmpjjj.com/details?courseId=&amp;productId=26898&amp;productType=20"/>
    <hyperlink ref="K67" r:id="rId5" display="https://www.cmpjjj.com/details?courseId=&amp;productId=24767&amp;productType=20"/>
    <hyperlink ref="K88" r:id="rId6" display="https://www.cmpjjj.com/details?courseId=&amp;productId=26950&amp;productType=21"/>
    <hyperlink ref="K152" r:id="rId7" display="https://www.cmpjjj.com/details?courseId=&amp;productId=27084&amp;productType=20"/>
    <hyperlink ref="K47" r:id="rId8" display="https://www.cmpjjj.com/details?courseId=&amp;productId=27077&amp;productType=20"/>
    <hyperlink ref="K96" r:id="rId9" display="https://www.cmpjjj.com/details?courseId=&amp;productId=27231&amp;productType=20"/>
    <hyperlink ref="K60" r:id="rId10" display="https://www.cmpjjj.com/details?courseId=&amp;productId=26062&amp;productType=20"/>
    <hyperlink ref="K29" r:id="rId11" display="https://www.cmpjjj.com/details?courseId=&amp;productId=27490&amp;productType=20"/>
    <hyperlink ref="K122" r:id="rId12" display="https://www.cmpjjj.com/details?courseId=&amp;productId=28006&amp;productType=20"/>
    <hyperlink ref="K203" r:id="rId2" display="https://www.cmpjjj.com/details?courseId=&amp;productId=26899&amp;productType=20"/>
    <hyperlink ref="K98" r:id="rId13" display="https://www.cmpjjj.com/details?courseId=&amp;productId=27101&amp;productType=20"/>
    <hyperlink ref="K18" r:id="rId14" display="https://www.cmpjjj.com/details?courseId=&amp;productId=27763&amp;productType=20"/>
    <hyperlink ref="K11" r:id="rId15" display="https://www.cmpjjj.com/details?courseId=&amp;productId=27806&amp;productType=20"/>
    <hyperlink ref="K92" r:id="rId16" display="https://www.cmpjjj.com/details?courseId=&amp;productId=27916&amp;productType=20"/>
    <hyperlink ref="K93" r:id="rId17" display="https://www.cmpjjj.com/details?courseId=&amp;productId=27926&amp;productType=20"/>
    <hyperlink ref="K17" r:id="rId18" display="https://www.cmpjjj.com/details?courseId=&amp;productId=28288&amp;productType=20"/>
  </hyperlinks>
  <pageMargins left="0.75" right="0.75" top="1" bottom="1" header="0.5" footer="0.5"/>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KB97"/>
  <sheetViews>
    <sheetView workbookViewId="0">
      <pane ySplit="1" topLeftCell="A2" activePane="bottomLeft" state="frozen"/>
      <selection/>
      <selection pane="bottomLeft" activeCell="A1" sqref="$A1:$XFD1"/>
    </sheetView>
  </sheetViews>
  <sheetFormatPr defaultColWidth="9" defaultRowHeight="14.25"/>
  <cols>
    <col min="1" max="1" width="5.125" style="6" customWidth="1"/>
    <col min="2" max="2" width="8.75" style="6" customWidth="1"/>
    <col min="3" max="3" width="41.375" style="7" customWidth="1"/>
    <col min="4" max="4" width="9" style="8"/>
    <col min="5" max="7" width="9" style="6"/>
    <col min="8" max="8" width="9" style="9"/>
    <col min="9" max="9" width="18.375" style="6" customWidth="1"/>
    <col min="10" max="16384" width="9" style="6"/>
  </cols>
  <sheetData>
    <row r="1" s="1" customFormat="1" ht="27.95" customHeight="1" spans="1:10">
      <c r="A1" s="1" t="s">
        <v>0</v>
      </c>
      <c r="B1" s="10" t="s">
        <v>1</v>
      </c>
      <c r="C1" s="11" t="s">
        <v>2</v>
      </c>
      <c r="D1" s="10" t="s">
        <v>3</v>
      </c>
      <c r="E1" s="12" t="s">
        <v>4</v>
      </c>
      <c r="F1" s="13" t="s">
        <v>5</v>
      </c>
      <c r="G1" s="12" t="s">
        <v>6</v>
      </c>
      <c r="H1" s="14" t="s">
        <v>10</v>
      </c>
      <c r="I1" s="15" t="s">
        <v>13</v>
      </c>
      <c r="J1" s="1" t="s">
        <v>14</v>
      </c>
    </row>
    <row r="2" s="2" customFormat="1" spans="1:10">
      <c r="A2" s="16">
        <v>1</v>
      </c>
      <c r="B2" s="17"/>
      <c r="C2" s="18" t="s">
        <v>25837</v>
      </c>
      <c r="D2" s="17"/>
      <c r="H2" s="19"/>
    </row>
    <row r="3" s="2" customFormat="1" spans="1:10">
      <c r="A3" s="16">
        <v>2</v>
      </c>
      <c r="B3" s="17"/>
      <c r="C3" s="18" t="s">
        <v>25838</v>
      </c>
      <c r="D3" s="17"/>
      <c r="H3" s="19"/>
    </row>
    <row r="4" s="2" customFormat="1" spans="1:10">
      <c r="A4" s="16">
        <v>3</v>
      </c>
      <c r="B4" s="17"/>
      <c r="C4" s="18" t="s">
        <v>25839</v>
      </c>
      <c r="D4" s="17"/>
      <c r="H4" s="19"/>
    </row>
    <row r="5" s="2" customFormat="1" ht="13.5" spans="1:10">
      <c r="A5" s="16">
        <v>4</v>
      </c>
      <c r="B5" s="17"/>
      <c r="C5" s="20" t="s">
        <v>25840</v>
      </c>
      <c r="D5" s="17" t="s">
        <v>25841</v>
      </c>
      <c r="E5" s="5" t="s">
        <v>25842</v>
      </c>
      <c r="F5" s="2">
        <v>49.8</v>
      </c>
      <c r="G5" s="5" t="s">
        <v>25843</v>
      </c>
      <c r="H5" s="19">
        <v>45127</v>
      </c>
      <c r="I5" s="5" t="s">
        <v>25844</v>
      </c>
      <c r="J5" s="2" t="s">
        <v>25845</v>
      </c>
    </row>
    <row r="6" s="3" customFormat="1" ht="13.5" spans="1:10">
      <c r="A6" s="16">
        <v>5</v>
      </c>
      <c r="B6" s="3" t="s">
        <v>25846</v>
      </c>
      <c r="C6" s="3" t="s">
        <v>25847</v>
      </c>
      <c r="D6" s="21" t="s">
        <v>25846</v>
      </c>
      <c r="E6" s="3" t="s">
        <v>25848</v>
      </c>
      <c r="F6" s="2">
        <v>69</v>
      </c>
      <c r="H6" s="19">
        <v>45922</v>
      </c>
      <c r="I6" s="3" t="s">
        <v>25849</v>
      </c>
      <c r="J6" s="2" t="s">
        <v>25850</v>
      </c>
    </row>
    <row r="7" s="4" customFormat="1" ht="13.5" spans="1:10">
      <c r="A7" s="16">
        <v>6</v>
      </c>
      <c r="B7" s="4"/>
      <c r="C7" s="4" t="s">
        <v>9000</v>
      </c>
      <c r="D7" s="22" t="s">
        <v>25851</v>
      </c>
      <c r="E7" s="4" t="s">
        <v>25848</v>
      </c>
      <c r="F7" s="2">
        <v>69.8</v>
      </c>
      <c r="H7" s="19">
        <v>45468</v>
      </c>
      <c r="I7" s="4" t="s">
        <v>25852</v>
      </c>
      <c r="J7" s="2" t="s">
        <v>25853</v>
      </c>
    </row>
    <row r="8" s="5" customFormat="1" ht="13.5" spans="1:10">
      <c r="A8" s="16">
        <v>7</v>
      </c>
      <c r="B8" s="17"/>
      <c r="C8" s="20" t="s">
        <v>25854</v>
      </c>
      <c r="D8" s="17" t="s">
        <v>25855</v>
      </c>
      <c r="E8" s="5" t="s">
        <v>25856</v>
      </c>
      <c r="F8" s="2">
        <v>49</v>
      </c>
      <c r="G8" s="5" t="s">
        <v>25843</v>
      </c>
      <c r="H8" s="19">
        <v>46016</v>
      </c>
      <c r="I8" s="5" t="s">
        <v>25857</v>
      </c>
      <c r="J8" s="2" t="s">
        <v>25858</v>
      </c>
    </row>
    <row r="9" s="4" customFormat="1" ht="13.5" spans="1:10">
      <c r="A9" s="16">
        <v>8</v>
      </c>
      <c r="B9" s="4" t="s">
        <v>25859</v>
      </c>
      <c r="C9" s="4" t="s">
        <v>9691</v>
      </c>
      <c r="D9" s="22" t="s">
        <v>25859</v>
      </c>
      <c r="E9" s="4" t="s">
        <v>25860</v>
      </c>
      <c r="F9" s="2">
        <v>63.8</v>
      </c>
      <c r="G9" s="4" t="s">
        <v>78</v>
      </c>
      <c r="H9" s="19">
        <v>45976</v>
      </c>
      <c r="I9" s="4" t="s">
        <v>25861</v>
      </c>
      <c r="J9" s="2" t="s">
        <v>25862</v>
      </c>
    </row>
    <row r="10" s="4" customFormat="1" ht="13.5" spans="1:10">
      <c r="A10" s="16">
        <v>9</v>
      </c>
      <c r="B10" s="4" t="s">
        <v>25863</v>
      </c>
      <c r="C10" s="4" t="s">
        <v>8647</v>
      </c>
      <c r="D10" s="22" t="s">
        <v>25863</v>
      </c>
      <c r="E10" s="4" t="s">
        <v>25848</v>
      </c>
      <c r="F10" s="2">
        <v>59</v>
      </c>
      <c r="H10" s="19">
        <v>46045</v>
      </c>
      <c r="I10" s="4" t="s">
        <v>25864</v>
      </c>
      <c r="J10" s="2" t="s">
        <v>25865</v>
      </c>
    </row>
    <row r="11" s="4" customFormat="1" ht="13.5" spans="1:10">
      <c r="A11" s="16">
        <v>10</v>
      </c>
      <c r="B11" s="4" t="s">
        <v>25866</v>
      </c>
      <c r="C11" s="4" t="s">
        <v>7660</v>
      </c>
      <c r="D11" s="4" t="s">
        <v>25866</v>
      </c>
      <c r="E11" s="4" t="s">
        <v>25867</v>
      </c>
      <c r="F11" s="2">
        <v>55</v>
      </c>
      <c r="H11" s="19">
        <v>46043</v>
      </c>
      <c r="I11" s="4" t="s">
        <v>25868</v>
      </c>
      <c r="J11" s="4" t="s">
        <v>25869</v>
      </c>
    </row>
    <row r="12" s="4" customFormat="1" ht="13.5" spans="1:10">
      <c r="A12" s="16">
        <v>11</v>
      </c>
      <c r="B12" s="4"/>
      <c r="C12" s="4" t="s">
        <v>7665</v>
      </c>
      <c r="D12" s="4" t="s">
        <v>25870</v>
      </c>
      <c r="E12" s="4" t="s">
        <v>25867</v>
      </c>
      <c r="F12" s="2">
        <v>28</v>
      </c>
      <c r="H12" s="19">
        <v>45593</v>
      </c>
      <c r="I12" s="4" t="s">
        <v>25871</v>
      </c>
      <c r="J12" s="4" t="s">
        <v>25872</v>
      </c>
    </row>
    <row r="13" s="5" customFormat="1" ht="13.5" spans="1:10">
      <c r="A13" s="16">
        <v>12</v>
      </c>
      <c r="B13" s="17"/>
      <c r="C13" s="20" t="s">
        <v>25873</v>
      </c>
      <c r="D13" s="17" t="s">
        <v>25874</v>
      </c>
      <c r="E13" s="5" t="s">
        <v>25875</v>
      </c>
      <c r="F13" s="2">
        <v>30</v>
      </c>
      <c r="H13" s="19">
        <v>45547</v>
      </c>
      <c r="I13" s="5" t="s">
        <v>25876</v>
      </c>
      <c r="J13" s="2" t="s">
        <v>25877</v>
      </c>
    </row>
    <row r="14" s="5" customFormat="1" ht="13.5" spans="1:10">
      <c r="A14" s="16">
        <v>13</v>
      </c>
      <c r="B14" s="17"/>
      <c r="C14" s="20" t="s">
        <v>25878</v>
      </c>
      <c r="D14" s="17" t="s">
        <v>25879</v>
      </c>
      <c r="E14" s="5" t="s">
        <v>25875</v>
      </c>
      <c r="F14" s="2">
        <v>17</v>
      </c>
      <c r="H14" s="19">
        <v>45548</v>
      </c>
      <c r="I14" s="5" t="s">
        <v>25880</v>
      </c>
      <c r="J14" s="2" t="s">
        <v>25881</v>
      </c>
    </row>
    <row r="15" s="5" customFormat="1" ht="13.5" spans="1:10">
      <c r="A15" s="16">
        <v>14</v>
      </c>
      <c r="B15" s="17"/>
      <c r="C15" s="5" t="s">
        <v>8814</v>
      </c>
      <c r="D15" s="17" t="s">
        <v>25882</v>
      </c>
      <c r="E15" s="5" t="s">
        <v>25883</v>
      </c>
      <c r="F15" s="2">
        <v>39</v>
      </c>
      <c r="H15" s="19">
        <v>46057</v>
      </c>
      <c r="I15" s="5" t="s">
        <v>25884</v>
      </c>
      <c r="J15" s="2" t="s">
        <v>25885</v>
      </c>
    </row>
    <row r="16" s="5" customFormat="1" ht="13.5" spans="1:10">
      <c r="A16" s="16">
        <v>15</v>
      </c>
      <c r="B16" s="17"/>
      <c r="C16" s="20" t="s">
        <v>25886</v>
      </c>
      <c r="D16" s="17" t="s">
        <v>25887</v>
      </c>
      <c r="E16" s="5" t="s">
        <v>25888</v>
      </c>
      <c r="F16" s="2">
        <v>24</v>
      </c>
      <c r="G16" s="5" t="s">
        <v>25843</v>
      </c>
      <c r="H16" s="19">
        <v>45993</v>
      </c>
      <c r="I16" s="5" t="s">
        <v>25889</v>
      </c>
      <c r="J16" s="2" t="s">
        <v>25890</v>
      </c>
    </row>
    <row r="17" s="5" customFormat="1" spans="1:1024 1025:15836">
      <c r="A17" s="16">
        <v>16</v>
      </c>
      <c r="B17" s="17"/>
      <c r="C17" s="18" t="s">
        <v>25891</v>
      </c>
      <c r="D17" s="17"/>
      <c r="E17" s="2"/>
      <c r="F17" s="2"/>
      <c r="G17" s="2"/>
      <c r="H17" s="19"/>
      <c r="I17" s="2"/>
      <c r="J17" s="2"/>
    </row>
    <row r="18" s="3" customFormat="1" ht="13.5" spans="1:1024 1025:15836">
      <c r="A18" s="16">
        <v>17</v>
      </c>
      <c r="B18" s="3"/>
      <c r="C18" s="3" t="s">
        <v>14356</v>
      </c>
      <c r="D18" s="21" t="s">
        <v>25892</v>
      </c>
      <c r="E18" s="3" t="s">
        <v>25848</v>
      </c>
      <c r="F18" s="2">
        <v>59</v>
      </c>
      <c r="H18" s="19">
        <v>45306</v>
      </c>
      <c r="I18" s="3" t="s">
        <v>25893</v>
      </c>
      <c r="J18" s="2" t="s">
        <v>25894</v>
      </c>
    </row>
    <row r="19" s="5" customFormat="1" ht="13.5" spans="1:1024 1025:15836">
      <c r="A19" s="16">
        <v>18</v>
      </c>
      <c r="B19" s="20" t="s">
        <v>25895</v>
      </c>
      <c r="C19" s="20" t="s">
        <v>14155</v>
      </c>
      <c r="D19" s="23" t="s">
        <v>25895</v>
      </c>
      <c r="E19" s="20" t="s">
        <v>25848</v>
      </c>
      <c r="F19" s="2">
        <v>75</v>
      </c>
      <c r="G19" s="20" t="s">
        <v>78</v>
      </c>
      <c r="H19" s="19">
        <v>46013</v>
      </c>
      <c r="I19" s="20" t="s">
        <v>25896</v>
      </c>
      <c r="J19" s="2" t="s">
        <v>25897</v>
      </c>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c r="HR19" s="20"/>
      <c r="HS19" s="20"/>
      <c r="HT19" s="20"/>
      <c r="HU19" s="20"/>
      <c r="HV19" s="20"/>
      <c r="HW19" s="20"/>
      <c r="HX19" s="20"/>
      <c r="HY19" s="20"/>
      <c r="HZ19" s="20"/>
      <c r="IA19" s="20"/>
      <c r="IB19" s="20"/>
      <c r="IC19" s="20"/>
      <c r="ID19" s="20"/>
      <c r="IE19" s="20"/>
      <c r="IF19" s="20"/>
      <c r="IG19" s="20"/>
      <c r="IH19" s="20"/>
      <c r="II19" s="20"/>
      <c r="IJ19" s="20"/>
      <c r="IK19" s="20"/>
      <c r="IL19" s="20"/>
      <c r="IM19" s="20"/>
      <c r="IN19" s="20"/>
      <c r="IO19" s="20"/>
      <c r="IP19" s="20"/>
      <c r="IQ19" s="20"/>
      <c r="IR19" s="20"/>
      <c r="IS19" s="20"/>
      <c r="IT19" s="20"/>
      <c r="IU19" s="20"/>
      <c r="IV19" s="20"/>
      <c r="IW19" s="20"/>
      <c r="IX19" s="20"/>
      <c r="IY19" s="20"/>
      <c r="IZ19" s="20"/>
      <c r="JA19" s="20"/>
      <c r="JB19" s="20"/>
      <c r="JC19" s="20"/>
      <c r="JD19" s="20"/>
      <c r="JE19" s="20"/>
      <c r="JF19" s="20"/>
      <c r="JG19" s="20"/>
      <c r="JH19" s="20"/>
      <c r="JI19" s="20"/>
      <c r="JJ19" s="20"/>
      <c r="JK19" s="20"/>
      <c r="JL19" s="20"/>
      <c r="JM19" s="20"/>
      <c r="JN19" s="20"/>
      <c r="JO19" s="20"/>
      <c r="JP19" s="20"/>
      <c r="JQ19" s="20"/>
      <c r="JR19" s="20"/>
      <c r="JS19" s="20"/>
      <c r="JT19" s="20"/>
      <c r="JU19" s="20"/>
      <c r="JV19" s="20"/>
      <c r="JW19" s="20"/>
      <c r="JX19" s="20"/>
      <c r="JY19" s="20"/>
      <c r="JZ19" s="20"/>
      <c r="KA19" s="20"/>
      <c r="KB19" s="20"/>
      <c r="KC19" s="20"/>
      <c r="KD19" s="20"/>
      <c r="KE19" s="20"/>
      <c r="KF19" s="20"/>
      <c r="KG19" s="20"/>
      <c r="KH19" s="20"/>
      <c r="KI19" s="20"/>
      <c r="KJ19" s="20"/>
      <c r="KK19" s="20"/>
      <c r="KL19" s="20"/>
      <c r="KM19" s="20"/>
      <c r="KN19" s="20"/>
      <c r="KO19" s="20"/>
      <c r="KP19" s="20"/>
      <c r="KQ19" s="20"/>
      <c r="KR19" s="20"/>
      <c r="KS19" s="20"/>
      <c r="KT19" s="20"/>
      <c r="KU19" s="20"/>
      <c r="KV19" s="20"/>
      <c r="KW19" s="20"/>
      <c r="KX19" s="20"/>
      <c r="KY19" s="20"/>
      <c r="KZ19" s="20"/>
      <c r="LA19" s="20"/>
      <c r="LB19" s="20"/>
      <c r="LC19" s="20"/>
      <c r="LD19" s="20"/>
      <c r="LE19" s="20"/>
      <c r="LF19" s="20"/>
      <c r="LG19" s="20"/>
      <c r="LH19" s="20"/>
      <c r="LI19" s="20"/>
      <c r="LJ19" s="20"/>
      <c r="LK19" s="20"/>
      <c r="LL19" s="20"/>
      <c r="LM19" s="20"/>
      <c r="LN19" s="20"/>
      <c r="LO19" s="20"/>
      <c r="LP19" s="20"/>
      <c r="LQ19" s="20"/>
      <c r="LR19" s="20"/>
      <c r="LS19" s="20"/>
      <c r="LT19" s="20"/>
      <c r="LU19" s="20"/>
      <c r="LV19" s="20"/>
      <c r="LW19" s="20"/>
      <c r="LX19" s="20"/>
      <c r="LY19" s="20"/>
      <c r="LZ19" s="20"/>
      <c r="MA19" s="20"/>
      <c r="MB19" s="20"/>
      <c r="MC19" s="20"/>
      <c r="MD19" s="20"/>
      <c r="ME19" s="20"/>
      <c r="MF19" s="20"/>
      <c r="MG19" s="20"/>
      <c r="MH19" s="20"/>
      <c r="MI19" s="20"/>
      <c r="MJ19" s="20"/>
      <c r="MK19" s="20"/>
      <c r="ML19" s="20"/>
      <c r="MM19" s="20"/>
      <c r="MN19" s="20"/>
      <c r="MO19" s="20"/>
      <c r="MP19" s="20"/>
      <c r="MQ19" s="20"/>
      <c r="MR19" s="20"/>
      <c r="MS19" s="20"/>
      <c r="MT19" s="20"/>
      <c r="MU19" s="20"/>
      <c r="MV19" s="20"/>
      <c r="MW19" s="20"/>
      <c r="MX19" s="20"/>
      <c r="MY19" s="20"/>
      <c r="MZ19" s="20"/>
      <c r="NA19" s="20"/>
      <c r="NB19" s="20"/>
      <c r="NC19" s="20"/>
      <c r="ND19" s="20"/>
      <c r="NE19" s="20"/>
      <c r="NF19" s="20"/>
      <c r="NG19" s="20"/>
      <c r="NH19" s="20"/>
      <c r="NI19" s="20"/>
      <c r="NJ19" s="20"/>
      <c r="NK19" s="20"/>
      <c r="NL19" s="20"/>
      <c r="NM19" s="20"/>
      <c r="NN19" s="20"/>
      <c r="NO19" s="20"/>
      <c r="NP19" s="20"/>
      <c r="NQ19" s="20"/>
      <c r="NR19" s="20"/>
      <c r="NS19" s="20"/>
      <c r="NT19" s="20"/>
      <c r="NU19" s="20"/>
      <c r="NV19" s="20"/>
      <c r="NW19" s="20"/>
      <c r="NX19" s="20"/>
      <c r="NY19" s="20"/>
      <c r="NZ19" s="20"/>
      <c r="OA19" s="20"/>
      <c r="OB19" s="20"/>
      <c r="OC19" s="20"/>
      <c r="OD19" s="20"/>
      <c r="OE19" s="20"/>
      <c r="OF19" s="20"/>
      <c r="OG19" s="20"/>
      <c r="OH19" s="20"/>
      <c r="OI19" s="20"/>
      <c r="OJ19" s="20"/>
      <c r="OK19" s="20"/>
      <c r="OL19" s="20"/>
      <c r="OM19" s="20"/>
      <c r="ON19" s="20"/>
      <c r="OO19" s="20"/>
      <c r="OP19" s="20"/>
      <c r="OQ19" s="20"/>
      <c r="OR19" s="20"/>
      <c r="OS19" s="20"/>
      <c r="OT19" s="20"/>
      <c r="OU19" s="20"/>
      <c r="OV19" s="20"/>
      <c r="OW19" s="20"/>
      <c r="OX19" s="20"/>
      <c r="OY19" s="20"/>
      <c r="OZ19" s="20"/>
      <c r="PA19" s="20"/>
      <c r="PB19" s="20"/>
      <c r="PC19" s="20"/>
      <c r="PD19" s="20"/>
      <c r="PE19" s="20"/>
      <c r="PF19" s="20"/>
      <c r="PG19" s="20"/>
      <c r="PH19" s="20"/>
      <c r="PI19" s="20"/>
      <c r="PJ19" s="20"/>
      <c r="PK19" s="20"/>
      <c r="PL19" s="20"/>
      <c r="PM19" s="20"/>
      <c r="PN19" s="20"/>
      <c r="PO19" s="20"/>
      <c r="PP19" s="20"/>
      <c r="PQ19" s="20"/>
      <c r="PR19" s="20"/>
      <c r="PS19" s="20"/>
      <c r="PT19" s="20"/>
      <c r="PU19" s="20"/>
      <c r="PV19" s="20"/>
      <c r="PW19" s="20"/>
      <c r="PX19" s="20"/>
      <c r="PY19" s="20"/>
      <c r="PZ19" s="20"/>
      <c r="QA19" s="20"/>
      <c r="QB19" s="20"/>
      <c r="QC19" s="20"/>
      <c r="QD19" s="20"/>
      <c r="QE19" s="20"/>
      <c r="QF19" s="20"/>
      <c r="QG19" s="20"/>
      <c r="QH19" s="20"/>
      <c r="QI19" s="20"/>
      <c r="QJ19" s="20"/>
      <c r="QK19" s="20"/>
      <c r="QL19" s="20"/>
      <c r="QM19" s="20"/>
      <c r="QN19" s="20"/>
      <c r="QO19" s="20"/>
      <c r="QP19" s="20"/>
      <c r="QQ19" s="20"/>
      <c r="QR19" s="20"/>
      <c r="QS19" s="20"/>
      <c r="QT19" s="20"/>
      <c r="QU19" s="20"/>
      <c r="QV19" s="20"/>
      <c r="QW19" s="20"/>
      <c r="QX19" s="20"/>
      <c r="QY19" s="20"/>
      <c r="QZ19" s="20"/>
      <c r="RA19" s="20"/>
      <c r="RB19" s="20"/>
      <c r="RC19" s="20"/>
      <c r="RD19" s="20"/>
      <c r="RE19" s="20"/>
      <c r="RF19" s="20"/>
      <c r="RG19" s="20"/>
      <c r="RH19" s="20"/>
      <c r="RI19" s="20"/>
      <c r="RJ19" s="20"/>
      <c r="RK19" s="20"/>
      <c r="RL19" s="20"/>
      <c r="RM19" s="20"/>
      <c r="RN19" s="20"/>
      <c r="RO19" s="20"/>
      <c r="RP19" s="20"/>
      <c r="RQ19" s="20"/>
      <c r="RR19" s="20"/>
      <c r="RS19" s="20"/>
      <c r="RT19" s="20"/>
      <c r="RU19" s="20"/>
      <c r="RV19" s="20"/>
      <c r="RW19" s="20"/>
      <c r="RX19" s="20"/>
      <c r="RY19" s="20"/>
      <c r="RZ19" s="20"/>
      <c r="SA19" s="20"/>
      <c r="SB19" s="20"/>
      <c r="SC19" s="20"/>
      <c r="SD19" s="20"/>
      <c r="SE19" s="20"/>
      <c r="SF19" s="20"/>
      <c r="SG19" s="20"/>
      <c r="SH19" s="20"/>
      <c r="SI19" s="20"/>
      <c r="SJ19" s="20"/>
      <c r="SK19" s="20"/>
      <c r="SL19" s="20"/>
      <c r="SM19" s="20"/>
      <c r="SN19" s="20"/>
      <c r="SO19" s="20"/>
      <c r="SP19" s="20"/>
      <c r="SQ19" s="20"/>
      <c r="SR19" s="20"/>
      <c r="SS19" s="20"/>
      <c r="ST19" s="20"/>
      <c r="SU19" s="20"/>
      <c r="SV19" s="20"/>
      <c r="SW19" s="20"/>
      <c r="SX19" s="20"/>
      <c r="SY19" s="20"/>
      <c r="SZ19" s="20"/>
      <c r="TA19" s="20"/>
      <c r="TB19" s="20"/>
      <c r="TC19" s="20"/>
      <c r="TD19" s="20"/>
      <c r="TE19" s="20"/>
      <c r="TF19" s="20"/>
      <c r="TG19" s="20"/>
      <c r="TH19" s="20"/>
      <c r="TI19" s="20"/>
      <c r="TJ19" s="20"/>
      <c r="TK19" s="20"/>
      <c r="TL19" s="20"/>
      <c r="TM19" s="20"/>
      <c r="TN19" s="20"/>
      <c r="TO19" s="20"/>
      <c r="TP19" s="20"/>
      <c r="TQ19" s="20"/>
      <c r="TR19" s="20"/>
      <c r="TS19" s="20"/>
      <c r="TT19" s="20"/>
      <c r="TU19" s="20"/>
      <c r="TV19" s="20"/>
      <c r="TW19" s="20"/>
      <c r="TX19" s="20"/>
      <c r="TY19" s="20"/>
      <c r="TZ19" s="20"/>
      <c r="UA19" s="20"/>
      <c r="UB19" s="20"/>
      <c r="UC19" s="20"/>
      <c r="UD19" s="20"/>
      <c r="UE19" s="20"/>
      <c r="UF19" s="20"/>
      <c r="UG19" s="20"/>
      <c r="UH19" s="20"/>
      <c r="UI19" s="20"/>
      <c r="UJ19" s="20"/>
      <c r="UK19" s="20"/>
      <c r="UL19" s="20"/>
      <c r="UM19" s="20"/>
      <c r="UN19" s="20"/>
      <c r="UO19" s="20"/>
      <c r="UP19" s="20"/>
      <c r="UQ19" s="20"/>
      <c r="UR19" s="20"/>
      <c r="US19" s="20"/>
      <c r="UT19" s="20"/>
      <c r="UU19" s="20"/>
      <c r="UV19" s="20"/>
      <c r="UW19" s="20"/>
      <c r="UX19" s="20"/>
      <c r="UY19" s="20"/>
      <c r="UZ19" s="20"/>
      <c r="VA19" s="20"/>
      <c r="VB19" s="20"/>
      <c r="VC19" s="20"/>
      <c r="VD19" s="20"/>
      <c r="VE19" s="20"/>
      <c r="VF19" s="20"/>
      <c r="VG19" s="20"/>
      <c r="VH19" s="20"/>
      <c r="VI19" s="20"/>
      <c r="VJ19" s="20"/>
      <c r="VK19" s="20"/>
      <c r="VL19" s="20"/>
      <c r="VM19" s="20"/>
      <c r="VN19" s="20"/>
      <c r="VO19" s="20"/>
      <c r="VP19" s="20"/>
      <c r="VQ19" s="20"/>
      <c r="VR19" s="20"/>
      <c r="VS19" s="20"/>
      <c r="VT19" s="20"/>
      <c r="VU19" s="20"/>
      <c r="VV19" s="20"/>
      <c r="VW19" s="20"/>
      <c r="VX19" s="20"/>
      <c r="VY19" s="20"/>
      <c r="VZ19" s="20"/>
      <c r="WA19" s="20"/>
      <c r="WB19" s="20"/>
      <c r="WC19" s="20"/>
      <c r="WD19" s="20"/>
      <c r="WE19" s="20"/>
      <c r="WF19" s="20"/>
      <c r="WG19" s="20"/>
      <c r="WH19" s="20"/>
      <c r="WI19" s="20"/>
      <c r="WJ19" s="20"/>
      <c r="WK19" s="20"/>
      <c r="WL19" s="20"/>
      <c r="WM19" s="20"/>
      <c r="WN19" s="20"/>
      <c r="WO19" s="20"/>
      <c r="WP19" s="20"/>
      <c r="WQ19" s="20"/>
      <c r="WR19" s="20"/>
      <c r="WS19" s="20"/>
      <c r="WT19" s="20"/>
      <c r="WU19" s="20"/>
      <c r="WV19" s="20"/>
      <c r="WW19" s="20"/>
      <c r="WX19" s="20"/>
      <c r="WY19" s="20"/>
      <c r="WZ19" s="20"/>
      <c r="XA19" s="20"/>
      <c r="XB19" s="20"/>
      <c r="XC19" s="20"/>
      <c r="XD19" s="20"/>
      <c r="XE19" s="20"/>
      <c r="XF19" s="20"/>
      <c r="XG19" s="20"/>
      <c r="XH19" s="20"/>
      <c r="XI19" s="20"/>
      <c r="XJ19" s="20"/>
      <c r="XK19" s="20"/>
      <c r="XL19" s="20"/>
      <c r="XM19" s="20"/>
      <c r="XN19" s="20"/>
      <c r="XO19" s="20"/>
      <c r="XP19" s="20"/>
      <c r="XQ19" s="20"/>
      <c r="XR19" s="20"/>
      <c r="XS19" s="20"/>
      <c r="XT19" s="20"/>
      <c r="XU19" s="20"/>
      <c r="XV19" s="20"/>
      <c r="XW19" s="20"/>
      <c r="XX19" s="20"/>
      <c r="XY19" s="20"/>
      <c r="XZ19" s="20"/>
      <c r="YA19" s="20"/>
      <c r="YB19" s="20"/>
      <c r="YC19" s="20"/>
      <c r="YD19" s="20"/>
      <c r="YE19" s="20"/>
      <c r="YF19" s="20"/>
      <c r="YG19" s="20"/>
      <c r="YH19" s="20"/>
      <c r="YI19" s="20"/>
      <c r="YJ19" s="20"/>
      <c r="YK19" s="20"/>
      <c r="YL19" s="20"/>
      <c r="YM19" s="20"/>
      <c r="YN19" s="20"/>
      <c r="YO19" s="20"/>
      <c r="YP19" s="20"/>
      <c r="YQ19" s="20"/>
      <c r="YR19" s="20"/>
      <c r="YS19" s="20"/>
      <c r="YT19" s="20"/>
      <c r="YU19" s="20"/>
      <c r="YV19" s="20"/>
      <c r="YW19" s="20"/>
      <c r="YX19" s="20"/>
      <c r="YY19" s="20"/>
      <c r="YZ19" s="20"/>
      <c r="ZA19" s="20"/>
      <c r="ZB19" s="20"/>
      <c r="ZC19" s="20"/>
      <c r="ZD19" s="20"/>
      <c r="ZE19" s="20"/>
      <c r="ZF19" s="20"/>
      <c r="ZG19" s="20"/>
      <c r="ZH19" s="20"/>
      <c r="ZI19" s="20"/>
      <c r="ZJ19" s="20"/>
      <c r="ZK19" s="20"/>
      <c r="ZL19" s="20"/>
      <c r="ZM19" s="20"/>
      <c r="ZN19" s="20"/>
      <c r="ZO19" s="20"/>
      <c r="ZP19" s="20"/>
      <c r="ZQ19" s="20"/>
      <c r="ZR19" s="20"/>
      <c r="ZS19" s="20"/>
      <c r="ZT19" s="20"/>
      <c r="ZU19" s="20"/>
      <c r="ZV19" s="20"/>
      <c r="ZW19" s="20"/>
      <c r="ZX19" s="20"/>
      <c r="ZY19" s="20"/>
      <c r="ZZ19" s="20"/>
      <c r="AAA19" s="20"/>
      <c r="AAB19" s="20"/>
      <c r="AAC19" s="20"/>
      <c r="AAD19" s="20"/>
      <c r="AAE19" s="20"/>
      <c r="AAF19" s="20"/>
      <c r="AAG19" s="20"/>
      <c r="AAH19" s="20"/>
      <c r="AAI19" s="20"/>
      <c r="AAJ19" s="20"/>
      <c r="AAK19" s="20"/>
      <c r="AAL19" s="20"/>
      <c r="AAM19" s="20"/>
      <c r="AAN19" s="20"/>
      <c r="AAO19" s="20"/>
      <c r="AAP19" s="20"/>
      <c r="AAQ19" s="20"/>
      <c r="AAR19" s="20"/>
      <c r="AAS19" s="20"/>
      <c r="AAT19" s="20"/>
      <c r="AAU19" s="20"/>
      <c r="AAV19" s="20"/>
      <c r="AAW19" s="20"/>
      <c r="AAX19" s="20"/>
      <c r="AAY19" s="20"/>
      <c r="AAZ19" s="20"/>
      <c r="ABA19" s="20"/>
      <c r="ABB19" s="20"/>
      <c r="ABC19" s="20"/>
      <c r="ABD19" s="20"/>
      <c r="ABE19" s="20"/>
      <c r="ABF19" s="20"/>
      <c r="ABG19" s="20"/>
      <c r="ABH19" s="20"/>
      <c r="ABI19" s="20"/>
      <c r="ABJ19" s="20"/>
      <c r="ABK19" s="20"/>
      <c r="ABL19" s="20"/>
      <c r="ABM19" s="20"/>
      <c r="ABN19" s="20"/>
      <c r="ABO19" s="20"/>
      <c r="ABP19" s="20"/>
      <c r="ABQ19" s="20"/>
      <c r="ABR19" s="20"/>
      <c r="ABS19" s="20"/>
      <c r="ABT19" s="20"/>
      <c r="ABU19" s="20"/>
      <c r="ABV19" s="20"/>
      <c r="ABW19" s="20"/>
      <c r="ABX19" s="20"/>
      <c r="ABY19" s="20"/>
      <c r="ABZ19" s="20"/>
      <c r="ACA19" s="20"/>
      <c r="ACB19" s="20"/>
      <c r="ACC19" s="20"/>
      <c r="ACD19" s="20"/>
      <c r="ACE19" s="20"/>
      <c r="ACF19" s="20"/>
      <c r="ACG19" s="20"/>
      <c r="ACH19" s="20"/>
      <c r="ACI19" s="20"/>
      <c r="ACJ19" s="20"/>
      <c r="ACK19" s="20"/>
      <c r="ACL19" s="20"/>
      <c r="ACM19" s="20"/>
      <c r="ACN19" s="20"/>
      <c r="ACO19" s="20"/>
      <c r="ACP19" s="20"/>
      <c r="ACQ19" s="20"/>
      <c r="ACR19" s="20"/>
      <c r="ACS19" s="20"/>
      <c r="ACT19" s="20"/>
      <c r="ACU19" s="20"/>
      <c r="ACV19" s="20"/>
      <c r="ACW19" s="20"/>
      <c r="ACX19" s="20"/>
      <c r="ACY19" s="20"/>
      <c r="ACZ19" s="20"/>
      <c r="ADA19" s="20"/>
      <c r="ADB19" s="20"/>
      <c r="ADC19" s="20"/>
      <c r="ADD19" s="20"/>
      <c r="ADE19" s="20"/>
      <c r="ADF19" s="20"/>
      <c r="ADG19" s="20"/>
      <c r="ADH19" s="20"/>
      <c r="ADI19" s="20"/>
      <c r="ADJ19" s="20"/>
      <c r="ADK19" s="20"/>
      <c r="ADL19" s="20"/>
      <c r="ADM19" s="20"/>
      <c r="ADN19" s="20"/>
      <c r="ADO19" s="20"/>
      <c r="ADP19" s="20"/>
      <c r="ADQ19" s="20"/>
      <c r="ADR19" s="20"/>
      <c r="ADS19" s="20"/>
      <c r="ADT19" s="20"/>
      <c r="ADU19" s="20"/>
      <c r="ADV19" s="20"/>
      <c r="ADW19" s="20"/>
      <c r="ADX19" s="20"/>
      <c r="ADY19" s="20"/>
      <c r="ADZ19" s="20"/>
      <c r="AEA19" s="20"/>
      <c r="AEB19" s="20"/>
      <c r="AEC19" s="20"/>
      <c r="AED19" s="20"/>
      <c r="AEE19" s="20"/>
      <c r="AEF19" s="20"/>
      <c r="AEG19" s="20"/>
      <c r="AEH19" s="20"/>
      <c r="AEI19" s="20"/>
      <c r="AEJ19" s="20"/>
      <c r="AEK19" s="20"/>
      <c r="AEL19" s="20"/>
      <c r="AEM19" s="20"/>
      <c r="AEN19" s="20"/>
      <c r="AEO19" s="20"/>
      <c r="AEP19" s="20"/>
      <c r="AEQ19" s="20"/>
      <c r="AER19" s="20"/>
      <c r="AES19" s="20"/>
      <c r="AET19" s="20"/>
      <c r="AEU19" s="20"/>
      <c r="AEV19" s="20"/>
      <c r="AEW19" s="20"/>
      <c r="AEX19" s="20"/>
      <c r="AEY19" s="20"/>
      <c r="AEZ19" s="20"/>
      <c r="AFA19" s="20"/>
      <c r="AFB19" s="20"/>
      <c r="AFC19" s="20"/>
      <c r="AFD19" s="20"/>
      <c r="AFE19" s="20"/>
      <c r="AFF19" s="20"/>
      <c r="AFG19" s="20"/>
      <c r="AFH19" s="20"/>
      <c r="AFI19" s="20"/>
      <c r="AFJ19" s="20"/>
      <c r="AFK19" s="20"/>
      <c r="AFL19" s="20"/>
      <c r="AFM19" s="20"/>
      <c r="AFN19" s="20"/>
      <c r="AFO19" s="20"/>
      <c r="AFP19" s="20"/>
      <c r="AFQ19" s="20"/>
      <c r="AFR19" s="20"/>
      <c r="AFS19" s="20"/>
      <c r="AFT19" s="20"/>
      <c r="AFU19" s="20"/>
      <c r="AFV19" s="20"/>
      <c r="AFW19" s="20"/>
      <c r="AFX19" s="20"/>
      <c r="AFY19" s="20"/>
      <c r="AFZ19" s="20"/>
      <c r="AGA19" s="20"/>
      <c r="AGB19" s="20"/>
      <c r="AGC19" s="20"/>
      <c r="AGD19" s="20"/>
      <c r="AGE19" s="20"/>
      <c r="AGF19" s="20"/>
      <c r="AGG19" s="20"/>
      <c r="AGH19" s="20"/>
      <c r="AGI19" s="20"/>
      <c r="AGJ19" s="20"/>
      <c r="AGK19" s="20"/>
      <c r="AGL19" s="20"/>
      <c r="AGM19" s="20"/>
      <c r="AGN19" s="20"/>
      <c r="AGO19" s="20"/>
      <c r="AGP19" s="20"/>
      <c r="AGQ19" s="20"/>
      <c r="AGR19" s="20"/>
      <c r="AGS19" s="20"/>
      <c r="AGT19" s="20"/>
      <c r="AGU19" s="20"/>
      <c r="AGV19" s="20"/>
      <c r="AGW19" s="20"/>
      <c r="AGX19" s="20"/>
      <c r="AGY19" s="20"/>
      <c r="AGZ19" s="20"/>
      <c r="AHA19" s="20"/>
      <c r="AHB19" s="20"/>
      <c r="AHC19" s="20"/>
      <c r="AHD19" s="20"/>
      <c r="AHE19" s="20"/>
      <c r="AHF19" s="20"/>
      <c r="AHG19" s="20"/>
      <c r="AHH19" s="20"/>
      <c r="AHI19" s="20"/>
      <c r="AHJ19" s="20"/>
      <c r="AHK19" s="20"/>
      <c r="AHL19" s="20"/>
      <c r="AHM19" s="20"/>
      <c r="AHN19" s="20"/>
      <c r="AHO19" s="20"/>
      <c r="AHP19" s="20"/>
      <c r="AHQ19" s="20"/>
      <c r="AHR19" s="20"/>
      <c r="AHS19" s="20"/>
      <c r="AHT19" s="20"/>
      <c r="AHU19" s="20"/>
      <c r="AHV19" s="20"/>
      <c r="AHW19" s="20"/>
      <c r="AHX19" s="20"/>
      <c r="AHY19" s="20"/>
      <c r="AHZ19" s="20"/>
      <c r="AIA19" s="20"/>
      <c r="AIB19" s="20"/>
      <c r="AIC19" s="20"/>
      <c r="AID19" s="20"/>
      <c r="AIE19" s="20"/>
      <c r="AIF19" s="20"/>
      <c r="AIG19" s="20"/>
      <c r="AIH19" s="20"/>
      <c r="AII19" s="20"/>
      <c r="AIJ19" s="20"/>
      <c r="AIK19" s="20"/>
      <c r="AIL19" s="20"/>
      <c r="AIM19" s="20"/>
      <c r="AIN19" s="20"/>
      <c r="AIO19" s="20"/>
      <c r="AIP19" s="20"/>
      <c r="AIQ19" s="20"/>
      <c r="AIR19" s="20"/>
      <c r="AIS19" s="20"/>
      <c r="AIT19" s="20"/>
      <c r="AIU19" s="20"/>
      <c r="AIV19" s="20"/>
      <c r="AIW19" s="20"/>
      <c r="AIX19" s="20"/>
      <c r="AIY19" s="20"/>
      <c r="AIZ19" s="20"/>
      <c r="AJA19" s="20"/>
      <c r="AJB19" s="20"/>
      <c r="AJC19" s="20"/>
      <c r="AJD19" s="20"/>
      <c r="AJE19" s="20"/>
      <c r="AJF19" s="20"/>
      <c r="AJG19" s="20"/>
      <c r="AJH19" s="20"/>
      <c r="AJI19" s="20"/>
      <c r="AJJ19" s="20"/>
      <c r="AJK19" s="20"/>
      <c r="AJL19" s="20"/>
      <c r="AJM19" s="20"/>
      <c r="AJN19" s="20"/>
      <c r="AJO19" s="20"/>
      <c r="AJP19" s="20"/>
      <c r="AJQ19" s="20"/>
      <c r="AJR19" s="20"/>
      <c r="AJS19" s="20"/>
      <c r="AJT19" s="20"/>
      <c r="AJU19" s="20"/>
      <c r="AJV19" s="20"/>
      <c r="AJW19" s="20"/>
      <c r="AJX19" s="20"/>
      <c r="AJY19" s="20"/>
      <c r="AJZ19" s="20"/>
      <c r="AKA19" s="20"/>
      <c r="AKB19" s="20"/>
      <c r="AKC19" s="20"/>
      <c r="AKD19" s="20"/>
      <c r="AKE19" s="20"/>
      <c r="AKF19" s="20"/>
      <c r="AKG19" s="20"/>
      <c r="AKH19" s="20"/>
      <c r="AKI19" s="20"/>
      <c r="AKJ19" s="20"/>
      <c r="AKK19" s="20"/>
      <c r="AKL19" s="20"/>
      <c r="AKM19" s="20"/>
      <c r="AKN19" s="20"/>
      <c r="AKO19" s="20"/>
      <c r="AKP19" s="20"/>
      <c r="AKQ19" s="20"/>
      <c r="AKR19" s="20"/>
      <c r="AKS19" s="20"/>
      <c r="AKT19" s="20"/>
      <c r="AKU19" s="20"/>
      <c r="AKV19" s="20"/>
      <c r="AKW19" s="20"/>
      <c r="AKX19" s="20"/>
      <c r="AKY19" s="20"/>
      <c r="AKZ19" s="20"/>
      <c r="ALA19" s="20"/>
      <c r="ALB19" s="20"/>
      <c r="ALC19" s="20"/>
      <c r="ALD19" s="20"/>
      <c r="ALE19" s="20"/>
      <c r="ALF19" s="20"/>
      <c r="ALG19" s="20"/>
      <c r="ALH19" s="20"/>
      <c r="ALI19" s="20"/>
      <c r="ALJ19" s="20"/>
      <c r="ALK19" s="20"/>
      <c r="ALL19" s="20"/>
      <c r="ALM19" s="20"/>
      <c r="ALN19" s="20"/>
      <c r="ALO19" s="20"/>
      <c r="ALP19" s="20"/>
      <c r="ALQ19" s="20"/>
      <c r="ALR19" s="20"/>
      <c r="ALS19" s="20"/>
      <c r="ALT19" s="20"/>
      <c r="ALU19" s="20"/>
      <c r="ALV19" s="20"/>
      <c r="ALW19" s="20"/>
      <c r="ALX19" s="20"/>
      <c r="ALY19" s="20"/>
      <c r="ALZ19" s="20"/>
      <c r="AMA19" s="20"/>
      <c r="AMB19" s="20"/>
      <c r="AMC19" s="20"/>
      <c r="AMD19" s="20"/>
      <c r="AME19" s="20"/>
      <c r="AMF19" s="20"/>
      <c r="AMG19" s="20"/>
      <c r="AMH19" s="20"/>
      <c r="AMI19" s="20"/>
      <c r="AMJ19" s="20"/>
      <c r="AMK19" s="20"/>
      <c r="AML19" s="20"/>
      <c r="AMM19" s="20"/>
      <c r="AMN19" s="20"/>
      <c r="AMO19" s="20"/>
      <c r="AMP19" s="20"/>
      <c r="AMQ19" s="20"/>
      <c r="AMR19" s="20"/>
      <c r="AMS19" s="20"/>
      <c r="AMT19" s="20"/>
      <c r="AMU19" s="20"/>
      <c r="AMV19" s="20"/>
      <c r="AMW19" s="20"/>
      <c r="AMX19" s="20"/>
      <c r="AMY19" s="20"/>
      <c r="AMZ19" s="20"/>
      <c r="ANA19" s="20"/>
      <c r="ANB19" s="20"/>
      <c r="ANC19" s="20"/>
      <c r="AND19" s="20"/>
      <c r="ANE19" s="20"/>
      <c r="ANF19" s="20"/>
      <c r="ANG19" s="20"/>
      <c r="ANH19" s="20"/>
      <c r="ANI19" s="20"/>
      <c r="ANJ19" s="20"/>
      <c r="ANK19" s="20"/>
      <c r="ANL19" s="20"/>
      <c r="ANM19" s="20"/>
      <c r="ANN19" s="20"/>
      <c r="ANO19" s="20"/>
      <c r="ANP19" s="20"/>
      <c r="ANQ19" s="20"/>
      <c r="ANR19" s="20"/>
      <c r="ANS19" s="20"/>
      <c r="ANT19" s="20"/>
      <c r="ANU19" s="20"/>
      <c r="ANV19" s="20"/>
      <c r="ANW19" s="20"/>
      <c r="ANX19" s="20"/>
      <c r="ANY19" s="20"/>
      <c r="ANZ19" s="20"/>
      <c r="AOA19" s="20"/>
      <c r="AOB19" s="20"/>
      <c r="AOC19" s="20"/>
      <c r="AOD19" s="20"/>
      <c r="AOE19" s="20"/>
      <c r="AOF19" s="20"/>
      <c r="AOG19" s="20"/>
      <c r="AOH19" s="20"/>
      <c r="AOI19" s="20"/>
      <c r="AOJ19" s="20"/>
      <c r="AOK19" s="20"/>
      <c r="AOL19" s="20"/>
      <c r="AOM19" s="20"/>
      <c r="AON19" s="20"/>
      <c r="AOO19" s="20"/>
      <c r="AOP19" s="20"/>
      <c r="AOQ19" s="20"/>
      <c r="AOR19" s="20"/>
      <c r="AOS19" s="20"/>
      <c r="AOT19" s="20"/>
      <c r="AOU19" s="20"/>
      <c r="AOV19" s="20"/>
      <c r="AOW19" s="20"/>
      <c r="AOX19" s="20"/>
      <c r="AOY19" s="20"/>
      <c r="AOZ19" s="20"/>
      <c r="APA19" s="20"/>
      <c r="APB19" s="20"/>
      <c r="APC19" s="20"/>
      <c r="APD19" s="20"/>
      <c r="APE19" s="20"/>
      <c r="APF19" s="20"/>
      <c r="APG19" s="20"/>
      <c r="APH19" s="20"/>
      <c r="API19" s="20"/>
      <c r="APJ19" s="20"/>
      <c r="APK19" s="20"/>
      <c r="APL19" s="20"/>
      <c r="APM19" s="20"/>
      <c r="APN19" s="20"/>
      <c r="APO19" s="20"/>
      <c r="APP19" s="20"/>
      <c r="APQ19" s="20"/>
      <c r="APR19" s="20"/>
      <c r="APS19" s="20"/>
      <c r="APT19" s="20"/>
      <c r="APU19" s="20"/>
      <c r="APV19" s="20"/>
      <c r="APW19" s="20"/>
      <c r="APX19" s="20"/>
      <c r="APY19" s="20"/>
      <c r="APZ19" s="20"/>
      <c r="AQA19" s="20"/>
      <c r="AQB19" s="20"/>
      <c r="AQC19" s="20"/>
      <c r="AQD19" s="20"/>
      <c r="AQE19" s="20"/>
      <c r="AQF19" s="20"/>
      <c r="AQG19" s="20"/>
      <c r="AQH19" s="20"/>
      <c r="AQI19" s="20"/>
      <c r="AQJ19" s="20"/>
      <c r="AQK19" s="20"/>
      <c r="AQL19" s="20"/>
      <c r="AQM19" s="20"/>
      <c r="AQN19" s="20"/>
      <c r="AQO19" s="20"/>
      <c r="AQP19" s="20"/>
      <c r="AQQ19" s="20"/>
      <c r="AQR19" s="20"/>
      <c r="AQS19" s="20"/>
      <c r="AQT19" s="20"/>
      <c r="AQU19" s="20"/>
      <c r="AQV19" s="20"/>
      <c r="AQW19" s="20"/>
      <c r="AQX19" s="20"/>
      <c r="AQY19" s="20"/>
      <c r="AQZ19" s="20"/>
      <c r="ARA19" s="20"/>
      <c r="ARB19" s="20"/>
      <c r="ARC19" s="20"/>
      <c r="ARD19" s="20"/>
      <c r="ARE19" s="20"/>
      <c r="ARF19" s="20"/>
      <c r="ARG19" s="20"/>
      <c r="ARH19" s="20"/>
      <c r="ARI19" s="20"/>
      <c r="ARJ19" s="20"/>
      <c r="ARK19" s="20"/>
      <c r="ARL19" s="20"/>
      <c r="ARM19" s="20"/>
      <c r="ARN19" s="20"/>
      <c r="ARO19" s="20"/>
      <c r="ARP19" s="20"/>
      <c r="ARQ19" s="20"/>
      <c r="ARR19" s="20"/>
      <c r="ARS19" s="20"/>
      <c r="ART19" s="20"/>
      <c r="ARU19" s="20"/>
      <c r="ARV19" s="20"/>
      <c r="ARW19" s="20"/>
      <c r="ARX19" s="20"/>
      <c r="ARY19" s="20"/>
      <c r="ARZ19" s="20"/>
      <c r="ASA19" s="20"/>
      <c r="ASB19" s="20"/>
      <c r="ASC19" s="20"/>
      <c r="ASD19" s="20"/>
      <c r="ASE19" s="20"/>
      <c r="ASF19" s="20"/>
      <c r="ASG19" s="20"/>
      <c r="ASH19" s="20"/>
      <c r="ASI19" s="20"/>
      <c r="ASJ19" s="20"/>
      <c r="ASK19" s="20"/>
      <c r="ASL19" s="20"/>
      <c r="ASM19" s="20"/>
      <c r="ASN19" s="20"/>
      <c r="ASO19" s="20"/>
      <c r="ASP19" s="20"/>
      <c r="ASQ19" s="20"/>
      <c r="ASR19" s="20"/>
      <c r="ASS19" s="20"/>
      <c r="AST19" s="20"/>
      <c r="ASU19" s="20"/>
      <c r="ASV19" s="20"/>
      <c r="ASW19" s="20"/>
      <c r="ASX19" s="20"/>
      <c r="ASY19" s="20"/>
      <c r="ASZ19" s="20"/>
      <c r="ATA19" s="20"/>
      <c r="ATB19" s="20"/>
      <c r="ATC19" s="20"/>
      <c r="ATD19" s="20"/>
      <c r="ATE19" s="20"/>
      <c r="ATF19" s="20"/>
      <c r="ATG19" s="20"/>
      <c r="ATH19" s="20"/>
      <c r="ATI19" s="20"/>
      <c r="ATJ19" s="20"/>
      <c r="ATK19" s="20"/>
      <c r="ATL19" s="20"/>
      <c r="ATM19" s="20"/>
      <c r="ATN19" s="20"/>
      <c r="ATO19" s="20"/>
      <c r="ATP19" s="20"/>
      <c r="ATQ19" s="20"/>
      <c r="ATR19" s="20"/>
      <c r="ATS19" s="20"/>
      <c r="ATT19" s="20"/>
      <c r="ATU19" s="20"/>
      <c r="ATV19" s="20"/>
      <c r="ATW19" s="20"/>
      <c r="ATX19" s="20"/>
      <c r="ATY19" s="20"/>
      <c r="ATZ19" s="20"/>
      <c r="AUA19" s="20"/>
      <c r="AUB19" s="20"/>
      <c r="AUC19" s="20"/>
      <c r="AUD19" s="20"/>
      <c r="AUE19" s="20"/>
      <c r="AUF19" s="20"/>
      <c r="AUG19" s="20"/>
      <c r="AUH19" s="20"/>
      <c r="AUI19" s="20"/>
      <c r="AUJ19" s="20"/>
      <c r="AUK19" s="20"/>
      <c r="AUL19" s="20"/>
      <c r="AUM19" s="20"/>
      <c r="AUN19" s="20"/>
      <c r="AUO19" s="20"/>
      <c r="AUP19" s="20"/>
      <c r="AUQ19" s="20"/>
      <c r="AUR19" s="20"/>
      <c r="AUS19" s="20"/>
      <c r="AUT19" s="20"/>
      <c r="AUU19" s="20"/>
      <c r="AUV19" s="20"/>
      <c r="AUW19" s="20"/>
      <c r="AUX19" s="20"/>
      <c r="AUY19" s="20"/>
      <c r="AUZ19" s="20"/>
      <c r="AVA19" s="20"/>
      <c r="AVB19" s="20"/>
      <c r="AVC19" s="20"/>
      <c r="AVD19" s="20"/>
      <c r="AVE19" s="20"/>
      <c r="AVF19" s="20"/>
      <c r="AVG19" s="20"/>
      <c r="AVH19" s="20"/>
      <c r="AVI19" s="20"/>
      <c r="AVJ19" s="20"/>
      <c r="AVK19" s="20"/>
      <c r="AVL19" s="20"/>
      <c r="AVM19" s="20"/>
      <c r="AVN19" s="20"/>
      <c r="AVO19" s="20"/>
      <c r="AVP19" s="20"/>
      <c r="AVQ19" s="20"/>
      <c r="AVR19" s="20"/>
      <c r="AVS19" s="20"/>
      <c r="AVT19" s="20"/>
      <c r="AVU19" s="20"/>
      <c r="AVV19" s="20"/>
      <c r="AVW19" s="20"/>
      <c r="AVX19" s="20"/>
      <c r="AVY19" s="20"/>
      <c r="AVZ19" s="20"/>
      <c r="AWA19" s="20"/>
      <c r="AWB19" s="20"/>
      <c r="AWC19" s="20"/>
      <c r="AWD19" s="20"/>
      <c r="AWE19" s="20"/>
      <c r="AWF19" s="20"/>
      <c r="AWG19" s="20"/>
      <c r="AWH19" s="20"/>
      <c r="AWI19" s="20"/>
      <c r="AWJ19" s="20"/>
      <c r="AWK19" s="20"/>
      <c r="AWL19" s="20"/>
      <c r="AWM19" s="20"/>
      <c r="AWN19" s="20"/>
      <c r="AWO19" s="20"/>
      <c r="AWP19" s="20"/>
      <c r="AWQ19" s="20"/>
      <c r="AWR19" s="20"/>
      <c r="AWS19" s="20"/>
      <c r="AWT19" s="20"/>
      <c r="AWU19" s="20"/>
      <c r="AWV19" s="20"/>
      <c r="AWW19" s="20"/>
      <c r="AWX19" s="20"/>
      <c r="AWY19" s="20"/>
      <c r="AWZ19" s="20"/>
      <c r="AXA19" s="20"/>
      <c r="AXB19" s="20"/>
      <c r="AXC19" s="20"/>
      <c r="AXD19" s="20"/>
      <c r="AXE19" s="20"/>
      <c r="AXF19" s="20"/>
      <c r="AXG19" s="20"/>
      <c r="AXH19" s="20"/>
      <c r="AXI19" s="20"/>
      <c r="AXJ19" s="20"/>
      <c r="AXK19" s="20"/>
      <c r="AXL19" s="20"/>
      <c r="AXM19" s="20"/>
      <c r="AXN19" s="20"/>
      <c r="AXO19" s="20"/>
      <c r="AXP19" s="20"/>
      <c r="AXQ19" s="20"/>
      <c r="AXR19" s="20"/>
      <c r="AXS19" s="20"/>
      <c r="AXT19" s="20"/>
      <c r="AXU19" s="20"/>
      <c r="AXV19" s="20"/>
      <c r="AXW19" s="20"/>
      <c r="AXX19" s="20"/>
      <c r="AXY19" s="20"/>
      <c r="AXZ19" s="20"/>
      <c r="AYA19" s="20"/>
      <c r="AYB19" s="20"/>
      <c r="AYC19" s="20"/>
      <c r="AYD19" s="20"/>
      <c r="AYE19" s="20"/>
      <c r="AYF19" s="20"/>
      <c r="AYG19" s="20"/>
      <c r="AYH19" s="20"/>
      <c r="AYI19" s="20"/>
      <c r="AYJ19" s="20"/>
      <c r="AYK19" s="20"/>
      <c r="AYL19" s="20"/>
      <c r="AYM19" s="20"/>
      <c r="AYN19" s="20"/>
      <c r="AYO19" s="20"/>
      <c r="AYP19" s="20"/>
      <c r="AYQ19" s="20"/>
      <c r="AYR19" s="20"/>
      <c r="AYS19" s="20"/>
      <c r="AYT19" s="20"/>
      <c r="AYU19" s="20"/>
      <c r="AYV19" s="20"/>
      <c r="AYW19" s="20"/>
      <c r="AYX19" s="20"/>
      <c r="AYY19" s="20"/>
      <c r="AYZ19" s="20"/>
      <c r="AZA19" s="20"/>
      <c r="AZB19" s="20"/>
      <c r="AZC19" s="20"/>
      <c r="AZD19" s="20"/>
      <c r="AZE19" s="20"/>
      <c r="AZF19" s="20"/>
      <c r="AZG19" s="20"/>
      <c r="AZH19" s="20"/>
      <c r="AZI19" s="20"/>
      <c r="AZJ19" s="20"/>
      <c r="AZK19" s="20"/>
      <c r="AZL19" s="20"/>
      <c r="AZM19" s="20"/>
      <c r="AZN19" s="20"/>
      <c r="AZO19" s="20"/>
      <c r="AZP19" s="20"/>
      <c r="AZQ19" s="20"/>
      <c r="AZR19" s="20"/>
      <c r="AZS19" s="20"/>
      <c r="AZT19" s="20"/>
      <c r="AZU19" s="20"/>
      <c r="AZV19" s="20"/>
      <c r="AZW19" s="20"/>
      <c r="AZX19" s="20"/>
      <c r="AZY19" s="20"/>
      <c r="AZZ19" s="20"/>
      <c r="BAA19" s="20"/>
      <c r="BAB19" s="20"/>
      <c r="BAC19" s="20"/>
      <c r="BAD19" s="20"/>
      <c r="BAE19" s="20"/>
      <c r="BAF19" s="20"/>
      <c r="BAG19" s="20"/>
      <c r="BAH19" s="20"/>
      <c r="BAI19" s="20"/>
      <c r="BAJ19" s="20"/>
      <c r="BAK19" s="20"/>
      <c r="BAL19" s="20"/>
      <c r="BAM19" s="20"/>
      <c r="BAN19" s="20"/>
      <c r="BAO19" s="20"/>
      <c r="BAP19" s="20"/>
      <c r="BAQ19" s="20"/>
      <c r="BAR19" s="20"/>
      <c r="BAS19" s="20"/>
      <c r="BAT19" s="20"/>
      <c r="BAU19" s="20"/>
      <c r="BAV19" s="20"/>
      <c r="BAW19" s="20"/>
      <c r="BAX19" s="20"/>
      <c r="BAY19" s="20"/>
      <c r="BAZ19" s="20"/>
      <c r="BBA19" s="20"/>
      <c r="BBB19" s="20"/>
      <c r="BBC19" s="20"/>
      <c r="BBD19" s="20"/>
      <c r="BBE19" s="20"/>
      <c r="BBF19" s="20"/>
      <c r="BBG19" s="20"/>
      <c r="BBH19" s="20"/>
      <c r="BBI19" s="20"/>
      <c r="BBJ19" s="20"/>
      <c r="BBK19" s="20"/>
      <c r="BBL19" s="20"/>
      <c r="BBM19" s="20"/>
      <c r="BBN19" s="20"/>
      <c r="BBO19" s="20"/>
      <c r="BBP19" s="20"/>
      <c r="BBQ19" s="20"/>
      <c r="BBR19" s="20"/>
      <c r="BBS19" s="20"/>
      <c r="BBT19" s="20"/>
      <c r="BBU19" s="20"/>
      <c r="BBV19" s="20"/>
      <c r="BBW19" s="20"/>
      <c r="BBX19" s="20"/>
      <c r="BBY19" s="20"/>
      <c r="BBZ19" s="20"/>
      <c r="BCA19" s="20"/>
      <c r="BCB19" s="20"/>
      <c r="BCC19" s="20"/>
      <c r="BCD19" s="20"/>
      <c r="BCE19" s="20"/>
      <c r="BCF19" s="20"/>
      <c r="BCG19" s="20"/>
      <c r="BCH19" s="20"/>
      <c r="BCI19" s="20"/>
      <c r="BCJ19" s="20"/>
      <c r="BCK19" s="20"/>
      <c r="BCL19" s="20"/>
      <c r="BCM19" s="20"/>
      <c r="BCN19" s="20"/>
      <c r="BCO19" s="20"/>
      <c r="BCP19" s="20"/>
      <c r="BCQ19" s="20"/>
      <c r="BCR19" s="20"/>
      <c r="BCS19" s="20"/>
      <c r="BCT19" s="20"/>
      <c r="BCU19" s="20"/>
      <c r="BCV19" s="20"/>
      <c r="BCW19" s="20"/>
      <c r="BCX19" s="20"/>
      <c r="BCY19" s="20"/>
      <c r="BCZ19" s="20"/>
      <c r="BDA19" s="20"/>
      <c r="BDB19" s="20"/>
      <c r="BDC19" s="20"/>
      <c r="BDD19" s="20"/>
      <c r="BDE19" s="20"/>
      <c r="BDF19" s="20"/>
      <c r="BDG19" s="20"/>
      <c r="BDH19" s="20"/>
      <c r="BDI19" s="20"/>
      <c r="BDJ19" s="20"/>
      <c r="BDK19" s="20"/>
      <c r="BDL19" s="20"/>
      <c r="BDM19" s="20"/>
      <c r="BDN19" s="20"/>
      <c r="BDO19" s="20"/>
      <c r="BDP19" s="20"/>
      <c r="BDQ19" s="20"/>
      <c r="BDR19" s="20"/>
      <c r="BDS19" s="20"/>
      <c r="BDT19" s="20"/>
      <c r="BDU19" s="20"/>
      <c r="BDV19" s="20"/>
      <c r="BDW19" s="20"/>
      <c r="BDX19" s="20"/>
      <c r="BDY19" s="20"/>
      <c r="BDZ19" s="20"/>
      <c r="BEA19" s="20"/>
      <c r="BEB19" s="20"/>
      <c r="BEC19" s="20"/>
      <c r="BED19" s="20"/>
      <c r="BEE19" s="20"/>
      <c r="BEF19" s="20"/>
      <c r="BEG19" s="20"/>
      <c r="BEH19" s="20"/>
      <c r="BEI19" s="20"/>
      <c r="BEJ19" s="20"/>
      <c r="BEK19" s="20"/>
      <c r="BEL19" s="20"/>
      <c r="BEM19" s="20"/>
      <c r="BEN19" s="20"/>
      <c r="BEO19" s="20"/>
      <c r="BEP19" s="20"/>
      <c r="BEQ19" s="20"/>
      <c r="BER19" s="20"/>
      <c r="BES19" s="20"/>
      <c r="BET19" s="20"/>
      <c r="BEU19" s="20"/>
      <c r="BEV19" s="20"/>
      <c r="BEW19" s="20"/>
      <c r="BEX19" s="20"/>
      <c r="BEY19" s="20"/>
      <c r="BEZ19" s="20"/>
      <c r="BFA19" s="20"/>
      <c r="BFB19" s="20"/>
      <c r="BFC19" s="20"/>
      <c r="BFD19" s="20"/>
      <c r="BFE19" s="20"/>
      <c r="BFF19" s="20"/>
      <c r="BFG19" s="20"/>
      <c r="BFH19" s="20"/>
      <c r="BFI19" s="20"/>
      <c r="BFJ19" s="20"/>
      <c r="BFK19" s="20"/>
      <c r="BFL19" s="20"/>
      <c r="BFM19" s="20"/>
      <c r="BFN19" s="20"/>
      <c r="BFO19" s="20"/>
      <c r="BFP19" s="20"/>
      <c r="BFQ19" s="20"/>
      <c r="BFR19" s="20"/>
      <c r="BFS19" s="20"/>
      <c r="BFT19" s="20"/>
      <c r="BFU19" s="20"/>
      <c r="BFV19" s="20"/>
      <c r="BFW19" s="20"/>
      <c r="BFX19" s="20"/>
      <c r="BFY19" s="20"/>
      <c r="BFZ19" s="20"/>
      <c r="BGA19" s="20"/>
      <c r="BGB19" s="20"/>
      <c r="BGC19" s="20"/>
      <c r="BGD19" s="20"/>
      <c r="BGE19" s="20"/>
      <c r="BGF19" s="20"/>
      <c r="BGG19" s="20"/>
      <c r="BGH19" s="20"/>
      <c r="BGI19" s="20"/>
      <c r="BGJ19" s="20"/>
      <c r="BGK19" s="20"/>
      <c r="BGL19" s="20"/>
      <c r="BGM19" s="20"/>
      <c r="BGN19" s="20"/>
      <c r="BGO19" s="20"/>
      <c r="BGP19" s="20"/>
      <c r="BGQ19" s="20"/>
      <c r="BGR19" s="20"/>
      <c r="BGS19" s="20"/>
      <c r="BGT19" s="20"/>
      <c r="BGU19" s="20"/>
      <c r="BGV19" s="20"/>
      <c r="BGW19" s="20"/>
      <c r="BGX19" s="20"/>
      <c r="BGY19" s="20"/>
      <c r="BGZ19" s="20"/>
      <c r="BHA19" s="20"/>
      <c r="BHB19" s="20"/>
      <c r="BHC19" s="20"/>
      <c r="BHD19" s="20"/>
      <c r="BHE19" s="20"/>
      <c r="BHF19" s="20"/>
      <c r="BHG19" s="20"/>
      <c r="BHH19" s="20"/>
      <c r="BHI19" s="20"/>
      <c r="BHJ19" s="20"/>
      <c r="BHK19" s="20"/>
      <c r="BHL19" s="20"/>
      <c r="BHM19" s="20"/>
      <c r="BHN19" s="20"/>
      <c r="BHO19" s="20"/>
      <c r="BHP19" s="20"/>
      <c r="BHQ19" s="20"/>
      <c r="BHR19" s="20"/>
      <c r="BHS19" s="20"/>
      <c r="BHT19" s="20"/>
      <c r="BHU19" s="20"/>
      <c r="BHV19" s="20"/>
      <c r="BHW19" s="20"/>
      <c r="BHX19" s="20"/>
      <c r="BHY19" s="20"/>
      <c r="BHZ19" s="20"/>
      <c r="BIA19" s="20"/>
      <c r="BIB19" s="20"/>
      <c r="BIC19" s="20"/>
      <c r="BID19" s="20"/>
      <c r="BIE19" s="20"/>
      <c r="BIF19" s="20"/>
      <c r="BIG19" s="20"/>
      <c r="BIH19" s="20"/>
      <c r="BII19" s="20"/>
      <c r="BIJ19" s="20"/>
      <c r="BIK19" s="20"/>
      <c r="BIL19" s="20"/>
      <c r="BIM19" s="20"/>
      <c r="BIN19" s="20"/>
      <c r="BIO19" s="20"/>
      <c r="BIP19" s="20"/>
      <c r="BIQ19" s="20"/>
      <c r="BIR19" s="20"/>
      <c r="BIS19" s="20"/>
      <c r="BIT19" s="20"/>
      <c r="BIU19" s="20"/>
      <c r="BIV19" s="20"/>
      <c r="BIW19" s="20"/>
      <c r="BIX19" s="20"/>
      <c r="BIY19" s="20"/>
      <c r="BIZ19" s="20"/>
      <c r="BJA19" s="20"/>
      <c r="BJB19" s="20"/>
      <c r="BJC19" s="20"/>
      <c r="BJD19" s="20"/>
      <c r="BJE19" s="20"/>
      <c r="BJF19" s="20"/>
      <c r="BJG19" s="20"/>
      <c r="BJH19" s="20"/>
      <c r="BJI19" s="20"/>
      <c r="BJJ19" s="20"/>
      <c r="BJK19" s="20"/>
      <c r="BJL19" s="20"/>
      <c r="BJM19" s="20"/>
      <c r="BJN19" s="20"/>
      <c r="BJO19" s="20"/>
      <c r="BJP19" s="20"/>
      <c r="BJQ19" s="20"/>
      <c r="BJR19" s="20"/>
      <c r="BJS19" s="20"/>
      <c r="BJT19" s="20"/>
      <c r="BJU19" s="20"/>
      <c r="BJV19" s="20"/>
      <c r="BJW19" s="20"/>
      <c r="BJX19" s="20"/>
      <c r="BJY19" s="20"/>
      <c r="BJZ19" s="20"/>
      <c r="BKA19" s="20"/>
      <c r="BKB19" s="20"/>
      <c r="BKC19" s="20"/>
      <c r="BKD19" s="20"/>
      <c r="BKE19" s="20"/>
      <c r="BKF19" s="20"/>
      <c r="BKG19" s="20"/>
      <c r="BKH19" s="20"/>
      <c r="BKI19" s="20"/>
      <c r="BKJ19" s="20"/>
      <c r="BKK19" s="20"/>
      <c r="BKL19" s="20"/>
      <c r="BKM19" s="20"/>
      <c r="BKN19" s="20"/>
      <c r="BKO19" s="20"/>
      <c r="BKP19" s="20"/>
      <c r="BKQ19" s="20"/>
      <c r="BKR19" s="20"/>
      <c r="BKS19" s="20"/>
      <c r="BKT19" s="20"/>
      <c r="BKU19" s="20"/>
      <c r="BKV19" s="20"/>
      <c r="BKW19" s="20"/>
      <c r="BKX19" s="20"/>
      <c r="BKY19" s="20"/>
      <c r="BKZ19" s="20"/>
      <c r="BLA19" s="20"/>
      <c r="BLB19" s="20"/>
      <c r="BLC19" s="20"/>
      <c r="BLD19" s="20"/>
      <c r="BLE19" s="20"/>
      <c r="BLF19" s="20"/>
      <c r="BLG19" s="20"/>
      <c r="BLH19" s="20"/>
      <c r="BLI19" s="20"/>
      <c r="BLJ19" s="20"/>
      <c r="BLK19" s="20"/>
      <c r="BLL19" s="20"/>
      <c r="BLM19" s="20"/>
      <c r="BLN19" s="20"/>
      <c r="BLO19" s="20"/>
      <c r="BLP19" s="20"/>
      <c r="BLQ19" s="20"/>
      <c r="BLR19" s="20"/>
      <c r="BLS19" s="20"/>
      <c r="BLT19" s="20"/>
      <c r="BLU19" s="20"/>
      <c r="BLV19" s="20"/>
      <c r="BLW19" s="20"/>
      <c r="BLX19" s="20"/>
      <c r="BLY19" s="20"/>
      <c r="BLZ19" s="20"/>
      <c r="BMA19" s="20"/>
      <c r="BMB19" s="20"/>
      <c r="BMC19" s="20"/>
      <c r="BMD19" s="20"/>
      <c r="BME19" s="20"/>
      <c r="BMF19" s="20"/>
      <c r="BMG19" s="20"/>
      <c r="BMH19" s="20"/>
      <c r="BMI19" s="20"/>
      <c r="BMJ19" s="20"/>
      <c r="BMK19" s="20"/>
      <c r="BML19" s="20"/>
      <c r="BMM19" s="20"/>
      <c r="BMN19" s="20"/>
      <c r="BMO19" s="20"/>
      <c r="BMP19" s="20"/>
      <c r="BMQ19" s="20"/>
      <c r="BMR19" s="20"/>
      <c r="BMS19" s="20"/>
      <c r="BMT19" s="20"/>
      <c r="BMU19" s="20"/>
      <c r="BMV19" s="20"/>
      <c r="BMW19" s="20"/>
      <c r="BMX19" s="20"/>
      <c r="BMY19" s="20"/>
      <c r="BMZ19" s="20"/>
      <c r="BNA19" s="20"/>
      <c r="BNB19" s="20"/>
      <c r="BNC19" s="20"/>
      <c r="BND19" s="20"/>
      <c r="BNE19" s="20"/>
      <c r="BNF19" s="20"/>
      <c r="BNG19" s="20"/>
      <c r="BNH19" s="20"/>
      <c r="BNI19" s="20"/>
      <c r="BNJ19" s="20"/>
      <c r="BNK19" s="20"/>
      <c r="BNL19" s="20"/>
      <c r="BNM19" s="20"/>
      <c r="BNN19" s="20"/>
      <c r="BNO19" s="20"/>
      <c r="BNP19" s="20"/>
      <c r="BNQ19" s="20"/>
      <c r="BNR19" s="20"/>
      <c r="BNS19" s="20"/>
      <c r="BNT19" s="20"/>
      <c r="BNU19" s="20"/>
      <c r="BNV19" s="20"/>
      <c r="BNW19" s="20"/>
      <c r="BNX19" s="20"/>
      <c r="BNY19" s="20"/>
      <c r="BNZ19" s="20"/>
      <c r="BOA19" s="20"/>
      <c r="BOB19" s="20"/>
      <c r="BOC19" s="20"/>
      <c r="BOD19" s="20"/>
      <c r="BOE19" s="20"/>
      <c r="BOF19" s="20"/>
      <c r="BOG19" s="20"/>
      <c r="BOH19" s="20"/>
      <c r="BOI19" s="20"/>
      <c r="BOJ19" s="20"/>
      <c r="BOK19" s="20"/>
      <c r="BOL19" s="20"/>
      <c r="BOM19" s="20"/>
      <c r="BON19" s="20"/>
      <c r="BOO19" s="20"/>
      <c r="BOP19" s="20"/>
      <c r="BOQ19" s="20"/>
      <c r="BOR19" s="20"/>
      <c r="BOS19" s="20"/>
      <c r="BOT19" s="20"/>
      <c r="BOU19" s="20"/>
      <c r="BOV19" s="20"/>
      <c r="BOW19" s="20"/>
      <c r="BOX19" s="20"/>
      <c r="BOY19" s="20"/>
      <c r="BOZ19" s="20"/>
      <c r="BPA19" s="20"/>
      <c r="BPB19" s="20"/>
      <c r="BPC19" s="20"/>
      <c r="BPD19" s="20"/>
      <c r="BPE19" s="20"/>
      <c r="BPF19" s="20"/>
      <c r="BPG19" s="20"/>
      <c r="BPH19" s="20"/>
      <c r="BPI19" s="20"/>
      <c r="BPJ19" s="20"/>
      <c r="BPK19" s="20"/>
      <c r="BPL19" s="20"/>
      <c r="BPM19" s="20"/>
      <c r="BPN19" s="20"/>
      <c r="BPO19" s="20"/>
      <c r="BPP19" s="20"/>
      <c r="BPQ19" s="20"/>
      <c r="BPR19" s="20"/>
      <c r="BPS19" s="20"/>
      <c r="BPT19" s="20"/>
      <c r="BPU19" s="20"/>
      <c r="BPV19" s="20"/>
      <c r="BPW19" s="20"/>
      <c r="BPX19" s="20"/>
      <c r="BPY19" s="20"/>
      <c r="BPZ19" s="20"/>
      <c r="BQA19" s="20"/>
      <c r="BQB19" s="20"/>
      <c r="BQC19" s="20"/>
      <c r="BQD19" s="20"/>
      <c r="BQE19" s="20"/>
      <c r="BQF19" s="20"/>
      <c r="BQG19" s="20"/>
      <c r="BQH19" s="20"/>
      <c r="BQI19" s="20"/>
      <c r="BQJ19" s="20"/>
      <c r="BQK19" s="20"/>
      <c r="BQL19" s="20"/>
      <c r="BQM19" s="20"/>
      <c r="BQN19" s="20"/>
      <c r="BQO19" s="20"/>
      <c r="BQP19" s="20"/>
      <c r="BQQ19" s="20"/>
      <c r="BQR19" s="20"/>
      <c r="BQS19" s="20"/>
      <c r="BQT19" s="20"/>
      <c r="BQU19" s="20"/>
      <c r="BQV19" s="20"/>
      <c r="BQW19" s="20"/>
      <c r="BQX19" s="20"/>
      <c r="BQY19" s="20"/>
      <c r="BQZ19" s="20"/>
      <c r="BRA19" s="20"/>
      <c r="BRB19" s="20"/>
      <c r="BRC19" s="20"/>
      <c r="BRD19" s="20"/>
      <c r="BRE19" s="20"/>
      <c r="BRF19" s="20"/>
      <c r="BRG19" s="20"/>
      <c r="BRH19" s="20"/>
      <c r="BRI19" s="20"/>
      <c r="BRJ19" s="20"/>
      <c r="BRK19" s="20"/>
      <c r="BRL19" s="20"/>
      <c r="BRM19" s="20"/>
      <c r="BRN19" s="20"/>
      <c r="BRO19" s="20"/>
      <c r="BRP19" s="20"/>
      <c r="BRQ19" s="20"/>
      <c r="BRR19" s="20"/>
      <c r="BRS19" s="20"/>
      <c r="BRT19" s="20"/>
      <c r="BRU19" s="20"/>
      <c r="BRV19" s="20"/>
      <c r="BRW19" s="20"/>
      <c r="BRX19" s="20"/>
      <c r="BRY19" s="20"/>
      <c r="BRZ19" s="20"/>
      <c r="BSA19" s="20"/>
      <c r="BSB19" s="20"/>
      <c r="BSC19" s="20"/>
      <c r="BSD19" s="20"/>
      <c r="BSE19" s="20"/>
      <c r="BSF19" s="20"/>
      <c r="BSG19" s="20"/>
      <c r="BSH19" s="20"/>
      <c r="BSI19" s="20"/>
      <c r="BSJ19" s="20"/>
      <c r="BSK19" s="20"/>
      <c r="BSL19" s="20"/>
      <c r="BSM19" s="20"/>
      <c r="BSN19" s="20"/>
      <c r="BSO19" s="20"/>
      <c r="BSP19" s="20"/>
      <c r="BSQ19" s="20"/>
      <c r="BSR19" s="20"/>
      <c r="BSS19" s="20"/>
      <c r="BST19" s="20"/>
      <c r="BSU19" s="20"/>
      <c r="BSV19" s="20"/>
      <c r="BSW19" s="20"/>
      <c r="BSX19" s="20"/>
      <c r="BSY19" s="20"/>
      <c r="BSZ19" s="20"/>
      <c r="BTA19" s="20"/>
      <c r="BTB19" s="20"/>
      <c r="BTC19" s="20"/>
      <c r="BTD19" s="20"/>
      <c r="BTE19" s="20"/>
      <c r="BTF19" s="20"/>
      <c r="BTG19" s="20"/>
      <c r="BTH19" s="20"/>
      <c r="BTI19" s="20"/>
      <c r="BTJ19" s="20"/>
      <c r="BTK19" s="20"/>
      <c r="BTL19" s="20"/>
      <c r="BTM19" s="20"/>
      <c r="BTN19" s="20"/>
      <c r="BTO19" s="20"/>
      <c r="BTP19" s="20"/>
      <c r="BTQ19" s="20"/>
      <c r="BTR19" s="20"/>
      <c r="BTS19" s="20"/>
      <c r="BTT19" s="20"/>
      <c r="BTU19" s="20"/>
      <c r="BTV19" s="20"/>
      <c r="BTW19" s="20"/>
      <c r="BTX19" s="20"/>
      <c r="BTY19" s="20"/>
      <c r="BTZ19" s="20"/>
      <c r="BUA19" s="20"/>
      <c r="BUB19" s="20"/>
      <c r="BUC19" s="20"/>
      <c r="BUD19" s="20"/>
      <c r="BUE19" s="20"/>
      <c r="BUF19" s="20"/>
      <c r="BUG19" s="20"/>
      <c r="BUH19" s="20"/>
      <c r="BUI19" s="20"/>
      <c r="BUJ19" s="20"/>
      <c r="BUK19" s="20"/>
      <c r="BUL19" s="20"/>
      <c r="BUM19" s="20"/>
      <c r="BUN19" s="20"/>
      <c r="BUO19" s="20"/>
      <c r="BUP19" s="20"/>
      <c r="BUQ19" s="20"/>
      <c r="BUR19" s="20"/>
      <c r="BUS19" s="20"/>
      <c r="BUT19" s="20"/>
      <c r="BUU19" s="20"/>
      <c r="BUV19" s="20"/>
      <c r="BUW19" s="20"/>
      <c r="BUX19" s="20"/>
      <c r="BUY19" s="20"/>
      <c r="BUZ19" s="20"/>
      <c r="BVA19" s="20"/>
      <c r="BVB19" s="20"/>
      <c r="BVC19" s="20"/>
      <c r="BVD19" s="20"/>
      <c r="BVE19" s="20"/>
      <c r="BVF19" s="20"/>
      <c r="BVG19" s="20"/>
      <c r="BVH19" s="20"/>
      <c r="BVI19" s="20"/>
      <c r="BVJ19" s="20"/>
      <c r="BVK19" s="20"/>
      <c r="BVL19" s="20"/>
      <c r="BVM19" s="20"/>
      <c r="BVN19" s="20"/>
      <c r="BVO19" s="20"/>
      <c r="BVP19" s="20"/>
      <c r="BVQ19" s="20"/>
      <c r="BVR19" s="20"/>
      <c r="BVS19" s="20"/>
      <c r="BVT19" s="20"/>
      <c r="BVU19" s="20"/>
      <c r="BVV19" s="20"/>
      <c r="BVW19" s="20"/>
      <c r="BVX19" s="20"/>
      <c r="BVY19" s="20"/>
      <c r="BVZ19" s="20"/>
      <c r="BWA19" s="20"/>
      <c r="BWB19" s="20"/>
      <c r="BWC19" s="20"/>
      <c r="BWD19" s="20"/>
      <c r="BWE19" s="20"/>
      <c r="BWF19" s="20"/>
      <c r="BWG19" s="20"/>
      <c r="BWH19" s="20"/>
      <c r="BWI19" s="20"/>
      <c r="BWJ19" s="20"/>
      <c r="BWK19" s="20"/>
      <c r="BWL19" s="20"/>
      <c r="BWM19" s="20"/>
      <c r="BWN19" s="20"/>
      <c r="BWO19" s="20"/>
      <c r="BWP19" s="20"/>
      <c r="BWQ19" s="20"/>
      <c r="BWR19" s="20"/>
      <c r="BWS19" s="20"/>
      <c r="BWT19" s="20"/>
      <c r="BWU19" s="20"/>
      <c r="BWV19" s="20"/>
      <c r="BWW19" s="20"/>
      <c r="BWX19" s="20"/>
      <c r="BWY19" s="20"/>
      <c r="BWZ19" s="20"/>
      <c r="BXA19" s="20"/>
      <c r="BXB19" s="20"/>
      <c r="BXC19" s="20"/>
      <c r="BXD19" s="20"/>
      <c r="BXE19" s="20"/>
      <c r="BXF19" s="20"/>
      <c r="BXG19" s="20"/>
      <c r="BXH19" s="20"/>
      <c r="BXI19" s="20"/>
      <c r="BXJ19" s="20"/>
      <c r="BXK19" s="20"/>
      <c r="BXL19" s="20"/>
      <c r="BXM19" s="20"/>
      <c r="BXN19" s="20"/>
      <c r="BXO19" s="20"/>
      <c r="BXP19" s="20"/>
      <c r="BXQ19" s="20"/>
      <c r="BXR19" s="20"/>
      <c r="BXS19" s="20"/>
      <c r="BXT19" s="20"/>
      <c r="BXU19" s="20"/>
      <c r="BXV19" s="20"/>
      <c r="BXW19" s="20"/>
      <c r="BXX19" s="20"/>
      <c r="BXY19" s="20"/>
      <c r="BXZ19" s="20"/>
      <c r="BYA19" s="20"/>
      <c r="BYB19" s="20"/>
      <c r="BYC19" s="20"/>
      <c r="BYD19" s="20"/>
      <c r="BYE19" s="20"/>
      <c r="BYF19" s="20"/>
      <c r="BYG19" s="20"/>
      <c r="BYH19" s="20"/>
      <c r="BYI19" s="20"/>
      <c r="BYJ19" s="20"/>
      <c r="BYK19" s="20"/>
      <c r="BYL19" s="20"/>
      <c r="BYM19" s="20"/>
      <c r="BYN19" s="20"/>
      <c r="BYO19" s="20"/>
      <c r="BYP19" s="20"/>
      <c r="BYQ19" s="20"/>
      <c r="BYR19" s="20"/>
      <c r="BYS19" s="20"/>
      <c r="BYT19" s="20"/>
      <c r="BYU19" s="20"/>
      <c r="BYV19" s="20"/>
      <c r="BYW19" s="20"/>
      <c r="BYX19" s="20"/>
      <c r="BYY19" s="20"/>
      <c r="BYZ19" s="20"/>
      <c r="BZA19" s="20"/>
      <c r="BZB19" s="20"/>
      <c r="BZC19" s="20"/>
      <c r="BZD19" s="20"/>
      <c r="BZE19" s="20"/>
      <c r="BZF19" s="20"/>
      <c r="BZG19" s="20"/>
      <c r="BZH19" s="20"/>
      <c r="BZI19" s="20"/>
      <c r="BZJ19" s="20"/>
      <c r="BZK19" s="20"/>
      <c r="BZL19" s="20"/>
      <c r="BZM19" s="20"/>
      <c r="BZN19" s="20"/>
      <c r="BZO19" s="20"/>
      <c r="BZP19" s="20"/>
      <c r="BZQ19" s="20"/>
      <c r="BZR19" s="20"/>
      <c r="BZS19" s="20"/>
      <c r="BZT19" s="20"/>
      <c r="BZU19" s="20"/>
      <c r="BZV19" s="20"/>
      <c r="BZW19" s="20"/>
      <c r="BZX19" s="20"/>
      <c r="BZY19" s="20"/>
      <c r="BZZ19" s="20"/>
      <c r="CAA19" s="20"/>
      <c r="CAB19" s="20"/>
      <c r="CAC19" s="20"/>
      <c r="CAD19" s="20"/>
      <c r="CAE19" s="20"/>
      <c r="CAF19" s="20"/>
      <c r="CAG19" s="20"/>
      <c r="CAH19" s="20"/>
      <c r="CAI19" s="20"/>
      <c r="CAJ19" s="20"/>
      <c r="CAK19" s="20"/>
      <c r="CAL19" s="20"/>
      <c r="CAM19" s="20"/>
      <c r="CAN19" s="20"/>
      <c r="CAO19" s="20"/>
      <c r="CAP19" s="20"/>
      <c r="CAQ19" s="20"/>
      <c r="CAR19" s="20"/>
      <c r="CAS19" s="20"/>
      <c r="CAT19" s="20"/>
      <c r="CAU19" s="20"/>
      <c r="CAV19" s="20"/>
      <c r="CAW19" s="20"/>
      <c r="CAX19" s="20"/>
      <c r="CAY19" s="20"/>
      <c r="CAZ19" s="20"/>
      <c r="CBA19" s="20"/>
      <c r="CBB19" s="20"/>
      <c r="CBC19" s="20"/>
      <c r="CBD19" s="20"/>
      <c r="CBE19" s="20"/>
      <c r="CBF19" s="20"/>
      <c r="CBG19" s="20"/>
      <c r="CBH19" s="20"/>
      <c r="CBI19" s="20"/>
      <c r="CBJ19" s="20"/>
      <c r="CBK19" s="20"/>
      <c r="CBL19" s="20"/>
      <c r="CBM19" s="20"/>
      <c r="CBN19" s="20"/>
      <c r="CBO19" s="20"/>
      <c r="CBP19" s="20"/>
      <c r="CBQ19" s="20"/>
      <c r="CBR19" s="20"/>
      <c r="CBS19" s="20"/>
      <c r="CBT19" s="20"/>
      <c r="CBU19" s="20"/>
      <c r="CBV19" s="20"/>
      <c r="CBW19" s="20"/>
      <c r="CBX19" s="20"/>
      <c r="CBY19" s="20"/>
      <c r="CBZ19" s="20"/>
      <c r="CCA19" s="20"/>
      <c r="CCB19" s="20"/>
      <c r="CCC19" s="20"/>
      <c r="CCD19" s="20"/>
      <c r="CCE19" s="20"/>
      <c r="CCF19" s="20"/>
      <c r="CCG19" s="20"/>
      <c r="CCH19" s="20"/>
      <c r="CCI19" s="20"/>
      <c r="CCJ19" s="20"/>
      <c r="CCK19" s="20"/>
      <c r="CCL19" s="20"/>
      <c r="CCM19" s="20"/>
      <c r="CCN19" s="20"/>
      <c r="CCO19" s="20"/>
      <c r="CCP19" s="20"/>
      <c r="CCQ19" s="20"/>
      <c r="CCR19" s="20"/>
      <c r="CCS19" s="20"/>
      <c r="CCT19" s="20"/>
      <c r="CCU19" s="20"/>
      <c r="CCV19" s="20"/>
      <c r="CCW19" s="20"/>
      <c r="CCX19" s="20"/>
      <c r="CCY19" s="20"/>
      <c r="CCZ19" s="20"/>
      <c r="CDA19" s="20"/>
      <c r="CDB19" s="20"/>
      <c r="CDC19" s="20"/>
      <c r="CDD19" s="20"/>
      <c r="CDE19" s="20"/>
      <c r="CDF19" s="20"/>
      <c r="CDG19" s="20"/>
      <c r="CDH19" s="20"/>
      <c r="CDI19" s="20"/>
      <c r="CDJ19" s="20"/>
      <c r="CDK19" s="20"/>
      <c r="CDL19" s="20"/>
      <c r="CDM19" s="20"/>
      <c r="CDN19" s="20"/>
      <c r="CDO19" s="20"/>
      <c r="CDP19" s="20"/>
      <c r="CDQ19" s="20"/>
      <c r="CDR19" s="20"/>
      <c r="CDS19" s="20"/>
      <c r="CDT19" s="20"/>
      <c r="CDU19" s="20"/>
      <c r="CDV19" s="20"/>
      <c r="CDW19" s="20"/>
      <c r="CDX19" s="20"/>
      <c r="CDY19" s="20"/>
      <c r="CDZ19" s="20"/>
      <c r="CEA19" s="20"/>
      <c r="CEB19" s="20"/>
      <c r="CEC19" s="20"/>
      <c r="CED19" s="20"/>
      <c r="CEE19" s="20"/>
      <c r="CEF19" s="20"/>
      <c r="CEG19" s="20"/>
      <c r="CEH19" s="20"/>
      <c r="CEI19" s="20"/>
      <c r="CEJ19" s="20"/>
      <c r="CEK19" s="20"/>
      <c r="CEL19" s="20"/>
      <c r="CEM19" s="20"/>
      <c r="CEN19" s="20"/>
      <c r="CEO19" s="20"/>
      <c r="CEP19" s="20"/>
      <c r="CEQ19" s="20"/>
      <c r="CER19" s="20"/>
      <c r="CES19" s="20"/>
      <c r="CET19" s="20"/>
      <c r="CEU19" s="20"/>
      <c r="CEV19" s="20"/>
      <c r="CEW19" s="20"/>
      <c r="CEX19" s="20"/>
      <c r="CEY19" s="20"/>
      <c r="CEZ19" s="20"/>
      <c r="CFA19" s="20"/>
      <c r="CFB19" s="20"/>
      <c r="CFC19" s="20"/>
      <c r="CFD19" s="20"/>
      <c r="CFE19" s="20"/>
      <c r="CFF19" s="20"/>
      <c r="CFG19" s="20"/>
      <c r="CFH19" s="20"/>
      <c r="CFI19" s="20"/>
      <c r="CFJ19" s="20"/>
      <c r="CFK19" s="20"/>
      <c r="CFL19" s="20"/>
      <c r="CFM19" s="20"/>
      <c r="CFN19" s="20"/>
      <c r="CFO19" s="20"/>
      <c r="CFP19" s="20"/>
      <c r="CFQ19" s="20"/>
      <c r="CFR19" s="20"/>
      <c r="CFS19" s="20"/>
      <c r="CFT19" s="20"/>
      <c r="CFU19" s="20"/>
      <c r="CFV19" s="20"/>
      <c r="CFW19" s="20"/>
      <c r="CFX19" s="20"/>
      <c r="CFY19" s="20"/>
      <c r="CFZ19" s="20"/>
      <c r="CGA19" s="20"/>
      <c r="CGB19" s="20"/>
      <c r="CGC19" s="20"/>
      <c r="CGD19" s="20"/>
      <c r="CGE19" s="20"/>
      <c r="CGF19" s="20"/>
      <c r="CGG19" s="20"/>
      <c r="CGH19" s="20"/>
      <c r="CGI19" s="20"/>
      <c r="CGJ19" s="20"/>
      <c r="CGK19" s="20"/>
      <c r="CGL19" s="20"/>
      <c r="CGM19" s="20"/>
      <c r="CGN19" s="20"/>
      <c r="CGO19" s="20"/>
      <c r="CGP19" s="20"/>
      <c r="CGQ19" s="20"/>
      <c r="CGR19" s="20"/>
      <c r="CGS19" s="20"/>
      <c r="CGT19" s="20"/>
      <c r="CGU19" s="20"/>
      <c r="CGV19" s="20"/>
      <c r="CGW19" s="20"/>
      <c r="CGX19" s="20"/>
      <c r="CGY19" s="20"/>
      <c r="CGZ19" s="20"/>
      <c r="CHA19" s="20"/>
      <c r="CHB19" s="20"/>
      <c r="CHC19" s="20"/>
      <c r="CHD19" s="20"/>
      <c r="CHE19" s="20"/>
      <c r="CHF19" s="20"/>
      <c r="CHG19" s="20"/>
      <c r="CHH19" s="20"/>
      <c r="CHI19" s="20"/>
      <c r="CHJ19" s="20"/>
      <c r="CHK19" s="20"/>
      <c r="CHL19" s="20"/>
      <c r="CHM19" s="20"/>
      <c r="CHN19" s="20"/>
      <c r="CHO19" s="20"/>
      <c r="CHP19" s="20"/>
      <c r="CHQ19" s="20"/>
      <c r="CHR19" s="20"/>
      <c r="CHS19" s="20"/>
      <c r="CHT19" s="20"/>
      <c r="CHU19" s="20"/>
      <c r="CHV19" s="20"/>
      <c r="CHW19" s="20"/>
      <c r="CHX19" s="20"/>
      <c r="CHY19" s="20"/>
      <c r="CHZ19" s="20"/>
      <c r="CIA19" s="20"/>
      <c r="CIB19" s="20"/>
      <c r="CIC19" s="20"/>
      <c r="CID19" s="20"/>
      <c r="CIE19" s="20"/>
      <c r="CIF19" s="20"/>
      <c r="CIG19" s="20"/>
      <c r="CIH19" s="20"/>
      <c r="CII19" s="20"/>
      <c r="CIJ19" s="20"/>
      <c r="CIK19" s="20"/>
      <c r="CIL19" s="20"/>
      <c r="CIM19" s="20"/>
      <c r="CIN19" s="20"/>
      <c r="CIO19" s="20"/>
      <c r="CIP19" s="20"/>
      <c r="CIQ19" s="20"/>
      <c r="CIR19" s="20"/>
      <c r="CIS19" s="20"/>
      <c r="CIT19" s="20"/>
      <c r="CIU19" s="20"/>
      <c r="CIV19" s="20"/>
      <c r="CIW19" s="20"/>
      <c r="CIX19" s="20"/>
      <c r="CIY19" s="20"/>
      <c r="CIZ19" s="20"/>
      <c r="CJA19" s="20"/>
      <c r="CJB19" s="20"/>
      <c r="CJC19" s="20"/>
      <c r="CJD19" s="20"/>
      <c r="CJE19" s="20"/>
      <c r="CJF19" s="20"/>
      <c r="CJG19" s="20"/>
      <c r="CJH19" s="20"/>
      <c r="CJI19" s="20"/>
      <c r="CJJ19" s="20"/>
      <c r="CJK19" s="20"/>
      <c r="CJL19" s="20"/>
      <c r="CJM19" s="20"/>
      <c r="CJN19" s="20"/>
      <c r="CJO19" s="20"/>
      <c r="CJP19" s="20"/>
      <c r="CJQ19" s="20"/>
      <c r="CJR19" s="20"/>
      <c r="CJS19" s="20"/>
      <c r="CJT19" s="20"/>
      <c r="CJU19" s="20"/>
      <c r="CJV19" s="20"/>
      <c r="CJW19" s="20"/>
      <c r="CJX19" s="20"/>
      <c r="CJY19" s="20"/>
      <c r="CJZ19" s="20"/>
      <c r="CKA19" s="20"/>
      <c r="CKB19" s="20"/>
      <c r="CKC19" s="20"/>
      <c r="CKD19" s="20"/>
      <c r="CKE19" s="20"/>
      <c r="CKF19" s="20"/>
      <c r="CKG19" s="20"/>
      <c r="CKH19" s="20"/>
      <c r="CKI19" s="20"/>
      <c r="CKJ19" s="20"/>
      <c r="CKK19" s="20"/>
      <c r="CKL19" s="20"/>
      <c r="CKM19" s="20"/>
      <c r="CKN19" s="20"/>
      <c r="CKO19" s="20"/>
      <c r="CKP19" s="20"/>
      <c r="CKQ19" s="20"/>
      <c r="CKR19" s="20"/>
      <c r="CKS19" s="20"/>
      <c r="CKT19" s="20"/>
      <c r="CKU19" s="20"/>
      <c r="CKV19" s="20"/>
      <c r="CKW19" s="20"/>
      <c r="CKX19" s="20"/>
      <c r="CKY19" s="20"/>
      <c r="CKZ19" s="20"/>
      <c r="CLA19" s="20"/>
      <c r="CLB19" s="20"/>
      <c r="CLC19" s="20"/>
      <c r="CLD19" s="20"/>
      <c r="CLE19" s="20"/>
      <c r="CLF19" s="20"/>
      <c r="CLG19" s="20"/>
      <c r="CLH19" s="20"/>
      <c r="CLI19" s="20"/>
      <c r="CLJ19" s="20"/>
      <c r="CLK19" s="20"/>
      <c r="CLL19" s="20"/>
      <c r="CLM19" s="20"/>
      <c r="CLN19" s="20"/>
      <c r="CLO19" s="20"/>
      <c r="CLP19" s="20"/>
      <c r="CLQ19" s="20"/>
      <c r="CLR19" s="20"/>
      <c r="CLS19" s="20"/>
      <c r="CLT19" s="20"/>
      <c r="CLU19" s="20"/>
      <c r="CLV19" s="20"/>
      <c r="CLW19" s="20"/>
      <c r="CLX19" s="20"/>
      <c r="CLY19" s="20"/>
      <c r="CLZ19" s="20"/>
      <c r="CMA19" s="20"/>
      <c r="CMB19" s="20"/>
      <c r="CMC19" s="20"/>
      <c r="CMD19" s="20"/>
      <c r="CME19" s="20"/>
      <c r="CMF19" s="20"/>
      <c r="CMG19" s="20"/>
      <c r="CMH19" s="20"/>
      <c r="CMI19" s="20"/>
      <c r="CMJ19" s="20"/>
      <c r="CMK19" s="20"/>
      <c r="CML19" s="20"/>
      <c r="CMM19" s="20"/>
      <c r="CMN19" s="20"/>
      <c r="CMO19" s="20"/>
      <c r="CMP19" s="20"/>
      <c r="CMQ19" s="20"/>
      <c r="CMR19" s="20"/>
      <c r="CMS19" s="20"/>
      <c r="CMT19" s="20"/>
      <c r="CMU19" s="20"/>
      <c r="CMV19" s="20"/>
      <c r="CMW19" s="20"/>
      <c r="CMX19" s="20"/>
      <c r="CMY19" s="20"/>
      <c r="CMZ19" s="20"/>
      <c r="CNA19" s="20"/>
      <c r="CNB19" s="20"/>
      <c r="CNC19" s="20"/>
      <c r="CND19" s="20"/>
      <c r="CNE19" s="20"/>
      <c r="CNF19" s="20"/>
      <c r="CNG19" s="20"/>
      <c r="CNH19" s="20"/>
      <c r="CNI19" s="20"/>
      <c r="CNJ19" s="20"/>
      <c r="CNK19" s="20"/>
      <c r="CNL19" s="20"/>
      <c r="CNM19" s="20"/>
      <c r="CNN19" s="20"/>
      <c r="CNO19" s="20"/>
      <c r="CNP19" s="20"/>
      <c r="CNQ19" s="20"/>
      <c r="CNR19" s="20"/>
      <c r="CNS19" s="20"/>
      <c r="CNT19" s="20"/>
      <c r="CNU19" s="20"/>
      <c r="CNV19" s="20"/>
      <c r="CNW19" s="20"/>
      <c r="CNX19" s="20"/>
      <c r="CNY19" s="20"/>
      <c r="CNZ19" s="20"/>
      <c r="COA19" s="20"/>
      <c r="COB19" s="20"/>
      <c r="COC19" s="20"/>
      <c r="COD19" s="20"/>
      <c r="COE19" s="20"/>
      <c r="COF19" s="20"/>
      <c r="COG19" s="20"/>
      <c r="COH19" s="20"/>
      <c r="COI19" s="20"/>
      <c r="COJ19" s="20"/>
      <c r="COK19" s="20"/>
      <c r="COL19" s="20"/>
      <c r="COM19" s="20"/>
      <c r="CON19" s="20"/>
      <c r="COO19" s="20"/>
      <c r="COP19" s="20"/>
      <c r="COQ19" s="20"/>
      <c r="COR19" s="20"/>
      <c r="COS19" s="20"/>
      <c r="COT19" s="20"/>
      <c r="COU19" s="20"/>
      <c r="COV19" s="20"/>
      <c r="COW19" s="20"/>
      <c r="COX19" s="20"/>
      <c r="COY19" s="20"/>
      <c r="COZ19" s="20"/>
      <c r="CPA19" s="20"/>
      <c r="CPB19" s="20"/>
      <c r="CPC19" s="20"/>
      <c r="CPD19" s="20"/>
      <c r="CPE19" s="20"/>
      <c r="CPF19" s="20"/>
      <c r="CPG19" s="20"/>
      <c r="CPH19" s="20"/>
      <c r="CPI19" s="20"/>
      <c r="CPJ19" s="20"/>
      <c r="CPK19" s="20"/>
      <c r="CPL19" s="20"/>
      <c r="CPM19" s="20"/>
      <c r="CPN19" s="20"/>
      <c r="CPO19" s="20"/>
      <c r="CPP19" s="20"/>
      <c r="CPQ19" s="20"/>
      <c r="CPR19" s="20"/>
      <c r="CPS19" s="20"/>
      <c r="CPT19" s="20"/>
      <c r="CPU19" s="20"/>
      <c r="CPV19" s="20"/>
      <c r="CPW19" s="20"/>
      <c r="CPX19" s="20"/>
      <c r="CPY19" s="20"/>
      <c r="CPZ19" s="20"/>
      <c r="CQA19" s="20"/>
      <c r="CQB19" s="20"/>
      <c r="CQC19" s="20"/>
      <c r="CQD19" s="20"/>
      <c r="CQE19" s="20"/>
      <c r="CQF19" s="20"/>
      <c r="CQG19" s="20"/>
      <c r="CQH19" s="20"/>
      <c r="CQI19" s="20"/>
      <c r="CQJ19" s="20"/>
      <c r="CQK19" s="20"/>
      <c r="CQL19" s="20"/>
      <c r="CQM19" s="20"/>
      <c r="CQN19" s="20"/>
      <c r="CQO19" s="20"/>
      <c r="CQP19" s="20"/>
      <c r="CQQ19" s="20"/>
      <c r="CQR19" s="20"/>
      <c r="CQS19" s="20"/>
      <c r="CQT19" s="20"/>
      <c r="CQU19" s="20"/>
      <c r="CQV19" s="20"/>
      <c r="CQW19" s="20"/>
      <c r="CQX19" s="20"/>
      <c r="CQY19" s="20"/>
      <c r="CQZ19" s="20"/>
      <c r="CRA19" s="20"/>
      <c r="CRB19" s="20"/>
      <c r="CRC19" s="20"/>
      <c r="CRD19" s="20"/>
      <c r="CRE19" s="20"/>
      <c r="CRF19" s="20"/>
      <c r="CRG19" s="20"/>
      <c r="CRH19" s="20"/>
      <c r="CRI19" s="20"/>
      <c r="CRJ19" s="20"/>
      <c r="CRK19" s="20"/>
      <c r="CRL19" s="20"/>
      <c r="CRM19" s="20"/>
      <c r="CRN19" s="20"/>
      <c r="CRO19" s="20"/>
      <c r="CRP19" s="20"/>
      <c r="CRQ19" s="20"/>
      <c r="CRR19" s="20"/>
      <c r="CRS19" s="20"/>
      <c r="CRT19" s="20"/>
      <c r="CRU19" s="20"/>
      <c r="CRV19" s="20"/>
      <c r="CRW19" s="20"/>
      <c r="CRX19" s="20"/>
      <c r="CRY19" s="20"/>
      <c r="CRZ19" s="20"/>
      <c r="CSA19" s="20"/>
      <c r="CSB19" s="20"/>
      <c r="CSC19" s="20"/>
      <c r="CSD19" s="20"/>
      <c r="CSE19" s="20"/>
      <c r="CSF19" s="20"/>
      <c r="CSG19" s="20"/>
      <c r="CSH19" s="20"/>
      <c r="CSI19" s="20"/>
      <c r="CSJ19" s="20"/>
      <c r="CSK19" s="20"/>
      <c r="CSL19" s="20"/>
      <c r="CSM19" s="20"/>
      <c r="CSN19" s="20"/>
      <c r="CSO19" s="20"/>
      <c r="CSP19" s="20"/>
      <c r="CSQ19" s="20"/>
      <c r="CSR19" s="20"/>
      <c r="CSS19" s="20"/>
      <c r="CST19" s="20"/>
      <c r="CSU19" s="20"/>
      <c r="CSV19" s="20"/>
      <c r="CSW19" s="20"/>
      <c r="CSX19" s="20"/>
      <c r="CSY19" s="20"/>
      <c r="CSZ19" s="20"/>
      <c r="CTA19" s="20"/>
      <c r="CTB19" s="20"/>
      <c r="CTC19" s="20"/>
      <c r="CTD19" s="20"/>
      <c r="CTE19" s="20"/>
      <c r="CTF19" s="20"/>
      <c r="CTG19" s="20"/>
      <c r="CTH19" s="20"/>
      <c r="CTI19" s="20"/>
      <c r="CTJ19" s="20"/>
      <c r="CTK19" s="20"/>
      <c r="CTL19" s="20"/>
      <c r="CTM19" s="20"/>
      <c r="CTN19" s="20"/>
      <c r="CTO19" s="20"/>
      <c r="CTP19" s="20"/>
      <c r="CTQ19" s="20"/>
      <c r="CTR19" s="20"/>
      <c r="CTS19" s="20"/>
      <c r="CTT19" s="20"/>
      <c r="CTU19" s="20"/>
      <c r="CTV19" s="20"/>
      <c r="CTW19" s="20"/>
      <c r="CTX19" s="20"/>
      <c r="CTY19" s="20"/>
      <c r="CTZ19" s="20"/>
      <c r="CUA19" s="20"/>
      <c r="CUB19" s="20"/>
      <c r="CUC19" s="20"/>
      <c r="CUD19" s="20"/>
      <c r="CUE19" s="20"/>
      <c r="CUF19" s="20"/>
      <c r="CUG19" s="20"/>
      <c r="CUH19" s="20"/>
      <c r="CUI19" s="20"/>
      <c r="CUJ19" s="20"/>
      <c r="CUK19" s="20"/>
      <c r="CUL19" s="20"/>
      <c r="CUM19" s="20"/>
      <c r="CUN19" s="20"/>
      <c r="CUO19" s="20"/>
      <c r="CUP19" s="20"/>
      <c r="CUQ19" s="20"/>
      <c r="CUR19" s="20"/>
      <c r="CUS19" s="20"/>
      <c r="CUT19" s="20"/>
      <c r="CUU19" s="20"/>
      <c r="CUV19" s="20"/>
      <c r="CUW19" s="20"/>
      <c r="CUX19" s="20"/>
      <c r="CUY19" s="20"/>
      <c r="CUZ19" s="20"/>
      <c r="CVA19" s="20"/>
      <c r="CVB19" s="20"/>
      <c r="CVC19" s="20"/>
      <c r="CVD19" s="20"/>
      <c r="CVE19" s="20"/>
      <c r="CVF19" s="20"/>
      <c r="CVG19" s="20"/>
      <c r="CVH19" s="20"/>
      <c r="CVI19" s="20"/>
      <c r="CVJ19" s="20"/>
      <c r="CVK19" s="20"/>
      <c r="CVL19" s="20"/>
      <c r="CVM19" s="20"/>
      <c r="CVN19" s="20"/>
      <c r="CVO19" s="20"/>
      <c r="CVP19" s="20"/>
      <c r="CVQ19" s="20"/>
      <c r="CVR19" s="20"/>
      <c r="CVS19" s="20"/>
      <c r="CVT19" s="20"/>
      <c r="CVU19" s="20"/>
      <c r="CVV19" s="20"/>
      <c r="CVW19" s="20"/>
      <c r="CVX19" s="20"/>
      <c r="CVY19" s="20"/>
      <c r="CVZ19" s="20"/>
      <c r="CWA19" s="20"/>
      <c r="CWB19" s="20"/>
      <c r="CWC19" s="20"/>
      <c r="CWD19" s="20"/>
      <c r="CWE19" s="20"/>
      <c r="CWF19" s="20"/>
      <c r="CWG19" s="20"/>
      <c r="CWH19" s="20"/>
      <c r="CWI19" s="20"/>
      <c r="CWJ19" s="20"/>
      <c r="CWK19" s="20"/>
      <c r="CWL19" s="20"/>
      <c r="CWM19" s="20"/>
      <c r="CWN19" s="20"/>
      <c r="CWO19" s="20"/>
      <c r="CWP19" s="20"/>
      <c r="CWQ19" s="20"/>
      <c r="CWR19" s="20"/>
      <c r="CWS19" s="20"/>
      <c r="CWT19" s="20"/>
      <c r="CWU19" s="20"/>
      <c r="CWV19" s="20"/>
      <c r="CWW19" s="20"/>
      <c r="CWX19" s="20"/>
      <c r="CWY19" s="20"/>
      <c r="CWZ19" s="20"/>
      <c r="CXA19" s="20"/>
      <c r="CXB19" s="20"/>
      <c r="CXC19" s="20"/>
      <c r="CXD19" s="20"/>
      <c r="CXE19" s="20"/>
      <c r="CXF19" s="20"/>
      <c r="CXG19" s="20"/>
      <c r="CXH19" s="20"/>
      <c r="CXI19" s="20"/>
      <c r="CXJ19" s="20"/>
      <c r="CXK19" s="20"/>
      <c r="CXL19" s="20"/>
      <c r="CXM19" s="20"/>
      <c r="CXN19" s="20"/>
      <c r="CXO19" s="20"/>
      <c r="CXP19" s="20"/>
      <c r="CXQ19" s="20"/>
      <c r="CXR19" s="20"/>
      <c r="CXS19" s="20"/>
      <c r="CXT19" s="20"/>
      <c r="CXU19" s="20"/>
      <c r="CXV19" s="20"/>
      <c r="CXW19" s="20"/>
      <c r="CXX19" s="20"/>
      <c r="CXY19" s="20"/>
      <c r="CXZ19" s="20"/>
      <c r="CYA19" s="20"/>
      <c r="CYB19" s="20"/>
      <c r="CYC19" s="20"/>
      <c r="CYD19" s="20"/>
      <c r="CYE19" s="20"/>
      <c r="CYF19" s="20"/>
      <c r="CYG19" s="20"/>
      <c r="CYH19" s="20"/>
      <c r="CYI19" s="20"/>
      <c r="CYJ19" s="20"/>
      <c r="CYK19" s="20"/>
      <c r="CYL19" s="20"/>
      <c r="CYM19" s="20"/>
      <c r="CYN19" s="20"/>
      <c r="CYO19" s="20"/>
      <c r="CYP19" s="20"/>
      <c r="CYQ19" s="20"/>
      <c r="CYR19" s="20"/>
      <c r="CYS19" s="20"/>
      <c r="CYT19" s="20"/>
      <c r="CYU19" s="20"/>
      <c r="CYV19" s="20"/>
      <c r="CYW19" s="20"/>
      <c r="CYX19" s="20"/>
      <c r="CYY19" s="20"/>
      <c r="CYZ19" s="20"/>
      <c r="CZA19" s="20"/>
      <c r="CZB19" s="20"/>
      <c r="CZC19" s="20"/>
      <c r="CZD19" s="20"/>
      <c r="CZE19" s="20"/>
      <c r="CZF19" s="20"/>
      <c r="CZG19" s="20"/>
      <c r="CZH19" s="20"/>
      <c r="CZI19" s="20"/>
      <c r="CZJ19" s="20"/>
      <c r="CZK19" s="20"/>
      <c r="CZL19" s="20"/>
      <c r="CZM19" s="20"/>
      <c r="CZN19" s="20"/>
      <c r="CZO19" s="20"/>
      <c r="CZP19" s="20"/>
      <c r="CZQ19" s="20"/>
      <c r="CZR19" s="20"/>
      <c r="CZS19" s="20"/>
      <c r="CZT19" s="20"/>
      <c r="CZU19" s="20"/>
      <c r="CZV19" s="20"/>
      <c r="CZW19" s="20"/>
      <c r="CZX19" s="20"/>
      <c r="CZY19" s="20"/>
      <c r="CZZ19" s="20"/>
      <c r="DAA19" s="20"/>
      <c r="DAB19" s="20"/>
      <c r="DAC19" s="20"/>
      <c r="DAD19" s="20"/>
      <c r="DAE19" s="20"/>
      <c r="DAF19" s="20"/>
      <c r="DAG19" s="20"/>
      <c r="DAH19" s="20"/>
      <c r="DAI19" s="20"/>
      <c r="DAJ19" s="20"/>
      <c r="DAK19" s="20"/>
      <c r="DAL19" s="20"/>
      <c r="DAM19" s="20"/>
      <c r="DAN19" s="20"/>
      <c r="DAO19" s="20"/>
      <c r="DAP19" s="20"/>
      <c r="DAQ19" s="20"/>
      <c r="DAR19" s="20"/>
      <c r="DAS19" s="20"/>
      <c r="DAT19" s="20"/>
      <c r="DAU19" s="20"/>
      <c r="DAV19" s="20"/>
      <c r="DAW19" s="20"/>
      <c r="DAX19" s="20"/>
      <c r="DAY19" s="20"/>
      <c r="DAZ19" s="20"/>
      <c r="DBA19" s="20"/>
      <c r="DBB19" s="20"/>
      <c r="DBC19" s="20"/>
      <c r="DBD19" s="20"/>
      <c r="DBE19" s="20"/>
      <c r="DBF19" s="20"/>
      <c r="DBG19" s="20"/>
      <c r="DBH19" s="20"/>
      <c r="DBI19" s="20"/>
      <c r="DBJ19" s="20"/>
      <c r="DBK19" s="20"/>
      <c r="DBL19" s="20"/>
      <c r="DBM19" s="20"/>
      <c r="DBN19" s="20"/>
      <c r="DBO19" s="20"/>
      <c r="DBP19" s="20"/>
      <c r="DBQ19" s="20"/>
      <c r="DBR19" s="20"/>
      <c r="DBS19" s="20"/>
      <c r="DBT19" s="20"/>
      <c r="DBU19" s="20"/>
      <c r="DBV19" s="20"/>
      <c r="DBW19" s="20"/>
      <c r="DBX19" s="20"/>
      <c r="DBY19" s="20"/>
      <c r="DBZ19" s="20"/>
      <c r="DCA19" s="20"/>
      <c r="DCB19" s="20"/>
      <c r="DCC19" s="20"/>
      <c r="DCD19" s="20"/>
      <c r="DCE19" s="20"/>
      <c r="DCF19" s="20"/>
      <c r="DCG19" s="20"/>
      <c r="DCH19" s="20"/>
      <c r="DCI19" s="20"/>
      <c r="DCJ19" s="20"/>
      <c r="DCK19" s="20"/>
      <c r="DCL19" s="20"/>
      <c r="DCM19" s="20"/>
      <c r="DCN19" s="20"/>
      <c r="DCO19" s="20"/>
      <c r="DCP19" s="20"/>
      <c r="DCQ19" s="20"/>
      <c r="DCR19" s="20"/>
      <c r="DCS19" s="20"/>
      <c r="DCT19" s="20"/>
      <c r="DCU19" s="20"/>
      <c r="DCV19" s="20"/>
      <c r="DCW19" s="20"/>
      <c r="DCX19" s="20"/>
      <c r="DCY19" s="20"/>
      <c r="DCZ19" s="20"/>
      <c r="DDA19" s="20"/>
      <c r="DDB19" s="20"/>
      <c r="DDC19" s="20"/>
      <c r="DDD19" s="20"/>
      <c r="DDE19" s="20"/>
      <c r="DDF19" s="20"/>
      <c r="DDG19" s="20"/>
      <c r="DDH19" s="20"/>
      <c r="DDI19" s="20"/>
      <c r="DDJ19" s="20"/>
      <c r="DDK19" s="20"/>
      <c r="DDL19" s="20"/>
      <c r="DDM19" s="20"/>
      <c r="DDN19" s="20"/>
      <c r="DDO19" s="20"/>
      <c r="DDP19" s="20"/>
      <c r="DDQ19" s="20"/>
      <c r="DDR19" s="20"/>
      <c r="DDS19" s="20"/>
      <c r="DDT19" s="20"/>
      <c r="DDU19" s="20"/>
      <c r="DDV19" s="20"/>
      <c r="DDW19" s="20"/>
      <c r="DDX19" s="20"/>
      <c r="DDY19" s="20"/>
      <c r="DDZ19" s="20"/>
      <c r="DEA19" s="20"/>
      <c r="DEB19" s="20"/>
      <c r="DEC19" s="20"/>
      <c r="DED19" s="20"/>
      <c r="DEE19" s="20"/>
      <c r="DEF19" s="20"/>
      <c r="DEG19" s="20"/>
      <c r="DEH19" s="20"/>
      <c r="DEI19" s="20"/>
      <c r="DEJ19" s="20"/>
      <c r="DEK19" s="20"/>
      <c r="DEL19" s="20"/>
      <c r="DEM19" s="20"/>
      <c r="DEN19" s="20"/>
      <c r="DEO19" s="20"/>
      <c r="DEP19" s="20"/>
      <c r="DEQ19" s="20"/>
      <c r="DER19" s="20"/>
      <c r="DES19" s="20"/>
      <c r="DET19" s="20"/>
      <c r="DEU19" s="20"/>
      <c r="DEV19" s="20"/>
      <c r="DEW19" s="20"/>
      <c r="DEX19" s="20"/>
      <c r="DEY19" s="20"/>
      <c r="DEZ19" s="20"/>
      <c r="DFA19" s="20"/>
      <c r="DFB19" s="20"/>
      <c r="DFC19" s="20"/>
      <c r="DFD19" s="20"/>
      <c r="DFE19" s="20"/>
      <c r="DFF19" s="20"/>
      <c r="DFG19" s="20"/>
      <c r="DFH19" s="20"/>
      <c r="DFI19" s="20"/>
      <c r="DFJ19" s="20"/>
      <c r="DFK19" s="20"/>
      <c r="DFL19" s="20"/>
      <c r="DFM19" s="20"/>
      <c r="DFN19" s="20"/>
      <c r="DFO19" s="20"/>
      <c r="DFP19" s="20"/>
      <c r="DFQ19" s="20"/>
      <c r="DFR19" s="20"/>
      <c r="DFS19" s="20"/>
      <c r="DFT19" s="20"/>
      <c r="DFU19" s="20"/>
      <c r="DFV19" s="20"/>
      <c r="DFW19" s="20"/>
      <c r="DFX19" s="20"/>
      <c r="DFY19" s="20"/>
      <c r="DFZ19" s="20"/>
      <c r="DGA19" s="20"/>
      <c r="DGB19" s="20"/>
      <c r="DGC19" s="20"/>
      <c r="DGD19" s="20"/>
      <c r="DGE19" s="20"/>
      <c r="DGF19" s="20"/>
      <c r="DGG19" s="20"/>
      <c r="DGH19" s="20"/>
      <c r="DGI19" s="20"/>
      <c r="DGJ19" s="20"/>
      <c r="DGK19" s="20"/>
      <c r="DGL19" s="20"/>
      <c r="DGM19" s="20"/>
      <c r="DGN19" s="20"/>
      <c r="DGO19" s="20"/>
      <c r="DGP19" s="20"/>
      <c r="DGQ19" s="20"/>
      <c r="DGR19" s="20"/>
      <c r="DGS19" s="20"/>
      <c r="DGT19" s="20"/>
      <c r="DGU19" s="20"/>
      <c r="DGV19" s="20"/>
      <c r="DGW19" s="20"/>
      <c r="DGX19" s="20"/>
      <c r="DGY19" s="20"/>
      <c r="DGZ19" s="20"/>
      <c r="DHA19" s="20"/>
      <c r="DHB19" s="20"/>
      <c r="DHC19" s="20"/>
      <c r="DHD19" s="20"/>
      <c r="DHE19" s="20"/>
      <c r="DHF19" s="20"/>
      <c r="DHG19" s="20"/>
      <c r="DHH19" s="20"/>
      <c r="DHI19" s="20"/>
      <c r="DHJ19" s="20"/>
      <c r="DHK19" s="20"/>
      <c r="DHL19" s="20"/>
      <c r="DHM19" s="20"/>
      <c r="DHN19" s="20"/>
      <c r="DHO19" s="20"/>
      <c r="DHP19" s="20"/>
      <c r="DHQ19" s="20"/>
      <c r="DHR19" s="20"/>
      <c r="DHS19" s="20"/>
      <c r="DHT19" s="20"/>
      <c r="DHU19" s="20"/>
      <c r="DHV19" s="20"/>
      <c r="DHW19" s="20"/>
      <c r="DHX19" s="20"/>
      <c r="DHY19" s="20"/>
      <c r="DHZ19" s="20"/>
      <c r="DIA19" s="20"/>
      <c r="DIB19" s="20"/>
      <c r="DIC19" s="20"/>
      <c r="DID19" s="20"/>
      <c r="DIE19" s="20"/>
      <c r="DIF19" s="20"/>
      <c r="DIG19" s="20"/>
      <c r="DIH19" s="20"/>
      <c r="DII19" s="20"/>
      <c r="DIJ19" s="20"/>
      <c r="DIK19" s="20"/>
      <c r="DIL19" s="20"/>
      <c r="DIM19" s="20"/>
      <c r="DIN19" s="20"/>
      <c r="DIO19" s="20"/>
      <c r="DIP19" s="20"/>
      <c r="DIQ19" s="20"/>
      <c r="DIR19" s="20"/>
      <c r="DIS19" s="20"/>
      <c r="DIT19" s="20"/>
      <c r="DIU19" s="20"/>
      <c r="DIV19" s="20"/>
      <c r="DIW19" s="20"/>
      <c r="DIX19" s="20"/>
      <c r="DIY19" s="20"/>
      <c r="DIZ19" s="20"/>
      <c r="DJA19" s="20"/>
      <c r="DJB19" s="20"/>
      <c r="DJC19" s="20"/>
      <c r="DJD19" s="20"/>
      <c r="DJE19" s="20"/>
      <c r="DJF19" s="20"/>
      <c r="DJG19" s="20"/>
      <c r="DJH19" s="20"/>
      <c r="DJI19" s="20"/>
      <c r="DJJ19" s="20"/>
      <c r="DJK19" s="20"/>
      <c r="DJL19" s="20"/>
      <c r="DJM19" s="20"/>
      <c r="DJN19" s="20"/>
      <c r="DJO19" s="20"/>
      <c r="DJP19" s="20"/>
      <c r="DJQ19" s="20"/>
      <c r="DJR19" s="20"/>
      <c r="DJS19" s="20"/>
      <c r="DJT19" s="20"/>
      <c r="DJU19" s="20"/>
      <c r="DJV19" s="20"/>
      <c r="DJW19" s="20"/>
      <c r="DJX19" s="20"/>
      <c r="DJY19" s="20"/>
      <c r="DJZ19" s="20"/>
      <c r="DKA19" s="20"/>
      <c r="DKB19" s="20"/>
      <c r="DKC19" s="20"/>
      <c r="DKD19" s="20"/>
      <c r="DKE19" s="20"/>
      <c r="DKF19" s="20"/>
      <c r="DKG19" s="20"/>
      <c r="DKH19" s="20"/>
      <c r="DKI19" s="20"/>
      <c r="DKJ19" s="20"/>
      <c r="DKK19" s="20"/>
      <c r="DKL19" s="20"/>
      <c r="DKM19" s="20"/>
      <c r="DKN19" s="20"/>
      <c r="DKO19" s="20"/>
      <c r="DKP19" s="20"/>
      <c r="DKQ19" s="20"/>
      <c r="DKR19" s="20"/>
      <c r="DKS19" s="20"/>
      <c r="DKT19" s="20"/>
      <c r="DKU19" s="20"/>
      <c r="DKV19" s="20"/>
      <c r="DKW19" s="20"/>
      <c r="DKX19" s="20"/>
      <c r="DKY19" s="20"/>
      <c r="DKZ19" s="20"/>
      <c r="DLA19" s="20"/>
      <c r="DLB19" s="20"/>
      <c r="DLC19" s="20"/>
      <c r="DLD19" s="20"/>
      <c r="DLE19" s="20"/>
      <c r="DLF19" s="20"/>
      <c r="DLG19" s="20"/>
      <c r="DLH19" s="20"/>
      <c r="DLI19" s="20"/>
      <c r="DLJ19" s="20"/>
      <c r="DLK19" s="20"/>
      <c r="DLL19" s="20"/>
      <c r="DLM19" s="20"/>
      <c r="DLN19" s="20"/>
      <c r="DLO19" s="20"/>
      <c r="DLP19" s="20"/>
      <c r="DLQ19" s="20"/>
      <c r="DLR19" s="20"/>
      <c r="DLS19" s="20"/>
      <c r="DLT19" s="20"/>
      <c r="DLU19" s="20"/>
      <c r="DLV19" s="20"/>
      <c r="DLW19" s="20"/>
      <c r="DLX19" s="20"/>
      <c r="DLY19" s="20"/>
      <c r="DLZ19" s="20"/>
      <c r="DMA19" s="20"/>
      <c r="DMB19" s="20"/>
      <c r="DMC19" s="20"/>
      <c r="DMD19" s="20"/>
      <c r="DME19" s="20"/>
      <c r="DMF19" s="20"/>
      <c r="DMG19" s="20"/>
      <c r="DMH19" s="20"/>
      <c r="DMI19" s="20"/>
      <c r="DMJ19" s="20"/>
      <c r="DMK19" s="20"/>
      <c r="DML19" s="20"/>
      <c r="DMM19" s="20"/>
      <c r="DMN19" s="20"/>
      <c r="DMO19" s="20"/>
      <c r="DMP19" s="20"/>
      <c r="DMQ19" s="20"/>
      <c r="DMR19" s="20"/>
      <c r="DMS19" s="20"/>
      <c r="DMT19" s="20"/>
      <c r="DMU19" s="20"/>
      <c r="DMV19" s="20"/>
      <c r="DMW19" s="20"/>
      <c r="DMX19" s="20"/>
      <c r="DMY19" s="20"/>
      <c r="DMZ19" s="20"/>
      <c r="DNA19" s="20"/>
      <c r="DNB19" s="20"/>
      <c r="DNC19" s="20"/>
      <c r="DND19" s="20"/>
      <c r="DNE19" s="20"/>
      <c r="DNF19" s="20"/>
      <c r="DNG19" s="20"/>
      <c r="DNH19" s="20"/>
      <c r="DNI19" s="20"/>
      <c r="DNJ19" s="20"/>
      <c r="DNK19" s="20"/>
      <c r="DNL19" s="20"/>
      <c r="DNM19" s="20"/>
      <c r="DNN19" s="20"/>
      <c r="DNO19" s="20"/>
      <c r="DNP19" s="20"/>
      <c r="DNQ19" s="20"/>
      <c r="DNR19" s="20"/>
      <c r="DNS19" s="20"/>
      <c r="DNT19" s="20"/>
      <c r="DNU19" s="20"/>
      <c r="DNV19" s="20"/>
      <c r="DNW19" s="20"/>
      <c r="DNX19" s="20"/>
      <c r="DNY19" s="20"/>
      <c r="DNZ19" s="20"/>
      <c r="DOA19" s="20"/>
      <c r="DOB19" s="20"/>
      <c r="DOC19" s="20"/>
      <c r="DOD19" s="20"/>
      <c r="DOE19" s="20"/>
      <c r="DOF19" s="20"/>
      <c r="DOG19" s="20"/>
      <c r="DOH19" s="20"/>
      <c r="DOI19" s="20"/>
      <c r="DOJ19" s="20"/>
      <c r="DOK19" s="20"/>
      <c r="DOL19" s="20"/>
      <c r="DOM19" s="20"/>
      <c r="DON19" s="20"/>
      <c r="DOO19" s="20"/>
      <c r="DOP19" s="20"/>
      <c r="DOQ19" s="20"/>
      <c r="DOR19" s="20"/>
      <c r="DOS19" s="20"/>
      <c r="DOT19" s="20"/>
      <c r="DOU19" s="20"/>
      <c r="DOV19" s="20"/>
      <c r="DOW19" s="20"/>
      <c r="DOX19" s="20"/>
      <c r="DOY19" s="20"/>
      <c r="DOZ19" s="20"/>
      <c r="DPA19" s="20"/>
      <c r="DPB19" s="20"/>
      <c r="DPC19" s="20"/>
      <c r="DPD19" s="20"/>
      <c r="DPE19" s="20"/>
      <c r="DPF19" s="20"/>
      <c r="DPG19" s="20"/>
      <c r="DPH19" s="20"/>
      <c r="DPI19" s="20"/>
      <c r="DPJ19" s="20"/>
      <c r="DPK19" s="20"/>
      <c r="DPL19" s="20"/>
      <c r="DPM19" s="20"/>
      <c r="DPN19" s="20"/>
      <c r="DPO19" s="20"/>
      <c r="DPP19" s="20"/>
      <c r="DPQ19" s="20"/>
      <c r="DPR19" s="20"/>
      <c r="DPS19" s="20"/>
      <c r="DPT19" s="20"/>
      <c r="DPU19" s="20"/>
      <c r="DPV19" s="20"/>
      <c r="DPW19" s="20"/>
      <c r="DPX19" s="20"/>
      <c r="DPY19" s="20"/>
      <c r="DPZ19" s="20"/>
      <c r="DQA19" s="20"/>
      <c r="DQB19" s="20"/>
      <c r="DQC19" s="20"/>
      <c r="DQD19" s="20"/>
      <c r="DQE19" s="20"/>
      <c r="DQF19" s="20"/>
      <c r="DQG19" s="20"/>
      <c r="DQH19" s="20"/>
      <c r="DQI19" s="20"/>
      <c r="DQJ19" s="20"/>
      <c r="DQK19" s="20"/>
      <c r="DQL19" s="20"/>
      <c r="DQM19" s="20"/>
      <c r="DQN19" s="20"/>
      <c r="DQO19" s="20"/>
      <c r="DQP19" s="20"/>
      <c r="DQQ19" s="20"/>
      <c r="DQR19" s="20"/>
      <c r="DQS19" s="20"/>
      <c r="DQT19" s="20"/>
      <c r="DQU19" s="20"/>
      <c r="DQV19" s="20"/>
      <c r="DQW19" s="20"/>
      <c r="DQX19" s="20"/>
      <c r="DQY19" s="20"/>
      <c r="DQZ19" s="20"/>
      <c r="DRA19" s="20"/>
      <c r="DRB19" s="20"/>
      <c r="DRC19" s="20"/>
      <c r="DRD19" s="20"/>
      <c r="DRE19" s="20"/>
      <c r="DRF19" s="20"/>
      <c r="DRG19" s="20"/>
      <c r="DRH19" s="20"/>
      <c r="DRI19" s="20"/>
      <c r="DRJ19" s="20"/>
      <c r="DRK19" s="20"/>
      <c r="DRL19" s="20"/>
      <c r="DRM19" s="20"/>
      <c r="DRN19" s="20"/>
      <c r="DRO19" s="20"/>
      <c r="DRP19" s="20"/>
      <c r="DRQ19" s="20"/>
      <c r="DRR19" s="20"/>
      <c r="DRS19" s="20"/>
      <c r="DRT19" s="20"/>
      <c r="DRU19" s="20"/>
      <c r="DRV19" s="20"/>
      <c r="DRW19" s="20"/>
      <c r="DRX19" s="20"/>
      <c r="DRY19" s="20"/>
      <c r="DRZ19" s="20"/>
      <c r="DSA19" s="20"/>
      <c r="DSB19" s="20"/>
      <c r="DSC19" s="20"/>
      <c r="DSD19" s="20"/>
      <c r="DSE19" s="20"/>
      <c r="DSF19" s="20"/>
      <c r="DSG19" s="20"/>
      <c r="DSH19" s="20"/>
      <c r="DSI19" s="20"/>
      <c r="DSJ19" s="20"/>
      <c r="DSK19" s="20"/>
      <c r="DSL19" s="20"/>
      <c r="DSM19" s="20"/>
      <c r="DSN19" s="20"/>
      <c r="DSO19" s="20"/>
      <c r="DSP19" s="20"/>
      <c r="DSQ19" s="20"/>
      <c r="DSR19" s="20"/>
      <c r="DSS19" s="20"/>
      <c r="DST19" s="20"/>
      <c r="DSU19" s="20"/>
      <c r="DSV19" s="20"/>
      <c r="DSW19" s="20"/>
      <c r="DSX19" s="20"/>
      <c r="DSY19" s="20"/>
      <c r="DSZ19" s="20"/>
      <c r="DTA19" s="20"/>
      <c r="DTB19" s="20"/>
      <c r="DTC19" s="20"/>
      <c r="DTD19" s="20"/>
      <c r="DTE19" s="20"/>
      <c r="DTF19" s="20"/>
      <c r="DTG19" s="20"/>
      <c r="DTH19" s="20"/>
      <c r="DTI19" s="20"/>
      <c r="DTJ19" s="20"/>
      <c r="DTK19" s="20"/>
      <c r="DTL19" s="20"/>
      <c r="DTM19" s="20"/>
      <c r="DTN19" s="20"/>
      <c r="DTO19" s="20"/>
      <c r="DTP19" s="20"/>
      <c r="DTQ19" s="20"/>
      <c r="DTR19" s="20"/>
      <c r="DTS19" s="20"/>
      <c r="DTT19" s="20"/>
      <c r="DTU19" s="20"/>
      <c r="DTV19" s="20"/>
      <c r="DTW19" s="20"/>
      <c r="DTX19" s="20"/>
      <c r="DTY19" s="20"/>
      <c r="DTZ19" s="20"/>
      <c r="DUA19" s="20"/>
      <c r="DUB19" s="20"/>
      <c r="DUC19" s="20"/>
      <c r="DUD19" s="20"/>
      <c r="DUE19" s="20"/>
      <c r="DUF19" s="20"/>
      <c r="DUG19" s="20"/>
      <c r="DUH19" s="20"/>
      <c r="DUI19" s="20"/>
      <c r="DUJ19" s="20"/>
      <c r="DUK19" s="20"/>
      <c r="DUL19" s="20"/>
      <c r="DUM19" s="20"/>
      <c r="DUN19" s="20"/>
      <c r="DUO19" s="20"/>
      <c r="DUP19" s="20"/>
      <c r="DUQ19" s="20"/>
      <c r="DUR19" s="20"/>
      <c r="DUS19" s="20"/>
      <c r="DUT19" s="20"/>
      <c r="DUU19" s="20"/>
      <c r="DUV19" s="20"/>
      <c r="DUW19" s="20"/>
      <c r="DUX19" s="20"/>
      <c r="DUY19" s="20"/>
      <c r="DUZ19" s="20"/>
      <c r="DVA19" s="20"/>
      <c r="DVB19" s="20"/>
      <c r="DVC19" s="20"/>
      <c r="DVD19" s="20"/>
      <c r="DVE19" s="20"/>
      <c r="DVF19" s="20"/>
      <c r="DVG19" s="20"/>
      <c r="DVH19" s="20"/>
      <c r="DVI19" s="20"/>
      <c r="DVJ19" s="20"/>
      <c r="DVK19" s="20"/>
      <c r="DVL19" s="20"/>
      <c r="DVM19" s="20"/>
      <c r="DVN19" s="20"/>
      <c r="DVO19" s="20"/>
      <c r="DVP19" s="20"/>
      <c r="DVQ19" s="20"/>
      <c r="DVR19" s="20"/>
      <c r="DVS19" s="20"/>
      <c r="DVT19" s="20"/>
      <c r="DVU19" s="20"/>
      <c r="DVV19" s="20"/>
      <c r="DVW19" s="20"/>
      <c r="DVX19" s="20"/>
      <c r="DVY19" s="20"/>
      <c r="DVZ19" s="20"/>
      <c r="DWA19" s="20"/>
      <c r="DWB19" s="20"/>
      <c r="DWC19" s="20"/>
      <c r="DWD19" s="20"/>
      <c r="DWE19" s="20"/>
      <c r="DWF19" s="20"/>
      <c r="DWG19" s="20"/>
      <c r="DWH19" s="20"/>
      <c r="DWI19" s="20"/>
      <c r="DWJ19" s="20"/>
      <c r="DWK19" s="20"/>
      <c r="DWL19" s="20"/>
      <c r="DWM19" s="20"/>
      <c r="DWN19" s="20"/>
      <c r="DWO19" s="20"/>
      <c r="DWP19" s="20"/>
      <c r="DWQ19" s="20"/>
      <c r="DWR19" s="20"/>
      <c r="DWS19" s="20"/>
      <c r="DWT19" s="20"/>
      <c r="DWU19" s="20"/>
      <c r="DWV19" s="20"/>
      <c r="DWW19" s="20"/>
      <c r="DWX19" s="20"/>
      <c r="DWY19" s="20"/>
      <c r="DWZ19" s="20"/>
      <c r="DXA19" s="20"/>
      <c r="DXB19" s="20"/>
      <c r="DXC19" s="20"/>
      <c r="DXD19" s="20"/>
      <c r="DXE19" s="20"/>
      <c r="DXF19" s="20"/>
      <c r="DXG19" s="20"/>
      <c r="DXH19" s="20"/>
      <c r="DXI19" s="20"/>
      <c r="DXJ19" s="20"/>
      <c r="DXK19" s="20"/>
      <c r="DXL19" s="20"/>
      <c r="DXM19" s="20"/>
      <c r="DXN19" s="20"/>
      <c r="DXO19" s="20"/>
      <c r="DXP19" s="20"/>
      <c r="DXQ19" s="20"/>
      <c r="DXR19" s="20"/>
      <c r="DXS19" s="20"/>
      <c r="DXT19" s="20"/>
      <c r="DXU19" s="20"/>
      <c r="DXV19" s="20"/>
      <c r="DXW19" s="20"/>
      <c r="DXX19" s="20"/>
      <c r="DXY19" s="20"/>
      <c r="DXZ19" s="20"/>
      <c r="DYA19" s="20"/>
      <c r="DYB19" s="20"/>
      <c r="DYC19" s="20"/>
      <c r="DYD19" s="20"/>
      <c r="DYE19" s="20"/>
      <c r="DYF19" s="20"/>
      <c r="DYG19" s="20"/>
      <c r="DYH19" s="20"/>
      <c r="DYI19" s="20"/>
      <c r="DYJ19" s="20"/>
      <c r="DYK19" s="20"/>
      <c r="DYL19" s="20"/>
      <c r="DYM19" s="20"/>
      <c r="DYN19" s="20"/>
      <c r="DYO19" s="20"/>
      <c r="DYP19" s="20"/>
      <c r="DYQ19" s="20"/>
      <c r="DYR19" s="20"/>
      <c r="DYS19" s="20"/>
      <c r="DYT19" s="20"/>
      <c r="DYU19" s="20"/>
      <c r="DYV19" s="20"/>
      <c r="DYW19" s="20"/>
      <c r="DYX19" s="20"/>
      <c r="DYY19" s="20"/>
      <c r="DYZ19" s="20"/>
      <c r="DZA19" s="20"/>
      <c r="DZB19" s="20"/>
      <c r="DZC19" s="20"/>
      <c r="DZD19" s="20"/>
      <c r="DZE19" s="20"/>
      <c r="DZF19" s="20"/>
      <c r="DZG19" s="20"/>
      <c r="DZH19" s="20"/>
      <c r="DZI19" s="20"/>
      <c r="DZJ19" s="20"/>
      <c r="DZK19" s="20"/>
      <c r="DZL19" s="20"/>
      <c r="DZM19" s="20"/>
      <c r="DZN19" s="20"/>
      <c r="DZO19" s="20"/>
      <c r="DZP19" s="20"/>
      <c r="DZQ19" s="20"/>
      <c r="DZR19" s="20"/>
      <c r="DZS19" s="20"/>
      <c r="DZT19" s="20"/>
      <c r="DZU19" s="20"/>
      <c r="DZV19" s="20"/>
      <c r="DZW19" s="20"/>
      <c r="DZX19" s="20"/>
      <c r="DZY19" s="20"/>
      <c r="DZZ19" s="20"/>
      <c r="EAA19" s="20"/>
      <c r="EAB19" s="20"/>
      <c r="EAC19" s="20"/>
      <c r="EAD19" s="20"/>
      <c r="EAE19" s="20"/>
      <c r="EAF19" s="20"/>
      <c r="EAG19" s="20"/>
      <c r="EAH19" s="20"/>
      <c r="EAI19" s="20"/>
      <c r="EAJ19" s="20"/>
      <c r="EAK19" s="20"/>
      <c r="EAL19" s="20"/>
      <c r="EAM19" s="20"/>
      <c r="EAN19" s="20"/>
      <c r="EAO19" s="20"/>
      <c r="EAP19" s="20"/>
      <c r="EAQ19" s="20"/>
      <c r="EAR19" s="20"/>
      <c r="EAS19" s="20"/>
      <c r="EAT19" s="20"/>
      <c r="EAU19" s="20"/>
      <c r="EAV19" s="20"/>
      <c r="EAW19" s="20"/>
      <c r="EAX19" s="20"/>
      <c r="EAY19" s="20"/>
      <c r="EAZ19" s="20"/>
      <c r="EBA19" s="20"/>
      <c r="EBB19" s="20"/>
      <c r="EBC19" s="20"/>
      <c r="EBD19" s="20"/>
      <c r="EBE19" s="20"/>
      <c r="EBF19" s="20"/>
      <c r="EBG19" s="20"/>
      <c r="EBH19" s="20"/>
      <c r="EBI19" s="20"/>
      <c r="EBJ19" s="20"/>
      <c r="EBK19" s="20"/>
      <c r="EBL19" s="20"/>
      <c r="EBM19" s="20"/>
      <c r="EBN19" s="20"/>
      <c r="EBO19" s="20"/>
      <c r="EBP19" s="20"/>
      <c r="EBQ19" s="20"/>
      <c r="EBR19" s="20"/>
      <c r="EBS19" s="20"/>
      <c r="EBT19" s="20"/>
      <c r="EBU19" s="20"/>
      <c r="EBV19" s="20"/>
      <c r="EBW19" s="20"/>
      <c r="EBX19" s="20"/>
      <c r="EBY19" s="20"/>
      <c r="EBZ19" s="20"/>
      <c r="ECA19" s="20"/>
      <c r="ECB19" s="20"/>
      <c r="ECC19" s="20"/>
      <c r="ECD19" s="20"/>
      <c r="ECE19" s="20"/>
      <c r="ECF19" s="20"/>
      <c r="ECG19" s="20"/>
      <c r="ECH19" s="20"/>
      <c r="ECI19" s="20"/>
      <c r="ECJ19" s="20"/>
      <c r="ECK19" s="20"/>
      <c r="ECL19" s="20"/>
      <c r="ECM19" s="20"/>
      <c r="ECN19" s="20"/>
      <c r="ECO19" s="20"/>
      <c r="ECP19" s="20"/>
      <c r="ECQ19" s="20"/>
      <c r="ECR19" s="20"/>
      <c r="ECS19" s="20"/>
      <c r="ECT19" s="20"/>
      <c r="ECU19" s="20"/>
      <c r="ECV19" s="20"/>
      <c r="ECW19" s="20"/>
      <c r="ECX19" s="20"/>
      <c r="ECY19" s="20"/>
      <c r="ECZ19" s="20"/>
      <c r="EDA19" s="20"/>
      <c r="EDB19" s="20"/>
      <c r="EDC19" s="20"/>
      <c r="EDD19" s="20"/>
      <c r="EDE19" s="20"/>
      <c r="EDF19" s="20"/>
      <c r="EDG19" s="20"/>
      <c r="EDH19" s="20"/>
      <c r="EDI19" s="20"/>
      <c r="EDJ19" s="20"/>
      <c r="EDK19" s="20"/>
      <c r="EDL19" s="20"/>
      <c r="EDM19" s="20"/>
      <c r="EDN19" s="20"/>
      <c r="EDO19" s="20"/>
      <c r="EDP19" s="20"/>
      <c r="EDQ19" s="20"/>
      <c r="EDR19" s="20"/>
      <c r="EDS19" s="20"/>
      <c r="EDT19" s="20"/>
      <c r="EDU19" s="20"/>
      <c r="EDV19" s="20"/>
      <c r="EDW19" s="20"/>
      <c r="EDX19" s="20"/>
      <c r="EDY19" s="20"/>
      <c r="EDZ19" s="20"/>
      <c r="EEA19" s="20"/>
      <c r="EEB19" s="20"/>
      <c r="EEC19" s="20"/>
      <c r="EED19" s="20"/>
      <c r="EEE19" s="20"/>
      <c r="EEF19" s="20"/>
      <c r="EEG19" s="20"/>
      <c r="EEH19" s="20"/>
      <c r="EEI19" s="20"/>
      <c r="EEJ19" s="20"/>
      <c r="EEK19" s="20"/>
      <c r="EEL19" s="20"/>
      <c r="EEM19" s="20"/>
      <c r="EEN19" s="20"/>
      <c r="EEO19" s="20"/>
      <c r="EEP19" s="20"/>
      <c r="EEQ19" s="20"/>
      <c r="EER19" s="20"/>
      <c r="EES19" s="20"/>
      <c r="EET19" s="20"/>
      <c r="EEU19" s="20"/>
      <c r="EEV19" s="20"/>
      <c r="EEW19" s="20"/>
      <c r="EEX19" s="20"/>
      <c r="EEY19" s="20"/>
      <c r="EEZ19" s="20"/>
      <c r="EFA19" s="20"/>
      <c r="EFB19" s="20"/>
      <c r="EFC19" s="20"/>
      <c r="EFD19" s="20"/>
      <c r="EFE19" s="20"/>
      <c r="EFF19" s="20"/>
      <c r="EFG19" s="20"/>
      <c r="EFH19" s="20"/>
      <c r="EFI19" s="20"/>
      <c r="EFJ19" s="20"/>
      <c r="EFK19" s="20"/>
      <c r="EFL19" s="20"/>
      <c r="EFM19" s="20"/>
      <c r="EFN19" s="20"/>
      <c r="EFO19" s="20"/>
      <c r="EFP19" s="20"/>
      <c r="EFQ19" s="20"/>
      <c r="EFR19" s="20"/>
      <c r="EFS19" s="20"/>
      <c r="EFT19" s="20"/>
      <c r="EFU19" s="20"/>
      <c r="EFV19" s="20"/>
      <c r="EFW19" s="20"/>
      <c r="EFX19" s="20"/>
      <c r="EFY19" s="20"/>
      <c r="EFZ19" s="20"/>
      <c r="EGA19" s="20"/>
      <c r="EGB19" s="20"/>
      <c r="EGC19" s="20"/>
      <c r="EGD19" s="20"/>
      <c r="EGE19" s="20"/>
      <c r="EGF19" s="20"/>
      <c r="EGG19" s="20"/>
      <c r="EGH19" s="20"/>
      <c r="EGI19" s="20"/>
      <c r="EGJ19" s="20"/>
      <c r="EGK19" s="20"/>
      <c r="EGL19" s="20"/>
      <c r="EGM19" s="20"/>
      <c r="EGN19" s="20"/>
      <c r="EGO19" s="20"/>
      <c r="EGP19" s="20"/>
      <c r="EGQ19" s="20"/>
      <c r="EGR19" s="20"/>
      <c r="EGS19" s="20"/>
      <c r="EGT19" s="20"/>
      <c r="EGU19" s="20"/>
      <c r="EGV19" s="20"/>
      <c r="EGW19" s="20"/>
      <c r="EGX19" s="20"/>
      <c r="EGY19" s="20"/>
      <c r="EGZ19" s="20"/>
      <c r="EHA19" s="20"/>
      <c r="EHB19" s="20"/>
      <c r="EHC19" s="20"/>
      <c r="EHD19" s="20"/>
      <c r="EHE19" s="20"/>
      <c r="EHF19" s="20"/>
      <c r="EHG19" s="20"/>
      <c r="EHH19" s="20"/>
      <c r="EHI19" s="20"/>
      <c r="EHJ19" s="20"/>
      <c r="EHK19" s="20"/>
      <c r="EHL19" s="20"/>
      <c r="EHM19" s="20"/>
      <c r="EHN19" s="20"/>
      <c r="EHO19" s="20"/>
      <c r="EHP19" s="20"/>
      <c r="EHQ19" s="20"/>
      <c r="EHR19" s="20"/>
      <c r="EHS19" s="20"/>
      <c r="EHT19" s="20"/>
      <c r="EHU19" s="20"/>
      <c r="EHV19" s="20"/>
      <c r="EHW19" s="20"/>
      <c r="EHX19" s="20"/>
      <c r="EHY19" s="20"/>
      <c r="EHZ19" s="20"/>
      <c r="EIA19" s="20"/>
      <c r="EIB19" s="20"/>
      <c r="EIC19" s="20"/>
      <c r="EID19" s="20"/>
      <c r="EIE19" s="20"/>
      <c r="EIF19" s="20"/>
      <c r="EIG19" s="20"/>
      <c r="EIH19" s="20"/>
      <c r="EII19" s="20"/>
      <c r="EIJ19" s="20"/>
      <c r="EIK19" s="20"/>
      <c r="EIL19" s="20"/>
      <c r="EIM19" s="20"/>
      <c r="EIN19" s="20"/>
      <c r="EIO19" s="20"/>
      <c r="EIP19" s="20"/>
      <c r="EIQ19" s="20"/>
      <c r="EIR19" s="20"/>
      <c r="EIS19" s="20"/>
      <c r="EIT19" s="20"/>
      <c r="EIU19" s="20"/>
      <c r="EIV19" s="20"/>
      <c r="EIW19" s="20"/>
      <c r="EIX19" s="20"/>
      <c r="EIY19" s="20"/>
      <c r="EIZ19" s="20"/>
      <c r="EJA19" s="20"/>
      <c r="EJB19" s="20"/>
      <c r="EJC19" s="20"/>
      <c r="EJD19" s="20"/>
      <c r="EJE19" s="20"/>
      <c r="EJF19" s="20"/>
      <c r="EJG19" s="20"/>
      <c r="EJH19" s="20"/>
      <c r="EJI19" s="20"/>
      <c r="EJJ19" s="20"/>
      <c r="EJK19" s="20"/>
      <c r="EJL19" s="20"/>
      <c r="EJM19" s="20"/>
      <c r="EJN19" s="20"/>
      <c r="EJO19" s="20"/>
      <c r="EJP19" s="20"/>
      <c r="EJQ19" s="20"/>
      <c r="EJR19" s="20"/>
      <c r="EJS19" s="20"/>
      <c r="EJT19" s="20"/>
      <c r="EJU19" s="20"/>
      <c r="EJV19" s="20"/>
      <c r="EJW19" s="20"/>
      <c r="EJX19" s="20"/>
      <c r="EJY19" s="20"/>
      <c r="EJZ19" s="20"/>
      <c r="EKA19" s="20"/>
      <c r="EKB19" s="20"/>
      <c r="EKC19" s="20"/>
      <c r="EKD19" s="20"/>
      <c r="EKE19" s="20"/>
      <c r="EKF19" s="20"/>
      <c r="EKG19" s="20"/>
      <c r="EKH19" s="20"/>
      <c r="EKI19" s="20"/>
      <c r="EKJ19" s="20"/>
      <c r="EKK19" s="20"/>
      <c r="EKL19" s="20"/>
      <c r="EKM19" s="20"/>
      <c r="EKN19" s="20"/>
      <c r="EKO19" s="20"/>
      <c r="EKP19" s="20"/>
      <c r="EKQ19" s="20"/>
      <c r="EKR19" s="20"/>
      <c r="EKS19" s="20"/>
      <c r="EKT19" s="20"/>
      <c r="EKU19" s="20"/>
      <c r="EKV19" s="20"/>
      <c r="EKW19" s="20"/>
      <c r="EKX19" s="20"/>
      <c r="EKY19" s="20"/>
      <c r="EKZ19" s="20"/>
      <c r="ELA19" s="20"/>
      <c r="ELB19" s="20"/>
      <c r="ELC19" s="20"/>
      <c r="ELD19" s="20"/>
      <c r="ELE19" s="20"/>
      <c r="ELF19" s="20"/>
      <c r="ELG19" s="20"/>
      <c r="ELH19" s="20"/>
      <c r="ELI19" s="20"/>
      <c r="ELJ19" s="20"/>
      <c r="ELK19" s="20"/>
      <c r="ELL19" s="20"/>
      <c r="ELM19" s="20"/>
      <c r="ELN19" s="20"/>
      <c r="ELO19" s="20"/>
      <c r="ELP19" s="20"/>
      <c r="ELQ19" s="20"/>
      <c r="ELR19" s="20"/>
      <c r="ELS19" s="20"/>
      <c r="ELT19" s="20"/>
      <c r="ELU19" s="20"/>
      <c r="ELV19" s="20"/>
      <c r="ELW19" s="20"/>
      <c r="ELX19" s="20"/>
      <c r="ELY19" s="20"/>
      <c r="ELZ19" s="20"/>
      <c r="EMA19" s="20"/>
      <c r="EMB19" s="20"/>
      <c r="EMC19" s="20"/>
      <c r="EMD19" s="20"/>
      <c r="EME19" s="20"/>
      <c r="EMF19" s="20"/>
      <c r="EMG19" s="20"/>
      <c r="EMH19" s="20"/>
      <c r="EMI19" s="20"/>
      <c r="EMJ19" s="20"/>
      <c r="EMK19" s="20"/>
      <c r="EML19" s="20"/>
      <c r="EMM19" s="20"/>
      <c r="EMN19" s="20"/>
      <c r="EMO19" s="20"/>
      <c r="EMP19" s="20"/>
      <c r="EMQ19" s="20"/>
      <c r="EMR19" s="20"/>
      <c r="EMS19" s="20"/>
      <c r="EMT19" s="20"/>
      <c r="EMU19" s="20"/>
      <c r="EMV19" s="20"/>
      <c r="EMW19" s="20"/>
      <c r="EMX19" s="20"/>
      <c r="EMY19" s="20"/>
      <c r="EMZ19" s="20"/>
      <c r="ENA19" s="20"/>
      <c r="ENB19" s="20"/>
      <c r="ENC19" s="20"/>
      <c r="END19" s="20"/>
      <c r="ENE19" s="20"/>
      <c r="ENF19" s="20"/>
      <c r="ENG19" s="20"/>
      <c r="ENH19" s="20"/>
      <c r="ENI19" s="20"/>
      <c r="ENJ19" s="20"/>
      <c r="ENK19" s="20"/>
      <c r="ENL19" s="20"/>
      <c r="ENM19" s="20"/>
      <c r="ENN19" s="20"/>
      <c r="ENO19" s="20"/>
      <c r="ENP19" s="20"/>
      <c r="ENQ19" s="20"/>
      <c r="ENR19" s="20"/>
      <c r="ENS19" s="20"/>
      <c r="ENT19" s="20"/>
      <c r="ENU19" s="20"/>
      <c r="ENV19" s="20"/>
      <c r="ENW19" s="20"/>
      <c r="ENX19" s="20"/>
      <c r="ENY19" s="20"/>
      <c r="ENZ19" s="20"/>
      <c r="EOA19" s="20"/>
      <c r="EOB19" s="20"/>
      <c r="EOC19" s="20"/>
      <c r="EOD19" s="20"/>
      <c r="EOE19" s="20"/>
      <c r="EOF19" s="20"/>
      <c r="EOG19" s="20"/>
      <c r="EOH19" s="20"/>
      <c r="EOI19" s="20"/>
      <c r="EOJ19" s="20"/>
      <c r="EOK19" s="20"/>
      <c r="EOL19" s="20"/>
      <c r="EOM19" s="20"/>
      <c r="EON19" s="20"/>
      <c r="EOO19" s="20"/>
      <c r="EOP19" s="20"/>
      <c r="EOQ19" s="20"/>
      <c r="EOR19" s="20"/>
      <c r="EOS19" s="20"/>
      <c r="EOT19" s="20"/>
      <c r="EOU19" s="20"/>
      <c r="EOV19" s="20"/>
      <c r="EOW19" s="20"/>
      <c r="EOX19" s="20"/>
      <c r="EOY19" s="20"/>
      <c r="EOZ19" s="20"/>
      <c r="EPA19" s="20"/>
      <c r="EPB19" s="20"/>
      <c r="EPC19" s="20"/>
      <c r="EPD19" s="20"/>
      <c r="EPE19" s="20"/>
      <c r="EPF19" s="20"/>
      <c r="EPG19" s="20"/>
      <c r="EPH19" s="20"/>
      <c r="EPI19" s="20"/>
      <c r="EPJ19" s="20"/>
      <c r="EPK19" s="20"/>
      <c r="EPL19" s="20"/>
      <c r="EPM19" s="20"/>
      <c r="EPN19" s="20"/>
      <c r="EPO19" s="20"/>
      <c r="EPP19" s="20"/>
      <c r="EPQ19" s="20"/>
      <c r="EPR19" s="20"/>
      <c r="EPS19" s="20"/>
      <c r="EPT19" s="20"/>
      <c r="EPU19" s="20"/>
      <c r="EPV19" s="20"/>
      <c r="EPW19" s="20"/>
      <c r="EPX19" s="20"/>
      <c r="EPY19" s="20"/>
      <c r="EPZ19" s="20"/>
      <c r="EQA19" s="20"/>
      <c r="EQB19" s="20"/>
      <c r="EQC19" s="20"/>
      <c r="EQD19" s="20"/>
      <c r="EQE19" s="20"/>
      <c r="EQF19" s="20"/>
      <c r="EQG19" s="20"/>
      <c r="EQH19" s="20"/>
      <c r="EQI19" s="20"/>
      <c r="EQJ19" s="20"/>
      <c r="EQK19" s="20"/>
      <c r="EQL19" s="20"/>
      <c r="EQM19" s="20"/>
      <c r="EQN19" s="20"/>
      <c r="EQO19" s="20"/>
      <c r="EQP19" s="20"/>
      <c r="EQQ19" s="20"/>
      <c r="EQR19" s="20"/>
      <c r="EQS19" s="20"/>
      <c r="EQT19" s="20"/>
      <c r="EQU19" s="20"/>
      <c r="EQV19" s="20"/>
      <c r="EQW19" s="20"/>
      <c r="EQX19" s="20"/>
      <c r="EQY19" s="20"/>
      <c r="EQZ19" s="20"/>
      <c r="ERA19" s="20"/>
      <c r="ERB19" s="20"/>
      <c r="ERC19" s="20"/>
      <c r="ERD19" s="20"/>
      <c r="ERE19" s="20"/>
      <c r="ERF19" s="20"/>
      <c r="ERG19" s="20"/>
      <c r="ERH19" s="20"/>
      <c r="ERI19" s="20"/>
      <c r="ERJ19" s="20"/>
      <c r="ERK19" s="20"/>
      <c r="ERL19" s="20"/>
      <c r="ERM19" s="20"/>
      <c r="ERN19" s="20"/>
      <c r="ERO19" s="20"/>
      <c r="ERP19" s="20"/>
      <c r="ERQ19" s="20"/>
      <c r="ERR19" s="20"/>
      <c r="ERS19" s="20"/>
      <c r="ERT19" s="20"/>
      <c r="ERU19" s="20"/>
      <c r="ERV19" s="20"/>
      <c r="ERW19" s="20"/>
      <c r="ERX19" s="20"/>
      <c r="ERY19" s="20"/>
      <c r="ERZ19" s="20"/>
      <c r="ESA19" s="20"/>
      <c r="ESB19" s="20"/>
      <c r="ESC19" s="20"/>
      <c r="ESD19" s="20"/>
      <c r="ESE19" s="20"/>
      <c r="ESF19" s="20"/>
      <c r="ESG19" s="20"/>
      <c r="ESH19" s="20"/>
      <c r="ESI19" s="20"/>
      <c r="ESJ19" s="20"/>
      <c r="ESK19" s="20"/>
      <c r="ESL19" s="20"/>
      <c r="ESM19" s="20"/>
      <c r="ESN19" s="20"/>
      <c r="ESO19" s="20"/>
      <c r="ESP19" s="20"/>
      <c r="ESQ19" s="20"/>
      <c r="ESR19" s="20"/>
      <c r="ESS19" s="20"/>
      <c r="EST19" s="20"/>
      <c r="ESU19" s="20"/>
      <c r="ESV19" s="20"/>
      <c r="ESW19" s="20"/>
      <c r="ESX19" s="20"/>
      <c r="ESY19" s="20"/>
      <c r="ESZ19" s="20"/>
      <c r="ETA19" s="20"/>
      <c r="ETB19" s="20"/>
      <c r="ETC19" s="20"/>
      <c r="ETD19" s="20"/>
      <c r="ETE19" s="20"/>
      <c r="ETF19" s="20"/>
      <c r="ETG19" s="20"/>
      <c r="ETH19" s="20"/>
      <c r="ETI19" s="20"/>
      <c r="ETJ19" s="20"/>
      <c r="ETK19" s="20"/>
      <c r="ETL19" s="20"/>
      <c r="ETM19" s="20"/>
      <c r="ETN19" s="20"/>
      <c r="ETO19" s="20"/>
      <c r="ETP19" s="20"/>
      <c r="ETQ19" s="20"/>
      <c r="ETR19" s="20"/>
      <c r="ETS19" s="20"/>
      <c r="ETT19" s="20"/>
      <c r="ETU19" s="20"/>
      <c r="ETV19" s="20"/>
      <c r="ETW19" s="20"/>
      <c r="ETX19" s="20"/>
      <c r="ETY19" s="20"/>
      <c r="ETZ19" s="20"/>
      <c r="EUA19" s="20"/>
      <c r="EUB19" s="20"/>
      <c r="EUC19" s="20"/>
      <c r="EUD19" s="20"/>
      <c r="EUE19" s="20"/>
      <c r="EUF19" s="20"/>
      <c r="EUG19" s="20"/>
      <c r="EUH19" s="20"/>
      <c r="EUI19" s="20"/>
      <c r="EUJ19" s="20"/>
      <c r="EUK19" s="20"/>
      <c r="EUL19" s="20"/>
      <c r="EUM19" s="20"/>
      <c r="EUN19" s="20"/>
      <c r="EUO19" s="20"/>
      <c r="EUP19" s="20"/>
      <c r="EUQ19" s="20"/>
      <c r="EUR19" s="20"/>
      <c r="EUS19" s="20"/>
      <c r="EUT19" s="20"/>
      <c r="EUU19" s="20"/>
      <c r="EUV19" s="20"/>
      <c r="EUW19" s="20"/>
      <c r="EUX19" s="20"/>
      <c r="EUY19" s="20"/>
      <c r="EUZ19" s="20"/>
      <c r="EVA19" s="20"/>
      <c r="EVB19" s="20"/>
      <c r="EVC19" s="20"/>
      <c r="EVD19" s="20"/>
      <c r="EVE19" s="20"/>
      <c r="EVF19" s="20"/>
      <c r="EVG19" s="20"/>
      <c r="EVH19" s="20"/>
      <c r="EVI19" s="20"/>
      <c r="EVJ19" s="20"/>
      <c r="EVK19" s="20"/>
      <c r="EVL19" s="20"/>
      <c r="EVM19" s="20"/>
      <c r="EVN19" s="20"/>
      <c r="EVO19" s="20"/>
      <c r="EVP19" s="20"/>
      <c r="EVQ19" s="20"/>
      <c r="EVR19" s="20"/>
      <c r="EVS19" s="20"/>
      <c r="EVT19" s="20"/>
      <c r="EVU19" s="20"/>
      <c r="EVV19" s="20"/>
      <c r="EVW19" s="20"/>
      <c r="EVX19" s="20"/>
      <c r="EVY19" s="20"/>
      <c r="EVZ19" s="20"/>
      <c r="EWA19" s="20"/>
      <c r="EWB19" s="20"/>
      <c r="EWC19" s="20"/>
      <c r="EWD19" s="20"/>
      <c r="EWE19" s="20"/>
      <c r="EWF19" s="20"/>
      <c r="EWG19" s="20"/>
      <c r="EWH19" s="20"/>
      <c r="EWI19" s="20"/>
      <c r="EWJ19" s="20"/>
      <c r="EWK19" s="20"/>
      <c r="EWL19" s="20"/>
      <c r="EWM19" s="20"/>
      <c r="EWN19" s="20"/>
      <c r="EWO19" s="20"/>
      <c r="EWP19" s="20"/>
      <c r="EWQ19" s="20"/>
      <c r="EWR19" s="20"/>
      <c r="EWS19" s="20"/>
      <c r="EWT19" s="20"/>
      <c r="EWU19" s="20"/>
      <c r="EWV19" s="20"/>
      <c r="EWW19" s="20"/>
      <c r="EWX19" s="20"/>
      <c r="EWY19" s="20"/>
      <c r="EWZ19" s="20"/>
      <c r="EXA19" s="20"/>
      <c r="EXB19" s="20"/>
      <c r="EXC19" s="20"/>
      <c r="EXD19" s="20"/>
      <c r="EXE19" s="20"/>
      <c r="EXF19" s="20"/>
      <c r="EXG19" s="20"/>
      <c r="EXH19" s="20"/>
      <c r="EXI19" s="20"/>
      <c r="EXJ19" s="20"/>
      <c r="EXK19" s="20"/>
      <c r="EXL19" s="20"/>
      <c r="EXM19" s="20"/>
      <c r="EXN19" s="20"/>
      <c r="EXO19" s="20"/>
      <c r="EXP19" s="20"/>
      <c r="EXQ19" s="20"/>
      <c r="EXR19" s="20"/>
      <c r="EXS19" s="20"/>
      <c r="EXT19" s="20"/>
      <c r="EXU19" s="20"/>
      <c r="EXV19" s="20"/>
      <c r="EXW19" s="20"/>
      <c r="EXX19" s="20"/>
      <c r="EXY19" s="20"/>
      <c r="EXZ19" s="20"/>
      <c r="EYA19" s="20"/>
      <c r="EYB19" s="20"/>
      <c r="EYC19" s="20"/>
      <c r="EYD19" s="20"/>
      <c r="EYE19" s="20"/>
      <c r="EYF19" s="20"/>
      <c r="EYG19" s="20"/>
      <c r="EYH19" s="20"/>
      <c r="EYI19" s="20"/>
      <c r="EYJ19" s="20"/>
      <c r="EYK19" s="20"/>
      <c r="EYL19" s="20"/>
      <c r="EYM19" s="20"/>
      <c r="EYN19" s="20"/>
      <c r="EYO19" s="20"/>
      <c r="EYP19" s="20"/>
      <c r="EYQ19" s="20"/>
      <c r="EYR19" s="20"/>
      <c r="EYS19" s="20"/>
      <c r="EYT19" s="20"/>
      <c r="EYU19" s="20"/>
      <c r="EYV19" s="20"/>
      <c r="EYW19" s="20"/>
      <c r="EYX19" s="20"/>
      <c r="EYY19" s="20"/>
      <c r="EYZ19" s="20"/>
      <c r="EZA19" s="20"/>
      <c r="EZB19" s="20"/>
      <c r="EZC19" s="20"/>
      <c r="EZD19" s="20"/>
      <c r="EZE19" s="20"/>
      <c r="EZF19" s="20"/>
      <c r="EZG19" s="20"/>
      <c r="EZH19" s="20"/>
      <c r="EZI19" s="20"/>
      <c r="EZJ19" s="20"/>
      <c r="EZK19" s="20"/>
      <c r="EZL19" s="20"/>
      <c r="EZM19" s="20"/>
      <c r="EZN19" s="20"/>
      <c r="EZO19" s="20"/>
      <c r="EZP19" s="20"/>
      <c r="EZQ19" s="20"/>
      <c r="EZR19" s="20"/>
      <c r="EZS19" s="20"/>
      <c r="EZT19" s="20"/>
      <c r="EZU19" s="20"/>
      <c r="EZV19" s="20"/>
      <c r="EZW19" s="20"/>
      <c r="EZX19" s="20"/>
      <c r="EZY19" s="20"/>
      <c r="EZZ19" s="20"/>
      <c r="FAA19" s="20"/>
      <c r="FAB19" s="20"/>
      <c r="FAC19" s="20"/>
      <c r="FAD19" s="20"/>
      <c r="FAE19" s="20"/>
      <c r="FAF19" s="20"/>
      <c r="FAG19" s="20"/>
      <c r="FAH19" s="20"/>
      <c r="FAI19" s="20"/>
      <c r="FAJ19" s="20"/>
      <c r="FAK19" s="20"/>
      <c r="FAL19" s="20"/>
      <c r="FAM19" s="20"/>
      <c r="FAN19" s="20"/>
      <c r="FAO19" s="20"/>
      <c r="FAP19" s="20"/>
      <c r="FAQ19" s="20"/>
      <c r="FAR19" s="20"/>
      <c r="FAS19" s="20"/>
      <c r="FAT19" s="20"/>
      <c r="FAU19" s="20"/>
      <c r="FAV19" s="20"/>
      <c r="FAW19" s="20"/>
      <c r="FAX19" s="20"/>
      <c r="FAY19" s="20"/>
      <c r="FAZ19" s="20"/>
      <c r="FBA19" s="20"/>
      <c r="FBB19" s="20"/>
      <c r="FBC19" s="20"/>
      <c r="FBD19" s="20"/>
      <c r="FBE19" s="20"/>
      <c r="FBF19" s="20"/>
      <c r="FBG19" s="20"/>
      <c r="FBH19" s="20"/>
      <c r="FBI19" s="20"/>
      <c r="FBJ19" s="20"/>
      <c r="FBK19" s="20"/>
      <c r="FBL19" s="20"/>
      <c r="FBM19" s="20"/>
      <c r="FBN19" s="20"/>
      <c r="FBO19" s="20"/>
      <c r="FBP19" s="20"/>
      <c r="FBQ19" s="20"/>
      <c r="FBR19" s="20"/>
      <c r="FBS19" s="20"/>
      <c r="FBT19" s="20"/>
      <c r="FBU19" s="20"/>
      <c r="FBV19" s="20"/>
      <c r="FBW19" s="20"/>
      <c r="FBX19" s="20"/>
      <c r="FBY19" s="20"/>
      <c r="FBZ19" s="20"/>
      <c r="FCA19" s="20"/>
      <c r="FCB19" s="20"/>
      <c r="FCC19" s="20"/>
      <c r="FCD19" s="20"/>
      <c r="FCE19" s="20"/>
      <c r="FCF19" s="20"/>
      <c r="FCG19" s="20"/>
      <c r="FCH19" s="20"/>
      <c r="FCI19" s="20"/>
      <c r="FCJ19" s="20"/>
      <c r="FCK19" s="20"/>
      <c r="FCL19" s="20"/>
      <c r="FCM19" s="20"/>
      <c r="FCN19" s="20"/>
      <c r="FCO19" s="20"/>
      <c r="FCP19" s="20"/>
      <c r="FCQ19" s="20"/>
      <c r="FCR19" s="20"/>
      <c r="FCS19" s="20"/>
      <c r="FCT19" s="20"/>
      <c r="FCU19" s="20"/>
      <c r="FCV19" s="20"/>
      <c r="FCW19" s="20"/>
      <c r="FCX19" s="20"/>
      <c r="FCY19" s="20"/>
      <c r="FCZ19" s="20"/>
      <c r="FDA19" s="20"/>
      <c r="FDB19" s="20"/>
      <c r="FDC19" s="20"/>
      <c r="FDD19" s="20"/>
      <c r="FDE19" s="20"/>
      <c r="FDF19" s="20"/>
      <c r="FDG19" s="20"/>
      <c r="FDH19" s="20"/>
      <c r="FDI19" s="20"/>
      <c r="FDJ19" s="20"/>
      <c r="FDK19" s="20"/>
      <c r="FDL19" s="20"/>
      <c r="FDM19" s="20"/>
      <c r="FDN19" s="20"/>
      <c r="FDO19" s="20"/>
      <c r="FDP19" s="20"/>
      <c r="FDQ19" s="20"/>
      <c r="FDR19" s="20"/>
      <c r="FDS19" s="20"/>
      <c r="FDT19" s="20"/>
      <c r="FDU19" s="20"/>
      <c r="FDV19" s="20"/>
      <c r="FDW19" s="20"/>
      <c r="FDX19" s="20"/>
      <c r="FDY19" s="20"/>
      <c r="FDZ19" s="20"/>
      <c r="FEA19" s="20"/>
      <c r="FEB19" s="20"/>
      <c r="FEC19" s="20"/>
      <c r="FED19" s="20"/>
      <c r="FEE19" s="20"/>
      <c r="FEF19" s="20"/>
      <c r="FEG19" s="20"/>
      <c r="FEH19" s="20"/>
      <c r="FEI19" s="20"/>
      <c r="FEJ19" s="20"/>
      <c r="FEK19" s="20"/>
      <c r="FEL19" s="20"/>
      <c r="FEM19" s="20"/>
      <c r="FEN19" s="20"/>
      <c r="FEO19" s="20"/>
      <c r="FEP19" s="20"/>
      <c r="FEQ19" s="20"/>
      <c r="FER19" s="20"/>
      <c r="FES19" s="20"/>
      <c r="FET19" s="20"/>
      <c r="FEU19" s="20"/>
      <c r="FEV19" s="20"/>
      <c r="FEW19" s="20"/>
      <c r="FEX19" s="20"/>
      <c r="FEY19" s="20"/>
      <c r="FEZ19" s="20"/>
      <c r="FFA19" s="20"/>
      <c r="FFB19" s="20"/>
      <c r="FFC19" s="20"/>
      <c r="FFD19" s="20"/>
      <c r="FFE19" s="20"/>
      <c r="FFF19" s="20"/>
      <c r="FFG19" s="20"/>
      <c r="FFH19" s="20"/>
      <c r="FFI19" s="20"/>
      <c r="FFJ19" s="20"/>
      <c r="FFK19" s="20"/>
      <c r="FFL19" s="20"/>
      <c r="FFM19" s="20"/>
      <c r="FFN19" s="20"/>
      <c r="FFO19" s="20"/>
      <c r="FFP19" s="20"/>
      <c r="FFQ19" s="20"/>
      <c r="FFR19" s="20"/>
      <c r="FFS19" s="20"/>
      <c r="FFT19" s="20"/>
      <c r="FFU19" s="20"/>
      <c r="FFV19" s="20"/>
      <c r="FFW19" s="20"/>
      <c r="FFX19" s="20"/>
      <c r="FFY19" s="20"/>
      <c r="FFZ19" s="20"/>
      <c r="FGA19" s="20"/>
      <c r="FGB19" s="20"/>
      <c r="FGC19" s="20"/>
      <c r="FGD19" s="20"/>
      <c r="FGE19" s="20"/>
      <c r="FGF19" s="20"/>
      <c r="FGG19" s="20"/>
      <c r="FGH19" s="20"/>
      <c r="FGI19" s="20"/>
      <c r="FGJ19" s="20"/>
      <c r="FGK19" s="20"/>
      <c r="FGL19" s="20"/>
      <c r="FGM19" s="20"/>
      <c r="FGN19" s="20"/>
      <c r="FGO19" s="20"/>
      <c r="FGP19" s="20"/>
      <c r="FGQ19" s="20"/>
      <c r="FGR19" s="20"/>
      <c r="FGS19" s="20"/>
      <c r="FGT19" s="20"/>
      <c r="FGU19" s="20"/>
      <c r="FGV19" s="20"/>
      <c r="FGW19" s="20"/>
      <c r="FGX19" s="20"/>
      <c r="FGY19" s="20"/>
      <c r="FGZ19" s="20"/>
      <c r="FHA19" s="20"/>
      <c r="FHB19" s="20"/>
      <c r="FHC19" s="20"/>
      <c r="FHD19" s="20"/>
      <c r="FHE19" s="20"/>
      <c r="FHF19" s="20"/>
      <c r="FHG19" s="20"/>
      <c r="FHH19" s="20"/>
      <c r="FHI19" s="20"/>
      <c r="FHJ19" s="20"/>
      <c r="FHK19" s="20"/>
      <c r="FHL19" s="20"/>
      <c r="FHM19" s="20"/>
      <c r="FHN19" s="20"/>
      <c r="FHO19" s="20"/>
      <c r="FHP19" s="20"/>
      <c r="FHQ19" s="20"/>
      <c r="FHR19" s="20"/>
      <c r="FHS19" s="20"/>
      <c r="FHT19" s="20"/>
      <c r="FHU19" s="20"/>
      <c r="FHV19" s="20"/>
      <c r="FHW19" s="20"/>
      <c r="FHX19" s="20"/>
      <c r="FHY19" s="20"/>
      <c r="FHZ19" s="20"/>
      <c r="FIA19" s="20"/>
      <c r="FIB19" s="20"/>
      <c r="FIC19" s="20"/>
      <c r="FID19" s="20"/>
      <c r="FIE19" s="20"/>
      <c r="FIF19" s="20"/>
      <c r="FIG19" s="20"/>
      <c r="FIH19" s="20"/>
      <c r="FII19" s="20"/>
      <c r="FIJ19" s="20"/>
      <c r="FIK19" s="20"/>
      <c r="FIL19" s="20"/>
      <c r="FIM19" s="20"/>
      <c r="FIN19" s="20"/>
      <c r="FIO19" s="20"/>
      <c r="FIP19" s="20"/>
      <c r="FIQ19" s="20"/>
      <c r="FIR19" s="20"/>
      <c r="FIS19" s="20"/>
      <c r="FIT19" s="20"/>
      <c r="FIU19" s="20"/>
      <c r="FIV19" s="20"/>
      <c r="FIW19" s="20"/>
      <c r="FIX19" s="20"/>
      <c r="FIY19" s="20"/>
      <c r="FIZ19" s="20"/>
      <c r="FJA19" s="20"/>
      <c r="FJB19" s="20"/>
      <c r="FJC19" s="20"/>
      <c r="FJD19" s="20"/>
      <c r="FJE19" s="20"/>
      <c r="FJF19" s="20"/>
      <c r="FJG19" s="20"/>
      <c r="FJH19" s="20"/>
      <c r="FJI19" s="20"/>
      <c r="FJJ19" s="20"/>
      <c r="FJK19" s="20"/>
      <c r="FJL19" s="20"/>
      <c r="FJM19" s="20"/>
      <c r="FJN19" s="20"/>
      <c r="FJO19" s="20"/>
      <c r="FJP19" s="20"/>
      <c r="FJQ19" s="20"/>
      <c r="FJR19" s="20"/>
      <c r="FJS19" s="20"/>
      <c r="FJT19" s="20"/>
      <c r="FJU19" s="20"/>
      <c r="FJV19" s="20"/>
      <c r="FJW19" s="20"/>
      <c r="FJX19" s="20"/>
      <c r="FJY19" s="20"/>
      <c r="FJZ19" s="20"/>
      <c r="FKA19" s="20"/>
      <c r="FKB19" s="20"/>
      <c r="FKC19" s="20"/>
      <c r="FKD19" s="20"/>
      <c r="FKE19" s="20"/>
      <c r="FKF19" s="20"/>
      <c r="FKG19" s="20"/>
      <c r="FKH19" s="20"/>
      <c r="FKI19" s="20"/>
      <c r="FKJ19" s="20"/>
      <c r="FKK19" s="20"/>
      <c r="FKL19" s="20"/>
      <c r="FKM19" s="20"/>
      <c r="FKN19" s="20"/>
      <c r="FKO19" s="20"/>
      <c r="FKP19" s="20"/>
      <c r="FKQ19" s="20"/>
      <c r="FKR19" s="20"/>
      <c r="FKS19" s="20"/>
      <c r="FKT19" s="20"/>
      <c r="FKU19" s="20"/>
      <c r="FKV19" s="20"/>
      <c r="FKW19" s="20"/>
      <c r="FKX19" s="20"/>
      <c r="FKY19" s="20"/>
      <c r="FKZ19" s="20"/>
      <c r="FLA19" s="20"/>
      <c r="FLB19" s="20"/>
      <c r="FLC19" s="20"/>
      <c r="FLD19" s="20"/>
      <c r="FLE19" s="20"/>
      <c r="FLF19" s="20"/>
      <c r="FLG19" s="20"/>
      <c r="FLH19" s="20"/>
      <c r="FLI19" s="20"/>
      <c r="FLJ19" s="20"/>
      <c r="FLK19" s="20"/>
      <c r="FLL19" s="20"/>
      <c r="FLM19" s="20"/>
      <c r="FLN19" s="20"/>
      <c r="FLO19" s="20"/>
      <c r="FLP19" s="20"/>
      <c r="FLQ19" s="20"/>
      <c r="FLR19" s="20"/>
      <c r="FLS19" s="20"/>
      <c r="FLT19" s="20"/>
      <c r="FLU19" s="20"/>
      <c r="FLV19" s="20"/>
      <c r="FLW19" s="20"/>
      <c r="FLX19" s="20"/>
      <c r="FLY19" s="20"/>
      <c r="FLZ19" s="20"/>
      <c r="FMA19" s="20"/>
      <c r="FMB19" s="20"/>
      <c r="FMC19" s="20"/>
      <c r="FMD19" s="20"/>
      <c r="FME19" s="20"/>
      <c r="FMF19" s="20"/>
      <c r="FMG19" s="20"/>
      <c r="FMH19" s="20"/>
      <c r="FMI19" s="20"/>
      <c r="FMJ19" s="20"/>
      <c r="FMK19" s="20"/>
      <c r="FML19" s="20"/>
      <c r="FMM19" s="20"/>
      <c r="FMN19" s="20"/>
      <c r="FMO19" s="20"/>
      <c r="FMP19" s="20"/>
      <c r="FMQ19" s="20"/>
      <c r="FMR19" s="20"/>
      <c r="FMS19" s="20"/>
      <c r="FMT19" s="20"/>
      <c r="FMU19" s="20"/>
      <c r="FMV19" s="20"/>
      <c r="FMW19" s="20"/>
      <c r="FMX19" s="20"/>
      <c r="FMY19" s="20"/>
      <c r="FMZ19" s="20"/>
      <c r="FNA19" s="20"/>
      <c r="FNB19" s="20"/>
      <c r="FNC19" s="20"/>
      <c r="FND19" s="20"/>
      <c r="FNE19" s="20"/>
      <c r="FNF19" s="20"/>
      <c r="FNG19" s="20"/>
      <c r="FNH19" s="20"/>
      <c r="FNI19" s="20"/>
      <c r="FNJ19" s="20"/>
      <c r="FNK19" s="20"/>
      <c r="FNL19" s="20"/>
      <c r="FNM19" s="20"/>
      <c r="FNN19" s="20"/>
      <c r="FNO19" s="20"/>
      <c r="FNP19" s="20"/>
      <c r="FNQ19" s="20"/>
      <c r="FNR19" s="20"/>
      <c r="FNS19" s="20"/>
      <c r="FNT19" s="20"/>
      <c r="FNU19" s="20"/>
      <c r="FNV19" s="20"/>
      <c r="FNW19" s="20"/>
      <c r="FNX19" s="20"/>
      <c r="FNY19" s="20"/>
      <c r="FNZ19" s="20"/>
      <c r="FOA19" s="20"/>
      <c r="FOB19" s="20"/>
      <c r="FOC19" s="20"/>
      <c r="FOD19" s="20"/>
      <c r="FOE19" s="20"/>
      <c r="FOF19" s="20"/>
      <c r="FOG19" s="20"/>
      <c r="FOH19" s="20"/>
      <c r="FOI19" s="20"/>
      <c r="FOJ19" s="20"/>
      <c r="FOK19" s="20"/>
      <c r="FOL19" s="20"/>
      <c r="FOM19" s="20"/>
      <c r="FON19" s="20"/>
      <c r="FOO19" s="20"/>
      <c r="FOP19" s="20"/>
      <c r="FOQ19" s="20"/>
      <c r="FOR19" s="20"/>
      <c r="FOS19" s="20"/>
      <c r="FOT19" s="20"/>
      <c r="FOU19" s="20"/>
      <c r="FOV19" s="20"/>
      <c r="FOW19" s="20"/>
      <c r="FOX19" s="20"/>
      <c r="FOY19" s="20"/>
      <c r="FOZ19" s="20"/>
      <c r="FPA19" s="20"/>
      <c r="FPB19" s="20"/>
      <c r="FPC19" s="20"/>
      <c r="FPD19" s="20"/>
      <c r="FPE19" s="20"/>
      <c r="FPF19" s="20"/>
      <c r="FPG19" s="20"/>
      <c r="FPH19" s="20"/>
      <c r="FPI19" s="20"/>
      <c r="FPJ19" s="20"/>
      <c r="FPK19" s="20"/>
      <c r="FPL19" s="20"/>
      <c r="FPM19" s="20"/>
      <c r="FPN19" s="20"/>
      <c r="FPO19" s="20"/>
      <c r="FPP19" s="20"/>
      <c r="FPQ19" s="20"/>
      <c r="FPR19" s="20"/>
      <c r="FPS19" s="20"/>
      <c r="FPT19" s="20"/>
      <c r="FPU19" s="20"/>
      <c r="FPV19" s="20"/>
      <c r="FPW19" s="20"/>
      <c r="FPX19" s="20"/>
      <c r="FPY19" s="20"/>
      <c r="FPZ19" s="20"/>
      <c r="FQA19" s="20"/>
      <c r="FQB19" s="20"/>
      <c r="FQC19" s="20"/>
      <c r="FQD19" s="20"/>
      <c r="FQE19" s="20"/>
      <c r="FQF19" s="20"/>
      <c r="FQG19" s="20"/>
      <c r="FQH19" s="20"/>
      <c r="FQI19" s="20"/>
      <c r="FQJ19" s="20"/>
      <c r="FQK19" s="20"/>
      <c r="FQL19" s="20"/>
      <c r="FQM19" s="20"/>
      <c r="FQN19" s="20"/>
      <c r="FQO19" s="20"/>
      <c r="FQP19" s="20"/>
      <c r="FQQ19" s="20"/>
      <c r="FQR19" s="20"/>
      <c r="FQS19" s="20"/>
      <c r="FQT19" s="20"/>
      <c r="FQU19" s="20"/>
      <c r="FQV19" s="20"/>
      <c r="FQW19" s="20"/>
      <c r="FQX19" s="20"/>
      <c r="FQY19" s="20"/>
      <c r="FQZ19" s="20"/>
      <c r="FRA19" s="20"/>
      <c r="FRB19" s="20"/>
      <c r="FRC19" s="20"/>
      <c r="FRD19" s="20"/>
      <c r="FRE19" s="20"/>
      <c r="FRF19" s="20"/>
      <c r="FRG19" s="20"/>
      <c r="FRH19" s="20"/>
      <c r="FRI19" s="20"/>
      <c r="FRJ19" s="20"/>
      <c r="FRK19" s="20"/>
      <c r="FRL19" s="20"/>
      <c r="FRM19" s="20"/>
      <c r="FRN19" s="20"/>
      <c r="FRO19" s="20"/>
      <c r="FRP19" s="20"/>
      <c r="FRQ19" s="20"/>
      <c r="FRR19" s="20"/>
      <c r="FRS19" s="20"/>
      <c r="FRT19" s="20"/>
      <c r="FRU19" s="20"/>
      <c r="FRV19" s="20"/>
      <c r="FRW19" s="20"/>
      <c r="FRX19" s="20"/>
      <c r="FRY19" s="20"/>
      <c r="FRZ19" s="20"/>
      <c r="FSA19" s="20"/>
      <c r="FSB19" s="20"/>
      <c r="FSC19" s="20"/>
      <c r="FSD19" s="20"/>
      <c r="FSE19" s="20"/>
      <c r="FSF19" s="20"/>
      <c r="FSG19" s="20"/>
      <c r="FSH19" s="20"/>
      <c r="FSI19" s="20"/>
      <c r="FSJ19" s="20"/>
      <c r="FSK19" s="20"/>
      <c r="FSL19" s="20"/>
      <c r="FSM19" s="20"/>
      <c r="FSN19" s="20"/>
      <c r="FSO19" s="20"/>
      <c r="FSP19" s="20"/>
      <c r="FSQ19" s="20"/>
      <c r="FSR19" s="20"/>
      <c r="FSS19" s="20"/>
      <c r="FST19" s="20"/>
      <c r="FSU19" s="20"/>
      <c r="FSV19" s="20"/>
      <c r="FSW19" s="20"/>
      <c r="FSX19" s="20"/>
      <c r="FSY19" s="20"/>
      <c r="FSZ19" s="20"/>
      <c r="FTA19" s="20"/>
      <c r="FTB19" s="20"/>
      <c r="FTC19" s="20"/>
      <c r="FTD19" s="20"/>
      <c r="FTE19" s="20"/>
      <c r="FTF19" s="20"/>
      <c r="FTG19" s="20"/>
      <c r="FTH19" s="20"/>
      <c r="FTI19" s="20"/>
      <c r="FTJ19" s="20"/>
      <c r="FTK19" s="20"/>
      <c r="FTL19" s="20"/>
      <c r="FTM19" s="20"/>
      <c r="FTN19" s="20"/>
      <c r="FTO19" s="20"/>
      <c r="FTP19" s="20"/>
      <c r="FTQ19" s="20"/>
      <c r="FTR19" s="20"/>
      <c r="FTS19" s="20"/>
      <c r="FTT19" s="20"/>
      <c r="FTU19" s="20"/>
      <c r="FTV19" s="20"/>
      <c r="FTW19" s="20"/>
      <c r="FTX19" s="20"/>
      <c r="FTY19" s="20"/>
      <c r="FTZ19" s="20"/>
      <c r="FUA19" s="20"/>
      <c r="FUB19" s="20"/>
      <c r="FUC19" s="20"/>
      <c r="FUD19" s="20"/>
      <c r="FUE19" s="20"/>
      <c r="FUF19" s="20"/>
      <c r="FUG19" s="20"/>
      <c r="FUH19" s="20"/>
      <c r="FUI19" s="20"/>
      <c r="FUJ19" s="20"/>
      <c r="FUK19" s="20"/>
      <c r="FUL19" s="20"/>
      <c r="FUM19" s="20"/>
      <c r="FUN19" s="20"/>
      <c r="FUO19" s="20"/>
      <c r="FUP19" s="20"/>
      <c r="FUQ19" s="20"/>
      <c r="FUR19" s="20"/>
      <c r="FUS19" s="20"/>
      <c r="FUT19" s="20"/>
      <c r="FUU19" s="20"/>
      <c r="FUV19" s="20"/>
      <c r="FUW19" s="20"/>
      <c r="FUX19" s="20"/>
      <c r="FUY19" s="20"/>
      <c r="FUZ19" s="20"/>
      <c r="FVA19" s="20"/>
      <c r="FVB19" s="20"/>
      <c r="FVC19" s="20"/>
      <c r="FVD19" s="20"/>
      <c r="FVE19" s="20"/>
      <c r="FVF19" s="20"/>
      <c r="FVG19" s="20"/>
      <c r="FVH19" s="20"/>
      <c r="FVI19" s="20"/>
      <c r="FVJ19" s="20"/>
      <c r="FVK19" s="20"/>
      <c r="FVL19" s="20"/>
      <c r="FVM19" s="20"/>
      <c r="FVN19" s="20"/>
      <c r="FVO19" s="20"/>
      <c r="FVP19" s="20"/>
      <c r="FVQ19" s="20"/>
      <c r="FVR19" s="20"/>
      <c r="FVS19" s="20"/>
      <c r="FVT19" s="20"/>
      <c r="FVU19" s="20"/>
      <c r="FVV19" s="20"/>
      <c r="FVW19" s="20"/>
      <c r="FVX19" s="20"/>
      <c r="FVY19" s="20"/>
      <c r="FVZ19" s="20"/>
      <c r="FWA19" s="20"/>
      <c r="FWB19" s="20"/>
      <c r="FWC19" s="20"/>
      <c r="FWD19" s="20"/>
      <c r="FWE19" s="20"/>
      <c r="FWF19" s="20"/>
      <c r="FWG19" s="20"/>
      <c r="FWH19" s="20"/>
      <c r="FWI19" s="20"/>
      <c r="FWJ19" s="20"/>
      <c r="FWK19" s="20"/>
      <c r="FWL19" s="20"/>
      <c r="FWM19" s="20"/>
      <c r="FWN19" s="20"/>
      <c r="FWO19" s="20"/>
      <c r="FWP19" s="20"/>
      <c r="FWQ19" s="20"/>
      <c r="FWR19" s="20"/>
      <c r="FWS19" s="20"/>
      <c r="FWT19" s="20"/>
      <c r="FWU19" s="20"/>
      <c r="FWV19" s="20"/>
      <c r="FWW19" s="20"/>
      <c r="FWX19" s="20"/>
      <c r="FWY19" s="20"/>
      <c r="FWZ19" s="20"/>
      <c r="FXA19" s="20"/>
      <c r="FXB19" s="20"/>
      <c r="FXC19" s="20"/>
      <c r="FXD19" s="20"/>
      <c r="FXE19" s="20"/>
      <c r="FXF19" s="20"/>
      <c r="FXG19" s="20"/>
      <c r="FXH19" s="20"/>
      <c r="FXI19" s="20"/>
      <c r="FXJ19" s="20"/>
      <c r="FXK19" s="20"/>
      <c r="FXL19" s="20"/>
      <c r="FXM19" s="20"/>
      <c r="FXN19" s="20"/>
      <c r="FXO19" s="20"/>
      <c r="FXP19" s="20"/>
      <c r="FXQ19" s="20"/>
      <c r="FXR19" s="20"/>
      <c r="FXS19" s="20"/>
      <c r="FXT19" s="20"/>
      <c r="FXU19" s="20"/>
      <c r="FXV19" s="20"/>
      <c r="FXW19" s="20"/>
      <c r="FXX19" s="20"/>
      <c r="FXY19" s="20"/>
      <c r="FXZ19" s="20"/>
      <c r="FYA19" s="20"/>
      <c r="FYB19" s="20"/>
      <c r="FYC19" s="20"/>
      <c r="FYD19" s="20"/>
      <c r="FYE19" s="20"/>
      <c r="FYF19" s="20"/>
      <c r="FYG19" s="20"/>
      <c r="FYH19" s="20"/>
      <c r="FYI19" s="20"/>
      <c r="FYJ19" s="20"/>
      <c r="FYK19" s="20"/>
      <c r="FYL19" s="20"/>
      <c r="FYM19" s="20"/>
      <c r="FYN19" s="20"/>
      <c r="FYO19" s="20"/>
      <c r="FYP19" s="20"/>
      <c r="FYQ19" s="20"/>
      <c r="FYR19" s="20"/>
      <c r="FYS19" s="20"/>
      <c r="FYT19" s="20"/>
      <c r="FYU19" s="20"/>
      <c r="FYV19" s="20"/>
      <c r="FYW19" s="20"/>
      <c r="FYX19" s="20"/>
      <c r="FYY19" s="20"/>
      <c r="FYZ19" s="20"/>
      <c r="FZA19" s="20"/>
      <c r="FZB19" s="20"/>
      <c r="FZC19" s="20"/>
      <c r="FZD19" s="20"/>
      <c r="FZE19" s="20"/>
      <c r="FZF19" s="20"/>
      <c r="FZG19" s="20"/>
      <c r="FZH19" s="20"/>
      <c r="FZI19" s="20"/>
      <c r="FZJ19" s="20"/>
      <c r="FZK19" s="20"/>
      <c r="FZL19" s="20"/>
      <c r="FZM19" s="20"/>
      <c r="FZN19" s="20"/>
      <c r="FZO19" s="20"/>
      <c r="FZP19" s="20"/>
      <c r="FZQ19" s="20"/>
      <c r="FZR19" s="20"/>
      <c r="FZS19" s="20"/>
      <c r="FZT19" s="20"/>
      <c r="FZU19" s="20"/>
      <c r="FZV19" s="20"/>
      <c r="FZW19" s="20"/>
      <c r="FZX19" s="20"/>
      <c r="FZY19" s="20"/>
      <c r="FZZ19" s="20"/>
      <c r="GAA19" s="20"/>
      <c r="GAB19" s="20"/>
      <c r="GAC19" s="20"/>
      <c r="GAD19" s="20"/>
      <c r="GAE19" s="20"/>
      <c r="GAF19" s="20"/>
      <c r="GAG19" s="20"/>
      <c r="GAH19" s="20"/>
      <c r="GAI19" s="20"/>
      <c r="GAJ19" s="20"/>
      <c r="GAK19" s="20"/>
      <c r="GAL19" s="20"/>
      <c r="GAM19" s="20"/>
      <c r="GAN19" s="20"/>
      <c r="GAO19" s="20"/>
      <c r="GAP19" s="20"/>
      <c r="GAQ19" s="20"/>
      <c r="GAR19" s="20"/>
      <c r="GAS19" s="20"/>
      <c r="GAT19" s="20"/>
      <c r="GAU19" s="20"/>
      <c r="GAV19" s="20"/>
      <c r="GAW19" s="20"/>
      <c r="GAX19" s="20"/>
      <c r="GAY19" s="20"/>
      <c r="GAZ19" s="20"/>
      <c r="GBA19" s="20"/>
      <c r="GBB19" s="20"/>
      <c r="GBC19" s="20"/>
      <c r="GBD19" s="20"/>
      <c r="GBE19" s="20"/>
      <c r="GBF19" s="20"/>
      <c r="GBG19" s="20"/>
      <c r="GBH19" s="20"/>
      <c r="GBI19" s="20"/>
      <c r="GBJ19" s="20"/>
      <c r="GBK19" s="20"/>
      <c r="GBL19" s="20"/>
      <c r="GBM19" s="20"/>
      <c r="GBN19" s="20"/>
      <c r="GBO19" s="20"/>
      <c r="GBP19" s="20"/>
      <c r="GBQ19" s="20"/>
      <c r="GBR19" s="20"/>
      <c r="GBS19" s="20"/>
      <c r="GBT19" s="20"/>
      <c r="GBU19" s="20"/>
      <c r="GBV19" s="20"/>
      <c r="GBW19" s="20"/>
      <c r="GBX19" s="20"/>
      <c r="GBY19" s="20"/>
      <c r="GBZ19" s="20"/>
      <c r="GCA19" s="20"/>
      <c r="GCB19" s="20"/>
      <c r="GCC19" s="20"/>
      <c r="GCD19" s="20"/>
      <c r="GCE19" s="20"/>
      <c r="GCF19" s="20"/>
      <c r="GCG19" s="20"/>
      <c r="GCH19" s="20"/>
      <c r="GCI19" s="20"/>
      <c r="GCJ19" s="20"/>
      <c r="GCK19" s="20"/>
      <c r="GCL19" s="20"/>
      <c r="GCM19" s="20"/>
      <c r="GCN19" s="20"/>
      <c r="GCO19" s="20"/>
      <c r="GCP19" s="20"/>
      <c r="GCQ19" s="20"/>
      <c r="GCR19" s="20"/>
      <c r="GCS19" s="20"/>
      <c r="GCT19" s="20"/>
      <c r="GCU19" s="20"/>
      <c r="GCV19" s="20"/>
      <c r="GCW19" s="20"/>
      <c r="GCX19" s="20"/>
      <c r="GCY19" s="20"/>
      <c r="GCZ19" s="20"/>
      <c r="GDA19" s="20"/>
      <c r="GDB19" s="20"/>
      <c r="GDC19" s="20"/>
      <c r="GDD19" s="20"/>
      <c r="GDE19" s="20"/>
      <c r="GDF19" s="20"/>
      <c r="GDG19" s="20"/>
      <c r="GDH19" s="20"/>
      <c r="GDI19" s="20"/>
      <c r="GDJ19" s="20"/>
      <c r="GDK19" s="20"/>
      <c r="GDL19" s="20"/>
      <c r="GDM19" s="20"/>
      <c r="GDN19" s="20"/>
      <c r="GDO19" s="20"/>
      <c r="GDP19" s="20"/>
      <c r="GDQ19" s="20"/>
      <c r="GDR19" s="20"/>
      <c r="GDS19" s="20"/>
      <c r="GDT19" s="20"/>
      <c r="GDU19" s="20"/>
      <c r="GDV19" s="20"/>
      <c r="GDW19" s="20"/>
      <c r="GDX19" s="20"/>
      <c r="GDY19" s="20"/>
      <c r="GDZ19" s="20"/>
      <c r="GEA19" s="20"/>
      <c r="GEB19" s="20"/>
      <c r="GEC19" s="20"/>
      <c r="GED19" s="20"/>
      <c r="GEE19" s="20"/>
      <c r="GEF19" s="20"/>
      <c r="GEG19" s="20"/>
      <c r="GEH19" s="20"/>
      <c r="GEI19" s="20"/>
      <c r="GEJ19" s="20"/>
      <c r="GEK19" s="20"/>
      <c r="GEL19" s="20"/>
      <c r="GEM19" s="20"/>
      <c r="GEN19" s="20"/>
      <c r="GEO19" s="20"/>
      <c r="GEP19" s="20"/>
      <c r="GEQ19" s="20"/>
      <c r="GER19" s="20"/>
      <c r="GES19" s="20"/>
      <c r="GET19" s="20"/>
      <c r="GEU19" s="20"/>
      <c r="GEV19" s="20"/>
      <c r="GEW19" s="20"/>
      <c r="GEX19" s="20"/>
      <c r="GEY19" s="20"/>
      <c r="GEZ19" s="20"/>
      <c r="GFA19" s="20"/>
      <c r="GFB19" s="20"/>
      <c r="GFC19" s="20"/>
      <c r="GFD19" s="20"/>
      <c r="GFE19" s="20"/>
      <c r="GFF19" s="20"/>
      <c r="GFG19" s="20"/>
      <c r="GFH19" s="20"/>
      <c r="GFI19" s="20"/>
      <c r="GFJ19" s="20"/>
      <c r="GFK19" s="20"/>
      <c r="GFL19" s="20"/>
      <c r="GFM19" s="20"/>
      <c r="GFN19" s="20"/>
      <c r="GFO19" s="20"/>
      <c r="GFP19" s="20"/>
      <c r="GFQ19" s="20"/>
      <c r="GFR19" s="20"/>
      <c r="GFS19" s="20"/>
      <c r="GFT19" s="20"/>
      <c r="GFU19" s="20"/>
      <c r="GFV19" s="20"/>
      <c r="GFW19" s="20"/>
      <c r="GFX19" s="20"/>
      <c r="GFY19" s="20"/>
      <c r="GFZ19" s="20"/>
      <c r="GGA19" s="20"/>
      <c r="GGB19" s="20"/>
      <c r="GGC19" s="20"/>
      <c r="GGD19" s="20"/>
      <c r="GGE19" s="20"/>
      <c r="GGF19" s="20"/>
      <c r="GGG19" s="20"/>
      <c r="GGH19" s="20"/>
      <c r="GGI19" s="20"/>
      <c r="GGJ19" s="20"/>
      <c r="GGK19" s="20"/>
      <c r="GGL19" s="20"/>
      <c r="GGM19" s="20"/>
      <c r="GGN19" s="20"/>
      <c r="GGO19" s="20"/>
      <c r="GGP19" s="20"/>
      <c r="GGQ19" s="20"/>
      <c r="GGR19" s="20"/>
      <c r="GGS19" s="20"/>
      <c r="GGT19" s="20"/>
      <c r="GGU19" s="20"/>
      <c r="GGV19" s="20"/>
      <c r="GGW19" s="20"/>
      <c r="GGX19" s="20"/>
      <c r="GGY19" s="20"/>
      <c r="GGZ19" s="20"/>
      <c r="GHA19" s="20"/>
      <c r="GHB19" s="20"/>
      <c r="GHC19" s="20"/>
      <c r="GHD19" s="20"/>
      <c r="GHE19" s="20"/>
      <c r="GHF19" s="20"/>
      <c r="GHG19" s="20"/>
      <c r="GHH19" s="20"/>
      <c r="GHI19" s="20"/>
      <c r="GHJ19" s="20"/>
      <c r="GHK19" s="20"/>
      <c r="GHL19" s="20"/>
      <c r="GHM19" s="20"/>
      <c r="GHN19" s="20"/>
      <c r="GHO19" s="20"/>
      <c r="GHP19" s="20"/>
      <c r="GHQ19" s="20"/>
      <c r="GHR19" s="20"/>
      <c r="GHS19" s="20"/>
      <c r="GHT19" s="20"/>
      <c r="GHU19" s="20"/>
      <c r="GHV19" s="20"/>
      <c r="GHW19" s="20"/>
      <c r="GHX19" s="20"/>
      <c r="GHY19" s="20"/>
      <c r="GHZ19" s="20"/>
      <c r="GIA19" s="20"/>
      <c r="GIB19" s="20"/>
      <c r="GIC19" s="20"/>
      <c r="GID19" s="20"/>
      <c r="GIE19" s="20"/>
      <c r="GIF19" s="20"/>
      <c r="GIG19" s="20"/>
      <c r="GIH19" s="20"/>
      <c r="GII19" s="20"/>
      <c r="GIJ19" s="20"/>
      <c r="GIK19" s="20"/>
      <c r="GIL19" s="20"/>
      <c r="GIM19" s="20"/>
      <c r="GIN19" s="20"/>
      <c r="GIO19" s="20"/>
      <c r="GIP19" s="20"/>
      <c r="GIQ19" s="20"/>
      <c r="GIR19" s="20"/>
      <c r="GIS19" s="20"/>
      <c r="GIT19" s="20"/>
      <c r="GIU19" s="20"/>
      <c r="GIV19" s="20"/>
      <c r="GIW19" s="20"/>
      <c r="GIX19" s="20"/>
      <c r="GIY19" s="20"/>
      <c r="GIZ19" s="20"/>
      <c r="GJA19" s="20"/>
      <c r="GJB19" s="20"/>
      <c r="GJC19" s="20"/>
      <c r="GJD19" s="20"/>
      <c r="GJE19" s="20"/>
      <c r="GJF19" s="20"/>
      <c r="GJG19" s="20"/>
      <c r="GJH19" s="20"/>
      <c r="GJI19" s="20"/>
      <c r="GJJ19" s="20"/>
      <c r="GJK19" s="20"/>
      <c r="GJL19" s="20"/>
      <c r="GJM19" s="20"/>
      <c r="GJN19" s="20"/>
      <c r="GJO19" s="20"/>
      <c r="GJP19" s="20"/>
      <c r="GJQ19" s="20"/>
      <c r="GJR19" s="20"/>
      <c r="GJS19" s="20"/>
      <c r="GJT19" s="20"/>
      <c r="GJU19" s="20"/>
      <c r="GJV19" s="20"/>
      <c r="GJW19" s="20"/>
      <c r="GJX19" s="20"/>
      <c r="GJY19" s="20"/>
      <c r="GJZ19" s="20"/>
      <c r="GKA19" s="20"/>
      <c r="GKB19" s="20"/>
      <c r="GKC19" s="20"/>
      <c r="GKD19" s="20"/>
      <c r="GKE19" s="20"/>
      <c r="GKF19" s="20"/>
      <c r="GKG19" s="20"/>
      <c r="GKH19" s="20"/>
      <c r="GKI19" s="20"/>
      <c r="GKJ19" s="20"/>
      <c r="GKK19" s="20"/>
      <c r="GKL19" s="20"/>
      <c r="GKM19" s="20"/>
      <c r="GKN19" s="20"/>
      <c r="GKO19" s="20"/>
      <c r="GKP19" s="20"/>
      <c r="GKQ19" s="20"/>
      <c r="GKR19" s="20"/>
      <c r="GKS19" s="20"/>
      <c r="GKT19" s="20"/>
      <c r="GKU19" s="20"/>
      <c r="GKV19" s="20"/>
      <c r="GKW19" s="20"/>
      <c r="GKX19" s="20"/>
      <c r="GKY19" s="20"/>
      <c r="GKZ19" s="20"/>
      <c r="GLA19" s="20"/>
      <c r="GLB19" s="20"/>
      <c r="GLC19" s="20"/>
      <c r="GLD19" s="20"/>
      <c r="GLE19" s="20"/>
      <c r="GLF19" s="20"/>
      <c r="GLG19" s="20"/>
      <c r="GLH19" s="20"/>
      <c r="GLI19" s="20"/>
      <c r="GLJ19" s="20"/>
      <c r="GLK19" s="20"/>
      <c r="GLL19" s="20"/>
      <c r="GLM19" s="20"/>
      <c r="GLN19" s="20"/>
      <c r="GLO19" s="20"/>
      <c r="GLP19" s="20"/>
      <c r="GLQ19" s="20"/>
      <c r="GLR19" s="20"/>
      <c r="GLS19" s="20"/>
      <c r="GLT19" s="20"/>
      <c r="GLU19" s="20"/>
      <c r="GLV19" s="20"/>
      <c r="GLW19" s="20"/>
      <c r="GLX19" s="20"/>
      <c r="GLY19" s="20"/>
      <c r="GLZ19" s="20"/>
      <c r="GMA19" s="20"/>
      <c r="GMB19" s="20"/>
      <c r="GMC19" s="20"/>
      <c r="GMD19" s="20"/>
      <c r="GME19" s="20"/>
      <c r="GMF19" s="20"/>
      <c r="GMG19" s="20"/>
      <c r="GMH19" s="20"/>
      <c r="GMI19" s="20"/>
      <c r="GMJ19" s="20"/>
      <c r="GMK19" s="20"/>
      <c r="GML19" s="20"/>
      <c r="GMM19" s="20"/>
      <c r="GMN19" s="20"/>
      <c r="GMO19" s="20"/>
      <c r="GMP19" s="20"/>
      <c r="GMQ19" s="20"/>
      <c r="GMR19" s="20"/>
      <c r="GMS19" s="20"/>
      <c r="GMT19" s="20"/>
      <c r="GMU19" s="20"/>
      <c r="GMV19" s="20"/>
      <c r="GMW19" s="20"/>
      <c r="GMX19" s="20"/>
      <c r="GMY19" s="20"/>
      <c r="GMZ19" s="20"/>
      <c r="GNA19" s="20"/>
      <c r="GNB19" s="20"/>
      <c r="GNC19" s="20"/>
      <c r="GND19" s="20"/>
      <c r="GNE19" s="20"/>
      <c r="GNF19" s="20"/>
      <c r="GNG19" s="20"/>
      <c r="GNH19" s="20"/>
      <c r="GNI19" s="20"/>
      <c r="GNJ19" s="20"/>
      <c r="GNK19" s="20"/>
      <c r="GNL19" s="20"/>
      <c r="GNM19" s="20"/>
      <c r="GNN19" s="20"/>
      <c r="GNO19" s="20"/>
      <c r="GNP19" s="20"/>
      <c r="GNQ19" s="20"/>
      <c r="GNR19" s="20"/>
      <c r="GNS19" s="20"/>
      <c r="GNT19" s="20"/>
      <c r="GNU19" s="20"/>
      <c r="GNV19" s="20"/>
      <c r="GNW19" s="20"/>
      <c r="GNX19" s="20"/>
      <c r="GNY19" s="20"/>
      <c r="GNZ19" s="20"/>
      <c r="GOA19" s="20"/>
      <c r="GOB19" s="20"/>
      <c r="GOC19" s="20"/>
      <c r="GOD19" s="20"/>
      <c r="GOE19" s="20"/>
      <c r="GOF19" s="20"/>
      <c r="GOG19" s="20"/>
      <c r="GOH19" s="20"/>
      <c r="GOI19" s="20"/>
      <c r="GOJ19" s="20"/>
      <c r="GOK19" s="20"/>
      <c r="GOL19" s="20"/>
      <c r="GOM19" s="20"/>
      <c r="GON19" s="20"/>
      <c r="GOO19" s="20"/>
      <c r="GOP19" s="20"/>
      <c r="GOQ19" s="20"/>
      <c r="GOR19" s="20"/>
      <c r="GOS19" s="20"/>
      <c r="GOT19" s="20"/>
      <c r="GOU19" s="20"/>
      <c r="GOV19" s="20"/>
      <c r="GOW19" s="20"/>
      <c r="GOX19" s="20"/>
      <c r="GOY19" s="20"/>
      <c r="GOZ19" s="20"/>
      <c r="GPA19" s="20"/>
      <c r="GPB19" s="20"/>
      <c r="GPC19" s="20"/>
      <c r="GPD19" s="20"/>
      <c r="GPE19" s="20"/>
      <c r="GPF19" s="20"/>
      <c r="GPG19" s="20"/>
      <c r="GPH19" s="20"/>
      <c r="GPI19" s="20"/>
      <c r="GPJ19" s="20"/>
      <c r="GPK19" s="20"/>
      <c r="GPL19" s="20"/>
      <c r="GPM19" s="20"/>
      <c r="GPN19" s="20"/>
      <c r="GPO19" s="20"/>
      <c r="GPP19" s="20"/>
      <c r="GPQ19" s="20"/>
      <c r="GPR19" s="20"/>
      <c r="GPS19" s="20"/>
      <c r="GPT19" s="20"/>
      <c r="GPU19" s="20"/>
      <c r="GPV19" s="20"/>
      <c r="GPW19" s="20"/>
      <c r="GPX19" s="20"/>
      <c r="GPY19" s="20"/>
      <c r="GPZ19" s="20"/>
      <c r="GQA19" s="20"/>
      <c r="GQB19" s="20"/>
      <c r="GQC19" s="20"/>
      <c r="GQD19" s="20"/>
      <c r="GQE19" s="20"/>
      <c r="GQF19" s="20"/>
      <c r="GQG19" s="20"/>
      <c r="GQH19" s="20"/>
      <c r="GQI19" s="20"/>
      <c r="GQJ19" s="20"/>
      <c r="GQK19" s="20"/>
      <c r="GQL19" s="20"/>
      <c r="GQM19" s="20"/>
      <c r="GQN19" s="20"/>
      <c r="GQO19" s="20"/>
      <c r="GQP19" s="20"/>
      <c r="GQQ19" s="20"/>
      <c r="GQR19" s="20"/>
      <c r="GQS19" s="20"/>
      <c r="GQT19" s="20"/>
      <c r="GQU19" s="20"/>
      <c r="GQV19" s="20"/>
      <c r="GQW19" s="20"/>
      <c r="GQX19" s="20"/>
      <c r="GQY19" s="20"/>
      <c r="GQZ19" s="20"/>
      <c r="GRA19" s="20"/>
      <c r="GRB19" s="20"/>
      <c r="GRC19" s="20"/>
      <c r="GRD19" s="20"/>
      <c r="GRE19" s="20"/>
      <c r="GRF19" s="20"/>
      <c r="GRG19" s="20"/>
      <c r="GRH19" s="20"/>
      <c r="GRI19" s="20"/>
      <c r="GRJ19" s="20"/>
      <c r="GRK19" s="20"/>
      <c r="GRL19" s="20"/>
      <c r="GRM19" s="20"/>
      <c r="GRN19" s="20"/>
      <c r="GRO19" s="20"/>
      <c r="GRP19" s="20"/>
      <c r="GRQ19" s="20"/>
      <c r="GRR19" s="20"/>
      <c r="GRS19" s="20"/>
      <c r="GRT19" s="20"/>
      <c r="GRU19" s="20"/>
      <c r="GRV19" s="20"/>
      <c r="GRW19" s="20"/>
      <c r="GRX19" s="20"/>
      <c r="GRY19" s="20"/>
      <c r="GRZ19" s="20"/>
      <c r="GSA19" s="20"/>
      <c r="GSB19" s="20"/>
      <c r="GSC19" s="20"/>
      <c r="GSD19" s="20"/>
      <c r="GSE19" s="20"/>
      <c r="GSF19" s="20"/>
      <c r="GSG19" s="20"/>
      <c r="GSH19" s="20"/>
      <c r="GSI19" s="20"/>
      <c r="GSJ19" s="20"/>
      <c r="GSK19" s="20"/>
      <c r="GSL19" s="20"/>
      <c r="GSM19" s="20"/>
      <c r="GSN19" s="20"/>
      <c r="GSO19" s="20"/>
      <c r="GSP19" s="20"/>
      <c r="GSQ19" s="20"/>
      <c r="GSR19" s="20"/>
      <c r="GSS19" s="20"/>
      <c r="GST19" s="20"/>
      <c r="GSU19" s="20"/>
      <c r="GSV19" s="20"/>
      <c r="GSW19" s="20"/>
      <c r="GSX19" s="20"/>
      <c r="GSY19" s="20"/>
      <c r="GSZ19" s="20"/>
      <c r="GTA19" s="20"/>
      <c r="GTB19" s="20"/>
      <c r="GTC19" s="20"/>
      <c r="GTD19" s="20"/>
      <c r="GTE19" s="20"/>
      <c r="GTF19" s="20"/>
      <c r="GTG19" s="20"/>
      <c r="GTH19" s="20"/>
      <c r="GTI19" s="20"/>
      <c r="GTJ19" s="20"/>
      <c r="GTK19" s="20"/>
      <c r="GTL19" s="20"/>
      <c r="GTM19" s="20"/>
      <c r="GTN19" s="20"/>
      <c r="GTO19" s="20"/>
      <c r="GTP19" s="20"/>
      <c r="GTQ19" s="20"/>
      <c r="GTR19" s="20"/>
      <c r="GTS19" s="20"/>
      <c r="GTT19" s="20"/>
      <c r="GTU19" s="20"/>
      <c r="GTV19" s="20"/>
      <c r="GTW19" s="20"/>
      <c r="GTX19" s="20"/>
      <c r="GTY19" s="20"/>
      <c r="GTZ19" s="20"/>
      <c r="GUA19" s="20"/>
      <c r="GUB19" s="20"/>
      <c r="GUC19" s="20"/>
      <c r="GUD19" s="20"/>
      <c r="GUE19" s="20"/>
      <c r="GUF19" s="20"/>
      <c r="GUG19" s="20"/>
      <c r="GUH19" s="20"/>
      <c r="GUI19" s="20"/>
      <c r="GUJ19" s="20"/>
      <c r="GUK19" s="20"/>
      <c r="GUL19" s="20"/>
      <c r="GUM19" s="20"/>
      <c r="GUN19" s="20"/>
      <c r="GUO19" s="20"/>
      <c r="GUP19" s="20"/>
      <c r="GUQ19" s="20"/>
      <c r="GUR19" s="20"/>
      <c r="GUS19" s="20"/>
      <c r="GUT19" s="20"/>
      <c r="GUU19" s="20"/>
      <c r="GUV19" s="20"/>
      <c r="GUW19" s="20"/>
      <c r="GUX19" s="20"/>
      <c r="GUY19" s="20"/>
      <c r="GUZ19" s="20"/>
      <c r="GVA19" s="20"/>
      <c r="GVB19" s="20"/>
      <c r="GVC19" s="20"/>
      <c r="GVD19" s="20"/>
      <c r="GVE19" s="20"/>
      <c r="GVF19" s="20"/>
      <c r="GVG19" s="20"/>
      <c r="GVH19" s="20"/>
      <c r="GVI19" s="20"/>
      <c r="GVJ19" s="20"/>
      <c r="GVK19" s="20"/>
      <c r="GVL19" s="20"/>
      <c r="GVM19" s="20"/>
      <c r="GVN19" s="20"/>
      <c r="GVO19" s="20"/>
      <c r="GVP19" s="20"/>
      <c r="GVQ19" s="20"/>
      <c r="GVR19" s="20"/>
      <c r="GVS19" s="20"/>
      <c r="GVT19" s="20"/>
      <c r="GVU19" s="20"/>
      <c r="GVV19" s="20"/>
      <c r="GVW19" s="20"/>
      <c r="GVX19" s="20"/>
      <c r="GVY19" s="20"/>
      <c r="GVZ19" s="20"/>
      <c r="GWA19" s="20"/>
      <c r="GWB19" s="20"/>
      <c r="GWC19" s="20"/>
      <c r="GWD19" s="20"/>
      <c r="GWE19" s="20"/>
      <c r="GWF19" s="20"/>
      <c r="GWG19" s="20"/>
      <c r="GWH19" s="20"/>
      <c r="GWI19" s="20"/>
      <c r="GWJ19" s="20"/>
      <c r="GWK19" s="20"/>
      <c r="GWL19" s="20"/>
      <c r="GWM19" s="20"/>
      <c r="GWN19" s="20"/>
      <c r="GWO19" s="20"/>
      <c r="GWP19" s="20"/>
      <c r="GWQ19" s="20"/>
      <c r="GWR19" s="20"/>
      <c r="GWS19" s="20"/>
      <c r="GWT19" s="20"/>
      <c r="GWU19" s="20"/>
      <c r="GWV19" s="20"/>
      <c r="GWW19" s="20"/>
      <c r="GWX19" s="20"/>
      <c r="GWY19" s="20"/>
      <c r="GWZ19" s="20"/>
      <c r="GXA19" s="20"/>
      <c r="GXB19" s="20"/>
      <c r="GXC19" s="20"/>
      <c r="GXD19" s="20"/>
      <c r="GXE19" s="20"/>
      <c r="GXF19" s="20"/>
      <c r="GXG19" s="20"/>
      <c r="GXH19" s="20"/>
      <c r="GXI19" s="20"/>
      <c r="GXJ19" s="20"/>
      <c r="GXK19" s="20"/>
      <c r="GXL19" s="20"/>
      <c r="GXM19" s="20"/>
      <c r="GXN19" s="20"/>
      <c r="GXO19" s="20"/>
      <c r="GXP19" s="20"/>
      <c r="GXQ19" s="20"/>
      <c r="GXR19" s="20"/>
      <c r="GXS19" s="20"/>
      <c r="GXT19" s="20"/>
      <c r="GXU19" s="20"/>
      <c r="GXV19" s="20"/>
      <c r="GXW19" s="20"/>
      <c r="GXX19" s="20"/>
      <c r="GXY19" s="20"/>
      <c r="GXZ19" s="20"/>
      <c r="GYA19" s="20"/>
      <c r="GYB19" s="20"/>
      <c r="GYC19" s="20"/>
      <c r="GYD19" s="20"/>
      <c r="GYE19" s="20"/>
      <c r="GYF19" s="20"/>
      <c r="GYG19" s="20"/>
      <c r="GYH19" s="20"/>
      <c r="GYI19" s="20"/>
      <c r="GYJ19" s="20"/>
      <c r="GYK19" s="20"/>
      <c r="GYL19" s="20"/>
      <c r="GYM19" s="20"/>
      <c r="GYN19" s="20"/>
      <c r="GYO19" s="20"/>
      <c r="GYP19" s="20"/>
      <c r="GYQ19" s="20"/>
      <c r="GYR19" s="20"/>
      <c r="GYS19" s="20"/>
      <c r="GYT19" s="20"/>
      <c r="GYU19" s="20"/>
      <c r="GYV19" s="20"/>
      <c r="GYW19" s="20"/>
      <c r="GYX19" s="20"/>
      <c r="GYY19" s="20"/>
      <c r="GYZ19" s="20"/>
      <c r="GZA19" s="20"/>
      <c r="GZB19" s="20"/>
      <c r="GZC19" s="20"/>
      <c r="GZD19" s="20"/>
      <c r="GZE19" s="20"/>
      <c r="GZF19" s="20"/>
      <c r="GZG19" s="20"/>
      <c r="GZH19" s="20"/>
      <c r="GZI19" s="20"/>
      <c r="GZJ19" s="20"/>
      <c r="GZK19" s="20"/>
      <c r="GZL19" s="20"/>
      <c r="GZM19" s="20"/>
      <c r="GZN19" s="20"/>
      <c r="GZO19" s="20"/>
      <c r="GZP19" s="20"/>
      <c r="GZQ19" s="20"/>
      <c r="GZR19" s="20"/>
      <c r="GZS19" s="20"/>
      <c r="GZT19" s="20"/>
      <c r="GZU19" s="20"/>
      <c r="GZV19" s="20"/>
      <c r="GZW19" s="20"/>
      <c r="GZX19" s="20"/>
      <c r="GZY19" s="20"/>
      <c r="GZZ19" s="20"/>
      <c r="HAA19" s="20"/>
      <c r="HAB19" s="20"/>
      <c r="HAC19" s="20"/>
      <c r="HAD19" s="20"/>
      <c r="HAE19" s="20"/>
      <c r="HAF19" s="20"/>
      <c r="HAG19" s="20"/>
      <c r="HAH19" s="20"/>
      <c r="HAI19" s="20"/>
      <c r="HAJ19" s="20"/>
      <c r="HAK19" s="20"/>
      <c r="HAL19" s="20"/>
      <c r="HAM19" s="20"/>
      <c r="HAN19" s="20"/>
      <c r="HAO19" s="20"/>
      <c r="HAP19" s="20"/>
      <c r="HAQ19" s="20"/>
      <c r="HAR19" s="20"/>
      <c r="HAS19" s="20"/>
      <c r="HAT19" s="20"/>
      <c r="HAU19" s="20"/>
      <c r="HAV19" s="20"/>
      <c r="HAW19" s="20"/>
      <c r="HAX19" s="20"/>
      <c r="HAY19" s="20"/>
      <c r="HAZ19" s="20"/>
      <c r="HBA19" s="20"/>
      <c r="HBB19" s="20"/>
      <c r="HBC19" s="20"/>
      <c r="HBD19" s="20"/>
      <c r="HBE19" s="20"/>
      <c r="HBF19" s="20"/>
      <c r="HBG19" s="20"/>
      <c r="HBH19" s="20"/>
      <c r="HBI19" s="20"/>
      <c r="HBJ19" s="20"/>
      <c r="HBK19" s="20"/>
      <c r="HBL19" s="20"/>
      <c r="HBM19" s="20"/>
      <c r="HBN19" s="20"/>
      <c r="HBO19" s="20"/>
      <c r="HBP19" s="20"/>
      <c r="HBQ19" s="20"/>
      <c r="HBR19" s="20"/>
      <c r="HBS19" s="20"/>
      <c r="HBT19" s="20"/>
      <c r="HBU19" s="20"/>
      <c r="HBV19" s="20"/>
      <c r="HBW19" s="20"/>
      <c r="HBX19" s="20"/>
      <c r="HBY19" s="20"/>
      <c r="HBZ19" s="20"/>
      <c r="HCA19" s="20"/>
      <c r="HCB19" s="20"/>
      <c r="HCC19" s="20"/>
      <c r="HCD19" s="20"/>
      <c r="HCE19" s="20"/>
      <c r="HCF19" s="20"/>
      <c r="HCG19" s="20"/>
      <c r="HCH19" s="20"/>
      <c r="HCI19" s="20"/>
      <c r="HCJ19" s="20"/>
      <c r="HCK19" s="20"/>
      <c r="HCL19" s="20"/>
      <c r="HCM19" s="20"/>
      <c r="HCN19" s="20"/>
      <c r="HCO19" s="20"/>
      <c r="HCP19" s="20"/>
      <c r="HCQ19" s="20"/>
      <c r="HCR19" s="20"/>
      <c r="HCS19" s="20"/>
      <c r="HCT19" s="20"/>
      <c r="HCU19" s="20"/>
      <c r="HCV19" s="20"/>
      <c r="HCW19" s="20"/>
      <c r="HCX19" s="20"/>
      <c r="HCY19" s="20"/>
      <c r="HCZ19" s="20"/>
      <c r="HDA19" s="20"/>
      <c r="HDB19" s="20"/>
      <c r="HDC19" s="20"/>
      <c r="HDD19" s="20"/>
      <c r="HDE19" s="20"/>
      <c r="HDF19" s="20"/>
      <c r="HDG19" s="20"/>
      <c r="HDH19" s="20"/>
      <c r="HDI19" s="20"/>
      <c r="HDJ19" s="20"/>
      <c r="HDK19" s="20"/>
      <c r="HDL19" s="20"/>
      <c r="HDM19" s="20"/>
      <c r="HDN19" s="20"/>
      <c r="HDO19" s="20"/>
      <c r="HDP19" s="20"/>
      <c r="HDQ19" s="20"/>
      <c r="HDR19" s="20"/>
      <c r="HDS19" s="20"/>
      <c r="HDT19" s="20"/>
      <c r="HDU19" s="20"/>
      <c r="HDV19" s="20"/>
      <c r="HDW19" s="20"/>
      <c r="HDX19" s="20"/>
      <c r="HDY19" s="20"/>
      <c r="HDZ19" s="20"/>
      <c r="HEA19" s="20"/>
      <c r="HEB19" s="20"/>
      <c r="HEC19" s="20"/>
      <c r="HED19" s="20"/>
      <c r="HEE19" s="20"/>
      <c r="HEF19" s="20"/>
      <c r="HEG19" s="20"/>
      <c r="HEH19" s="20"/>
      <c r="HEI19" s="20"/>
      <c r="HEJ19" s="20"/>
      <c r="HEK19" s="20"/>
      <c r="HEL19" s="20"/>
      <c r="HEM19" s="20"/>
      <c r="HEN19" s="20"/>
      <c r="HEO19" s="20"/>
      <c r="HEP19" s="20"/>
      <c r="HEQ19" s="20"/>
      <c r="HER19" s="20"/>
      <c r="HES19" s="20"/>
      <c r="HET19" s="20"/>
      <c r="HEU19" s="20"/>
      <c r="HEV19" s="20"/>
      <c r="HEW19" s="20"/>
      <c r="HEX19" s="20"/>
      <c r="HEY19" s="20"/>
      <c r="HEZ19" s="20"/>
      <c r="HFA19" s="20"/>
      <c r="HFB19" s="20"/>
      <c r="HFC19" s="20"/>
      <c r="HFD19" s="20"/>
      <c r="HFE19" s="20"/>
      <c r="HFF19" s="20"/>
      <c r="HFG19" s="20"/>
      <c r="HFH19" s="20"/>
      <c r="HFI19" s="20"/>
      <c r="HFJ19" s="20"/>
      <c r="HFK19" s="20"/>
      <c r="HFL19" s="20"/>
      <c r="HFM19" s="20"/>
      <c r="HFN19" s="20"/>
      <c r="HFO19" s="20"/>
      <c r="HFP19" s="20"/>
      <c r="HFQ19" s="20"/>
      <c r="HFR19" s="20"/>
      <c r="HFS19" s="20"/>
      <c r="HFT19" s="20"/>
      <c r="HFU19" s="20"/>
      <c r="HFV19" s="20"/>
      <c r="HFW19" s="20"/>
      <c r="HFX19" s="20"/>
      <c r="HFY19" s="20"/>
      <c r="HFZ19" s="20"/>
      <c r="HGA19" s="20"/>
      <c r="HGB19" s="20"/>
      <c r="HGC19" s="20"/>
      <c r="HGD19" s="20"/>
      <c r="HGE19" s="20"/>
      <c r="HGF19" s="20"/>
      <c r="HGG19" s="20"/>
      <c r="HGH19" s="20"/>
      <c r="HGI19" s="20"/>
      <c r="HGJ19" s="20"/>
      <c r="HGK19" s="20"/>
      <c r="HGL19" s="20"/>
      <c r="HGM19" s="20"/>
      <c r="HGN19" s="20"/>
      <c r="HGO19" s="20"/>
      <c r="HGP19" s="20"/>
      <c r="HGQ19" s="20"/>
      <c r="HGR19" s="20"/>
      <c r="HGS19" s="20"/>
      <c r="HGT19" s="20"/>
      <c r="HGU19" s="20"/>
      <c r="HGV19" s="20"/>
      <c r="HGW19" s="20"/>
      <c r="HGX19" s="20"/>
      <c r="HGY19" s="20"/>
      <c r="HGZ19" s="20"/>
      <c r="HHA19" s="20"/>
      <c r="HHB19" s="20"/>
      <c r="HHC19" s="20"/>
      <c r="HHD19" s="20"/>
      <c r="HHE19" s="20"/>
      <c r="HHF19" s="20"/>
      <c r="HHG19" s="20"/>
      <c r="HHH19" s="20"/>
      <c r="HHI19" s="20"/>
      <c r="HHJ19" s="20"/>
      <c r="HHK19" s="20"/>
      <c r="HHL19" s="20"/>
      <c r="HHM19" s="20"/>
      <c r="HHN19" s="20"/>
      <c r="HHO19" s="20"/>
      <c r="HHP19" s="20"/>
      <c r="HHQ19" s="20"/>
      <c r="HHR19" s="20"/>
      <c r="HHS19" s="20"/>
      <c r="HHT19" s="20"/>
      <c r="HHU19" s="20"/>
      <c r="HHV19" s="20"/>
      <c r="HHW19" s="20"/>
      <c r="HHX19" s="20"/>
      <c r="HHY19" s="20"/>
      <c r="HHZ19" s="20"/>
      <c r="HIA19" s="20"/>
      <c r="HIB19" s="20"/>
      <c r="HIC19" s="20"/>
      <c r="HID19" s="20"/>
      <c r="HIE19" s="20"/>
      <c r="HIF19" s="20"/>
      <c r="HIG19" s="20"/>
      <c r="HIH19" s="20"/>
      <c r="HII19" s="20"/>
      <c r="HIJ19" s="20"/>
      <c r="HIK19" s="20"/>
      <c r="HIL19" s="20"/>
      <c r="HIM19" s="20"/>
      <c r="HIN19" s="20"/>
      <c r="HIO19" s="20"/>
      <c r="HIP19" s="20"/>
      <c r="HIQ19" s="20"/>
      <c r="HIR19" s="20"/>
      <c r="HIS19" s="20"/>
      <c r="HIT19" s="20"/>
      <c r="HIU19" s="20"/>
      <c r="HIV19" s="20"/>
      <c r="HIW19" s="20"/>
      <c r="HIX19" s="20"/>
      <c r="HIY19" s="20"/>
      <c r="HIZ19" s="20"/>
      <c r="HJA19" s="20"/>
      <c r="HJB19" s="20"/>
      <c r="HJC19" s="20"/>
      <c r="HJD19" s="20"/>
      <c r="HJE19" s="20"/>
      <c r="HJF19" s="20"/>
      <c r="HJG19" s="20"/>
      <c r="HJH19" s="20"/>
      <c r="HJI19" s="20"/>
      <c r="HJJ19" s="20"/>
      <c r="HJK19" s="20"/>
      <c r="HJL19" s="20"/>
      <c r="HJM19" s="20"/>
      <c r="HJN19" s="20"/>
      <c r="HJO19" s="20"/>
      <c r="HJP19" s="20"/>
      <c r="HJQ19" s="20"/>
      <c r="HJR19" s="20"/>
      <c r="HJS19" s="20"/>
      <c r="HJT19" s="20"/>
      <c r="HJU19" s="20"/>
      <c r="HJV19" s="20"/>
      <c r="HJW19" s="20"/>
      <c r="HJX19" s="20"/>
      <c r="HJY19" s="20"/>
      <c r="HJZ19" s="20"/>
      <c r="HKA19" s="20"/>
      <c r="HKB19" s="20"/>
      <c r="HKC19" s="20"/>
      <c r="HKD19" s="20"/>
      <c r="HKE19" s="20"/>
      <c r="HKF19" s="20"/>
      <c r="HKG19" s="20"/>
      <c r="HKH19" s="20"/>
      <c r="HKI19" s="20"/>
      <c r="HKJ19" s="20"/>
      <c r="HKK19" s="20"/>
      <c r="HKL19" s="20"/>
      <c r="HKM19" s="20"/>
      <c r="HKN19" s="20"/>
      <c r="HKO19" s="20"/>
      <c r="HKP19" s="20"/>
      <c r="HKQ19" s="20"/>
      <c r="HKR19" s="20"/>
      <c r="HKS19" s="20"/>
      <c r="HKT19" s="20"/>
      <c r="HKU19" s="20"/>
      <c r="HKV19" s="20"/>
      <c r="HKW19" s="20"/>
      <c r="HKX19" s="20"/>
      <c r="HKY19" s="20"/>
      <c r="HKZ19" s="20"/>
      <c r="HLA19" s="20"/>
      <c r="HLB19" s="20"/>
      <c r="HLC19" s="20"/>
      <c r="HLD19" s="20"/>
      <c r="HLE19" s="20"/>
      <c r="HLF19" s="20"/>
      <c r="HLG19" s="20"/>
      <c r="HLH19" s="20"/>
      <c r="HLI19" s="20"/>
      <c r="HLJ19" s="20"/>
      <c r="HLK19" s="20"/>
      <c r="HLL19" s="20"/>
      <c r="HLM19" s="20"/>
      <c r="HLN19" s="20"/>
      <c r="HLO19" s="20"/>
      <c r="HLP19" s="20"/>
      <c r="HLQ19" s="20"/>
      <c r="HLR19" s="20"/>
      <c r="HLS19" s="20"/>
      <c r="HLT19" s="20"/>
      <c r="HLU19" s="20"/>
      <c r="HLV19" s="20"/>
      <c r="HLW19" s="20"/>
      <c r="HLX19" s="20"/>
      <c r="HLY19" s="20"/>
      <c r="HLZ19" s="20"/>
      <c r="HMA19" s="20"/>
      <c r="HMB19" s="20"/>
      <c r="HMC19" s="20"/>
      <c r="HMD19" s="20"/>
      <c r="HME19" s="20"/>
      <c r="HMF19" s="20"/>
      <c r="HMG19" s="20"/>
      <c r="HMH19" s="20"/>
      <c r="HMI19" s="20"/>
      <c r="HMJ19" s="20"/>
      <c r="HMK19" s="20"/>
      <c r="HML19" s="20"/>
      <c r="HMM19" s="20"/>
      <c r="HMN19" s="20"/>
      <c r="HMO19" s="20"/>
      <c r="HMP19" s="20"/>
      <c r="HMQ19" s="20"/>
      <c r="HMR19" s="20"/>
      <c r="HMS19" s="20"/>
      <c r="HMT19" s="20"/>
      <c r="HMU19" s="20"/>
      <c r="HMV19" s="20"/>
      <c r="HMW19" s="20"/>
      <c r="HMX19" s="20"/>
      <c r="HMY19" s="20"/>
      <c r="HMZ19" s="20"/>
      <c r="HNA19" s="20"/>
      <c r="HNB19" s="20"/>
      <c r="HNC19" s="20"/>
      <c r="HND19" s="20"/>
      <c r="HNE19" s="20"/>
      <c r="HNF19" s="20"/>
      <c r="HNG19" s="20"/>
      <c r="HNH19" s="20"/>
      <c r="HNI19" s="20"/>
      <c r="HNJ19" s="20"/>
      <c r="HNK19" s="20"/>
      <c r="HNL19" s="20"/>
      <c r="HNM19" s="20"/>
      <c r="HNN19" s="20"/>
      <c r="HNO19" s="20"/>
      <c r="HNP19" s="20"/>
      <c r="HNQ19" s="20"/>
      <c r="HNR19" s="20"/>
      <c r="HNS19" s="20"/>
      <c r="HNT19" s="20"/>
      <c r="HNU19" s="20"/>
      <c r="HNV19" s="20"/>
      <c r="HNW19" s="20"/>
      <c r="HNX19" s="20"/>
      <c r="HNY19" s="20"/>
      <c r="HNZ19" s="20"/>
      <c r="HOA19" s="20"/>
      <c r="HOB19" s="20"/>
      <c r="HOC19" s="20"/>
      <c r="HOD19" s="20"/>
      <c r="HOE19" s="20"/>
      <c r="HOF19" s="20"/>
      <c r="HOG19" s="20"/>
      <c r="HOH19" s="20"/>
      <c r="HOI19" s="20"/>
      <c r="HOJ19" s="20"/>
      <c r="HOK19" s="20"/>
      <c r="HOL19" s="20"/>
      <c r="HOM19" s="20"/>
      <c r="HON19" s="20"/>
      <c r="HOO19" s="20"/>
      <c r="HOP19" s="20"/>
      <c r="HOQ19" s="20"/>
      <c r="HOR19" s="20"/>
      <c r="HOS19" s="20"/>
      <c r="HOT19" s="20"/>
      <c r="HOU19" s="20"/>
      <c r="HOV19" s="20"/>
      <c r="HOW19" s="20"/>
      <c r="HOX19" s="20"/>
      <c r="HOY19" s="20"/>
      <c r="HOZ19" s="20"/>
      <c r="HPA19" s="20"/>
      <c r="HPB19" s="20"/>
      <c r="HPC19" s="20"/>
      <c r="HPD19" s="20"/>
      <c r="HPE19" s="20"/>
      <c r="HPF19" s="20"/>
      <c r="HPG19" s="20"/>
      <c r="HPH19" s="20"/>
      <c r="HPI19" s="20"/>
      <c r="HPJ19" s="20"/>
      <c r="HPK19" s="20"/>
      <c r="HPL19" s="20"/>
      <c r="HPM19" s="20"/>
      <c r="HPN19" s="20"/>
      <c r="HPO19" s="20"/>
      <c r="HPP19" s="20"/>
      <c r="HPQ19" s="20"/>
      <c r="HPR19" s="20"/>
      <c r="HPS19" s="20"/>
      <c r="HPT19" s="20"/>
      <c r="HPU19" s="20"/>
      <c r="HPV19" s="20"/>
      <c r="HPW19" s="20"/>
      <c r="HPX19" s="20"/>
      <c r="HPY19" s="20"/>
      <c r="HPZ19" s="20"/>
      <c r="HQA19" s="20"/>
      <c r="HQB19" s="20"/>
      <c r="HQC19" s="20"/>
      <c r="HQD19" s="20"/>
      <c r="HQE19" s="20"/>
      <c r="HQF19" s="20"/>
      <c r="HQG19" s="20"/>
      <c r="HQH19" s="20"/>
      <c r="HQI19" s="20"/>
      <c r="HQJ19" s="20"/>
      <c r="HQK19" s="20"/>
      <c r="HQL19" s="20"/>
      <c r="HQM19" s="20"/>
      <c r="HQN19" s="20"/>
      <c r="HQO19" s="20"/>
      <c r="HQP19" s="20"/>
      <c r="HQQ19" s="20"/>
      <c r="HQR19" s="20"/>
      <c r="HQS19" s="20"/>
      <c r="HQT19" s="20"/>
      <c r="HQU19" s="20"/>
      <c r="HQV19" s="20"/>
      <c r="HQW19" s="20"/>
      <c r="HQX19" s="20"/>
      <c r="HQY19" s="20"/>
      <c r="HQZ19" s="20"/>
      <c r="HRA19" s="20"/>
      <c r="HRB19" s="20"/>
      <c r="HRC19" s="20"/>
      <c r="HRD19" s="20"/>
      <c r="HRE19" s="20"/>
      <c r="HRF19" s="20"/>
      <c r="HRG19" s="20"/>
      <c r="HRH19" s="20"/>
      <c r="HRI19" s="20"/>
      <c r="HRJ19" s="20"/>
      <c r="HRK19" s="20"/>
      <c r="HRL19" s="20"/>
      <c r="HRM19" s="20"/>
      <c r="HRN19" s="20"/>
      <c r="HRO19" s="20"/>
      <c r="HRP19" s="20"/>
      <c r="HRQ19" s="20"/>
      <c r="HRR19" s="20"/>
      <c r="HRS19" s="20"/>
      <c r="HRT19" s="20"/>
      <c r="HRU19" s="20"/>
      <c r="HRV19" s="20"/>
      <c r="HRW19" s="20"/>
      <c r="HRX19" s="20"/>
      <c r="HRY19" s="20"/>
      <c r="HRZ19" s="20"/>
      <c r="HSA19" s="20"/>
      <c r="HSB19" s="20"/>
      <c r="HSC19" s="20"/>
      <c r="HSD19" s="20"/>
      <c r="HSE19" s="20"/>
      <c r="HSF19" s="20"/>
      <c r="HSG19" s="20"/>
      <c r="HSH19" s="20"/>
      <c r="HSI19" s="20"/>
      <c r="HSJ19" s="20"/>
      <c r="HSK19" s="20"/>
      <c r="HSL19" s="20"/>
      <c r="HSM19" s="20"/>
      <c r="HSN19" s="20"/>
      <c r="HSO19" s="20"/>
      <c r="HSP19" s="20"/>
      <c r="HSQ19" s="20"/>
      <c r="HSR19" s="20"/>
      <c r="HSS19" s="20"/>
      <c r="HST19" s="20"/>
      <c r="HSU19" s="20"/>
      <c r="HSV19" s="20"/>
      <c r="HSW19" s="20"/>
      <c r="HSX19" s="20"/>
      <c r="HSY19" s="20"/>
      <c r="HSZ19" s="20"/>
      <c r="HTA19" s="20"/>
      <c r="HTB19" s="20"/>
      <c r="HTC19" s="20"/>
      <c r="HTD19" s="20"/>
      <c r="HTE19" s="20"/>
      <c r="HTF19" s="20"/>
      <c r="HTG19" s="20"/>
      <c r="HTH19" s="20"/>
      <c r="HTI19" s="20"/>
      <c r="HTJ19" s="20"/>
      <c r="HTK19" s="20"/>
      <c r="HTL19" s="20"/>
      <c r="HTM19" s="20"/>
      <c r="HTN19" s="20"/>
      <c r="HTO19" s="20"/>
      <c r="HTP19" s="20"/>
      <c r="HTQ19" s="20"/>
      <c r="HTR19" s="20"/>
      <c r="HTS19" s="20"/>
      <c r="HTT19" s="20"/>
      <c r="HTU19" s="20"/>
      <c r="HTV19" s="20"/>
      <c r="HTW19" s="20"/>
      <c r="HTX19" s="20"/>
      <c r="HTY19" s="20"/>
      <c r="HTZ19" s="20"/>
      <c r="HUA19" s="20"/>
      <c r="HUB19" s="20"/>
      <c r="HUC19" s="20"/>
      <c r="HUD19" s="20"/>
      <c r="HUE19" s="20"/>
      <c r="HUF19" s="20"/>
      <c r="HUG19" s="20"/>
      <c r="HUH19" s="20"/>
      <c r="HUI19" s="20"/>
      <c r="HUJ19" s="20"/>
      <c r="HUK19" s="20"/>
      <c r="HUL19" s="20"/>
      <c r="HUM19" s="20"/>
      <c r="HUN19" s="20"/>
      <c r="HUO19" s="20"/>
      <c r="HUP19" s="20"/>
      <c r="HUQ19" s="20"/>
      <c r="HUR19" s="20"/>
      <c r="HUS19" s="20"/>
      <c r="HUT19" s="20"/>
      <c r="HUU19" s="20"/>
      <c r="HUV19" s="20"/>
      <c r="HUW19" s="20"/>
      <c r="HUX19" s="20"/>
      <c r="HUY19" s="20"/>
      <c r="HUZ19" s="20"/>
      <c r="HVA19" s="20"/>
      <c r="HVB19" s="20"/>
      <c r="HVC19" s="20"/>
      <c r="HVD19" s="20"/>
      <c r="HVE19" s="20"/>
      <c r="HVF19" s="20"/>
      <c r="HVG19" s="20"/>
      <c r="HVH19" s="20"/>
      <c r="HVI19" s="20"/>
      <c r="HVJ19" s="20"/>
      <c r="HVK19" s="20"/>
      <c r="HVL19" s="20"/>
      <c r="HVM19" s="20"/>
      <c r="HVN19" s="20"/>
      <c r="HVO19" s="20"/>
      <c r="HVP19" s="20"/>
      <c r="HVQ19" s="20"/>
      <c r="HVR19" s="20"/>
      <c r="HVS19" s="20"/>
      <c r="HVT19" s="20"/>
      <c r="HVU19" s="20"/>
      <c r="HVV19" s="20"/>
      <c r="HVW19" s="20"/>
      <c r="HVX19" s="20"/>
      <c r="HVY19" s="20"/>
      <c r="HVZ19" s="20"/>
      <c r="HWA19" s="20"/>
      <c r="HWB19" s="20"/>
      <c r="HWC19" s="20"/>
      <c r="HWD19" s="20"/>
      <c r="HWE19" s="20"/>
      <c r="HWF19" s="20"/>
      <c r="HWG19" s="20"/>
      <c r="HWH19" s="20"/>
      <c r="HWI19" s="20"/>
      <c r="HWJ19" s="20"/>
      <c r="HWK19" s="20"/>
      <c r="HWL19" s="20"/>
      <c r="HWM19" s="20"/>
      <c r="HWN19" s="20"/>
      <c r="HWO19" s="20"/>
      <c r="HWP19" s="20"/>
      <c r="HWQ19" s="20"/>
      <c r="HWR19" s="20"/>
      <c r="HWS19" s="20"/>
      <c r="HWT19" s="20"/>
      <c r="HWU19" s="20"/>
      <c r="HWV19" s="20"/>
      <c r="HWW19" s="20"/>
      <c r="HWX19" s="20"/>
      <c r="HWY19" s="20"/>
      <c r="HWZ19" s="20"/>
      <c r="HXA19" s="20"/>
      <c r="HXB19" s="20"/>
      <c r="HXC19" s="20"/>
      <c r="HXD19" s="20"/>
      <c r="HXE19" s="20"/>
      <c r="HXF19" s="20"/>
      <c r="HXG19" s="20"/>
      <c r="HXH19" s="20"/>
      <c r="HXI19" s="20"/>
      <c r="HXJ19" s="20"/>
      <c r="HXK19" s="20"/>
      <c r="HXL19" s="20"/>
      <c r="HXM19" s="20"/>
      <c r="HXN19" s="20"/>
      <c r="HXO19" s="20"/>
      <c r="HXP19" s="20"/>
      <c r="HXQ19" s="20"/>
      <c r="HXR19" s="20"/>
      <c r="HXS19" s="20"/>
      <c r="HXT19" s="20"/>
      <c r="HXU19" s="20"/>
      <c r="HXV19" s="20"/>
      <c r="HXW19" s="20"/>
      <c r="HXX19" s="20"/>
      <c r="HXY19" s="20"/>
      <c r="HXZ19" s="20"/>
      <c r="HYA19" s="20"/>
      <c r="HYB19" s="20"/>
      <c r="HYC19" s="20"/>
      <c r="HYD19" s="20"/>
      <c r="HYE19" s="20"/>
      <c r="HYF19" s="20"/>
      <c r="HYG19" s="20"/>
      <c r="HYH19" s="20"/>
      <c r="HYI19" s="20"/>
      <c r="HYJ19" s="20"/>
      <c r="HYK19" s="20"/>
      <c r="HYL19" s="20"/>
      <c r="HYM19" s="20"/>
      <c r="HYN19" s="20"/>
      <c r="HYO19" s="20"/>
      <c r="HYP19" s="20"/>
      <c r="HYQ19" s="20"/>
      <c r="HYR19" s="20"/>
      <c r="HYS19" s="20"/>
      <c r="HYT19" s="20"/>
      <c r="HYU19" s="20"/>
      <c r="HYV19" s="20"/>
      <c r="HYW19" s="20"/>
      <c r="HYX19" s="20"/>
      <c r="HYY19" s="20"/>
      <c r="HYZ19" s="20"/>
      <c r="HZA19" s="20"/>
      <c r="HZB19" s="20"/>
      <c r="HZC19" s="20"/>
      <c r="HZD19" s="20"/>
      <c r="HZE19" s="20"/>
      <c r="HZF19" s="20"/>
      <c r="HZG19" s="20"/>
      <c r="HZH19" s="20"/>
      <c r="HZI19" s="20"/>
      <c r="HZJ19" s="20"/>
      <c r="HZK19" s="20"/>
      <c r="HZL19" s="20"/>
      <c r="HZM19" s="20"/>
      <c r="HZN19" s="20"/>
      <c r="HZO19" s="20"/>
      <c r="HZP19" s="20"/>
      <c r="HZQ19" s="20"/>
      <c r="HZR19" s="20"/>
      <c r="HZS19" s="20"/>
      <c r="HZT19" s="20"/>
      <c r="HZU19" s="20"/>
      <c r="HZV19" s="20"/>
      <c r="HZW19" s="20"/>
      <c r="HZX19" s="20"/>
      <c r="HZY19" s="20"/>
      <c r="HZZ19" s="20"/>
      <c r="IAA19" s="20"/>
      <c r="IAB19" s="20"/>
      <c r="IAC19" s="20"/>
      <c r="IAD19" s="20"/>
      <c r="IAE19" s="20"/>
      <c r="IAF19" s="20"/>
      <c r="IAG19" s="20"/>
      <c r="IAH19" s="20"/>
      <c r="IAI19" s="20"/>
      <c r="IAJ19" s="20"/>
      <c r="IAK19" s="20"/>
      <c r="IAL19" s="20"/>
      <c r="IAM19" s="20"/>
      <c r="IAN19" s="20"/>
      <c r="IAO19" s="20"/>
      <c r="IAP19" s="20"/>
      <c r="IAQ19" s="20"/>
      <c r="IAR19" s="20"/>
      <c r="IAS19" s="20"/>
      <c r="IAT19" s="20"/>
      <c r="IAU19" s="20"/>
      <c r="IAV19" s="20"/>
      <c r="IAW19" s="20"/>
      <c r="IAX19" s="20"/>
      <c r="IAY19" s="20"/>
      <c r="IAZ19" s="20"/>
      <c r="IBA19" s="20"/>
      <c r="IBB19" s="20"/>
      <c r="IBC19" s="20"/>
      <c r="IBD19" s="20"/>
      <c r="IBE19" s="20"/>
      <c r="IBF19" s="20"/>
      <c r="IBG19" s="20"/>
      <c r="IBH19" s="20"/>
      <c r="IBI19" s="20"/>
      <c r="IBJ19" s="20"/>
      <c r="IBK19" s="20"/>
      <c r="IBL19" s="20"/>
      <c r="IBM19" s="20"/>
      <c r="IBN19" s="20"/>
      <c r="IBO19" s="20"/>
      <c r="IBP19" s="20"/>
      <c r="IBQ19" s="20"/>
      <c r="IBR19" s="20"/>
      <c r="IBS19" s="20"/>
      <c r="IBT19" s="20"/>
      <c r="IBU19" s="20"/>
      <c r="IBV19" s="20"/>
      <c r="IBW19" s="20"/>
      <c r="IBX19" s="20"/>
      <c r="IBY19" s="20"/>
      <c r="IBZ19" s="20"/>
      <c r="ICA19" s="20"/>
      <c r="ICB19" s="20"/>
      <c r="ICC19" s="20"/>
      <c r="ICD19" s="20"/>
      <c r="ICE19" s="20"/>
      <c r="ICF19" s="20"/>
      <c r="ICG19" s="20"/>
      <c r="ICH19" s="20"/>
      <c r="ICI19" s="20"/>
      <c r="ICJ19" s="20"/>
      <c r="ICK19" s="20"/>
      <c r="ICL19" s="20"/>
      <c r="ICM19" s="20"/>
      <c r="ICN19" s="20"/>
      <c r="ICO19" s="20"/>
      <c r="ICP19" s="20"/>
      <c r="ICQ19" s="20"/>
      <c r="ICR19" s="20"/>
      <c r="ICS19" s="20"/>
      <c r="ICT19" s="20"/>
      <c r="ICU19" s="20"/>
      <c r="ICV19" s="20"/>
      <c r="ICW19" s="20"/>
      <c r="ICX19" s="20"/>
      <c r="ICY19" s="20"/>
      <c r="ICZ19" s="20"/>
      <c r="IDA19" s="20"/>
      <c r="IDB19" s="20"/>
      <c r="IDC19" s="20"/>
      <c r="IDD19" s="20"/>
      <c r="IDE19" s="20"/>
      <c r="IDF19" s="20"/>
      <c r="IDG19" s="20"/>
      <c r="IDH19" s="20"/>
      <c r="IDI19" s="20"/>
      <c r="IDJ19" s="20"/>
      <c r="IDK19" s="20"/>
      <c r="IDL19" s="20"/>
      <c r="IDM19" s="20"/>
      <c r="IDN19" s="20"/>
      <c r="IDO19" s="20"/>
      <c r="IDP19" s="20"/>
      <c r="IDQ19" s="20"/>
      <c r="IDR19" s="20"/>
      <c r="IDS19" s="20"/>
      <c r="IDT19" s="20"/>
      <c r="IDU19" s="20"/>
      <c r="IDV19" s="20"/>
      <c r="IDW19" s="20"/>
      <c r="IDX19" s="20"/>
      <c r="IDY19" s="20"/>
      <c r="IDZ19" s="20"/>
      <c r="IEA19" s="20"/>
      <c r="IEB19" s="20"/>
      <c r="IEC19" s="20"/>
      <c r="IED19" s="20"/>
      <c r="IEE19" s="20"/>
      <c r="IEF19" s="20"/>
      <c r="IEG19" s="20"/>
      <c r="IEH19" s="20"/>
      <c r="IEI19" s="20"/>
      <c r="IEJ19" s="20"/>
      <c r="IEK19" s="20"/>
      <c r="IEL19" s="20"/>
      <c r="IEM19" s="20"/>
      <c r="IEN19" s="20"/>
      <c r="IEO19" s="20"/>
      <c r="IEP19" s="20"/>
      <c r="IEQ19" s="20"/>
      <c r="IER19" s="20"/>
      <c r="IES19" s="20"/>
      <c r="IET19" s="20"/>
      <c r="IEU19" s="20"/>
      <c r="IEV19" s="20"/>
      <c r="IEW19" s="20"/>
      <c r="IEX19" s="20"/>
      <c r="IEY19" s="20"/>
      <c r="IEZ19" s="20"/>
      <c r="IFA19" s="20"/>
      <c r="IFB19" s="20"/>
      <c r="IFC19" s="20"/>
      <c r="IFD19" s="20"/>
      <c r="IFE19" s="20"/>
      <c r="IFF19" s="20"/>
      <c r="IFG19" s="20"/>
      <c r="IFH19" s="20"/>
      <c r="IFI19" s="20"/>
      <c r="IFJ19" s="20"/>
      <c r="IFK19" s="20"/>
      <c r="IFL19" s="20"/>
      <c r="IFM19" s="20"/>
      <c r="IFN19" s="20"/>
      <c r="IFO19" s="20"/>
      <c r="IFP19" s="20"/>
      <c r="IFQ19" s="20"/>
      <c r="IFR19" s="20"/>
      <c r="IFS19" s="20"/>
      <c r="IFT19" s="20"/>
      <c r="IFU19" s="20"/>
      <c r="IFV19" s="20"/>
      <c r="IFW19" s="20"/>
      <c r="IFX19" s="20"/>
      <c r="IFY19" s="20"/>
      <c r="IFZ19" s="20"/>
      <c r="IGA19" s="20"/>
      <c r="IGB19" s="20"/>
      <c r="IGC19" s="20"/>
      <c r="IGD19" s="20"/>
      <c r="IGE19" s="20"/>
      <c r="IGF19" s="20"/>
      <c r="IGG19" s="20"/>
      <c r="IGH19" s="20"/>
      <c r="IGI19" s="20"/>
      <c r="IGJ19" s="20"/>
      <c r="IGK19" s="20"/>
      <c r="IGL19" s="20"/>
      <c r="IGM19" s="20"/>
      <c r="IGN19" s="20"/>
      <c r="IGO19" s="20"/>
      <c r="IGP19" s="20"/>
      <c r="IGQ19" s="20"/>
      <c r="IGR19" s="20"/>
      <c r="IGS19" s="20"/>
      <c r="IGT19" s="20"/>
      <c r="IGU19" s="20"/>
      <c r="IGV19" s="20"/>
      <c r="IGW19" s="20"/>
      <c r="IGX19" s="20"/>
      <c r="IGY19" s="20"/>
      <c r="IGZ19" s="20"/>
      <c r="IHA19" s="20"/>
      <c r="IHB19" s="20"/>
      <c r="IHC19" s="20"/>
      <c r="IHD19" s="20"/>
      <c r="IHE19" s="20"/>
      <c r="IHF19" s="20"/>
      <c r="IHG19" s="20"/>
      <c r="IHH19" s="20"/>
      <c r="IHI19" s="20"/>
      <c r="IHJ19" s="20"/>
      <c r="IHK19" s="20"/>
      <c r="IHL19" s="20"/>
      <c r="IHM19" s="20"/>
      <c r="IHN19" s="20"/>
      <c r="IHO19" s="20"/>
      <c r="IHP19" s="20"/>
      <c r="IHQ19" s="20"/>
      <c r="IHR19" s="20"/>
      <c r="IHS19" s="20"/>
      <c r="IHT19" s="20"/>
      <c r="IHU19" s="20"/>
      <c r="IHV19" s="20"/>
      <c r="IHW19" s="20"/>
      <c r="IHX19" s="20"/>
      <c r="IHY19" s="20"/>
      <c r="IHZ19" s="20"/>
      <c r="IIA19" s="20"/>
      <c r="IIB19" s="20"/>
      <c r="IIC19" s="20"/>
      <c r="IID19" s="20"/>
      <c r="IIE19" s="20"/>
      <c r="IIF19" s="20"/>
      <c r="IIG19" s="20"/>
      <c r="IIH19" s="20"/>
      <c r="III19" s="20"/>
      <c r="IIJ19" s="20"/>
      <c r="IIK19" s="20"/>
      <c r="IIL19" s="20"/>
      <c r="IIM19" s="20"/>
      <c r="IIN19" s="20"/>
      <c r="IIO19" s="20"/>
      <c r="IIP19" s="20"/>
      <c r="IIQ19" s="20"/>
      <c r="IIR19" s="20"/>
      <c r="IIS19" s="20"/>
      <c r="IIT19" s="20"/>
      <c r="IIU19" s="20"/>
      <c r="IIV19" s="20"/>
      <c r="IIW19" s="20"/>
      <c r="IIX19" s="20"/>
      <c r="IIY19" s="20"/>
      <c r="IIZ19" s="20"/>
      <c r="IJA19" s="20"/>
      <c r="IJB19" s="20"/>
      <c r="IJC19" s="20"/>
      <c r="IJD19" s="20"/>
      <c r="IJE19" s="20"/>
      <c r="IJF19" s="20"/>
      <c r="IJG19" s="20"/>
      <c r="IJH19" s="20"/>
      <c r="IJI19" s="20"/>
      <c r="IJJ19" s="20"/>
      <c r="IJK19" s="20"/>
      <c r="IJL19" s="20"/>
      <c r="IJM19" s="20"/>
      <c r="IJN19" s="20"/>
      <c r="IJO19" s="20"/>
      <c r="IJP19" s="20"/>
      <c r="IJQ19" s="20"/>
      <c r="IJR19" s="20"/>
      <c r="IJS19" s="20"/>
      <c r="IJT19" s="20"/>
      <c r="IJU19" s="20"/>
      <c r="IJV19" s="20"/>
      <c r="IJW19" s="20"/>
      <c r="IJX19" s="20"/>
      <c r="IJY19" s="20"/>
      <c r="IJZ19" s="20"/>
      <c r="IKA19" s="20"/>
      <c r="IKB19" s="20"/>
      <c r="IKC19" s="20"/>
      <c r="IKD19" s="20"/>
      <c r="IKE19" s="20"/>
      <c r="IKF19" s="20"/>
      <c r="IKG19" s="20"/>
      <c r="IKH19" s="20"/>
      <c r="IKI19" s="20"/>
      <c r="IKJ19" s="20"/>
      <c r="IKK19" s="20"/>
      <c r="IKL19" s="20"/>
      <c r="IKM19" s="20"/>
      <c r="IKN19" s="20"/>
      <c r="IKO19" s="20"/>
      <c r="IKP19" s="20"/>
      <c r="IKQ19" s="20"/>
      <c r="IKR19" s="20"/>
      <c r="IKS19" s="20"/>
      <c r="IKT19" s="20"/>
      <c r="IKU19" s="20"/>
      <c r="IKV19" s="20"/>
      <c r="IKW19" s="20"/>
      <c r="IKX19" s="20"/>
      <c r="IKY19" s="20"/>
      <c r="IKZ19" s="20"/>
      <c r="ILA19" s="20"/>
      <c r="ILB19" s="20"/>
      <c r="ILC19" s="20"/>
      <c r="ILD19" s="20"/>
      <c r="ILE19" s="20"/>
      <c r="ILF19" s="20"/>
      <c r="ILG19" s="20"/>
      <c r="ILH19" s="20"/>
      <c r="ILI19" s="20"/>
      <c r="ILJ19" s="20"/>
      <c r="ILK19" s="20"/>
      <c r="ILL19" s="20"/>
      <c r="ILM19" s="20"/>
      <c r="ILN19" s="20"/>
      <c r="ILO19" s="20"/>
      <c r="ILP19" s="20"/>
      <c r="ILQ19" s="20"/>
      <c r="ILR19" s="20"/>
      <c r="ILS19" s="20"/>
      <c r="ILT19" s="20"/>
      <c r="ILU19" s="20"/>
      <c r="ILV19" s="20"/>
      <c r="ILW19" s="20"/>
      <c r="ILX19" s="20"/>
      <c r="ILY19" s="20"/>
      <c r="ILZ19" s="20"/>
      <c r="IMA19" s="20"/>
      <c r="IMB19" s="20"/>
      <c r="IMC19" s="20"/>
      <c r="IMD19" s="20"/>
      <c r="IME19" s="20"/>
      <c r="IMF19" s="20"/>
      <c r="IMG19" s="20"/>
      <c r="IMH19" s="20"/>
      <c r="IMI19" s="20"/>
      <c r="IMJ19" s="20"/>
      <c r="IMK19" s="20"/>
      <c r="IML19" s="20"/>
      <c r="IMM19" s="20"/>
      <c r="IMN19" s="20"/>
      <c r="IMO19" s="20"/>
      <c r="IMP19" s="20"/>
      <c r="IMQ19" s="20"/>
      <c r="IMR19" s="20"/>
      <c r="IMS19" s="20"/>
      <c r="IMT19" s="20"/>
      <c r="IMU19" s="20"/>
      <c r="IMV19" s="20"/>
      <c r="IMW19" s="20"/>
      <c r="IMX19" s="20"/>
      <c r="IMY19" s="20"/>
      <c r="IMZ19" s="20"/>
      <c r="INA19" s="20"/>
      <c r="INB19" s="20"/>
      <c r="INC19" s="20"/>
      <c r="IND19" s="20"/>
      <c r="INE19" s="20"/>
      <c r="INF19" s="20"/>
      <c r="ING19" s="20"/>
      <c r="INH19" s="20"/>
      <c r="INI19" s="20"/>
      <c r="INJ19" s="20"/>
      <c r="INK19" s="20"/>
      <c r="INL19" s="20"/>
      <c r="INM19" s="20"/>
      <c r="INN19" s="20"/>
      <c r="INO19" s="20"/>
      <c r="INP19" s="20"/>
      <c r="INQ19" s="20"/>
      <c r="INR19" s="20"/>
      <c r="INS19" s="20"/>
      <c r="INT19" s="20"/>
      <c r="INU19" s="20"/>
      <c r="INV19" s="20"/>
      <c r="INW19" s="20"/>
      <c r="INX19" s="20"/>
      <c r="INY19" s="20"/>
      <c r="INZ19" s="20"/>
      <c r="IOA19" s="20"/>
      <c r="IOB19" s="20"/>
      <c r="IOC19" s="20"/>
      <c r="IOD19" s="20"/>
      <c r="IOE19" s="20"/>
      <c r="IOF19" s="20"/>
      <c r="IOG19" s="20"/>
      <c r="IOH19" s="20"/>
      <c r="IOI19" s="20"/>
      <c r="IOJ19" s="20"/>
      <c r="IOK19" s="20"/>
      <c r="IOL19" s="20"/>
      <c r="IOM19" s="20"/>
      <c r="ION19" s="20"/>
      <c r="IOO19" s="20"/>
      <c r="IOP19" s="20"/>
      <c r="IOQ19" s="20"/>
      <c r="IOR19" s="20"/>
      <c r="IOS19" s="20"/>
      <c r="IOT19" s="20"/>
      <c r="IOU19" s="20"/>
      <c r="IOV19" s="20"/>
      <c r="IOW19" s="20"/>
      <c r="IOX19" s="20"/>
      <c r="IOY19" s="20"/>
      <c r="IOZ19" s="20"/>
      <c r="IPA19" s="20"/>
      <c r="IPB19" s="20"/>
      <c r="IPC19" s="20"/>
      <c r="IPD19" s="20"/>
      <c r="IPE19" s="20"/>
      <c r="IPF19" s="20"/>
      <c r="IPG19" s="20"/>
      <c r="IPH19" s="20"/>
      <c r="IPI19" s="20"/>
      <c r="IPJ19" s="20"/>
      <c r="IPK19" s="20"/>
      <c r="IPL19" s="20"/>
      <c r="IPM19" s="20"/>
      <c r="IPN19" s="20"/>
      <c r="IPO19" s="20"/>
      <c r="IPP19" s="20"/>
      <c r="IPQ19" s="20"/>
      <c r="IPR19" s="20"/>
      <c r="IPS19" s="20"/>
      <c r="IPT19" s="20"/>
      <c r="IPU19" s="20"/>
      <c r="IPV19" s="20"/>
      <c r="IPW19" s="20"/>
      <c r="IPX19" s="20"/>
      <c r="IPY19" s="20"/>
      <c r="IPZ19" s="20"/>
      <c r="IQA19" s="20"/>
      <c r="IQB19" s="20"/>
      <c r="IQC19" s="20"/>
      <c r="IQD19" s="20"/>
      <c r="IQE19" s="20"/>
      <c r="IQF19" s="20"/>
      <c r="IQG19" s="20"/>
      <c r="IQH19" s="20"/>
      <c r="IQI19" s="20"/>
      <c r="IQJ19" s="20"/>
      <c r="IQK19" s="20"/>
      <c r="IQL19" s="20"/>
      <c r="IQM19" s="20"/>
      <c r="IQN19" s="20"/>
      <c r="IQO19" s="20"/>
      <c r="IQP19" s="20"/>
      <c r="IQQ19" s="20"/>
      <c r="IQR19" s="20"/>
      <c r="IQS19" s="20"/>
      <c r="IQT19" s="20"/>
      <c r="IQU19" s="20"/>
      <c r="IQV19" s="20"/>
      <c r="IQW19" s="20"/>
      <c r="IQX19" s="20"/>
      <c r="IQY19" s="20"/>
      <c r="IQZ19" s="20"/>
      <c r="IRA19" s="20"/>
      <c r="IRB19" s="20"/>
      <c r="IRC19" s="20"/>
      <c r="IRD19" s="20"/>
      <c r="IRE19" s="20"/>
      <c r="IRF19" s="20"/>
      <c r="IRG19" s="20"/>
      <c r="IRH19" s="20"/>
      <c r="IRI19" s="20"/>
      <c r="IRJ19" s="20"/>
      <c r="IRK19" s="20"/>
      <c r="IRL19" s="20"/>
      <c r="IRM19" s="20"/>
      <c r="IRN19" s="20"/>
      <c r="IRO19" s="20"/>
      <c r="IRP19" s="20"/>
      <c r="IRQ19" s="20"/>
      <c r="IRR19" s="20"/>
      <c r="IRS19" s="20"/>
      <c r="IRT19" s="20"/>
      <c r="IRU19" s="20"/>
      <c r="IRV19" s="20"/>
      <c r="IRW19" s="20"/>
      <c r="IRX19" s="20"/>
      <c r="IRY19" s="20"/>
      <c r="IRZ19" s="20"/>
      <c r="ISA19" s="20"/>
      <c r="ISB19" s="20"/>
      <c r="ISC19" s="20"/>
      <c r="ISD19" s="20"/>
      <c r="ISE19" s="20"/>
      <c r="ISF19" s="20"/>
      <c r="ISG19" s="20"/>
      <c r="ISH19" s="20"/>
      <c r="ISI19" s="20"/>
      <c r="ISJ19" s="20"/>
      <c r="ISK19" s="20"/>
      <c r="ISL19" s="20"/>
      <c r="ISM19" s="20"/>
      <c r="ISN19" s="20"/>
      <c r="ISO19" s="20"/>
      <c r="ISP19" s="20"/>
      <c r="ISQ19" s="20"/>
      <c r="ISR19" s="20"/>
      <c r="ISS19" s="20"/>
      <c r="IST19" s="20"/>
      <c r="ISU19" s="20"/>
      <c r="ISV19" s="20"/>
      <c r="ISW19" s="20"/>
      <c r="ISX19" s="20"/>
      <c r="ISY19" s="20"/>
      <c r="ISZ19" s="20"/>
      <c r="ITA19" s="20"/>
      <c r="ITB19" s="20"/>
      <c r="ITC19" s="20"/>
      <c r="ITD19" s="20"/>
      <c r="ITE19" s="20"/>
      <c r="ITF19" s="20"/>
      <c r="ITG19" s="20"/>
      <c r="ITH19" s="20"/>
      <c r="ITI19" s="20"/>
      <c r="ITJ19" s="20"/>
      <c r="ITK19" s="20"/>
      <c r="ITL19" s="20"/>
      <c r="ITM19" s="20"/>
      <c r="ITN19" s="20"/>
      <c r="ITO19" s="20"/>
      <c r="ITP19" s="20"/>
      <c r="ITQ19" s="20"/>
      <c r="ITR19" s="20"/>
      <c r="ITS19" s="20"/>
      <c r="ITT19" s="20"/>
      <c r="ITU19" s="20"/>
      <c r="ITV19" s="20"/>
      <c r="ITW19" s="20"/>
      <c r="ITX19" s="20"/>
      <c r="ITY19" s="20"/>
      <c r="ITZ19" s="20"/>
      <c r="IUA19" s="20"/>
      <c r="IUB19" s="20"/>
      <c r="IUC19" s="20"/>
      <c r="IUD19" s="20"/>
      <c r="IUE19" s="20"/>
      <c r="IUF19" s="20"/>
      <c r="IUG19" s="20"/>
      <c r="IUH19" s="20"/>
      <c r="IUI19" s="20"/>
      <c r="IUJ19" s="20"/>
      <c r="IUK19" s="20"/>
      <c r="IUL19" s="20"/>
      <c r="IUM19" s="20"/>
      <c r="IUN19" s="20"/>
      <c r="IUO19" s="20"/>
      <c r="IUP19" s="20"/>
      <c r="IUQ19" s="20"/>
      <c r="IUR19" s="20"/>
      <c r="IUS19" s="20"/>
      <c r="IUT19" s="20"/>
      <c r="IUU19" s="20"/>
      <c r="IUV19" s="20"/>
      <c r="IUW19" s="20"/>
      <c r="IUX19" s="20"/>
      <c r="IUY19" s="20"/>
      <c r="IUZ19" s="20"/>
      <c r="IVA19" s="20"/>
      <c r="IVB19" s="20"/>
      <c r="IVC19" s="20"/>
      <c r="IVD19" s="20"/>
      <c r="IVE19" s="20"/>
      <c r="IVF19" s="20"/>
      <c r="IVG19" s="20"/>
      <c r="IVH19" s="20"/>
      <c r="IVI19" s="20"/>
      <c r="IVJ19" s="20"/>
      <c r="IVK19" s="20"/>
      <c r="IVL19" s="20"/>
      <c r="IVM19" s="20"/>
      <c r="IVN19" s="20"/>
      <c r="IVO19" s="20"/>
      <c r="IVP19" s="20"/>
      <c r="IVQ19" s="20"/>
      <c r="IVR19" s="20"/>
      <c r="IVS19" s="20"/>
      <c r="IVT19" s="20"/>
      <c r="IVU19" s="20"/>
      <c r="IVV19" s="20"/>
      <c r="IVW19" s="20"/>
      <c r="IVX19" s="20"/>
      <c r="IVY19" s="20"/>
      <c r="IVZ19" s="20"/>
      <c r="IWA19" s="20"/>
      <c r="IWB19" s="20"/>
      <c r="IWC19" s="20"/>
      <c r="IWD19" s="20"/>
      <c r="IWE19" s="20"/>
      <c r="IWF19" s="20"/>
      <c r="IWG19" s="20"/>
      <c r="IWH19" s="20"/>
      <c r="IWI19" s="20"/>
      <c r="IWJ19" s="20"/>
      <c r="IWK19" s="20"/>
      <c r="IWL19" s="20"/>
      <c r="IWM19" s="20"/>
      <c r="IWN19" s="20"/>
      <c r="IWO19" s="20"/>
      <c r="IWP19" s="20"/>
      <c r="IWQ19" s="20"/>
      <c r="IWR19" s="20"/>
      <c r="IWS19" s="20"/>
      <c r="IWT19" s="20"/>
      <c r="IWU19" s="20"/>
      <c r="IWV19" s="20"/>
      <c r="IWW19" s="20"/>
      <c r="IWX19" s="20"/>
      <c r="IWY19" s="20"/>
      <c r="IWZ19" s="20"/>
      <c r="IXA19" s="20"/>
      <c r="IXB19" s="20"/>
      <c r="IXC19" s="20"/>
      <c r="IXD19" s="20"/>
      <c r="IXE19" s="20"/>
      <c r="IXF19" s="20"/>
      <c r="IXG19" s="20"/>
      <c r="IXH19" s="20"/>
      <c r="IXI19" s="20"/>
      <c r="IXJ19" s="20"/>
      <c r="IXK19" s="20"/>
      <c r="IXL19" s="20"/>
      <c r="IXM19" s="20"/>
      <c r="IXN19" s="20"/>
      <c r="IXO19" s="20"/>
      <c r="IXP19" s="20"/>
      <c r="IXQ19" s="20"/>
      <c r="IXR19" s="20"/>
      <c r="IXS19" s="20"/>
      <c r="IXT19" s="20"/>
      <c r="IXU19" s="20"/>
      <c r="IXV19" s="20"/>
      <c r="IXW19" s="20"/>
      <c r="IXX19" s="20"/>
      <c r="IXY19" s="20"/>
      <c r="IXZ19" s="20"/>
      <c r="IYA19" s="20"/>
      <c r="IYB19" s="20"/>
      <c r="IYC19" s="20"/>
      <c r="IYD19" s="20"/>
      <c r="IYE19" s="20"/>
      <c r="IYF19" s="20"/>
      <c r="IYG19" s="20"/>
      <c r="IYH19" s="20"/>
      <c r="IYI19" s="20"/>
      <c r="IYJ19" s="20"/>
      <c r="IYK19" s="20"/>
      <c r="IYL19" s="20"/>
      <c r="IYM19" s="20"/>
      <c r="IYN19" s="20"/>
      <c r="IYO19" s="20"/>
      <c r="IYP19" s="20"/>
      <c r="IYQ19" s="20"/>
      <c r="IYR19" s="20"/>
      <c r="IYS19" s="20"/>
      <c r="IYT19" s="20"/>
      <c r="IYU19" s="20"/>
      <c r="IYV19" s="20"/>
      <c r="IYW19" s="20"/>
      <c r="IYX19" s="20"/>
      <c r="IYY19" s="20"/>
      <c r="IYZ19" s="20"/>
      <c r="IZA19" s="20"/>
      <c r="IZB19" s="20"/>
      <c r="IZC19" s="20"/>
      <c r="IZD19" s="20"/>
      <c r="IZE19" s="20"/>
      <c r="IZF19" s="20"/>
      <c r="IZG19" s="20"/>
      <c r="IZH19" s="20"/>
      <c r="IZI19" s="20"/>
      <c r="IZJ19" s="20"/>
      <c r="IZK19" s="20"/>
      <c r="IZL19" s="20"/>
      <c r="IZM19" s="20"/>
      <c r="IZN19" s="20"/>
      <c r="IZO19" s="20"/>
      <c r="IZP19" s="20"/>
      <c r="IZQ19" s="20"/>
      <c r="IZR19" s="20"/>
      <c r="IZS19" s="20"/>
      <c r="IZT19" s="20"/>
      <c r="IZU19" s="20"/>
      <c r="IZV19" s="20"/>
      <c r="IZW19" s="20"/>
      <c r="IZX19" s="20"/>
      <c r="IZY19" s="20"/>
      <c r="IZZ19" s="20"/>
      <c r="JAA19" s="20"/>
      <c r="JAB19" s="20"/>
      <c r="JAC19" s="20"/>
      <c r="JAD19" s="20"/>
      <c r="JAE19" s="20"/>
      <c r="JAF19" s="20"/>
      <c r="JAG19" s="20"/>
      <c r="JAH19" s="20"/>
      <c r="JAI19" s="20"/>
      <c r="JAJ19" s="20"/>
      <c r="JAK19" s="20"/>
      <c r="JAL19" s="20"/>
      <c r="JAM19" s="20"/>
      <c r="JAN19" s="20"/>
      <c r="JAO19" s="20"/>
      <c r="JAP19" s="20"/>
      <c r="JAQ19" s="20"/>
      <c r="JAR19" s="20"/>
      <c r="JAS19" s="20"/>
      <c r="JAT19" s="20"/>
      <c r="JAU19" s="20"/>
      <c r="JAV19" s="20"/>
      <c r="JAW19" s="20"/>
      <c r="JAX19" s="20"/>
      <c r="JAY19" s="20"/>
      <c r="JAZ19" s="20"/>
      <c r="JBA19" s="20"/>
      <c r="JBB19" s="20"/>
      <c r="JBC19" s="20"/>
      <c r="JBD19" s="20"/>
      <c r="JBE19" s="20"/>
      <c r="JBF19" s="20"/>
      <c r="JBG19" s="20"/>
      <c r="JBH19" s="20"/>
      <c r="JBI19" s="20"/>
      <c r="JBJ19" s="20"/>
      <c r="JBK19" s="20"/>
      <c r="JBL19" s="20"/>
      <c r="JBM19" s="20"/>
      <c r="JBN19" s="20"/>
      <c r="JBO19" s="20"/>
      <c r="JBP19" s="20"/>
      <c r="JBQ19" s="20"/>
      <c r="JBR19" s="20"/>
      <c r="JBS19" s="20"/>
      <c r="JBT19" s="20"/>
      <c r="JBU19" s="20"/>
      <c r="JBV19" s="20"/>
      <c r="JBW19" s="20"/>
      <c r="JBX19" s="20"/>
      <c r="JBY19" s="20"/>
      <c r="JBZ19" s="20"/>
      <c r="JCA19" s="20"/>
      <c r="JCB19" s="20"/>
      <c r="JCC19" s="20"/>
      <c r="JCD19" s="20"/>
      <c r="JCE19" s="20"/>
      <c r="JCF19" s="20"/>
      <c r="JCG19" s="20"/>
      <c r="JCH19" s="20"/>
      <c r="JCI19" s="20"/>
      <c r="JCJ19" s="20"/>
      <c r="JCK19" s="20"/>
      <c r="JCL19" s="20"/>
      <c r="JCM19" s="20"/>
      <c r="JCN19" s="20"/>
      <c r="JCO19" s="20"/>
      <c r="JCP19" s="20"/>
      <c r="JCQ19" s="20"/>
      <c r="JCR19" s="20"/>
      <c r="JCS19" s="20"/>
      <c r="JCT19" s="20"/>
      <c r="JCU19" s="20"/>
      <c r="JCV19" s="20"/>
      <c r="JCW19" s="20"/>
      <c r="JCX19" s="20"/>
      <c r="JCY19" s="20"/>
      <c r="JCZ19" s="20"/>
      <c r="JDA19" s="20"/>
      <c r="JDB19" s="20"/>
      <c r="JDC19" s="20"/>
      <c r="JDD19" s="20"/>
      <c r="JDE19" s="20"/>
      <c r="JDF19" s="20"/>
      <c r="JDG19" s="20"/>
      <c r="JDH19" s="20"/>
      <c r="JDI19" s="20"/>
      <c r="JDJ19" s="20"/>
      <c r="JDK19" s="20"/>
      <c r="JDL19" s="20"/>
      <c r="JDM19" s="20"/>
      <c r="JDN19" s="20"/>
      <c r="JDO19" s="20"/>
      <c r="JDP19" s="20"/>
      <c r="JDQ19" s="20"/>
      <c r="JDR19" s="20"/>
      <c r="JDS19" s="20"/>
      <c r="JDT19" s="20"/>
      <c r="JDU19" s="20"/>
      <c r="JDV19" s="20"/>
      <c r="JDW19" s="20"/>
      <c r="JDX19" s="20"/>
      <c r="JDY19" s="20"/>
      <c r="JDZ19" s="20"/>
      <c r="JEA19" s="20"/>
      <c r="JEB19" s="20"/>
      <c r="JEC19" s="20"/>
      <c r="JED19" s="20"/>
      <c r="JEE19" s="20"/>
      <c r="JEF19" s="20"/>
      <c r="JEG19" s="20"/>
      <c r="JEH19" s="20"/>
      <c r="JEI19" s="20"/>
      <c r="JEJ19" s="20"/>
      <c r="JEK19" s="20"/>
      <c r="JEL19" s="20"/>
      <c r="JEM19" s="20"/>
      <c r="JEN19" s="20"/>
      <c r="JEO19" s="20"/>
      <c r="JEP19" s="20"/>
      <c r="JEQ19" s="20"/>
      <c r="JER19" s="20"/>
      <c r="JES19" s="20"/>
      <c r="JET19" s="20"/>
      <c r="JEU19" s="20"/>
      <c r="JEV19" s="20"/>
      <c r="JEW19" s="20"/>
      <c r="JEX19" s="20"/>
      <c r="JEY19" s="20"/>
      <c r="JEZ19" s="20"/>
      <c r="JFA19" s="20"/>
      <c r="JFB19" s="20"/>
      <c r="JFC19" s="20"/>
      <c r="JFD19" s="20"/>
      <c r="JFE19" s="20"/>
      <c r="JFF19" s="20"/>
      <c r="JFG19" s="20"/>
      <c r="JFH19" s="20"/>
      <c r="JFI19" s="20"/>
      <c r="JFJ19" s="20"/>
      <c r="JFK19" s="20"/>
      <c r="JFL19" s="20"/>
      <c r="JFM19" s="20"/>
      <c r="JFN19" s="20"/>
      <c r="JFO19" s="20"/>
      <c r="JFP19" s="20"/>
      <c r="JFQ19" s="20"/>
      <c r="JFR19" s="20"/>
      <c r="JFS19" s="20"/>
      <c r="JFT19" s="20"/>
      <c r="JFU19" s="20"/>
      <c r="JFV19" s="20"/>
      <c r="JFW19" s="20"/>
      <c r="JFX19" s="20"/>
      <c r="JFY19" s="20"/>
      <c r="JFZ19" s="20"/>
      <c r="JGA19" s="20"/>
      <c r="JGB19" s="20"/>
      <c r="JGC19" s="20"/>
      <c r="JGD19" s="20"/>
      <c r="JGE19" s="20"/>
      <c r="JGF19" s="20"/>
      <c r="JGG19" s="20"/>
      <c r="JGH19" s="20"/>
      <c r="JGI19" s="20"/>
      <c r="JGJ19" s="20"/>
      <c r="JGK19" s="20"/>
      <c r="JGL19" s="20"/>
      <c r="JGM19" s="20"/>
      <c r="JGN19" s="20"/>
      <c r="JGO19" s="20"/>
      <c r="JGP19" s="20"/>
      <c r="JGQ19" s="20"/>
      <c r="JGR19" s="20"/>
      <c r="JGS19" s="20"/>
      <c r="JGT19" s="20"/>
      <c r="JGU19" s="20"/>
      <c r="JGV19" s="20"/>
      <c r="JGW19" s="20"/>
      <c r="JGX19" s="20"/>
      <c r="JGY19" s="20"/>
      <c r="JGZ19" s="20"/>
      <c r="JHA19" s="20"/>
      <c r="JHB19" s="20"/>
      <c r="JHC19" s="20"/>
      <c r="JHD19" s="20"/>
      <c r="JHE19" s="20"/>
      <c r="JHF19" s="20"/>
      <c r="JHG19" s="20"/>
      <c r="JHH19" s="20"/>
      <c r="JHI19" s="20"/>
      <c r="JHJ19" s="20"/>
      <c r="JHK19" s="20"/>
      <c r="JHL19" s="20"/>
      <c r="JHM19" s="20"/>
      <c r="JHN19" s="20"/>
      <c r="JHO19" s="20"/>
      <c r="JHP19" s="20"/>
      <c r="JHQ19" s="20"/>
      <c r="JHR19" s="20"/>
      <c r="JHS19" s="20"/>
      <c r="JHT19" s="20"/>
      <c r="JHU19" s="20"/>
      <c r="JHV19" s="20"/>
      <c r="JHW19" s="20"/>
      <c r="JHX19" s="20"/>
      <c r="JHY19" s="20"/>
      <c r="JHZ19" s="20"/>
      <c r="JIA19" s="20"/>
      <c r="JIB19" s="20"/>
      <c r="JIC19" s="20"/>
      <c r="JID19" s="20"/>
      <c r="JIE19" s="20"/>
      <c r="JIF19" s="20"/>
      <c r="JIG19" s="20"/>
      <c r="JIH19" s="20"/>
      <c r="JII19" s="20"/>
      <c r="JIJ19" s="20"/>
      <c r="JIK19" s="20"/>
      <c r="JIL19" s="20"/>
      <c r="JIM19" s="20"/>
      <c r="JIN19" s="20"/>
      <c r="JIO19" s="20"/>
      <c r="JIP19" s="20"/>
      <c r="JIQ19" s="20"/>
      <c r="JIR19" s="20"/>
      <c r="JIS19" s="20"/>
      <c r="JIT19" s="20"/>
      <c r="JIU19" s="20"/>
      <c r="JIV19" s="20"/>
      <c r="JIW19" s="20"/>
      <c r="JIX19" s="20"/>
      <c r="JIY19" s="20"/>
      <c r="JIZ19" s="20"/>
      <c r="JJA19" s="20"/>
      <c r="JJB19" s="20"/>
      <c r="JJC19" s="20"/>
      <c r="JJD19" s="20"/>
      <c r="JJE19" s="20"/>
      <c r="JJF19" s="20"/>
      <c r="JJG19" s="20"/>
      <c r="JJH19" s="20"/>
      <c r="JJI19" s="20"/>
      <c r="JJJ19" s="20"/>
      <c r="JJK19" s="20"/>
      <c r="JJL19" s="20"/>
      <c r="JJM19" s="20"/>
      <c r="JJN19" s="20"/>
      <c r="JJO19" s="20"/>
      <c r="JJP19" s="20"/>
      <c r="JJQ19" s="20"/>
      <c r="JJR19" s="20"/>
      <c r="JJS19" s="20"/>
      <c r="JJT19" s="20"/>
      <c r="JJU19" s="20"/>
      <c r="JJV19" s="20"/>
      <c r="JJW19" s="20"/>
      <c r="JJX19" s="20"/>
      <c r="JJY19" s="20"/>
      <c r="JJZ19" s="20"/>
      <c r="JKA19" s="20"/>
      <c r="JKB19" s="20"/>
      <c r="JKC19" s="20"/>
      <c r="JKD19" s="20"/>
      <c r="JKE19" s="20"/>
      <c r="JKF19" s="20"/>
      <c r="JKG19" s="20"/>
      <c r="JKH19" s="20"/>
      <c r="JKI19" s="20"/>
      <c r="JKJ19" s="20"/>
      <c r="JKK19" s="20"/>
      <c r="JKL19" s="20"/>
      <c r="JKM19" s="20"/>
      <c r="JKN19" s="20"/>
      <c r="JKO19" s="20"/>
      <c r="JKP19" s="20"/>
      <c r="JKQ19" s="20"/>
      <c r="JKR19" s="20"/>
      <c r="JKS19" s="20"/>
      <c r="JKT19" s="20"/>
      <c r="JKU19" s="20"/>
      <c r="JKV19" s="20"/>
      <c r="JKW19" s="20"/>
      <c r="JKX19" s="20"/>
      <c r="JKY19" s="20"/>
      <c r="JKZ19" s="20"/>
      <c r="JLA19" s="20"/>
      <c r="JLB19" s="20"/>
      <c r="JLC19" s="20"/>
      <c r="JLD19" s="20"/>
      <c r="JLE19" s="20"/>
      <c r="JLF19" s="20"/>
      <c r="JLG19" s="20"/>
      <c r="JLH19" s="20"/>
      <c r="JLI19" s="20"/>
      <c r="JLJ19" s="20"/>
      <c r="JLK19" s="20"/>
      <c r="JLL19" s="20"/>
      <c r="JLM19" s="20"/>
      <c r="JLN19" s="20"/>
      <c r="JLO19" s="20"/>
      <c r="JLP19" s="20"/>
      <c r="JLQ19" s="20"/>
      <c r="JLR19" s="20"/>
      <c r="JLS19" s="20"/>
      <c r="JLT19" s="20"/>
      <c r="JLU19" s="20"/>
      <c r="JLV19" s="20"/>
      <c r="JLW19" s="20"/>
      <c r="JLX19" s="20"/>
      <c r="JLY19" s="20"/>
      <c r="JLZ19" s="20"/>
      <c r="JMA19" s="20"/>
      <c r="JMB19" s="20"/>
      <c r="JMC19" s="20"/>
      <c r="JMD19" s="20"/>
      <c r="JME19" s="20"/>
      <c r="JMF19" s="20"/>
      <c r="JMG19" s="20"/>
      <c r="JMH19" s="20"/>
      <c r="JMI19" s="20"/>
      <c r="JMJ19" s="20"/>
      <c r="JMK19" s="20"/>
      <c r="JML19" s="20"/>
      <c r="JMM19" s="20"/>
      <c r="JMN19" s="20"/>
      <c r="JMO19" s="20"/>
      <c r="JMP19" s="20"/>
      <c r="JMQ19" s="20"/>
      <c r="JMR19" s="20"/>
      <c r="JMS19" s="20"/>
      <c r="JMT19" s="20"/>
      <c r="JMU19" s="20"/>
      <c r="JMV19" s="20"/>
      <c r="JMW19" s="20"/>
      <c r="JMX19" s="20"/>
      <c r="JMY19" s="20"/>
      <c r="JMZ19" s="20"/>
      <c r="JNA19" s="20"/>
      <c r="JNB19" s="20"/>
      <c r="JNC19" s="20"/>
      <c r="JND19" s="20"/>
      <c r="JNE19" s="20"/>
      <c r="JNF19" s="20"/>
      <c r="JNG19" s="20"/>
      <c r="JNH19" s="20"/>
      <c r="JNI19" s="20"/>
      <c r="JNJ19" s="20"/>
      <c r="JNK19" s="20"/>
      <c r="JNL19" s="20"/>
      <c r="JNM19" s="20"/>
      <c r="JNN19" s="20"/>
      <c r="JNO19" s="20"/>
      <c r="JNP19" s="20"/>
      <c r="JNQ19" s="20"/>
      <c r="JNR19" s="20"/>
      <c r="JNS19" s="20"/>
      <c r="JNT19" s="20"/>
      <c r="JNU19" s="20"/>
      <c r="JNV19" s="20"/>
      <c r="JNW19" s="20"/>
      <c r="JNX19" s="20"/>
      <c r="JNY19" s="20"/>
      <c r="JNZ19" s="20"/>
      <c r="JOA19" s="20"/>
      <c r="JOB19" s="20"/>
      <c r="JOC19" s="20"/>
      <c r="JOD19" s="20"/>
      <c r="JOE19" s="20"/>
      <c r="JOF19" s="20"/>
      <c r="JOG19" s="20"/>
      <c r="JOH19" s="20"/>
      <c r="JOI19" s="20"/>
      <c r="JOJ19" s="20"/>
      <c r="JOK19" s="20"/>
      <c r="JOL19" s="20"/>
      <c r="JOM19" s="20"/>
      <c r="JON19" s="20"/>
      <c r="JOO19" s="20"/>
      <c r="JOP19" s="20"/>
      <c r="JOQ19" s="20"/>
      <c r="JOR19" s="20"/>
      <c r="JOS19" s="20"/>
      <c r="JOT19" s="20"/>
      <c r="JOU19" s="20"/>
      <c r="JOV19" s="20"/>
      <c r="JOW19" s="20"/>
      <c r="JOX19" s="20"/>
      <c r="JOY19" s="20"/>
      <c r="JOZ19" s="20"/>
      <c r="JPA19" s="20"/>
      <c r="JPB19" s="20"/>
      <c r="JPC19" s="20"/>
      <c r="JPD19" s="20"/>
      <c r="JPE19" s="20"/>
      <c r="JPF19" s="20"/>
      <c r="JPG19" s="20"/>
      <c r="JPH19" s="20"/>
      <c r="JPI19" s="20"/>
      <c r="JPJ19" s="20"/>
      <c r="JPK19" s="20"/>
      <c r="JPL19" s="20"/>
      <c r="JPM19" s="20"/>
      <c r="JPN19" s="20"/>
      <c r="JPO19" s="20"/>
      <c r="JPP19" s="20"/>
      <c r="JPQ19" s="20"/>
      <c r="JPR19" s="20"/>
      <c r="JPS19" s="20"/>
      <c r="JPT19" s="20"/>
      <c r="JPU19" s="20"/>
      <c r="JPV19" s="20"/>
      <c r="JPW19" s="20"/>
      <c r="JPX19" s="20"/>
      <c r="JPY19" s="20"/>
      <c r="JPZ19" s="20"/>
      <c r="JQA19" s="20"/>
      <c r="JQB19" s="20"/>
      <c r="JQC19" s="20"/>
      <c r="JQD19" s="20"/>
      <c r="JQE19" s="20"/>
      <c r="JQF19" s="20"/>
      <c r="JQG19" s="20"/>
      <c r="JQH19" s="20"/>
      <c r="JQI19" s="20"/>
      <c r="JQJ19" s="20"/>
      <c r="JQK19" s="20"/>
      <c r="JQL19" s="20"/>
      <c r="JQM19" s="20"/>
      <c r="JQN19" s="20"/>
      <c r="JQO19" s="20"/>
      <c r="JQP19" s="20"/>
      <c r="JQQ19" s="20"/>
      <c r="JQR19" s="20"/>
      <c r="JQS19" s="20"/>
      <c r="JQT19" s="20"/>
      <c r="JQU19" s="20"/>
      <c r="JQV19" s="20"/>
      <c r="JQW19" s="20"/>
      <c r="JQX19" s="20"/>
      <c r="JQY19" s="20"/>
      <c r="JQZ19" s="20"/>
      <c r="JRA19" s="20"/>
      <c r="JRB19" s="20"/>
      <c r="JRC19" s="20"/>
      <c r="JRD19" s="20"/>
      <c r="JRE19" s="20"/>
      <c r="JRF19" s="20"/>
      <c r="JRG19" s="20"/>
      <c r="JRH19" s="20"/>
      <c r="JRI19" s="20"/>
      <c r="JRJ19" s="20"/>
      <c r="JRK19" s="20"/>
      <c r="JRL19" s="20"/>
      <c r="JRM19" s="20"/>
      <c r="JRN19" s="20"/>
      <c r="JRO19" s="20"/>
      <c r="JRP19" s="20"/>
      <c r="JRQ19" s="20"/>
      <c r="JRR19" s="20"/>
      <c r="JRS19" s="20"/>
      <c r="JRT19" s="20"/>
      <c r="JRU19" s="20"/>
      <c r="JRV19" s="20"/>
      <c r="JRW19" s="20"/>
      <c r="JRX19" s="20"/>
      <c r="JRY19" s="20"/>
      <c r="JRZ19" s="20"/>
      <c r="JSA19" s="20"/>
      <c r="JSB19" s="20"/>
      <c r="JSC19" s="20"/>
      <c r="JSD19" s="20"/>
      <c r="JSE19" s="20"/>
      <c r="JSF19" s="20"/>
      <c r="JSG19" s="20"/>
      <c r="JSH19" s="20"/>
      <c r="JSI19" s="20"/>
      <c r="JSJ19" s="20"/>
      <c r="JSK19" s="20"/>
      <c r="JSL19" s="20"/>
      <c r="JSM19" s="20"/>
      <c r="JSN19" s="20"/>
      <c r="JSO19" s="20"/>
      <c r="JSP19" s="20"/>
      <c r="JSQ19" s="20"/>
      <c r="JSR19" s="20"/>
      <c r="JSS19" s="20"/>
      <c r="JST19" s="20"/>
      <c r="JSU19" s="20"/>
      <c r="JSV19" s="20"/>
      <c r="JSW19" s="20"/>
      <c r="JSX19" s="20"/>
      <c r="JSY19" s="20"/>
      <c r="JSZ19" s="20"/>
      <c r="JTA19" s="20"/>
      <c r="JTB19" s="20"/>
      <c r="JTC19" s="20"/>
      <c r="JTD19" s="20"/>
      <c r="JTE19" s="20"/>
      <c r="JTF19" s="20"/>
      <c r="JTG19" s="20"/>
      <c r="JTH19" s="20"/>
      <c r="JTI19" s="20"/>
      <c r="JTJ19" s="20"/>
      <c r="JTK19" s="20"/>
      <c r="JTL19" s="20"/>
      <c r="JTM19" s="20"/>
      <c r="JTN19" s="20"/>
      <c r="JTO19" s="20"/>
      <c r="JTP19" s="20"/>
      <c r="JTQ19" s="20"/>
      <c r="JTR19" s="20"/>
      <c r="JTS19" s="20"/>
      <c r="JTT19" s="20"/>
      <c r="JTU19" s="20"/>
      <c r="JTV19" s="20"/>
      <c r="JTW19" s="20"/>
      <c r="JTX19" s="20"/>
      <c r="JTY19" s="20"/>
      <c r="JTZ19" s="20"/>
      <c r="JUA19" s="20"/>
      <c r="JUB19" s="20"/>
      <c r="JUC19" s="20"/>
      <c r="JUD19" s="20"/>
      <c r="JUE19" s="20"/>
      <c r="JUF19" s="20"/>
      <c r="JUG19" s="20"/>
      <c r="JUH19" s="20"/>
      <c r="JUI19" s="20"/>
      <c r="JUJ19" s="20"/>
      <c r="JUK19" s="20"/>
      <c r="JUL19" s="20"/>
      <c r="JUM19" s="20"/>
      <c r="JUN19" s="20"/>
      <c r="JUO19" s="20"/>
      <c r="JUP19" s="20"/>
      <c r="JUQ19" s="20"/>
      <c r="JUR19" s="20"/>
      <c r="JUS19" s="20"/>
      <c r="JUT19" s="20"/>
      <c r="JUU19" s="20"/>
      <c r="JUV19" s="20"/>
      <c r="JUW19" s="20"/>
      <c r="JUX19" s="20"/>
      <c r="JUY19" s="20"/>
      <c r="JUZ19" s="20"/>
      <c r="JVA19" s="20"/>
      <c r="JVB19" s="20"/>
      <c r="JVC19" s="20"/>
      <c r="JVD19" s="20"/>
      <c r="JVE19" s="20"/>
      <c r="JVF19" s="20"/>
      <c r="JVG19" s="20"/>
      <c r="JVH19" s="20"/>
      <c r="JVI19" s="20"/>
      <c r="JVJ19" s="20"/>
      <c r="JVK19" s="20"/>
      <c r="JVL19" s="20"/>
      <c r="JVM19" s="20"/>
      <c r="JVN19" s="20"/>
      <c r="JVO19" s="20"/>
      <c r="JVP19" s="20"/>
      <c r="JVQ19" s="20"/>
      <c r="JVR19" s="20"/>
      <c r="JVS19" s="20"/>
      <c r="JVT19" s="20"/>
      <c r="JVU19" s="20"/>
      <c r="JVV19" s="20"/>
      <c r="JVW19" s="20"/>
      <c r="JVX19" s="20"/>
      <c r="JVY19" s="20"/>
      <c r="JVZ19" s="20"/>
      <c r="JWA19" s="20"/>
      <c r="JWB19" s="20"/>
      <c r="JWC19" s="20"/>
      <c r="JWD19" s="20"/>
      <c r="JWE19" s="20"/>
      <c r="JWF19" s="20"/>
      <c r="JWG19" s="20"/>
      <c r="JWH19" s="20"/>
      <c r="JWI19" s="20"/>
      <c r="JWJ19" s="20"/>
      <c r="JWK19" s="20"/>
      <c r="JWL19" s="20"/>
      <c r="JWM19" s="20"/>
      <c r="JWN19" s="20"/>
      <c r="JWO19" s="20"/>
      <c r="JWP19" s="20"/>
      <c r="JWQ19" s="20"/>
      <c r="JWR19" s="20"/>
      <c r="JWS19" s="20"/>
      <c r="JWT19" s="20"/>
      <c r="JWU19" s="20"/>
      <c r="JWV19" s="20"/>
      <c r="JWW19" s="20"/>
      <c r="JWX19" s="20"/>
      <c r="JWY19" s="20"/>
      <c r="JWZ19" s="20"/>
      <c r="JXA19" s="20"/>
      <c r="JXB19" s="20"/>
      <c r="JXC19" s="20"/>
      <c r="JXD19" s="20"/>
      <c r="JXE19" s="20"/>
      <c r="JXF19" s="20"/>
      <c r="JXG19" s="20"/>
      <c r="JXH19" s="20"/>
      <c r="JXI19" s="20"/>
      <c r="JXJ19" s="20"/>
      <c r="JXK19" s="20"/>
      <c r="JXL19" s="20"/>
      <c r="JXM19" s="20"/>
      <c r="JXN19" s="20"/>
      <c r="JXO19" s="20"/>
      <c r="JXP19" s="20"/>
      <c r="JXQ19" s="20"/>
      <c r="JXR19" s="20"/>
      <c r="JXS19" s="20"/>
      <c r="JXT19" s="20"/>
      <c r="JXU19" s="20"/>
      <c r="JXV19" s="20"/>
      <c r="JXW19" s="20"/>
      <c r="JXX19" s="20"/>
      <c r="JXY19" s="20"/>
      <c r="JXZ19" s="20"/>
      <c r="JYA19" s="20"/>
      <c r="JYB19" s="20"/>
      <c r="JYC19" s="20"/>
      <c r="JYD19" s="20"/>
      <c r="JYE19" s="20"/>
      <c r="JYF19" s="20"/>
      <c r="JYG19" s="20"/>
      <c r="JYH19" s="20"/>
      <c r="JYI19" s="20"/>
      <c r="JYJ19" s="20"/>
      <c r="JYK19" s="20"/>
      <c r="JYL19" s="20"/>
      <c r="JYM19" s="20"/>
      <c r="JYN19" s="20"/>
      <c r="JYO19" s="20"/>
      <c r="JYP19" s="20"/>
      <c r="JYQ19" s="20"/>
      <c r="JYR19" s="20"/>
      <c r="JYS19" s="20"/>
      <c r="JYT19" s="20"/>
      <c r="JYU19" s="20"/>
      <c r="JYV19" s="20"/>
      <c r="JYW19" s="20"/>
      <c r="JYX19" s="20"/>
      <c r="JYY19" s="20"/>
      <c r="JYZ19" s="20"/>
      <c r="JZA19" s="20"/>
      <c r="JZB19" s="20"/>
      <c r="JZC19" s="20"/>
      <c r="JZD19" s="20"/>
      <c r="JZE19" s="20"/>
      <c r="JZF19" s="20"/>
      <c r="JZG19" s="20"/>
      <c r="JZH19" s="20"/>
      <c r="JZI19" s="20"/>
      <c r="JZJ19" s="20"/>
      <c r="JZK19" s="20"/>
      <c r="JZL19" s="20"/>
      <c r="JZM19" s="20"/>
      <c r="JZN19" s="20"/>
      <c r="JZO19" s="20"/>
      <c r="JZP19" s="20"/>
      <c r="JZQ19" s="20"/>
      <c r="JZR19" s="20"/>
      <c r="JZS19" s="20"/>
      <c r="JZT19" s="20"/>
      <c r="JZU19" s="20"/>
      <c r="JZV19" s="20"/>
      <c r="JZW19" s="20"/>
      <c r="JZX19" s="20"/>
      <c r="JZY19" s="20"/>
      <c r="JZZ19" s="20"/>
      <c r="KAA19" s="20"/>
      <c r="KAB19" s="20"/>
      <c r="KAC19" s="20"/>
      <c r="KAD19" s="20"/>
      <c r="KAE19" s="20"/>
      <c r="KAF19" s="20"/>
      <c r="KAG19" s="20"/>
      <c r="KAH19" s="20"/>
      <c r="KAI19" s="20"/>
      <c r="KAJ19" s="20"/>
      <c r="KAK19" s="20"/>
      <c r="KAL19" s="20"/>
      <c r="KAM19" s="20"/>
      <c r="KAN19" s="20"/>
      <c r="KAO19" s="20"/>
      <c r="KAP19" s="20"/>
      <c r="KAQ19" s="20"/>
      <c r="KAR19" s="20"/>
      <c r="KAS19" s="20"/>
      <c r="KAT19" s="20"/>
      <c r="KAU19" s="20"/>
      <c r="KAV19" s="20"/>
      <c r="KAW19" s="20"/>
      <c r="KAX19" s="20"/>
      <c r="KAY19" s="20"/>
      <c r="KAZ19" s="20"/>
      <c r="KBA19" s="20"/>
      <c r="KBB19" s="20"/>
      <c r="KBC19" s="20"/>
      <c r="KBD19" s="20"/>
      <c r="KBE19" s="20"/>
      <c r="KBF19" s="20"/>
      <c r="KBG19" s="20"/>
      <c r="KBH19" s="20"/>
      <c r="KBI19" s="20"/>
      <c r="KBJ19" s="20"/>
      <c r="KBK19" s="20"/>
      <c r="KBL19" s="20"/>
      <c r="KBM19" s="20"/>
      <c r="KBN19" s="20"/>
      <c r="KBO19" s="20"/>
      <c r="KBP19" s="20"/>
      <c r="KBQ19" s="20"/>
      <c r="KBR19" s="20"/>
      <c r="KBS19" s="20"/>
      <c r="KBT19" s="20"/>
      <c r="KBU19" s="20"/>
      <c r="KBV19" s="20"/>
      <c r="KBW19" s="20"/>
      <c r="KBX19" s="20"/>
      <c r="KBY19" s="20"/>
      <c r="KBZ19" s="20"/>
      <c r="KCA19" s="20"/>
      <c r="KCB19" s="20"/>
      <c r="KCC19" s="20"/>
      <c r="KCD19" s="20"/>
      <c r="KCE19" s="20"/>
      <c r="KCF19" s="20"/>
      <c r="KCG19" s="20"/>
      <c r="KCH19" s="20"/>
      <c r="KCI19" s="20"/>
      <c r="KCJ19" s="20"/>
      <c r="KCK19" s="20"/>
      <c r="KCL19" s="20"/>
      <c r="KCM19" s="20"/>
      <c r="KCN19" s="20"/>
      <c r="KCO19" s="20"/>
      <c r="KCP19" s="20"/>
      <c r="KCQ19" s="20"/>
      <c r="KCR19" s="20"/>
      <c r="KCS19" s="20"/>
      <c r="KCT19" s="20"/>
      <c r="KCU19" s="20"/>
      <c r="KCV19" s="20"/>
      <c r="KCW19" s="20"/>
      <c r="KCX19" s="20"/>
      <c r="KCY19" s="20"/>
      <c r="KCZ19" s="20"/>
      <c r="KDA19" s="20"/>
      <c r="KDB19" s="20"/>
      <c r="KDC19" s="20"/>
      <c r="KDD19" s="20"/>
      <c r="KDE19" s="20"/>
      <c r="KDF19" s="20"/>
      <c r="KDG19" s="20"/>
      <c r="KDH19" s="20"/>
      <c r="KDI19" s="20"/>
      <c r="KDJ19" s="20"/>
      <c r="KDK19" s="20"/>
      <c r="KDL19" s="20"/>
      <c r="KDM19" s="20"/>
      <c r="KDN19" s="20"/>
      <c r="KDO19" s="20"/>
      <c r="KDP19" s="20"/>
      <c r="KDQ19" s="20"/>
      <c r="KDR19" s="20"/>
      <c r="KDS19" s="20"/>
      <c r="KDT19" s="20"/>
      <c r="KDU19" s="20"/>
      <c r="KDV19" s="20"/>
      <c r="KDW19" s="20"/>
      <c r="KDX19" s="20"/>
      <c r="KDY19" s="20"/>
      <c r="KDZ19" s="20"/>
      <c r="KEA19" s="20"/>
      <c r="KEB19" s="20"/>
      <c r="KEC19" s="20"/>
      <c r="KED19" s="20"/>
      <c r="KEE19" s="20"/>
      <c r="KEF19" s="20"/>
      <c r="KEG19" s="20"/>
      <c r="KEH19" s="20"/>
      <c r="KEI19" s="20"/>
      <c r="KEJ19" s="20"/>
      <c r="KEK19" s="20"/>
      <c r="KEL19" s="20"/>
      <c r="KEM19" s="20"/>
      <c r="KEN19" s="20"/>
      <c r="KEO19" s="20"/>
      <c r="KEP19" s="20"/>
      <c r="KEQ19" s="20"/>
      <c r="KER19" s="20"/>
      <c r="KES19" s="20"/>
      <c r="KET19" s="20"/>
      <c r="KEU19" s="20"/>
      <c r="KEV19" s="20"/>
      <c r="KEW19" s="20"/>
      <c r="KEX19" s="20"/>
      <c r="KEY19" s="20"/>
      <c r="KEZ19" s="20"/>
      <c r="KFA19" s="20"/>
      <c r="KFB19" s="20"/>
      <c r="KFC19" s="20"/>
      <c r="KFD19" s="20"/>
      <c r="KFE19" s="20"/>
      <c r="KFF19" s="20"/>
      <c r="KFG19" s="20"/>
      <c r="KFH19" s="20"/>
      <c r="KFI19" s="20"/>
      <c r="KFJ19" s="20"/>
      <c r="KFK19" s="20"/>
      <c r="KFL19" s="20"/>
      <c r="KFM19" s="20"/>
      <c r="KFN19" s="20"/>
      <c r="KFO19" s="20"/>
      <c r="KFP19" s="20"/>
      <c r="KFQ19" s="20"/>
      <c r="KFR19" s="20"/>
      <c r="KFS19" s="20"/>
      <c r="KFT19" s="20"/>
      <c r="KFU19" s="20"/>
      <c r="KFV19" s="20"/>
      <c r="KFW19" s="20"/>
      <c r="KFX19" s="20"/>
      <c r="KFY19" s="20"/>
      <c r="KFZ19" s="20"/>
      <c r="KGA19" s="20"/>
      <c r="KGB19" s="20"/>
      <c r="KGC19" s="20"/>
      <c r="KGD19" s="20"/>
      <c r="KGE19" s="20"/>
      <c r="KGF19" s="20"/>
      <c r="KGG19" s="20"/>
      <c r="KGH19" s="20"/>
      <c r="KGI19" s="20"/>
      <c r="KGJ19" s="20"/>
      <c r="KGK19" s="20"/>
      <c r="KGL19" s="20"/>
      <c r="KGM19" s="20"/>
      <c r="KGN19" s="20"/>
      <c r="KGO19" s="20"/>
      <c r="KGP19" s="20"/>
      <c r="KGQ19" s="20"/>
      <c r="KGR19" s="20"/>
      <c r="KGS19" s="20"/>
      <c r="KGT19" s="20"/>
      <c r="KGU19" s="20"/>
      <c r="KGV19" s="20"/>
      <c r="KGW19" s="20"/>
      <c r="KGX19" s="20"/>
      <c r="KGY19" s="20"/>
      <c r="KGZ19" s="20"/>
      <c r="KHA19" s="20"/>
      <c r="KHB19" s="20"/>
      <c r="KHC19" s="20"/>
      <c r="KHD19" s="20"/>
      <c r="KHE19" s="20"/>
      <c r="KHF19" s="20"/>
      <c r="KHG19" s="20"/>
      <c r="KHH19" s="20"/>
      <c r="KHI19" s="20"/>
      <c r="KHJ19" s="20"/>
      <c r="KHK19" s="20"/>
      <c r="KHL19" s="20"/>
      <c r="KHM19" s="20"/>
      <c r="KHN19" s="20"/>
      <c r="KHO19" s="20"/>
      <c r="KHP19" s="20"/>
      <c r="KHQ19" s="20"/>
      <c r="KHR19" s="20"/>
      <c r="KHS19" s="20"/>
      <c r="KHT19" s="20"/>
      <c r="KHU19" s="20"/>
      <c r="KHV19" s="20"/>
      <c r="KHW19" s="20"/>
      <c r="KHX19" s="20"/>
      <c r="KHY19" s="20"/>
      <c r="KHZ19" s="20"/>
      <c r="KIA19" s="20"/>
      <c r="KIB19" s="20"/>
      <c r="KIC19" s="20"/>
      <c r="KID19" s="20"/>
      <c r="KIE19" s="20"/>
      <c r="KIF19" s="20"/>
      <c r="KIG19" s="20"/>
      <c r="KIH19" s="20"/>
      <c r="KII19" s="20"/>
      <c r="KIJ19" s="20"/>
      <c r="KIK19" s="20"/>
      <c r="KIL19" s="20"/>
      <c r="KIM19" s="20"/>
      <c r="KIN19" s="20"/>
      <c r="KIO19" s="20"/>
      <c r="KIP19" s="20"/>
      <c r="KIQ19" s="20"/>
      <c r="KIR19" s="20"/>
      <c r="KIS19" s="20"/>
      <c r="KIT19" s="20"/>
      <c r="KIU19" s="20"/>
      <c r="KIV19" s="20"/>
      <c r="KIW19" s="20"/>
      <c r="KIX19" s="20"/>
      <c r="KIY19" s="20"/>
      <c r="KIZ19" s="20"/>
      <c r="KJA19" s="20"/>
      <c r="KJB19" s="20"/>
      <c r="KJC19" s="20"/>
      <c r="KJD19" s="20"/>
      <c r="KJE19" s="20"/>
      <c r="KJF19" s="20"/>
      <c r="KJG19" s="20"/>
      <c r="KJH19" s="20"/>
      <c r="KJI19" s="20"/>
      <c r="KJJ19" s="20"/>
      <c r="KJK19" s="20"/>
      <c r="KJL19" s="20"/>
      <c r="KJM19" s="20"/>
      <c r="KJN19" s="20"/>
      <c r="KJO19" s="20"/>
      <c r="KJP19" s="20"/>
      <c r="KJQ19" s="20"/>
      <c r="KJR19" s="20"/>
      <c r="KJS19" s="20"/>
      <c r="KJT19" s="20"/>
      <c r="KJU19" s="20"/>
      <c r="KJV19" s="20"/>
      <c r="KJW19" s="20"/>
      <c r="KJX19" s="20"/>
      <c r="KJY19" s="20"/>
      <c r="KJZ19" s="20"/>
      <c r="KKA19" s="20"/>
      <c r="KKB19" s="20"/>
      <c r="KKC19" s="20"/>
      <c r="KKD19" s="20"/>
      <c r="KKE19" s="20"/>
      <c r="KKF19" s="20"/>
      <c r="KKG19" s="20"/>
      <c r="KKH19" s="20"/>
      <c r="KKI19" s="20"/>
      <c r="KKJ19" s="20"/>
      <c r="KKK19" s="20"/>
      <c r="KKL19" s="20"/>
      <c r="KKM19" s="20"/>
      <c r="KKN19" s="20"/>
      <c r="KKO19" s="20"/>
      <c r="KKP19" s="20"/>
      <c r="KKQ19" s="20"/>
      <c r="KKR19" s="20"/>
      <c r="KKS19" s="20"/>
      <c r="KKT19" s="20"/>
      <c r="KKU19" s="20"/>
      <c r="KKV19" s="20"/>
      <c r="KKW19" s="20"/>
      <c r="KKX19" s="20"/>
      <c r="KKY19" s="20"/>
      <c r="KKZ19" s="20"/>
      <c r="KLA19" s="20"/>
      <c r="KLB19" s="20"/>
      <c r="KLC19" s="20"/>
      <c r="KLD19" s="20"/>
      <c r="KLE19" s="20"/>
      <c r="KLF19" s="20"/>
      <c r="KLG19" s="20"/>
      <c r="KLH19" s="20"/>
      <c r="KLI19" s="20"/>
      <c r="KLJ19" s="20"/>
      <c r="KLK19" s="20"/>
      <c r="KLL19" s="20"/>
      <c r="KLM19" s="20"/>
      <c r="KLN19" s="20"/>
      <c r="KLO19" s="20"/>
      <c r="KLP19" s="20"/>
      <c r="KLQ19" s="20"/>
      <c r="KLR19" s="20"/>
      <c r="KLS19" s="20"/>
      <c r="KLT19" s="20"/>
      <c r="KLU19" s="20"/>
      <c r="KLV19" s="20"/>
      <c r="KLW19" s="20"/>
      <c r="KLX19" s="20"/>
      <c r="KLY19" s="20"/>
      <c r="KLZ19" s="20"/>
      <c r="KMA19" s="20"/>
      <c r="KMB19" s="20"/>
      <c r="KMC19" s="20"/>
      <c r="KMD19" s="20"/>
      <c r="KME19" s="20"/>
      <c r="KMF19" s="20"/>
      <c r="KMG19" s="20"/>
      <c r="KMH19" s="20"/>
      <c r="KMI19" s="20"/>
      <c r="KMJ19" s="20"/>
      <c r="KMK19" s="20"/>
      <c r="KML19" s="20"/>
      <c r="KMM19" s="20"/>
      <c r="KMN19" s="20"/>
      <c r="KMO19" s="20"/>
      <c r="KMP19" s="20"/>
      <c r="KMQ19" s="20"/>
      <c r="KMR19" s="20"/>
      <c r="KMS19" s="20"/>
      <c r="KMT19" s="20"/>
      <c r="KMU19" s="20"/>
      <c r="KMV19" s="20"/>
      <c r="KMW19" s="20"/>
      <c r="KMX19" s="20"/>
      <c r="KMY19" s="20"/>
      <c r="KMZ19" s="20"/>
      <c r="KNA19" s="20"/>
      <c r="KNB19" s="20"/>
      <c r="KNC19" s="20"/>
      <c r="KND19" s="20"/>
      <c r="KNE19" s="20"/>
      <c r="KNF19" s="20"/>
      <c r="KNG19" s="20"/>
      <c r="KNH19" s="20"/>
      <c r="KNI19" s="20"/>
      <c r="KNJ19" s="20"/>
      <c r="KNK19" s="20"/>
      <c r="KNL19" s="20"/>
      <c r="KNM19" s="20"/>
      <c r="KNN19" s="20"/>
      <c r="KNO19" s="20"/>
      <c r="KNP19" s="20"/>
      <c r="KNQ19" s="20"/>
      <c r="KNR19" s="20"/>
      <c r="KNS19" s="20"/>
      <c r="KNT19" s="20"/>
      <c r="KNU19" s="20"/>
      <c r="KNV19" s="20"/>
      <c r="KNW19" s="20"/>
      <c r="KNX19" s="20"/>
      <c r="KNY19" s="20"/>
      <c r="KNZ19" s="20"/>
      <c r="KOA19" s="20"/>
      <c r="KOB19" s="20"/>
      <c r="KOC19" s="20"/>
      <c r="KOD19" s="20"/>
      <c r="KOE19" s="20"/>
      <c r="KOF19" s="20"/>
      <c r="KOG19" s="20"/>
      <c r="KOH19" s="20"/>
      <c r="KOI19" s="20"/>
      <c r="KOJ19" s="20"/>
      <c r="KOK19" s="20"/>
      <c r="KOL19" s="20"/>
      <c r="KOM19" s="20"/>
      <c r="KON19" s="20"/>
      <c r="KOO19" s="20"/>
      <c r="KOP19" s="20"/>
      <c r="KOQ19" s="20"/>
      <c r="KOR19" s="20"/>
      <c r="KOS19" s="20"/>
      <c r="KOT19" s="20"/>
      <c r="KOU19" s="20"/>
      <c r="KOV19" s="20"/>
      <c r="KOW19" s="20"/>
      <c r="KOX19" s="20"/>
      <c r="KOY19" s="20"/>
      <c r="KOZ19" s="20"/>
      <c r="KPA19" s="20"/>
      <c r="KPB19" s="20"/>
      <c r="KPC19" s="20"/>
      <c r="KPD19" s="20"/>
      <c r="KPE19" s="20"/>
      <c r="KPF19" s="20"/>
      <c r="KPG19" s="20"/>
      <c r="KPH19" s="20"/>
      <c r="KPI19" s="20"/>
      <c r="KPJ19" s="20"/>
      <c r="KPK19" s="20"/>
      <c r="KPL19" s="20"/>
      <c r="KPM19" s="20"/>
      <c r="KPN19" s="20"/>
      <c r="KPO19" s="20"/>
      <c r="KPP19" s="20"/>
      <c r="KPQ19" s="20"/>
      <c r="KPR19" s="20"/>
      <c r="KPS19" s="20"/>
      <c r="KPT19" s="20"/>
      <c r="KPU19" s="20"/>
      <c r="KPV19" s="20"/>
      <c r="KPW19" s="20"/>
      <c r="KPX19" s="20"/>
      <c r="KPY19" s="20"/>
      <c r="KPZ19" s="20"/>
      <c r="KQA19" s="20"/>
      <c r="KQB19" s="20"/>
      <c r="KQC19" s="20"/>
      <c r="KQD19" s="20"/>
      <c r="KQE19" s="20"/>
      <c r="KQF19" s="20"/>
      <c r="KQG19" s="20"/>
      <c r="KQH19" s="20"/>
      <c r="KQI19" s="20"/>
      <c r="KQJ19" s="20"/>
      <c r="KQK19" s="20"/>
      <c r="KQL19" s="20"/>
      <c r="KQM19" s="20"/>
      <c r="KQN19" s="20"/>
      <c r="KQO19" s="20"/>
      <c r="KQP19" s="20"/>
      <c r="KQQ19" s="20"/>
      <c r="KQR19" s="20"/>
      <c r="KQS19" s="20"/>
      <c r="KQT19" s="20"/>
      <c r="KQU19" s="20"/>
      <c r="KQV19" s="20"/>
      <c r="KQW19" s="20"/>
      <c r="KQX19" s="20"/>
      <c r="KQY19" s="20"/>
      <c r="KQZ19" s="20"/>
      <c r="KRA19" s="20"/>
      <c r="KRB19" s="20"/>
      <c r="KRC19" s="20"/>
      <c r="KRD19" s="20"/>
      <c r="KRE19" s="20"/>
      <c r="KRF19" s="20"/>
      <c r="KRG19" s="20"/>
      <c r="KRH19" s="20"/>
      <c r="KRI19" s="20"/>
      <c r="KRJ19" s="20"/>
      <c r="KRK19" s="20"/>
      <c r="KRL19" s="20"/>
      <c r="KRM19" s="20"/>
      <c r="KRN19" s="20"/>
      <c r="KRO19" s="20"/>
      <c r="KRP19" s="20"/>
      <c r="KRQ19" s="20"/>
      <c r="KRR19" s="20"/>
      <c r="KRS19" s="20"/>
      <c r="KRT19" s="20"/>
      <c r="KRU19" s="20"/>
      <c r="KRV19" s="20"/>
      <c r="KRW19" s="20"/>
      <c r="KRX19" s="20"/>
      <c r="KRY19" s="20"/>
      <c r="KRZ19" s="20"/>
      <c r="KSA19" s="20"/>
      <c r="KSB19" s="20"/>
      <c r="KSC19" s="20"/>
      <c r="KSD19" s="20"/>
      <c r="KSE19" s="20"/>
      <c r="KSF19" s="20"/>
      <c r="KSG19" s="20"/>
      <c r="KSH19" s="20"/>
      <c r="KSI19" s="20"/>
      <c r="KSJ19" s="20"/>
      <c r="KSK19" s="20"/>
      <c r="KSL19" s="20"/>
      <c r="KSM19" s="20"/>
      <c r="KSN19" s="20"/>
      <c r="KSO19" s="20"/>
      <c r="KSP19" s="20"/>
      <c r="KSQ19" s="20"/>
      <c r="KSR19" s="20"/>
      <c r="KSS19" s="20"/>
      <c r="KST19" s="20"/>
      <c r="KSU19" s="20"/>
      <c r="KSV19" s="20"/>
      <c r="KSW19" s="20"/>
      <c r="KSX19" s="20"/>
      <c r="KSY19" s="20"/>
      <c r="KSZ19" s="20"/>
      <c r="KTA19" s="20"/>
      <c r="KTB19" s="20"/>
      <c r="KTC19" s="20"/>
      <c r="KTD19" s="20"/>
      <c r="KTE19" s="20"/>
      <c r="KTF19" s="20"/>
      <c r="KTG19" s="20"/>
      <c r="KTH19" s="20"/>
      <c r="KTI19" s="20"/>
      <c r="KTJ19" s="20"/>
      <c r="KTK19" s="20"/>
      <c r="KTL19" s="20"/>
      <c r="KTM19" s="20"/>
      <c r="KTN19" s="20"/>
      <c r="KTO19" s="20"/>
      <c r="KTP19" s="20"/>
      <c r="KTQ19" s="20"/>
      <c r="KTR19" s="20"/>
      <c r="KTS19" s="20"/>
      <c r="KTT19" s="20"/>
      <c r="KTU19" s="20"/>
      <c r="KTV19" s="20"/>
      <c r="KTW19" s="20"/>
      <c r="KTX19" s="20"/>
      <c r="KTY19" s="20"/>
      <c r="KTZ19" s="20"/>
      <c r="KUA19" s="20"/>
      <c r="KUB19" s="20"/>
      <c r="KUC19" s="20"/>
      <c r="KUD19" s="20"/>
      <c r="KUE19" s="20"/>
      <c r="KUF19" s="20"/>
      <c r="KUG19" s="20"/>
      <c r="KUH19" s="20"/>
      <c r="KUI19" s="20"/>
      <c r="KUJ19" s="20"/>
      <c r="KUK19" s="20"/>
      <c r="KUL19" s="20"/>
      <c r="KUM19" s="20"/>
      <c r="KUN19" s="20"/>
      <c r="KUO19" s="20"/>
      <c r="KUP19" s="20"/>
      <c r="KUQ19" s="20"/>
      <c r="KUR19" s="20"/>
      <c r="KUS19" s="20"/>
      <c r="KUT19" s="20"/>
      <c r="KUU19" s="20"/>
      <c r="KUV19" s="20"/>
      <c r="KUW19" s="20"/>
      <c r="KUX19" s="20"/>
      <c r="KUY19" s="20"/>
      <c r="KUZ19" s="20"/>
      <c r="KVA19" s="20"/>
      <c r="KVB19" s="20"/>
      <c r="KVC19" s="20"/>
      <c r="KVD19" s="20"/>
      <c r="KVE19" s="20"/>
      <c r="KVF19" s="20"/>
      <c r="KVG19" s="20"/>
      <c r="KVH19" s="20"/>
      <c r="KVI19" s="20"/>
      <c r="KVJ19" s="20"/>
      <c r="KVK19" s="20"/>
      <c r="KVL19" s="20"/>
      <c r="KVM19" s="20"/>
      <c r="KVN19" s="20"/>
      <c r="KVO19" s="20"/>
      <c r="KVP19" s="20"/>
      <c r="KVQ19" s="20"/>
      <c r="KVR19" s="20"/>
      <c r="KVS19" s="20"/>
      <c r="KVT19" s="20"/>
      <c r="KVU19" s="20"/>
      <c r="KVV19" s="20"/>
      <c r="KVW19" s="20"/>
      <c r="KVX19" s="20"/>
      <c r="KVY19" s="20"/>
      <c r="KVZ19" s="20"/>
      <c r="KWA19" s="20"/>
      <c r="KWB19" s="20"/>
      <c r="KWC19" s="20"/>
      <c r="KWD19" s="20"/>
      <c r="KWE19" s="20"/>
      <c r="KWF19" s="20"/>
      <c r="KWG19" s="20"/>
      <c r="KWH19" s="20"/>
      <c r="KWI19" s="20"/>
      <c r="KWJ19" s="20"/>
      <c r="KWK19" s="20"/>
      <c r="KWL19" s="20"/>
      <c r="KWM19" s="20"/>
      <c r="KWN19" s="20"/>
      <c r="KWO19" s="20"/>
      <c r="KWP19" s="20"/>
      <c r="KWQ19" s="20"/>
      <c r="KWR19" s="20"/>
      <c r="KWS19" s="20"/>
      <c r="KWT19" s="20"/>
      <c r="KWU19" s="20"/>
      <c r="KWV19" s="20"/>
      <c r="KWW19" s="20"/>
      <c r="KWX19" s="20"/>
      <c r="KWY19" s="20"/>
      <c r="KWZ19" s="20"/>
      <c r="KXA19" s="20"/>
      <c r="KXB19" s="20"/>
      <c r="KXC19" s="20"/>
      <c r="KXD19" s="20"/>
      <c r="KXE19" s="20"/>
      <c r="KXF19" s="20"/>
      <c r="KXG19" s="20"/>
      <c r="KXH19" s="20"/>
      <c r="KXI19" s="20"/>
      <c r="KXJ19" s="20"/>
      <c r="KXK19" s="20"/>
      <c r="KXL19" s="20"/>
      <c r="KXM19" s="20"/>
      <c r="KXN19" s="20"/>
      <c r="KXO19" s="20"/>
      <c r="KXP19" s="20"/>
      <c r="KXQ19" s="20"/>
      <c r="KXR19" s="20"/>
      <c r="KXS19" s="20"/>
      <c r="KXT19" s="20"/>
      <c r="KXU19" s="20"/>
      <c r="KXV19" s="20"/>
      <c r="KXW19" s="20"/>
      <c r="KXX19" s="20"/>
      <c r="KXY19" s="20"/>
      <c r="KXZ19" s="20"/>
      <c r="KYA19" s="20"/>
      <c r="KYB19" s="20"/>
      <c r="KYC19" s="20"/>
      <c r="KYD19" s="20"/>
      <c r="KYE19" s="20"/>
      <c r="KYF19" s="20"/>
      <c r="KYG19" s="20"/>
      <c r="KYH19" s="20"/>
      <c r="KYI19" s="20"/>
      <c r="KYJ19" s="20"/>
      <c r="KYK19" s="20"/>
      <c r="KYL19" s="20"/>
      <c r="KYM19" s="20"/>
      <c r="KYN19" s="20"/>
      <c r="KYO19" s="20"/>
      <c r="KYP19" s="20"/>
      <c r="KYQ19" s="20"/>
      <c r="KYR19" s="20"/>
      <c r="KYS19" s="20"/>
      <c r="KYT19" s="20"/>
      <c r="KYU19" s="20"/>
      <c r="KYV19" s="20"/>
      <c r="KYW19" s="20"/>
      <c r="KYX19" s="20"/>
      <c r="KYY19" s="20"/>
      <c r="KYZ19" s="20"/>
      <c r="KZA19" s="20"/>
      <c r="KZB19" s="20"/>
      <c r="KZC19" s="20"/>
      <c r="KZD19" s="20"/>
      <c r="KZE19" s="20"/>
      <c r="KZF19" s="20"/>
      <c r="KZG19" s="20"/>
      <c r="KZH19" s="20"/>
      <c r="KZI19" s="20"/>
      <c r="KZJ19" s="20"/>
      <c r="KZK19" s="20"/>
      <c r="KZL19" s="20"/>
      <c r="KZM19" s="20"/>
      <c r="KZN19" s="20"/>
      <c r="KZO19" s="20"/>
      <c r="KZP19" s="20"/>
      <c r="KZQ19" s="20"/>
      <c r="KZR19" s="20"/>
      <c r="KZS19" s="20"/>
      <c r="KZT19" s="20"/>
      <c r="KZU19" s="20"/>
      <c r="KZV19" s="20"/>
      <c r="KZW19" s="20"/>
      <c r="KZX19" s="20"/>
      <c r="KZY19" s="20"/>
      <c r="KZZ19" s="20"/>
      <c r="LAA19" s="20"/>
      <c r="LAB19" s="20"/>
      <c r="LAC19" s="20"/>
      <c r="LAD19" s="20"/>
      <c r="LAE19" s="20"/>
      <c r="LAF19" s="20"/>
      <c r="LAG19" s="20"/>
      <c r="LAH19" s="20"/>
      <c r="LAI19" s="20"/>
      <c r="LAJ19" s="20"/>
      <c r="LAK19" s="20"/>
      <c r="LAL19" s="20"/>
      <c r="LAM19" s="20"/>
      <c r="LAN19" s="20"/>
      <c r="LAO19" s="20"/>
      <c r="LAP19" s="20"/>
      <c r="LAQ19" s="20"/>
      <c r="LAR19" s="20"/>
      <c r="LAS19" s="20"/>
      <c r="LAT19" s="20"/>
      <c r="LAU19" s="20"/>
      <c r="LAV19" s="20"/>
      <c r="LAW19" s="20"/>
      <c r="LAX19" s="20"/>
      <c r="LAY19" s="20"/>
      <c r="LAZ19" s="20"/>
      <c r="LBA19" s="20"/>
      <c r="LBB19" s="20"/>
      <c r="LBC19" s="20"/>
      <c r="LBD19" s="20"/>
      <c r="LBE19" s="20"/>
      <c r="LBF19" s="20"/>
      <c r="LBG19" s="20"/>
      <c r="LBH19" s="20"/>
      <c r="LBI19" s="20"/>
      <c r="LBJ19" s="20"/>
      <c r="LBK19" s="20"/>
      <c r="LBL19" s="20"/>
      <c r="LBM19" s="20"/>
      <c r="LBN19" s="20"/>
      <c r="LBO19" s="20"/>
      <c r="LBP19" s="20"/>
      <c r="LBQ19" s="20"/>
      <c r="LBR19" s="20"/>
      <c r="LBS19" s="20"/>
      <c r="LBT19" s="20"/>
      <c r="LBU19" s="20"/>
      <c r="LBV19" s="20"/>
      <c r="LBW19" s="20"/>
      <c r="LBX19" s="20"/>
      <c r="LBY19" s="20"/>
      <c r="LBZ19" s="20"/>
      <c r="LCA19" s="20"/>
      <c r="LCB19" s="20"/>
      <c r="LCC19" s="20"/>
      <c r="LCD19" s="20"/>
      <c r="LCE19" s="20"/>
      <c r="LCF19" s="20"/>
      <c r="LCG19" s="20"/>
      <c r="LCH19" s="20"/>
      <c r="LCI19" s="20"/>
      <c r="LCJ19" s="20"/>
      <c r="LCK19" s="20"/>
      <c r="LCL19" s="20"/>
      <c r="LCM19" s="20"/>
      <c r="LCN19" s="20"/>
      <c r="LCO19" s="20"/>
      <c r="LCP19" s="20"/>
      <c r="LCQ19" s="20"/>
      <c r="LCR19" s="20"/>
      <c r="LCS19" s="20"/>
      <c r="LCT19" s="20"/>
      <c r="LCU19" s="20"/>
      <c r="LCV19" s="20"/>
      <c r="LCW19" s="20"/>
      <c r="LCX19" s="20"/>
      <c r="LCY19" s="20"/>
      <c r="LCZ19" s="20"/>
      <c r="LDA19" s="20"/>
      <c r="LDB19" s="20"/>
      <c r="LDC19" s="20"/>
      <c r="LDD19" s="20"/>
      <c r="LDE19" s="20"/>
      <c r="LDF19" s="20"/>
      <c r="LDG19" s="20"/>
      <c r="LDH19" s="20"/>
      <c r="LDI19" s="20"/>
      <c r="LDJ19" s="20"/>
      <c r="LDK19" s="20"/>
      <c r="LDL19" s="20"/>
      <c r="LDM19" s="20"/>
      <c r="LDN19" s="20"/>
      <c r="LDO19" s="20"/>
      <c r="LDP19" s="20"/>
      <c r="LDQ19" s="20"/>
      <c r="LDR19" s="20"/>
      <c r="LDS19" s="20"/>
      <c r="LDT19" s="20"/>
      <c r="LDU19" s="20"/>
      <c r="LDV19" s="20"/>
      <c r="LDW19" s="20"/>
      <c r="LDX19" s="20"/>
      <c r="LDY19" s="20"/>
      <c r="LDZ19" s="20"/>
      <c r="LEA19" s="20"/>
      <c r="LEB19" s="20"/>
      <c r="LEC19" s="20"/>
      <c r="LED19" s="20"/>
      <c r="LEE19" s="20"/>
      <c r="LEF19" s="20"/>
      <c r="LEG19" s="20"/>
      <c r="LEH19" s="20"/>
      <c r="LEI19" s="20"/>
      <c r="LEJ19" s="20"/>
      <c r="LEK19" s="20"/>
      <c r="LEL19" s="20"/>
      <c r="LEM19" s="20"/>
      <c r="LEN19" s="20"/>
      <c r="LEO19" s="20"/>
      <c r="LEP19" s="20"/>
      <c r="LEQ19" s="20"/>
      <c r="LER19" s="20"/>
      <c r="LES19" s="20"/>
      <c r="LET19" s="20"/>
      <c r="LEU19" s="20"/>
      <c r="LEV19" s="20"/>
      <c r="LEW19" s="20"/>
      <c r="LEX19" s="20"/>
      <c r="LEY19" s="20"/>
      <c r="LEZ19" s="20"/>
      <c r="LFA19" s="20"/>
      <c r="LFB19" s="20"/>
      <c r="LFC19" s="20"/>
      <c r="LFD19" s="20"/>
      <c r="LFE19" s="20"/>
      <c r="LFF19" s="20"/>
      <c r="LFG19" s="20"/>
      <c r="LFH19" s="20"/>
      <c r="LFI19" s="20"/>
      <c r="LFJ19" s="20"/>
      <c r="LFK19" s="20"/>
      <c r="LFL19" s="20"/>
      <c r="LFM19" s="20"/>
      <c r="LFN19" s="20"/>
      <c r="LFO19" s="20"/>
      <c r="LFP19" s="20"/>
      <c r="LFQ19" s="20"/>
      <c r="LFR19" s="20"/>
      <c r="LFS19" s="20"/>
      <c r="LFT19" s="20"/>
      <c r="LFU19" s="20"/>
      <c r="LFV19" s="20"/>
      <c r="LFW19" s="20"/>
      <c r="LFX19" s="20"/>
      <c r="LFY19" s="20"/>
      <c r="LFZ19" s="20"/>
      <c r="LGA19" s="20"/>
      <c r="LGB19" s="20"/>
      <c r="LGC19" s="20"/>
      <c r="LGD19" s="20"/>
      <c r="LGE19" s="20"/>
      <c r="LGF19" s="20"/>
      <c r="LGG19" s="20"/>
      <c r="LGH19" s="20"/>
      <c r="LGI19" s="20"/>
      <c r="LGJ19" s="20"/>
      <c r="LGK19" s="20"/>
      <c r="LGL19" s="20"/>
      <c r="LGM19" s="20"/>
      <c r="LGN19" s="20"/>
      <c r="LGO19" s="20"/>
      <c r="LGP19" s="20"/>
      <c r="LGQ19" s="20"/>
      <c r="LGR19" s="20"/>
      <c r="LGS19" s="20"/>
      <c r="LGT19" s="20"/>
      <c r="LGU19" s="20"/>
      <c r="LGV19" s="20"/>
      <c r="LGW19" s="20"/>
      <c r="LGX19" s="20"/>
      <c r="LGY19" s="20"/>
      <c r="LGZ19" s="20"/>
      <c r="LHA19" s="20"/>
      <c r="LHB19" s="20"/>
      <c r="LHC19" s="20"/>
      <c r="LHD19" s="20"/>
      <c r="LHE19" s="20"/>
      <c r="LHF19" s="20"/>
      <c r="LHG19" s="20"/>
      <c r="LHH19" s="20"/>
      <c r="LHI19" s="20"/>
      <c r="LHJ19" s="20"/>
      <c r="LHK19" s="20"/>
      <c r="LHL19" s="20"/>
      <c r="LHM19" s="20"/>
      <c r="LHN19" s="20"/>
      <c r="LHO19" s="20"/>
      <c r="LHP19" s="20"/>
      <c r="LHQ19" s="20"/>
      <c r="LHR19" s="20"/>
      <c r="LHS19" s="20"/>
      <c r="LHT19" s="20"/>
      <c r="LHU19" s="20"/>
      <c r="LHV19" s="20"/>
      <c r="LHW19" s="20"/>
      <c r="LHX19" s="20"/>
      <c r="LHY19" s="20"/>
      <c r="LHZ19" s="20"/>
      <c r="LIA19" s="20"/>
      <c r="LIB19" s="20"/>
      <c r="LIC19" s="20"/>
      <c r="LID19" s="20"/>
      <c r="LIE19" s="20"/>
      <c r="LIF19" s="20"/>
      <c r="LIG19" s="20"/>
      <c r="LIH19" s="20"/>
      <c r="LII19" s="20"/>
      <c r="LIJ19" s="20"/>
      <c r="LIK19" s="20"/>
      <c r="LIL19" s="20"/>
      <c r="LIM19" s="20"/>
      <c r="LIN19" s="20"/>
      <c r="LIO19" s="20"/>
      <c r="LIP19" s="20"/>
      <c r="LIQ19" s="20"/>
      <c r="LIR19" s="20"/>
      <c r="LIS19" s="20"/>
      <c r="LIT19" s="20"/>
      <c r="LIU19" s="20"/>
      <c r="LIV19" s="20"/>
      <c r="LIW19" s="20"/>
      <c r="LIX19" s="20"/>
      <c r="LIY19" s="20"/>
      <c r="LIZ19" s="20"/>
      <c r="LJA19" s="20"/>
      <c r="LJB19" s="20"/>
      <c r="LJC19" s="20"/>
      <c r="LJD19" s="20"/>
      <c r="LJE19" s="20"/>
      <c r="LJF19" s="20"/>
      <c r="LJG19" s="20"/>
      <c r="LJH19" s="20"/>
      <c r="LJI19" s="20"/>
      <c r="LJJ19" s="20"/>
      <c r="LJK19" s="20"/>
      <c r="LJL19" s="20"/>
      <c r="LJM19" s="20"/>
      <c r="LJN19" s="20"/>
      <c r="LJO19" s="20"/>
      <c r="LJP19" s="20"/>
      <c r="LJQ19" s="20"/>
      <c r="LJR19" s="20"/>
      <c r="LJS19" s="20"/>
      <c r="LJT19" s="20"/>
      <c r="LJU19" s="20"/>
      <c r="LJV19" s="20"/>
      <c r="LJW19" s="20"/>
      <c r="LJX19" s="20"/>
      <c r="LJY19" s="20"/>
      <c r="LJZ19" s="20"/>
      <c r="LKA19" s="20"/>
      <c r="LKB19" s="20"/>
      <c r="LKC19" s="20"/>
      <c r="LKD19" s="20"/>
      <c r="LKE19" s="20"/>
      <c r="LKF19" s="20"/>
      <c r="LKG19" s="20"/>
      <c r="LKH19" s="20"/>
      <c r="LKI19" s="20"/>
      <c r="LKJ19" s="20"/>
      <c r="LKK19" s="20"/>
      <c r="LKL19" s="20"/>
      <c r="LKM19" s="20"/>
      <c r="LKN19" s="20"/>
      <c r="LKO19" s="20"/>
      <c r="LKP19" s="20"/>
      <c r="LKQ19" s="20"/>
      <c r="LKR19" s="20"/>
      <c r="LKS19" s="20"/>
      <c r="LKT19" s="20"/>
      <c r="LKU19" s="20"/>
      <c r="LKV19" s="20"/>
      <c r="LKW19" s="20"/>
      <c r="LKX19" s="20"/>
      <c r="LKY19" s="20"/>
      <c r="LKZ19" s="20"/>
      <c r="LLA19" s="20"/>
      <c r="LLB19" s="20"/>
      <c r="LLC19" s="20"/>
      <c r="LLD19" s="20"/>
      <c r="LLE19" s="20"/>
      <c r="LLF19" s="20"/>
      <c r="LLG19" s="20"/>
      <c r="LLH19" s="20"/>
      <c r="LLI19" s="20"/>
      <c r="LLJ19" s="20"/>
      <c r="LLK19" s="20"/>
      <c r="LLL19" s="20"/>
      <c r="LLM19" s="20"/>
      <c r="LLN19" s="20"/>
      <c r="LLO19" s="20"/>
      <c r="LLP19" s="20"/>
      <c r="LLQ19" s="20"/>
      <c r="LLR19" s="20"/>
      <c r="LLS19" s="20"/>
      <c r="LLT19" s="20"/>
      <c r="LLU19" s="20"/>
      <c r="LLV19" s="20"/>
      <c r="LLW19" s="20"/>
      <c r="LLX19" s="20"/>
      <c r="LLY19" s="20"/>
      <c r="LLZ19" s="20"/>
      <c r="LMA19" s="20"/>
      <c r="LMB19" s="20"/>
      <c r="LMC19" s="20"/>
      <c r="LMD19" s="20"/>
      <c r="LME19" s="20"/>
      <c r="LMF19" s="20"/>
      <c r="LMG19" s="20"/>
      <c r="LMH19" s="20"/>
      <c r="LMI19" s="20"/>
      <c r="LMJ19" s="20"/>
      <c r="LMK19" s="20"/>
      <c r="LML19" s="20"/>
      <c r="LMM19" s="20"/>
      <c r="LMN19" s="20"/>
      <c r="LMO19" s="20"/>
      <c r="LMP19" s="20"/>
      <c r="LMQ19" s="20"/>
      <c r="LMR19" s="20"/>
      <c r="LMS19" s="20"/>
      <c r="LMT19" s="20"/>
      <c r="LMU19" s="20"/>
      <c r="LMV19" s="20"/>
      <c r="LMW19" s="20"/>
      <c r="LMX19" s="20"/>
      <c r="LMY19" s="20"/>
      <c r="LMZ19" s="20"/>
      <c r="LNA19" s="20"/>
      <c r="LNB19" s="20"/>
      <c r="LNC19" s="20"/>
      <c r="LND19" s="20"/>
      <c r="LNE19" s="20"/>
      <c r="LNF19" s="20"/>
      <c r="LNG19" s="20"/>
      <c r="LNH19" s="20"/>
      <c r="LNI19" s="20"/>
      <c r="LNJ19" s="20"/>
      <c r="LNK19" s="20"/>
      <c r="LNL19" s="20"/>
      <c r="LNM19" s="20"/>
      <c r="LNN19" s="20"/>
      <c r="LNO19" s="20"/>
      <c r="LNP19" s="20"/>
      <c r="LNQ19" s="20"/>
      <c r="LNR19" s="20"/>
      <c r="LNS19" s="20"/>
      <c r="LNT19" s="20"/>
      <c r="LNU19" s="20"/>
      <c r="LNV19" s="20"/>
      <c r="LNW19" s="20"/>
      <c r="LNX19" s="20"/>
      <c r="LNY19" s="20"/>
      <c r="LNZ19" s="20"/>
      <c r="LOA19" s="20"/>
      <c r="LOB19" s="20"/>
      <c r="LOC19" s="20"/>
      <c r="LOD19" s="20"/>
      <c r="LOE19" s="20"/>
      <c r="LOF19" s="20"/>
      <c r="LOG19" s="20"/>
      <c r="LOH19" s="20"/>
      <c r="LOI19" s="20"/>
      <c r="LOJ19" s="20"/>
      <c r="LOK19" s="20"/>
      <c r="LOL19" s="20"/>
      <c r="LOM19" s="20"/>
      <c r="LON19" s="20"/>
      <c r="LOO19" s="20"/>
      <c r="LOP19" s="20"/>
      <c r="LOQ19" s="20"/>
      <c r="LOR19" s="20"/>
      <c r="LOS19" s="20"/>
      <c r="LOT19" s="20"/>
      <c r="LOU19" s="20"/>
      <c r="LOV19" s="20"/>
      <c r="LOW19" s="20"/>
      <c r="LOX19" s="20"/>
      <c r="LOY19" s="20"/>
      <c r="LOZ19" s="20"/>
      <c r="LPA19" s="20"/>
      <c r="LPB19" s="20"/>
      <c r="LPC19" s="20"/>
      <c r="LPD19" s="20"/>
      <c r="LPE19" s="20"/>
      <c r="LPF19" s="20"/>
      <c r="LPG19" s="20"/>
      <c r="LPH19" s="20"/>
      <c r="LPI19" s="20"/>
      <c r="LPJ19" s="20"/>
      <c r="LPK19" s="20"/>
      <c r="LPL19" s="20"/>
      <c r="LPM19" s="20"/>
      <c r="LPN19" s="20"/>
      <c r="LPO19" s="20"/>
      <c r="LPP19" s="20"/>
      <c r="LPQ19" s="20"/>
      <c r="LPR19" s="20"/>
      <c r="LPS19" s="20"/>
      <c r="LPT19" s="20"/>
      <c r="LPU19" s="20"/>
      <c r="LPV19" s="20"/>
      <c r="LPW19" s="20"/>
      <c r="LPX19" s="20"/>
      <c r="LPY19" s="20"/>
      <c r="LPZ19" s="20"/>
      <c r="LQA19" s="20"/>
      <c r="LQB19" s="20"/>
      <c r="LQC19" s="20"/>
      <c r="LQD19" s="20"/>
      <c r="LQE19" s="20"/>
      <c r="LQF19" s="20"/>
      <c r="LQG19" s="20"/>
      <c r="LQH19" s="20"/>
      <c r="LQI19" s="20"/>
      <c r="LQJ19" s="20"/>
      <c r="LQK19" s="20"/>
      <c r="LQL19" s="20"/>
      <c r="LQM19" s="20"/>
      <c r="LQN19" s="20"/>
      <c r="LQO19" s="20"/>
      <c r="LQP19" s="20"/>
      <c r="LQQ19" s="20"/>
      <c r="LQR19" s="20"/>
      <c r="LQS19" s="20"/>
      <c r="LQT19" s="20"/>
      <c r="LQU19" s="20"/>
      <c r="LQV19" s="20"/>
      <c r="LQW19" s="20"/>
      <c r="LQX19" s="20"/>
      <c r="LQY19" s="20"/>
      <c r="LQZ19" s="20"/>
      <c r="LRA19" s="20"/>
      <c r="LRB19" s="20"/>
      <c r="LRC19" s="20"/>
      <c r="LRD19" s="20"/>
      <c r="LRE19" s="20"/>
      <c r="LRF19" s="20"/>
      <c r="LRG19" s="20"/>
      <c r="LRH19" s="20"/>
      <c r="LRI19" s="20"/>
      <c r="LRJ19" s="20"/>
      <c r="LRK19" s="20"/>
      <c r="LRL19" s="20"/>
      <c r="LRM19" s="20"/>
      <c r="LRN19" s="20"/>
      <c r="LRO19" s="20"/>
      <c r="LRP19" s="20"/>
      <c r="LRQ19" s="20"/>
      <c r="LRR19" s="20"/>
      <c r="LRS19" s="20"/>
      <c r="LRT19" s="20"/>
      <c r="LRU19" s="20"/>
      <c r="LRV19" s="20"/>
      <c r="LRW19" s="20"/>
      <c r="LRX19" s="20"/>
      <c r="LRY19" s="20"/>
      <c r="LRZ19" s="20"/>
      <c r="LSA19" s="20"/>
      <c r="LSB19" s="20"/>
      <c r="LSC19" s="20"/>
      <c r="LSD19" s="20"/>
      <c r="LSE19" s="20"/>
      <c r="LSF19" s="20"/>
      <c r="LSG19" s="20"/>
      <c r="LSH19" s="20"/>
      <c r="LSI19" s="20"/>
      <c r="LSJ19" s="20"/>
      <c r="LSK19" s="20"/>
      <c r="LSL19" s="20"/>
      <c r="LSM19" s="20"/>
      <c r="LSN19" s="20"/>
      <c r="LSO19" s="20"/>
      <c r="LSP19" s="20"/>
      <c r="LSQ19" s="20"/>
      <c r="LSR19" s="20"/>
      <c r="LSS19" s="20"/>
      <c r="LST19" s="20"/>
      <c r="LSU19" s="20"/>
      <c r="LSV19" s="20"/>
      <c r="LSW19" s="20"/>
      <c r="LSX19" s="20"/>
      <c r="LSY19" s="20"/>
      <c r="LSZ19" s="20"/>
      <c r="LTA19" s="20"/>
      <c r="LTB19" s="20"/>
      <c r="LTC19" s="20"/>
      <c r="LTD19" s="20"/>
      <c r="LTE19" s="20"/>
      <c r="LTF19" s="20"/>
      <c r="LTG19" s="20"/>
      <c r="LTH19" s="20"/>
      <c r="LTI19" s="20"/>
      <c r="LTJ19" s="20"/>
      <c r="LTK19" s="20"/>
      <c r="LTL19" s="20"/>
      <c r="LTM19" s="20"/>
      <c r="LTN19" s="20"/>
      <c r="LTO19" s="20"/>
      <c r="LTP19" s="20"/>
      <c r="LTQ19" s="20"/>
      <c r="LTR19" s="20"/>
      <c r="LTS19" s="20"/>
      <c r="LTT19" s="20"/>
      <c r="LTU19" s="20"/>
      <c r="LTV19" s="20"/>
      <c r="LTW19" s="20"/>
      <c r="LTX19" s="20"/>
      <c r="LTY19" s="20"/>
      <c r="LTZ19" s="20"/>
      <c r="LUA19" s="20"/>
      <c r="LUB19" s="20"/>
      <c r="LUC19" s="20"/>
      <c r="LUD19" s="20"/>
      <c r="LUE19" s="20"/>
      <c r="LUF19" s="20"/>
      <c r="LUG19" s="20"/>
      <c r="LUH19" s="20"/>
      <c r="LUI19" s="20"/>
      <c r="LUJ19" s="20"/>
      <c r="LUK19" s="20"/>
      <c r="LUL19" s="20"/>
      <c r="LUM19" s="20"/>
      <c r="LUN19" s="20"/>
      <c r="LUO19" s="20"/>
      <c r="LUP19" s="20"/>
      <c r="LUQ19" s="20"/>
      <c r="LUR19" s="20"/>
      <c r="LUS19" s="20"/>
      <c r="LUT19" s="20"/>
      <c r="LUU19" s="20"/>
      <c r="LUV19" s="20"/>
      <c r="LUW19" s="20"/>
      <c r="LUX19" s="20"/>
      <c r="LUY19" s="20"/>
      <c r="LUZ19" s="20"/>
      <c r="LVA19" s="20"/>
      <c r="LVB19" s="20"/>
      <c r="LVC19" s="20"/>
      <c r="LVD19" s="20"/>
      <c r="LVE19" s="20"/>
      <c r="LVF19" s="20"/>
      <c r="LVG19" s="20"/>
      <c r="LVH19" s="20"/>
      <c r="LVI19" s="20"/>
      <c r="LVJ19" s="20"/>
      <c r="LVK19" s="20"/>
      <c r="LVL19" s="20"/>
      <c r="LVM19" s="20"/>
      <c r="LVN19" s="20"/>
      <c r="LVO19" s="20"/>
      <c r="LVP19" s="20"/>
      <c r="LVQ19" s="20"/>
      <c r="LVR19" s="20"/>
      <c r="LVS19" s="20"/>
      <c r="LVT19" s="20"/>
      <c r="LVU19" s="20"/>
      <c r="LVV19" s="20"/>
      <c r="LVW19" s="20"/>
      <c r="LVX19" s="20"/>
      <c r="LVY19" s="20"/>
      <c r="LVZ19" s="20"/>
      <c r="LWA19" s="20"/>
      <c r="LWB19" s="20"/>
      <c r="LWC19" s="20"/>
      <c r="LWD19" s="20"/>
      <c r="LWE19" s="20"/>
      <c r="LWF19" s="20"/>
      <c r="LWG19" s="20"/>
      <c r="LWH19" s="20"/>
      <c r="LWI19" s="20"/>
      <c r="LWJ19" s="20"/>
      <c r="LWK19" s="20"/>
      <c r="LWL19" s="20"/>
      <c r="LWM19" s="20"/>
      <c r="LWN19" s="20"/>
      <c r="LWO19" s="20"/>
      <c r="LWP19" s="20"/>
      <c r="LWQ19" s="20"/>
      <c r="LWR19" s="20"/>
      <c r="LWS19" s="20"/>
      <c r="LWT19" s="20"/>
      <c r="LWU19" s="20"/>
      <c r="LWV19" s="20"/>
      <c r="LWW19" s="20"/>
      <c r="LWX19" s="20"/>
      <c r="LWY19" s="20"/>
      <c r="LWZ19" s="20"/>
      <c r="LXA19" s="20"/>
      <c r="LXB19" s="20"/>
      <c r="LXC19" s="20"/>
      <c r="LXD19" s="20"/>
      <c r="LXE19" s="20"/>
      <c r="LXF19" s="20"/>
      <c r="LXG19" s="20"/>
      <c r="LXH19" s="20"/>
      <c r="LXI19" s="20"/>
      <c r="LXJ19" s="20"/>
      <c r="LXK19" s="20"/>
      <c r="LXL19" s="20"/>
      <c r="LXM19" s="20"/>
      <c r="LXN19" s="20"/>
      <c r="LXO19" s="20"/>
      <c r="LXP19" s="20"/>
      <c r="LXQ19" s="20"/>
      <c r="LXR19" s="20"/>
      <c r="LXS19" s="20"/>
      <c r="LXT19" s="20"/>
      <c r="LXU19" s="20"/>
      <c r="LXV19" s="20"/>
      <c r="LXW19" s="20"/>
      <c r="LXX19" s="20"/>
      <c r="LXY19" s="20"/>
      <c r="LXZ19" s="20"/>
      <c r="LYA19" s="20"/>
      <c r="LYB19" s="20"/>
      <c r="LYC19" s="20"/>
      <c r="LYD19" s="20"/>
      <c r="LYE19" s="20"/>
      <c r="LYF19" s="20"/>
      <c r="LYG19" s="20"/>
      <c r="LYH19" s="20"/>
      <c r="LYI19" s="20"/>
      <c r="LYJ19" s="20"/>
      <c r="LYK19" s="20"/>
      <c r="LYL19" s="20"/>
      <c r="LYM19" s="20"/>
      <c r="LYN19" s="20"/>
      <c r="LYO19" s="20"/>
      <c r="LYP19" s="20"/>
      <c r="LYQ19" s="20"/>
      <c r="LYR19" s="20"/>
      <c r="LYS19" s="20"/>
      <c r="LYT19" s="20"/>
      <c r="LYU19" s="20"/>
      <c r="LYV19" s="20"/>
      <c r="LYW19" s="20"/>
      <c r="LYX19" s="20"/>
      <c r="LYY19" s="20"/>
      <c r="LYZ19" s="20"/>
      <c r="LZA19" s="20"/>
      <c r="LZB19" s="20"/>
      <c r="LZC19" s="20"/>
      <c r="LZD19" s="20"/>
      <c r="LZE19" s="20"/>
      <c r="LZF19" s="20"/>
      <c r="LZG19" s="20"/>
      <c r="LZH19" s="20"/>
      <c r="LZI19" s="20"/>
      <c r="LZJ19" s="20"/>
      <c r="LZK19" s="20"/>
      <c r="LZL19" s="20"/>
      <c r="LZM19" s="20"/>
      <c r="LZN19" s="20"/>
      <c r="LZO19" s="20"/>
      <c r="LZP19" s="20"/>
      <c r="LZQ19" s="20"/>
      <c r="LZR19" s="20"/>
      <c r="LZS19" s="20"/>
      <c r="LZT19" s="20"/>
      <c r="LZU19" s="20"/>
      <c r="LZV19" s="20"/>
      <c r="LZW19" s="20"/>
      <c r="LZX19" s="20"/>
      <c r="LZY19" s="20"/>
      <c r="LZZ19" s="20"/>
      <c r="MAA19" s="20"/>
      <c r="MAB19" s="20"/>
      <c r="MAC19" s="20"/>
      <c r="MAD19" s="20"/>
      <c r="MAE19" s="20"/>
      <c r="MAF19" s="20"/>
      <c r="MAG19" s="20"/>
      <c r="MAH19" s="20"/>
      <c r="MAI19" s="20"/>
      <c r="MAJ19" s="20"/>
      <c r="MAK19" s="20"/>
      <c r="MAL19" s="20"/>
      <c r="MAM19" s="20"/>
      <c r="MAN19" s="20"/>
      <c r="MAO19" s="20"/>
      <c r="MAP19" s="20"/>
      <c r="MAQ19" s="20"/>
      <c r="MAR19" s="20"/>
      <c r="MAS19" s="20"/>
      <c r="MAT19" s="20"/>
      <c r="MAU19" s="20"/>
      <c r="MAV19" s="20"/>
      <c r="MAW19" s="20"/>
      <c r="MAX19" s="20"/>
      <c r="MAY19" s="20"/>
      <c r="MAZ19" s="20"/>
      <c r="MBA19" s="20"/>
      <c r="MBB19" s="20"/>
      <c r="MBC19" s="20"/>
      <c r="MBD19" s="20"/>
      <c r="MBE19" s="20"/>
      <c r="MBF19" s="20"/>
      <c r="MBG19" s="20"/>
      <c r="MBH19" s="20"/>
      <c r="MBI19" s="20"/>
      <c r="MBJ19" s="20"/>
      <c r="MBK19" s="20"/>
      <c r="MBL19" s="20"/>
      <c r="MBM19" s="20"/>
      <c r="MBN19" s="20"/>
      <c r="MBO19" s="20"/>
      <c r="MBP19" s="20"/>
      <c r="MBQ19" s="20"/>
      <c r="MBR19" s="20"/>
      <c r="MBS19" s="20"/>
      <c r="MBT19" s="20"/>
      <c r="MBU19" s="20"/>
      <c r="MBV19" s="20"/>
      <c r="MBW19" s="20"/>
      <c r="MBX19" s="20"/>
      <c r="MBY19" s="20"/>
      <c r="MBZ19" s="20"/>
      <c r="MCA19" s="20"/>
      <c r="MCB19" s="20"/>
      <c r="MCC19" s="20"/>
      <c r="MCD19" s="20"/>
      <c r="MCE19" s="20"/>
      <c r="MCF19" s="20"/>
      <c r="MCG19" s="20"/>
      <c r="MCH19" s="20"/>
      <c r="MCI19" s="20"/>
      <c r="MCJ19" s="20"/>
      <c r="MCK19" s="20"/>
      <c r="MCL19" s="20"/>
      <c r="MCM19" s="20"/>
      <c r="MCN19" s="20"/>
      <c r="MCO19" s="20"/>
      <c r="MCP19" s="20"/>
      <c r="MCQ19" s="20"/>
      <c r="MCR19" s="20"/>
      <c r="MCS19" s="20"/>
      <c r="MCT19" s="20"/>
      <c r="MCU19" s="20"/>
      <c r="MCV19" s="20"/>
      <c r="MCW19" s="20"/>
      <c r="MCX19" s="20"/>
      <c r="MCY19" s="20"/>
      <c r="MCZ19" s="20"/>
      <c r="MDA19" s="20"/>
      <c r="MDB19" s="20"/>
      <c r="MDC19" s="20"/>
      <c r="MDD19" s="20"/>
      <c r="MDE19" s="20"/>
      <c r="MDF19" s="20"/>
      <c r="MDG19" s="20"/>
      <c r="MDH19" s="20"/>
      <c r="MDI19" s="20"/>
      <c r="MDJ19" s="20"/>
      <c r="MDK19" s="20"/>
      <c r="MDL19" s="20"/>
      <c r="MDM19" s="20"/>
      <c r="MDN19" s="20"/>
      <c r="MDO19" s="20"/>
      <c r="MDP19" s="20"/>
      <c r="MDQ19" s="20"/>
      <c r="MDR19" s="20"/>
      <c r="MDS19" s="20"/>
      <c r="MDT19" s="20"/>
      <c r="MDU19" s="20"/>
      <c r="MDV19" s="20"/>
      <c r="MDW19" s="20"/>
      <c r="MDX19" s="20"/>
      <c r="MDY19" s="20"/>
      <c r="MDZ19" s="20"/>
      <c r="MEA19" s="20"/>
      <c r="MEB19" s="20"/>
      <c r="MEC19" s="20"/>
      <c r="MED19" s="20"/>
      <c r="MEE19" s="20"/>
      <c r="MEF19" s="20"/>
      <c r="MEG19" s="20"/>
      <c r="MEH19" s="20"/>
      <c r="MEI19" s="20"/>
      <c r="MEJ19" s="20"/>
      <c r="MEK19" s="20"/>
      <c r="MEL19" s="20"/>
      <c r="MEM19" s="20"/>
      <c r="MEN19" s="20"/>
      <c r="MEO19" s="20"/>
      <c r="MEP19" s="20"/>
      <c r="MEQ19" s="20"/>
      <c r="MER19" s="20"/>
      <c r="MES19" s="20"/>
      <c r="MET19" s="20"/>
      <c r="MEU19" s="20"/>
      <c r="MEV19" s="20"/>
      <c r="MEW19" s="20"/>
      <c r="MEX19" s="20"/>
      <c r="MEY19" s="20"/>
      <c r="MEZ19" s="20"/>
      <c r="MFA19" s="20"/>
      <c r="MFB19" s="20"/>
      <c r="MFC19" s="20"/>
      <c r="MFD19" s="20"/>
      <c r="MFE19" s="20"/>
      <c r="MFF19" s="20"/>
      <c r="MFG19" s="20"/>
      <c r="MFH19" s="20"/>
      <c r="MFI19" s="20"/>
      <c r="MFJ19" s="20"/>
      <c r="MFK19" s="20"/>
      <c r="MFL19" s="20"/>
      <c r="MFM19" s="20"/>
      <c r="MFN19" s="20"/>
      <c r="MFO19" s="20"/>
      <c r="MFP19" s="20"/>
      <c r="MFQ19" s="20"/>
      <c r="MFR19" s="20"/>
      <c r="MFS19" s="20"/>
      <c r="MFT19" s="20"/>
      <c r="MFU19" s="20"/>
      <c r="MFV19" s="20"/>
      <c r="MFW19" s="20"/>
      <c r="MFX19" s="20"/>
      <c r="MFY19" s="20"/>
      <c r="MFZ19" s="20"/>
      <c r="MGA19" s="20"/>
      <c r="MGB19" s="20"/>
      <c r="MGC19" s="20"/>
      <c r="MGD19" s="20"/>
      <c r="MGE19" s="20"/>
      <c r="MGF19" s="20"/>
      <c r="MGG19" s="20"/>
      <c r="MGH19" s="20"/>
      <c r="MGI19" s="20"/>
      <c r="MGJ19" s="20"/>
      <c r="MGK19" s="20"/>
      <c r="MGL19" s="20"/>
      <c r="MGM19" s="20"/>
      <c r="MGN19" s="20"/>
      <c r="MGO19" s="20"/>
      <c r="MGP19" s="20"/>
      <c r="MGQ19" s="20"/>
      <c r="MGR19" s="20"/>
      <c r="MGS19" s="20"/>
      <c r="MGT19" s="20"/>
      <c r="MGU19" s="20"/>
      <c r="MGV19" s="20"/>
      <c r="MGW19" s="20"/>
      <c r="MGX19" s="20"/>
      <c r="MGY19" s="20"/>
      <c r="MGZ19" s="20"/>
      <c r="MHA19" s="20"/>
      <c r="MHB19" s="20"/>
      <c r="MHC19" s="20"/>
      <c r="MHD19" s="20"/>
      <c r="MHE19" s="20"/>
      <c r="MHF19" s="20"/>
      <c r="MHG19" s="20"/>
      <c r="MHH19" s="20"/>
      <c r="MHI19" s="20"/>
      <c r="MHJ19" s="20"/>
      <c r="MHK19" s="20"/>
      <c r="MHL19" s="20"/>
      <c r="MHM19" s="20"/>
      <c r="MHN19" s="20"/>
      <c r="MHO19" s="20"/>
      <c r="MHP19" s="20"/>
      <c r="MHQ19" s="20"/>
      <c r="MHR19" s="20"/>
      <c r="MHS19" s="20"/>
      <c r="MHT19" s="20"/>
      <c r="MHU19" s="20"/>
      <c r="MHV19" s="20"/>
      <c r="MHW19" s="20"/>
      <c r="MHX19" s="20"/>
      <c r="MHY19" s="20"/>
      <c r="MHZ19" s="20"/>
      <c r="MIA19" s="20"/>
      <c r="MIB19" s="20"/>
      <c r="MIC19" s="20"/>
      <c r="MID19" s="20"/>
      <c r="MIE19" s="20"/>
      <c r="MIF19" s="20"/>
      <c r="MIG19" s="20"/>
      <c r="MIH19" s="20"/>
      <c r="MII19" s="20"/>
      <c r="MIJ19" s="20"/>
      <c r="MIK19" s="20"/>
      <c r="MIL19" s="20"/>
      <c r="MIM19" s="20"/>
      <c r="MIN19" s="20"/>
      <c r="MIO19" s="20"/>
      <c r="MIP19" s="20"/>
      <c r="MIQ19" s="20"/>
      <c r="MIR19" s="20"/>
      <c r="MIS19" s="20"/>
      <c r="MIT19" s="20"/>
      <c r="MIU19" s="20"/>
      <c r="MIV19" s="20"/>
      <c r="MIW19" s="20"/>
      <c r="MIX19" s="20"/>
      <c r="MIY19" s="20"/>
      <c r="MIZ19" s="20"/>
      <c r="MJA19" s="20"/>
      <c r="MJB19" s="20"/>
      <c r="MJC19" s="20"/>
      <c r="MJD19" s="20"/>
      <c r="MJE19" s="20"/>
      <c r="MJF19" s="20"/>
      <c r="MJG19" s="20"/>
      <c r="MJH19" s="20"/>
      <c r="MJI19" s="20"/>
      <c r="MJJ19" s="20"/>
      <c r="MJK19" s="20"/>
      <c r="MJL19" s="20"/>
      <c r="MJM19" s="20"/>
      <c r="MJN19" s="20"/>
      <c r="MJO19" s="20"/>
      <c r="MJP19" s="20"/>
      <c r="MJQ19" s="20"/>
      <c r="MJR19" s="20"/>
      <c r="MJS19" s="20"/>
      <c r="MJT19" s="20"/>
      <c r="MJU19" s="20"/>
      <c r="MJV19" s="20"/>
      <c r="MJW19" s="20"/>
      <c r="MJX19" s="20"/>
      <c r="MJY19" s="20"/>
      <c r="MJZ19" s="20"/>
      <c r="MKA19" s="20"/>
      <c r="MKB19" s="20"/>
      <c r="MKC19" s="20"/>
      <c r="MKD19" s="20"/>
      <c r="MKE19" s="20"/>
      <c r="MKF19" s="20"/>
      <c r="MKG19" s="20"/>
      <c r="MKH19" s="20"/>
      <c r="MKI19" s="20"/>
      <c r="MKJ19" s="20"/>
      <c r="MKK19" s="20"/>
      <c r="MKL19" s="20"/>
      <c r="MKM19" s="20"/>
      <c r="MKN19" s="20"/>
      <c r="MKO19" s="20"/>
      <c r="MKP19" s="20"/>
      <c r="MKQ19" s="20"/>
      <c r="MKR19" s="20"/>
      <c r="MKS19" s="20"/>
      <c r="MKT19" s="20"/>
      <c r="MKU19" s="20"/>
      <c r="MKV19" s="20"/>
      <c r="MKW19" s="20"/>
      <c r="MKX19" s="20"/>
      <c r="MKY19" s="20"/>
      <c r="MKZ19" s="20"/>
      <c r="MLA19" s="20"/>
      <c r="MLB19" s="20"/>
      <c r="MLC19" s="20"/>
      <c r="MLD19" s="20"/>
      <c r="MLE19" s="20"/>
      <c r="MLF19" s="20"/>
      <c r="MLG19" s="20"/>
      <c r="MLH19" s="20"/>
      <c r="MLI19" s="20"/>
      <c r="MLJ19" s="20"/>
      <c r="MLK19" s="20"/>
      <c r="MLL19" s="20"/>
      <c r="MLM19" s="20"/>
      <c r="MLN19" s="20"/>
      <c r="MLO19" s="20"/>
      <c r="MLP19" s="20"/>
      <c r="MLQ19" s="20"/>
      <c r="MLR19" s="20"/>
      <c r="MLS19" s="20"/>
      <c r="MLT19" s="20"/>
      <c r="MLU19" s="20"/>
      <c r="MLV19" s="20"/>
      <c r="MLW19" s="20"/>
      <c r="MLX19" s="20"/>
      <c r="MLY19" s="20"/>
      <c r="MLZ19" s="20"/>
      <c r="MMA19" s="20"/>
      <c r="MMB19" s="20"/>
      <c r="MMC19" s="20"/>
      <c r="MMD19" s="20"/>
      <c r="MME19" s="20"/>
      <c r="MMF19" s="20"/>
      <c r="MMG19" s="20"/>
      <c r="MMH19" s="20"/>
      <c r="MMI19" s="20"/>
      <c r="MMJ19" s="20"/>
      <c r="MMK19" s="20"/>
      <c r="MML19" s="20"/>
      <c r="MMM19" s="20"/>
      <c r="MMN19" s="20"/>
      <c r="MMO19" s="20"/>
      <c r="MMP19" s="20"/>
      <c r="MMQ19" s="20"/>
      <c r="MMR19" s="20"/>
      <c r="MMS19" s="20"/>
      <c r="MMT19" s="20"/>
      <c r="MMU19" s="20"/>
      <c r="MMV19" s="20"/>
      <c r="MMW19" s="20"/>
      <c r="MMX19" s="20"/>
      <c r="MMY19" s="20"/>
      <c r="MMZ19" s="20"/>
      <c r="MNA19" s="20"/>
      <c r="MNB19" s="20"/>
      <c r="MNC19" s="20"/>
      <c r="MND19" s="20"/>
      <c r="MNE19" s="20"/>
      <c r="MNF19" s="20"/>
      <c r="MNG19" s="20"/>
      <c r="MNH19" s="20"/>
      <c r="MNI19" s="20"/>
      <c r="MNJ19" s="20"/>
      <c r="MNK19" s="20"/>
      <c r="MNL19" s="20"/>
      <c r="MNM19" s="20"/>
      <c r="MNN19" s="20"/>
      <c r="MNO19" s="20"/>
      <c r="MNP19" s="20"/>
      <c r="MNQ19" s="20"/>
      <c r="MNR19" s="20"/>
      <c r="MNS19" s="20"/>
      <c r="MNT19" s="20"/>
      <c r="MNU19" s="20"/>
      <c r="MNV19" s="20"/>
      <c r="MNW19" s="20"/>
      <c r="MNX19" s="20"/>
      <c r="MNY19" s="20"/>
      <c r="MNZ19" s="20"/>
      <c r="MOA19" s="20"/>
      <c r="MOB19" s="20"/>
      <c r="MOC19" s="20"/>
      <c r="MOD19" s="20"/>
      <c r="MOE19" s="20"/>
      <c r="MOF19" s="20"/>
      <c r="MOG19" s="20"/>
      <c r="MOH19" s="20"/>
      <c r="MOI19" s="20"/>
      <c r="MOJ19" s="20"/>
      <c r="MOK19" s="20"/>
      <c r="MOL19" s="20"/>
      <c r="MOM19" s="20"/>
      <c r="MON19" s="20"/>
      <c r="MOO19" s="20"/>
      <c r="MOP19" s="20"/>
      <c r="MOQ19" s="20"/>
      <c r="MOR19" s="20"/>
      <c r="MOS19" s="20"/>
      <c r="MOT19" s="20"/>
      <c r="MOU19" s="20"/>
      <c r="MOV19" s="20"/>
      <c r="MOW19" s="20"/>
      <c r="MOX19" s="20"/>
      <c r="MOY19" s="20"/>
      <c r="MOZ19" s="20"/>
      <c r="MPA19" s="20"/>
      <c r="MPB19" s="20"/>
      <c r="MPC19" s="20"/>
      <c r="MPD19" s="20"/>
      <c r="MPE19" s="20"/>
      <c r="MPF19" s="20"/>
      <c r="MPG19" s="20"/>
      <c r="MPH19" s="20"/>
      <c r="MPI19" s="20"/>
      <c r="MPJ19" s="20"/>
      <c r="MPK19" s="20"/>
      <c r="MPL19" s="20"/>
      <c r="MPM19" s="20"/>
      <c r="MPN19" s="20"/>
      <c r="MPO19" s="20"/>
      <c r="MPP19" s="20"/>
      <c r="MPQ19" s="20"/>
      <c r="MPR19" s="20"/>
      <c r="MPS19" s="20"/>
      <c r="MPT19" s="20"/>
      <c r="MPU19" s="20"/>
      <c r="MPV19" s="20"/>
      <c r="MPW19" s="20"/>
      <c r="MPX19" s="20"/>
      <c r="MPY19" s="20"/>
      <c r="MPZ19" s="20"/>
      <c r="MQA19" s="20"/>
      <c r="MQB19" s="20"/>
      <c r="MQC19" s="20"/>
      <c r="MQD19" s="20"/>
      <c r="MQE19" s="20"/>
      <c r="MQF19" s="20"/>
      <c r="MQG19" s="20"/>
      <c r="MQH19" s="20"/>
      <c r="MQI19" s="20"/>
      <c r="MQJ19" s="20"/>
      <c r="MQK19" s="20"/>
      <c r="MQL19" s="20"/>
      <c r="MQM19" s="20"/>
      <c r="MQN19" s="20"/>
      <c r="MQO19" s="20"/>
      <c r="MQP19" s="20"/>
      <c r="MQQ19" s="20"/>
      <c r="MQR19" s="20"/>
      <c r="MQS19" s="20"/>
      <c r="MQT19" s="20"/>
      <c r="MQU19" s="20"/>
      <c r="MQV19" s="20"/>
      <c r="MQW19" s="20"/>
      <c r="MQX19" s="20"/>
      <c r="MQY19" s="20"/>
      <c r="MQZ19" s="20"/>
      <c r="MRA19" s="20"/>
      <c r="MRB19" s="20"/>
      <c r="MRC19" s="20"/>
      <c r="MRD19" s="20"/>
      <c r="MRE19" s="20"/>
      <c r="MRF19" s="20"/>
      <c r="MRG19" s="20"/>
      <c r="MRH19" s="20"/>
      <c r="MRI19" s="20"/>
      <c r="MRJ19" s="20"/>
      <c r="MRK19" s="20"/>
      <c r="MRL19" s="20"/>
      <c r="MRM19" s="20"/>
      <c r="MRN19" s="20"/>
      <c r="MRO19" s="20"/>
      <c r="MRP19" s="20"/>
      <c r="MRQ19" s="20"/>
      <c r="MRR19" s="20"/>
      <c r="MRS19" s="20"/>
      <c r="MRT19" s="20"/>
      <c r="MRU19" s="20"/>
      <c r="MRV19" s="20"/>
      <c r="MRW19" s="20"/>
      <c r="MRX19" s="20"/>
      <c r="MRY19" s="20"/>
      <c r="MRZ19" s="20"/>
      <c r="MSA19" s="20"/>
      <c r="MSB19" s="20"/>
      <c r="MSC19" s="20"/>
      <c r="MSD19" s="20"/>
      <c r="MSE19" s="20"/>
      <c r="MSF19" s="20"/>
      <c r="MSG19" s="20"/>
      <c r="MSH19" s="20"/>
      <c r="MSI19" s="20"/>
      <c r="MSJ19" s="20"/>
      <c r="MSK19" s="20"/>
      <c r="MSL19" s="20"/>
      <c r="MSM19" s="20"/>
      <c r="MSN19" s="20"/>
      <c r="MSO19" s="20"/>
      <c r="MSP19" s="20"/>
      <c r="MSQ19" s="20"/>
      <c r="MSR19" s="20"/>
      <c r="MSS19" s="20"/>
      <c r="MST19" s="20"/>
      <c r="MSU19" s="20"/>
      <c r="MSV19" s="20"/>
      <c r="MSW19" s="20"/>
      <c r="MSX19" s="20"/>
      <c r="MSY19" s="20"/>
      <c r="MSZ19" s="20"/>
      <c r="MTA19" s="20"/>
      <c r="MTB19" s="20"/>
      <c r="MTC19" s="20"/>
      <c r="MTD19" s="20"/>
      <c r="MTE19" s="20"/>
      <c r="MTF19" s="20"/>
      <c r="MTG19" s="20"/>
      <c r="MTH19" s="20"/>
      <c r="MTI19" s="20"/>
      <c r="MTJ19" s="20"/>
      <c r="MTK19" s="20"/>
      <c r="MTL19" s="20"/>
      <c r="MTM19" s="20"/>
      <c r="MTN19" s="20"/>
      <c r="MTO19" s="20"/>
      <c r="MTP19" s="20"/>
      <c r="MTQ19" s="20"/>
      <c r="MTR19" s="20"/>
      <c r="MTS19" s="20"/>
      <c r="MTT19" s="20"/>
      <c r="MTU19" s="20"/>
      <c r="MTV19" s="20"/>
      <c r="MTW19" s="20"/>
      <c r="MTX19" s="20"/>
      <c r="MTY19" s="20"/>
      <c r="MTZ19" s="20"/>
      <c r="MUA19" s="20"/>
      <c r="MUB19" s="20"/>
      <c r="MUC19" s="20"/>
      <c r="MUD19" s="20"/>
      <c r="MUE19" s="20"/>
      <c r="MUF19" s="20"/>
      <c r="MUG19" s="20"/>
      <c r="MUH19" s="20"/>
      <c r="MUI19" s="20"/>
      <c r="MUJ19" s="20"/>
      <c r="MUK19" s="20"/>
      <c r="MUL19" s="20"/>
      <c r="MUM19" s="20"/>
      <c r="MUN19" s="20"/>
      <c r="MUO19" s="20"/>
      <c r="MUP19" s="20"/>
      <c r="MUQ19" s="20"/>
      <c r="MUR19" s="20"/>
      <c r="MUS19" s="20"/>
      <c r="MUT19" s="20"/>
      <c r="MUU19" s="20"/>
      <c r="MUV19" s="20"/>
      <c r="MUW19" s="20"/>
      <c r="MUX19" s="20"/>
      <c r="MUY19" s="20"/>
      <c r="MUZ19" s="20"/>
      <c r="MVA19" s="20"/>
      <c r="MVB19" s="20"/>
      <c r="MVC19" s="20"/>
      <c r="MVD19" s="20"/>
      <c r="MVE19" s="20"/>
      <c r="MVF19" s="20"/>
      <c r="MVG19" s="20"/>
      <c r="MVH19" s="20"/>
      <c r="MVI19" s="20"/>
      <c r="MVJ19" s="20"/>
      <c r="MVK19" s="20"/>
      <c r="MVL19" s="20"/>
      <c r="MVM19" s="20"/>
      <c r="MVN19" s="20"/>
      <c r="MVO19" s="20"/>
      <c r="MVP19" s="20"/>
      <c r="MVQ19" s="20"/>
      <c r="MVR19" s="20"/>
      <c r="MVS19" s="20"/>
      <c r="MVT19" s="20"/>
      <c r="MVU19" s="20"/>
      <c r="MVV19" s="20"/>
      <c r="MVW19" s="20"/>
      <c r="MVX19" s="20"/>
      <c r="MVY19" s="20"/>
      <c r="MVZ19" s="20"/>
      <c r="MWA19" s="20"/>
      <c r="MWB19" s="20"/>
      <c r="MWC19" s="20"/>
      <c r="MWD19" s="20"/>
      <c r="MWE19" s="20"/>
      <c r="MWF19" s="20"/>
      <c r="MWG19" s="20"/>
      <c r="MWH19" s="20"/>
      <c r="MWI19" s="20"/>
      <c r="MWJ19" s="20"/>
      <c r="MWK19" s="20"/>
      <c r="MWL19" s="20"/>
      <c r="MWM19" s="20"/>
      <c r="MWN19" s="20"/>
      <c r="MWO19" s="20"/>
      <c r="MWP19" s="20"/>
      <c r="MWQ19" s="20"/>
      <c r="MWR19" s="20"/>
      <c r="MWS19" s="20"/>
      <c r="MWT19" s="20"/>
      <c r="MWU19" s="20"/>
      <c r="MWV19" s="20"/>
      <c r="MWW19" s="20"/>
      <c r="MWX19" s="20"/>
      <c r="MWY19" s="20"/>
      <c r="MWZ19" s="20"/>
      <c r="MXA19" s="20"/>
      <c r="MXB19" s="20"/>
      <c r="MXC19" s="20"/>
      <c r="MXD19" s="20"/>
      <c r="MXE19" s="20"/>
      <c r="MXF19" s="20"/>
      <c r="MXG19" s="20"/>
      <c r="MXH19" s="20"/>
      <c r="MXI19" s="20"/>
      <c r="MXJ19" s="20"/>
      <c r="MXK19" s="20"/>
      <c r="MXL19" s="20"/>
      <c r="MXM19" s="20"/>
      <c r="MXN19" s="20"/>
      <c r="MXO19" s="20"/>
      <c r="MXP19" s="20"/>
      <c r="MXQ19" s="20"/>
      <c r="MXR19" s="20"/>
      <c r="MXS19" s="20"/>
      <c r="MXT19" s="20"/>
      <c r="MXU19" s="20"/>
      <c r="MXV19" s="20"/>
      <c r="MXW19" s="20"/>
      <c r="MXX19" s="20"/>
      <c r="MXY19" s="20"/>
      <c r="MXZ19" s="20"/>
      <c r="MYA19" s="20"/>
      <c r="MYB19" s="20"/>
      <c r="MYC19" s="20"/>
      <c r="MYD19" s="20"/>
      <c r="MYE19" s="20"/>
      <c r="MYF19" s="20"/>
      <c r="MYG19" s="20"/>
      <c r="MYH19" s="20"/>
      <c r="MYI19" s="20"/>
      <c r="MYJ19" s="20"/>
      <c r="MYK19" s="20"/>
      <c r="MYL19" s="20"/>
      <c r="MYM19" s="20"/>
      <c r="MYN19" s="20"/>
      <c r="MYO19" s="20"/>
      <c r="MYP19" s="20"/>
      <c r="MYQ19" s="20"/>
      <c r="MYR19" s="20"/>
      <c r="MYS19" s="20"/>
      <c r="MYT19" s="20"/>
      <c r="MYU19" s="20"/>
      <c r="MYV19" s="20"/>
      <c r="MYW19" s="20"/>
      <c r="MYX19" s="20"/>
      <c r="MYY19" s="20"/>
      <c r="MYZ19" s="20"/>
      <c r="MZA19" s="20"/>
      <c r="MZB19" s="20"/>
      <c r="MZC19" s="20"/>
      <c r="MZD19" s="20"/>
      <c r="MZE19" s="20"/>
      <c r="MZF19" s="20"/>
      <c r="MZG19" s="20"/>
      <c r="MZH19" s="20"/>
      <c r="MZI19" s="20"/>
      <c r="MZJ19" s="20"/>
      <c r="MZK19" s="20"/>
      <c r="MZL19" s="20"/>
      <c r="MZM19" s="20"/>
      <c r="MZN19" s="20"/>
      <c r="MZO19" s="20"/>
      <c r="MZP19" s="20"/>
      <c r="MZQ19" s="20"/>
      <c r="MZR19" s="20"/>
      <c r="MZS19" s="20"/>
      <c r="MZT19" s="20"/>
      <c r="MZU19" s="20"/>
      <c r="MZV19" s="20"/>
      <c r="MZW19" s="20"/>
      <c r="MZX19" s="20"/>
      <c r="MZY19" s="20"/>
      <c r="MZZ19" s="20"/>
      <c r="NAA19" s="20"/>
      <c r="NAB19" s="20"/>
      <c r="NAC19" s="20"/>
      <c r="NAD19" s="20"/>
      <c r="NAE19" s="20"/>
      <c r="NAF19" s="20"/>
      <c r="NAG19" s="20"/>
      <c r="NAH19" s="20"/>
      <c r="NAI19" s="20"/>
      <c r="NAJ19" s="20"/>
      <c r="NAK19" s="20"/>
      <c r="NAL19" s="20"/>
      <c r="NAM19" s="20"/>
      <c r="NAN19" s="20"/>
      <c r="NAO19" s="20"/>
      <c r="NAP19" s="20"/>
      <c r="NAQ19" s="20"/>
      <c r="NAR19" s="20"/>
      <c r="NAS19" s="20"/>
      <c r="NAT19" s="20"/>
      <c r="NAU19" s="20"/>
      <c r="NAV19" s="20"/>
      <c r="NAW19" s="20"/>
      <c r="NAX19" s="20"/>
      <c r="NAY19" s="20"/>
      <c r="NAZ19" s="20"/>
      <c r="NBA19" s="20"/>
      <c r="NBB19" s="20"/>
      <c r="NBC19" s="20"/>
      <c r="NBD19" s="20"/>
      <c r="NBE19" s="20"/>
      <c r="NBF19" s="20"/>
      <c r="NBG19" s="20"/>
      <c r="NBH19" s="20"/>
      <c r="NBI19" s="20"/>
      <c r="NBJ19" s="20"/>
      <c r="NBK19" s="20"/>
      <c r="NBL19" s="20"/>
      <c r="NBM19" s="20"/>
      <c r="NBN19" s="20"/>
      <c r="NBO19" s="20"/>
      <c r="NBP19" s="20"/>
      <c r="NBQ19" s="20"/>
      <c r="NBR19" s="20"/>
      <c r="NBS19" s="20"/>
      <c r="NBT19" s="20"/>
      <c r="NBU19" s="20"/>
      <c r="NBV19" s="20"/>
      <c r="NBW19" s="20"/>
      <c r="NBX19" s="20"/>
      <c r="NBY19" s="20"/>
      <c r="NBZ19" s="20"/>
      <c r="NCA19" s="20"/>
      <c r="NCB19" s="20"/>
      <c r="NCC19" s="20"/>
      <c r="NCD19" s="20"/>
      <c r="NCE19" s="20"/>
      <c r="NCF19" s="20"/>
      <c r="NCG19" s="20"/>
      <c r="NCH19" s="20"/>
      <c r="NCI19" s="20"/>
      <c r="NCJ19" s="20"/>
      <c r="NCK19" s="20"/>
      <c r="NCL19" s="20"/>
      <c r="NCM19" s="20"/>
      <c r="NCN19" s="20"/>
      <c r="NCO19" s="20"/>
      <c r="NCP19" s="20"/>
      <c r="NCQ19" s="20"/>
      <c r="NCR19" s="20"/>
      <c r="NCS19" s="20"/>
      <c r="NCT19" s="20"/>
      <c r="NCU19" s="20"/>
      <c r="NCV19" s="20"/>
      <c r="NCW19" s="20"/>
      <c r="NCX19" s="20"/>
      <c r="NCY19" s="20"/>
      <c r="NCZ19" s="20"/>
      <c r="NDA19" s="20"/>
      <c r="NDB19" s="20"/>
      <c r="NDC19" s="20"/>
      <c r="NDD19" s="20"/>
      <c r="NDE19" s="20"/>
      <c r="NDF19" s="20"/>
      <c r="NDG19" s="20"/>
      <c r="NDH19" s="20"/>
      <c r="NDI19" s="20"/>
      <c r="NDJ19" s="20"/>
      <c r="NDK19" s="20"/>
      <c r="NDL19" s="20"/>
      <c r="NDM19" s="20"/>
      <c r="NDN19" s="20"/>
      <c r="NDO19" s="20"/>
      <c r="NDP19" s="20"/>
      <c r="NDQ19" s="20"/>
      <c r="NDR19" s="20"/>
      <c r="NDS19" s="20"/>
      <c r="NDT19" s="20"/>
      <c r="NDU19" s="20"/>
      <c r="NDV19" s="20"/>
      <c r="NDW19" s="20"/>
      <c r="NDX19" s="20"/>
      <c r="NDY19" s="20"/>
      <c r="NDZ19" s="20"/>
      <c r="NEA19" s="20"/>
      <c r="NEB19" s="20"/>
      <c r="NEC19" s="20"/>
      <c r="NED19" s="20"/>
      <c r="NEE19" s="20"/>
      <c r="NEF19" s="20"/>
      <c r="NEG19" s="20"/>
      <c r="NEH19" s="20"/>
      <c r="NEI19" s="20"/>
      <c r="NEJ19" s="20"/>
      <c r="NEK19" s="20"/>
      <c r="NEL19" s="20"/>
      <c r="NEM19" s="20"/>
      <c r="NEN19" s="20"/>
      <c r="NEO19" s="20"/>
      <c r="NEP19" s="20"/>
      <c r="NEQ19" s="20"/>
      <c r="NER19" s="20"/>
      <c r="NES19" s="20"/>
      <c r="NET19" s="20"/>
      <c r="NEU19" s="20"/>
      <c r="NEV19" s="20"/>
      <c r="NEW19" s="20"/>
      <c r="NEX19" s="20"/>
      <c r="NEY19" s="20"/>
      <c r="NEZ19" s="20"/>
      <c r="NFA19" s="20"/>
      <c r="NFB19" s="20"/>
      <c r="NFC19" s="20"/>
      <c r="NFD19" s="20"/>
      <c r="NFE19" s="20"/>
      <c r="NFF19" s="20"/>
      <c r="NFG19" s="20"/>
      <c r="NFH19" s="20"/>
      <c r="NFI19" s="20"/>
      <c r="NFJ19" s="20"/>
      <c r="NFK19" s="20"/>
      <c r="NFL19" s="20"/>
      <c r="NFM19" s="20"/>
      <c r="NFN19" s="20"/>
      <c r="NFO19" s="20"/>
      <c r="NFP19" s="20"/>
      <c r="NFQ19" s="20"/>
      <c r="NFR19" s="20"/>
      <c r="NFS19" s="20"/>
      <c r="NFT19" s="20"/>
      <c r="NFU19" s="20"/>
      <c r="NFV19" s="20"/>
      <c r="NFW19" s="20"/>
      <c r="NFX19" s="20"/>
      <c r="NFY19" s="20"/>
      <c r="NFZ19" s="20"/>
      <c r="NGA19" s="20"/>
      <c r="NGB19" s="20"/>
      <c r="NGC19" s="20"/>
      <c r="NGD19" s="20"/>
      <c r="NGE19" s="20"/>
      <c r="NGF19" s="20"/>
      <c r="NGG19" s="20"/>
      <c r="NGH19" s="20"/>
      <c r="NGI19" s="20"/>
      <c r="NGJ19" s="20"/>
      <c r="NGK19" s="20"/>
      <c r="NGL19" s="20"/>
      <c r="NGM19" s="20"/>
      <c r="NGN19" s="20"/>
      <c r="NGO19" s="20"/>
      <c r="NGP19" s="20"/>
      <c r="NGQ19" s="20"/>
      <c r="NGR19" s="20"/>
      <c r="NGS19" s="20"/>
      <c r="NGT19" s="20"/>
      <c r="NGU19" s="20"/>
      <c r="NGV19" s="20"/>
      <c r="NGW19" s="20"/>
      <c r="NGX19" s="20"/>
      <c r="NGY19" s="20"/>
      <c r="NGZ19" s="20"/>
      <c r="NHA19" s="20"/>
      <c r="NHB19" s="20"/>
      <c r="NHC19" s="20"/>
      <c r="NHD19" s="20"/>
      <c r="NHE19" s="20"/>
      <c r="NHF19" s="20"/>
      <c r="NHG19" s="20"/>
      <c r="NHH19" s="20"/>
      <c r="NHI19" s="20"/>
      <c r="NHJ19" s="20"/>
      <c r="NHK19" s="20"/>
      <c r="NHL19" s="20"/>
      <c r="NHM19" s="20"/>
      <c r="NHN19" s="20"/>
      <c r="NHO19" s="20"/>
      <c r="NHP19" s="20"/>
      <c r="NHQ19" s="20"/>
      <c r="NHR19" s="20"/>
      <c r="NHS19" s="20"/>
      <c r="NHT19" s="20"/>
      <c r="NHU19" s="20"/>
      <c r="NHV19" s="20"/>
      <c r="NHW19" s="20"/>
      <c r="NHX19" s="20"/>
      <c r="NHY19" s="20"/>
      <c r="NHZ19" s="20"/>
      <c r="NIA19" s="20"/>
      <c r="NIB19" s="20"/>
      <c r="NIC19" s="20"/>
      <c r="NID19" s="20"/>
      <c r="NIE19" s="20"/>
      <c r="NIF19" s="20"/>
      <c r="NIG19" s="20"/>
      <c r="NIH19" s="20"/>
      <c r="NII19" s="20"/>
      <c r="NIJ19" s="20"/>
      <c r="NIK19" s="20"/>
      <c r="NIL19" s="20"/>
      <c r="NIM19" s="20"/>
      <c r="NIN19" s="20"/>
      <c r="NIO19" s="20"/>
      <c r="NIP19" s="20"/>
      <c r="NIQ19" s="20"/>
      <c r="NIR19" s="20"/>
      <c r="NIS19" s="20"/>
      <c r="NIT19" s="20"/>
      <c r="NIU19" s="20"/>
      <c r="NIV19" s="20"/>
      <c r="NIW19" s="20"/>
      <c r="NIX19" s="20"/>
      <c r="NIY19" s="20"/>
      <c r="NIZ19" s="20"/>
      <c r="NJA19" s="20"/>
      <c r="NJB19" s="20"/>
      <c r="NJC19" s="20"/>
      <c r="NJD19" s="20"/>
      <c r="NJE19" s="20"/>
      <c r="NJF19" s="20"/>
      <c r="NJG19" s="20"/>
      <c r="NJH19" s="20"/>
      <c r="NJI19" s="20"/>
      <c r="NJJ19" s="20"/>
      <c r="NJK19" s="20"/>
      <c r="NJL19" s="20"/>
      <c r="NJM19" s="20"/>
      <c r="NJN19" s="20"/>
      <c r="NJO19" s="20"/>
      <c r="NJP19" s="20"/>
      <c r="NJQ19" s="20"/>
      <c r="NJR19" s="20"/>
      <c r="NJS19" s="20"/>
      <c r="NJT19" s="20"/>
      <c r="NJU19" s="20"/>
      <c r="NJV19" s="20"/>
      <c r="NJW19" s="20"/>
      <c r="NJX19" s="20"/>
      <c r="NJY19" s="20"/>
      <c r="NJZ19" s="20"/>
      <c r="NKA19" s="20"/>
      <c r="NKB19" s="20"/>
      <c r="NKC19" s="20"/>
      <c r="NKD19" s="20"/>
      <c r="NKE19" s="20"/>
      <c r="NKF19" s="20"/>
      <c r="NKG19" s="20"/>
      <c r="NKH19" s="20"/>
      <c r="NKI19" s="20"/>
      <c r="NKJ19" s="20"/>
      <c r="NKK19" s="20"/>
      <c r="NKL19" s="20"/>
      <c r="NKM19" s="20"/>
      <c r="NKN19" s="20"/>
      <c r="NKO19" s="20"/>
      <c r="NKP19" s="20"/>
      <c r="NKQ19" s="20"/>
      <c r="NKR19" s="20"/>
      <c r="NKS19" s="20"/>
      <c r="NKT19" s="20"/>
      <c r="NKU19" s="20"/>
      <c r="NKV19" s="20"/>
      <c r="NKW19" s="20"/>
      <c r="NKX19" s="20"/>
      <c r="NKY19" s="20"/>
      <c r="NKZ19" s="20"/>
      <c r="NLA19" s="20"/>
      <c r="NLB19" s="20"/>
      <c r="NLC19" s="20"/>
      <c r="NLD19" s="20"/>
      <c r="NLE19" s="20"/>
      <c r="NLF19" s="20"/>
      <c r="NLG19" s="20"/>
      <c r="NLH19" s="20"/>
      <c r="NLI19" s="20"/>
      <c r="NLJ19" s="20"/>
      <c r="NLK19" s="20"/>
      <c r="NLL19" s="20"/>
      <c r="NLM19" s="20"/>
      <c r="NLN19" s="20"/>
      <c r="NLO19" s="20"/>
      <c r="NLP19" s="20"/>
      <c r="NLQ19" s="20"/>
      <c r="NLR19" s="20"/>
      <c r="NLS19" s="20"/>
      <c r="NLT19" s="20"/>
      <c r="NLU19" s="20"/>
      <c r="NLV19" s="20"/>
      <c r="NLW19" s="20"/>
      <c r="NLX19" s="20"/>
      <c r="NLY19" s="20"/>
      <c r="NLZ19" s="20"/>
      <c r="NMA19" s="20"/>
      <c r="NMB19" s="20"/>
      <c r="NMC19" s="20"/>
      <c r="NMD19" s="20"/>
      <c r="NME19" s="20"/>
      <c r="NMF19" s="20"/>
      <c r="NMG19" s="20"/>
      <c r="NMH19" s="20"/>
      <c r="NMI19" s="20"/>
      <c r="NMJ19" s="20"/>
      <c r="NMK19" s="20"/>
      <c r="NML19" s="20"/>
      <c r="NMM19" s="20"/>
      <c r="NMN19" s="20"/>
      <c r="NMO19" s="20"/>
      <c r="NMP19" s="20"/>
      <c r="NMQ19" s="20"/>
      <c r="NMR19" s="20"/>
      <c r="NMS19" s="20"/>
      <c r="NMT19" s="20"/>
      <c r="NMU19" s="20"/>
      <c r="NMV19" s="20"/>
      <c r="NMW19" s="20"/>
      <c r="NMX19" s="20"/>
      <c r="NMY19" s="20"/>
      <c r="NMZ19" s="20"/>
      <c r="NNA19" s="20"/>
      <c r="NNB19" s="20"/>
      <c r="NNC19" s="20"/>
      <c r="NND19" s="20"/>
      <c r="NNE19" s="20"/>
      <c r="NNF19" s="20"/>
      <c r="NNG19" s="20"/>
      <c r="NNH19" s="20"/>
      <c r="NNI19" s="20"/>
      <c r="NNJ19" s="20"/>
      <c r="NNK19" s="20"/>
      <c r="NNL19" s="20"/>
      <c r="NNM19" s="20"/>
      <c r="NNN19" s="20"/>
      <c r="NNO19" s="20"/>
      <c r="NNP19" s="20"/>
      <c r="NNQ19" s="20"/>
      <c r="NNR19" s="20"/>
      <c r="NNS19" s="20"/>
      <c r="NNT19" s="20"/>
      <c r="NNU19" s="20"/>
      <c r="NNV19" s="20"/>
      <c r="NNW19" s="20"/>
      <c r="NNX19" s="20"/>
      <c r="NNY19" s="20"/>
      <c r="NNZ19" s="20"/>
      <c r="NOA19" s="20"/>
      <c r="NOB19" s="20"/>
      <c r="NOC19" s="20"/>
      <c r="NOD19" s="20"/>
      <c r="NOE19" s="20"/>
      <c r="NOF19" s="20"/>
      <c r="NOG19" s="20"/>
      <c r="NOH19" s="20"/>
      <c r="NOI19" s="20"/>
      <c r="NOJ19" s="20"/>
      <c r="NOK19" s="20"/>
      <c r="NOL19" s="20"/>
      <c r="NOM19" s="20"/>
      <c r="NON19" s="20"/>
      <c r="NOO19" s="20"/>
      <c r="NOP19" s="20"/>
      <c r="NOQ19" s="20"/>
      <c r="NOR19" s="20"/>
      <c r="NOS19" s="20"/>
      <c r="NOT19" s="20"/>
      <c r="NOU19" s="20"/>
      <c r="NOV19" s="20"/>
      <c r="NOW19" s="20"/>
      <c r="NOX19" s="20"/>
      <c r="NOY19" s="20"/>
      <c r="NOZ19" s="20"/>
      <c r="NPA19" s="20"/>
      <c r="NPB19" s="20"/>
      <c r="NPC19" s="20"/>
      <c r="NPD19" s="20"/>
      <c r="NPE19" s="20"/>
      <c r="NPF19" s="20"/>
      <c r="NPG19" s="20"/>
      <c r="NPH19" s="20"/>
      <c r="NPI19" s="20"/>
      <c r="NPJ19" s="20"/>
      <c r="NPK19" s="20"/>
      <c r="NPL19" s="20"/>
      <c r="NPM19" s="20"/>
      <c r="NPN19" s="20"/>
      <c r="NPO19" s="20"/>
      <c r="NPP19" s="20"/>
      <c r="NPQ19" s="20"/>
      <c r="NPR19" s="20"/>
      <c r="NPS19" s="20"/>
      <c r="NPT19" s="20"/>
      <c r="NPU19" s="20"/>
      <c r="NPV19" s="20"/>
      <c r="NPW19" s="20"/>
      <c r="NPX19" s="20"/>
      <c r="NPY19" s="20"/>
      <c r="NPZ19" s="20"/>
      <c r="NQA19" s="20"/>
      <c r="NQB19" s="20"/>
      <c r="NQC19" s="20"/>
      <c r="NQD19" s="20"/>
      <c r="NQE19" s="20"/>
      <c r="NQF19" s="20"/>
      <c r="NQG19" s="20"/>
      <c r="NQH19" s="20"/>
      <c r="NQI19" s="20"/>
      <c r="NQJ19" s="20"/>
      <c r="NQK19" s="20"/>
      <c r="NQL19" s="20"/>
      <c r="NQM19" s="20"/>
      <c r="NQN19" s="20"/>
      <c r="NQO19" s="20"/>
      <c r="NQP19" s="20"/>
      <c r="NQQ19" s="20"/>
      <c r="NQR19" s="20"/>
      <c r="NQS19" s="20"/>
      <c r="NQT19" s="20"/>
      <c r="NQU19" s="20"/>
      <c r="NQV19" s="20"/>
      <c r="NQW19" s="20"/>
      <c r="NQX19" s="20"/>
      <c r="NQY19" s="20"/>
      <c r="NQZ19" s="20"/>
      <c r="NRA19" s="20"/>
      <c r="NRB19" s="20"/>
      <c r="NRC19" s="20"/>
      <c r="NRD19" s="20"/>
      <c r="NRE19" s="20"/>
      <c r="NRF19" s="20"/>
      <c r="NRG19" s="20"/>
      <c r="NRH19" s="20"/>
      <c r="NRI19" s="20"/>
      <c r="NRJ19" s="20"/>
      <c r="NRK19" s="20"/>
      <c r="NRL19" s="20"/>
      <c r="NRM19" s="20"/>
      <c r="NRN19" s="20"/>
      <c r="NRO19" s="20"/>
      <c r="NRP19" s="20"/>
      <c r="NRQ19" s="20"/>
      <c r="NRR19" s="20"/>
      <c r="NRS19" s="20"/>
      <c r="NRT19" s="20"/>
      <c r="NRU19" s="20"/>
      <c r="NRV19" s="20"/>
      <c r="NRW19" s="20"/>
      <c r="NRX19" s="20"/>
      <c r="NRY19" s="20"/>
      <c r="NRZ19" s="20"/>
      <c r="NSA19" s="20"/>
      <c r="NSB19" s="20"/>
      <c r="NSC19" s="20"/>
      <c r="NSD19" s="20"/>
      <c r="NSE19" s="20"/>
      <c r="NSF19" s="20"/>
      <c r="NSG19" s="20"/>
      <c r="NSH19" s="20"/>
      <c r="NSI19" s="20"/>
      <c r="NSJ19" s="20"/>
      <c r="NSK19" s="20"/>
      <c r="NSL19" s="20"/>
      <c r="NSM19" s="20"/>
      <c r="NSN19" s="20"/>
      <c r="NSO19" s="20"/>
      <c r="NSP19" s="20"/>
      <c r="NSQ19" s="20"/>
      <c r="NSR19" s="20"/>
      <c r="NSS19" s="20"/>
      <c r="NST19" s="20"/>
      <c r="NSU19" s="20"/>
      <c r="NSV19" s="20"/>
      <c r="NSW19" s="20"/>
      <c r="NSX19" s="20"/>
      <c r="NSY19" s="20"/>
      <c r="NSZ19" s="20"/>
      <c r="NTA19" s="20"/>
      <c r="NTB19" s="20"/>
      <c r="NTC19" s="20"/>
      <c r="NTD19" s="20"/>
      <c r="NTE19" s="20"/>
      <c r="NTF19" s="20"/>
      <c r="NTG19" s="20"/>
      <c r="NTH19" s="20"/>
      <c r="NTI19" s="20"/>
      <c r="NTJ19" s="20"/>
      <c r="NTK19" s="20"/>
      <c r="NTL19" s="20"/>
      <c r="NTM19" s="20"/>
      <c r="NTN19" s="20"/>
      <c r="NTO19" s="20"/>
      <c r="NTP19" s="20"/>
      <c r="NTQ19" s="20"/>
      <c r="NTR19" s="20"/>
      <c r="NTS19" s="20"/>
      <c r="NTT19" s="20"/>
      <c r="NTU19" s="20"/>
      <c r="NTV19" s="20"/>
      <c r="NTW19" s="20"/>
      <c r="NTX19" s="20"/>
      <c r="NTY19" s="20"/>
      <c r="NTZ19" s="20"/>
      <c r="NUA19" s="20"/>
      <c r="NUB19" s="20"/>
      <c r="NUC19" s="20"/>
      <c r="NUD19" s="20"/>
      <c r="NUE19" s="20"/>
      <c r="NUF19" s="20"/>
      <c r="NUG19" s="20"/>
      <c r="NUH19" s="20"/>
      <c r="NUI19" s="20"/>
      <c r="NUJ19" s="20"/>
      <c r="NUK19" s="20"/>
      <c r="NUL19" s="20"/>
      <c r="NUM19" s="20"/>
      <c r="NUN19" s="20"/>
      <c r="NUO19" s="20"/>
      <c r="NUP19" s="20"/>
      <c r="NUQ19" s="20"/>
      <c r="NUR19" s="20"/>
      <c r="NUS19" s="20"/>
      <c r="NUT19" s="20"/>
      <c r="NUU19" s="20"/>
      <c r="NUV19" s="20"/>
      <c r="NUW19" s="20"/>
      <c r="NUX19" s="20"/>
      <c r="NUY19" s="20"/>
      <c r="NUZ19" s="20"/>
      <c r="NVA19" s="20"/>
      <c r="NVB19" s="20"/>
      <c r="NVC19" s="20"/>
      <c r="NVD19" s="20"/>
      <c r="NVE19" s="20"/>
      <c r="NVF19" s="20"/>
      <c r="NVG19" s="20"/>
      <c r="NVH19" s="20"/>
      <c r="NVI19" s="20"/>
      <c r="NVJ19" s="20"/>
      <c r="NVK19" s="20"/>
      <c r="NVL19" s="20"/>
      <c r="NVM19" s="20"/>
      <c r="NVN19" s="20"/>
      <c r="NVO19" s="20"/>
      <c r="NVP19" s="20"/>
      <c r="NVQ19" s="20"/>
      <c r="NVR19" s="20"/>
      <c r="NVS19" s="20"/>
      <c r="NVT19" s="20"/>
      <c r="NVU19" s="20"/>
      <c r="NVV19" s="20"/>
      <c r="NVW19" s="20"/>
      <c r="NVX19" s="20"/>
      <c r="NVY19" s="20"/>
      <c r="NVZ19" s="20"/>
      <c r="NWA19" s="20"/>
      <c r="NWB19" s="20"/>
      <c r="NWC19" s="20"/>
      <c r="NWD19" s="20"/>
      <c r="NWE19" s="20"/>
      <c r="NWF19" s="20"/>
      <c r="NWG19" s="20"/>
      <c r="NWH19" s="20"/>
      <c r="NWI19" s="20"/>
      <c r="NWJ19" s="20"/>
      <c r="NWK19" s="20"/>
      <c r="NWL19" s="20"/>
      <c r="NWM19" s="20"/>
      <c r="NWN19" s="20"/>
      <c r="NWO19" s="20"/>
      <c r="NWP19" s="20"/>
      <c r="NWQ19" s="20"/>
      <c r="NWR19" s="20"/>
      <c r="NWS19" s="20"/>
      <c r="NWT19" s="20"/>
      <c r="NWU19" s="20"/>
      <c r="NWV19" s="20"/>
      <c r="NWW19" s="20"/>
      <c r="NWX19" s="20"/>
      <c r="NWY19" s="20"/>
      <c r="NWZ19" s="20"/>
      <c r="NXA19" s="20"/>
      <c r="NXB19" s="20"/>
      <c r="NXC19" s="20"/>
      <c r="NXD19" s="20"/>
      <c r="NXE19" s="20"/>
      <c r="NXF19" s="20"/>
      <c r="NXG19" s="20"/>
      <c r="NXH19" s="20"/>
      <c r="NXI19" s="20"/>
      <c r="NXJ19" s="20"/>
      <c r="NXK19" s="20"/>
      <c r="NXL19" s="20"/>
      <c r="NXM19" s="20"/>
      <c r="NXN19" s="20"/>
      <c r="NXO19" s="20"/>
      <c r="NXP19" s="20"/>
      <c r="NXQ19" s="20"/>
      <c r="NXR19" s="20"/>
      <c r="NXS19" s="20"/>
      <c r="NXT19" s="20"/>
      <c r="NXU19" s="20"/>
      <c r="NXV19" s="20"/>
      <c r="NXW19" s="20"/>
      <c r="NXX19" s="20"/>
      <c r="NXY19" s="20"/>
      <c r="NXZ19" s="20"/>
      <c r="NYA19" s="20"/>
      <c r="NYB19" s="20"/>
      <c r="NYC19" s="20"/>
      <c r="NYD19" s="20"/>
      <c r="NYE19" s="20"/>
      <c r="NYF19" s="20"/>
      <c r="NYG19" s="20"/>
      <c r="NYH19" s="20"/>
      <c r="NYI19" s="20"/>
      <c r="NYJ19" s="20"/>
      <c r="NYK19" s="20"/>
      <c r="NYL19" s="20"/>
      <c r="NYM19" s="20"/>
      <c r="NYN19" s="20"/>
      <c r="NYO19" s="20"/>
      <c r="NYP19" s="20"/>
      <c r="NYQ19" s="20"/>
      <c r="NYR19" s="20"/>
      <c r="NYS19" s="20"/>
      <c r="NYT19" s="20"/>
      <c r="NYU19" s="20"/>
      <c r="NYV19" s="20"/>
      <c r="NYW19" s="20"/>
      <c r="NYX19" s="20"/>
      <c r="NYY19" s="20"/>
      <c r="NYZ19" s="20"/>
      <c r="NZA19" s="20"/>
      <c r="NZB19" s="20"/>
      <c r="NZC19" s="20"/>
      <c r="NZD19" s="20"/>
      <c r="NZE19" s="20"/>
      <c r="NZF19" s="20"/>
      <c r="NZG19" s="20"/>
      <c r="NZH19" s="20"/>
      <c r="NZI19" s="20"/>
      <c r="NZJ19" s="20"/>
      <c r="NZK19" s="20"/>
      <c r="NZL19" s="20"/>
      <c r="NZM19" s="20"/>
      <c r="NZN19" s="20"/>
      <c r="NZO19" s="20"/>
      <c r="NZP19" s="20"/>
      <c r="NZQ19" s="20"/>
      <c r="NZR19" s="20"/>
      <c r="NZS19" s="20"/>
      <c r="NZT19" s="20"/>
      <c r="NZU19" s="20"/>
      <c r="NZV19" s="20"/>
      <c r="NZW19" s="20"/>
      <c r="NZX19" s="20"/>
      <c r="NZY19" s="20"/>
      <c r="NZZ19" s="20"/>
      <c r="OAA19" s="20"/>
      <c r="OAB19" s="20"/>
      <c r="OAC19" s="20"/>
      <c r="OAD19" s="20"/>
      <c r="OAE19" s="20"/>
      <c r="OAF19" s="20"/>
      <c r="OAG19" s="20"/>
      <c r="OAH19" s="20"/>
      <c r="OAI19" s="20"/>
      <c r="OAJ19" s="20"/>
      <c r="OAK19" s="20"/>
      <c r="OAL19" s="20"/>
      <c r="OAM19" s="20"/>
      <c r="OAN19" s="20"/>
      <c r="OAO19" s="20"/>
      <c r="OAP19" s="20"/>
      <c r="OAQ19" s="20"/>
      <c r="OAR19" s="20"/>
      <c r="OAS19" s="20"/>
      <c r="OAT19" s="20"/>
      <c r="OAU19" s="20"/>
      <c r="OAV19" s="20"/>
      <c r="OAW19" s="20"/>
      <c r="OAX19" s="20"/>
      <c r="OAY19" s="20"/>
      <c r="OAZ19" s="20"/>
      <c r="OBA19" s="20"/>
      <c r="OBB19" s="20"/>
      <c r="OBC19" s="20"/>
      <c r="OBD19" s="20"/>
      <c r="OBE19" s="20"/>
      <c r="OBF19" s="20"/>
      <c r="OBG19" s="20"/>
      <c r="OBH19" s="20"/>
      <c r="OBI19" s="20"/>
      <c r="OBJ19" s="20"/>
      <c r="OBK19" s="20"/>
      <c r="OBL19" s="20"/>
      <c r="OBM19" s="20"/>
      <c r="OBN19" s="20"/>
      <c r="OBO19" s="20"/>
      <c r="OBP19" s="20"/>
      <c r="OBQ19" s="20"/>
      <c r="OBR19" s="20"/>
      <c r="OBS19" s="20"/>
      <c r="OBT19" s="20"/>
      <c r="OBU19" s="20"/>
      <c r="OBV19" s="20"/>
      <c r="OBW19" s="20"/>
      <c r="OBX19" s="20"/>
      <c r="OBY19" s="20"/>
      <c r="OBZ19" s="20"/>
      <c r="OCA19" s="20"/>
      <c r="OCB19" s="20"/>
      <c r="OCC19" s="20"/>
      <c r="OCD19" s="20"/>
      <c r="OCE19" s="20"/>
      <c r="OCF19" s="20"/>
      <c r="OCG19" s="20"/>
      <c r="OCH19" s="20"/>
      <c r="OCI19" s="20"/>
      <c r="OCJ19" s="20"/>
      <c r="OCK19" s="20"/>
      <c r="OCL19" s="20"/>
      <c r="OCM19" s="20"/>
      <c r="OCN19" s="20"/>
      <c r="OCO19" s="20"/>
      <c r="OCP19" s="20"/>
      <c r="OCQ19" s="20"/>
      <c r="OCR19" s="20"/>
      <c r="OCS19" s="20"/>
      <c r="OCT19" s="20"/>
      <c r="OCU19" s="20"/>
      <c r="OCV19" s="20"/>
      <c r="OCW19" s="20"/>
      <c r="OCX19" s="20"/>
      <c r="OCY19" s="20"/>
      <c r="OCZ19" s="20"/>
      <c r="ODA19" s="20"/>
      <c r="ODB19" s="20"/>
      <c r="ODC19" s="20"/>
      <c r="ODD19" s="20"/>
      <c r="ODE19" s="20"/>
      <c r="ODF19" s="20"/>
      <c r="ODG19" s="20"/>
      <c r="ODH19" s="20"/>
      <c r="ODI19" s="20"/>
      <c r="ODJ19" s="20"/>
      <c r="ODK19" s="20"/>
      <c r="ODL19" s="20"/>
      <c r="ODM19" s="20"/>
      <c r="ODN19" s="20"/>
      <c r="ODO19" s="20"/>
      <c r="ODP19" s="20"/>
      <c r="ODQ19" s="20"/>
      <c r="ODR19" s="20"/>
      <c r="ODS19" s="20"/>
      <c r="ODT19" s="20"/>
      <c r="ODU19" s="20"/>
      <c r="ODV19" s="20"/>
      <c r="ODW19" s="20"/>
      <c r="ODX19" s="20"/>
      <c r="ODY19" s="20"/>
      <c r="ODZ19" s="20"/>
      <c r="OEA19" s="20"/>
      <c r="OEB19" s="20"/>
      <c r="OEC19" s="20"/>
      <c r="OED19" s="20"/>
      <c r="OEE19" s="20"/>
      <c r="OEF19" s="20"/>
      <c r="OEG19" s="20"/>
      <c r="OEH19" s="20"/>
      <c r="OEI19" s="20"/>
      <c r="OEJ19" s="20"/>
      <c r="OEK19" s="20"/>
      <c r="OEL19" s="20"/>
      <c r="OEM19" s="20"/>
      <c r="OEN19" s="20"/>
      <c r="OEO19" s="20"/>
      <c r="OEP19" s="20"/>
      <c r="OEQ19" s="20"/>
      <c r="OER19" s="20"/>
      <c r="OES19" s="20"/>
      <c r="OET19" s="20"/>
      <c r="OEU19" s="20"/>
      <c r="OEV19" s="20"/>
      <c r="OEW19" s="20"/>
      <c r="OEX19" s="20"/>
      <c r="OEY19" s="20"/>
      <c r="OEZ19" s="20"/>
      <c r="OFA19" s="20"/>
      <c r="OFB19" s="20"/>
      <c r="OFC19" s="20"/>
      <c r="OFD19" s="20"/>
      <c r="OFE19" s="20"/>
      <c r="OFF19" s="20"/>
      <c r="OFG19" s="20"/>
      <c r="OFH19" s="20"/>
      <c r="OFI19" s="20"/>
      <c r="OFJ19" s="20"/>
      <c r="OFK19" s="20"/>
      <c r="OFL19" s="20"/>
      <c r="OFM19" s="20"/>
      <c r="OFN19" s="20"/>
      <c r="OFO19" s="20"/>
      <c r="OFP19" s="20"/>
      <c r="OFQ19" s="20"/>
      <c r="OFR19" s="20"/>
      <c r="OFS19" s="20"/>
      <c r="OFT19" s="20"/>
      <c r="OFU19" s="20"/>
      <c r="OFV19" s="20"/>
      <c r="OFW19" s="20"/>
      <c r="OFX19" s="20"/>
      <c r="OFY19" s="20"/>
      <c r="OFZ19" s="20"/>
      <c r="OGA19" s="20"/>
      <c r="OGB19" s="20"/>
      <c r="OGC19" s="20"/>
      <c r="OGD19" s="20"/>
      <c r="OGE19" s="20"/>
      <c r="OGF19" s="20"/>
      <c r="OGG19" s="20"/>
      <c r="OGH19" s="20"/>
      <c r="OGI19" s="20"/>
      <c r="OGJ19" s="20"/>
      <c r="OGK19" s="20"/>
      <c r="OGL19" s="20"/>
      <c r="OGM19" s="20"/>
      <c r="OGN19" s="20"/>
      <c r="OGO19" s="20"/>
      <c r="OGP19" s="20"/>
      <c r="OGQ19" s="20"/>
      <c r="OGR19" s="20"/>
      <c r="OGS19" s="20"/>
      <c r="OGT19" s="20"/>
      <c r="OGU19" s="20"/>
      <c r="OGV19" s="20"/>
      <c r="OGW19" s="20"/>
      <c r="OGX19" s="20"/>
      <c r="OGY19" s="20"/>
      <c r="OGZ19" s="20"/>
      <c r="OHA19" s="20"/>
      <c r="OHB19" s="20"/>
      <c r="OHC19" s="20"/>
      <c r="OHD19" s="20"/>
      <c r="OHE19" s="20"/>
      <c r="OHF19" s="20"/>
      <c r="OHG19" s="20"/>
      <c r="OHH19" s="20"/>
      <c r="OHI19" s="20"/>
      <c r="OHJ19" s="20"/>
      <c r="OHK19" s="20"/>
      <c r="OHL19" s="20"/>
      <c r="OHM19" s="20"/>
      <c r="OHN19" s="20"/>
      <c r="OHO19" s="20"/>
      <c r="OHP19" s="20"/>
      <c r="OHQ19" s="20"/>
      <c r="OHR19" s="20"/>
      <c r="OHS19" s="20"/>
      <c r="OHT19" s="20"/>
      <c r="OHU19" s="20"/>
      <c r="OHV19" s="20"/>
      <c r="OHW19" s="20"/>
      <c r="OHX19" s="20"/>
      <c r="OHY19" s="20"/>
      <c r="OHZ19" s="20"/>
      <c r="OIA19" s="20"/>
      <c r="OIB19" s="20"/>
      <c r="OIC19" s="20"/>
      <c r="OID19" s="20"/>
      <c r="OIE19" s="20"/>
      <c r="OIF19" s="20"/>
      <c r="OIG19" s="20"/>
      <c r="OIH19" s="20"/>
      <c r="OII19" s="20"/>
      <c r="OIJ19" s="20"/>
      <c r="OIK19" s="20"/>
      <c r="OIL19" s="20"/>
      <c r="OIM19" s="20"/>
      <c r="OIN19" s="20"/>
      <c r="OIO19" s="20"/>
      <c r="OIP19" s="20"/>
      <c r="OIQ19" s="20"/>
      <c r="OIR19" s="20"/>
      <c r="OIS19" s="20"/>
      <c r="OIT19" s="20"/>
      <c r="OIU19" s="20"/>
      <c r="OIV19" s="20"/>
      <c r="OIW19" s="20"/>
      <c r="OIX19" s="20"/>
      <c r="OIY19" s="20"/>
      <c r="OIZ19" s="20"/>
      <c r="OJA19" s="20"/>
      <c r="OJB19" s="20"/>
      <c r="OJC19" s="20"/>
      <c r="OJD19" s="20"/>
      <c r="OJE19" s="20"/>
      <c r="OJF19" s="20"/>
      <c r="OJG19" s="20"/>
      <c r="OJH19" s="20"/>
      <c r="OJI19" s="20"/>
      <c r="OJJ19" s="20"/>
      <c r="OJK19" s="20"/>
      <c r="OJL19" s="20"/>
      <c r="OJM19" s="20"/>
      <c r="OJN19" s="20"/>
      <c r="OJO19" s="20"/>
      <c r="OJP19" s="20"/>
      <c r="OJQ19" s="20"/>
      <c r="OJR19" s="20"/>
      <c r="OJS19" s="20"/>
      <c r="OJT19" s="20"/>
      <c r="OJU19" s="20"/>
      <c r="OJV19" s="20"/>
      <c r="OJW19" s="20"/>
      <c r="OJX19" s="20"/>
      <c r="OJY19" s="20"/>
      <c r="OJZ19" s="20"/>
      <c r="OKA19" s="20"/>
      <c r="OKB19" s="20"/>
      <c r="OKC19" s="20"/>
      <c r="OKD19" s="20"/>
      <c r="OKE19" s="20"/>
      <c r="OKF19" s="20"/>
      <c r="OKG19" s="20"/>
      <c r="OKH19" s="20"/>
      <c r="OKI19" s="20"/>
      <c r="OKJ19" s="20"/>
      <c r="OKK19" s="20"/>
      <c r="OKL19" s="20"/>
      <c r="OKM19" s="20"/>
      <c r="OKN19" s="20"/>
      <c r="OKO19" s="20"/>
      <c r="OKP19" s="20"/>
      <c r="OKQ19" s="20"/>
      <c r="OKR19" s="20"/>
      <c r="OKS19" s="20"/>
      <c r="OKT19" s="20"/>
      <c r="OKU19" s="20"/>
      <c r="OKV19" s="20"/>
      <c r="OKW19" s="20"/>
      <c r="OKX19" s="20"/>
      <c r="OKY19" s="20"/>
      <c r="OKZ19" s="20"/>
      <c r="OLA19" s="20"/>
      <c r="OLB19" s="20"/>
      <c r="OLC19" s="20"/>
      <c r="OLD19" s="20"/>
      <c r="OLE19" s="20"/>
      <c r="OLF19" s="20"/>
      <c r="OLG19" s="20"/>
      <c r="OLH19" s="20"/>
      <c r="OLI19" s="20"/>
      <c r="OLJ19" s="20"/>
      <c r="OLK19" s="20"/>
      <c r="OLL19" s="20"/>
      <c r="OLM19" s="20"/>
      <c r="OLN19" s="20"/>
      <c r="OLO19" s="20"/>
      <c r="OLP19" s="20"/>
      <c r="OLQ19" s="20"/>
      <c r="OLR19" s="20"/>
      <c r="OLS19" s="20"/>
      <c r="OLT19" s="20"/>
      <c r="OLU19" s="20"/>
      <c r="OLV19" s="20"/>
      <c r="OLW19" s="20"/>
      <c r="OLX19" s="20"/>
      <c r="OLY19" s="20"/>
      <c r="OLZ19" s="20"/>
      <c r="OMA19" s="20"/>
      <c r="OMB19" s="20"/>
      <c r="OMC19" s="20"/>
      <c r="OMD19" s="20"/>
      <c r="OME19" s="20"/>
      <c r="OMF19" s="20"/>
      <c r="OMG19" s="20"/>
      <c r="OMH19" s="20"/>
      <c r="OMI19" s="20"/>
      <c r="OMJ19" s="20"/>
      <c r="OMK19" s="20"/>
      <c r="OML19" s="20"/>
      <c r="OMM19" s="20"/>
      <c r="OMN19" s="20"/>
      <c r="OMO19" s="20"/>
      <c r="OMP19" s="20"/>
      <c r="OMQ19" s="20"/>
      <c r="OMR19" s="20"/>
      <c r="OMS19" s="20"/>
      <c r="OMT19" s="20"/>
      <c r="OMU19" s="20"/>
      <c r="OMV19" s="20"/>
      <c r="OMW19" s="20"/>
      <c r="OMX19" s="20"/>
      <c r="OMY19" s="20"/>
      <c r="OMZ19" s="20"/>
      <c r="ONA19" s="20"/>
      <c r="ONB19" s="20"/>
      <c r="ONC19" s="20"/>
      <c r="OND19" s="20"/>
      <c r="ONE19" s="20"/>
      <c r="ONF19" s="20"/>
      <c r="ONG19" s="20"/>
      <c r="ONH19" s="20"/>
      <c r="ONI19" s="20"/>
      <c r="ONJ19" s="20"/>
      <c r="ONK19" s="20"/>
      <c r="ONL19" s="20"/>
      <c r="ONM19" s="20"/>
      <c r="ONN19" s="20"/>
      <c r="ONO19" s="20"/>
      <c r="ONP19" s="20"/>
      <c r="ONQ19" s="20"/>
      <c r="ONR19" s="20"/>
      <c r="ONS19" s="20"/>
      <c r="ONT19" s="20"/>
      <c r="ONU19" s="20"/>
      <c r="ONV19" s="20"/>
      <c r="ONW19" s="20"/>
      <c r="ONX19" s="20"/>
      <c r="ONY19" s="20"/>
      <c r="ONZ19" s="20"/>
      <c r="OOA19" s="20"/>
      <c r="OOB19" s="20"/>
      <c r="OOC19" s="20"/>
      <c r="OOD19" s="20"/>
      <c r="OOE19" s="20"/>
      <c r="OOF19" s="20"/>
      <c r="OOG19" s="20"/>
      <c r="OOH19" s="20"/>
      <c r="OOI19" s="20"/>
      <c r="OOJ19" s="20"/>
      <c r="OOK19" s="20"/>
      <c r="OOL19" s="20"/>
      <c r="OOM19" s="20"/>
      <c r="OON19" s="20"/>
      <c r="OOO19" s="20"/>
      <c r="OOP19" s="20"/>
      <c r="OOQ19" s="20"/>
      <c r="OOR19" s="20"/>
      <c r="OOS19" s="20"/>
      <c r="OOT19" s="20"/>
      <c r="OOU19" s="20"/>
      <c r="OOV19" s="20"/>
      <c r="OOW19" s="20"/>
      <c r="OOX19" s="20"/>
      <c r="OOY19" s="20"/>
      <c r="OOZ19" s="20"/>
      <c r="OPA19" s="20"/>
      <c r="OPB19" s="20"/>
      <c r="OPC19" s="20"/>
      <c r="OPD19" s="20"/>
      <c r="OPE19" s="20"/>
      <c r="OPF19" s="20"/>
      <c r="OPG19" s="20"/>
      <c r="OPH19" s="20"/>
      <c r="OPI19" s="20"/>
      <c r="OPJ19" s="20"/>
      <c r="OPK19" s="20"/>
      <c r="OPL19" s="20"/>
      <c r="OPM19" s="20"/>
      <c r="OPN19" s="20"/>
      <c r="OPO19" s="20"/>
      <c r="OPP19" s="20"/>
      <c r="OPQ19" s="20"/>
      <c r="OPR19" s="20"/>
      <c r="OPS19" s="20"/>
      <c r="OPT19" s="20"/>
      <c r="OPU19" s="20"/>
      <c r="OPV19" s="20"/>
      <c r="OPW19" s="20"/>
      <c r="OPX19" s="20"/>
      <c r="OPY19" s="20"/>
      <c r="OPZ19" s="20"/>
      <c r="OQA19" s="20"/>
      <c r="OQB19" s="20"/>
      <c r="OQC19" s="20"/>
      <c r="OQD19" s="20"/>
      <c r="OQE19" s="20"/>
      <c r="OQF19" s="20"/>
      <c r="OQG19" s="20"/>
      <c r="OQH19" s="20"/>
      <c r="OQI19" s="20"/>
      <c r="OQJ19" s="20"/>
      <c r="OQK19" s="20"/>
      <c r="OQL19" s="20"/>
      <c r="OQM19" s="20"/>
      <c r="OQN19" s="20"/>
      <c r="OQO19" s="20"/>
      <c r="OQP19" s="20"/>
      <c r="OQQ19" s="20"/>
      <c r="OQR19" s="20"/>
      <c r="OQS19" s="20"/>
      <c r="OQT19" s="20"/>
      <c r="OQU19" s="20"/>
      <c r="OQV19" s="20"/>
      <c r="OQW19" s="20"/>
      <c r="OQX19" s="20"/>
      <c r="OQY19" s="20"/>
      <c r="OQZ19" s="20"/>
      <c r="ORA19" s="20"/>
      <c r="ORB19" s="20"/>
      <c r="ORC19" s="20"/>
      <c r="ORD19" s="20"/>
      <c r="ORE19" s="20"/>
      <c r="ORF19" s="20"/>
      <c r="ORG19" s="20"/>
      <c r="ORH19" s="20"/>
      <c r="ORI19" s="20"/>
      <c r="ORJ19" s="20"/>
      <c r="ORK19" s="20"/>
      <c r="ORL19" s="20"/>
      <c r="ORM19" s="20"/>
      <c r="ORN19" s="20"/>
      <c r="ORO19" s="20"/>
      <c r="ORP19" s="20"/>
      <c r="ORQ19" s="20"/>
      <c r="ORR19" s="20"/>
      <c r="ORS19" s="20"/>
      <c r="ORT19" s="20"/>
      <c r="ORU19" s="20"/>
      <c r="ORV19" s="20"/>
      <c r="ORW19" s="20"/>
      <c r="ORX19" s="20"/>
      <c r="ORY19" s="20"/>
      <c r="ORZ19" s="20"/>
      <c r="OSA19" s="20"/>
      <c r="OSB19" s="20"/>
      <c r="OSC19" s="20"/>
      <c r="OSD19" s="20"/>
      <c r="OSE19" s="20"/>
      <c r="OSF19" s="20"/>
      <c r="OSG19" s="20"/>
      <c r="OSH19" s="20"/>
      <c r="OSI19" s="20"/>
      <c r="OSJ19" s="20"/>
      <c r="OSK19" s="20"/>
      <c r="OSL19" s="20"/>
      <c r="OSM19" s="20"/>
      <c r="OSN19" s="20"/>
      <c r="OSO19" s="20"/>
      <c r="OSP19" s="20"/>
      <c r="OSQ19" s="20"/>
      <c r="OSR19" s="20"/>
      <c r="OSS19" s="20"/>
      <c r="OST19" s="20"/>
      <c r="OSU19" s="20"/>
      <c r="OSV19" s="20"/>
      <c r="OSW19" s="20"/>
      <c r="OSX19" s="20"/>
      <c r="OSY19" s="20"/>
      <c r="OSZ19" s="20"/>
      <c r="OTA19" s="20"/>
      <c r="OTB19" s="20"/>
      <c r="OTC19" s="20"/>
      <c r="OTD19" s="20"/>
      <c r="OTE19" s="20"/>
      <c r="OTF19" s="20"/>
      <c r="OTG19" s="20"/>
      <c r="OTH19" s="20"/>
      <c r="OTI19" s="20"/>
      <c r="OTJ19" s="20"/>
      <c r="OTK19" s="20"/>
      <c r="OTL19" s="20"/>
      <c r="OTM19" s="20"/>
      <c r="OTN19" s="20"/>
      <c r="OTO19" s="20"/>
      <c r="OTP19" s="20"/>
      <c r="OTQ19" s="20"/>
      <c r="OTR19" s="20"/>
      <c r="OTS19" s="20"/>
      <c r="OTT19" s="20"/>
      <c r="OTU19" s="20"/>
      <c r="OTV19" s="20"/>
      <c r="OTW19" s="20"/>
      <c r="OTX19" s="20"/>
      <c r="OTY19" s="20"/>
      <c r="OTZ19" s="20"/>
      <c r="OUA19" s="20"/>
      <c r="OUB19" s="20"/>
      <c r="OUC19" s="20"/>
      <c r="OUD19" s="20"/>
      <c r="OUE19" s="20"/>
      <c r="OUF19" s="20"/>
      <c r="OUG19" s="20"/>
      <c r="OUH19" s="20"/>
      <c r="OUI19" s="20"/>
      <c r="OUJ19" s="20"/>
      <c r="OUK19" s="20"/>
      <c r="OUL19" s="20"/>
      <c r="OUM19" s="20"/>
      <c r="OUN19" s="20"/>
      <c r="OUO19" s="20"/>
      <c r="OUP19" s="20"/>
      <c r="OUQ19" s="20"/>
      <c r="OUR19" s="20"/>
      <c r="OUS19" s="20"/>
      <c r="OUT19" s="20"/>
      <c r="OUU19" s="20"/>
      <c r="OUV19" s="20"/>
      <c r="OUW19" s="20"/>
      <c r="OUX19" s="20"/>
      <c r="OUY19" s="20"/>
      <c r="OUZ19" s="20"/>
      <c r="OVA19" s="20"/>
      <c r="OVB19" s="20"/>
      <c r="OVC19" s="20"/>
      <c r="OVD19" s="20"/>
      <c r="OVE19" s="20"/>
      <c r="OVF19" s="20"/>
      <c r="OVG19" s="20"/>
      <c r="OVH19" s="20"/>
      <c r="OVI19" s="20"/>
      <c r="OVJ19" s="20"/>
      <c r="OVK19" s="20"/>
      <c r="OVL19" s="20"/>
      <c r="OVM19" s="20"/>
      <c r="OVN19" s="20"/>
      <c r="OVO19" s="20"/>
      <c r="OVP19" s="20"/>
      <c r="OVQ19" s="20"/>
      <c r="OVR19" s="20"/>
      <c r="OVS19" s="20"/>
      <c r="OVT19" s="20"/>
      <c r="OVU19" s="20"/>
      <c r="OVV19" s="20"/>
      <c r="OVW19" s="20"/>
      <c r="OVX19" s="20"/>
      <c r="OVY19" s="20"/>
      <c r="OVZ19" s="20"/>
      <c r="OWA19" s="20"/>
      <c r="OWB19" s="20"/>
      <c r="OWC19" s="20"/>
      <c r="OWD19" s="20"/>
      <c r="OWE19" s="20"/>
      <c r="OWF19" s="20"/>
      <c r="OWG19" s="20"/>
      <c r="OWH19" s="20"/>
      <c r="OWI19" s="20"/>
      <c r="OWJ19" s="20"/>
      <c r="OWK19" s="20"/>
      <c r="OWL19" s="20"/>
      <c r="OWM19" s="20"/>
      <c r="OWN19" s="20"/>
      <c r="OWO19" s="20"/>
      <c r="OWP19" s="20"/>
      <c r="OWQ19" s="20"/>
      <c r="OWR19" s="20"/>
      <c r="OWS19" s="20"/>
      <c r="OWT19" s="20"/>
      <c r="OWU19" s="20"/>
      <c r="OWV19" s="20"/>
      <c r="OWW19" s="20"/>
      <c r="OWX19" s="20"/>
      <c r="OWY19" s="20"/>
      <c r="OWZ19" s="20"/>
      <c r="OXA19" s="20"/>
      <c r="OXB19" s="20"/>
      <c r="OXC19" s="20"/>
      <c r="OXD19" s="20"/>
      <c r="OXE19" s="20"/>
      <c r="OXF19" s="20"/>
      <c r="OXG19" s="20"/>
      <c r="OXH19" s="20"/>
      <c r="OXI19" s="20"/>
      <c r="OXJ19" s="20"/>
      <c r="OXK19" s="20"/>
      <c r="OXL19" s="20"/>
      <c r="OXM19" s="20"/>
      <c r="OXN19" s="20"/>
      <c r="OXO19" s="20"/>
      <c r="OXP19" s="20"/>
      <c r="OXQ19" s="20"/>
      <c r="OXR19" s="20"/>
      <c r="OXS19" s="20"/>
      <c r="OXT19" s="20"/>
      <c r="OXU19" s="20"/>
      <c r="OXV19" s="20"/>
      <c r="OXW19" s="20"/>
      <c r="OXX19" s="20"/>
      <c r="OXY19" s="20"/>
      <c r="OXZ19" s="20"/>
      <c r="OYA19" s="20"/>
      <c r="OYB19" s="20"/>
      <c r="OYC19" s="20"/>
      <c r="OYD19" s="20"/>
      <c r="OYE19" s="20"/>
      <c r="OYF19" s="20"/>
      <c r="OYG19" s="20"/>
      <c r="OYH19" s="20"/>
      <c r="OYI19" s="20"/>
      <c r="OYJ19" s="20"/>
      <c r="OYK19" s="20"/>
      <c r="OYL19" s="20"/>
      <c r="OYM19" s="20"/>
      <c r="OYN19" s="20"/>
      <c r="OYO19" s="20"/>
      <c r="OYP19" s="20"/>
      <c r="OYQ19" s="20"/>
      <c r="OYR19" s="20"/>
      <c r="OYS19" s="20"/>
      <c r="OYT19" s="20"/>
      <c r="OYU19" s="20"/>
      <c r="OYV19" s="20"/>
      <c r="OYW19" s="20"/>
      <c r="OYX19" s="20"/>
      <c r="OYY19" s="20"/>
      <c r="OYZ19" s="20"/>
      <c r="OZA19" s="20"/>
      <c r="OZB19" s="20"/>
      <c r="OZC19" s="20"/>
      <c r="OZD19" s="20"/>
      <c r="OZE19" s="20"/>
      <c r="OZF19" s="20"/>
      <c r="OZG19" s="20"/>
      <c r="OZH19" s="20"/>
      <c r="OZI19" s="20"/>
      <c r="OZJ19" s="20"/>
      <c r="OZK19" s="20"/>
      <c r="OZL19" s="20"/>
      <c r="OZM19" s="20"/>
      <c r="OZN19" s="20"/>
      <c r="OZO19" s="20"/>
      <c r="OZP19" s="20"/>
      <c r="OZQ19" s="20"/>
      <c r="OZR19" s="20"/>
      <c r="OZS19" s="20"/>
      <c r="OZT19" s="20"/>
      <c r="OZU19" s="20"/>
      <c r="OZV19" s="20"/>
      <c r="OZW19" s="20"/>
      <c r="OZX19" s="20"/>
      <c r="OZY19" s="20"/>
      <c r="OZZ19" s="20"/>
      <c r="PAA19" s="20"/>
      <c r="PAB19" s="20"/>
      <c r="PAC19" s="20"/>
      <c r="PAD19" s="20"/>
      <c r="PAE19" s="20"/>
      <c r="PAF19" s="20"/>
      <c r="PAG19" s="20"/>
      <c r="PAH19" s="20"/>
      <c r="PAI19" s="20"/>
      <c r="PAJ19" s="20"/>
      <c r="PAK19" s="20"/>
      <c r="PAL19" s="20"/>
      <c r="PAM19" s="20"/>
      <c r="PAN19" s="20"/>
      <c r="PAO19" s="20"/>
      <c r="PAP19" s="20"/>
      <c r="PAQ19" s="20"/>
      <c r="PAR19" s="20"/>
      <c r="PAS19" s="20"/>
      <c r="PAT19" s="20"/>
      <c r="PAU19" s="20"/>
      <c r="PAV19" s="20"/>
      <c r="PAW19" s="20"/>
      <c r="PAX19" s="20"/>
      <c r="PAY19" s="20"/>
      <c r="PAZ19" s="20"/>
      <c r="PBA19" s="20"/>
      <c r="PBB19" s="20"/>
      <c r="PBC19" s="20"/>
      <c r="PBD19" s="20"/>
      <c r="PBE19" s="20"/>
      <c r="PBF19" s="20"/>
      <c r="PBG19" s="20"/>
      <c r="PBH19" s="20"/>
      <c r="PBI19" s="20"/>
      <c r="PBJ19" s="20"/>
      <c r="PBK19" s="20"/>
      <c r="PBL19" s="20"/>
      <c r="PBM19" s="20"/>
      <c r="PBN19" s="20"/>
      <c r="PBO19" s="20"/>
      <c r="PBP19" s="20"/>
      <c r="PBQ19" s="20"/>
      <c r="PBR19" s="20"/>
      <c r="PBS19" s="20"/>
      <c r="PBT19" s="20"/>
      <c r="PBU19" s="20"/>
      <c r="PBV19" s="20"/>
      <c r="PBW19" s="20"/>
      <c r="PBX19" s="20"/>
      <c r="PBY19" s="20"/>
      <c r="PBZ19" s="20"/>
      <c r="PCA19" s="20"/>
      <c r="PCB19" s="20"/>
      <c r="PCC19" s="20"/>
      <c r="PCD19" s="20"/>
      <c r="PCE19" s="20"/>
      <c r="PCF19" s="20"/>
      <c r="PCG19" s="20"/>
      <c r="PCH19" s="20"/>
      <c r="PCI19" s="20"/>
      <c r="PCJ19" s="20"/>
      <c r="PCK19" s="20"/>
      <c r="PCL19" s="20"/>
      <c r="PCM19" s="20"/>
      <c r="PCN19" s="20"/>
      <c r="PCO19" s="20"/>
      <c r="PCP19" s="20"/>
      <c r="PCQ19" s="20"/>
      <c r="PCR19" s="20"/>
      <c r="PCS19" s="20"/>
      <c r="PCT19" s="20"/>
      <c r="PCU19" s="20"/>
      <c r="PCV19" s="20"/>
      <c r="PCW19" s="20"/>
      <c r="PCX19" s="20"/>
      <c r="PCY19" s="20"/>
      <c r="PCZ19" s="20"/>
      <c r="PDA19" s="20"/>
      <c r="PDB19" s="20"/>
      <c r="PDC19" s="20"/>
      <c r="PDD19" s="20"/>
      <c r="PDE19" s="20"/>
      <c r="PDF19" s="20"/>
      <c r="PDG19" s="20"/>
      <c r="PDH19" s="20"/>
      <c r="PDI19" s="20"/>
      <c r="PDJ19" s="20"/>
      <c r="PDK19" s="20"/>
      <c r="PDL19" s="20"/>
      <c r="PDM19" s="20"/>
      <c r="PDN19" s="20"/>
      <c r="PDO19" s="20"/>
      <c r="PDP19" s="20"/>
      <c r="PDQ19" s="20"/>
      <c r="PDR19" s="20"/>
      <c r="PDS19" s="20"/>
      <c r="PDT19" s="20"/>
      <c r="PDU19" s="20"/>
      <c r="PDV19" s="20"/>
      <c r="PDW19" s="20"/>
      <c r="PDX19" s="20"/>
      <c r="PDY19" s="20"/>
      <c r="PDZ19" s="20"/>
      <c r="PEA19" s="20"/>
      <c r="PEB19" s="20"/>
      <c r="PEC19" s="20"/>
      <c r="PED19" s="20"/>
      <c r="PEE19" s="20"/>
      <c r="PEF19" s="20"/>
      <c r="PEG19" s="20"/>
      <c r="PEH19" s="20"/>
      <c r="PEI19" s="20"/>
      <c r="PEJ19" s="20"/>
      <c r="PEK19" s="20"/>
      <c r="PEL19" s="20"/>
      <c r="PEM19" s="20"/>
      <c r="PEN19" s="20"/>
      <c r="PEO19" s="20"/>
      <c r="PEP19" s="20"/>
      <c r="PEQ19" s="20"/>
      <c r="PER19" s="20"/>
      <c r="PES19" s="20"/>
      <c r="PET19" s="20"/>
      <c r="PEU19" s="20"/>
      <c r="PEV19" s="20"/>
      <c r="PEW19" s="20"/>
      <c r="PEX19" s="20"/>
      <c r="PEY19" s="20"/>
      <c r="PEZ19" s="20"/>
      <c r="PFA19" s="20"/>
      <c r="PFB19" s="20"/>
      <c r="PFC19" s="20"/>
      <c r="PFD19" s="20"/>
      <c r="PFE19" s="20"/>
      <c r="PFF19" s="20"/>
      <c r="PFG19" s="20"/>
      <c r="PFH19" s="20"/>
      <c r="PFI19" s="20"/>
      <c r="PFJ19" s="20"/>
      <c r="PFK19" s="20"/>
      <c r="PFL19" s="20"/>
      <c r="PFM19" s="20"/>
      <c r="PFN19" s="20"/>
      <c r="PFO19" s="20"/>
      <c r="PFP19" s="20"/>
      <c r="PFQ19" s="20"/>
      <c r="PFR19" s="20"/>
      <c r="PFS19" s="20"/>
      <c r="PFT19" s="20"/>
      <c r="PFU19" s="20"/>
      <c r="PFV19" s="20"/>
      <c r="PFW19" s="20"/>
      <c r="PFX19" s="20"/>
      <c r="PFY19" s="20"/>
      <c r="PFZ19" s="20"/>
      <c r="PGA19" s="20"/>
      <c r="PGB19" s="20"/>
      <c r="PGC19" s="20"/>
      <c r="PGD19" s="20"/>
      <c r="PGE19" s="20"/>
      <c r="PGF19" s="20"/>
      <c r="PGG19" s="20"/>
      <c r="PGH19" s="20"/>
      <c r="PGI19" s="20"/>
      <c r="PGJ19" s="20"/>
      <c r="PGK19" s="20"/>
      <c r="PGL19" s="20"/>
      <c r="PGM19" s="20"/>
      <c r="PGN19" s="20"/>
      <c r="PGO19" s="20"/>
      <c r="PGP19" s="20"/>
      <c r="PGQ19" s="20"/>
      <c r="PGR19" s="20"/>
      <c r="PGS19" s="20"/>
      <c r="PGT19" s="20"/>
      <c r="PGU19" s="20"/>
      <c r="PGV19" s="20"/>
      <c r="PGW19" s="20"/>
      <c r="PGX19" s="20"/>
      <c r="PGY19" s="20"/>
      <c r="PGZ19" s="20"/>
      <c r="PHA19" s="20"/>
      <c r="PHB19" s="20"/>
      <c r="PHC19" s="20"/>
      <c r="PHD19" s="20"/>
      <c r="PHE19" s="20"/>
      <c r="PHF19" s="20"/>
      <c r="PHG19" s="20"/>
      <c r="PHH19" s="20"/>
      <c r="PHI19" s="20"/>
      <c r="PHJ19" s="20"/>
      <c r="PHK19" s="20"/>
      <c r="PHL19" s="20"/>
      <c r="PHM19" s="20"/>
      <c r="PHN19" s="20"/>
      <c r="PHO19" s="20"/>
      <c r="PHP19" s="20"/>
      <c r="PHQ19" s="20"/>
      <c r="PHR19" s="20"/>
      <c r="PHS19" s="20"/>
      <c r="PHT19" s="20"/>
      <c r="PHU19" s="20"/>
      <c r="PHV19" s="20"/>
      <c r="PHW19" s="20"/>
      <c r="PHX19" s="20"/>
      <c r="PHY19" s="20"/>
      <c r="PHZ19" s="20"/>
      <c r="PIA19" s="20"/>
      <c r="PIB19" s="20"/>
      <c r="PIC19" s="20"/>
      <c r="PID19" s="20"/>
      <c r="PIE19" s="20"/>
      <c r="PIF19" s="20"/>
      <c r="PIG19" s="20"/>
      <c r="PIH19" s="20"/>
      <c r="PII19" s="20"/>
      <c r="PIJ19" s="20"/>
      <c r="PIK19" s="20"/>
      <c r="PIL19" s="20"/>
      <c r="PIM19" s="20"/>
      <c r="PIN19" s="20"/>
      <c r="PIO19" s="20"/>
      <c r="PIP19" s="20"/>
      <c r="PIQ19" s="20"/>
      <c r="PIR19" s="20"/>
      <c r="PIS19" s="20"/>
      <c r="PIT19" s="20"/>
      <c r="PIU19" s="20"/>
      <c r="PIV19" s="20"/>
      <c r="PIW19" s="20"/>
      <c r="PIX19" s="20"/>
      <c r="PIY19" s="20"/>
      <c r="PIZ19" s="20"/>
      <c r="PJA19" s="20"/>
      <c r="PJB19" s="20"/>
      <c r="PJC19" s="20"/>
      <c r="PJD19" s="20"/>
      <c r="PJE19" s="20"/>
      <c r="PJF19" s="20"/>
      <c r="PJG19" s="20"/>
      <c r="PJH19" s="20"/>
      <c r="PJI19" s="20"/>
      <c r="PJJ19" s="20"/>
      <c r="PJK19" s="20"/>
      <c r="PJL19" s="20"/>
      <c r="PJM19" s="20"/>
      <c r="PJN19" s="20"/>
      <c r="PJO19" s="20"/>
      <c r="PJP19" s="20"/>
      <c r="PJQ19" s="20"/>
      <c r="PJR19" s="20"/>
      <c r="PJS19" s="20"/>
      <c r="PJT19" s="20"/>
      <c r="PJU19" s="20"/>
      <c r="PJV19" s="20"/>
      <c r="PJW19" s="20"/>
      <c r="PJX19" s="20"/>
      <c r="PJY19" s="20"/>
      <c r="PJZ19" s="20"/>
      <c r="PKA19" s="20"/>
      <c r="PKB19" s="20"/>
      <c r="PKC19" s="20"/>
      <c r="PKD19" s="20"/>
      <c r="PKE19" s="20"/>
      <c r="PKF19" s="20"/>
      <c r="PKG19" s="20"/>
      <c r="PKH19" s="20"/>
      <c r="PKI19" s="20"/>
      <c r="PKJ19" s="20"/>
      <c r="PKK19" s="20"/>
      <c r="PKL19" s="20"/>
      <c r="PKM19" s="20"/>
      <c r="PKN19" s="20"/>
      <c r="PKO19" s="20"/>
      <c r="PKP19" s="20"/>
      <c r="PKQ19" s="20"/>
      <c r="PKR19" s="20"/>
      <c r="PKS19" s="20"/>
      <c r="PKT19" s="20"/>
      <c r="PKU19" s="20"/>
      <c r="PKV19" s="20"/>
      <c r="PKW19" s="20"/>
      <c r="PKX19" s="20"/>
      <c r="PKY19" s="20"/>
      <c r="PKZ19" s="20"/>
      <c r="PLA19" s="20"/>
      <c r="PLB19" s="20"/>
      <c r="PLC19" s="20"/>
      <c r="PLD19" s="20"/>
      <c r="PLE19" s="20"/>
      <c r="PLF19" s="20"/>
      <c r="PLG19" s="20"/>
      <c r="PLH19" s="20"/>
      <c r="PLI19" s="20"/>
      <c r="PLJ19" s="20"/>
      <c r="PLK19" s="20"/>
      <c r="PLL19" s="20"/>
      <c r="PLM19" s="20"/>
      <c r="PLN19" s="20"/>
      <c r="PLO19" s="20"/>
      <c r="PLP19" s="20"/>
      <c r="PLQ19" s="20"/>
      <c r="PLR19" s="20"/>
      <c r="PLS19" s="20"/>
      <c r="PLT19" s="20"/>
      <c r="PLU19" s="20"/>
      <c r="PLV19" s="20"/>
      <c r="PLW19" s="20"/>
      <c r="PLX19" s="20"/>
      <c r="PLY19" s="20"/>
      <c r="PLZ19" s="20"/>
      <c r="PMA19" s="20"/>
      <c r="PMB19" s="20"/>
      <c r="PMC19" s="20"/>
      <c r="PMD19" s="20"/>
      <c r="PME19" s="20"/>
      <c r="PMF19" s="20"/>
      <c r="PMG19" s="20"/>
      <c r="PMH19" s="20"/>
      <c r="PMI19" s="20"/>
      <c r="PMJ19" s="20"/>
      <c r="PMK19" s="20"/>
      <c r="PML19" s="20"/>
      <c r="PMM19" s="20"/>
      <c r="PMN19" s="20"/>
      <c r="PMO19" s="20"/>
      <c r="PMP19" s="20"/>
      <c r="PMQ19" s="20"/>
      <c r="PMR19" s="20"/>
      <c r="PMS19" s="20"/>
      <c r="PMT19" s="20"/>
      <c r="PMU19" s="20"/>
      <c r="PMV19" s="20"/>
      <c r="PMW19" s="20"/>
      <c r="PMX19" s="20"/>
      <c r="PMY19" s="20"/>
      <c r="PMZ19" s="20"/>
      <c r="PNA19" s="20"/>
      <c r="PNB19" s="20"/>
      <c r="PNC19" s="20"/>
      <c r="PND19" s="20"/>
      <c r="PNE19" s="20"/>
      <c r="PNF19" s="20"/>
      <c r="PNG19" s="20"/>
      <c r="PNH19" s="20"/>
      <c r="PNI19" s="20"/>
      <c r="PNJ19" s="20"/>
      <c r="PNK19" s="20"/>
      <c r="PNL19" s="20"/>
      <c r="PNM19" s="20"/>
      <c r="PNN19" s="20"/>
      <c r="PNO19" s="20"/>
      <c r="PNP19" s="20"/>
      <c r="PNQ19" s="20"/>
      <c r="PNR19" s="20"/>
      <c r="PNS19" s="20"/>
      <c r="PNT19" s="20"/>
      <c r="PNU19" s="20"/>
      <c r="PNV19" s="20"/>
      <c r="PNW19" s="20"/>
      <c r="PNX19" s="20"/>
      <c r="PNY19" s="20"/>
      <c r="PNZ19" s="20"/>
      <c r="POA19" s="20"/>
      <c r="POB19" s="20"/>
      <c r="POC19" s="20"/>
      <c r="POD19" s="20"/>
      <c r="POE19" s="20"/>
      <c r="POF19" s="20"/>
      <c r="POG19" s="20"/>
      <c r="POH19" s="20"/>
      <c r="POI19" s="20"/>
      <c r="POJ19" s="20"/>
      <c r="POK19" s="20"/>
      <c r="POL19" s="20"/>
      <c r="POM19" s="20"/>
      <c r="PON19" s="20"/>
      <c r="POO19" s="20"/>
      <c r="POP19" s="20"/>
      <c r="POQ19" s="20"/>
      <c r="POR19" s="20"/>
      <c r="POS19" s="20"/>
      <c r="POT19" s="20"/>
      <c r="POU19" s="20"/>
      <c r="POV19" s="20"/>
      <c r="POW19" s="20"/>
      <c r="POX19" s="20"/>
      <c r="POY19" s="20"/>
      <c r="POZ19" s="20"/>
      <c r="PPA19" s="20"/>
      <c r="PPB19" s="20"/>
      <c r="PPC19" s="20"/>
      <c r="PPD19" s="20"/>
      <c r="PPE19" s="20"/>
      <c r="PPF19" s="20"/>
      <c r="PPG19" s="20"/>
      <c r="PPH19" s="20"/>
      <c r="PPI19" s="20"/>
      <c r="PPJ19" s="20"/>
      <c r="PPK19" s="20"/>
      <c r="PPL19" s="20"/>
      <c r="PPM19" s="20"/>
      <c r="PPN19" s="20"/>
      <c r="PPO19" s="20"/>
      <c r="PPP19" s="20"/>
      <c r="PPQ19" s="20"/>
      <c r="PPR19" s="20"/>
      <c r="PPS19" s="20"/>
      <c r="PPT19" s="20"/>
      <c r="PPU19" s="20"/>
      <c r="PPV19" s="20"/>
      <c r="PPW19" s="20"/>
      <c r="PPX19" s="20"/>
      <c r="PPY19" s="20"/>
      <c r="PPZ19" s="20"/>
      <c r="PQA19" s="20"/>
      <c r="PQB19" s="20"/>
      <c r="PQC19" s="20"/>
      <c r="PQD19" s="20"/>
      <c r="PQE19" s="20"/>
      <c r="PQF19" s="20"/>
      <c r="PQG19" s="20"/>
      <c r="PQH19" s="20"/>
      <c r="PQI19" s="20"/>
      <c r="PQJ19" s="20"/>
      <c r="PQK19" s="20"/>
      <c r="PQL19" s="20"/>
      <c r="PQM19" s="20"/>
      <c r="PQN19" s="20"/>
      <c r="PQO19" s="20"/>
      <c r="PQP19" s="20"/>
      <c r="PQQ19" s="20"/>
      <c r="PQR19" s="20"/>
      <c r="PQS19" s="20"/>
      <c r="PQT19" s="20"/>
      <c r="PQU19" s="20"/>
      <c r="PQV19" s="20"/>
      <c r="PQW19" s="20"/>
      <c r="PQX19" s="20"/>
      <c r="PQY19" s="20"/>
      <c r="PQZ19" s="20"/>
      <c r="PRA19" s="20"/>
      <c r="PRB19" s="20"/>
      <c r="PRC19" s="20"/>
      <c r="PRD19" s="20"/>
      <c r="PRE19" s="20"/>
      <c r="PRF19" s="20"/>
      <c r="PRG19" s="20"/>
      <c r="PRH19" s="20"/>
      <c r="PRI19" s="20"/>
      <c r="PRJ19" s="20"/>
      <c r="PRK19" s="20"/>
      <c r="PRL19" s="20"/>
      <c r="PRM19" s="20"/>
      <c r="PRN19" s="20"/>
      <c r="PRO19" s="20"/>
      <c r="PRP19" s="20"/>
      <c r="PRQ19" s="20"/>
      <c r="PRR19" s="20"/>
      <c r="PRS19" s="20"/>
      <c r="PRT19" s="20"/>
      <c r="PRU19" s="20"/>
      <c r="PRV19" s="20"/>
      <c r="PRW19" s="20"/>
      <c r="PRX19" s="20"/>
      <c r="PRY19" s="20"/>
      <c r="PRZ19" s="20"/>
      <c r="PSA19" s="20"/>
      <c r="PSB19" s="20"/>
      <c r="PSC19" s="20"/>
      <c r="PSD19" s="20"/>
      <c r="PSE19" s="20"/>
      <c r="PSF19" s="20"/>
      <c r="PSG19" s="20"/>
      <c r="PSH19" s="20"/>
      <c r="PSI19" s="20"/>
      <c r="PSJ19" s="20"/>
      <c r="PSK19" s="20"/>
      <c r="PSL19" s="20"/>
      <c r="PSM19" s="20"/>
      <c r="PSN19" s="20"/>
      <c r="PSO19" s="20"/>
      <c r="PSP19" s="20"/>
      <c r="PSQ19" s="20"/>
      <c r="PSR19" s="20"/>
      <c r="PSS19" s="20"/>
      <c r="PST19" s="20"/>
      <c r="PSU19" s="20"/>
      <c r="PSV19" s="20"/>
      <c r="PSW19" s="20"/>
      <c r="PSX19" s="20"/>
      <c r="PSY19" s="20"/>
      <c r="PSZ19" s="20"/>
      <c r="PTA19" s="20"/>
      <c r="PTB19" s="20"/>
      <c r="PTC19" s="20"/>
      <c r="PTD19" s="20"/>
      <c r="PTE19" s="20"/>
      <c r="PTF19" s="20"/>
      <c r="PTG19" s="20"/>
      <c r="PTH19" s="20"/>
      <c r="PTI19" s="20"/>
      <c r="PTJ19" s="20"/>
      <c r="PTK19" s="20"/>
      <c r="PTL19" s="20"/>
      <c r="PTM19" s="20"/>
      <c r="PTN19" s="20"/>
      <c r="PTO19" s="20"/>
      <c r="PTP19" s="20"/>
      <c r="PTQ19" s="20"/>
      <c r="PTR19" s="20"/>
      <c r="PTS19" s="20"/>
      <c r="PTT19" s="20"/>
      <c r="PTU19" s="20"/>
      <c r="PTV19" s="20"/>
      <c r="PTW19" s="20"/>
      <c r="PTX19" s="20"/>
      <c r="PTY19" s="20"/>
      <c r="PTZ19" s="20"/>
      <c r="PUA19" s="20"/>
      <c r="PUB19" s="20"/>
      <c r="PUC19" s="20"/>
      <c r="PUD19" s="20"/>
      <c r="PUE19" s="20"/>
      <c r="PUF19" s="20"/>
      <c r="PUG19" s="20"/>
      <c r="PUH19" s="20"/>
      <c r="PUI19" s="20"/>
      <c r="PUJ19" s="20"/>
      <c r="PUK19" s="20"/>
      <c r="PUL19" s="20"/>
      <c r="PUM19" s="20"/>
      <c r="PUN19" s="20"/>
      <c r="PUO19" s="20"/>
      <c r="PUP19" s="20"/>
      <c r="PUQ19" s="20"/>
      <c r="PUR19" s="20"/>
      <c r="PUS19" s="20"/>
      <c r="PUT19" s="20"/>
      <c r="PUU19" s="20"/>
      <c r="PUV19" s="20"/>
      <c r="PUW19" s="20"/>
      <c r="PUX19" s="20"/>
      <c r="PUY19" s="20"/>
      <c r="PUZ19" s="20"/>
      <c r="PVA19" s="20"/>
      <c r="PVB19" s="20"/>
      <c r="PVC19" s="20"/>
      <c r="PVD19" s="20"/>
      <c r="PVE19" s="20"/>
      <c r="PVF19" s="20"/>
      <c r="PVG19" s="20"/>
      <c r="PVH19" s="20"/>
      <c r="PVI19" s="20"/>
      <c r="PVJ19" s="20"/>
      <c r="PVK19" s="20"/>
      <c r="PVL19" s="20"/>
      <c r="PVM19" s="20"/>
      <c r="PVN19" s="20"/>
      <c r="PVO19" s="20"/>
      <c r="PVP19" s="20"/>
      <c r="PVQ19" s="20"/>
      <c r="PVR19" s="20"/>
      <c r="PVS19" s="20"/>
      <c r="PVT19" s="20"/>
      <c r="PVU19" s="20"/>
      <c r="PVV19" s="20"/>
      <c r="PVW19" s="20"/>
      <c r="PVX19" s="20"/>
      <c r="PVY19" s="20"/>
      <c r="PVZ19" s="20"/>
      <c r="PWA19" s="20"/>
      <c r="PWB19" s="20"/>
      <c r="PWC19" s="20"/>
      <c r="PWD19" s="20"/>
      <c r="PWE19" s="20"/>
      <c r="PWF19" s="20"/>
      <c r="PWG19" s="20"/>
      <c r="PWH19" s="20"/>
      <c r="PWI19" s="20"/>
      <c r="PWJ19" s="20"/>
      <c r="PWK19" s="20"/>
      <c r="PWL19" s="20"/>
      <c r="PWM19" s="20"/>
      <c r="PWN19" s="20"/>
      <c r="PWO19" s="20"/>
      <c r="PWP19" s="20"/>
      <c r="PWQ19" s="20"/>
      <c r="PWR19" s="20"/>
      <c r="PWS19" s="20"/>
      <c r="PWT19" s="20"/>
      <c r="PWU19" s="20"/>
      <c r="PWV19" s="20"/>
      <c r="PWW19" s="20"/>
      <c r="PWX19" s="20"/>
      <c r="PWY19" s="20"/>
      <c r="PWZ19" s="20"/>
      <c r="PXA19" s="20"/>
      <c r="PXB19" s="20"/>
      <c r="PXC19" s="20"/>
      <c r="PXD19" s="20"/>
      <c r="PXE19" s="20"/>
      <c r="PXF19" s="20"/>
      <c r="PXG19" s="20"/>
      <c r="PXH19" s="20"/>
      <c r="PXI19" s="20"/>
      <c r="PXJ19" s="20"/>
      <c r="PXK19" s="20"/>
      <c r="PXL19" s="20"/>
      <c r="PXM19" s="20"/>
      <c r="PXN19" s="20"/>
      <c r="PXO19" s="20"/>
      <c r="PXP19" s="20"/>
      <c r="PXQ19" s="20"/>
      <c r="PXR19" s="20"/>
      <c r="PXS19" s="20"/>
      <c r="PXT19" s="20"/>
      <c r="PXU19" s="20"/>
      <c r="PXV19" s="20"/>
      <c r="PXW19" s="20"/>
      <c r="PXX19" s="20"/>
      <c r="PXY19" s="20"/>
      <c r="PXZ19" s="20"/>
      <c r="PYA19" s="20"/>
      <c r="PYB19" s="20"/>
      <c r="PYC19" s="20"/>
      <c r="PYD19" s="20"/>
      <c r="PYE19" s="20"/>
      <c r="PYF19" s="20"/>
      <c r="PYG19" s="20"/>
      <c r="PYH19" s="20"/>
      <c r="PYI19" s="20"/>
      <c r="PYJ19" s="20"/>
      <c r="PYK19" s="20"/>
      <c r="PYL19" s="20"/>
      <c r="PYM19" s="20"/>
      <c r="PYN19" s="20"/>
      <c r="PYO19" s="20"/>
      <c r="PYP19" s="20"/>
      <c r="PYQ19" s="20"/>
      <c r="PYR19" s="20"/>
      <c r="PYS19" s="20"/>
      <c r="PYT19" s="20"/>
      <c r="PYU19" s="20"/>
      <c r="PYV19" s="20"/>
      <c r="PYW19" s="20"/>
      <c r="PYX19" s="20"/>
      <c r="PYY19" s="20"/>
      <c r="PYZ19" s="20"/>
      <c r="PZA19" s="20"/>
      <c r="PZB19" s="20"/>
      <c r="PZC19" s="20"/>
      <c r="PZD19" s="20"/>
      <c r="PZE19" s="20"/>
      <c r="PZF19" s="20"/>
      <c r="PZG19" s="20"/>
      <c r="PZH19" s="20"/>
      <c r="PZI19" s="20"/>
      <c r="PZJ19" s="20"/>
      <c r="PZK19" s="20"/>
      <c r="PZL19" s="20"/>
      <c r="PZM19" s="20"/>
      <c r="PZN19" s="20"/>
      <c r="PZO19" s="20"/>
      <c r="PZP19" s="20"/>
      <c r="PZQ19" s="20"/>
      <c r="PZR19" s="20"/>
      <c r="PZS19" s="20"/>
      <c r="PZT19" s="20"/>
      <c r="PZU19" s="20"/>
      <c r="PZV19" s="20"/>
      <c r="PZW19" s="20"/>
      <c r="PZX19" s="20"/>
      <c r="PZY19" s="20"/>
      <c r="PZZ19" s="20"/>
      <c r="QAA19" s="20"/>
      <c r="QAB19" s="20"/>
      <c r="QAC19" s="20"/>
      <c r="QAD19" s="20"/>
      <c r="QAE19" s="20"/>
      <c r="QAF19" s="20"/>
      <c r="QAG19" s="20"/>
      <c r="QAH19" s="20"/>
      <c r="QAI19" s="20"/>
      <c r="QAJ19" s="20"/>
      <c r="QAK19" s="20"/>
      <c r="QAL19" s="20"/>
      <c r="QAM19" s="20"/>
      <c r="QAN19" s="20"/>
      <c r="QAO19" s="20"/>
      <c r="QAP19" s="20"/>
      <c r="QAQ19" s="20"/>
      <c r="QAR19" s="20"/>
      <c r="QAS19" s="20"/>
      <c r="QAT19" s="20"/>
      <c r="QAU19" s="20"/>
      <c r="QAV19" s="20"/>
      <c r="QAW19" s="20"/>
      <c r="QAX19" s="20"/>
      <c r="QAY19" s="20"/>
      <c r="QAZ19" s="20"/>
      <c r="QBA19" s="20"/>
      <c r="QBB19" s="20"/>
      <c r="QBC19" s="20"/>
      <c r="QBD19" s="20"/>
      <c r="QBE19" s="20"/>
      <c r="QBF19" s="20"/>
      <c r="QBG19" s="20"/>
      <c r="QBH19" s="20"/>
      <c r="QBI19" s="20"/>
      <c r="QBJ19" s="20"/>
      <c r="QBK19" s="20"/>
      <c r="QBL19" s="20"/>
      <c r="QBM19" s="20"/>
      <c r="QBN19" s="20"/>
      <c r="QBO19" s="20"/>
      <c r="QBP19" s="20"/>
      <c r="QBQ19" s="20"/>
      <c r="QBR19" s="20"/>
      <c r="QBS19" s="20"/>
      <c r="QBT19" s="20"/>
      <c r="QBU19" s="20"/>
      <c r="QBV19" s="20"/>
      <c r="QBW19" s="20"/>
      <c r="QBX19" s="20"/>
      <c r="QBY19" s="20"/>
      <c r="QBZ19" s="20"/>
      <c r="QCA19" s="20"/>
      <c r="QCB19" s="20"/>
      <c r="QCC19" s="20"/>
      <c r="QCD19" s="20"/>
      <c r="QCE19" s="20"/>
      <c r="QCF19" s="20"/>
      <c r="QCG19" s="20"/>
      <c r="QCH19" s="20"/>
      <c r="QCI19" s="20"/>
      <c r="QCJ19" s="20"/>
      <c r="QCK19" s="20"/>
      <c r="QCL19" s="20"/>
      <c r="QCM19" s="20"/>
      <c r="QCN19" s="20"/>
      <c r="QCO19" s="20"/>
      <c r="QCP19" s="20"/>
      <c r="QCQ19" s="20"/>
      <c r="QCR19" s="20"/>
      <c r="QCS19" s="20"/>
      <c r="QCT19" s="20"/>
      <c r="QCU19" s="20"/>
      <c r="QCV19" s="20"/>
      <c r="QCW19" s="20"/>
      <c r="QCX19" s="20"/>
      <c r="QCY19" s="20"/>
      <c r="QCZ19" s="20"/>
      <c r="QDA19" s="20"/>
      <c r="QDB19" s="20"/>
      <c r="QDC19" s="20"/>
      <c r="QDD19" s="20"/>
      <c r="QDE19" s="20"/>
      <c r="QDF19" s="20"/>
      <c r="QDG19" s="20"/>
      <c r="QDH19" s="20"/>
      <c r="QDI19" s="20"/>
      <c r="QDJ19" s="20"/>
      <c r="QDK19" s="20"/>
      <c r="QDL19" s="20"/>
      <c r="QDM19" s="20"/>
      <c r="QDN19" s="20"/>
      <c r="QDO19" s="20"/>
      <c r="QDP19" s="20"/>
      <c r="QDQ19" s="20"/>
      <c r="QDR19" s="20"/>
      <c r="QDS19" s="20"/>
      <c r="QDT19" s="20"/>
      <c r="QDU19" s="20"/>
      <c r="QDV19" s="20"/>
      <c r="QDW19" s="20"/>
      <c r="QDX19" s="20"/>
      <c r="QDY19" s="20"/>
      <c r="QDZ19" s="20"/>
      <c r="QEA19" s="20"/>
      <c r="QEB19" s="20"/>
      <c r="QEC19" s="20"/>
      <c r="QED19" s="20"/>
      <c r="QEE19" s="20"/>
      <c r="QEF19" s="20"/>
      <c r="QEG19" s="20"/>
      <c r="QEH19" s="20"/>
      <c r="QEI19" s="20"/>
      <c r="QEJ19" s="20"/>
      <c r="QEK19" s="20"/>
      <c r="QEL19" s="20"/>
      <c r="QEM19" s="20"/>
      <c r="QEN19" s="20"/>
      <c r="QEO19" s="20"/>
      <c r="QEP19" s="20"/>
      <c r="QEQ19" s="20"/>
      <c r="QER19" s="20"/>
      <c r="QES19" s="20"/>
      <c r="QET19" s="20"/>
      <c r="QEU19" s="20"/>
      <c r="QEV19" s="20"/>
      <c r="QEW19" s="20"/>
      <c r="QEX19" s="20"/>
      <c r="QEY19" s="20"/>
      <c r="QEZ19" s="20"/>
      <c r="QFA19" s="20"/>
      <c r="QFB19" s="20"/>
      <c r="QFC19" s="20"/>
      <c r="QFD19" s="20"/>
      <c r="QFE19" s="20"/>
      <c r="QFF19" s="20"/>
      <c r="QFG19" s="20"/>
      <c r="QFH19" s="20"/>
      <c r="QFI19" s="20"/>
      <c r="QFJ19" s="20"/>
      <c r="QFK19" s="20"/>
      <c r="QFL19" s="20"/>
      <c r="QFM19" s="20"/>
      <c r="QFN19" s="20"/>
      <c r="QFO19" s="20"/>
      <c r="QFP19" s="20"/>
      <c r="QFQ19" s="20"/>
      <c r="QFR19" s="20"/>
      <c r="QFS19" s="20"/>
      <c r="QFT19" s="20"/>
      <c r="QFU19" s="20"/>
      <c r="QFV19" s="20"/>
      <c r="QFW19" s="20"/>
      <c r="QFX19" s="20"/>
      <c r="QFY19" s="20"/>
      <c r="QFZ19" s="20"/>
      <c r="QGA19" s="20"/>
      <c r="QGB19" s="20"/>
      <c r="QGC19" s="20"/>
      <c r="QGD19" s="20"/>
      <c r="QGE19" s="20"/>
      <c r="QGF19" s="20"/>
      <c r="QGG19" s="20"/>
      <c r="QGH19" s="20"/>
      <c r="QGI19" s="20"/>
      <c r="QGJ19" s="20"/>
      <c r="QGK19" s="20"/>
      <c r="QGL19" s="20"/>
      <c r="QGM19" s="20"/>
      <c r="QGN19" s="20"/>
      <c r="QGO19" s="20"/>
      <c r="QGP19" s="20"/>
      <c r="QGQ19" s="20"/>
      <c r="QGR19" s="20"/>
      <c r="QGS19" s="20"/>
      <c r="QGT19" s="20"/>
      <c r="QGU19" s="20"/>
      <c r="QGV19" s="20"/>
      <c r="QGW19" s="20"/>
      <c r="QGX19" s="20"/>
      <c r="QGY19" s="20"/>
      <c r="QGZ19" s="20"/>
      <c r="QHA19" s="20"/>
      <c r="QHB19" s="20"/>
      <c r="QHC19" s="20"/>
      <c r="QHD19" s="20"/>
      <c r="QHE19" s="20"/>
      <c r="QHF19" s="20"/>
      <c r="QHG19" s="20"/>
      <c r="QHH19" s="20"/>
      <c r="QHI19" s="20"/>
      <c r="QHJ19" s="20"/>
      <c r="QHK19" s="20"/>
      <c r="QHL19" s="20"/>
      <c r="QHM19" s="20"/>
      <c r="QHN19" s="20"/>
      <c r="QHO19" s="20"/>
      <c r="QHP19" s="20"/>
      <c r="QHQ19" s="20"/>
      <c r="QHR19" s="20"/>
      <c r="QHS19" s="20"/>
      <c r="QHT19" s="20"/>
      <c r="QHU19" s="20"/>
      <c r="QHV19" s="20"/>
      <c r="QHW19" s="20"/>
      <c r="QHX19" s="20"/>
      <c r="QHY19" s="20"/>
      <c r="QHZ19" s="20"/>
      <c r="QIA19" s="20"/>
      <c r="QIB19" s="20"/>
      <c r="QIC19" s="20"/>
      <c r="QID19" s="20"/>
      <c r="QIE19" s="20"/>
      <c r="QIF19" s="20"/>
      <c r="QIG19" s="20"/>
      <c r="QIH19" s="20"/>
      <c r="QII19" s="20"/>
      <c r="QIJ19" s="20"/>
      <c r="QIK19" s="20"/>
      <c r="QIL19" s="20"/>
      <c r="QIM19" s="20"/>
      <c r="QIN19" s="20"/>
      <c r="QIO19" s="20"/>
      <c r="QIP19" s="20"/>
      <c r="QIQ19" s="20"/>
      <c r="QIR19" s="20"/>
      <c r="QIS19" s="20"/>
      <c r="QIT19" s="20"/>
      <c r="QIU19" s="20"/>
      <c r="QIV19" s="20"/>
      <c r="QIW19" s="20"/>
      <c r="QIX19" s="20"/>
      <c r="QIY19" s="20"/>
      <c r="QIZ19" s="20"/>
      <c r="QJA19" s="20"/>
      <c r="QJB19" s="20"/>
      <c r="QJC19" s="20"/>
      <c r="QJD19" s="20"/>
      <c r="QJE19" s="20"/>
      <c r="QJF19" s="20"/>
      <c r="QJG19" s="20"/>
      <c r="QJH19" s="20"/>
      <c r="QJI19" s="20"/>
      <c r="QJJ19" s="20"/>
      <c r="QJK19" s="20"/>
      <c r="QJL19" s="20"/>
      <c r="QJM19" s="20"/>
      <c r="QJN19" s="20"/>
      <c r="QJO19" s="20"/>
      <c r="QJP19" s="20"/>
      <c r="QJQ19" s="20"/>
      <c r="QJR19" s="20"/>
      <c r="QJS19" s="20"/>
      <c r="QJT19" s="20"/>
      <c r="QJU19" s="20"/>
      <c r="QJV19" s="20"/>
      <c r="QJW19" s="20"/>
      <c r="QJX19" s="20"/>
      <c r="QJY19" s="20"/>
      <c r="QJZ19" s="20"/>
      <c r="QKA19" s="20"/>
      <c r="QKB19" s="20"/>
      <c r="QKC19" s="20"/>
      <c r="QKD19" s="20"/>
      <c r="QKE19" s="20"/>
      <c r="QKF19" s="20"/>
      <c r="QKG19" s="20"/>
      <c r="QKH19" s="20"/>
      <c r="QKI19" s="20"/>
      <c r="QKJ19" s="20"/>
      <c r="QKK19" s="20"/>
      <c r="QKL19" s="20"/>
      <c r="QKM19" s="20"/>
      <c r="QKN19" s="20"/>
      <c r="QKO19" s="20"/>
      <c r="QKP19" s="20"/>
      <c r="QKQ19" s="20"/>
      <c r="QKR19" s="20"/>
      <c r="QKS19" s="20"/>
      <c r="QKT19" s="20"/>
      <c r="QKU19" s="20"/>
      <c r="QKV19" s="20"/>
      <c r="QKW19" s="20"/>
      <c r="QKX19" s="20"/>
      <c r="QKY19" s="20"/>
      <c r="QKZ19" s="20"/>
      <c r="QLA19" s="20"/>
      <c r="QLB19" s="20"/>
      <c r="QLC19" s="20"/>
      <c r="QLD19" s="20"/>
      <c r="QLE19" s="20"/>
      <c r="QLF19" s="20"/>
      <c r="QLG19" s="20"/>
      <c r="QLH19" s="20"/>
      <c r="QLI19" s="20"/>
      <c r="QLJ19" s="20"/>
      <c r="QLK19" s="20"/>
      <c r="QLL19" s="20"/>
      <c r="QLM19" s="20"/>
      <c r="QLN19" s="20"/>
      <c r="QLO19" s="20"/>
      <c r="QLP19" s="20"/>
      <c r="QLQ19" s="20"/>
      <c r="QLR19" s="20"/>
      <c r="QLS19" s="20"/>
      <c r="QLT19" s="20"/>
      <c r="QLU19" s="20"/>
      <c r="QLV19" s="20"/>
      <c r="QLW19" s="20"/>
      <c r="QLX19" s="20"/>
      <c r="QLY19" s="20"/>
      <c r="QLZ19" s="20"/>
      <c r="QMA19" s="20"/>
      <c r="QMB19" s="20"/>
      <c r="QMC19" s="20"/>
      <c r="QMD19" s="20"/>
      <c r="QME19" s="20"/>
      <c r="QMF19" s="20"/>
      <c r="QMG19" s="20"/>
      <c r="QMH19" s="20"/>
      <c r="QMI19" s="20"/>
      <c r="QMJ19" s="20"/>
      <c r="QMK19" s="20"/>
      <c r="QML19" s="20"/>
      <c r="QMM19" s="20"/>
      <c r="QMN19" s="20"/>
      <c r="QMO19" s="20"/>
      <c r="QMP19" s="20"/>
      <c r="QMQ19" s="20"/>
      <c r="QMR19" s="20"/>
      <c r="QMS19" s="20"/>
      <c r="QMT19" s="20"/>
      <c r="QMU19" s="20"/>
      <c r="QMV19" s="20"/>
      <c r="QMW19" s="20"/>
      <c r="QMX19" s="20"/>
      <c r="QMY19" s="20"/>
      <c r="QMZ19" s="20"/>
      <c r="QNA19" s="20"/>
      <c r="QNB19" s="20"/>
      <c r="QNC19" s="20"/>
      <c r="QND19" s="20"/>
      <c r="QNE19" s="20"/>
      <c r="QNF19" s="20"/>
      <c r="QNG19" s="20"/>
      <c r="QNH19" s="20"/>
      <c r="QNI19" s="20"/>
      <c r="QNJ19" s="20"/>
      <c r="QNK19" s="20"/>
      <c r="QNL19" s="20"/>
      <c r="QNM19" s="20"/>
      <c r="QNN19" s="20"/>
      <c r="QNO19" s="20"/>
      <c r="QNP19" s="20"/>
      <c r="QNQ19" s="20"/>
      <c r="QNR19" s="20"/>
      <c r="QNS19" s="20"/>
      <c r="QNT19" s="20"/>
      <c r="QNU19" s="20"/>
      <c r="QNV19" s="20"/>
      <c r="QNW19" s="20"/>
      <c r="QNX19" s="20"/>
      <c r="QNY19" s="20"/>
      <c r="QNZ19" s="20"/>
      <c r="QOA19" s="20"/>
      <c r="QOB19" s="20"/>
      <c r="QOC19" s="20"/>
      <c r="QOD19" s="20"/>
      <c r="QOE19" s="20"/>
      <c r="QOF19" s="20"/>
      <c r="QOG19" s="20"/>
      <c r="QOH19" s="20"/>
      <c r="QOI19" s="20"/>
      <c r="QOJ19" s="20"/>
      <c r="QOK19" s="20"/>
      <c r="QOL19" s="20"/>
      <c r="QOM19" s="20"/>
      <c r="QON19" s="20"/>
      <c r="QOO19" s="20"/>
      <c r="QOP19" s="20"/>
      <c r="QOQ19" s="20"/>
      <c r="QOR19" s="20"/>
      <c r="QOS19" s="20"/>
      <c r="QOT19" s="20"/>
      <c r="QOU19" s="20"/>
      <c r="QOV19" s="20"/>
      <c r="QOW19" s="20"/>
      <c r="QOX19" s="20"/>
      <c r="QOY19" s="20"/>
      <c r="QOZ19" s="20"/>
      <c r="QPA19" s="20"/>
      <c r="QPB19" s="20"/>
      <c r="QPC19" s="20"/>
      <c r="QPD19" s="20"/>
      <c r="QPE19" s="20"/>
      <c r="QPF19" s="20"/>
      <c r="QPG19" s="20"/>
      <c r="QPH19" s="20"/>
      <c r="QPI19" s="20"/>
      <c r="QPJ19" s="20"/>
      <c r="QPK19" s="20"/>
      <c r="QPL19" s="20"/>
      <c r="QPM19" s="20"/>
      <c r="QPN19" s="20"/>
      <c r="QPO19" s="20"/>
      <c r="QPP19" s="20"/>
      <c r="QPQ19" s="20"/>
      <c r="QPR19" s="20"/>
      <c r="QPS19" s="20"/>
      <c r="QPT19" s="20"/>
      <c r="QPU19" s="20"/>
      <c r="QPV19" s="20"/>
      <c r="QPW19" s="20"/>
      <c r="QPX19" s="20"/>
      <c r="QPY19" s="20"/>
      <c r="QPZ19" s="20"/>
      <c r="QQA19" s="20"/>
      <c r="QQB19" s="20"/>
      <c r="QQC19" s="20"/>
      <c r="QQD19" s="20"/>
      <c r="QQE19" s="20"/>
      <c r="QQF19" s="20"/>
      <c r="QQG19" s="20"/>
      <c r="QQH19" s="20"/>
      <c r="QQI19" s="20"/>
      <c r="QQJ19" s="20"/>
      <c r="QQK19" s="20"/>
      <c r="QQL19" s="20"/>
      <c r="QQM19" s="20"/>
      <c r="QQN19" s="20"/>
      <c r="QQO19" s="20"/>
      <c r="QQP19" s="20"/>
      <c r="QQQ19" s="20"/>
      <c r="QQR19" s="20"/>
      <c r="QQS19" s="20"/>
      <c r="QQT19" s="20"/>
      <c r="QQU19" s="20"/>
      <c r="QQV19" s="20"/>
      <c r="QQW19" s="20"/>
      <c r="QQX19" s="20"/>
      <c r="QQY19" s="20"/>
      <c r="QQZ19" s="20"/>
      <c r="QRA19" s="20"/>
      <c r="QRB19" s="20"/>
      <c r="QRC19" s="20"/>
      <c r="QRD19" s="20"/>
      <c r="QRE19" s="20"/>
      <c r="QRF19" s="20"/>
      <c r="QRG19" s="20"/>
      <c r="QRH19" s="20"/>
      <c r="QRI19" s="20"/>
      <c r="QRJ19" s="20"/>
      <c r="QRK19" s="20"/>
      <c r="QRL19" s="20"/>
      <c r="QRM19" s="20"/>
      <c r="QRN19" s="20"/>
      <c r="QRO19" s="20"/>
      <c r="QRP19" s="20"/>
      <c r="QRQ19" s="20"/>
      <c r="QRR19" s="20"/>
      <c r="QRS19" s="20"/>
      <c r="QRT19" s="20"/>
      <c r="QRU19" s="20"/>
      <c r="QRV19" s="20"/>
      <c r="QRW19" s="20"/>
      <c r="QRX19" s="20"/>
      <c r="QRY19" s="20"/>
      <c r="QRZ19" s="20"/>
      <c r="QSA19" s="20"/>
      <c r="QSB19" s="20"/>
      <c r="QSC19" s="20"/>
      <c r="QSD19" s="20"/>
      <c r="QSE19" s="20"/>
      <c r="QSF19" s="20"/>
      <c r="QSG19" s="20"/>
      <c r="QSH19" s="20"/>
      <c r="QSI19" s="20"/>
      <c r="QSJ19" s="20"/>
      <c r="QSK19" s="20"/>
      <c r="QSL19" s="20"/>
      <c r="QSM19" s="20"/>
      <c r="QSN19" s="20"/>
      <c r="QSO19" s="20"/>
      <c r="QSP19" s="20"/>
      <c r="QSQ19" s="20"/>
      <c r="QSR19" s="20"/>
      <c r="QSS19" s="20"/>
      <c r="QST19" s="20"/>
      <c r="QSU19" s="20"/>
      <c r="QSV19" s="20"/>
      <c r="QSW19" s="20"/>
      <c r="QSX19" s="20"/>
      <c r="QSY19" s="20"/>
      <c r="QSZ19" s="20"/>
      <c r="QTA19" s="20"/>
      <c r="QTB19" s="20"/>
      <c r="QTC19" s="20"/>
      <c r="QTD19" s="20"/>
      <c r="QTE19" s="20"/>
      <c r="QTF19" s="20"/>
      <c r="QTG19" s="20"/>
      <c r="QTH19" s="20"/>
      <c r="QTI19" s="20"/>
      <c r="QTJ19" s="20"/>
      <c r="QTK19" s="20"/>
      <c r="QTL19" s="20"/>
      <c r="QTM19" s="20"/>
      <c r="QTN19" s="20"/>
      <c r="QTO19" s="20"/>
      <c r="QTP19" s="20"/>
      <c r="QTQ19" s="20"/>
      <c r="QTR19" s="20"/>
      <c r="QTS19" s="20"/>
      <c r="QTT19" s="20"/>
      <c r="QTU19" s="20"/>
      <c r="QTV19" s="20"/>
      <c r="QTW19" s="20"/>
      <c r="QTX19" s="20"/>
      <c r="QTY19" s="20"/>
      <c r="QTZ19" s="20"/>
      <c r="QUA19" s="20"/>
      <c r="QUB19" s="20"/>
      <c r="QUC19" s="20"/>
      <c r="QUD19" s="20"/>
      <c r="QUE19" s="20"/>
      <c r="QUF19" s="20"/>
      <c r="QUG19" s="20"/>
      <c r="QUH19" s="20"/>
      <c r="QUI19" s="20"/>
      <c r="QUJ19" s="20"/>
      <c r="QUK19" s="20"/>
      <c r="QUL19" s="20"/>
      <c r="QUM19" s="20"/>
      <c r="QUN19" s="20"/>
      <c r="QUO19" s="20"/>
      <c r="QUP19" s="20"/>
      <c r="QUQ19" s="20"/>
      <c r="QUR19" s="20"/>
      <c r="QUS19" s="20"/>
      <c r="QUT19" s="20"/>
      <c r="QUU19" s="20"/>
      <c r="QUV19" s="20"/>
      <c r="QUW19" s="20"/>
      <c r="QUX19" s="20"/>
      <c r="QUY19" s="20"/>
      <c r="QUZ19" s="20"/>
      <c r="QVA19" s="20"/>
      <c r="QVB19" s="20"/>
      <c r="QVC19" s="20"/>
      <c r="QVD19" s="20"/>
      <c r="QVE19" s="20"/>
      <c r="QVF19" s="20"/>
      <c r="QVG19" s="20"/>
      <c r="QVH19" s="20"/>
      <c r="QVI19" s="20"/>
      <c r="QVJ19" s="20"/>
      <c r="QVK19" s="20"/>
      <c r="QVL19" s="20"/>
      <c r="QVM19" s="20"/>
      <c r="QVN19" s="20"/>
      <c r="QVO19" s="20"/>
      <c r="QVP19" s="20"/>
      <c r="QVQ19" s="20"/>
      <c r="QVR19" s="20"/>
      <c r="QVS19" s="20"/>
      <c r="QVT19" s="20"/>
      <c r="QVU19" s="20"/>
      <c r="QVV19" s="20"/>
      <c r="QVW19" s="20"/>
      <c r="QVX19" s="20"/>
      <c r="QVY19" s="20"/>
      <c r="QVZ19" s="20"/>
      <c r="QWA19" s="20"/>
      <c r="QWB19" s="20"/>
      <c r="QWC19" s="20"/>
      <c r="QWD19" s="20"/>
      <c r="QWE19" s="20"/>
      <c r="QWF19" s="20"/>
      <c r="QWG19" s="20"/>
      <c r="QWH19" s="20"/>
      <c r="QWI19" s="20"/>
      <c r="QWJ19" s="20"/>
      <c r="QWK19" s="20"/>
      <c r="QWL19" s="20"/>
      <c r="QWM19" s="20"/>
      <c r="QWN19" s="20"/>
      <c r="QWO19" s="20"/>
      <c r="QWP19" s="20"/>
      <c r="QWQ19" s="20"/>
      <c r="QWR19" s="20"/>
      <c r="QWS19" s="20"/>
      <c r="QWT19" s="20"/>
      <c r="QWU19" s="20"/>
      <c r="QWV19" s="20"/>
      <c r="QWW19" s="20"/>
      <c r="QWX19" s="20"/>
      <c r="QWY19" s="20"/>
      <c r="QWZ19" s="20"/>
      <c r="QXA19" s="20"/>
      <c r="QXB19" s="20"/>
      <c r="QXC19" s="20"/>
      <c r="QXD19" s="20"/>
      <c r="QXE19" s="20"/>
      <c r="QXF19" s="20"/>
      <c r="QXG19" s="20"/>
      <c r="QXH19" s="20"/>
      <c r="QXI19" s="20"/>
      <c r="QXJ19" s="20"/>
      <c r="QXK19" s="20"/>
      <c r="QXL19" s="20"/>
      <c r="QXM19" s="20"/>
      <c r="QXN19" s="20"/>
      <c r="QXO19" s="20"/>
      <c r="QXP19" s="20"/>
      <c r="QXQ19" s="20"/>
      <c r="QXR19" s="20"/>
      <c r="QXS19" s="20"/>
      <c r="QXT19" s="20"/>
      <c r="QXU19" s="20"/>
      <c r="QXV19" s="20"/>
      <c r="QXW19" s="20"/>
      <c r="QXX19" s="20"/>
      <c r="QXY19" s="20"/>
      <c r="QXZ19" s="20"/>
      <c r="QYA19" s="20"/>
      <c r="QYB19" s="20"/>
      <c r="QYC19" s="20"/>
      <c r="QYD19" s="20"/>
      <c r="QYE19" s="20"/>
      <c r="QYF19" s="20"/>
      <c r="QYG19" s="20"/>
      <c r="QYH19" s="20"/>
      <c r="QYI19" s="20"/>
      <c r="QYJ19" s="20"/>
      <c r="QYK19" s="20"/>
      <c r="QYL19" s="20"/>
      <c r="QYM19" s="20"/>
      <c r="QYN19" s="20"/>
      <c r="QYO19" s="20"/>
      <c r="QYP19" s="20"/>
      <c r="QYQ19" s="20"/>
      <c r="QYR19" s="20"/>
      <c r="QYS19" s="20"/>
      <c r="QYT19" s="20"/>
      <c r="QYU19" s="20"/>
      <c r="QYV19" s="20"/>
      <c r="QYW19" s="20"/>
      <c r="QYX19" s="20"/>
      <c r="QYY19" s="20"/>
      <c r="QYZ19" s="20"/>
      <c r="QZA19" s="20"/>
      <c r="QZB19" s="20"/>
      <c r="QZC19" s="20"/>
      <c r="QZD19" s="20"/>
      <c r="QZE19" s="20"/>
      <c r="QZF19" s="20"/>
      <c r="QZG19" s="20"/>
      <c r="QZH19" s="20"/>
      <c r="QZI19" s="20"/>
      <c r="QZJ19" s="20"/>
      <c r="QZK19" s="20"/>
      <c r="QZL19" s="20"/>
      <c r="QZM19" s="20"/>
      <c r="QZN19" s="20"/>
      <c r="QZO19" s="20"/>
      <c r="QZP19" s="20"/>
      <c r="QZQ19" s="20"/>
      <c r="QZR19" s="20"/>
      <c r="QZS19" s="20"/>
      <c r="QZT19" s="20"/>
      <c r="QZU19" s="20"/>
      <c r="QZV19" s="20"/>
      <c r="QZW19" s="20"/>
      <c r="QZX19" s="20"/>
      <c r="QZY19" s="20"/>
      <c r="QZZ19" s="20"/>
      <c r="RAA19" s="20"/>
      <c r="RAB19" s="20"/>
      <c r="RAC19" s="20"/>
      <c r="RAD19" s="20"/>
      <c r="RAE19" s="20"/>
      <c r="RAF19" s="20"/>
      <c r="RAG19" s="20"/>
      <c r="RAH19" s="20"/>
      <c r="RAI19" s="20"/>
      <c r="RAJ19" s="20"/>
      <c r="RAK19" s="20"/>
      <c r="RAL19" s="20"/>
      <c r="RAM19" s="20"/>
      <c r="RAN19" s="20"/>
      <c r="RAO19" s="20"/>
      <c r="RAP19" s="20"/>
      <c r="RAQ19" s="20"/>
      <c r="RAR19" s="20"/>
      <c r="RAS19" s="20"/>
      <c r="RAT19" s="20"/>
      <c r="RAU19" s="20"/>
      <c r="RAV19" s="20"/>
      <c r="RAW19" s="20"/>
      <c r="RAX19" s="20"/>
      <c r="RAY19" s="20"/>
      <c r="RAZ19" s="20"/>
      <c r="RBA19" s="20"/>
      <c r="RBB19" s="20"/>
      <c r="RBC19" s="20"/>
      <c r="RBD19" s="20"/>
      <c r="RBE19" s="20"/>
      <c r="RBF19" s="20"/>
      <c r="RBG19" s="20"/>
      <c r="RBH19" s="20"/>
      <c r="RBI19" s="20"/>
      <c r="RBJ19" s="20"/>
      <c r="RBK19" s="20"/>
      <c r="RBL19" s="20"/>
      <c r="RBM19" s="20"/>
      <c r="RBN19" s="20"/>
      <c r="RBO19" s="20"/>
      <c r="RBP19" s="20"/>
      <c r="RBQ19" s="20"/>
      <c r="RBR19" s="20"/>
      <c r="RBS19" s="20"/>
      <c r="RBT19" s="20"/>
      <c r="RBU19" s="20"/>
      <c r="RBV19" s="20"/>
      <c r="RBW19" s="20"/>
      <c r="RBX19" s="20"/>
      <c r="RBY19" s="20"/>
      <c r="RBZ19" s="20"/>
      <c r="RCA19" s="20"/>
      <c r="RCB19" s="20"/>
      <c r="RCC19" s="20"/>
      <c r="RCD19" s="20"/>
      <c r="RCE19" s="20"/>
      <c r="RCF19" s="20"/>
      <c r="RCG19" s="20"/>
      <c r="RCH19" s="20"/>
      <c r="RCI19" s="20"/>
      <c r="RCJ19" s="20"/>
      <c r="RCK19" s="20"/>
      <c r="RCL19" s="20"/>
      <c r="RCM19" s="20"/>
      <c r="RCN19" s="20"/>
      <c r="RCO19" s="20"/>
      <c r="RCP19" s="20"/>
      <c r="RCQ19" s="20"/>
      <c r="RCR19" s="20"/>
      <c r="RCS19" s="20"/>
      <c r="RCT19" s="20"/>
      <c r="RCU19" s="20"/>
      <c r="RCV19" s="20"/>
      <c r="RCW19" s="20"/>
      <c r="RCX19" s="20"/>
      <c r="RCY19" s="20"/>
      <c r="RCZ19" s="20"/>
      <c r="RDA19" s="20"/>
      <c r="RDB19" s="20"/>
      <c r="RDC19" s="20"/>
      <c r="RDD19" s="20"/>
      <c r="RDE19" s="20"/>
      <c r="RDF19" s="20"/>
      <c r="RDG19" s="20"/>
      <c r="RDH19" s="20"/>
      <c r="RDI19" s="20"/>
      <c r="RDJ19" s="20"/>
      <c r="RDK19" s="20"/>
      <c r="RDL19" s="20"/>
      <c r="RDM19" s="20"/>
      <c r="RDN19" s="20"/>
      <c r="RDO19" s="20"/>
      <c r="RDP19" s="20"/>
      <c r="RDQ19" s="20"/>
      <c r="RDR19" s="20"/>
      <c r="RDS19" s="20"/>
      <c r="RDT19" s="20"/>
      <c r="RDU19" s="20"/>
      <c r="RDV19" s="20"/>
      <c r="RDW19" s="20"/>
      <c r="RDX19" s="20"/>
      <c r="RDY19" s="20"/>
      <c r="RDZ19" s="20"/>
      <c r="REA19" s="20"/>
      <c r="REB19" s="20"/>
      <c r="REC19" s="20"/>
      <c r="RED19" s="20"/>
      <c r="REE19" s="20"/>
      <c r="REF19" s="20"/>
      <c r="REG19" s="20"/>
      <c r="REH19" s="20"/>
      <c r="REI19" s="20"/>
      <c r="REJ19" s="20"/>
      <c r="REK19" s="20"/>
      <c r="REL19" s="20"/>
      <c r="REM19" s="20"/>
      <c r="REN19" s="20"/>
      <c r="REO19" s="20"/>
      <c r="REP19" s="20"/>
      <c r="REQ19" s="20"/>
      <c r="RER19" s="20"/>
      <c r="RES19" s="20"/>
      <c r="RET19" s="20"/>
      <c r="REU19" s="20"/>
      <c r="REV19" s="20"/>
      <c r="REW19" s="20"/>
      <c r="REX19" s="20"/>
      <c r="REY19" s="20"/>
      <c r="REZ19" s="20"/>
      <c r="RFA19" s="20"/>
      <c r="RFB19" s="20"/>
      <c r="RFC19" s="20"/>
      <c r="RFD19" s="20"/>
      <c r="RFE19" s="20"/>
      <c r="RFF19" s="20"/>
      <c r="RFG19" s="20"/>
      <c r="RFH19" s="20"/>
      <c r="RFI19" s="20"/>
      <c r="RFJ19" s="20"/>
      <c r="RFK19" s="20"/>
      <c r="RFL19" s="20"/>
      <c r="RFM19" s="20"/>
      <c r="RFN19" s="20"/>
      <c r="RFO19" s="20"/>
      <c r="RFP19" s="20"/>
      <c r="RFQ19" s="20"/>
      <c r="RFR19" s="20"/>
      <c r="RFS19" s="20"/>
      <c r="RFT19" s="20"/>
      <c r="RFU19" s="20"/>
      <c r="RFV19" s="20"/>
      <c r="RFW19" s="20"/>
      <c r="RFX19" s="20"/>
      <c r="RFY19" s="20"/>
      <c r="RFZ19" s="20"/>
      <c r="RGA19" s="20"/>
      <c r="RGB19" s="20"/>
      <c r="RGC19" s="20"/>
      <c r="RGD19" s="20"/>
      <c r="RGE19" s="20"/>
      <c r="RGF19" s="20"/>
      <c r="RGG19" s="20"/>
      <c r="RGH19" s="20"/>
      <c r="RGI19" s="20"/>
      <c r="RGJ19" s="20"/>
      <c r="RGK19" s="20"/>
      <c r="RGL19" s="20"/>
      <c r="RGM19" s="20"/>
      <c r="RGN19" s="20"/>
      <c r="RGO19" s="20"/>
      <c r="RGP19" s="20"/>
      <c r="RGQ19" s="20"/>
      <c r="RGR19" s="20"/>
      <c r="RGS19" s="20"/>
      <c r="RGT19" s="20"/>
      <c r="RGU19" s="20"/>
      <c r="RGV19" s="20"/>
      <c r="RGW19" s="20"/>
      <c r="RGX19" s="20"/>
      <c r="RGY19" s="20"/>
      <c r="RGZ19" s="20"/>
      <c r="RHA19" s="20"/>
      <c r="RHB19" s="20"/>
      <c r="RHC19" s="20"/>
      <c r="RHD19" s="20"/>
      <c r="RHE19" s="20"/>
      <c r="RHF19" s="20"/>
      <c r="RHG19" s="20"/>
      <c r="RHH19" s="20"/>
      <c r="RHI19" s="20"/>
      <c r="RHJ19" s="20"/>
      <c r="RHK19" s="20"/>
      <c r="RHL19" s="20"/>
      <c r="RHM19" s="20"/>
      <c r="RHN19" s="20"/>
      <c r="RHO19" s="20"/>
      <c r="RHP19" s="20"/>
      <c r="RHQ19" s="20"/>
      <c r="RHR19" s="20"/>
      <c r="RHS19" s="20"/>
      <c r="RHT19" s="20"/>
      <c r="RHU19" s="20"/>
      <c r="RHV19" s="20"/>
      <c r="RHW19" s="20"/>
      <c r="RHX19" s="20"/>
      <c r="RHY19" s="20"/>
      <c r="RHZ19" s="20"/>
      <c r="RIA19" s="20"/>
      <c r="RIB19" s="20"/>
      <c r="RIC19" s="20"/>
      <c r="RID19" s="20"/>
      <c r="RIE19" s="20"/>
      <c r="RIF19" s="20"/>
      <c r="RIG19" s="20"/>
      <c r="RIH19" s="20"/>
      <c r="RII19" s="20"/>
      <c r="RIJ19" s="20"/>
      <c r="RIK19" s="20"/>
      <c r="RIL19" s="20"/>
      <c r="RIM19" s="20"/>
      <c r="RIN19" s="20"/>
      <c r="RIO19" s="20"/>
      <c r="RIP19" s="20"/>
      <c r="RIQ19" s="20"/>
      <c r="RIR19" s="20"/>
      <c r="RIS19" s="20"/>
      <c r="RIT19" s="20"/>
      <c r="RIU19" s="20"/>
      <c r="RIV19" s="20"/>
      <c r="RIW19" s="20"/>
      <c r="RIX19" s="20"/>
      <c r="RIY19" s="20"/>
      <c r="RIZ19" s="20"/>
      <c r="RJA19" s="20"/>
      <c r="RJB19" s="20"/>
      <c r="RJC19" s="20"/>
      <c r="RJD19" s="20"/>
      <c r="RJE19" s="20"/>
      <c r="RJF19" s="20"/>
      <c r="RJG19" s="20"/>
      <c r="RJH19" s="20"/>
      <c r="RJI19" s="20"/>
      <c r="RJJ19" s="20"/>
      <c r="RJK19" s="20"/>
      <c r="RJL19" s="20"/>
      <c r="RJM19" s="20"/>
      <c r="RJN19" s="20"/>
      <c r="RJO19" s="20"/>
      <c r="RJP19" s="20"/>
      <c r="RJQ19" s="20"/>
      <c r="RJR19" s="20"/>
      <c r="RJS19" s="20"/>
      <c r="RJT19" s="20"/>
      <c r="RJU19" s="20"/>
      <c r="RJV19" s="20"/>
      <c r="RJW19" s="20"/>
      <c r="RJX19" s="20"/>
      <c r="RJY19" s="20"/>
      <c r="RJZ19" s="20"/>
      <c r="RKA19" s="20"/>
      <c r="RKB19" s="20"/>
      <c r="RKC19" s="20"/>
      <c r="RKD19" s="20"/>
      <c r="RKE19" s="20"/>
      <c r="RKF19" s="20"/>
      <c r="RKG19" s="20"/>
      <c r="RKH19" s="20"/>
      <c r="RKI19" s="20"/>
      <c r="RKJ19" s="20"/>
      <c r="RKK19" s="20"/>
      <c r="RKL19" s="20"/>
      <c r="RKM19" s="20"/>
      <c r="RKN19" s="20"/>
      <c r="RKO19" s="20"/>
      <c r="RKP19" s="20"/>
      <c r="RKQ19" s="20"/>
      <c r="RKR19" s="20"/>
      <c r="RKS19" s="20"/>
      <c r="RKT19" s="20"/>
      <c r="RKU19" s="20"/>
      <c r="RKV19" s="20"/>
      <c r="RKW19" s="20"/>
      <c r="RKX19" s="20"/>
      <c r="RKY19" s="20"/>
      <c r="RKZ19" s="20"/>
      <c r="RLA19" s="20"/>
      <c r="RLB19" s="20"/>
      <c r="RLC19" s="20"/>
      <c r="RLD19" s="20"/>
      <c r="RLE19" s="20"/>
      <c r="RLF19" s="20"/>
      <c r="RLG19" s="20"/>
      <c r="RLH19" s="20"/>
      <c r="RLI19" s="20"/>
      <c r="RLJ19" s="20"/>
      <c r="RLK19" s="20"/>
      <c r="RLL19" s="20"/>
      <c r="RLM19" s="20"/>
      <c r="RLN19" s="20"/>
      <c r="RLO19" s="20"/>
      <c r="RLP19" s="20"/>
      <c r="RLQ19" s="20"/>
      <c r="RLR19" s="20"/>
      <c r="RLS19" s="20"/>
      <c r="RLT19" s="20"/>
      <c r="RLU19" s="20"/>
      <c r="RLV19" s="20"/>
      <c r="RLW19" s="20"/>
      <c r="RLX19" s="20"/>
      <c r="RLY19" s="20"/>
      <c r="RLZ19" s="20"/>
      <c r="RMA19" s="20"/>
      <c r="RMB19" s="20"/>
      <c r="RMC19" s="20"/>
      <c r="RMD19" s="20"/>
      <c r="RME19" s="20"/>
      <c r="RMF19" s="20"/>
      <c r="RMG19" s="20"/>
      <c r="RMH19" s="20"/>
      <c r="RMI19" s="20"/>
      <c r="RMJ19" s="20"/>
      <c r="RMK19" s="20"/>
      <c r="RML19" s="20"/>
      <c r="RMM19" s="20"/>
      <c r="RMN19" s="20"/>
      <c r="RMO19" s="20"/>
      <c r="RMP19" s="20"/>
      <c r="RMQ19" s="20"/>
      <c r="RMR19" s="20"/>
      <c r="RMS19" s="20"/>
      <c r="RMT19" s="20"/>
      <c r="RMU19" s="20"/>
      <c r="RMV19" s="20"/>
      <c r="RMW19" s="20"/>
      <c r="RMX19" s="20"/>
      <c r="RMY19" s="20"/>
      <c r="RMZ19" s="20"/>
      <c r="RNA19" s="20"/>
      <c r="RNB19" s="20"/>
      <c r="RNC19" s="20"/>
      <c r="RND19" s="20"/>
      <c r="RNE19" s="20"/>
      <c r="RNF19" s="20"/>
      <c r="RNG19" s="20"/>
      <c r="RNH19" s="20"/>
      <c r="RNI19" s="20"/>
      <c r="RNJ19" s="20"/>
      <c r="RNK19" s="20"/>
      <c r="RNL19" s="20"/>
      <c r="RNM19" s="20"/>
      <c r="RNN19" s="20"/>
      <c r="RNO19" s="20"/>
      <c r="RNP19" s="20"/>
      <c r="RNQ19" s="20"/>
      <c r="RNR19" s="20"/>
      <c r="RNS19" s="20"/>
      <c r="RNT19" s="20"/>
      <c r="RNU19" s="20"/>
      <c r="RNV19" s="20"/>
      <c r="RNW19" s="20"/>
      <c r="RNX19" s="20"/>
      <c r="RNY19" s="20"/>
      <c r="RNZ19" s="20"/>
      <c r="ROA19" s="20"/>
      <c r="ROB19" s="20"/>
      <c r="ROC19" s="20"/>
      <c r="ROD19" s="20"/>
      <c r="ROE19" s="20"/>
      <c r="ROF19" s="20"/>
      <c r="ROG19" s="20"/>
      <c r="ROH19" s="20"/>
      <c r="ROI19" s="20"/>
      <c r="ROJ19" s="20"/>
      <c r="ROK19" s="20"/>
      <c r="ROL19" s="20"/>
      <c r="ROM19" s="20"/>
      <c r="RON19" s="20"/>
      <c r="ROO19" s="20"/>
      <c r="ROP19" s="20"/>
      <c r="ROQ19" s="20"/>
      <c r="ROR19" s="20"/>
      <c r="ROS19" s="20"/>
      <c r="ROT19" s="20"/>
      <c r="ROU19" s="20"/>
      <c r="ROV19" s="20"/>
      <c r="ROW19" s="20"/>
      <c r="ROX19" s="20"/>
      <c r="ROY19" s="20"/>
      <c r="ROZ19" s="20"/>
      <c r="RPA19" s="20"/>
      <c r="RPB19" s="20"/>
      <c r="RPC19" s="20"/>
      <c r="RPD19" s="20"/>
      <c r="RPE19" s="20"/>
      <c r="RPF19" s="20"/>
      <c r="RPG19" s="20"/>
      <c r="RPH19" s="20"/>
      <c r="RPI19" s="20"/>
      <c r="RPJ19" s="20"/>
      <c r="RPK19" s="20"/>
      <c r="RPL19" s="20"/>
      <c r="RPM19" s="20"/>
      <c r="RPN19" s="20"/>
      <c r="RPO19" s="20"/>
      <c r="RPP19" s="20"/>
      <c r="RPQ19" s="20"/>
      <c r="RPR19" s="20"/>
      <c r="RPS19" s="20"/>
      <c r="RPT19" s="20"/>
      <c r="RPU19" s="20"/>
      <c r="RPV19" s="20"/>
      <c r="RPW19" s="20"/>
      <c r="RPX19" s="20"/>
      <c r="RPY19" s="20"/>
      <c r="RPZ19" s="20"/>
      <c r="RQA19" s="20"/>
      <c r="RQB19" s="20"/>
      <c r="RQC19" s="20"/>
      <c r="RQD19" s="20"/>
      <c r="RQE19" s="20"/>
      <c r="RQF19" s="20"/>
      <c r="RQG19" s="20"/>
      <c r="RQH19" s="20"/>
      <c r="RQI19" s="20"/>
      <c r="RQJ19" s="20"/>
      <c r="RQK19" s="20"/>
      <c r="RQL19" s="20"/>
      <c r="RQM19" s="20"/>
      <c r="RQN19" s="20"/>
      <c r="RQO19" s="20"/>
      <c r="RQP19" s="20"/>
      <c r="RQQ19" s="20"/>
      <c r="RQR19" s="20"/>
      <c r="RQS19" s="20"/>
      <c r="RQT19" s="20"/>
      <c r="RQU19" s="20"/>
      <c r="RQV19" s="20"/>
      <c r="RQW19" s="20"/>
      <c r="RQX19" s="20"/>
      <c r="RQY19" s="20"/>
      <c r="RQZ19" s="20"/>
      <c r="RRA19" s="20"/>
      <c r="RRB19" s="20"/>
      <c r="RRC19" s="20"/>
      <c r="RRD19" s="20"/>
      <c r="RRE19" s="20"/>
      <c r="RRF19" s="20"/>
      <c r="RRG19" s="20"/>
      <c r="RRH19" s="20"/>
      <c r="RRI19" s="20"/>
      <c r="RRJ19" s="20"/>
      <c r="RRK19" s="20"/>
      <c r="RRL19" s="20"/>
      <c r="RRM19" s="20"/>
      <c r="RRN19" s="20"/>
      <c r="RRO19" s="20"/>
      <c r="RRP19" s="20"/>
      <c r="RRQ19" s="20"/>
      <c r="RRR19" s="20"/>
      <c r="RRS19" s="20"/>
      <c r="RRT19" s="20"/>
      <c r="RRU19" s="20"/>
      <c r="RRV19" s="20"/>
      <c r="RRW19" s="20"/>
      <c r="RRX19" s="20"/>
      <c r="RRY19" s="20"/>
      <c r="RRZ19" s="20"/>
      <c r="RSA19" s="20"/>
      <c r="RSB19" s="20"/>
      <c r="RSC19" s="20"/>
      <c r="RSD19" s="20"/>
      <c r="RSE19" s="20"/>
      <c r="RSF19" s="20"/>
      <c r="RSG19" s="20"/>
      <c r="RSH19" s="20"/>
      <c r="RSI19" s="20"/>
      <c r="RSJ19" s="20"/>
      <c r="RSK19" s="20"/>
      <c r="RSL19" s="20"/>
      <c r="RSM19" s="20"/>
      <c r="RSN19" s="20"/>
      <c r="RSO19" s="20"/>
      <c r="RSP19" s="20"/>
      <c r="RSQ19" s="20"/>
      <c r="RSR19" s="20"/>
      <c r="RSS19" s="20"/>
      <c r="RST19" s="20"/>
      <c r="RSU19" s="20"/>
      <c r="RSV19" s="20"/>
      <c r="RSW19" s="20"/>
      <c r="RSX19" s="20"/>
      <c r="RSY19" s="20"/>
      <c r="RSZ19" s="20"/>
      <c r="RTA19" s="20"/>
      <c r="RTB19" s="20"/>
      <c r="RTC19" s="20"/>
      <c r="RTD19" s="20"/>
      <c r="RTE19" s="20"/>
      <c r="RTF19" s="20"/>
      <c r="RTG19" s="20"/>
      <c r="RTH19" s="20"/>
      <c r="RTI19" s="20"/>
      <c r="RTJ19" s="20"/>
      <c r="RTK19" s="20"/>
      <c r="RTL19" s="20"/>
      <c r="RTM19" s="20"/>
      <c r="RTN19" s="20"/>
      <c r="RTO19" s="20"/>
      <c r="RTP19" s="20"/>
      <c r="RTQ19" s="20"/>
      <c r="RTR19" s="20"/>
      <c r="RTS19" s="20"/>
      <c r="RTT19" s="20"/>
      <c r="RTU19" s="20"/>
      <c r="RTV19" s="20"/>
      <c r="RTW19" s="20"/>
      <c r="RTX19" s="20"/>
      <c r="RTY19" s="20"/>
      <c r="RTZ19" s="20"/>
      <c r="RUA19" s="20"/>
      <c r="RUB19" s="20"/>
      <c r="RUC19" s="20"/>
      <c r="RUD19" s="20"/>
      <c r="RUE19" s="20"/>
      <c r="RUF19" s="20"/>
      <c r="RUG19" s="20"/>
      <c r="RUH19" s="20"/>
      <c r="RUI19" s="20"/>
      <c r="RUJ19" s="20"/>
      <c r="RUK19" s="20"/>
      <c r="RUL19" s="20"/>
      <c r="RUM19" s="20"/>
      <c r="RUN19" s="20"/>
      <c r="RUO19" s="20"/>
      <c r="RUP19" s="20"/>
      <c r="RUQ19" s="20"/>
      <c r="RUR19" s="20"/>
      <c r="RUS19" s="20"/>
      <c r="RUT19" s="20"/>
      <c r="RUU19" s="20"/>
      <c r="RUV19" s="20"/>
      <c r="RUW19" s="20"/>
      <c r="RUX19" s="20"/>
      <c r="RUY19" s="20"/>
      <c r="RUZ19" s="20"/>
      <c r="RVA19" s="20"/>
      <c r="RVB19" s="20"/>
      <c r="RVC19" s="20"/>
      <c r="RVD19" s="20"/>
      <c r="RVE19" s="20"/>
      <c r="RVF19" s="20"/>
      <c r="RVG19" s="20"/>
      <c r="RVH19" s="20"/>
      <c r="RVI19" s="20"/>
      <c r="RVJ19" s="20"/>
      <c r="RVK19" s="20"/>
      <c r="RVL19" s="20"/>
      <c r="RVM19" s="20"/>
      <c r="RVN19" s="20"/>
      <c r="RVO19" s="20"/>
      <c r="RVP19" s="20"/>
      <c r="RVQ19" s="20"/>
      <c r="RVR19" s="20"/>
      <c r="RVS19" s="20"/>
      <c r="RVT19" s="20"/>
      <c r="RVU19" s="20"/>
      <c r="RVV19" s="20"/>
      <c r="RVW19" s="20"/>
      <c r="RVX19" s="20"/>
      <c r="RVY19" s="20"/>
      <c r="RVZ19" s="20"/>
      <c r="RWA19" s="20"/>
      <c r="RWB19" s="20"/>
      <c r="RWC19" s="20"/>
      <c r="RWD19" s="20"/>
      <c r="RWE19" s="20"/>
      <c r="RWF19" s="20"/>
      <c r="RWG19" s="20"/>
      <c r="RWH19" s="20"/>
      <c r="RWI19" s="20"/>
      <c r="RWJ19" s="20"/>
      <c r="RWK19" s="20"/>
      <c r="RWL19" s="20"/>
      <c r="RWM19" s="20"/>
      <c r="RWN19" s="20"/>
      <c r="RWO19" s="20"/>
      <c r="RWP19" s="20"/>
      <c r="RWQ19" s="20"/>
      <c r="RWR19" s="20"/>
      <c r="RWS19" s="20"/>
      <c r="RWT19" s="20"/>
      <c r="RWU19" s="20"/>
      <c r="RWV19" s="20"/>
      <c r="RWW19" s="20"/>
      <c r="RWX19" s="20"/>
      <c r="RWY19" s="20"/>
      <c r="RWZ19" s="20"/>
      <c r="RXA19" s="20"/>
      <c r="RXB19" s="20"/>
      <c r="RXC19" s="20"/>
      <c r="RXD19" s="20"/>
      <c r="RXE19" s="20"/>
      <c r="RXF19" s="20"/>
      <c r="RXG19" s="20"/>
      <c r="RXH19" s="20"/>
      <c r="RXI19" s="20"/>
      <c r="RXJ19" s="20"/>
      <c r="RXK19" s="20"/>
      <c r="RXL19" s="20"/>
      <c r="RXM19" s="20"/>
      <c r="RXN19" s="20"/>
      <c r="RXO19" s="20"/>
      <c r="RXP19" s="20"/>
      <c r="RXQ19" s="20"/>
      <c r="RXR19" s="20"/>
      <c r="RXS19" s="20"/>
      <c r="RXT19" s="20"/>
      <c r="RXU19" s="20"/>
      <c r="RXV19" s="20"/>
      <c r="RXW19" s="20"/>
      <c r="RXX19" s="20"/>
      <c r="RXY19" s="20"/>
      <c r="RXZ19" s="20"/>
      <c r="RYA19" s="20"/>
      <c r="RYB19" s="20"/>
      <c r="RYC19" s="20"/>
      <c r="RYD19" s="20"/>
      <c r="RYE19" s="20"/>
      <c r="RYF19" s="20"/>
      <c r="RYG19" s="20"/>
      <c r="RYH19" s="20"/>
      <c r="RYI19" s="20"/>
      <c r="RYJ19" s="20"/>
      <c r="RYK19" s="20"/>
      <c r="RYL19" s="20"/>
      <c r="RYM19" s="20"/>
      <c r="RYN19" s="20"/>
      <c r="RYO19" s="20"/>
      <c r="RYP19" s="20"/>
      <c r="RYQ19" s="20"/>
      <c r="RYR19" s="20"/>
      <c r="RYS19" s="20"/>
      <c r="RYT19" s="20"/>
      <c r="RYU19" s="20"/>
      <c r="RYV19" s="20"/>
      <c r="RYW19" s="20"/>
      <c r="RYX19" s="20"/>
      <c r="RYY19" s="20"/>
      <c r="RYZ19" s="20"/>
      <c r="RZA19" s="20"/>
      <c r="RZB19" s="20"/>
      <c r="RZC19" s="20"/>
      <c r="RZD19" s="20"/>
      <c r="RZE19" s="20"/>
      <c r="RZF19" s="20"/>
      <c r="RZG19" s="20"/>
      <c r="RZH19" s="20"/>
      <c r="RZI19" s="20"/>
      <c r="RZJ19" s="20"/>
      <c r="RZK19" s="20"/>
      <c r="RZL19" s="20"/>
      <c r="RZM19" s="20"/>
      <c r="RZN19" s="20"/>
      <c r="RZO19" s="20"/>
      <c r="RZP19" s="20"/>
      <c r="RZQ19" s="20"/>
      <c r="RZR19" s="20"/>
      <c r="RZS19" s="20"/>
      <c r="RZT19" s="20"/>
      <c r="RZU19" s="20"/>
      <c r="RZV19" s="20"/>
      <c r="RZW19" s="20"/>
      <c r="RZX19" s="20"/>
      <c r="RZY19" s="20"/>
      <c r="RZZ19" s="20"/>
      <c r="SAA19" s="20"/>
      <c r="SAB19" s="20"/>
      <c r="SAC19" s="20"/>
      <c r="SAD19" s="20"/>
      <c r="SAE19" s="20"/>
      <c r="SAF19" s="20"/>
      <c r="SAG19" s="20"/>
      <c r="SAH19" s="20"/>
      <c r="SAI19" s="20"/>
      <c r="SAJ19" s="20"/>
      <c r="SAK19" s="20"/>
      <c r="SAL19" s="20"/>
      <c r="SAM19" s="20"/>
      <c r="SAN19" s="20"/>
      <c r="SAO19" s="20"/>
      <c r="SAP19" s="20"/>
      <c r="SAQ19" s="20"/>
      <c r="SAR19" s="20"/>
      <c r="SAS19" s="20"/>
      <c r="SAT19" s="20"/>
      <c r="SAU19" s="20"/>
      <c r="SAV19" s="20"/>
      <c r="SAW19" s="20"/>
      <c r="SAX19" s="20"/>
      <c r="SAY19" s="20"/>
      <c r="SAZ19" s="20"/>
      <c r="SBA19" s="20"/>
      <c r="SBB19" s="20"/>
      <c r="SBC19" s="20"/>
      <c r="SBD19" s="20"/>
      <c r="SBE19" s="20"/>
      <c r="SBF19" s="20"/>
      <c r="SBG19" s="20"/>
      <c r="SBH19" s="20"/>
      <c r="SBI19" s="20"/>
      <c r="SBJ19" s="20"/>
      <c r="SBK19" s="20"/>
      <c r="SBL19" s="20"/>
      <c r="SBM19" s="20"/>
      <c r="SBN19" s="20"/>
      <c r="SBO19" s="20"/>
      <c r="SBP19" s="20"/>
      <c r="SBQ19" s="20"/>
      <c r="SBR19" s="20"/>
      <c r="SBS19" s="20"/>
      <c r="SBT19" s="20"/>
      <c r="SBU19" s="20"/>
      <c r="SBV19" s="20"/>
      <c r="SBW19" s="20"/>
      <c r="SBX19" s="20"/>
      <c r="SBY19" s="20"/>
      <c r="SBZ19" s="20"/>
      <c r="SCA19" s="20"/>
      <c r="SCB19" s="20"/>
      <c r="SCC19" s="20"/>
      <c r="SCD19" s="20"/>
      <c r="SCE19" s="20"/>
      <c r="SCF19" s="20"/>
      <c r="SCG19" s="20"/>
      <c r="SCH19" s="20"/>
      <c r="SCI19" s="20"/>
      <c r="SCJ19" s="20"/>
      <c r="SCK19" s="20"/>
      <c r="SCL19" s="20"/>
      <c r="SCM19" s="20"/>
      <c r="SCN19" s="20"/>
      <c r="SCO19" s="20"/>
      <c r="SCP19" s="20"/>
      <c r="SCQ19" s="20"/>
      <c r="SCR19" s="20"/>
      <c r="SCS19" s="20"/>
      <c r="SCT19" s="20"/>
      <c r="SCU19" s="20"/>
      <c r="SCV19" s="20"/>
      <c r="SCW19" s="20"/>
      <c r="SCX19" s="20"/>
      <c r="SCY19" s="20"/>
      <c r="SCZ19" s="20"/>
      <c r="SDA19" s="20"/>
      <c r="SDB19" s="20"/>
      <c r="SDC19" s="20"/>
      <c r="SDD19" s="20"/>
      <c r="SDE19" s="20"/>
      <c r="SDF19" s="20"/>
      <c r="SDG19" s="20"/>
      <c r="SDH19" s="20"/>
      <c r="SDI19" s="20"/>
      <c r="SDJ19" s="20"/>
      <c r="SDK19" s="20"/>
      <c r="SDL19" s="20"/>
      <c r="SDM19" s="20"/>
      <c r="SDN19" s="20"/>
      <c r="SDO19" s="20"/>
      <c r="SDP19" s="20"/>
      <c r="SDQ19" s="20"/>
      <c r="SDR19" s="20"/>
      <c r="SDS19" s="20"/>
      <c r="SDT19" s="20"/>
      <c r="SDU19" s="20"/>
      <c r="SDV19" s="20"/>
      <c r="SDW19" s="20"/>
      <c r="SDX19" s="20"/>
      <c r="SDY19" s="20"/>
      <c r="SDZ19" s="20"/>
      <c r="SEA19" s="20"/>
      <c r="SEB19" s="20"/>
      <c r="SEC19" s="20"/>
      <c r="SED19" s="20"/>
      <c r="SEE19" s="20"/>
      <c r="SEF19" s="20"/>
      <c r="SEG19" s="20"/>
      <c r="SEH19" s="20"/>
      <c r="SEI19" s="20"/>
      <c r="SEJ19" s="20"/>
      <c r="SEK19" s="20"/>
      <c r="SEL19" s="20"/>
      <c r="SEM19" s="20"/>
      <c r="SEN19" s="20"/>
      <c r="SEO19" s="20"/>
      <c r="SEP19" s="20"/>
      <c r="SEQ19" s="20"/>
      <c r="SER19" s="20"/>
      <c r="SES19" s="20"/>
      <c r="SET19" s="20"/>
      <c r="SEU19" s="20"/>
      <c r="SEV19" s="20"/>
      <c r="SEW19" s="20"/>
      <c r="SEX19" s="20"/>
      <c r="SEY19" s="20"/>
      <c r="SEZ19" s="20"/>
      <c r="SFA19" s="20"/>
      <c r="SFB19" s="20"/>
      <c r="SFC19" s="20"/>
      <c r="SFD19" s="20"/>
      <c r="SFE19" s="20"/>
      <c r="SFF19" s="20"/>
      <c r="SFG19" s="20"/>
      <c r="SFH19" s="20"/>
      <c r="SFI19" s="20"/>
      <c r="SFJ19" s="20"/>
      <c r="SFK19" s="20"/>
      <c r="SFL19" s="20"/>
      <c r="SFM19" s="20"/>
      <c r="SFN19" s="20"/>
      <c r="SFO19" s="20"/>
      <c r="SFP19" s="20"/>
      <c r="SFQ19" s="20"/>
      <c r="SFR19" s="20"/>
      <c r="SFS19" s="20"/>
      <c r="SFT19" s="20"/>
      <c r="SFU19" s="20"/>
      <c r="SFV19" s="20"/>
      <c r="SFW19" s="20"/>
      <c r="SFX19" s="20"/>
      <c r="SFY19" s="20"/>
      <c r="SFZ19" s="20"/>
      <c r="SGA19" s="20"/>
      <c r="SGB19" s="20"/>
      <c r="SGC19" s="20"/>
      <c r="SGD19" s="20"/>
      <c r="SGE19" s="20"/>
      <c r="SGF19" s="20"/>
      <c r="SGG19" s="20"/>
      <c r="SGH19" s="20"/>
      <c r="SGI19" s="20"/>
      <c r="SGJ19" s="20"/>
      <c r="SGK19" s="20"/>
      <c r="SGL19" s="20"/>
      <c r="SGM19" s="20"/>
      <c r="SGN19" s="20"/>
      <c r="SGO19" s="20"/>
      <c r="SGP19" s="20"/>
      <c r="SGQ19" s="20"/>
      <c r="SGR19" s="20"/>
      <c r="SGS19" s="20"/>
      <c r="SGT19" s="20"/>
      <c r="SGU19" s="20"/>
      <c r="SGV19" s="20"/>
      <c r="SGW19" s="20"/>
      <c r="SGX19" s="20"/>
      <c r="SGY19" s="20"/>
      <c r="SGZ19" s="20"/>
      <c r="SHA19" s="20"/>
      <c r="SHB19" s="20"/>
      <c r="SHC19" s="20"/>
      <c r="SHD19" s="20"/>
      <c r="SHE19" s="20"/>
      <c r="SHF19" s="20"/>
      <c r="SHG19" s="20"/>
      <c r="SHH19" s="20"/>
      <c r="SHI19" s="20"/>
      <c r="SHJ19" s="20"/>
      <c r="SHK19" s="20"/>
      <c r="SHL19" s="20"/>
      <c r="SHM19" s="20"/>
      <c r="SHN19" s="20"/>
      <c r="SHO19" s="20"/>
      <c r="SHP19" s="20"/>
      <c r="SHQ19" s="20"/>
      <c r="SHR19" s="20"/>
      <c r="SHS19" s="20"/>
      <c r="SHT19" s="20"/>
      <c r="SHU19" s="20"/>
      <c r="SHV19" s="20"/>
      <c r="SHW19" s="20"/>
      <c r="SHX19" s="20"/>
      <c r="SHY19" s="20"/>
      <c r="SHZ19" s="20"/>
      <c r="SIA19" s="20"/>
      <c r="SIB19" s="20"/>
      <c r="SIC19" s="20"/>
      <c r="SID19" s="20"/>
      <c r="SIE19" s="20"/>
      <c r="SIF19" s="20"/>
      <c r="SIG19" s="20"/>
      <c r="SIH19" s="20"/>
      <c r="SII19" s="20"/>
      <c r="SIJ19" s="20"/>
      <c r="SIK19" s="20"/>
      <c r="SIL19" s="20"/>
      <c r="SIM19" s="20"/>
      <c r="SIN19" s="20"/>
      <c r="SIO19" s="20"/>
      <c r="SIP19" s="20"/>
      <c r="SIQ19" s="20"/>
      <c r="SIR19" s="20"/>
      <c r="SIS19" s="20"/>
      <c r="SIT19" s="20"/>
      <c r="SIU19" s="20"/>
      <c r="SIV19" s="20"/>
      <c r="SIW19" s="20"/>
      <c r="SIX19" s="20"/>
      <c r="SIY19" s="20"/>
      <c r="SIZ19" s="20"/>
      <c r="SJA19" s="20"/>
      <c r="SJB19" s="20"/>
      <c r="SJC19" s="20"/>
      <c r="SJD19" s="20"/>
      <c r="SJE19" s="20"/>
      <c r="SJF19" s="20"/>
      <c r="SJG19" s="20"/>
      <c r="SJH19" s="20"/>
      <c r="SJI19" s="20"/>
      <c r="SJJ19" s="20"/>
      <c r="SJK19" s="20"/>
      <c r="SJL19" s="20"/>
      <c r="SJM19" s="20"/>
      <c r="SJN19" s="20"/>
      <c r="SJO19" s="20"/>
      <c r="SJP19" s="20"/>
      <c r="SJQ19" s="20"/>
      <c r="SJR19" s="20"/>
      <c r="SJS19" s="20"/>
      <c r="SJT19" s="20"/>
      <c r="SJU19" s="20"/>
      <c r="SJV19" s="20"/>
      <c r="SJW19" s="20"/>
      <c r="SJX19" s="20"/>
      <c r="SJY19" s="20"/>
      <c r="SJZ19" s="20"/>
      <c r="SKA19" s="20"/>
      <c r="SKB19" s="20"/>
      <c r="SKC19" s="20"/>
      <c r="SKD19" s="20"/>
      <c r="SKE19" s="20"/>
      <c r="SKF19" s="20"/>
      <c r="SKG19" s="20"/>
      <c r="SKH19" s="20"/>
      <c r="SKI19" s="20"/>
      <c r="SKJ19" s="20"/>
      <c r="SKK19" s="20"/>
      <c r="SKL19" s="20"/>
      <c r="SKM19" s="20"/>
      <c r="SKN19" s="20"/>
      <c r="SKO19" s="20"/>
      <c r="SKP19" s="20"/>
      <c r="SKQ19" s="20"/>
      <c r="SKR19" s="20"/>
      <c r="SKS19" s="20"/>
      <c r="SKT19" s="20"/>
      <c r="SKU19" s="20"/>
      <c r="SKV19" s="20"/>
      <c r="SKW19" s="20"/>
      <c r="SKX19" s="20"/>
      <c r="SKY19" s="20"/>
      <c r="SKZ19" s="20"/>
      <c r="SLA19" s="20"/>
      <c r="SLB19" s="20"/>
      <c r="SLC19" s="20"/>
      <c r="SLD19" s="20"/>
      <c r="SLE19" s="20"/>
      <c r="SLF19" s="20"/>
      <c r="SLG19" s="20"/>
      <c r="SLH19" s="20"/>
      <c r="SLI19" s="20"/>
      <c r="SLJ19" s="20"/>
      <c r="SLK19" s="20"/>
      <c r="SLL19" s="20"/>
      <c r="SLM19" s="20"/>
      <c r="SLN19" s="20"/>
      <c r="SLO19" s="20"/>
      <c r="SLP19" s="20"/>
      <c r="SLQ19" s="20"/>
      <c r="SLR19" s="20"/>
      <c r="SLS19" s="20"/>
      <c r="SLT19" s="20"/>
      <c r="SLU19" s="20"/>
      <c r="SLV19" s="20"/>
      <c r="SLW19" s="20"/>
      <c r="SLX19" s="20"/>
      <c r="SLY19" s="20"/>
      <c r="SLZ19" s="20"/>
      <c r="SMA19" s="20"/>
      <c r="SMB19" s="20"/>
      <c r="SMC19" s="20"/>
      <c r="SMD19" s="20"/>
      <c r="SME19" s="20"/>
      <c r="SMF19" s="20"/>
      <c r="SMG19" s="20"/>
      <c r="SMH19" s="20"/>
      <c r="SMI19" s="20"/>
      <c r="SMJ19" s="20"/>
      <c r="SMK19" s="20"/>
      <c r="SML19" s="20"/>
      <c r="SMM19" s="20"/>
      <c r="SMN19" s="20"/>
      <c r="SMO19" s="20"/>
      <c r="SMP19" s="20"/>
      <c r="SMQ19" s="20"/>
      <c r="SMR19" s="20"/>
      <c r="SMS19" s="20"/>
      <c r="SMT19" s="20"/>
      <c r="SMU19" s="20"/>
      <c r="SMV19" s="20"/>
      <c r="SMW19" s="20"/>
      <c r="SMX19" s="20"/>
      <c r="SMY19" s="20"/>
      <c r="SMZ19" s="20"/>
      <c r="SNA19" s="20"/>
      <c r="SNB19" s="20"/>
      <c r="SNC19" s="20"/>
      <c r="SND19" s="20"/>
      <c r="SNE19" s="20"/>
      <c r="SNF19" s="20"/>
      <c r="SNG19" s="20"/>
      <c r="SNH19" s="20"/>
      <c r="SNI19" s="20"/>
      <c r="SNJ19" s="20"/>
      <c r="SNK19" s="20"/>
      <c r="SNL19" s="20"/>
      <c r="SNM19" s="20"/>
      <c r="SNN19" s="20"/>
      <c r="SNO19" s="20"/>
      <c r="SNP19" s="20"/>
      <c r="SNQ19" s="20"/>
      <c r="SNR19" s="20"/>
      <c r="SNS19" s="20"/>
      <c r="SNT19" s="20"/>
      <c r="SNU19" s="20"/>
      <c r="SNV19" s="20"/>
      <c r="SNW19" s="20"/>
      <c r="SNX19" s="20"/>
      <c r="SNY19" s="20"/>
      <c r="SNZ19" s="20"/>
      <c r="SOA19" s="20"/>
      <c r="SOB19" s="20"/>
      <c r="SOC19" s="20"/>
      <c r="SOD19" s="20"/>
      <c r="SOE19" s="20"/>
      <c r="SOF19" s="20"/>
      <c r="SOG19" s="20"/>
      <c r="SOH19" s="20"/>
      <c r="SOI19" s="20"/>
      <c r="SOJ19" s="20"/>
      <c r="SOK19" s="20"/>
      <c r="SOL19" s="20"/>
      <c r="SOM19" s="20"/>
      <c r="SON19" s="20"/>
      <c r="SOO19" s="20"/>
      <c r="SOP19" s="20"/>
      <c r="SOQ19" s="20"/>
      <c r="SOR19" s="20"/>
      <c r="SOS19" s="20"/>
      <c r="SOT19" s="20"/>
      <c r="SOU19" s="20"/>
      <c r="SOV19" s="20"/>
      <c r="SOW19" s="20"/>
      <c r="SOX19" s="20"/>
      <c r="SOY19" s="20"/>
      <c r="SOZ19" s="20"/>
      <c r="SPA19" s="20"/>
      <c r="SPB19" s="20"/>
      <c r="SPC19" s="20"/>
      <c r="SPD19" s="20"/>
      <c r="SPE19" s="20"/>
      <c r="SPF19" s="20"/>
      <c r="SPG19" s="20"/>
      <c r="SPH19" s="20"/>
      <c r="SPI19" s="20"/>
      <c r="SPJ19" s="20"/>
      <c r="SPK19" s="20"/>
      <c r="SPL19" s="20"/>
      <c r="SPM19" s="20"/>
      <c r="SPN19" s="20"/>
      <c r="SPO19" s="20"/>
      <c r="SPP19" s="20"/>
      <c r="SPQ19" s="20"/>
      <c r="SPR19" s="20"/>
      <c r="SPS19" s="20"/>
      <c r="SPT19" s="20"/>
      <c r="SPU19" s="20"/>
      <c r="SPV19" s="20"/>
      <c r="SPW19" s="20"/>
      <c r="SPX19" s="20"/>
      <c r="SPY19" s="20"/>
      <c r="SPZ19" s="20"/>
      <c r="SQA19" s="20"/>
      <c r="SQB19" s="20"/>
      <c r="SQC19" s="20"/>
      <c r="SQD19" s="20"/>
      <c r="SQE19" s="20"/>
      <c r="SQF19" s="20"/>
      <c r="SQG19" s="20"/>
      <c r="SQH19" s="20"/>
      <c r="SQI19" s="20"/>
      <c r="SQJ19" s="20"/>
      <c r="SQK19" s="20"/>
      <c r="SQL19" s="20"/>
      <c r="SQM19" s="20"/>
      <c r="SQN19" s="20"/>
      <c r="SQO19" s="20"/>
      <c r="SQP19" s="20"/>
      <c r="SQQ19" s="20"/>
      <c r="SQR19" s="20"/>
      <c r="SQS19" s="20"/>
      <c r="SQT19" s="20"/>
      <c r="SQU19" s="20"/>
      <c r="SQV19" s="20"/>
      <c r="SQW19" s="20"/>
      <c r="SQX19" s="20"/>
      <c r="SQY19" s="20"/>
      <c r="SQZ19" s="20"/>
      <c r="SRA19" s="20"/>
      <c r="SRB19" s="20"/>
      <c r="SRC19" s="20"/>
      <c r="SRD19" s="20"/>
      <c r="SRE19" s="20"/>
      <c r="SRF19" s="20"/>
      <c r="SRG19" s="20"/>
      <c r="SRH19" s="20"/>
      <c r="SRI19" s="20"/>
      <c r="SRJ19" s="20"/>
      <c r="SRK19" s="20"/>
      <c r="SRL19" s="20"/>
      <c r="SRM19" s="20"/>
      <c r="SRN19" s="20"/>
      <c r="SRO19" s="20"/>
      <c r="SRP19" s="20"/>
      <c r="SRQ19" s="20"/>
      <c r="SRR19" s="20"/>
      <c r="SRS19" s="20"/>
      <c r="SRT19" s="20"/>
      <c r="SRU19" s="20"/>
      <c r="SRV19" s="20"/>
      <c r="SRW19" s="20"/>
      <c r="SRX19" s="20"/>
      <c r="SRY19" s="20"/>
      <c r="SRZ19" s="20"/>
      <c r="SSA19" s="20"/>
      <c r="SSB19" s="20"/>
      <c r="SSC19" s="20"/>
      <c r="SSD19" s="20"/>
      <c r="SSE19" s="20"/>
      <c r="SSF19" s="20"/>
      <c r="SSG19" s="20"/>
      <c r="SSH19" s="20"/>
      <c r="SSI19" s="20"/>
      <c r="SSJ19" s="20"/>
      <c r="SSK19" s="20"/>
      <c r="SSL19" s="20"/>
      <c r="SSM19" s="20"/>
      <c r="SSN19" s="20"/>
      <c r="SSO19" s="20"/>
      <c r="SSP19" s="20"/>
      <c r="SSQ19" s="20"/>
      <c r="SSR19" s="20"/>
      <c r="SSS19" s="20"/>
      <c r="SST19" s="20"/>
      <c r="SSU19" s="20"/>
      <c r="SSV19" s="20"/>
      <c r="SSW19" s="20"/>
      <c r="SSX19" s="20"/>
      <c r="SSY19" s="20"/>
      <c r="SSZ19" s="20"/>
      <c r="STA19" s="20"/>
      <c r="STB19" s="20"/>
      <c r="STC19" s="20"/>
      <c r="STD19" s="20"/>
      <c r="STE19" s="20"/>
      <c r="STF19" s="20"/>
      <c r="STG19" s="20"/>
      <c r="STH19" s="20"/>
      <c r="STI19" s="20"/>
      <c r="STJ19" s="20"/>
      <c r="STK19" s="20"/>
      <c r="STL19" s="20"/>
      <c r="STM19" s="20"/>
      <c r="STN19" s="20"/>
      <c r="STO19" s="20"/>
      <c r="STP19" s="20"/>
      <c r="STQ19" s="20"/>
      <c r="STR19" s="20"/>
      <c r="STS19" s="20"/>
      <c r="STT19" s="20"/>
      <c r="STU19" s="20"/>
      <c r="STV19" s="20"/>
      <c r="STW19" s="20"/>
      <c r="STX19" s="20"/>
      <c r="STY19" s="20"/>
      <c r="STZ19" s="20"/>
      <c r="SUA19" s="20"/>
      <c r="SUB19" s="20"/>
      <c r="SUC19" s="20"/>
      <c r="SUD19" s="20"/>
      <c r="SUE19" s="20"/>
      <c r="SUF19" s="20"/>
      <c r="SUG19" s="20"/>
      <c r="SUH19" s="20"/>
      <c r="SUI19" s="20"/>
      <c r="SUJ19" s="20"/>
      <c r="SUK19" s="20"/>
      <c r="SUL19" s="20"/>
      <c r="SUM19" s="20"/>
      <c r="SUN19" s="20"/>
      <c r="SUO19" s="20"/>
      <c r="SUP19" s="20"/>
      <c r="SUQ19" s="20"/>
      <c r="SUR19" s="20"/>
      <c r="SUS19" s="20"/>
      <c r="SUT19" s="20"/>
      <c r="SUU19" s="20"/>
      <c r="SUV19" s="20"/>
      <c r="SUW19" s="20"/>
      <c r="SUX19" s="20"/>
      <c r="SUY19" s="20"/>
      <c r="SUZ19" s="20"/>
      <c r="SVA19" s="20"/>
      <c r="SVB19" s="20"/>
      <c r="SVC19" s="20"/>
      <c r="SVD19" s="20"/>
      <c r="SVE19" s="20"/>
      <c r="SVF19" s="20"/>
      <c r="SVG19" s="20"/>
      <c r="SVH19" s="20"/>
      <c r="SVI19" s="20"/>
      <c r="SVJ19" s="20"/>
      <c r="SVK19" s="20"/>
      <c r="SVL19" s="20"/>
      <c r="SVM19" s="20"/>
      <c r="SVN19" s="20"/>
      <c r="SVO19" s="20"/>
      <c r="SVP19" s="20"/>
      <c r="SVQ19" s="20"/>
      <c r="SVR19" s="20"/>
      <c r="SVS19" s="20"/>
      <c r="SVT19" s="20"/>
      <c r="SVU19" s="20"/>
      <c r="SVV19" s="20"/>
      <c r="SVW19" s="20"/>
      <c r="SVX19" s="20"/>
      <c r="SVY19" s="20"/>
      <c r="SVZ19" s="20"/>
      <c r="SWA19" s="20"/>
      <c r="SWB19" s="20"/>
      <c r="SWC19" s="20"/>
      <c r="SWD19" s="20"/>
      <c r="SWE19" s="20"/>
      <c r="SWF19" s="20"/>
      <c r="SWG19" s="20"/>
      <c r="SWH19" s="20"/>
      <c r="SWI19" s="20"/>
      <c r="SWJ19" s="20"/>
      <c r="SWK19" s="20"/>
      <c r="SWL19" s="20"/>
      <c r="SWM19" s="20"/>
      <c r="SWN19" s="20"/>
      <c r="SWO19" s="20"/>
      <c r="SWP19" s="20"/>
      <c r="SWQ19" s="20"/>
      <c r="SWR19" s="20"/>
      <c r="SWS19" s="20"/>
      <c r="SWT19" s="20"/>
      <c r="SWU19" s="20"/>
      <c r="SWV19" s="20"/>
      <c r="SWW19" s="20"/>
      <c r="SWX19" s="20"/>
      <c r="SWY19" s="20"/>
      <c r="SWZ19" s="20"/>
      <c r="SXA19" s="20"/>
      <c r="SXB19" s="20"/>
      <c r="SXC19" s="20"/>
      <c r="SXD19" s="20"/>
      <c r="SXE19" s="20"/>
      <c r="SXF19" s="20"/>
      <c r="SXG19" s="20"/>
      <c r="SXH19" s="20"/>
      <c r="SXI19" s="20"/>
      <c r="SXJ19" s="20"/>
      <c r="SXK19" s="20"/>
      <c r="SXL19" s="20"/>
      <c r="SXM19" s="20"/>
      <c r="SXN19" s="20"/>
      <c r="SXO19" s="20"/>
      <c r="SXP19" s="20"/>
      <c r="SXQ19" s="20"/>
      <c r="SXR19" s="20"/>
      <c r="SXS19" s="20"/>
      <c r="SXT19" s="20"/>
      <c r="SXU19" s="20"/>
      <c r="SXV19" s="20"/>
      <c r="SXW19" s="20"/>
      <c r="SXX19" s="20"/>
      <c r="SXY19" s="20"/>
      <c r="SXZ19" s="20"/>
      <c r="SYA19" s="20"/>
      <c r="SYB19" s="20"/>
      <c r="SYC19" s="20"/>
      <c r="SYD19" s="20"/>
      <c r="SYE19" s="20"/>
      <c r="SYF19" s="20"/>
      <c r="SYG19" s="20"/>
      <c r="SYH19" s="20"/>
      <c r="SYI19" s="20"/>
      <c r="SYJ19" s="20"/>
      <c r="SYK19" s="20"/>
      <c r="SYL19" s="20"/>
      <c r="SYM19" s="20"/>
      <c r="SYN19" s="20"/>
      <c r="SYO19" s="20"/>
      <c r="SYP19" s="20"/>
      <c r="SYQ19" s="20"/>
      <c r="SYR19" s="20"/>
      <c r="SYS19" s="20"/>
      <c r="SYT19" s="20"/>
      <c r="SYU19" s="20"/>
      <c r="SYV19" s="20"/>
      <c r="SYW19" s="20"/>
      <c r="SYX19" s="20"/>
      <c r="SYY19" s="20"/>
      <c r="SYZ19" s="20"/>
      <c r="SZA19" s="20"/>
      <c r="SZB19" s="20"/>
      <c r="SZC19" s="20"/>
      <c r="SZD19" s="20"/>
      <c r="SZE19" s="20"/>
      <c r="SZF19" s="20"/>
      <c r="SZG19" s="20"/>
      <c r="SZH19" s="20"/>
      <c r="SZI19" s="20"/>
      <c r="SZJ19" s="20"/>
      <c r="SZK19" s="20"/>
      <c r="SZL19" s="20"/>
      <c r="SZM19" s="20"/>
      <c r="SZN19" s="20"/>
      <c r="SZO19" s="20"/>
      <c r="SZP19" s="20"/>
      <c r="SZQ19" s="20"/>
      <c r="SZR19" s="20"/>
      <c r="SZS19" s="20"/>
      <c r="SZT19" s="20"/>
      <c r="SZU19" s="20"/>
      <c r="SZV19" s="20"/>
      <c r="SZW19" s="20"/>
      <c r="SZX19" s="20"/>
      <c r="SZY19" s="20"/>
      <c r="SZZ19" s="20"/>
      <c r="TAA19" s="20"/>
      <c r="TAB19" s="20"/>
      <c r="TAC19" s="20"/>
      <c r="TAD19" s="20"/>
      <c r="TAE19" s="20"/>
      <c r="TAF19" s="20"/>
      <c r="TAG19" s="20"/>
      <c r="TAH19" s="20"/>
      <c r="TAI19" s="20"/>
      <c r="TAJ19" s="20"/>
      <c r="TAK19" s="20"/>
      <c r="TAL19" s="20"/>
      <c r="TAM19" s="20"/>
      <c r="TAN19" s="20"/>
      <c r="TAO19" s="20"/>
      <c r="TAP19" s="20"/>
      <c r="TAQ19" s="20"/>
      <c r="TAR19" s="20"/>
      <c r="TAS19" s="20"/>
      <c r="TAT19" s="20"/>
      <c r="TAU19" s="20"/>
      <c r="TAV19" s="20"/>
      <c r="TAW19" s="20"/>
      <c r="TAX19" s="20"/>
      <c r="TAY19" s="20"/>
      <c r="TAZ19" s="20"/>
      <c r="TBA19" s="20"/>
      <c r="TBB19" s="20"/>
      <c r="TBC19" s="20"/>
      <c r="TBD19" s="20"/>
      <c r="TBE19" s="20"/>
      <c r="TBF19" s="20"/>
      <c r="TBG19" s="20"/>
      <c r="TBH19" s="20"/>
      <c r="TBI19" s="20"/>
      <c r="TBJ19" s="20"/>
      <c r="TBK19" s="20"/>
      <c r="TBL19" s="20"/>
      <c r="TBM19" s="20"/>
      <c r="TBN19" s="20"/>
      <c r="TBO19" s="20"/>
      <c r="TBP19" s="20"/>
      <c r="TBQ19" s="20"/>
      <c r="TBR19" s="20"/>
      <c r="TBS19" s="20"/>
      <c r="TBT19" s="20"/>
      <c r="TBU19" s="20"/>
      <c r="TBV19" s="20"/>
      <c r="TBW19" s="20"/>
      <c r="TBX19" s="20"/>
      <c r="TBY19" s="20"/>
      <c r="TBZ19" s="20"/>
      <c r="TCA19" s="20"/>
      <c r="TCB19" s="20"/>
      <c r="TCC19" s="20"/>
      <c r="TCD19" s="20"/>
      <c r="TCE19" s="20"/>
      <c r="TCF19" s="20"/>
      <c r="TCG19" s="20"/>
      <c r="TCH19" s="20"/>
      <c r="TCI19" s="20"/>
      <c r="TCJ19" s="20"/>
      <c r="TCK19" s="20"/>
      <c r="TCL19" s="20"/>
      <c r="TCM19" s="20"/>
      <c r="TCN19" s="20"/>
      <c r="TCO19" s="20"/>
      <c r="TCP19" s="20"/>
      <c r="TCQ19" s="20"/>
      <c r="TCR19" s="20"/>
      <c r="TCS19" s="20"/>
      <c r="TCT19" s="20"/>
      <c r="TCU19" s="20"/>
      <c r="TCV19" s="20"/>
      <c r="TCW19" s="20"/>
      <c r="TCX19" s="20"/>
      <c r="TCY19" s="20"/>
      <c r="TCZ19" s="20"/>
      <c r="TDA19" s="20"/>
      <c r="TDB19" s="20"/>
      <c r="TDC19" s="20"/>
      <c r="TDD19" s="20"/>
      <c r="TDE19" s="20"/>
      <c r="TDF19" s="20"/>
      <c r="TDG19" s="20"/>
      <c r="TDH19" s="20"/>
      <c r="TDI19" s="20"/>
      <c r="TDJ19" s="20"/>
      <c r="TDK19" s="20"/>
      <c r="TDL19" s="20"/>
      <c r="TDM19" s="20"/>
      <c r="TDN19" s="20"/>
      <c r="TDO19" s="20"/>
      <c r="TDP19" s="20"/>
      <c r="TDQ19" s="20"/>
      <c r="TDR19" s="20"/>
      <c r="TDS19" s="20"/>
      <c r="TDT19" s="20"/>
      <c r="TDU19" s="20"/>
      <c r="TDV19" s="20"/>
      <c r="TDW19" s="20"/>
      <c r="TDX19" s="20"/>
      <c r="TDY19" s="20"/>
      <c r="TDZ19" s="20"/>
      <c r="TEA19" s="20"/>
      <c r="TEB19" s="20"/>
      <c r="TEC19" s="20"/>
      <c r="TED19" s="20"/>
      <c r="TEE19" s="20"/>
      <c r="TEF19" s="20"/>
      <c r="TEG19" s="20"/>
      <c r="TEH19" s="20"/>
      <c r="TEI19" s="20"/>
      <c r="TEJ19" s="20"/>
      <c r="TEK19" s="20"/>
      <c r="TEL19" s="20"/>
      <c r="TEM19" s="20"/>
      <c r="TEN19" s="20"/>
      <c r="TEO19" s="20"/>
      <c r="TEP19" s="20"/>
      <c r="TEQ19" s="20"/>
      <c r="TER19" s="20"/>
      <c r="TES19" s="20"/>
      <c r="TET19" s="20"/>
      <c r="TEU19" s="20"/>
      <c r="TEV19" s="20"/>
      <c r="TEW19" s="20"/>
      <c r="TEX19" s="20"/>
      <c r="TEY19" s="20"/>
      <c r="TEZ19" s="20"/>
      <c r="TFA19" s="20"/>
      <c r="TFB19" s="20"/>
      <c r="TFC19" s="20"/>
      <c r="TFD19" s="20"/>
      <c r="TFE19" s="20"/>
      <c r="TFF19" s="20"/>
      <c r="TFG19" s="20"/>
      <c r="TFH19" s="20"/>
      <c r="TFI19" s="20"/>
      <c r="TFJ19" s="20"/>
      <c r="TFK19" s="20"/>
      <c r="TFL19" s="20"/>
      <c r="TFM19" s="20"/>
      <c r="TFN19" s="20"/>
      <c r="TFO19" s="20"/>
      <c r="TFP19" s="20"/>
      <c r="TFQ19" s="20"/>
      <c r="TFR19" s="20"/>
      <c r="TFS19" s="20"/>
      <c r="TFT19" s="20"/>
      <c r="TFU19" s="20"/>
      <c r="TFV19" s="20"/>
      <c r="TFW19" s="20"/>
      <c r="TFX19" s="20"/>
      <c r="TFY19" s="20"/>
      <c r="TFZ19" s="20"/>
      <c r="TGA19" s="20"/>
      <c r="TGB19" s="20"/>
      <c r="TGC19" s="20"/>
      <c r="TGD19" s="20"/>
      <c r="TGE19" s="20"/>
      <c r="TGF19" s="20"/>
      <c r="TGG19" s="20"/>
      <c r="TGH19" s="20"/>
      <c r="TGI19" s="20"/>
      <c r="TGJ19" s="20"/>
      <c r="TGK19" s="20"/>
      <c r="TGL19" s="20"/>
      <c r="TGM19" s="20"/>
      <c r="TGN19" s="20"/>
      <c r="TGO19" s="20"/>
      <c r="TGP19" s="20"/>
      <c r="TGQ19" s="20"/>
      <c r="TGR19" s="20"/>
      <c r="TGS19" s="20"/>
      <c r="TGT19" s="20"/>
      <c r="TGU19" s="20"/>
      <c r="TGV19" s="20"/>
      <c r="TGW19" s="20"/>
      <c r="TGX19" s="20"/>
      <c r="TGY19" s="20"/>
      <c r="TGZ19" s="20"/>
      <c r="THA19" s="20"/>
      <c r="THB19" s="20"/>
      <c r="THC19" s="20"/>
      <c r="THD19" s="20"/>
      <c r="THE19" s="20"/>
      <c r="THF19" s="20"/>
      <c r="THG19" s="20"/>
      <c r="THH19" s="20"/>
      <c r="THI19" s="20"/>
      <c r="THJ19" s="20"/>
      <c r="THK19" s="20"/>
      <c r="THL19" s="20"/>
      <c r="THM19" s="20"/>
      <c r="THN19" s="20"/>
      <c r="THO19" s="20"/>
      <c r="THP19" s="20"/>
      <c r="THQ19" s="20"/>
      <c r="THR19" s="20"/>
      <c r="THS19" s="20"/>
      <c r="THT19" s="20"/>
      <c r="THU19" s="20"/>
      <c r="THV19" s="20"/>
      <c r="THW19" s="20"/>
      <c r="THX19" s="20"/>
      <c r="THY19" s="20"/>
      <c r="THZ19" s="20"/>
      <c r="TIA19" s="20"/>
      <c r="TIB19" s="20"/>
      <c r="TIC19" s="20"/>
      <c r="TID19" s="20"/>
      <c r="TIE19" s="20"/>
      <c r="TIF19" s="20"/>
      <c r="TIG19" s="20"/>
      <c r="TIH19" s="20"/>
      <c r="TII19" s="20"/>
      <c r="TIJ19" s="20"/>
      <c r="TIK19" s="20"/>
      <c r="TIL19" s="20"/>
      <c r="TIM19" s="20"/>
      <c r="TIN19" s="20"/>
      <c r="TIO19" s="20"/>
      <c r="TIP19" s="20"/>
      <c r="TIQ19" s="20"/>
      <c r="TIR19" s="20"/>
      <c r="TIS19" s="20"/>
      <c r="TIT19" s="20"/>
      <c r="TIU19" s="20"/>
      <c r="TIV19" s="20"/>
      <c r="TIW19" s="20"/>
      <c r="TIX19" s="20"/>
      <c r="TIY19" s="20"/>
      <c r="TIZ19" s="20"/>
      <c r="TJA19" s="20"/>
      <c r="TJB19" s="20"/>
      <c r="TJC19" s="20"/>
      <c r="TJD19" s="20"/>
      <c r="TJE19" s="20"/>
      <c r="TJF19" s="20"/>
      <c r="TJG19" s="20"/>
      <c r="TJH19" s="20"/>
      <c r="TJI19" s="20"/>
      <c r="TJJ19" s="20"/>
      <c r="TJK19" s="20"/>
      <c r="TJL19" s="20"/>
      <c r="TJM19" s="20"/>
      <c r="TJN19" s="20"/>
      <c r="TJO19" s="20"/>
      <c r="TJP19" s="20"/>
      <c r="TJQ19" s="20"/>
      <c r="TJR19" s="20"/>
      <c r="TJS19" s="20"/>
      <c r="TJT19" s="20"/>
      <c r="TJU19" s="20"/>
      <c r="TJV19" s="20"/>
      <c r="TJW19" s="20"/>
      <c r="TJX19" s="20"/>
      <c r="TJY19" s="20"/>
      <c r="TJZ19" s="20"/>
      <c r="TKA19" s="20"/>
      <c r="TKB19" s="20"/>
      <c r="TKC19" s="20"/>
      <c r="TKD19" s="20"/>
      <c r="TKE19" s="20"/>
      <c r="TKF19" s="20"/>
      <c r="TKG19" s="20"/>
      <c r="TKH19" s="20"/>
      <c r="TKI19" s="20"/>
      <c r="TKJ19" s="20"/>
      <c r="TKK19" s="20"/>
      <c r="TKL19" s="20"/>
      <c r="TKM19" s="20"/>
      <c r="TKN19" s="20"/>
      <c r="TKO19" s="20"/>
      <c r="TKP19" s="20"/>
      <c r="TKQ19" s="20"/>
      <c r="TKR19" s="20"/>
      <c r="TKS19" s="20"/>
      <c r="TKT19" s="20"/>
      <c r="TKU19" s="20"/>
      <c r="TKV19" s="20"/>
      <c r="TKW19" s="20"/>
      <c r="TKX19" s="20"/>
      <c r="TKY19" s="20"/>
      <c r="TKZ19" s="20"/>
      <c r="TLA19" s="20"/>
      <c r="TLB19" s="20"/>
      <c r="TLC19" s="20"/>
      <c r="TLD19" s="20"/>
      <c r="TLE19" s="20"/>
      <c r="TLF19" s="20"/>
      <c r="TLG19" s="20"/>
      <c r="TLH19" s="20"/>
      <c r="TLI19" s="20"/>
      <c r="TLJ19" s="20"/>
      <c r="TLK19" s="20"/>
      <c r="TLL19" s="20"/>
      <c r="TLM19" s="20"/>
      <c r="TLN19" s="20"/>
      <c r="TLO19" s="20"/>
      <c r="TLP19" s="20"/>
      <c r="TLQ19" s="20"/>
      <c r="TLR19" s="20"/>
      <c r="TLS19" s="20"/>
      <c r="TLT19" s="20"/>
      <c r="TLU19" s="20"/>
      <c r="TLV19" s="20"/>
      <c r="TLW19" s="20"/>
      <c r="TLX19" s="20"/>
      <c r="TLY19" s="20"/>
      <c r="TLZ19" s="20"/>
      <c r="TMA19" s="20"/>
      <c r="TMB19" s="20"/>
      <c r="TMC19" s="20"/>
      <c r="TMD19" s="20"/>
      <c r="TME19" s="20"/>
      <c r="TMF19" s="20"/>
      <c r="TMG19" s="20"/>
      <c r="TMH19" s="20"/>
      <c r="TMI19" s="20"/>
      <c r="TMJ19" s="20"/>
      <c r="TMK19" s="20"/>
      <c r="TML19" s="20"/>
      <c r="TMM19" s="20"/>
      <c r="TMN19" s="20"/>
      <c r="TMO19" s="20"/>
      <c r="TMP19" s="20"/>
      <c r="TMQ19" s="20"/>
      <c r="TMR19" s="20"/>
      <c r="TMS19" s="20"/>
      <c r="TMT19" s="20"/>
      <c r="TMU19" s="20"/>
      <c r="TMV19" s="20"/>
      <c r="TMW19" s="20"/>
      <c r="TMX19" s="20"/>
      <c r="TMY19" s="20"/>
      <c r="TMZ19" s="20"/>
      <c r="TNA19" s="20"/>
      <c r="TNB19" s="20"/>
      <c r="TNC19" s="20"/>
      <c r="TND19" s="20"/>
      <c r="TNE19" s="20"/>
      <c r="TNF19" s="20"/>
      <c r="TNG19" s="20"/>
      <c r="TNH19" s="20"/>
      <c r="TNI19" s="20"/>
      <c r="TNJ19" s="20"/>
      <c r="TNK19" s="20"/>
      <c r="TNL19" s="20"/>
      <c r="TNM19" s="20"/>
      <c r="TNN19" s="20"/>
      <c r="TNO19" s="20"/>
      <c r="TNP19" s="20"/>
      <c r="TNQ19" s="20"/>
      <c r="TNR19" s="20"/>
      <c r="TNS19" s="20"/>
      <c r="TNT19" s="20"/>
      <c r="TNU19" s="20"/>
      <c r="TNV19" s="20"/>
      <c r="TNW19" s="20"/>
      <c r="TNX19" s="20"/>
      <c r="TNY19" s="20"/>
      <c r="TNZ19" s="20"/>
      <c r="TOA19" s="20"/>
      <c r="TOB19" s="20"/>
      <c r="TOC19" s="20"/>
      <c r="TOD19" s="20"/>
      <c r="TOE19" s="20"/>
      <c r="TOF19" s="20"/>
      <c r="TOG19" s="20"/>
      <c r="TOH19" s="20"/>
      <c r="TOI19" s="20"/>
      <c r="TOJ19" s="20"/>
      <c r="TOK19" s="20"/>
      <c r="TOL19" s="20"/>
      <c r="TOM19" s="20"/>
      <c r="TON19" s="20"/>
      <c r="TOO19" s="20"/>
      <c r="TOP19" s="20"/>
      <c r="TOQ19" s="20"/>
      <c r="TOR19" s="20"/>
      <c r="TOS19" s="20"/>
      <c r="TOT19" s="20"/>
      <c r="TOU19" s="20"/>
      <c r="TOV19" s="20"/>
      <c r="TOW19" s="20"/>
      <c r="TOX19" s="20"/>
      <c r="TOY19" s="20"/>
      <c r="TOZ19" s="20"/>
      <c r="TPA19" s="20"/>
      <c r="TPB19" s="20"/>
      <c r="TPC19" s="20"/>
      <c r="TPD19" s="20"/>
      <c r="TPE19" s="20"/>
      <c r="TPF19" s="20"/>
      <c r="TPG19" s="20"/>
      <c r="TPH19" s="20"/>
      <c r="TPI19" s="20"/>
      <c r="TPJ19" s="20"/>
      <c r="TPK19" s="20"/>
      <c r="TPL19" s="20"/>
      <c r="TPM19" s="20"/>
      <c r="TPN19" s="20"/>
      <c r="TPO19" s="20"/>
      <c r="TPP19" s="20"/>
      <c r="TPQ19" s="20"/>
      <c r="TPR19" s="20"/>
      <c r="TPS19" s="20"/>
      <c r="TPT19" s="20"/>
      <c r="TPU19" s="20"/>
      <c r="TPV19" s="20"/>
      <c r="TPW19" s="20"/>
      <c r="TPX19" s="20"/>
      <c r="TPY19" s="20"/>
      <c r="TPZ19" s="20"/>
      <c r="TQA19" s="20"/>
      <c r="TQB19" s="20"/>
      <c r="TQC19" s="20"/>
      <c r="TQD19" s="20"/>
      <c r="TQE19" s="20"/>
      <c r="TQF19" s="20"/>
      <c r="TQG19" s="20"/>
      <c r="TQH19" s="20"/>
      <c r="TQI19" s="20"/>
      <c r="TQJ19" s="20"/>
      <c r="TQK19" s="20"/>
      <c r="TQL19" s="20"/>
      <c r="TQM19" s="20"/>
      <c r="TQN19" s="20"/>
      <c r="TQO19" s="20"/>
      <c r="TQP19" s="20"/>
      <c r="TQQ19" s="20"/>
      <c r="TQR19" s="20"/>
      <c r="TQS19" s="20"/>
      <c r="TQT19" s="20"/>
      <c r="TQU19" s="20"/>
      <c r="TQV19" s="20"/>
      <c r="TQW19" s="20"/>
      <c r="TQX19" s="20"/>
      <c r="TQY19" s="20"/>
      <c r="TQZ19" s="20"/>
      <c r="TRA19" s="20"/>
      <c r="TRB19" s="20"/>
      <c r="TRC19" s="20"/>
      <c r="TRD19" s="20"/>
      <c r="TRE19" s="20"/>
      <c r="TRF19" s="20"/>
      <c r="TRG19" s="20"/>
      <c r="TRH19" s="20"/>
      <c r="TRI19" s="20"/>
      <c r="TRJ19" s="20"/>
      <c r="TRK19" s="20"/>
      <c r="TRL19" s="20"/>
      <c r="TRM19" s="20"/>
      <c r="TRN19" s="20"/>
      <c r="TRO19" s="20"/>
      <c r="TRP19" s="20"/>
      <c r="TRQ19" s="20"/>
      <c r="TRR19" s="20"/>
      <c r="TRS19" s="20"/>
      <c r="TRT19" s="20"/>
      <c r="TRU19" s="20"/>
      <c r="TRV19" s="20"/>
      <c r="TRW19" s="20"/>
      <c r="TRX19" s="20"/>
      <c r="TRY19" s="20"/>
      <c r="TRZ19" s="20"/>
      <c r="TSA19" s="20"/>
      <c r="TSB19" s="20"/>
      <c r="TSC19" s="20"/>
      <c r="TSD19" s="20"/>
      <c r="TSE19" s="20"/>
      <c r="TSF19" s="20"/>
      <c r="TSG19" s="20"/>
      <c r="TSH19" s="20"/>
      <c r="TSI19" s="20"/>
      <c r="TSJ19" s="20"/>
      <c r="TSK19" s="20"/>
      <c r="TSL19" s="20"/>
      <c r="TSM19" s="20"/>
      <c r="TSN19" s="20"/>
      <c r="TSO19" s="20"/>
      <c r="TSP19" s="20"/>
      <c r="TSQ19" s="20"/>
      <c r="TSR19" s="20"/>
      <c r="TSS19" s="20"/>
      <c r="TST19" s="20"/>
      <c r="TSU19" s="20"/>
      <c r="TSV19" s="20"/>
      <c r="TSW19" s="20"/>
      <c r="TSX19" s="20"/>
      <c r="TSY19" s="20"/>
      <c r="TSZ19" s="20"/>
      <c r="TTA19" s="20"/>
      <c r="TTB19" s="20"/>
      <c r="TTC19" s="20"/>
      <c r="TTD19" s="20"/>
      <c r="TTE19" s="20"/>
      <c r="TTF19" s="20"/>
      <c r="TTG19" s="20"/>
      <c r="TTH19" s="20"/>
      <c r="TTI19" s="20"/>
      <c r="TTJ19" s="20"/>
      <c r="TTK19" s="20"/>
      <c r="TTL19" s="20"/>
      <c r="TTM19" s="20"/>
      <c r="TTN19" s="20"/>
      <c r="TTO19" s="20"/>
      <c r="TTP19" s="20"/>
      <c r="TTQ19" s="20"/>
      <c r="TTR19" s="20"/>
      <c r="TTS19" s="20"/>
      <c r="TTT19" s="20"/>
      <c r="TTU19" s="20"/>
      <c r="TTV19" s="20"/>
      <c r="TTW19" s="20"/>
      <c r="TTX19" s="20"/>
      <c r="TTY19" s="20"/>
      <c r="TTZ19" s="20"/>
      <c r="TUA19" s="20"/>
      <c r="TUB19" s="20"/>
      <c r="TUC19" s="20"/>
      <c r="TUD19" s="20"/>
      <c r="TUE19" s="20"/>
      <c r="TUF19" s="20"/>
      <c r="TUG19" s="20"/>
      <c r="TUH19" s="20"/>
      <c r="TUI19" s="20"/>
      <c r="TUJ19" s="20"/>
      <c r="TUK19" s="20"/>
      <c r="TUL19" s="20"/>
      <c r="TUM19" s="20"/>
      <c r="TUN19" s="20"/>
      <c r="TUO19" s="20"/>
      <c r="TUP19" s="20"/>
      <c r="TUQ19" s="20"/>
      <c r="TUR19" s="20"/>
      <c r="TUS19" s="20"/>
      <c r="TUT19" s="20"/>
      <c r="TUU19" s="20"/>
      <c r="TUV19" s="20"/>
      <c r="TUW19" s="20"/>
      <c r="TUX19" s="20"/>
      <c r="TUY19" s="20"/>
      <c r="TUZ19" s="20"/>
      <c r="TVA19" s="20"/>
      <c r="TVB19" s="20"/>
      <c r="TVC19" s="20"/>
      <c r="TVD19" s="20"/>
      <c r="TVE19" s="20"/>
      <c r="TVF19" s="20"/>
      <c r="TVG19" s="20"/>
      <c r="TVH19" s="20"/>
      <c r="TVI19" s="20"/>
      <c r="TVJ19" s="20"/>
      <c r="TVK19" s="20"/>
      <c r="TVL19" s="20"/>
      <c r="TVM19" s="20"/>
      <c r="TVN19" s="20"/>
      <c r="TVO19" s="20"/>
      <c r="TVP19" s="20"/>
      <c r="TVQ19" s="20"/>
      <c r="TVR19" s="20"/>
      <c r="TVS19" s="20"/>
      <c r="TVT19" s="20"/>
      <c r="TVU19" s="20"/>
      <c r="TVV19" s="20"/>
      <c r="TVW19" s="20"/>
      <c r="TVX19" s="20"/>
      <c r="TVY19" s="20"/>
      <c r="TVZ19" s="20"/>
      <c r="TWA19" s="20"/>
      <c r="TWB19" s="20"/>
      <c r="TWC19" s="20"/>
      <c r="TWD19" s="20"/>
      <c r="TWE19" s="20"/>
      <c r="TWF19" s="20"/>
      <c r="TWG19" s="20"/>
      <c r="TWH19" s="20"/>
      <c r="TWI19" s="20"/>
      <c r="TWJ19" s="20"/>
      <c r="TWK19" s="20"/>
      <c r="TWL19" s="20"/>
      <c r="TWM19" s="20"/>
      <c r="TWN19" s="20"/>
      <c r="TWO19" s="20"/>
      <c r="TWP19" s="20"/>
      <c r="TWQ19" s="20"/>
      <c r="TWR19" s="20"/>
      <c r="TWS19" s="20"/>
      <c r="TWT19" s="20"/>
      <c r="TWU19" s="20"/>
      <c r="TWV19" s="20"/>
      <c r="TWW19" s="20"/>
      <c r="TWX19" s="20"/>
      <c r="TWY19" s="20"/>
      <c r="TWZ19" s="20"/>
      <c r="TXA19" s="20"/>
      <c r="TXB19" s="20"/>
      <c r="TXC19" s="20"/>
      <c r="TXD19" s="20"/>
      <c r="TXE19" s="20"/>
      <c r="TXF19" s="20"/>
      <c r="TXG19" s="20"/>
      <c r="TXH19" s="20"/>
      <c r="TXI19" s="20"/>
      <c r="TXJ19" s="20"/>
      <c r="TXK19" s="20"/>
      <c r="TXL19" s="20"/>
      <c r="TXM19" s="20"/>
      <c r="TXN19" s="20"/>
      <c r="TXO19" s="20"/>
      <c r="TXP19" s="20"/>
      <c r="TXQ19" s="20"/>
      <c r="TXR19" s="20"/>
      <c r="TXS19" s="20"/>
      <c r="TXT19" s="20"/>
      <c r="TXU19" s="20"/>
      <c r="TXV19" s="20"/>
      <c r="TXW19" s="20"/>
      <c r="TXX19" s="20"/>
      <c r="TXY19" s="20"/>
      <c r="TXZ19" s="20"/>
      <c r="TYA19" s="20"/>
      <c r="TYB19" s="20"/>
      <c r="TYC19" s="20"/>
      <c r="TYD19" s="20"/>
      <c r="TYE19" s="20"/>
      <c r="TYF19" s="20"/>
      <c r="TYG19" s="20"/>
      <c r="TYH19" s="20"/>
      <c r="TYI19" s="20"/>
      <c r="TYJ19" s="20"/>
      <c r="TYK19" s="20"/>
      <c r="TYL19" s="20"/>
      <c r="TYM19" s="20"/>
      <c r="TYN19" s="20"/>
      <c r="TYO19" s="20"/>
      <c r="TYP19" s="20"/>
      <c r="TYQ19" s="20"/>
      <c r="TYR19" s="20"/>
      <c r="TYS19" s="20"/>
      <c r="TYT19" s="20"/>
      <c r="TYU19" s="20"/>
      <c r="TYV19" s="20"/>
      <c r="TYW19" s="20"/>
      <c r="TYX19" s="20"/>
      <c r="TYY19" s="20"/>
      <c r="TYZ19" s="20"/>
      <c r="TZA19" s="20"/>
      <c r="TZB19" s="20"/>
      <c r="TZC19" s="20"/>
      <c r="TZD19" s="20"/>
      <c r="TZE19" s="20"/>
      <c r="TZF19" s="20"/>
      <c r="TZG19" s="20"/>
      <c r="TZH19" s="20"/>
      <c r="TZI19" s="20"/>
      <c r="TZJ19" s="20"/>
      <c r="TZK19" s="20"/>
      <c r="TZL19" s="20"/>
      <c r="TZM19" s="20"/>
      <c r="TZN19" s="20"/>
      <c r="TZO19" s="20"/>
      <c r="TZP19" s="20"/>
      <c r="TZQ19" s="20"/>
      <c r="TZR19" s="20"/>
      <c r="TZS19" s="20"/>
      <c r="TZT19" s="20"/>
      <c r="TZU19" s="20"/>
      <c r="TZV19" s="20"/>
      <c r="TZW19" s="20"/>
      <c r="TZX19" s="20"/>
      <c r="TZY19" s="20"/>
      <c r="TZZ19" s="20"/>
      <c r="UAA19" s="20"/>
      <c r="UAB19" s="20"/>
      <c r="UAC19" s="20"/>
      <c r="UAD19" s="20"/>
      <c r="UAE19" s="20"/>
      <c r="UAF19" s="20"/>
      <c r="UAG19" s="20"/>
      <c r="UAH19" s="20"/>
      <c r="UAI19" s="20"/>
      <c r="UAJ19" s="20"/>
      <c r="UAK19" s="20"/>
      <c r="UAL19" s="20"/>
      <c r="UAM19" s="20"/>
      <c r="UAN19" s="20"/>
      <c r="UAO19" s="20"/>
      <c r="UAP19" s="20"/>
      <c r="UAQ19" s="20"/>
      <c r="UAR19" s="20"/>
      <c r="UAS19" s="20"/>
      <c r="UAT19" s="20"/>
      <c r="UAU19" s="20"/>
      <c r="UAV19" s="20"/>
      <c r="UAW19" s="20"/>
      <c r="UAX19" s="20"/>
      <c r="UAY19" s="20"/>
      <c r="UAZ19" s="20"/>
      <c r="UBA19" s="20"/>
      <c r="UBB19" s="20"/>
      <c r="UBC19" s="20"/>
      <c r="UBD19" s="20"/>
      <c r="UBE19" s="20"/>
      <c r="UBF19" s="20"/>
      <c r="UBG19" s="20"/>
      <c r="UBH19" s="20"/>
      <c r="UBI19" s="20"/>
      <c r="UBJ19" s="20"/>
      <c r="UBK19" s="20"/>
      <c r="UBL19" s="20"/>
      <c r="UBM19" s="20"/>
      <c r="UBN19" s="20"/>
      <c r="UBO19" s="20"/>
      <c r="UBP19" s="20"/>
      <c r="UBQ19" s="20"/>
      <c r="UBR19" s="20"/>
      <c r="UBS19" s="20"/>
      <c r="UBT19" s="20"/>
      <c r="UBU19" s="20"/>
      <c r="UBV19" s="20"/>
      <c r="UBW19" s="20"/>
      <c r="UBX19" s="20"/>
      <c r="UBY19" s="20"/>
      <c r="UBZ19" s="20"/>
      <c r="UCA19" s="20"/>
      <c r="UCB19" s="20"/>
      <c r="UCC19" s="20"/>
      <c r="UCD19" s="20"/>
      <c r="UCE19" s="20"/>
      <c r="UCF19" s="20"/>
      <c r="UCG19" s="20"/>
      <c r="UCH19" s="20"/>
      <c r="UCI19" s="20"/>
      <c r="UCJ19" s="20"/>
      <c r="UCK19" s="20"/>
      <c r="UCL19" s="20"/>
      <c r="UCM19" s="20"/>
      <c r="UCN19" s="20"/>
      <c r="UCO19" s="20"/>
      <c r="UCP19" s="20"/>
      <c r="UCQ19" s="20"/>
      <c r="UCR19" s="20"/>
      <c r="UCS19" s="20"/>
      <c r="UCT19" s="20"/>
      <c r="UCU19" s="20"/>
      <c r="UCV19" s="20"/>
      <c r="UCW19" s="20"/>
      <c r="UCX19" s="20"/>
      <c r="UCY19" s="20"/>
      <c r="UCZ19" s="20"/>
      <c r="UDA19" s="20"/>
      <c r="UDB19" s="20"/>
      <c r="UDC19" s="20"/>
      <c r="UDD19" s="20"/>
      <c r="UDE19" s="20"/>
      <c r="UDF19" s="20"/>
      <c r="UDG19" s="20"/>
      <c r="UDH19" s="20"/>
      <c r="UDI19" s="20"/>
      <c r="UDJ19" s="20"/>
      <c r="UDK19" s="20"/>
      <c r="UDL19" s="20"/>
      <c r="UDM19" s="20"/>
      <c r="UDN19" s="20"/>
      <c r="UDO19" s="20"/>
      <c r="UDP19" s="20"/>
      <c r="UDQ19" s="20"/>
      <c r="UDR19" s="20"/>
      <c r="UDS19" s="20"/>
      <c r="UDT19" s="20"/>
      <c r="UDU19" s="20"/>
      <c r="UDV19" s="20"/>
      <c r="UDW19" s="20"/>
      <c r="UDX19" s="20"/>
      <c r="UDY19" s="20"/>
      <c r="UDZ19" s="20"/>
      <c r="UEA19" s="20"/>
      <c r="UEB19" s="20"/>
      <c r="UEC19" s="20"/>
      <c r="UED19" s="20"/>
      <c r="UEE19" s="20"/>
      <c r="UEF19" s="20"/>
      <c r="UEG19" s="20"/>
      <c r="UEH19" s="20"/>
      <c r="UEI19" s="20"/>
      <c r="UEJ19" s="20"/>
      <c r="UEK19" s="20"/>
      <c r="UEL19" s="20"/>
      <c r="UEM19" s="20"/>
      <c r="UEN19" s="20"/>
      <c r="UEO19" s="20"/>
      <c r="UEP19" s="20"/>
      <c r="UEQ19" s="20"/>
      <c r="UER19" s="20"/>
      <c r="UES19" s="20"/>
      <c r="UET19" s="20"/>
      <c r="UEU19" s="20"/>
      <c r="UEV19" s="20"/>
      <c r="UEW19" s="20"/>
      <c r="UEX19" s="20"/>
      <c r="UEY19" s="20"/>
      <c r="UEZ19" s="20"/>
      <c r="UFA19" s="20"/>
      <c r="UFB19" s="20"/>
      <c r="UFC19" s="20"/>
      <c r="UFD19" s="20"/>
      <c r="UFE19" s="20"/>
      <c r="UFF19" s="20"/>
      <c r="UFG19" s="20"/>
      <c r="UFH19" s="20"/>
      <c r="UFI19" s="20"/>
      <c r="UFJ19" s="20"/>
      <c r="UFK19" s="20"/>
      <c r="UFL19" s="20"/>
      <c r="UFM19" s="20"/>
      <c r="UFN19" s="20"/>
      <c r="UFO19" s="20"/>
      <c r="UFP19" s="20"/>
      <c r="UFQ19" s="20"/>
      <c r="UFR19" s="20"/>
      <c r="UFS19" s="20"/>
      <c r="UFT19" s="20"/>
      <c r="UFU19" s="20"/>
      <c r="UFV19" s="20"/>
      <c r="UFW19" s="20"/>
      <c r="UFX19" s="20"/>
      <c r="UFY19" s="20"/>
      <c r="UFZ19" s="20"/>
      <c r="UGA19" s="20"/>
      <c r="UGB19" s="20"/>
      <c r="UGC19" s="20"/>
      <c r="UGD19" s="20"/>
      <c r="UGE19" s="20"/>
      <c r="UGF19" s="20"/>
      <c r="UGG19" s="20"/>
      <c r="UGH19" s="20"/>
      <c r="UGI19" s="20"/>
      <c r="UGJ19" s="20"/>
      <c r="UGK19" s="20"/>
      <c r="UGL19" s="20"/>
      <c r="UGM19" s="20"/>
      <c r="UGN19" s="20"/>
      <c r="UGO19" s="20"/>
      <c r="UGP19" s="20"/>
      <c r="UGQ19" s="20"/>
      <c r="UGR19" s="20"/>
      <c r="UGS19" s="20"/>
      <c r="UGT19" s="20"/>
      <c r="UGU19" s="20"/>
      <c r="UGV19" s="20"/>
      <c r="UGW19" s="20"/>
      <c r="UGX19" s="20"/>
      <c r="UGY19" s="20"/>
      <c r="UGZ19" s="20"/>
      <c r="UHA19" s="20"/>
      <c r="UHB19" s="20"/>
      <c r="UHC19" s="20"/>
      <c r="UHD19" s="20"/>
      <c r="UHE19" s="20"/>
      <c r="UHF19" s="20"/>
      <c r="UHG19" s="20"/>
      <c r="UHH19" s="20"/>
      <c r="UHI19" s="20"/>
      <c r="UHJ19" s="20"/>
      <c r="UHK19" s="20"/>
      <c r="UHL19" s="20"/>
      <c r="UHM19" s="20"/>
      <c r="UHN19" s="20"/>
      <c r="UHO19" s="20"/>
      <c r="UHP19" s="20"/>
      <c r="UHQ19" s="20"/>
      <c r="UHR19" s="20"/>
      <c r="UHS19" s="20"/>
      <c r="UHT19" s="20"/>
      <c r="UHU19" s="20"/>
      <c r="UHV19" s="20"/>
      <c r="UHW19" s="20"/>
      <c r="UHX19" s="20"/>
      <c r="UHY19" s="20"/>
      <c r="UHZ19" s="20"/>
      <c r="UIA19" s="20"/>
      <c r="UIB19" s="20"/>
      <c r="UIC19" s="20"/>
      <c r="UID19" s="20"/>
      <c r="UIE19" s="20"/>
      <c r="UIF19" s="20"/>
      <c r="UIG19" s="20"/>
      <c r="UIH19" s="20"/>
      <c r="UII19" s="20"/>
      <c r="UIJ19" s="20"/>
      <c r="UIK19" s="20"/>
      <c r="UIL19" s="20"/>
      <c r="UIM19" s="20"/>
      <c r="UIN19" s="20"/>
      <c r="UIO19" s="20"/>
      <c r="UIP19" s="20"/>
      <c r="UIQ19" s="20"/>
      <c r="UIR19" s="20"/>
      <c r="UIS19" s="20"/>
      <c r="UIT19" s="20"/>
      <c r="UIU19" s="20"/>
      <c r="UIV19" s="20"/>
      <c r="UIW19" s="20"/>
      <c r="UIX19" s="20"/>
      <c r="UIY19" s="20"/>
      <c r="UIZ19" s="20"/>
      <c r="UJA19" s="20"/>
      <c r="UJB19" s="20"/>
      <c r="UJC19" s="20"/>
      <c r="UJD19" s="20"/>
      <c r="UJE19" s="20"/>
      <c r="UJF19" s="20"/>
      <c r="UJG19" s="20"/>
      <c r="UJH19" s="20"/>
      <c r="UJI19" s="20"/>
      <c r="UJJ19" s="20"/>
      <c r="UJK19" s="20"/>
      <c r="UJL19" s="20"/>
      <c r="UJM19" s="20"/>
      <c r="UJN19" s="20"/>
      <c r="UJO19" s="20"/>
      <c r="UJP19" s="20"/>
      <c r="UJQ19" s="20"/>
      <c r="UJR19" s="20"/>
      <c r="UJS19" s="20"/>
      <c r="UJT19" s="20"/>
      <c r="UJU19" s="20"/>
      <c r="UJV19" s="20"/>
      <c r="UJW19" s="20"/>
      <c r="UJX19" s="20"/>
      <c r="UJY19" s="20"/>
      <c r="UJZ19" s="20"/>
      <c r="UKA19" s="20"/>
      <c r="UKB19" s="20"/>
      <c r="UKC19" s="20"/>
      <c r="UKD19" s="20"/>
      <c r="UKE19" s="20"/>
      <c r="UKF19" s="20"/>
      <c r="UKG19" s="20"/>
      <c r="UKH19" s="20"/>
      <c r="UKI19" s="20"/>
      <c r="UKJ19" s="20"/>
      <c r="UKK19" s="20"/>
      <c r="UKL19" s="20"/>
      <c r="UKM19" s="20"/>
      <c r="UKN19" s="20"/>
      <c r="UKO19" s="20"/>
      <c r="UKP19" s="20"/>
      <c r="UKQ19" s="20"/>
      <c r="UKR19" s="20"/>
      <c r="UKS19" s="20"/>
      <c r="UKT19" s="20"/>
      <c r="UKU19" s="20"/>
      <c r="UKV19" s="20"/>
      <c r="UKW19" s="20"/>
      <c r="UKX19" s="20"/>
      <c r="UKY19" s="20"/>
      <c r="UKZ19" s="20"/>
      <c r="ULA19" s="20"/>
      <c r="ULB19" s="20"/>
      <c r="ULC19" s="20"/>
      <c r="ULD19" s="20"/>
      <c r="ULE19" s="20"/>
      <c r="ULF19" s="20"/>
      <c r="ULG19" s="20"/>
      <c r="ULH19" s="20"/>
      <c r="ULI19" s="20"/>
      <c r="ULJ19" s="20"/>
      <c r="ULK19" s="20"/>
      <c r="ULL19" s="20"/>
      <c r="ULM19" s="20"/>
      <c r="ULN19" s="20"/>
      <c r="ULO19" s="20"/>
      <c r="ULP19" s="20"/>
      <c r="ULQ19" s="20"/>
      <c r="ULR19" s="20"/>
      <c r="ULS19" s="20"/>
      <c r="ULT19" s="20"/>
      <c r="ULU19" s="20"/>
      <c r="ULV19" s="20"/>
      <c r="ULW19" s="20"/>
      <c r="ULX19" s="20"/>
      <c r="ULY19" s="20"/>
      <c r="ULZ19" s="20"/>
      <c r="UMA19" s="20"/>
      <c r="UMB19" s="20"/>
      <c r="UMC19" s="20"/>
      <c r="UMD19" s="20"/>
      <c r="UME19" s="20"/>
      <c r="UMF19" s="20"/>
      <c r="UMG19" s="20"/>
      <c r="UMH19" s="20"/>
      <c r="UMI19" s="20"/>
      <c r="UMJ19" s="20"/>
      <c r="UMK19" s="20"/>
      <c r="UML19" s="20"/>
      <c r="UMM19" s="20"/>
      <c r="UMN19" s="20"/>
      <c r="UMO19" s="20"/>
      <c r="UMP19" s="20"/>
      <c r="UMQ19" s="20"/>
      <c r="UMR19" s="20"/>
      <c r="UMS19" s="20"/>
      <c r="UMT19" s="20"/>
      <c r="UMU19" s="20"/>
      <c r="UMV19" s="20"/>
      <c r="UMW19" s="20"/>
      <c r="UMX19" s="20"/>
      <c r="UMY19" s="20"/>
      <c r="UMZ19" s="20"/>
      <c r="UNA19" s="20"/>
      <c r="UNB19" s="20"/>
      <c r="UNC19" s="20"/>
      <c r="UND19" s="20"/>
      <c r="UNE19" s="20"/>
      <c r="UNF19" s="20"/>
      <c r="UNG19" s="20"/>
      <c r="UNH19" s="20"/>
      <c r="UNI19" s="20"/>
      <c r="UNJ19" s="20"/>
      <c r="UNK19" s="20"/>
      <c r="UNL19" s="20"/>
      <c r="UNM19" s="20"/>
      <c r="UNN19" s="20"/>
      <c r="UNO19" s="20"/>
      <c r="UNP19" s="20"/>
      <c r="UNQ19" s="20"/>
      <c r="UNR19" s="20"/>
      <c r="UNS19" s="20"/>
      <c r="UNT19" s="20"/>
      <c r="UNU19" s="20"/>
      <c r="UNV19" s="20"/>
      <c r="UNW19" s="20"/>
      <c r="UNX19" s="20"/>
      <c r="UNY19" s="20"/>
      <c r="UNZ19" s="20"/>
      <c r="UOA19" s="20"/>
      <c r="UOB19" s="20"/>
      <c r="UOC19" s="20"/>
      <c r="UOD19" s="20"/>
      <c r="UOE19" s="20"/>
      <c r="UOF19" s="20"/>
      <c r="UOG19" s="20"/>
      <c r="UOH19" s="20"/>
      <c r="UOI19" s="20"/>
      <c r="UOJ19" s="20"/>
      <c r="UOK19" s="20"/>
      <c r="UOL19" s="20"/>
      <c r="UOM19" s="20"/>
      <c r="UON19" s="20"/>
      <c r="UOO19" s="20"/>
      <c r="UOP19" s="20"/>
      <c r="UOQ19" s="20"/>
      <c r="UOR19" s="20"/>
      <c r="UOS19" s="20"/>
      <c r="UOT19" s="20"/>
      <c r="UOU19" s="20"/>
      <c r="UOV19" s="20"/>
      <c r="UOW19" s="20"/>
      <c r="UOX19" s="20"/>
      <c r="UOY19" s="20"/>
      <c r="UOZ19" s="20"/>
      <c r="UPA19" s="20"/>
      <c r="UPB19" s="20"/>
      <c r="UPC19" s="20"/>
      <c r="UPD19" s="20"/>
      <c r="UPE19" s="20"/>
      <c r="UPF19" s="20"/>
      <c r="UPG19" s="20"/>
      <c r="UPH19" s="20"/>
      <c r="UPI19" s="20"/>
      <c r="UPJ19" s="20"/>
      <c r="UPK19" s="20"/>
      <c r="UPL19" s="20"/>
      <c r="UPM19" s="20"/>
      <c r="UPN19" s="20"/>
      <c r="UPO19" s="20"/>
      <c r="UPP19" s="20"/>
      <c r="UPQ19" s="20"/>
      <c r="UPR19" s="20"/>
      <c r="UPS19" s="20"/>
      <c r="UPT19" s="20"/>
      <c r="UPU19" s="20"/>
      <c r="UPV19" s="20"/>
      <c r="UPW19" s="20"/>
      <c r="UPX19" s="20"/>
      <c r="UPY19" s="20"/>
      <c r="UPZ19" s="20"/>
      <c r="UQA19" s="20"/>
      <c r="UQB19" s="20"/>
      <c r="UQC19" s="20"/>
      <c r="UQD19" s="20"/>
      <c r="UQE19" s="20"/>
      <c r="UQF19" s="20"/>
      <c r="UQG19" s="20"/>
      <c r="UQH19" s="20"/>
      <c r="UQI19" s="20"/>
      <c r="UQJ19" s="20"/>
      <c r="UQK19" s="20"/>
      <c r="UQL19" s="20"/>
      <c r="UQM19" s="20"/>
      <c r="UQN19" s="20"/>
      <c r="UQO19" s="20"/>
      <c r="UQP19" s="20"/>
      <c r="UQQ19" s="20"/>
      <c r="UQR19" s="20"/>
      <c r="UQS19" s="20"/>
      <c r="UQT19" s="20"/>
      <c r="UQU19" s="20"/>
      <c r="UQV19" s="20"/>
      <c r="UQW19" s="20"/>
      <c r="UQX19" s="20"/>
      <c r="UQY19" s="20"/>
      <c r="UQZ19" s="20"/>
      <c r="URA19" s="20"/>
      <c r="URB19" s="20"/>
      <c r="URC19" s="20"/>
      <c r="URD19" s="20"/>
      <c r="URE19" s="20"/>
      <c r="URF19" s="20"/>
      <c r="URG19" s="20"/>
      <c r="URH19" s="20"/>
      <c r="URI19" s="20"/>
      <c r="URJ19" s="20"/>
      <c r="URK19" s="20"/>
      <c r="URL19" s="20"/>
      <c r="URM19" s="20"/>
      <c r="URN19" s="20"/>
      <c r="URO19" s="20"/>
      <c r="URP19" s="20"/>
      <c r="URQ19" s="20"/>
      <c r="URR19" s="20"/>
      <c r="URS19" s="20"/>
      <c r="URT19" s="20"/>
      <c r="URU19" s="20"/>
      <c r="URV19" s="20"/>
      <c r="URW19" s="20"/>
      <c r="URX19" s="20"/>
      <c r="URY19" s="20"/>
      <c r="URZ19" s="20"/>
      <c r="USA19" s="20"/>
      <c r="USB19" s="20"/>
      <c r="USC19" s="20"/>
      <c r="USD19" s="20"/>
      <c r="USE19" s="20"/>
      <c r="USF19" s="20"/>
      <c r="USG19" s="20"/>
      <c r="USH19" s="20"/>
      <c r="USI19" s="20"/>
      <c r="USJ19" s="20"/>
      <c r="USK19" s="20"/>
      <c r="USL19" s="20"/>
      <c r="USM19" s="20"/>
      <c r="USN19" s="20"/>
      <c r="USO19" s="20"/>
      <c r="USP19" s="20"/>
      <c r="USQ19" s="20"/>
      <c r="USR19" s="20"/>
      <c r="USS19" s="20"/>
      <c r="UST19" s="20"/>
      <c r="USU19" s="20"/>
      <c r="USV19" s="20"/>
      <c r="USW19" s="20"/>
      <c r="USX19" s="20"/>
      <c r="USY19" s="20"/>
      <c r="USZ19" s="20"/>
      <c r="UTA19" s="20"/>
      <c r="UTB19" s="20"/>
      <c r="UTC19" s="20"/>
      <c r="UTD19" s="20"/>
      <c r="UTE19" s="20"/>
      <c r="UTF19" s="20"/>
      <c r="UTG19" s="20"/>
      <c r="UTH19" s="20"/>
      <c r="UTI19" s="20"/>
      <c r="UTJ19" s="20"/>
      <c r="UTK19" s="20"/>
      <c r="UTL19" s="20"/>
      <c r="UTM19" s="20"/>
      <c r="UTN19" s="20"/>
      <c r="UTO19" s="20"/>
      <c r="UTP19" s="20"/>
      <c r="UTQ19" s="20"/>
      <c r="UTR19" s="20"/>
      <c r="UTS19" s="20"/>
      <c r="UTT19" s="20"/>
      <c r="UTU19" s="20"/>
      <c r="UTV19" s="20"/>
      <c r="UTW19" s="20"/>
      <c r="UTX19" s="20"/>
      <c r="UTY19" s="20"/>
      <c r="UTZ19" s="20"/>
      <c r="UUA19" s="20"/>
      <c r="UUB19" s="20"/>
      <c r="UUC19" s="20"/>
      <c r="UUD19" s="20"/>
      <c r="UUE19" s="20"/>
      <c r="UUF19" s="20"/>
      <c r="UUG19" s="20"/>
      <c r="UUH19" s="20"/>
      <c r="UUI19" s="20"/>
      <c r="UUJ19" s="20"/>
      <c r="UUK19" s="20"/>
      <c r="UUL19" s="20"/>
      <c r="UUM19" s="20"/>
      <c r="UUN19" s="20"/>
      <c r="UUO19" s="20"/>
      <c r="UUP19" s="20"/>
      <c r="UUQ19" s="20"/>
      <c r="UUR19" s="20"/>
      <c r="UUS19" s="20"/>
      <c r="UUT19" s="20"/>
      <c r="UUU19" s="20"/>
      <c r="UUV19" s="20"/>
      <c r="UUW19" s="20"/>
      <c r="UUX19" s="20"/>
      <c r="UUY19" s="20"/>
      <c r="UUZ19" s="20"/>
      <c r="UVA19" s="20"/>
      <c r="UVB19" s="20"/>
      <c r="UVC19" s="20"/>
      <c r="UVD19" s="20"/>
      <c r="UVE19" s="20"/>
      <c r="UVF19" s="20"/>
      <c r="UVG19" s="20"/>
      <c r="UVH19" s="20"/>
      <c r="UVI19" s="20"/>
      <c r="UVJ19" s="20"/>
      <c r="UVK19" s="20"/>
      <c r="UVL19" s="20"/>
      <c r="UVM19" s="20"/>
      <c r="UVN19" s="20"/>
      <c r="UVO19" s="20"/>
      <c r="UVP19" s="20"/>
      <c r="UVQ19" s="20"/>
      <c r="UVR19" s="20"/>
      <c r="UVS19" s="20"/>
      <c r="UVT19" s="20"/>
      <c r="UVU19" s="20"/>
      <c r="UVV19" s="20"/>
      <c r="UVW19" s="20"/>
      <c r="UVX19" s="20"/>
      <c r="UVY19" s="20"/>
      <c r="UVZ19" s="20"/>
      <c r="UWA19" s="20"/>
      <c r="UWB19" s="20"/>
      <c r="UWC19" s="20"/>
      <c r="UWD19" s="20"/>
      <c r="UWE19" s="20"/>
      <c r="UWF19" s="20"/>
      <c r="UWG19" s="20"/>
      <c r="UWH19" s="20"/>
      <c r="UWI19" s="20"/>
      <c r="UWJ19" s="20"/>
      <c r="UWK19" s="20"/>
      <c r="UWL19" s="20"/>
      <c r="UWM19" s="20"/>
      <c r="UWN19" s="20"/>
      <c r="UWO19" s="20"/>
      <c r="UWP19" s="20"/>
      <c r="UWQ19" s="20"/>
      <c r="UWR19" s="20"/>
      <c r="UWS19" s="20"/>
      <c r="UWT19" s="20"/>
      <c r="UWU19" s="20"/>
      <c r="UWV19" s="20"/>
      <c r="UWW19" s="20"/>
      <c r="UWX19" s="20"/>
      <c r="UWY19" s="20"/>
      <c r="UWZ19" s="20"/>
      <c r="UXA19" s="20"/>
      <c r="UXB19" s="20"/>
      <c r="UXC19" s="20"/>
      <c r="UXD19" s="20"/>
      <c r="UXE19" s="20"/>
      <c r="UXF19" s="20"/>
      <c r="UXG19" s="20"/>
      <c r="UXH19" s="20"/>
      <c r="UXI19" s="20"/>
      <c r="UXJ19" s="20"/>
      <c r="UXK19" s="20"/>
      <c r="UXL19" s="20"/>
      <c r="UXM19" s="20"/>
      <c r="UXN19" s="20"/>
      <c r="UXO19" s="20"/>
      <c r="UXP19" s="20"/>
      <c r="UXQ19" s="20"/>
      <c r="UXR19" s="20"/>
      <c r="UXS19" s="20"/>
      <c r="UXT19" s="20"/>
      <c r="UXU19" s="20"/>
      <c r="UXV19" s="20"/>
      <c r="UXW19" s="20"/>
      <c r="UXX19" s="20"/>
      <c r="UXY19" s="20"/>
      <c r="UXZ19" s="20"/>
      <c r="UYA19" s="20"/>
      <c r="UYB19" s="20"/>
      <c r="UYC19" s="20"/>
      <c r="UYD19" s="20"/>
      <c r="UYE19" s="20"/>
      <c r="UYF19" s="20"/>
      <c r="UYG19" s="20"/>
      <c r="UYH19" s="20"/>
      <c r="UYI19" s="20"/>
      <c r="UYJ19" s="20"/>
      <c r="UYK19" s="20"/>
      <c r="UYL19" s="20"/>
      <c r="UYM19" s="20"/>
      <c r="UYN19" s="20"/>
      <c r="UYO19" s="20"/>
      <c r="UYP19" s="20"/>
      <c r="UYQ19" s="20"/>
      <c r="UYR19" s="20"/>
      <c r="UYS19" s="20"/>
      <c r="UYT19" s="20"/>
      <c r="UYU19" s="20"/>
      <c r="UYV19" s="20"/>
      <c r="UYW19" s="20"/>
      <c r="UYX19" s="20"/>
      <c r="UYY19" s="20"/>
      <c r="UYZ19" s="20"/>
      <c r="UZA19" s="20"/>
      <c r="UZB19" s="20"/>
      <c r="UZC19" s="20"/>
      <c r="UZD19" s="20"/>
      <c r="UZE19" s="20"/>
      <c r="UZF19" s="20"/>
      <c r="UZG19" s="20"/>
      <c r="UZH19" s="20"/>
      <c r="UZI19" s="20"/>
      <c r="UZJ19" s="20"/>
      <c r="UZK19" s="20"/>
      <c r="UZL19" s="20"/>
      <c r="UZM19" s="20"/>
      <c r="UZN19" s="20"/>
      <c r="UZO19" s="20"/>
      <c r="UZP19" s="20"/>
      <c r="UZQ19" s="20"/>
      <c r="UZR19" s="20"/>
      <c r="UZS19" s="20"/>
      <c r="UZT19" s="20"/>
      <c r="UZU19" s="20"/>
      <c r="UZV19" s="20"/>
      <c r="UZW19" s="20"/>
      <c r="UZX19" s="20"/>
      <c r="UZY19" s="20"/>
      <c r="UZZ19" s="20"/>
      <c r="VAA19" s="20"/>
      <c r="VAB19" s="20"/>
      <c r="VAC19" s="20"/>
      <c r="VAD19" s="20"/>
      <c r="VAE19" s="20"/>
      <c r="VAF19" s="20"/>
      <c r="VAG19" s="20"/>
      <c r="VAH19" s="20"/>
      <c r="VAI19" s="20"/>
      <c r="VAJ19" s="20"/>
      <c r="VAK19" s="20"/>
      <c r="VAL19" s="20"/>
      <c r="VAM19" s="20"/>
      <c r="VAN19" s="20"/>
      <c r="VAO19" s="20"/>
      <c r="VAP19" s="20"/>
      <c r="VAQ19" s="20"/>
      <c r="VAR19" s="20"/>
      <c r="VAS19" s="20"/>
      <c r="VAT19" s="20"/>
      <c r="VAU19" s="20"/>
      <c r="VAV19" s="20"/>
      <c r="VAW19" s="20"/>
      <c r="VAX19" s="20"/>
      <c r="VAY19" s="20"/>
      <c r="VAZ19" s="20"/>
      <c r="VBA19" s="20"/>
      <c r="VBB19" s="20"/>
      <c r="VBC19" s="20"/>
      <c r="VBD19" s="20"/>
      <c r="VBE19" s="20"/>
      <c r="VBF19" s="20"/>
      <c r="VBG19" s="20"/>
      <c r="VBH19" s="20"/>
      <c r="VBI19" s="20"/>
      <c r="VBJ19" s="20"/>
      <c r="VBK19" s="20"/>
      <c r="VBL19" s="20"/>
      <c r="VBM19" s="20"/>
      <c r="VBN19" s="20"/>
      <c r="VBO19" s="20"/>
      <c r="VBP19" s="20"/>
      <c r="VBQ19" s="20"/>
      <c r="VBR19" s="20"/>
      <c r="VBS19" s="20"/>
      <c r="VBT19" s="20"/>
      <c r="VBU19" s="20"/>
      <c r="VBV19" s="20"/>
      <c r="VBW19" s="20"/>
      <c r="VBX19" s="20"/>
      <c r="VBY19" s="20"/>
      <c r="VBZ19" s="20"/>
      <c r="VCA19" s="20"/>
      <c r="VCB19" s="20"/>
      <c r="VCC19" s="20"/>
      <c r="VCD19" s="20"/>
      <c r="VCE19" s="20"/>
      <c r="VCF19" s="20"/>
      <c r="VCG19" s="20"/>
      <c r="VCH19" s="20"/>
      <c r="VCI19" s="20"/>
      <c r="VCJ19" s="20"/>
      <c r="VCK19" s="20"/>
      <c r="VCL19" s="20"/>
      <c r="VCM19" s="20"/>
      <c r="VCN19" s="20"/>
      <c r="VCO19" s="20"/>
      <c r="VCP19" s="20"/>
      <c r="VCQ19" s="20"/>
      <c r="VCR19" s="20"/>
      <c r="VCS19" s="20"/>
      <c r="VCT19" s="20"/>
      <c r="VCU19" s="20"/>
      <c r="VCV19" s="20"/>
      <c r="VCW19" s="20"/>
      <c r="VCX19" s="20"/>
      <c r="VCY19" s="20"/>
      <c r="VCZ19" s="20"/>
      <c r="VDA19" s="20"/>
      <c r="VDB19" s="20"/>
      <c r="VDC19" s="20"/>
      <c r="VDD19" s="20"/>
      <c r="VDE19" s="20"/>
      <c r="VDF19" s="20"/>
      <c r="VDG19" s="20"/>
      <c r="VDH19" s="20"/>
      <c r="VDI19" s="20"/>
      <c r="VDJ19" s="20"/>
      <c r="VDK19" s="20"/>
      <c r="VDL19" s="20"/>
      <c r="VDM19" s="20"/>
      <c r="VDN19" s="20"/>
      <c r="VDO19" s="20"/>
      <c r="VDP19" s="20"/>
      <c r="VDQ19" s="20"/>
      <c r="VDR19" s="20"/>
      <c r="VDS19" s="20"/>
      <c r="VDT19" s="20"/>
      <c r="VDU19" s="20"/>
      <c r="VDV19" s="20"/>
      <c r="VDW19" s="20"/>
      <c r="VDX19" s="20"/>
      <c r="VDY19" s="20"/>
      <c r="VDZ19" s="20"/>
      <c r="VEA19" s="20"/>
      <c r="VEB19" s="20"/>
      <c r="VEC19" s="20"/>
      <c r="VED19" s="20"/>
      <c r="VEE19" s="20"/>
      <c r="VEF19" s="20"/>
      <c r="VEG19" s="20"/>
      <c r="VEH19" s="20"/>
      <c r="VEI19" s="20"/>
      <c r="VEJ19" s="20"/>
      <c r="VEK19" s="20"/>
      <c r="VEL19" s="20"/>
      <c r="VEM19" s="20"/>
      <c r="VEN19" s="20"/>
      <c r="VEO19" s="20"/>
      <c r="VEP19" s="20"/>
      <c r="VEQ19" s="20"/>
      <c r="VER19" s="20"/>
      <c r="VES19" s="20"/>
      <c r="VET19" s="20"/>
      <c r="VEU19" s="20"/>
      <c r="VEV19" s="20"/>
      <c r="VEW19" s="20"/>
      <c r="VEX19" s="20"/>
      <c r="VEY19" s="20"/>
      <c r="VEZ19" s="20"/>
      <c r="VFA19" s="20"/>
      <c r="VFB19" s="20"/>
      <c r="VFC19" s="20"/>
      <c r="VFD19" s="20"/>
      <c r="VFE19" s="20"/>
      <c r="VFF19" s="20"/>
      <c r="VFG19" s="20"/>
      <c r="VFH19" s="20"/>
      <c r="VFI19" s="20"/>
      <c r="VFJ19" s="20"/>
      <c r="VFK19" s="20"/>
      <c r="VFL19" s="20"/>
      <c r="VFM19" s="20"/>
      <c r="VFN19" s="20"/>
      <c r="VFO19" s="20"/>
      <c r="VFP19" s="20"/>
      <c r="VFQ19" s="20"/>
      <c r="VFR19" s="20"/>
      <c r="VFS19" s="20"/>
      <c r="VFT19" s="20"/>
      <c r="VFU19" s="20"/>
      <c r="VFV19" s="20"/>
      <c r="VFW19" s="20"/>
      <c r="VFX19" s="20"/>
      <c r="VFY19" s="20"/>
      <c r="VFZ19" s="20"/>
      <c r="VGA19" s="20"/>
      <c r="VGB19" s="20"/>
      <c r="VGC19" s="20"/>
      <c r="VGD19" s="20"/>
      <c r="VGE19" s="20"/>
      <c r="VGF19" s="20"/>
      <c r="VGG19" s="20"/>
      <c r="VGH19" s="20"/>
      <c r="VGI19" s="20"/>
      <c r="VGJ19" s="20"/>
      <c r="VGK19" s="20"/>
      <c r="VGL19" s="20"/>
      <c r="VGM19" s="20"/>
      <c r="VGN19" s="20"/>
      <c r="VGO19" s="20"/>
      <c r="VGP19" s="20"/>
      <c r="VGQ19" s="20"/>
      <c r="VGR19" s="20"/>
      <c r="VGS19" s="20"/>
      <c r="VGT19" s="20"/>
      <c r="VGU19" s="20"/>
      <c r="VGV19" s="20"/>
      <c r="VGW19" s="20"/>
      <c r="VGX19" s="20"/>
      <c r="VGY19" s="20"/>
      <c r="VGZ19" s="20"/>
      <c r="VHA19" s="20"/>
      <c r="VHB19" s="20"/>
      <c r="VHC19" s="20"/>
      <c r="VHD19" s="20"/>
      <c r="VHE19" s="20"/>
      <c r="VHF19" s="20"/>
      <c r="VHG19" s="20"/>
      <c r="VHH19" s="20"/>
      <c r="VHI19" s="20"/>
      <c r="VHJ19" s="20"/>
      <c r="VHK19" s="20"/>
      <c r="VHL19" s="20"/>
      <c r="VHM19" s="20"/>
      <c r="VHN19" s="20"/>
      <c r="VHO19" s="20"/>
      <c r="VHP19" s="20"/>
      <c r="VHQ19" s="20"/>
      <c r="VHR19" s="20"/>
      <c r="VHS19" s="20"/>
      <c r="VHT19" s="20"/>
      <c r="VHU19" s="20"/>
      <c r="VHV19" s="20"/>
      <c r="VHW19" s="20"/>
      <c r="VHX19" s="20"/>
      <c r="VHY19" s="20"/>
      <c r="VHZ19" s="20"/>
      <c r="VIA19" s="20"/>
      <c r="VIB19" s="20"/>
      <c r="VIC19" s="20"/>
      <c r="VID19" s="20"/>
      <c r="VIE19" s="20"/>
      <c r="VIF19" s="20"/>
      <c r="VIG19" s="20"/>
      <c r="VIH19" s="20"/>
      <c r="VII19" s="20"/>
      <c r="VIJ19" s="20"/>
      <c r="VIK19" s="20"/>
      <c r="VIL19" s="20"/>
      <c r="VIM19" s="20"/>
      <c r="VIN19" s="20"/>
      <c r="VIO19" s="20"/>
      <c r="VIP19" s="20"/>
      <c r="VIQ19" s="20"/>
      <c r="VIR19" s="20"/>
      <c r="VIS19" s="20"/>
      <c r="VIT19" s="20"/>
      <c r="VIU19" s="20"/>
      <c r="VIV19" s="20"/>
      <c r="VIW19" s="20"/>
      <c r="VIX19" s="20"/>
      <c r="VIY19" s="20"/>
      <c r="VIZ19" s="20"/>
      <c r="VJA19" s="20"/>
      <c r="VJB19" s="20"/>
      <c r="VJC19" s="20"/>
      <c r="VJD19" s="20"/>
      <c r="VJE19" s="20"/>
      <c r="VJF19" s="20"/>
      <c r="VJG19" s="20"/>
      <c r="VJH19" s="20"/>
      <c r="VJI19" s="20"/>
      <c r="VJJ19" s="20"/>
      <c r="VJK19" s="20"/>
      <c r="VJL19" s="20"/>
      <c r="VJM19" s="20"/>
      <c r="VJN19" s="20"/>
      <c r="VJO19" s="20"/>
      <c r="VJP19" s="20"/>
      <c r="VJQ19" s="20"/>
      <c r="VJR19" s="20"/>
      <c r="VJS19" s="20"/>
      <c r="VJT19" s="20"/>
      <c r="VJU19" s="20"/>
      <c r="VJV19" s="20"/>
      <c r="VJW19" s="20"/>
      <c r="VJX19" s="20"/>
      <c r="VJY19" s="20"/>
      <c r="VJZ19" s="20"/>
      <c r="VKA19" s="20"/>
      <c r="VKB19" s="20"/>
      <c r="VKC19" s="20"/>
      <c r="VKD19" s="20"/>
      <c r="VKE19" s="20"/>
      <c r="VKF19" s="20"/>
      <c r="VKG19" s="20"/>
      <c r="VKH19" s="20"/>
      <c r="VKI19" s="20"/>
      <c r="VKJ19" s="20"/>
      <c r="VKK19" s="20"/>
      <c r="VKL19" s="20"/>
      <c r="VKM19" s="20"/>
      <c r="VKN19" s="20"/>
      <c r="VKO19" s="20"/>
      <c r="VKP19" s="20"/>
      <c r="VKQ19" s="20"/>
      <c r="VKR19" s="20"/>
      <c r="VKS19" s="20"/>
      <c r="VKT19" s="20"/>
      <c r="VKU19" s="20"/>
      <c r="VKV19" s="20"/>
      <c r="VKW19" s="20"/>
      <c r="VKX19" s="20"/>
      <c r="VKY19" s="20"/>
      <c r="VKZ19" s="20"/>
      <c r="VLA19" s="20"/>
      <c r="VLB19" s="20"/>
      <c r="VLC19" s="20"/>
      <c r="VLD19" s="20"/>
      <c r="VLE19" s="20"/>
      <c r="VLF19" s="20"/>
      <c r="VLG19" s="20"/>
      <c r="VLH19" s="20"/>
      <c r="VLI19" s="20"/>
      <c r="VLJ19" s="20"/>
      <c r="VLK19" s="20"/>
      <c r="VLL19" s="20"/>
      <c r="VLM19" s="20"/>
      <c r="VLN19" s="20"/>
      <c r="VLO19" s="20"/>
      <c r="VLP19" s="20"/>
      <c r="VLQ19" s="20"/>
      <c r="VLR19" s="20"/>
      <c r="VLS19" s="20"/>
      <c r="VLT19" s="20"/>
      <c r="VLU19" s="20"/>
      <c r="VLV19" s="20"/>
      <c r="VLW19" s="20"/>
      <c r="VLX19" s="20"/>
      <c r="VLY19" s="20"/>
      <c r="VLZ19" s="20"/>
      <c r="VMA19" s="20"/>
      <c r="VMB19" s="20"/>
      <c r="VMC19" s="20"/>
      <c r="VMD19" s="20"/>
      <c r="VME19" s="20"/>
      <c r="VMF19" s="20"/>
      <c r="VMG19" s="20"/>
      <c r="VMH19" s="20"/>
      <c r="VMI19" s="20"/>
      <c r="VMJ19" s="20"/>
      <c r="VMK19" s="20"/>
      <c r="VML19" s="20"/>
      <c r="VMM19" s="20"/>
      <c r="VMN19" s="20"/>
      <c r="VMO19" s="20"/>
      <c r="VMP19" s="20"/>
      <c r="VMQ19" s="20"/>
      <c r="VMR19" s="20"/>
      <c r="VMS19" s="20"/>
      <c r="VMT19" s="20"/>
      <c r="VMU19" s="20"/>
      <c r="VMV19" s="20"/>
      <c r="VMW19" s="20"/>
      <c r="VMX19" s="20"/>
      <c r="VMY19" s="20"/>
      <c r="VMZ19" s="20"/>
      <c r="VNA19" s="20"/>
      <c r="VNB19" s="20"/>
      <c r="VNC19" s="20"/>
      <c r="VND19" s="20"/>
      <c r="VNE19" s="20"/>
      <c r="VNF19" s="20"/>
      <c r="VNG19" s="20"/>
      <c r="VNH19" s="20"/>
      <c r="VNI19" s="20"/>
      <c r="VNJ19" s="20"/>
      <c r="VNK19" s="20"/>
      <c r="VNL19" s="20"/>
      <c r="VNM19" s="20"/>
      <c r="VNN19" s="20"/>
      <c r="VNO19" s="20"/>
      <c r="VNP19" s="20"/>
      <c r="VNQ19" s="20"/>
      <c r="VNR19" s="20"/>
      <c r="VNS19" s="20"/>
      <c r="VNT19" s="20"/>
      <c r="VNU19" s="20"/>
      <c r="VNV19" s="20"/>
      <c r="VNW19" s="20"/>
      <c r="VNX19" s="20"/>
      <c r="VNY19" s="20"/>
      <c r="VNZ19" s="20"/>
      <c r="VOA19" s="20"/>
      <c r="VOB19" s="20"/>
      <c r="VOC19" s="20"/>
      <c r="VOD19" s="20"/>
      <c r="VOE19" s="20"/>
      <c r="VOF19" s="20"/>
      <c r="VOG19" s="20"/>
      <c r="VOH19" s="20"/>
      <c r="VOI19" s="20"/>
      <c r="VOJ19" s="20"/>
      <c r="VOK19" s="20"/>
      <c r="VOL19" s="20"/>
      <c r="VOM19" s="20"/>
      <c r="VON19" s="20"/>
      <c r="VOO19" s="20"/>
      <c r="VOP19" s="20"/>
      <c r="VOQ19" s="20"/>
      <c r="VOR19" s="20"/>
      <c r="VOS19" s="20"/>
      <c r="VOT19" s="20"/>
      <c r="VOU19" s="20"/>
      <c r="VOV19" s="20"/>
      <c r="VOW19" s="20"/>
      <c r="VOX19" s="20"/>
      <c r="VOY19" s="20"/>
      <c r="VOZ19" s="20"/>
      <c r="VPA19" s="20"/>
      <c r="VPB19" s="20"/>
      <c r="VPC19" s="20"/>
      <c r="VPD19" s="20"/>
      <c r="VPE19" s="20"/>
      <c r="VPF19" s="20"/>
      <c r="VPG19" s="20"/>
      <c r="VPH19" s="20"/>
      <c r="VPI19" s="20"/>
      <c r="VPJ19" s="20"/>
      <c r="VPK19" s="20"/>
      <c r="VPL19" s="20"/>
      <c r="VPM19" s="20"/>
      <c r="VPN19" s="20"/>
      <c r="VPO19" s="20"/>
      <c r="VPP19" s="20"/>
      <c r="VPQ19" s="20"/>
      <c r="VPR19" s="20"/>
      <c r="VPS19" s="20"/>
      <c r="VPT19" s="20"/>
      <c r="VPU19" s="20"/>
      <c r="VPV19" s="20"/>
      <c r="VPW19" s="20"/>
      <c r="VPX19" s="20"/>
      <c r="VPY19" s="20"/>
      <c r="VPZ19" s="20"/>
      <c r="VQA19" s="20"/>
      <c r="VQB19" s="20"/>
      <c r="VQC19" s="20"/>
      <c r="VQD19" s="20"/>
      <c r="VQE19" s="20"/>
      <c r="VQF19" s="20"/>
      <c r="VQG19" s="20"/>
      <c r="VQH19" s="20"/>
      <c r="VQI19" s="20"/>
      <c r="VQJ19" s="20"/>
      <c r="VQK19" s="20"/>
      <c r="VQL19" s="20"/>
      <c r="VQM19" s="20"/>
      <c r="VQN19" s="20"/>
      <c r="VQO19" s="20"/>
      <c r="VQP19" s="20"/>
      <c r="VQQ19" s="20"/>
      <c r="VQR19" s="20"/>
      <c r="VQS19" s="20"/>
      <c r="VQT19" s="20"/>
      <c r="VQU19" s="20"/>
      <c r="VQV19" s="20"/>
      <c r="VQW19" s="20"/>
      <c r="VQX19" s="20"/>
      <c r="VQY19" s="20"/>
      <c r="VQZ19" s="20"/>
      <c r="VRA19" s="20"/>
      <c r="VRB19" s="20"/>
      <c r="VRC19" s="20"/>
      <c r="VRD19" s="20"/>
      <c r="VRE19" s="20"/>
      <c r="VRF19" s="20"/>
      <c r="VRG19" s="20"/>
      <c r="VRH19" s="20"/>
      <c r="VRI19" s="20"/>
      <c r="VRJ19" s="20"/>
      <c r="VRK19" s="20"/>
      <c r="VRL19" s="20"/>
      <c r="VRM19" s="20"/>
      <c r="VRN19" s="20"/>
      <c r="VRO19" s="20"/>
      <c r="VRP19" s="20"/>
      <c r="VRQ19" s="20"/>
      <c r="VRR19" s="20"/>
      <c r="VRS19" s="20"/>
      <c r="VRT19" s="20"/>
      <c r="VRU19" s="20"/>
      <c r="VRV19" s="20"/>
      <c r="VRW19" s="20"/>
      <c r="VRX19" s="20"/>
      <c r="VRY19" s="20"/>
      <c r="VRZ19" s="20"/>
      <c r="VSA19" s="20"/>
      <c r="VSB19" s="20"/>
      <c r="VSC19" s="20"/>
      <c r="VSD19" s="20"/>
      <c r="VSE19" s="20"/>
      <c r="VSF19" s="20"/>
      <c r="VSG19" s="20"/>
      <c r="VSH19" s="20"/>
      <c r="VSI19" s="20"/>
      <c r="VSJ19" s="20"/>
      <c r="VSK19" s="20"/>
      <c r="VSL19" s="20"/>
      <c r="VSM19" s="20"/>
      <c r="VSN19" s="20"/>
      <c r="VSO19" s="20"/>
      <c r="VSP19" s="20"/>
      <c r="VSQ19" s="20"/>
      <c r="VSR19" s="20"/>
      <c r="VSS19" s="20"/>
      <c r="VST19" s="20"/>
      <c r="VSU19" s="20"/>
      <c r="VSV19" s="20"/>
      <c r="VSW19" s="20"/>
      <c r="VSX19" s="20"/>
      <c r="VSY19" s="20"/>
      <c r="VSZ19" s="20"/>
      <c r="VTA19" s="20"/>
      <c r="VTB19" s="20"/>
      <c r="VTC19" s="20"/>
      <c r="VTD19" s="20"/>
      <c r="VTE19" s="20"/>
      <c r="VTF19" s="20"/>
      <c r="VTG19" s="20"/>
      <c r="VTH19" s="20"/>
      <c r="VTI19" s="20"/>
      <c r="VTJ19" s="20"/>
      <c r="VTK19" s="20"/>
      <c r="VTL19" s="20"/>
      <c r="VTM19" s="20"/>
      <c r="VTN19" s="20"/>
      <c r="VTO19" s="20"/>
      <c r="VTP19" s="20"/>
      <c r="VTQ19" s="20"/>
      <c r="VTR19" s="20"/>
      <c r="VTS19" s="20"/>
      <c r="VTT19" s="20"/>
      <c r="VTU19" s="20"/>
      <c r="VTV19" s="20"/>
      <c r="VTW19" s="20"/>
      <c r="VTX19" s="20"/>
      <c r="VTY19" s="20"/>
      <c r="VTZ19" s="20"/>
      <c r="VUA19" s="20"/>
      <c r="VUB19" s="20"/>
      <c r="VUC19" s="20"/>
      <c r="VUD19" s="20"/>
      <c r="VUE19" s="20"/>
      <c r="VUF19" s="20"/>
      <c r="VUG19" s="20"/>
      <c r="VUH19" s="20"/>
      <c r="VUI19" s="20"/>
      <c r="VUJ19" s="20"/>
      <c r="VUK19" s="20"/>
      <c r="VUL19" s="20"/>
      <c r="VUM19" s="20"/>
      <c r="VUN19" s="20"/>
      <c r="VUO19" s="20"/>
      <c r="VUP19" s="20"/>
      <c r="VUQ19" s="20"/>
      <c r="VUR19" s="20"/>
      <c r="VUS19" s="20"/>
      <c r="VUT19" s="20"/>
      <c r="VUU19" s="20"/>
      <c r="VUV19" s="20"/>
      <c r="VUW19" s="20"/>
      <c r="VUX19" s="20"/>
      <c r="VUY19" s="20"/>
      <c r="VUZ19" s="20"/>
      <c r="VVA19" s="20"/>
      <c r="VVB19" s="20"/>
      <c r="VVC19" s="20"/>
      <c r="VVD19" s="20"/>
      <c r="VVE19" s="20"/>
      <c r="VVF19" s="20"/>
      <c r="VVG19" s="20"/>
      <c r="VVH19" s="20"/>
      <c r="VVI19" s="20"/>
      <c r="VVJ19" s="20"/>
      <c r="VVK19" s="20"/>
      <c r="VVL19" s="20"/>
      <c r="VVM19" s="20"/>
      <c r="VVN19" s="20"/>
      <c r="VVO19" s="20"/>
      <c r="VVP19" s="20"/>
      <c r="VVQ19" s="20"/>
      <c r="VVR19" s="20"/>
      <c r="VVS19" s="20"/>
      <c r="VVT19" s="20"/>
      <c r="VVU19" s="20"/>
      <c r="VVV19" s="20"/>
      <c r="VVW19" s="20"/>
      <c r="VVX19" s="20"/>
      <c r="VVY19" s="20"/>
      <c r="VVZ19" s="20"/>
      <c r="VWA19" s="20"/>
      <c r="VWB19" s="20"/>
      <c r="VWC19" s="20"/>
      <c r="VWD19" s="20"/>
      <c r="VWE19" s="20"/>
      <c r="VWF19" s="20"/>
      <c r="VWG19" s="20"/>
      <c r="VWH19" s="20"/>
      <c r="VWI19" s="20"/>
      <c r="VWJ19" s="20"/>
      <c r="VWK19" s="20"/>
      <c r="VWL19" s="20"/>
      <c r="VWM19" s="20"/>
      <c r="VWN19" s="20"/>
      <c r="VWO19" s="20"/>
      <c r="VWP19" s="20"/>
      <c r="VWQ19" s="20"/>
      <c r="VWR19" s="20"/>
      <c r="VWS19" s="20"/>
      <c r="VWT19" s="20"/>
      <c r="VWU19" s="20"/>
      <c r="VWV19" s="20"/>
      <c r="VWW19" s="20"/>
      <c r="VWX19" s="20"/>
      <c r="VWY19" s="20"/>
      <c r="VWZ19" s="20"/>
      <c r="VXA19" s="20"/>
      <c r="VXB19" s="20"/>
      <c r="VXC19" s="20"/>
      <c r="VXD19" s="20"/>
      <c r="VXE19" s="20"/>
      <c r="VXF19" s="20"/>
      <c r="VXG19" s="20"/>
      <c r="VXH19" s="20"/>
      <c r="VXI19" s="20"/>
      <c r="VXJ19" s="20"/>
      <c r="VXK19" s="20"/>
      <c r="VXL19" s="20"/>
      <c r="VXM19" s="20"/>
      <c r="VXN19" s="20"/>
      <c r="VXO19" s="20"/>
      <c r="VXP19" s="20"/>
      <c r="VXQ19" s="20"/>
      <c r="VXR19" s="20"/>
      <c r="VXS19" s="20"/>
      <c r="VXT19" s="20"/>
      <c r="VXU19" s="20"/>
      <c r="VXV19" s="20"/>
      <c r="VXW19" s="20"/>
      <c r="VXX19" s="20"/>
      <c r="VXY19" s="20"/>
      <c r="VXZ19" s="20"/>
      <c r="VYA19" s="20"/>
      <c r="VYB19" s="20"/>
      <c r="VYC19" s="20"/>
      <c r="VYD19" s="20"/>
      <c r="VYE19" s="20"/>
      <c r="VYF19" s="20"/>
      <c r="VYG19" s="20"/>
      <c r="VYH19" s="20"/>
      <c r="VYI19" s="20"/>
      <c r="VYJ19" s="20"/>
      <c r="VYK19" s="20"/>
      <c r="VYL19" s="20"/>
      <c r="VYM19" s="20"/>
      <c r="VYN19" s="20"/>
      <c r="VYO19" s="20"/>
      <c r="VYP19" s="20"/>
      <c r="VYQ19" s="20"/>
      <c r="VYR19" s="20"/>
      <c r="VYS19" s="20"/>
      <c r="VYT19" s="20"/>
      <c r="VYU19" s="20"/>
      <c r="VYV19" s="20"/>
      <c r="VYW19" s="20"/>
      <c r="VYX19" s="20"/>
      <c r="VYY19" s="20"/>
      <c r="VYZ19" s="20"/>
      <c r="VZA19" s="20"/>
      <c r="VZB19" s="20"/>
      <c r="VZC19" s="20"/>
      <c r="VZD19" s="20"/>
      <c r="VZE19" s="20"/>
      <c r="VZF19" s="20"/>
      <c r="VZG19" s="20"/>
      <c r="VZH19" s="20"/>
      <c r="VZI19" s="20"/>
      <c r="VZJ19" s="20"/>
      <c r="VZK19" s="20"/>
      <c r="VZL19" s="20"/>
      <c r="VZM19" s="20"/>
      <c r="VZN19" s="20"/>
      <c r="VZO19" s="20"/>
      <c r="VZP19" s="20"/>
      <c r="VZQ19" s="20"/>
      <c r="VZR19" s="20"/>
      <c r="VZS19" s="20"/>
      <c r="VZT19" s="20"/>
      <c r="VZU19" s="20"/>
      <c r="VZV19" s="20"/>
      <c r="VZW19" s="20"/>
      <c r="VZX19" s="20"/>
      <c r="VZY19" s="20"/>
      <c r="VZZ19" s="20"/>
      <c r="WAA19" s="20"/>
      <c r="WAB19" s="20"/>
      <c r="WAC19" s="20"/>
      <c r="WAD19" s="20"/>
      <c r="WAE19" s="20"/>
      <c r="WAF19" s="20"/>
      <c r="WAG19" s="20"/>
      <c r="WAH19" s="20"/>
      <c r="WAI19" s="20"/>
      <c r="WAJ19" s="20"/>
      <c r="WAK19" s="20"/>
      <c r="WAL19" s="20"/>
      <c r="WAM19" s="20"/>
      <c r="WAN19" s="20"/>
      <c r="WAO19" s="20"/>
      <c r="WAP19" s="20"/>
      <c r="WAQ19" s="20"/>
      <c r="WAR19" s="20"/>
      <c r="WAS19" s="20"/>
      <c r="WAT19" s="20"/>
      <c r="WAU19" s="20"/>
      <c r="WAV19" s="20"/>
      <c r="WAW19" s="20"/>
      <c r="WAX19" s="20"/>
      <c r="WAY19" s="20"/>
      <c r="WAZ19" s="20"/>
      <c r="WBA19" s="20"/>
      <c r="WBB19" s="20"/>
      <c r="WBC19" s="20"/>
      <c r="WBD19" s="20"/>
      <c r="WBE19" s="20"/>
      <c r="WBF19" s="20"/>
      <c r="WBG19" s="20"/>
      <c r="WBH19" s="20"/>
      <c r="WBI19" s="20"/>
      <c r="WBJ19" s="20"/>
      <c r="WBK19" s="20"/>
      <c r="WBL19" s="20"/>
      <c r="WBM19" s="20"/>
      <c r="WBN19" s="20"/>
      <c r="WBO19" s="20"/>
      <c r="WBP19" s="20"/>
      <c r="WBQ19" s="20"/>
      <c r="WBR19" s="20"/>
      <c r="WBS19" s="20"/>
      <c r="WBT19" s="20"/>
      <c r="WBU19" s="20"/>
      <c r="WBV19" s="20"/>
      <c r="WBW19" s="20"/>
      <c r="WBX19" s="20"/>
      <c r="WBY19" s="20"/>
      <c r="WBZ19" s="20"/>
      <c r="WCA19" s="20"/>
      <c r="WCB19" s="20"/>
      <c r="WCC19" s="20"/>
      <c r="WCD19" s="20"/>
      <c r="WCE19" s="20"/>
      <c r="WCF19" s="20"/>
      <c r="WCG19" s="20"/>
      <c r="WCH19" s="20"/>
      <c r="WCI19" s="20"/>
      <c r="WCJ19" s="20"/>
      <c r="WCK19" s="20"/>
      <c r="WCL19" s="20"/>
      <c r="WCM19" s="20"/>
      <c r="WCN19" s="20"/>
      <c r="WCO19" s="20"/>
      <c r="WCP19" s="20"/>
      <c r="WCQ19" s="20"/>
      <c r="WCR19" s="20"/>
      <c r="WCS19" s="20"/>
      <c r="WCT19" s="20"/>
      <c r="WCU19" s="20"/>
      <c r="WCV19" s="20"/>
      <c r="WCW19" s="20"/>
      <c r="WCX19" s="20"/>
      <c r="WCY19" s="20"/>
      <c r="WCZ19" s="20"/>
      <c r="WDA19" s="20"/>
      <c r="WDB19" s="20"/>
      <c r="WDC19" s="20"/>
      <c r="WDD19" s="20"/>
      <c r="WDE19" s="20"/>
      <c r="WDF19" s="20"/>
      <c r="WDG19" s="20"/>
      <c r="WDH19" s="20"/>
      <c r="WDI19" s="20"/>
      <c r="WDJ19" s="20"/>
      <c r="WDK19" s="20"/>
      <c r="WDL19" s="20"/>
      <c r="WDM19" s="20"/>
      <c r="WDN19" s="20"/>
      <c r="WDO19" s="20"/>
      <c r="WDP19" s="20"/>
      <c r="WDQ19" s="20"/>
      <c r="WDR19" s="20"/>
      <c r="WDS19" s="20"/>
      <c r="WDT19" s="20"/>
      <c r="WDU19" s="20"/>
      <c r="WDV19" s="20"/>
      <c r="WDW19" s="20"/>
      <c r="WDX19" s="20"/>
      <c r="WDY19" s="20"/>
      <c r="WDZ19" s="20"/>
      <c r="WEA19" s="20"/>
      <c r="WEB19" s="20"/>
      <c r="WEC19" s="20"/>
      <c r="WED19" s="20"/>
      <c r="WEE19" s="20"/>
      <c r="WEF19" s="20"/>
      <c r="WEG19" s="20"/>
      <c r="WEH19" s="20"/>
      <c r="WEI19" s="20"/>
      <c r="WEJ19" s="20"/>
      <c r="WEK19" s="20"/>
      <c r="WEL19" s="20"/>
      <c r="WEM19" s="20"/>
      <c r="WEN19" s="20"/>
      <c r="WEO19" s="20"/>
      <c r="WEP19" s="20"/>
      <c r="WEQ19" s="20"/>
      <c r="WER19" s="20"/>
      <c r="WES19" s="20"/>
      <c r="WET19" s="20"/>
      <c r="WEU19" s="20"/>
      <c r="WEV19" s="20"/>
      <c r="WEW19" s="20"/>
      <c r="WEX19" s="20"/>
      <c r="WEY19" s="20"/>
      <c r="WEZ19" s="20"/>
      <c r="WFA19" s="20"/>
      <c r="WFB19" s="20"/>
      <c r="WFC19" s="20"/>
      <c r="WFD19" s="20"/>
      <c r="WFE19" s="20"/>
      <c r="WFF19" s="20"/>
      <c r="WFG19" s="20"/>
      <c r="WFH19" s="20"/>
      <c r="WFI19" s="20"/>
      <c r="WFJ19" s="20"/>
      <c r="WFK19" s="20"/>
      <c r="WFL19" s="20"/>
      <c r="WFM19" s="20"/>
      <c r="WFN19" s="20"/>
      <c r="WFO19" s="20"/>
      <c r="WFP19" s="20"/>
      <c r="WFQ19" s="20"/>
      <c r="WFR19" s="20"/>
      <c r="WFS19" s="20"/>
      <c r="WFT19" s="20"/>
      <c r="WFU19" s="20"/>
      <c r="WFV19" s="20"/>
      <c r="WFW19" s="20"/>
      <c r="WFX19" s="20"/>
      <c r="WFY19" s="20"/>
      <c r="WFZ19" s="20"/>
      <c r="WGA19" s="20"/>
      <c r="WGB19" s="20"/>
      <c r="WGC19" s="20"/>
      <c r="WGD19" s="20"/>
      <c r="WGE19" s="20"/>
      <c r="WGF19" s="20"/>
      <c r="WGG19" s="20"/>
      <c r="WGH19" s="20"/>
      <c r="WGI19" s="20"/>
      <c r="WGJ19" s="20"/>
      <c r="WGK19" s="20"/>
      <c r="WGL19" s="20"/>
      <c r="WGM19" s="20"/>
      <c r="WGN19" s="20"/>
      <c r="WGO19" s="20"/>
      <c r="WGP19" s="20"/>
      <c r="WGQ19" s="20"/>
      <c r="WGR19" s="20"/>
      <c r="WGS19" s="20"/>
      <c r="WGT19" s="20"/>
      <c r="WGU19" s="20"/>
      <c r="WGV19" s="20"/>
      <c r="WGW19" s="20"/>
      <c r="WGX19" s="20"/>
      <c r="WGY19" s="20"/>
      <c r="WGZ19" s="20"/>
      <c r="WHA19" s="20"/>
      <c r="WHB19" s="20"/>
      <c r="WHC19" s="20"/>
      <c r="WHD19" s="20"/>
      <c r="WHE19" s="20"/>
      <c r="WHF19" s="20"/>
      <c r="WHG19" s="20"/>
      <c r="WHH19" s="20"/>
      <c r="WHI19" s="20"/>
      <c r="WHJ19" s="20"/>
      <c r="WHK19" s="20"/>
      <c r="WHL19" s="20"/>
      <c r="WHM19" s="20"/>
      <c r="WHN19" s="20"/>
      <c r="WHO19" s="20"/>
      <c r="WHP19" s="20"/>
      <c r="WHQ19" s="20"/>
      <c r="WHR19" s="20"/>
      <c r="WHS19" s="20"/>
      <c r="WHT19" s="20"/>
      <c r="WHU19" s="20"/>
      <c r="WHV19" s="20"/>
      <c r="WHW19" s="20"/>
      <c r="WHX19" s="20"/>
      <c r="WHY19" s="20"/>
      <c r="WHZ19" s="20"/>
      <c r="WIA19" s="20"/>
      <c r="WIB19" s="20"/>
      <c r="WIC19" s="20"/>
      <c r="WID19" s="20"/>
      <c r="WIE19" s="20"/>
      <c r="WIF19" s="20"/>
      <c r="WIG19" s="20"/>
      <c r="WIH19" s="20"/>
      <c r="WII19" s="20"/>
      <c r="WIJ19" s="20"/>
      <c r="WIK19" s="20"/>
      <c r="WIL19" s="20"/>
      <c r="WIM19" s="20"/>
      <c r="WIN19" s="20"/>
      <c r="WIO19" s="20"/>
      <c r="WIP19" s="20"/>
      <c r="WIQ19" s="20"/>
      <c r="WIR19" s="20"/>
      <c r="WIS19" s="20"/>
      <c r="WIT19" s="20"/>
      <c r="WIU19" s="20"/>
      <c r="WIV19" s="20"/>
      <c r="WIW19" s="20"/>
      <c r="WIX19" s="20"/>
      <c r="WIY19" s="20"/>
      <c r="WIZ19" s="20"/>
      <c r="WJA19" s="20"/>
      <c r="WJB19" s="20"/>
      <c r="WJC19" s="20"/>
      <c r="WJD19" s="20"/>
      <c r="WJE19" s="20"/>
      <c r="WJF19" s="20"/>
      <c r="WJG19" s="20"/>
      <c r="WJH19" s="20"/>
      <c r="WJI19" s="20"/>
      <c r="WJJ19" s="20"/>
      <c r="WJK19" s="20"/>
      <c r="WJL19" s="20"/>
      <c r="WJM19" s="20"/>
      <c r="WJN19" s="20"/>
      <c r="WJO19" s="20"/>
      <c r="WJP19" s="20"/>
      <c r="WJQ19" s="20"/>
      <c r="WJR19" s="20"/>
      <c r="WJS19" s="20"/>
      <c r="WJT19" s="20"/>
      <c r="WJU19" s="20"/>
      <c r="WJV19" s="20"/>
      <c r="WJW19" s="20"/>
      <c r="WJX19" s="20"/>
      <c r="WJY19" s="20"/>
      <c r="WJZ19" s="20"/>
      <c r="WKA19" s="20"/>
      <c r="WKB19" s="20"/>
    </row>
    <row r="20" s="4" customFormat="1" ht="13.5" spans="1:1024 1025:15836">
      <c r="A20" s="16">
        <v>19</v>
      </c>
      <c r="B20" s="4" t="s">
        <v>25898</v>
      </c>
      <c r="C20" s="4" t="s">
        <v>14436</v>
      </c>
      <c r="D20" s="4" t="s">
        <v>25898</v>
      </c>
      <c r="E20" s="4" t="s">
        <v>25848</v>
      </c>
      <c r="F20" s="2">
        <v>39.8</v>
      </c>
      <c r="G20" s="4" t="s">
        <v>78</v>
      </c>
      <c r="H20" s="19">
        <v>46078</v>
      </c>
      <c r="I20" s="4" t="s">
        <v>25899</v>
      </c>
      <c r="J20" s="4" t="s">
        <v>25900</v>
      </c>
    </row>
    <row r="21" s="5" customFormat="1" ht="13.5" spans="1:1024 1025:15836">
      <c r="A21" s="16">
        <v>20</v>
      </c>
      <c r="B21" s="17"/>
      <c r="C21" s="5" t="s">
        <v>25901</v>
      </c>
      <c r="D21" s="17" t="s">
        <v>25902</v>
      </c>
      <c r="E21" s="20" t="s">
        <v>25903</v>
      </c>
      <c r="F21" s="2">
        <v>49</v>
      </c>
      <c r="H21" s="19">
        <v>45972</v>
      </c>
      <c r="I21" s="5" t="s">
        <v>25904</v>
      </c>
      <c r="J21" s="2" t="s">
        <v>25905</v>
      </c>
    </row>
    <row r="22" s="4" customFormat="1" ht="13.5" spans="1:1024 1025:15836">
      <c r="A22" s="16">
        <v>21</v>
      </c>
      <c r="B22" s="4" t="s">
        <v>25906</v>
      </c>
      <c r="C22" s="4" t="s">
        <v>17880</v>
      </c>
      <c r="D22" s="4" t="s">
        <v>25906</v>
      </c>
      <c r="E22" s="4" t="s">
        <v>25848</v>
      </c>
      <c r="F22" s="2">
        <v>59.8</v>
      </c>
      <c r="H22" s="19">
        <v>46000</v>
      </c>
      <c r="I22" s="4" t="s">
        <v>25907</v>
      </c>
      <c r="J22" s="4" t="s">
        <v>25908</v>
      </c>
    </row>
    <row r="23" s="3" customFormat="1" ht="13.5" spans="1:1024 1025:15836">
      <c r="A23" s="16">
        <v>22</v>
      </c>
      <c r="B23" s="3"/>
      <c r="C23" s="3" t="s">
        <v>25909</v>
      </c>
      <c r="D23" s="21" t="s">
        <v>25910</v>
      </c>
      <c r="E23" s="3" t="s">
        <v>25848</v>
      </c>
      <c r="F23" s="2">
        <v>59</v>
      </c>
      <c r="H23" s="19">
        <v>45287</v>
      </c>
      <c r="I23" s="3" t="s">
        <v>25911</v>
      </c>
      <c r="J23" s="2" t="s">
        <v>25912</v>
      </c>
    </row>
    <row r="24" s="4" customFormat="1" ht="13.5" spans="1:1024 1025:15836">
      <c r="A24" s="16">
        <v>23</v>
      </c>
      <c r="B24" s="4" t="s">
        <v>25913</v>
      </c>
      <c r="C24" s="4" t="s">
        <v>25914</v>
      </c>
      <c r="D24" s="22" t="s">
        <v>25913</v>
      </c>
      <c r="E24" s="4" t="s">
        <v>25915</v>
      </c>
      <c r="F24" s="2">
        <v>49.8</v>
      </c>
      <c r="G24" s="4" t="s">
        <v>25916</v>
      </c>
      <c r="H24" s="19">
        <v>46038</v>
      </c>
      <c r="I24" s="4" t="s">
        <v>25917</v>
      </c>
      <c r="J24" s="2" t="s">
        <v>25918</v>
      </c>
    </row>
    <row r="25" s="5" customFormat="1" spans="1:1024 1025:15836">
      <c r="A25" s="16">
        <v>24</v>
      </c>
      <c r="B25" s="17"/>
      <c r="C25" s="18" t="s">
        <v>25919</v>
      </c>
      <c r="D25" s="17"/>
      <c r="E25" s="2"/>
      <c r="F25" s="2"/>
      <c r="G25" s="2"/>
      <c r="H25" s="19"/>
      <c r="I25" s="2"/>
      <c r="J25" s="2"/>
    </row>
    <row r="26" s="2" customFormat="1" spans="1:1024 1025:15836">
      <c r="A26" s="16">
        <v>25</v>
      </c>
      <c r="B26" s="17"/>
      <c r="C26" s="18" t="s">
        <v>25920</v>
      </c>
      <c r="D26" s="17"/>
      <c r="H26" s="19"/>
    </row>
    <row r="27" s="3" customFormat="1" ht="13.5" spans="1:1024 1025:15836">
      <c r="A27" s="16">
        <v>26</v>
      </c>
      <c r="B27" s="3" t="s">
        <v>25921</v>
      </c>
      <c r="C27" s="3" t="s">
        <v>19035</v>
      </c>
      <c r="D27" s="21" t="s">
        <v>25921</v>
      </c>
      <c r="E27" s="3" t="s">
        <v>25848</v>
      </c>
      <c r="F27" s="2">
        <v>59</v>
      </c>
      <c r="H27" s="19">
        <v>45909</v>
      </c>
      <c r="I27" s="3" t="s">
        <v>25922</v>
      </c>
      <c r="J27" s="2" t="s">
        <v>25923</v>
      </c>
    </row>
    <row r="28" s="5" customFormat="1" ht="13.5" spans="1:1024 1025:15836">
      <c r="A28" s="16">
        <v>27</v>
      </c>
      <c r="B28" s="17"/>
      <c r="C28" s="5" t="s">
        <v>25924</v>
      </c>
      <c r="D28" s="17" t="s">
        <v>25925</v>
      </c>
      <c r="E28" s="20" t="s">
        <v>25926</v>
      </c>
      <c r="F28" s="2">
        <v>39</v>
      </c>
      <c r="H28" s="19">
        <v>45722</v>
      </c>
      <c r="I28" s="5" t="s">
        <v>25927</v>
      </c>
      <c r="J28" s="2" t="s">
        <v>25928</v>
      </c>
    </row>
    <row r="29" s="4" customFormat="1" ht="13.5" spans="1:1024 1025:15836">
      <c r="A29" s="16">
        <v>28</v>
      </c>
      <c r="B29" s="4"/>
      <c r="C29" s="24" t="s">
        <v>25929</v>
      </c>
      <c r="D29" s="22" t="s">
        <v>25930</v>
      </c>
      <c r="E29" s="4" t="s">
        <v>25848</v>
      </c>
      <c r="F29" s="2">
        <v>69.8</v>
      </c>
      <c r="G29" s="4" t="s">
        <v>710</v>
      </c>
      <c r="H29" s="19">
        <v>45538</v>
      </c>
      <c r="I29" s="4" t="s">
        <v>25931</v>
      </c>
      <c r="J29" s="4" t="s">
        <v>25932</v>
      </c>
    </row>
    <row r="30" s="3" customFormat="1" ht="13.5" spans="1:1024 1025:15836">
      <c r="A30" s="16">
        <v>29</v>
      </c>
      <c r="B30" s="3" t="s">
        <v>25933</v>
      </c>
      <c r="C30" s="3" t="s">
        <v>25934</v>
      </c>
      <c r="D30" s="21" t="s">
        <v>25933</v>
      </c>
      <c r="E30" s="3" t="s">
        <v>25848</v>
      </c>
      <c r="F30" s="2">
        <v>65</v>
      </c>
      <c r="H30" s="19">
        <v>45950</v>
      </c>
      <c r="I30" s="3" t="s">
        <v>25935</v>
      </c>
      <c r="J30" s="2" t="s">
        <v>25936</v>
      </c>
    </row>
    <row r="31" s="5" customFormat="1" ht="13.5" spans="1:1024 1025:15836">
      <c r="A31" s="16">
        <v>30</v>
      </c>
      <c r="B31" s="17"/>
      <c r="C31" s="20" t="s">
        <v>19157</v>
      </c>
      <c r="D31" s="17" t="s">
        <v>25937</v>
      </c>
      <c r="E31" s="5" t="s">
        <v>25938</v>
      </c>
      <c r="F31" s="2">
        <v>35</v>
      </c>
      <c r="H31" s="19">
        <v>46026</v>
      </c>
      <c r="I31" s="5" t="s">
        <v>25939</v>
      </c>
      <c r="J31" s="2" t="s">
        <v>25940</v>
      </c>
    </row>
    <row r="32" s="5" customFormat="1" ht="13.5" spans="1:1024 1025:15836">
      <c r="A32" s="16">
        <v>31</v>
      </c>
      <c r="B32" s="17"/>
      <c r="C32" s="5" t="s">
        <v>25941</v>
      </c>
      <c r="D32" s="17" t="s">
        <v>25942</v>
      </c>
      <c r="E32" s="20" t="s">
        <v>25943</v>
      </c>
      <c r="F32" s="2">
        <v>59</v>
      </c>
      <c r="H32" s="19">
        <v>45447</v>
      </c>
      <c r="I32" s="5" t="s">
        <v>25944</v>
      </c>
      <c r="J32" s="2" t="s">
        <v>25945</v>
      </c>
    </row>
    <row r="33" s="4" customFormat="1" ht="13.5" spans="1:10">
      <c r="A33" s="16">
        <v>32</v>
      </c>
      <c r="B33" s="4" t="s">
        <v>25946</v>
      </c>
      <c r="C33" s="4" t="s">
        <v>25947</v>
      </c>
      <c r="D33" s="22" t="s">
        <v>25946</v>
      </c>
      <c r="E33" s="4" t="s">
        <v>25848</v>
      </c>
      <c r="F33" s="2">
        <v>59</v>
      </c>
      <c r="G33" s="4" t="s">
        <v>710</v>
      </c>
      <c r="H33" s="19">
        <v>46063</v>
      </c>
      <c r="I33" s="4" t="s">
        <v>25948</v>
      </c>
      <c r="J33" s="2" t="s">
        <v>25949</v>
      </c>
    </row>
    <row r="34" s="5" customFormat="1" ht="13.5" spans="1:10">
      <c r="A34" s="16">
        <v>33</v>
      </c>
      <c r="B34" s="17" t="s">
        <v>25950</v>
      </c>
      <c r="C34" s="5" t="s">
        <v>25951</v>
      </c>
      <c r="D34" s="17" t="s">
        <v>25950</v>
      </c>
      <c r="E34" s="5" t="s">
        <v>25952</v>
      </c>
      <c r="F34" s="2">
        <v>69</v>
      </c>
      <c r="H34" s="19">
        <v>46049</v>
      </c>
      <c r="I34" s="5" t="s">
        <v>25953</v>
      </c>
      <c r="J34" s="2" t="s">
        <v>25954</v>
      </c>
    </row>
    <row r="35" s="3" customFormat="1" ht="13.5" spans="1:10">
      <c r="A35" s="16">
        <v>34</v>
      </c>
      <c r="B35" s="3" t="s">
        <v>25955</v>
      </c>
      <c r="C35" s="3" t="s">
        <v>25956</v>
      </c>
      <c r="D35" s="21" t="s">
        <v>25955</v>
      </c>
      <c r="E35" s="3" t="s">
        <v>25848</v>
      </c>
      <c r="F35" s="2">
        <v>65</v>
      </c>
      <c r="H35" s="19">
        <v>45887</v>
      </c>
      <c r="I35" s="3" t="s">
        <v>25957</v>
      </c>
      <c r="J35" s="2" t="s">
        <v>25958</v>
      </c>
    </row>
    <row r="36" s="5" customFormat="1" ht="13.5" spans="1:10">
      <c r="A36" s="16">
        <v>35</v>
      </c>
      <c r="B36" s="17"/>
      <c r="C36" s="5" t="s">
        <v>25959</v>
      </c>
      <c r="D36" s="17" t="s">
        <v>25960</v>
      </c>
      <c r="E36" s="5" t="s">
        <v>25961</v>
      </c>
      <c r="F36" s="2">
        <v>59</v>
      </c>
      <c r="H36" s="19">
        <v>45999</v>
      </c>
      <c r="I36" s="5" t="s">
        <v>25962</v>
      </c>
      <c r="J36" s="2" t="s">
        <v>25963</v>
      </c>
    </row>
    <row r="37" s="5" customFormat="1" ht="13.5" spans="1:10">
      <c r="A37" s="16">
        <v>36</v>
      </c>
      <c r="B37" s="17"/>
      <c r="C37" s="20" t="s">
        <v>25964</v>
      </c>
      <c r="D37" s="17" t="s">
        <v>25965</v>
      </c>
      <c r="E37" s="5" t="s">
        <v>25966</v>
      </c>
      <c r="F37" s="2">
        <v>45</v>
      </c>
      <c r="G37" s="5" t="s">
        <v>25843</v>
      </c>
      <c r="H37" s="19">
        <v>44343</v>
      </c>
      <c r="I37" s="5" t="s">
        <v>25967</v>
      </c>
      <c r="J37" s="2" t="s">
        <v>25968</v>
      </c>
    </row>
    <row r="38" s="5" customFormat="1" ht="13.5" spans="1:10">
      <c r="A38" s="16">
        <v>37</v>
      </c>
      <c r="B38" s="17"/>
      <c r="C38" s="20" t="s">
        <v>25969</v>
      </c>
      <c r="D38" s="17" t="s">
        <v>25970</v>
      </c>
      <c r="E38" s="5" t="s">
        <v>25971</v>
      </c>
      <c r="F38" s="2">
        <v>49</v>
      </c>
      <c r="H38" s="19">
        <v>45601</v>
      </c>
      <c r="I38" s="5" t="s">
        <v>25972</v>
      </c>
      <c r="J38" s="2" t="s">
        <v>25973</v>
      </c>
    </row>
    <row r="39" s="4" customFormat="1" ht="13.5" spans="1:10">
      <c r="A39" s="16">
        <v>38</v>
      </c>
      <c r="B39" s="4" t="s">
        <v>25974</v>
      </c>
      <c r="C39" s="4" t="s">
        <v>25975</v>
      </c>
      <c r="D39" s="22" t="s">
        <v>25974</v>
      </c>
      <c r="E39" s="4" t="s">
        <v>25848</v>
      </c>
      <c r="F39" s="2">
        <v>55</v>
      </c>
      <c r="G39" s="4" t="s">
        <v>25916</v>
      </c>
      <c r="H39" s="19">
        <v>46003</v>
      </c>
      <c r="I39" s="4" t="s">
        <v>25976</v>
      </c>
      <c r="J39" s="4" t="s">
        <v>25977</v>
      </c>
    </row>
    <row r="40" s="5" customFormat="1" ht="13.5" spans="1:10">
      <c r="A40" s="16">
        <v>39</v>
      </c>
      <c r="B40" s="17"/>
      <c r="C40" s="5" t="s">
        <v>25978</v>
      </c>
      <c r="D40" s="17" t="s">
        <v>25979</v>
      </c>
      <c r="E40" s="5" t="s">
        <v>25980</v>
      </c>
      <c r="F40" s="2">
        <v>49</v>
      </c>
      <c r="H40" s="19">
        <v>45377</v>
      </c>
      <c r="I40" s="5" t="s">
        <v>25981</v>
      </c>
      <c r="J40" s="2" t="s">
        <v>25982</v>
      </c>
    </row>
    <row r="41" s="3" customFormat="1" ht="13.5" spans="1:10">
      <c r="A41" s="16">
        <v>40</v>
      </c>
      <c r="B41" s="3" t="s">
        <v>25983</v>
      </c>
      <c r="C41" s="3" t="s">
        <v>25984</v>
      </c>
      <c r="D41" s="21" t="s">
        <v>25983</v>
      </c>
      <c r="E41" s="3" t="s">
        <v>25848</v>
      </c>
      <c r="F41" s="2">
        <v>69</v>
      </c>
      <c r="H41" s="19">
        <v>46079</v>
      </c>
      <c r="I41" s="3" t="s">
        <v>25985</v>
      </c>
      <c r="J41" s="2" t="s">
        <v>25986</v>
      </c>
    </row>
    <row r="42" s="5" customFormat="1" ht="13.5" spans="1:10">
      <c r="A42" s="16">
        <v>41</v>
      </c>
      <c r="B42" s="17"/>
      <c r="C42" s="5" t="s">
        <v>25987</v>
      </c>
      <c r="D42" s="17" t="s">
        <v>25988</v>
      </c>
      <c r="E42" s="5" t="s">
        <v>25989</v>
      </c>
      <c r="F42" s="2">
        <v>49</v>
      </c>
      <c r="H42" s="19">
        <v>46043</v>
      </c>
      <c r="I42" s="5" t="s">
        <v>25990</v>
      </c>
      <c r="J42" s="2" t="s">
        <v>25991</v>
      </c>
    </row>
    <row r="43" s="3" customFormat="1" ht="13.5" spans="1:10">
      <c r="A43" s="16">
        <v>42</v>
      </c>
      <c r="B43" s="3" t="s">
        <v>25992</v>
      </c>
      <c r="C43" s="3" t="s">
        <v>25993</v>
      </c>
      <c r="D43" s="21" t="s">
        <v>25992</v>
      </c>
      <c r="E43" s="3" t="s">
        <v>25848</v>
      </c>
      <c r="F43" s="2">
        <v>65</v>
      </c>
      <c r="H43" s="19">
        <v>46062</v>
      </c>
      <c r="I43" s="3" t="s">
        <v>25994</v>
      </c>
      <c r="J43" s="2" t="s">
        <v>25995</v>
      </c>
    </row>
    <row r="44" s="5" customFormat="1" ht="13.5" spans="1:10">
      <c r="A44" s="16">
        <v>43</v>
      </c>
      <c r="B44" s="17"/>
      <c r="C44" s="5" t="s">
        <v>25996</v>
      </c>
      <c r="D44" s="17" t="s">
        <v>25997</v>
      </c>
      <c r="E44" s="20" t="s">
        <v>25998</v>
      </c>
      <c r="F44" s="2">
        <v>49</v>
      </c>
      <c r="H44" s="19">
        <v>45733</v>
      </c>
      <c r="I44" s="5" t="s">
        <v>25999</v>
      </c>
      <c r="J44" s="2" t="s">
        <v>26000</v>
      </c>
    </row>
    <row r="45" s="5" customFormat="1" ht="13.5" spans="1:10">
      <c r="A45" s="16">
        <v>44</v>
      </c>
      <c r="B45" s="17"/>
      <c r="C45" s="5" t="s">
        <v>26001</v>
      </c>
      <c r="D45" s="17" t="s">
        <v>26002</v>
      </c>
      <c r="E45" s="5" t="s">
        <v>26003</v>
      </c>
      <c r="F45" s="2">
        <v>45</v>
      </c>
      <c r="H45" s="19">
        <v>45762</v>
      </c>
      <c r="I45" s="5" t="s">
        <v>26004</v>
      </c>
      <c r="J45" s="2" t="s">
        <v>26005</v>
      </c>
    </row>
    <row r="46" s="5" customFormat="1" ht="13.5" spans="1:10">
      <c r="A46" s="16">
        <v>45</v>
      </c>
      <c r="B46" s="17"/>
      <c r="C46" s="5" t="s">
        <v>26006</v>
      </c>
      <c r="D46" s="17" t="s">
        <v>26007</v>
      </c>
      <c r="E46" s="20" t="s">
        <v>26008</v>
      </c>
      <c r="F46" s="2">
        <v>39</v>
      </c>
      <c r="H46" s="19">
        <v>46034</v>
      </c>
      <c r="I46" s="5" t="s">
        <v>26009</v>
      </c>
      <c r="J46" s="2" t="s">
        <v>26010</v>
      </c>
    </row>
    <row r="47" s="5" customFormat="1" ht="13.5" spans="1:10">
      <c r="A47" s="16">
        <v>46</v>
      </c>
      <c r="B47" s="17"/>
      <c r="C47" s="5" t="s">
        <v>26011</v>
      </c>
      <c r="D47" s="17" t="s">
        <v>26012</v>
      </c>
      <c r="E47" s="5" t="s">
        <v>26013</v>
      </c>
      <c r="F47" s="2">
        <v>49</v>
      </c>
      <c r="H47" s="19">
        <v>45999</v>
      </c>
      <c r="I47" s="5" t="s">
        <v>26014</v>
      </c>
      <c r="J47" s="2" t="s">
        <v>26015</v>
      </c>
    </row>
    <row r="48" s="5" customFormat="1" ht="13.5" spans="1:10">
      <c r="A48" s="16">
        <v>47</v>
      </c>
      <c r="B48" s="17"/>
      <c r="C48" s="20" t="s">
        <v>20887</v>
      </c>
      <c r="D48" s="17" t="s">
        <v>26016</v>
      </c>
      <c r="E48" s="5" t="s">
        <v>26017</v>
      </c>
      <c r="F48" s="2">
        <v>49</v>
      </c>
      <c r="G48" s="5" t="s">
        <v>25843</v>
      </c>
      <c r="H48" s="19">
        <v>45096</v>
      </c>
      <c r="I48" s="5" t="s">
        <v>26018</v>
      </c>
      <c r="J48" s="2" t="s">
        <v>26019</v>
      </c>
    </row>
    <row r="49" s="4" customFormat="1" ht="13.5" spans="1:10">
      <c r="A49" s="16">
        <v>48</v>
      </c>
      <c r="B49" s="4" t="s">
        <v>26020</v>
      </c>
      <c r="C49" s="4" t="s">
        <v>26021</v>
      </c>
      <c r="D49" s="4" t="s">
        <v>26020</v>
      </c>
      <c r="E49" s="4" t="s">
        <v>25848</v>
      </c>
      <c r="F49" s="2">
        <v>99</v>
      </c>
      <c r="H49" s="19">
        <v>45951</v>
      </c>
      <c r="I49" s="4" t="s">
        <v>26022</v>
      </c>
      <c r="J49" s="4" t="s">
        <v>26023</v>
      </c>
    </row>
    <row r="50" s="5" customFormat="1" ht="13.5" spans="1:10">
      <c r="A50" s="16">
        <v>49</v>
      </c>
      <c r="B50" s="17"/>
      <c r="C50" s="5" t="s">
        <v>26024</v>
      </c>
      <c r="D50" s="17" t="s">
        <v>26025</v>
      </c>
      <c r="E50" s="5" t="s">
        <v>26026</v>
      </c>
      <c r="F50" s="2">
        <v>36</v>
      </c>
      <c r="H50" s="19">
        <v>44603</v>
      </c>
      <c r="I50" s="5" t="s">
        <v>26027</v>
      </c>
      <c r="J50" s="2" t="s">
        <v>26028</v>
      </c>
    </row>
    <row r="51" s="3" customFormat="1" ht="13.5" spans="1:10">
      <c r="A51" s="16">
        <v>50</v>
      </c>
      <c r="B51" s="3" t="s">
        <v>26029</v>
      </c>
      <c r="C51" s="3" t="s">
        <v>26030</v>
      </c>
      <c r="D51" s="21" t="s">
        <v>26029</v>
      </c>
      <c r="E51" s="3" t="s">
        <v>25848</v>
      </c>
      <c r="F51" s="2">
        <v>65</v>
      </c>
      <c r="H51" s="19">
        <v>46006</v>
      </c>
      <c r="I51" s="3" t="s">
        <v>26031</v>
      </c>
      <c r="J51" s="2" t="s">
        <v>26032</v>
      </c>
    </row>
    <row r="52" s="4" customFormat="1" ht="13.5" spans="1:10">
      <c r="A52" s="16">
        <v>51</v>
      </c>
      <c r="B52" s="4" t="s">
        <v>26033</v>
      </c>
      <c r="C52" s="4" t="s">
        <v>26034</v>
      </c>
      <c r="D52" s="22" t="s">
        <v>26033</v>
      </c>
      <c r="E52" s="4" t="s">
        <v>25848</v>
      </c>
      <c r="F52" s="2">
        <v>75</v>
      </c>
      <c r="G52" s="25" t="s">
        <v>25916</v>
      </c>
      <c r="H52" s="19">
        <v>46049</v>
      </c>
      <c r="I52" s="4" t="s">
        <v>26035</v>
      </c>
      <c r="J52" s="2" t="s">
        <v>26036</v>
      </c>
    </row>
    <row r="53" s="3" customFormat="1" ht="13.5" spans="1:10">
      <c r="A53" s="16">
        <v>52</v>
      </c>
      <c r="B53" s="3" t="s">
        <v>26037</v>
      </c>
      <c r="C53" s="3" t="s">
        <v>26038</v>
      </c>
      <c r="D53" s="21" t="s">
        <v>26037</v>
      </c>
      <c r="E53" s="3" t="s">
        <v>25848</v>
      </c>
      <c r="F53" s="2">
        <v>55</v>
      </c>
      <c r="H53" s="19">
        <v>46062</v>
      </c>
      <c r="I53" s="3" t="s">
        <v>26039</v>
      </c>
      <c r="J53" s="2" t="s">
        <v>26040</v>
      </c>
    </row>
    <row r="54" s="5" customFormat="1" ht="13.5" spans="1:10">
      <c r="A54" s="16">
        <v>53</v>
      </c>
      <c r="B54" s="17"/>
      <c r="C54" s="20" t="s">
        <v>26041</v>
      </c>
      <c r="D54" s="17" t="s">
        <v>26042</v>
      </c>
      <c r="E54" s="20" t="s">
        <v>26043</v>
      </c>
      <c r="F54" s="2">
        <v>39</v>
      </c>
      <c r="H54" s="19">
        <v>46038</v>
      </c>
      <c r="I54" s="5" t="s">
        <v>26044</v>
      </c>
      <c r="J54" s="2" t="s">
        <v>26045</v>
      </c>
    </row>
    <row r="55" s="5" customFormat="1" ht="13.5" spans="1:10">
      <c r="A55" s="16">
        <v>54</v>
      </c>
      <c r="B55" s="17"/>
      <c r="C55" s="5" t="s">
        <v>26046</v>
      </c>
      <c r="D55" s="17" t="s">
        <v>26047</v>
      </c>
      <c r="E55" s="5" t="s">
        <v>26048</v>
      </c>
      <c r="F55" s="2">
        <v>55</v>
      </c>
      <c r="H55" s="19">
        <v>45702</v>
      </c>
      <c r="I55" s="5" t="s">
        <v>26049</v>
      </c>
      <c r="J55" s="2" t="s">
        <v>26050</v>
      </c>
    </row>
    <row r="56" s="5" customFormat="1" ht="13.5" spans="1:10">
      <c r="A56" s="16">
        <v>55</v>
      </c>
      <c r="B56" s="17"/>
      <c r="C56" s="5" t="s">
        <v>26051</v>
      </c>
      <c r="D56" s="17" t="s">
        <v>26052</v>
      </c>
      <c r="E56" s="5" t="s">
        <v>26053</v>
      </c>
      <c r="F56" s="2">
        <v>36</v>
      </c>
      <c r="H56" s="19">
        <v>46052</v>
      </c>
      <c r="I56" s="5" t="s">
        <v>26054</v>
      </c>
      <c r="J56" s="2" t="s">
        <v>26055</v>
      </c>
    </row>
    <row r="57" s="5" customFormat="1" ht="13.5" spans="1:10">
      <c r="A57" s="16">
        <v>56</v>
      </c>
      <c r="B57" s="17"/>
      <c r="C57" s="20" t="s">
        <v>20067</v>
      </c>
      <c r="D57" s="17" t="s">
        <v>26056</v>
      </c>
      <c r="E57" s="5" t="s">
        <v>26057</v>
      </c>
      <c r="F57" s="2">
        <v>32</v>
      </c>
      <c r="H57" s="19">
        <v>45706</v>
      </c>
      <c r="I57" s="5" t="s">
        <v>26058</v>
      </c>
      <c r="J57" s="2" t="s">
        <v>26059</v>
      </c>
    </row>
    <row r="58" s="5" customFormat="1" ht="13.5" spans="1:10">
      <c r="A58" s="16">
        <v>57</v>
      </c>
      <c r="B58" s="17"/>
      <c r="C58" s="20" t="s">
        <v>26060</v>
      </c>
      <c r="D58" s="17" t="s">
        <v>26061</v>
      </c>
      <c r="E58" s="5" t="s">
        <v>26062</v>
      </c>
      <c r="F58" s="2">
        <v>39</v>
      </c>
      <c r="H58" s="19">
        <v>46026</v>
      </c>
      <c r="I58" s="5" t="s">
        <v>26063</v>
      </c>
      <c r="J58" s="2" t="s">
        <v>26064</v>
      </c>
    </row>
    <row r="59" s="5" customFormat="1" ht="13.5" spans="1:10">
      <c r="A59" s="16">
        <v>58</v>
      </c>
      <c r="B59" s="17"/>
      <c r="C59" s="5" t="s">
        <v>3847</v>
      </c>
      <c r="D59" s="17" t="s">
        <v>26065</v>
      </c>
      <c r="E59" s="20" t="s">
        <v>26066</v>
      </c>
      <c r="F59" s="2">
        <v>45</v>
      </c>
      <c r="H59" s="19">
        <v>45964</v>
      </c>
      <c r="I59" s="5" t="s">
        <v>26067</v>
      </c>
      <c r="J59" s="2" t="s">
        <v>26068</v>
      </c>
    </row>
    <row r="60" s="5" customFormat="1" spans="1:10">
      <c r="A60" s="16">
        <v>59</v>
      </c>
      <c r="B60" s="17"/>
      <c r="C60" s="18" t="s">
        <v>26069</v>
      </c>
      <c r="D60" s="17"/>
      <c r="E60" s="2"/>
      <c r="F60" s="2"/>
      <c r="G60" s="2"/>
      <c r="H60" s="19"/>
      <c r="I60" s="2"/>
      <c r="J60" s="2"/>
    </row>
    <row r="61" s="5" customFormat="1" ht="13.5" spans="1:10">
      <c r="A61" s="16">
        <v>60</v>
      </c>
      <c r="B61" s="17"/>
      <c r="C61" s="5" t="s">
        <v>18340</v>
      </c>
      <c r="D61" s="17" t="s">
        <v>26070</v>
      </c>
      <c r="E61" s="5" t="s">
        <v>26071</v>
      </c>
      <c r="F61" s="2">
        <v>59</v>
      </c>
      <c r="G61" s="26"/>
      <c r="H61" s="19">
        <v>46014</v>
      </c>
      <c r="I61" s="5" t="s">
        <v>26072</v>
      </c>
      <c r="J61" s="2" t="s">
        <v>26073</v>
      </c>
    </row>
    <row r="62" s="5" customFormat="1" ht="13.5" spans="1:10">
      <c r="A62" s="16">
        <v>61</v>
      </c>
      <c r="B62" s="17"/>
      <c r="C62" s="5" t="s">
        <v>26074</v>
      </c>
      <c r="D62" s="17" t="s">
        <v>26075</v>
      </c>
      <c r="E62" s="5" t="s">
        <v>26076</v>
      </c>
      <c r="F62" s="2">
        <v>24</v>
      </c>
      <c r="H62" s="19">
        <v>45733</v>
      </c>
      <c r="I62" s="5" t="s">
        <v>26077</v>
      </c>
      <c r="J62" s="2" t="s">
        <v>26078</v>
      </c>
    </row>
    <row r="63" s="5" customFormat="1" spans="1:10">
      <c r="A63" s="16">
        <v>62</v>
      </c>
      <c r="B63" s="17"/>
      <c r="C63" s="18" t="s">
        <v>26079</v>
      </c>
      <c r="D63" s="17"/>
      <c r="E63" s="2"/>
      <c r="F63" s="2"/>
      <c r="G63" s="2"/>
      <c r="H63" s="19"/>
      <c r="I63" s="2"/>
      <c r="J63" s="2"/>
    </row>
    <row r="64" s="2" customFormat="1" spans="1:10">
      <c r="A64" s="16">
        <v>63</v>
      </c>
      <c r="B64" s="17"/>
      <c r="C64" s="18" t="s">
        <v>26080</v>
      </c>
      <c r="D64" s="17"/>
      <c r="H64" s="19"/>
    </row>
    <row r="65" s="2" customFormat="1" ht="13.5" spans="1:10">
      <c r="A65" s="16">
        <v>64</v>
      </c>
      <c r="B65" s="17"/>
      <c r="C65" s="5" t="s">
        <v>26081</v>
      </c>
      <c r="D65" s="17" t="s">
        <v>26082</v>
      </c>
      <c r="E65" s="5" t="s">
        <v>26083</v>
      </c>
      <c r="F65" s="2">
        <v>27.5</v>
      </c>
      <c r="G65" s="5"/>
      <c r="H65" s="19">
        <v>45867</v>
      </c>
      <c r="I65" s="5" t="s">
        <v>26084</v>
      </c>
      <c r="J65" s="2" t="s">
        <v>26085</v>
      </c>
    </row>
    <row r="66" s="5" customFormat="1" ht="13.5" spans="1:10">
      <c r="A66" s="16">
        <v>65</v>
      </c>
      <c r="B66" s="17"/>
      <c r="C66" s="5" t="s">
        <v>26086</v>
      </c>
      <c r="D66" s="17" t="s">
        <v>26087</v>
      </c>
      <c r="E66" s="5" t="s">
        <v>26088</v>
      </c>
      <c r="F66" s="2">
        <v>39</v>
      </c>
      <c r="G66" s="26"/>
      <c r="H66" s="19">
        <v>45740</v>
      </c>
      <c r="I66" s="5" t="s">
        <v>26089</v>
      </c>
      <c r="J66" s="2" t="s">
        <v>26090</v>
      </c>
    </row>
    <row r="67" s="5" customFormat="1" spans="1:10">
      <c r="A67" s="16">
        <v>66</v>
      </c>
      <c r="B67" s="17"/>
      <c r="C67" s="18" t="s">
        <v>26091</v>
      </c>
      <c r="D67" s="17"/>
      <c r="E67" s="2"/>
      <c r="F67" s="2"/>
      <c r="G67" s="2"/>
      <c r="H67" s="19"/>
      <c r="I67" s="2"/>
      <c r="J67" s="2"/>
    </row>
    <row r="68" s="2" customFormat="1" ht="13.5" spans="1:10">
      <c r="A68" s="16">
        <v>67</v>
      </c>
      <c r="B68" s="17"/>
      <c r="C68" s="5" t="s">
        <v>26092</v>
      </c>
      <c r="D68" s="17" t="s">
        <v>26093</v>
      </c>
      <c r="E68" s="5" t="s">
        <v>26094</v>
      </c>
      <c r="F68" s="2">
        <v>49</v>
      </c>
      <c r="G68" s="5"/>
      <c r="H68" s="19">
        <v>45646</v>
      </c>
      <c r="I68" s="5" t="s">
        <v>26095</v>
      </c>
      <c r="J68" s="2" t="s">
        <v>26096</v>
      </c>
    </row>
    <row r="69" s="5" customFormat="1" ht="13.5" spans="1:10">
      <c r="A69" s="16">
        <v>68</v>
      </c>
      <c r="B69" s="17"/>
      <c r="C69" s="20" t="s">
        <v>23602</v>
      </c>
      <c r="D69" s="17" t="s">
        <v>26097</v>
      </c>
      <c r="E69" s="5" t="s">
        <v>26098</v>
      </c>
      <c r="F69" s="2">
        <v>39</v>
      </c>
      <c r="H69" s="19">
        <v>45677</v>
      </c>
      <c r="I69" s="5" t="s">
        <v>26099</v>
      </c>
      <c r="J69" s="2" t="s">
        <v>26100</v>
      </c>
    </row>
    <row r="70" s="5" customFormat="1" ht="13.5" spans="1:10">
      <c r="A70" s="16">
        <v>69</v>
      </c>
      <c r="B70" s="17"/>
      <c r="C70" s="20" t="s">
        <v>26101</v>
      </c>
      <c r="D70" s="17" t="s">
        <v>26102</v>
      </c>
      <c r="E70" s="20" t="s">
        <v>26103</v>
      </c>
      <c r="F70" s="2">
        <v>49</v>
      </c>
      <c r="H70" s="19">
        <v>45677</v>
      </c>
      <c r="I70" s="5" t="s">
        <v>26104</v>
      </c>
      <c r="J70" s="2" t="s">
        <v>26105</v>
      </c>
    </row>
    <row r="71" s="5" customFormat="1" ht="13.5" spans="1:10">
      <c r="A71" s="16">
        <v>70</v>
      </c>
      <c r="B71" s="17"/>
      <c r="C71" s="20" t="s">
        <v>26106</v>
      </c>
      <c r="D71" s="17" t="s">
        <v>26107</v>
      </c>
      <c r="E71" s="5" t="s">
        <v>26108</v>
      </c>
      <c r="F71" s="2">
        <v>49</v>
      </c>
      <c r="H71" s="19">
        <v>45677</v>
      </c>
      <c r="I71" s="5" t="s">
        <v>26109</v>
      </c>
      <c r="J71" s="2" t="s">
        <v>26110</v>
      </c>
    </row>
    <row r="72" s="5" customFormat="1" ht="13.5" spans="1:10">
      <c r="A72" s="16">
        <v>71</v>
      </c>
      <c r="B72" s="17"/>
      <c r="C72" s="20" t="s">
        <v>26111</v>
      </c>
      <c r="D72" s="17" t="s">
        <v>26112</v>
      </c>
      <c r="E72" s="5" t="s">
        <v>26113</v>
      </c>
      <c r="F72" s="2">
        <v>39</v>
      </c>
      <c r="H72" s="19">
        <v>45860</v>
      </c>
      <c r="I72" s="5" t="s">
        <v>26114</v>
      </c>
      <c r="J72" s="2" t="s">
        <v>26115</v>
      </c>
    </row>
    <row r="73" s="5" customFormat="1" ht="13.5" spans="1:10">
      <c r="A73" s="16">
        <v>72</v>
      </c>
      <c r="B73" s="17"/>
      <c r="C73" s="20" t="s">
        <v>26116</v>
      </c>
      <c r="D73" s="17" t="s">
        <v>26117</v>
      </c>
      <c r="E73" s="5" t="s">
        <v>26118</v>
      </c>
      <c r="F73" s="2">
        <v>35</v>
      </c>
      <c r="H73" s="19">
        <v>45693</v>
      </c>
      <c r="I73" s="5" t="s">
        <v>26119</v>
      </c>
      <c r="J73" s="2" t="s">
        <v>26120</v>
      </c>
    </row>
    <row r="74" s="5" customFormat="1" ht="13.5" spans="1:10">
      <c r="A74" s="16">
        <v>73</v>
      </c>
      <c r="B74" s="17"/>
      <c r="C74" s="20" t="s">
        <v>26121</v>
      </c>
      <c r="D74" s="17" t="s">
        <v>26122</v>
      </c>
      <c r="E74" s="5" t="s">
        <v>26123</v>
      </c>
      <c r="F74" s="2">
        <v>39</v>
      </c>
      <c r="H74" s="19">
        <v>45344</v>
      </c>
      <c r="I74" s="5" t="s">
        <v>26124</v>
      </c>
      <c r="J74" s="2" t="s">
        <v>26125</v>
      </c>
    </row>
    <row r="75" s="5" customFormat="1" ht="13.5" spans="1:10">
      <c r="A75" s="16">
        <v>74</v>
      </c>
      <c r="B75" s="17"/>
      <c r="C75" s="5" t="s">
        <v>26126</v>
      </c>
      <c r="D75" s="17" t="s">
        <v>26127</v>
      </c>
      <c r="E75" s="5" t="s">
        <v>26128</v>
      </c>
      <c r="F75" s="2">
        <v>49</v>
      </c>
      <c r="H75" s="19">
        <v>45314</v>
      </c>
      <c r="I75" s="5" t="s">
        <v>26129</v>
      </c>
      <c r="J75" s="2" t="s">
        <v>26130</v>
      </c>
    </row>
    <row r="76" s="5" customFormat="1" ht="13.5" spans="1:10">
      <c r="A76" s="16">
        <v>75</v>
      </c>
      <c r="B76" s="17"/>
      <c r="C76" s="5" t="s">
        <v>26131</v>
      </c>
      <c r="D76" s="17" t="s">
        <v>26132</v>
      </c>
      <c r="E76" s="5" t="s">
        <v>26133</v>
      </c>
      <c r="F76" s="2">
        <v>49</v>
      </c>
      <c r="H76" s="19">
        <v>46064</v>
      </c>
      <c r="I76" s="5" t="s">
        <v>26134</v>
      </c>
      <c r="J76" s="2" t="s">
        <v>26135</v>
      </c>
    </row>
    <row r="77" s="5" customFormat="1" ht="13.5" spans="1:10">
      <c r="A77" s="16">
        <v>76</v>
      </c>
      <c r="B77" s="17"/>
      <c r="C77" s="5" t="s">
        <v>26136</v>
      </c>
      <c r="D77" s="17" t="s">
        <v>26137</v>
      </c>
      <c r="E77" s="5" t="s">
        <v>26138</v>
      </c>
      <c r="F77" s="2">
        <v>29</v>
      </c>
      <c r="H77" s="19">
        <v>45986</v>
      </c>
      <c r="I77" s="5" t="s">
        <v>26139</v>
      </c>
      <c r="J77" s="2" t="s">
        <v>26140</v>
      </c>
    </row>
    <row r="78" s="5" customFormat="1" ht="13.5" spans="1:10">
      <c r="A78" s="16">
        <v>77</v>
      </c>
      <c r="B78" s="17"/>
      <c r="C78" s="5" t="s">
        <v>26141</v>
      </c>
      <c r="D78" s="17" t="s">
        <v>26142</v>
      </c>
      <c r="E78" s="5" t="s">
        <v>26138</v>
      </c>
      <c r="F78" s="2">
        <v>45</v>
      </c>
      <c r="H78" s="19">
        <v>45972</v>
      </c>
      <c r="I78" s="5" t="s">
        <v>26143</v>
      </c>
      <c r="J78" s="2" t="s">
        <v>26144</v>
      </c>
    </row>
    <row r="79" s="5" customFormat="1" ht="13.5" spans="1:10">
      <c r="A79" s="16">
        <v>78</v>
      </c>
      <c r="B79" s="17"/>
      <c r="C79" s="20" t="s">
        <v>23669</v>
      </c>
      <c r="D79" s="17" t="s">
        <v>26145</v>
      </c>
      <c r="E79" s="5" t="s">
        <v>26146</v>
      </c>
      <c r="F79" s="2">
        <v>19</v>
      </c>
      <c r="H79" s="19">
        <v>45677</v>
      </c>
      <c r="I79" s="5" t="s">
        <v>26147</v>
      </c>
      <c r="J79" s="2" t="s">
        <v>26148</v>
      </c>
    </row>
    <row r="80" s="5" customFormat="1" ht="13.5" spans="1:10">
      <c r="A80" s="16">
        <v>79</v>
      </c>
      <c r="B80" s="17"/>
      <c r="C80" s="20" t="s">
        <v>26149</v>
      </c>
      <c r="D80" s="17" t="s">
        <v>26150</v>
      </c>
      <c r="E80" s="5" t="s">
        <v>26151</v>
      </c>
      <c r="F80" s="2">
        <v>39</v>
      </c>
      <c r="H80" s="19">
        <v>45345</v>
      </c>
      <c r="I80" s="5" t="s">
        <v>26152</v>
      </c>
      <c r="J80" s="2" t="s">
        <v>26153</v>
      </c>
    </row>
    <row r="81" s="5" customFormat="1" ht="13.5" spans="1:10">
      <c r="A81" s="16">
        <v>80</v>
      </c>
      <c r="B81" s="17"/>
      <c r="C81" s="20" t="s">
        <v>26154</v>
      </c>
      <c r="D81" s="17" t="s">
        <v>26155</v>
      </c>
      <c r="E81" s="5" t="s">
        <v>26156</v>
      </c>
      <c r="F81" s="2">
        <v>45</v>
      </c>
      <c r="H81" s="19">
        <v>45904</v>
      </c>
      <c r="I81" s="5" t="s">
        <v>26157</v>
      </c>
      <c r="J81" s="2" t="s">
        <v>26158</v>
      </c>
    </row>
    <row r="82" s="5" customFormat="1" spans="1:10">
      <c r="A82" s="16">
        <v>81</v>
      </c>
      <c r="B82" s="17"/>
      <c r="C82" s="18" t="s">
        <v>26159</v>
      </c>
      <c r="D82" s="17"/>
      <c r="E82" s="26"/>
      <c r="F82" s="2"/>
      <c r="G82" s="26"/>
      <c r="H82" s="19"/>
      <c r="I82" s="26"/>
      <c r="J82" s="2"/>
    </row>
    <row r="83" s="4" customFormat="1" ht="13.5" spans="1:10">
      <c r="A83" s="16">
        <v>82</v>
      </c>
      <c r="B83" s="4"/>
      <c r="C83" s="4" t="s">
        <v>26160</v>
      </c>
      <c r="D83" s="22" t="s">
        <v>26161</v>
      </c>
      <c r="E83" s="4" t="s">
        <v>25848</v>
      </c>
      <c r="F83" s="2">
        <v>49.8</v>
      </c>
      <c r="G83" s="4" t="s">
        <v>78</v>
      </c>
      <c r="H83" s="19">
        <v>45469</v>
      </c>
      <c r="I83" s="4" t="s">
        <v>26162</v>
      </c>
      <c r="J83" s="2" t="s">
        <v>26163</v>
      </c>
    </row>
    <row r="84" s="4" customFormat="1" ht="13.5" spans="1:10">
      <c r="A84" s="16">
        <v>83</v>
      </c>
      <c r="B84" s="4" t="s">
        <v>26164</v>
      </c>
      <c r="C84" s="4" t="s">
        <v>26165</v>
      </c>
      <c r="D84" s="22" t="s">
        <v>26164</v>
      </c>
      <c r="E84" s="4" t="s">
        <v>26166</v>
      </c>
      <c r="F84" s="2">
        <v>79</v>
      </c>
      <c r="G84" s="4" t="s">
        <v>78</v>
      </c>
      <c r="H84" s="19">
        <v>46058</v>
      </c>
      <c r="I84" s="4" t="s">
        <v>26167</v>
      </c>
      <c r="J84" s="2" t="s">
        <v>26168</v>
      </c>
    </row>
    <row r="85" s="2" customFormat="1" ht="13.5" spans="1:10">
      <c r="A85" s="16">
        <v>84</v>
      </c>
      <c r="B85" s="17"/>
      <c r="C85" s="20" t="s">
        <v>26169</v>
      </c>
      <c r="D85" s="17" t="s">
        <v>26170</v>
      </c>
      <c r="E85" s="5" t="s">
        <v>26171</v>
      </c>
      <c r="F85" s="2">
        <v>39</v>
      </c>
      <c r="G85" s="5" t="s">
        <v>25843</v>
      </c>
      <c r="H85" s="19">
        <v>46041</v>
      </c>
      <c r="I85" s="5" t="s">
        <v>26172</v>
      </c>
      <c r="J85" s="2" t="s">
        <v>26173</v>
      </c>
    </row>
    <row r="86" s="5" customFormat="1" ht="13.5" spans="1:10">
      <c r="A86" s="16">
        <v>85</v>
      </c>
      <c r="B86" s="17"/>
      <c r="C86" s="20" t="s">
        <v>26174</v>
      </c>
      <c r="D86" s="17" t="s">
        <v>26175</v>
      </c>
      <c r="E86" s="5" t="s">
        <v>26176</v>
      </c>
      <c r="F86" s="2">
        <v>26</v>
      </c>
      <c r="G86" s="5" t="s">
        <v>25843</v>
      </c>
      <c r="H86" s="19">
        <v>45728</v>
      </c>
      <c r="I86" s="5" t="s">
        <v>26177</v>
      </c>
      <c r="J86" s="2" t="s">
        <v>26178</v>
      </c>
    </row>
    <row r="87" s="5" customFormat="1" ht="13.5" spans="1:10">
      <c r="A87" s="16">
        <v>86</v>
      </c>
      <c r="B87" s="17"/>
      <c r="C87" s="20" t="s">
        <v>26179</v>
      </c>
      <c r="D87" s="17" t="s">
        <v>26180</v>
      </c>
      <c r="E87" s="5" t="s">
        <v>26181</v>
      </c>
      <c r="F87" s="2">
        <v>69</v>
      </c>
      <c r="G87" s="5" t="s">
        <v>25843</v>
      </c>
      <c r="H87" s="19">
        <v>45062</v>
      </c>
      <c r="I87" s="5" t="s">
        <v>26182</v>
      </c>
      <c r="J87" s="2" t="s">
        <v>26183</v>
      </c>
    </row>
    <row r="88" s="5" customFormat="1" spans="1:10">
      <c r="A88" s="16">
        <v>87</v>
      </c>
      <c r="B88" s="17"/>
      <c r="C88" s="18" t="s">
        <v>26184</v>
      </c>
      <c r="D88" s="17"/>
      <c r="E88" s="26"/>
      <c r="F88" s="2"/>
      <c r="G88" s="26"/>
      <c r="H88" s="19"/>
      <c r="I88" s="26"/>
      <c r="J88" s="2"/>
    </row>
    <row r="89" s="4" customFormat="1" ht="13.5" spans="1:10">
      <c r="A89" s="16">
        <v>88</v>
      </c>
      <c r="B89" s="22" t="s">
        <v>26185</v>
      </c>
      <c r="C89" s="4" t="s">
        <v>26186</v>
      </c>
      <c r="D89" s="22" t="s">
        <v>26185</v>
      </c>
      <c r="E89" s="4" t="s">
        <v>26187</v>
      </c>
      <c r="F89" s="2">
        <v>67</v>
      </c>
      <c r="G89" s="4"/>
      <c r="H89" s="19">
        <v>45894</v>
      </c>
      <c r="I89" s="4" t="s">
        <v>26188</v>
      </c>
      <c r="J89" s="4" t="s">
        <v>26189</v>
      </c>
    </row>
    <row r="90" s="4" customFormat="1" ht="13.5" spans="1:10">
      <c r="A90" s="16">
        <v>89</v>
      </c>
      <c r="B90" s="4" t="s">
        <v>26190</v>
      </c>
      <c r="C90" s="4" t="s">
        <v>26191</v>
      </c>
      <c r="D90" s="22" t="s">
        <v>26190</v>
      </c>
      <c r="E90" s="4" t="s">
        <v>26192</v>
      </c>
      <c r="F90" s="2">
        <v>41</v>
      </c>
      <c r="H90" s="19">
        <v>45882</v>
      </c>
      <c r="I90" s="4" t="s">
        <v>26193</v>
      </c>
      <c r="J90" s="2" t="s">
        <v>26194</v>
      </c>
    </row>
    <row r="91" s="4" customFormat="1" ht="13.5" spans="1:10">
      <c r="A91" s="16">
        <v>90</v>
      </c>
      <c r="B91" s="4" t="s">
        <v>26195</v>
      </c>
      <c r="C91" s="4" t="s">
        <v>26196</v>
      </c>
      <c r="D91" s="22" t="s">
        <v>26195</v>
      </c>
      <c r="E91" s="4" t="s">
        <v>25848</v>
      </c>
      <c r="F91" s="2">
        <v>46</v>
      </c>
      <c r="G91" s="25" t="s">
        <v>26197</v>
      </c>
      <c r="H91" s="19">
        <v>46057</v>
      </c>
      <c r="I91" s="4" t="s">
        <v>26198</v>
      </c>
      <c r="J91" s="2" t="s">
        <v>26199</v>
      </c>
    </row>
    <row r="92" s="4" customFormat="1" ht="13.5" spans="1:10">
      <c r="A92" s="16">
        <v>91</v>
      </c>
      <c r="B92" s="4" t="s">
        <v>26200</v>
      </c>
      <c r="C92" s="4" t="s">
        <v>26201</v>
      </c>
      <c r="D92" s="4" t="s">
        <v>26200</v>
      </c>
      <c r="E92" s="4" t="s">
        <v>26202</v>
      </c>
      <c r="F92" s="2">
        <v>98</v>
      </c>
      <c r="G92" s="27"/>
      <c r="H92" s="19">
        <v>45918</v>
      </c>
      <c r="I92" s="4" t="s">
        <v>26203</v>
      </c>
      <c r="J92" s="4" t="s">
        <v>26204</v>
      </c>
    </row>
    <row r="93" s="4" customFormat="1" ht="13.5" spans="1:10">
      <c r="A93" s="16">
        <v>92</v>
      </c>
      <c r="B93" s="4" t="s">
        <v>26205</v>
      </c>
      <c r="C93" s="4" t="s">
        <v>12143</v>
      </c>
      <c r="D93" s="4" t="s">
        <v>26205</v>
      </c>
      <c r="E93" s="4" t="s">
        <v>25848</v>
      </c>
      <c r="F93" s="2">
        <v>51</v>
      </c>
      <c r="H93" s="19">
        <v>45857</v>
      </c>
      <c r="I93" s="4" t="s">
        <v>26206</v>
      </c>
      <c r="J93" s="4" t="s">
        <v>26207</v>
      </c>
    </row>
    <row r="94" s="4" customFormat="1" ht="13.5" spans="1:10">
      <c r="A94" s="16">
        <v>93</v>
      </c>
      <c r="B94" s="4" t="s">
        <v>26208</v>
      </c>
      <c r="C94" s="4" t="s">
        <v>26209</v>
      </c>
      <c r="D94" s="22" t="s">
        <v>26208</v>
      </c>
      <c r="E94" s="4" t="s">
        <v>25848</v>
      </c>
      <c r="F94" s="2">
        <v>58</v>
      </c>
      <c r="H94" s="19">
        <v>45834</v>
      </c>
      <c r="I94" s="4" t="s">
        <v>26210</v>
      </c>
      <c r="J94" s="4" t="s">
        <v>26211</v>
      </c>
    </row>
    <row r="95" s="4" customFormat="1" ht="13.5" spans="1:10">
      <c r="A95" s="16">
        <v>94</v>
      </c>
      <c r="B95" s="4" t="s">
        <v>26212</v>
      </c>
      <c r="C95" s="4" t="s">
        <v>26213</v>
      </c>
      <c r="D95" s="22" t="s">
        <v>26212</v>
      </c>
      <c r="E95" s="4" t="s">
        <v>25848</v>
      </c>
      <c r="F95" s="2">
        <v>75</v>
      </c>
      <c r="G95" s="4" t="s">
        <v>26214</v>
      </c>
      <c r="H95" s="19">
        <v>46078</v>
      </c>
      <c r="I95" s="4" t="s">
        <v>26215</v>
      </c>
      <c r="J95" s="4" t="s">
        <v>26216</v>
      </c>
    </row>
    <row r="96" s="5" customFormat="1" spans="1:10">
      <c r="A96" s="16">
        <v>95</v>
      </c>
      <c r="B96" s="17"/>
      <c r="C96" s="18" t="s">
        <v>26217</v>
      </c>
      <c r="D96" s="17"/>
      <c r="E96" s="26"/>
      <c r="F96" s="2"/>
      <c r="G96" s="26"/>
      <c r="H96" s="19"/>
      <c r="I96" s="26"/>
      <c r="J96" s="2"/>
    </row>
    <row r="97" s="4" customFormat="1" ht="13.5" spans="1:10">
      <c r="A97" s="16">
        <v>96</v>
      </c>
      <c r="B97" s="4" t="s">
        <v>26218</v>
      </c>
      <c r="C97" s="4" t="s">
        <v>26219</v>
      </c>
      <c r="D97" s="22" t="s">
        <v>26218</v>
      </c>
      <c r="E97" s="4" t="s">
        <v>25848</v>
      </c>
      <c r="F97" s="2">
        <v>45</v>
      </c>
      <c r="G97" s="4" t="s">
        <v>710</v>
      </c>
      <c r="H97" s="19">
        <v>45873</v>
      </c>
      <c r="I97" s="4" t="s">
        <v>26220</v>
      </c>
      <c r="J97" s="4" t="s">
        <v>26221</v>
      </c>
    </row>
  </sheetData>
  <conditionalFormatting sqref="I18">
    <cfRule type="duplicateValues" dxfId="0" priority="3"/>
  </conditionalFormatting>
  <conditionalFormatting sqref="B89">
    <cfRule type="expression" dxfId="1" priority="2">
      <formula>AND(SUMPRODUCT(IFERROR(1*(($B$89&amp;"x")=(B89&amp;"x")),0))&gt;1,NOT(ISBLANK(B89)))</formula>
    </cfRule>
  </conditionalFormatting>
  <conditionalFormatting sqref="D89">
    <cfRule type="expression" dxfId="1" priority="1">
      <formula>AND(SUMPRODUCT(IFERROR(1*(($D$89&amp;"x")=(D89&amp;"x")),0))&gt;1,NOT(ISBLANK(D89)))</formula>
    </cfRule>
  </conditionalFormatting>
  <conditionalFormatting sqref="I6 I23">
    <cfRule type="duplicateValues" dxfId="0" priority="5"/>
  </conditionalFormatting>
  <conditionalFormatting sqref="I27 I30 I35 I41 I43 I51 I53">
    <cfRule type="duplicateValues" dxfId="0" priority="4"/>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4</vt:i4>
      </vt:variant>
    </vt:vector>
  </HeadingPairs>
  <TitlesOfParts>
    <vt:vector size="4" baseType="lpstr">
      <vt:lpstr>26秋研究生&amp;本科教材目录</vt:lpstr>
      <vt:lpstr>26秋职业本科教材目录</vt:lpstr>
      <vt:lpstr>26秋本科数字教材</vt:lpstr>
      <vt:lpstr>26秋全国高等教育自学考试指定教材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dc:creator>
  <cp:lastModifiedBy>娜娜</cp:lastModifiedBy>
  <dcterms:created xsi:type="dcterms:W3CDTF">2018-01-19T06:23:00Z</dcterms:created>
  <dcterms:modified xsi:type="dcterms:W3CDTF">2026-04-20T06:12:52Z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CE9ECF80EC5D4444B03DC6087E0CCBA3_13</vt:lpwstr>
  </property>
  <property fmtid="{D5CDD505-2E9C-101B-9397-08002B2CF9AE}" pid="4" name="KSOReadingLayout">
    <vt:bool>true</vt:bool>
  </property>
  <property fmtid="{D5CDD505-2E9C-101B-9397-08002B2CF9AE}" pid="5" name="CalculationRule">
    <vt:i4>0</vt:i4>
  </property>
</Properties>
</file>